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confinabv.sharepoint.com/sites/PSAAlgemeen/Gedeelde documenten/General/2 - PSA Algemeen/Ouderschapsverlof/Modellen/"/>
    </mc:Choice>
  </mc:AlternateContent>
  <xr:revisionPtr revIDLastSave="63" documentId="8_{5DB8E292-AF5C-423F-87E0-BF8EED93E39D}" xr6:coauthVersionLast="47" xr6:coauthVersionMax="47" xr10:uidLastSave="{707CA203-FB46-498B-92AB-0A491C87533A}"/>
  <workbookProtection workbookAlgorithmName="SHA-512" workbookHashValue="9tKyPcnbS2GgXSjgRLyIh4Wj6oCSJJ5yBHMjC3RHtJeID/begEdDKGg17gajUL299dE7YnyIx+TirqNOdPZW+A==" workbookSaltValue="qqjvgd7pFpnmPlLBqJxrrA==" workbookSpinCount="100000" lockStructure="1"/>
  <bookViews>
    <workbookView xWindow="57480" yWindow="-120" windowWidth="29040" windowHeight="15720" activeTab="3" xr2:uid="{2D77266B-8BC8-4BF5-9519-51776AD9FE91}"/>
  </bookViews>
  <sheets>
    <sheet name="Toelichting" sheetId="9" r:id="rId1"/>
    <sheet name="Ouderschapsverlof" sheetId="1" r:id="rId2"/>
    <sheet name="Kalender" sheetId="5" r:id="rId3"/>
    <sheet name="Opname per periode" sheetId="10" r:id="rId4"/>
    <sheet name="Data" sheetId="6" state="hidden" r:id="rId5"/>
    <sheet name="calc" sheetId="2" state="hidden" r:id="rId6"/>
    <sheet name="Calc1" sheetId="4" state="hidden" r:id="rId7"/>
    <sheet name="Vakantie" sheetId="3" state="hidden" r:id="rId8"/>
  </sheets>
  <definedNames>
    <definedName name="_xlnm._FilterDatabase" localSheetId="6" hidden="1">Calc1!$A$1:$AH$734</definedName>
    <definedName name="_xlnm.Print_Area" localSheetId="1">Ouderschapsverlof!$B$2:$O$133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203" i="6" l="1"/>
  <c r="B2210" i="6" s="1"/>
  <c r="B2217" i="6" s="1"/>
  <c r="B2224" i="6" s="1"/>
  <c r="B2231" i="6" s="1"/>
  <c r="B2238" i="6" s="1"/>
  <c r="B2245" i="6" s="1"/>
  <c r="B2252" i="6" s="1"/>
  <c r="B2259" i="6" s="1"/>
  <c r="C2196" i="6"/>
  <c r="E2196" i="6" s="1"/>
  <c r="A2196" i="6" s="1"/>
  <c r="D2196" i="6"/>
  <c r="C2197" i="6"/>
  <c r="D2197" i="6"/>
  <c r="E2197" i="6"/>
  <c r="A2197" i="6" s="1"/>
  <c r="I2204" i="6"/>
  <c r="I2211" i="6" s="1"/>
  <c r="I2218" i="6" s="1"/>
  <c r="I2225" i="6" s="1"/>
  <c r="I2232" i="6" s="1"/>
  <c r="I2239" i="6" s="1"/>
  <c r="I2246" i="6" s="1"/>
  <c r="I2253" i="6" s="1"/>
  <c r="I2260" i="6" s="1"/>
  <c r="D2198" i="6"/>
  <c r="D2205" i="6" s="1"/>
  <c r="D2212" i="6" s="1"/>
  <c r="D2219" i="6" s="1"/>
  <c r="D2226" i="6" s="1"/>
  <c r="D2233" i="6" s="1"/>
  <c r="D2199" i="6"/>
  <c r="I2206" i="6"/>
  <c r="I2213" i="6" s="1"/>
  <c r="I2220" i="6" s="1"/>
  <c r="I2227" i="6" s="1"/>
  <c r="I2234" i="6" s="1"/>
  <c r="I2241" i="6" s="1"/>
  <c r="I2248" i="6" s="1"/>
  <c r="I2255" i="6" s="1"/>
  <c r="I2262" i="6" s="1"/>
  <c r="B2200" i="6"/>
  <c r="B2207" i="6" s="1"/>
  <c r="B2214" i="6" s="1"/>
  <c r="B2221" i="6" s="1"/>
  <c r="B2228" i="6" s="1"/>
  <c r="B2235" i="6" s="1"/>
  <c r="D2200" i="6"/>
  <c r="D2207" i="6" s="1"/>
  <c r="I2200" i="6"/>
  <c r="B2201" i="6"/>
  <c r="D2201" i="6"/>
  <c r="I2201" i="6"/>
  <c r="I2208" i="6" s="1"/>
  <c r="I2215" i="6" s="1"/>
  <c r="I2222" i="6" s="1"/>
  <c r="I2229" i="6" s="1"/>
  <c r="I2236" i="6" s="1"/>
  <c r="B2202" i="6"/>
  <c r="B2209" i="6" s="1"/>
  <c r="B2216" i="6" s="1"/>
  <c r="B2223" i="6" s="1"/>
  <c r="B2230" i="6" s="1"/>
  <c r="B2237" i="6" s="1"/>
  <c r="B2244" i="6" s="1"/>
  <c r="B2251" i="6" s="1"/>
  <c r="B2258" i="6" s="1"/>
  <c r="D2202" i="6"/>
  <c r="D2209" i="6" s="1"/>
  <c r="D2216" i="6" s="1"/>
  <c r="D2223" i="6" s="1"/>
  <c r="D2230" i="6" s="1"/>
  <c r="D2237" i="6" s="1"/>
  <c r="D2244" i="6" s="1"/>
  <c r="D2251" i="6" s="1"/>
  <c r="D2258" i="6" s="1"/>
  <c r="I2202" i="6"/>
  <c r="I2209" i="6" s="1"/>
  <c r="I2216" i="6" s="1"/>
  <c r="I2223" i="6" s="1"/>
  <c r="I2230" i="6" s="1"/>
  <c r="I2237" i="6" s="1"/>
  <c r="I2244" i="6" s="1"/>
  <c r="I2251" i="6" s="1"/>
  <c r="I2258" i="6" s="1"/>
  <c r="D2203" i="6"/>
  <c r="I2203" i="6"/>
  <c r="I2210" i="6" s="1"/>
  <c r="B2204" i="6"/>
  <c r="B2211" i="6" s="1"/>
  <c r="B2218" i="6" s="1"/>
  <c r="B2225" i="6" s="1"/>
  <c r="B2232" i="6" s="1"/>
  <c r="B2239" i="6" s="1"/>
  <c r="B2246" i="6" s="1"/>
  <c r="B2253" i="6" s="1"/>
  <c r="B2260" i="6" s="1"/>
  <c r="D2204" i="6"/>
  <c r="D2211" i="6" s="1"/>
  <c r="D2218" i="6" s="1"/>
  <c r="D2225" i="6" s="1"/>
  <c r="B2205" i="6"/>
  <c r="I2205" i="6"/>
  <c r="I2212" i="6" s="1"/>
  <c r="I2219" i="6" s="1"/>
  <c r="I2226" i="6" s="1"/>
  <c r="I2233" i="6" s="1"/>
  <c r="I2240" i="6" s="1"/>
  <c r="I2247" i="6" s="1"/>
  <c r="I2254" i="6" s="1"/>
  <c r="I2261" i="6" s="1"/>
  <c r="B2206" i="6"/>
  <c r="B2213" i="6" s="1"/>
  <c r="B2220" i="6" s="1"/>
  <c r="B2227" i="6" s="1"/>
  <c r="B2234" i="6" s="1"/>
  <c r="B2241" i="6" s="1"/>
  <c r="B2248" i="6" s="1"/>
  <c r="B2255" i="6" s="1"/>
  <c r="B2262" i="6" s="1"/>
  <c r="D2206" i="6"/>
  <c r="D2213" i="6" s="1"/>
  <c r="D2220" i="6" s="1"/>
  <c r="D2227" i="6" s="1"/>
  <c r="D2234" i="6" s="1"/>
  <c r="D2241" i="6" s="1"/>
  <c r="D2248" i="6" s="1"/>
  <c r="D2255" i="6" s="1"/>
  <c r="D2262" i="6" s="1"/>
  <c r="I2207" i="6"/>
  <c r="I2214" i="6" s="1"/>
  <c r="I2221" i="6" s="1"/>
  <c r="I2228" i="6" s="1"/>
  <c r="I2235" i="6" s="1"/>
  <c r="I2242" i="6" s="1"/>
  <c r="I2249" i="6" s="1"/>
  <c r="I2256" i="6" s="1"/>
  <c r="I2263" i="6" s="1"/>
  <c r="B2208" i="6"/>
  <c r="B2215" i="6" s="1"/>
  <c r="B2222" i="6" s="1"/>
  <c r="B2229" i="6" s="1"/>
  <c r="B2236" i="6" s="1"/>
  <c r="B2243" i="6" s="1"/>
  <c r="B2250" i="6" s="1"/>
  <c r="B2257" i="6" s="1"/>
  <c r="D2208" i="6"/>
  <c r="D2215" i="6" s="1"/>
  <c r="D2222" i="6" s="1"/>
  <c r="D2229" i="6" s="1"/>
  <c r="D2236" i="6" s="1"/>
  <c r="D2243" i="6" s="1"/>
  <c r="D2250" i="6" s="1"/>
  <c r="D2257" i="6" s="1"/>
  <c r="D2210" i="6"/>
  <c r="D2217" i="6" s="1"/>
  <c r="D2224" i="6" s="1"/>
  <c r="D2231" i="6" s="1"/>
  <c r="D2238" i="6" s="1"/>
  <c r="D2245" i="6" s="1"/>
  <c r="D2252" i="6" s="1"/>
  <c r="D2259" i="6" s="1"/>
  <c r="B2212" i="6"/>
  <c r="B2219" i="6" s="1"/>
  <c r="B2226" i="6" s="1"/>
  <c r="B2233" i="6" s="1"/>
  <c r="B2240" i="6" s="1"/>
  <c r="B2247" i="6" s="1"/>
  <c r="B2254" i="6" s="1"/>
  <c r="B2261" i="6" s="1"/>
  <c r="D2214" i="6"/>
  <c r="D2221" i="6" s="1"/>
  <c r="D2228" i="6" s="1"/>
  <c r="D2235" i="6" s="1"/>
  <c r="I2217" i="6"/>
  <c r="I2224" i="6" s="1"/>
  <c r="I2231" i="6" s="1"/>
  <c r="I2238" i="6" s="1"/>
  <c r="I2245" i="6" s="1"/>
  <c r="I2252" i="6" s="1"/>
  <c r="I2259" i="6" s="1"/>
  <c r="D2232" i="6"/>
  <c r="D2239" i="6" s="1"/>
  <c r="D2246" i="6" s="1"/>
  <c r="D2253" i="6" s="1"/>
  <c r="D2260" i="6" s="1"/>
  <c r="D2240" i="6"/>
  <c r="D2247" i="6" s="1"/>
  <c r="B2242" i="6"/>
  <c r="B2249" i="6" s="1"/>
  <c r="B2256" i="6" s="1"/>
  <c r="B2263" i="6" s="1"/>
  <c r="D2242" i="6"/>
  <c r="D2249" i="6" s="1"/>
  <c r="I2243" i="6"/>
  <c r="I2250" i="6" s="1"/>
  <c r="I2257" i="6" s="1"/>
  <c r="D2254" i="6"/>
  <c r="D2261" i="6" s="1"/>
  <c r="D2256" i="6"/>
  <c r="D2263" i="6" s="1"/>
  <c r="B2173" i="6"/>
  <c r="B2180" i="6" s="1"/>
  <c r="B2187" i="6" s="1"/>
  <c r="C2173" i="6"/>
  <c r="D2173" i="6"/>
  <c r="E2173" i="6"/>
  <c r="A2173" i="6" s="1"/>
  <c r="I2173" i="6"/>
  <c r="B2174" i="6"/>
  <c r="C2174" i="6"/>
  <c r="D2174" i="6"/>
  <c r="D2181" i="6" s="1"/>
  <c r="D2188" i="6" s="1"/>
  <c r="D2195" i="6" s="1"/>
  <c r="I2174" i="6"/>
  <c r="I2181" i="6" s="1"/>
  <c r="I2188" i="6" s="1"/>
  <c r="B2175" i="6"/>
  <c r="C2175" i="6"/>
  <c r="D2175" i="6"/>
  <c r="E2175" i="6"/>
  <c r="A2175" i="6" s="1"/>
  <c r="I2175" i="6"/>
  <c r="B2176" i="6"/>
  <c r="B2183" i="6" s="1"/>
  <c r="B2190" i="6" s="1"/>
  <c r="D2176" i="6"/>
  <c r="D2183" i="6" s="1"/>
  <c r="D2190" i="6" s="1"/>
  <c r="I2176" i="6"/>
  <c r="B2177" i="6"/>
  <c r="D2177" i="6"/>
  <c r="D2184" i="6" s="1"/>
  <c r="D2191" i="6" s="1"/>
  <c r="I2177" i="6"/>
  <c r="I2184" i="6" s="1"/>
  <c r="I2191" i="6" s="1"/>
  <c r="B2178" i="6"/>
  <c r="B2185" i="6" s="1"/>
  <c r="B2192" i="6" s="1"/>
  <c r="D2178" i="6"/>
  <c r="I2178" i="6"/>
  <c r="B2179" i="6"/>
  <c r="B2186" i="6" s="1"/>
  <c r="D2179" i="6"/>
  <c r="D2186" i="6" s="1"/>
  <c r="D2193" i="6" s="1"/>
  <c r="I2179" i="6"/>
  <c r="I2186" i="6" s="1"/>
  <c r="D2180" i="6"/>
  <c r="I2180" i="6"/>
  <c r="I2187" i="6" s="1"/>
  <c r="B2181" i="6"/>
  <c r="B2188" i="6" s="1"/>
  <c r="B2182" i="6"/>
  <c r="D2182" i="6"/>
  <c r="D2189" i="6" s="1"/>
  <c r="I2182" i="6"/>
  <c r="I2189" i="6" s="1"/>
  <c r="I2183" i="6"/>
  <c r="B2184" i="6"/>
  <c r="B2191" i="6" s="1"/>
  <c r="D2185" i="6"/>
  <c r="D2192" i="6" s="1"/>
  <c r="I2185" i="6"/>
  <c r="I2192" i="6" s="1"/>
  <c r="D2187" i="6"/>
  <c r="D2194" i="6" s="1"/>
  <c r="B2189" i="6"/>
  <c r="I2190" i="6"/>
  <c r="B2145" i="6"/>
  <c r="C2145" i="6"/>
  <c r="D2145" i="6"/>
  <c r="D2152" i="6" s="1"/>
  <c r="D2159" i="6" s="1"/>
  <c r="D2166" i="6" s="1"/>
  <c r="E2145" i="6"/>
  <c r="A2145" i="6" s="1"/>
  <c r="I2145" i="6"/>
  <c r="B2146" i="6"/>
  <c r="C2146" i="6"/>
  <c r="D2146" i="6"/>
  <c r="D2153" i="6" s="1"/>
  <c r="D2160" i="6" s="1"/>
  <c r="D2167" i="6" s="1"/>
  <c r="E2146" i="6"/>
  <c r="A2146" i="6" s="1"/>
  <c r="I2146" i="6"/>
  <c r="B2147" i="6"/>
  <c r="B2154" i="6" s="1"/>
  <c r="B2161" i="6" s="1"/>
  <c r="B2168" i="6" s="1"/>
  <c r="C2147" i="6"/>
  <c r="D2147" i="6"/>
  <c r="D2154" i="6" s="1"/>
  <c r="D2161" i="6" s="1"/>
  <c r="D2168" i="6" s="1"/>
  <c r="I2147" i="6"/>
  <c r="B2148" i="6"/>
  <c r="B2155" i="6" s="1"/>
  <c r="B2162" i="6" s="1"/>
  <c r="B2169" i="6" s="1"/>
  <c r="C2148" i="6"/>
  <c r="D2148" i="6"/>
  <c r="E2148" i="6"/>
  <c r="A2148" i="6" s="1"/>
  <c r="I2148" i="6"/>
  <c r="I2155" i="6" s="1"/>
  <c r="I2162" i="6" s="1"/>
  <c r="I2169" i="6" s="1"/>
  <c r="B2149" i="6"/>
  <c r="B2156" i="6" s="1"/>
  <c r="B2163" i="6" s="1"/>
  <c r="B2170" i="6" s="1"/>
  <c r="D2149" i="6"/>
  <c r="D2156" i="6" s="1"/>
  <c r="D2163" i="6" s="1"/>
  <c r="D2170" i="6" s="1"/>
  <c r="I2149" i="6"/>
  <c r="I2156" i="6" s="1"/>
  <c r="I2163" i="6" s="1"/>
  <c r="I2170" i="6" s="1"/>
  <c r="B2150" i="6"/>
  <c r="D2150" i="6"/>
  <c r="I2150" i="6"/>
  <c r="I2157" i="6" s="1"/>
  <c r="I2164" i="6" s="1"/>
  <c r="I2171" i="6" s="1"/>
  <c r="B2151" i="6"/>
  <c r="B2158" i="6" s="1"/>
  <c r="B2165" i="6" s="1"/>
  <c r="B2172" i="6" s="1"/>
  <c r="D2151" i="6"/>
  <c r="I2151" i="6"/>
  <c r="B2152" i="6"/>
  <c r="I2152" i="6"/>
  <c r="I2159" i="6" s="1"/>
  <c r="I2166" i="6" s="1"/>
  <c r="B2153" i="6"/>
  <c r="I2153" i="6"/>
  <c r="I2154" i="6"/>
  <c r="D2155" i="6"/>
  <c r="D2162" i="6" s="1"/>
  <c r="D2169" i="6" s="1"/>
  <c r="B2157" i="6"/>
  <c r="B2164" i="6" s="1"/>
  <c r="B2171" i="6" s="1"/>
  <c r="D2157" i="6"/>
  <c r="D2164" i="6" s="1"/>
  <c r="D2171" i="6" s="1"/>
  <c r="D2158" i="6"/>
  <c r="I2158" i="6"/>
  <c r="I2165" i="6" s="1"/>
  <c r="I2172" i="6" s="1"/>
  <c r="B2159" i="6"/>
  <c r="B2166" i="6" s="1"/>
  <c r="B2160" i="6"/>
  <c r="I2160" i="6"/>
  <c r="I2167" i="6" s="1"/>
  <c r="I2161" i="6"/>
  <c r="D2165" i="6"/>
  <c r="D2172" i="6" s="1"/>
  <c r="B2167" i="6"/>
  <c r="I2168" i="6"/>
  <c r="B2088" i="6"/>
  <c r="C2088" i="6"/>
  <c r="E2088" i="6" s="1"/>
  <c r="A2088" i="6" s="1"/>
  <c r="D2088" i="6"/>
  <c r="D2095" i="6" s="1"/>
  <c r="D2102" i="6" s="1"/>
  <c r="D2109" i="6" s="1"/>
  <c r="I2088" i="6"/>
  <c r="B2089" i="6"/>
  <c r="C2089" i="6"/>
  <c r="D2089" i="6"/>
  <c r="E2089" i="6"/>
  <c r="A2089" i="6" s="1"/>
  <c r="I2089" i="6"/>
  <c r="B2090" i="6"/>
  <c r="B2097" i="6" s="1"/>
  <c r="B2104" i="6" s="1"/>
  <c r="B2111" i="6" s="1"/>
  <c r="B2118" i="6" s="1"/>
  <c r="B2125" i="6" s="1"/>
  <c r="B2132" i="6" s="1"/>
  <c r="B2139" i="6" s="1"/>
  <c r="D2090" i="6"/>
  <c r="D2097" i="6" s="1"/>
  <c r="D2104" i="6" s="1"/>
  <c r="D2111" i="6" s="1"/>
  <c r="D2118" i="6" s="1"/>
  <c r="D2125" i="6" s="1"/>
  <c r="I2090" i="6"/>
  <c r="B2091" i="6"/>
  <c r="D2091" i="6"/>
  <c r="D2098" i="6" s="1"/>
  <c r="D2105" i="6" s="1"/>
  <c r="D2112" i="6" s="1"/>
  <c r="D2119" i="6" s="1"/>
  <c r="D2126" i="6" s="1"/>
  <c r="D2133" i="6" s="1"/>
  <c r="I2091" i="6"/>
  <c r="I2098" i="6" s="1"/>
  <c r="I2105" i="6" s="1"/>
  <c r="I2112" i="6" s="1"/>
  <c r="I2119" i="6" s="1"/>
  <c r="I2126" i="6" s="1"/>
  <c r="I2133" i="6" s="1"/>
  <c r="I2140" i="6" s="1"/>
  <c r="B2092" i="6"/>
  <c r="B2099" i="6" s="1"/>
  <c r="B2106" i="6" s="1"/>
  <c r="B2113" i="6" s="1"/>
  <c r="B2120" i="6" s="1"/>
  <c r="B2127" i="6" s="1"/>
  <c r="D2092" i="6"/>
  <c r="D2099" i="6" s="1"/>
  <c r="D2106" i="6" s="1"/>
  <c r="D2113" i="6" s="1"/>
  <c r="D2120" i="6" s="1"/>
  <c r="D2127" i="6" s="1"/>
  <c r="D2134" i="6" s="1"/>
  <c r="D2141" i="6" s="1"/>
  <c r="I2092" i="6"/>
  <c r="B2093" i="6"/>
  <c r="B2100" i="6" s="1"/>
  <c r="B2107" i="6" s="1"/>
  <c r="B2114" i="6" s="1"/>
  <c r="B2121" i="6" s="1"/>
  <c r="B2128" i="6" s="1"/>
  <c r="B2135" i="6" s="1"/>
  <c r="D2093" i="6"/>
  <c r="I2093" i="6"/>
  <c r="I2100" i="6" s="1"/>
  <c r="I2107" i="6" s="1"/>
  <c r="I2114" i="6" s="1"/>
  <c r="I2121" i="6" s="1"/>
  <c r="I2128" i="6" s="1"/>
  <c r="I2135" i="6" s="1"/>
  <c r="I2142" i="6" s="1"/>
  <c r="B2094" i="6"/>
  <c r="B2101" i="6" s="1"/>
  <c r="B2108" i="6" s="1"/>
  <c r="B2115" i="6" s="1"/>
  <c r="B2122" i="6" s="1"/>
  <c r="B2129" i="6" s="1"/>
  <c r="B2136" i="6" s="1"/>
  <c r="B2143" i="6" s="1"/>
  <c r="D2094" i="6"/>
  <c r="I2094" i="6"/>
  <c r="I2101" i="6" s="1"/>
  <c r="I2108" i="6" s="1"/>
  <c r="I2115" i="6" s="1"/>
  <c r="I2122" i="6" s="1"/>
  <c r="I2129" i="6" s="1"/>
  <c r="I2136" i="6" s="1"/>
  <c r="B2095" i="6"/>
  <c r="I2095" i="6"/>
  <c r="I2102" i="6" s="1"/>
  <c r="I2109" i="6" s="1"/>
  <c r="I2116" i="6" s="1"/>
  <c r="I2123" i="6" s="1"/>
  <c r="I2130" i="6" s="1"/>
  <c r="I2137" i="6" s="1"/>
  <c r="I2144" i="6" s="1"/>
  <c r="B2096" i="6"/>
  <c r="D2096" i="6"/>
  <c r="D2103" i="6" s="1"/>
  <c r="D2110" i="6" s="1"/>
  <c r="D2117" i="6" s="1"/>
  <c r="D2124" i="6" s="1"/>
  <c r="D2131" i="6" s="1"/>
  <c r="D2138" i="6" s="1"/>
  <c r="I2096" i="6"/>
  <c r="I2097" i="6"/>
  <c r="B2098" i="6"/>
  <c r="B2105" i="6" s="1"/>
  <c r="B2112" i="6" s="1"/>
  <c r="B2119" i="6" s="1"/>
  <c r="I2099" i="6"/>
  <c r="I2106" i="6" s="1"/>
  <c r="I2113" i="6" s="1"/>
  <c r="I2120" i="6" s="1"/>
  <c r="I2127" i="6" s="1"/>
  <c r="I2134" i="6" s="1"/>
  <c r="I2141" i="6" s="1"/>
  <c r="D2100" i="6"/>
  <c r="D2107" i="6" s="1"/>
  <c r="D2114" i="6" s="1"/>
  <c r="D2121" i="6" s="1"/>
  <c r="D2128" i="6" s="1"/>
  <c r="D2135" i="6" s="1"/>
  <c r="D2142" i="6" s="1"/>
  <c r="D2101" i="6"/>
  <c r="B2102" i="6"/>
  <c r="B2103" i="6"/>
  <c r="I2103" i="6"/>
  <c r="I2104" i="6"/>
  <c r="D2108" i="6"/>
  <c r="D2115" i="6" s="1"/>
  <c r="D2122" i="6" s="1"/>
  <c r="D2129" i="6" s="1"/>
  <c r="D2136" i="6" s="1"/>
  <c r="D2143" i="6" s="1"/>
  <c r="B2109" i="6"/>
  <c r="B2116" i="6" s="1"/>
  <c r="B2123" i="6" s="1"/>
  <c r="B2130" i="6" s="1"/>
  <c r="B2137" i="6" s="1"/>
  <c r="B2144" i="6" s="1"/>
  <c r="B2110" i="6"/>
  <c r="I2110" i="6"/>
  <c r="I2117" i="6" s="1"/>
  <c r="I2124" i="6" s="1"/>
  <c r="I2131" i="6" s="1"/>
  <c r="I2138" i="6" s="1"/>
  <c r="I2111" i="6"/>
  <c r="I2118" i="6" s="1"/>
  <c r="I2125" i="6" s="1"/>
  <c r="I2132" i="6" s="1"/>
  <c r="I2139" i="6" s="1"/>
  <c r="D2116" i="6"/>
  <c r="D2123" i="6" s="1"/>
  <c r="D2130" i="6" s="1"/>
  <c r="D2137" i="6" s="1"/>
  <c r="D2144" i="6" s="1"/>
  <c r="B2117" i="6"/>
  <c r="B2124" i="6" s="1"/>
  <c r="B2131" i="6" s="1"/>
  <c r="B2138" i="6" s="1"/>
  <c r="B2126" i="6"/>
  <c r="B2133" i="6" s="1"/>
  <c r="B2140" i="6" s="1"/>
  <c r="D2132" i="6"/>
  <c r="B2134" i="6"/>
  <c r="B2141" i="6" s="1"/>
  <c r="D2139" i="6"/>
  <c r="D2140" i="6"/>
  <c r="B2142" i="6"/>
  <c r="I2143" i="6"/>
  <c r="B2065" i="6"/>
  <c r="C2065" i="6"/>
  <c r="D2065" i="6"/>
  <c r="D2072" i="6" s="1"/>
  <c r="D2079" i="6" s="1"/>
  <c r="D2086" i="6" s="1"/>
  <c r="E2065" i="6"/>
  <c r="A2065" i="6" s="1"/>
  <c r="I2065" i="6"/>
  <c r="B2066" i="6"/>
  <c r="C2066" i="6"/>
  <c r="D2066" i="6"/>
  <c r="D2073" i="6" s="1"/>
  <c r="D2080" i="6" s="1"/>
  <c r="D2087" i="6" s="1"/>
  <c r="E2066" i="6"/>
  <c r="A2066" i="6" s="1"/>
  <c r="I2066" i="6"/>
  <c r="B2067" i="6"/>
  <c r="B2074" i="6" s="1"/>
  <c r="B2081" i="6" s="1"/>
  <c r="C2067" i="6"/>
  <c r="D2067" i="6"/>
  <c r="D2074" i="6" s="1"/>
  <c r="D2081" i="6" s="1"/>
  <c r="I2067" i="6"/>
  <c r="B2068" i="6"/>
  <c r="B2075" i="6" s="1"/>
  <c r="B2082" i="6" s="1"/>
  <c r="C2068" i="6"/>
  <c r="D2068" i="6"/>
  <c r="E2068" i="6"/>
  <c r="A2068" i="6" s="1"/>
  <c r="I2068" i="6"/>
  <c r="I2075" i="6" s="1"/>
  <c r="I2082" i="6" s="1"/>
  <c r="B2069" i="6"/>
  <c r="B2076" i="6" s="1"/>
  <c r="B2083" i="6" s="1"/>
  <c r="D2069" i="6"/>
  <c r="D2076" i="6" s="1"/>
  <c r="D2083" i="6" s="1"/>
  <c r="I2069" i="6"/>
  <c r="I2076" i="6" s="1"/>
  <c r="I2083" i="6" s="1"/>
  <c r="B2070" i="6"/>
  <c r="D2070" i="6"/>
  <c r="I2070" i="6"/>
  <c r="I2077" i="6" s="1"/>
  <c r="I2084" i="6" s="1"/>
  <c r="B2071" i="6"/>
  <c r="B2078" i="6" s="1"/>
  <c r="B2085" i="6" s="1"/>
  <c r="D2071" i="6"/>
  <c r="D2078" i="6" s="1"/>
  <c r="D2085" i="6" s="1"/>
  <c r="I2071" i="6"/>
  <c r="B2072" i="6"/>
  <c r="I2072" i="6"/>
  <c r="I2079" i="6" s="1"/>
  <c r="I2086" i="6" s="1"/>
  <c r="B2073" i="6"/>
  <c r="B2080" i="6" s="1"/>
  <c r="B2087" i="6" s="1"/>
  <c r="I2073" i="6"/>
  <c r="I2074" i="6"/>
  <c r="I2081" i="6" s="1"/>
  <c r="D2075" i="6"/>
  <c r="D2082" i="6" s="1"/>
  <c r="B2077" i="6"/>
  <c r="B2084" i="6" s="1"/>
  <c r="D2077" i="6"/>
  <c r="D2084" i="6" s="1"/>
  <c r="I2078" i="6"/>
  <c r="I2085" i="6" s="1"/>
  <c r="B2079" i="6"/>
  <c r="B2086" i="6" s="1"/>
  <c r="I2080" i="6"/>
  <c r="I2087" i="6" s="1"/>
  <c r="B2038" i="6"/>
  <c r="C2038" i="6"/>
  <c r="D2038" i="6"/>
  <c r="D2045" i="6" s="1"/>
  <c r="D2052" i="6" s="1"/>
  <c r="D2059" i="6" s="1"/>
  <c r="E2038" i="6"/>
  <c r="A2038" i="6" s="1"/>
  <c r="I2038" i="6"/>
  <c r="B2039" i="6"/>
  <c r="B2046" i="6" s="1"/>
  <c r="B2053" i="6" s="1"/>
  <c r="B2060" i="6" s="1"/>
  <c r="C2039" i="6"/>
  <c r="D2039" i="6"/>
  <c r="D2046" i="6" s="1"/>
  <c r="D2053" i="6" s="1"/>
  <c r="D2060" i="6" s="1"/>
  <c r="I2039" i="6"/>
  <c r="B2040" i="6"/>
  <c r="B2047" i="6" s="1"/>
  <c r="B2054" i="6" s="1"/>
  <c r="B2061" i="6" s="1"/>
  <c r="C2040" i="6"/>
  <c r="D2040" i="6"/>
  <c r="I2040" i="6"/>
  <c r="I2047" i="6" s="1"/>
  <c r="I2054" i="6" s="1"/>
  <c r="I2061" i="6" s="1"/>
  <c r="B2041" i="6"/>
  <c r="B2048" i="6" s="1"/>
  <c r="B2055" i="6" s="1"/>
  <c r="B2062" i="6" s="1"/>
  <c r="D2041" i="6"/>
  <c r="I2041" i="6"/>
  <c r="I2048" i="6" s="1"/>
  <c r="I2055" i="6" s="1"/>
  <c r="I2062" i="6" s="1"/>
  <c r="B2042" i="6"/>
  <c r="D2042" i="6"/>
  <c r="D2049" i="6" s="1"/>
  <c r="D2056" i="6" s="1"/>
  <c r="D2063" i="6" s="1"/>
  <c r="I2042" i="6"/>
  <c r="I2049" i="6" s="1"/>
  <c r="I2056" i="6" s="1"/>
  <c r="I2063" i="6" s="1"/>
  <c r="B2043" i="6"/>
  <c r="D2043" i="6"/>
  <c r="I2043" i="6"/>
  <c r="B2044" i="6"/>
  <c r="B2051" i="6" s="1"/>
  <c r="B2058" i="6" s="1"/>
  <c r="D2044" i="6"/>
  <c r="I2044" i="6"/>
  <c r="B2045" i="6"/>
  <c r="I2045" i="6"/>
  <c r="I2052" i="6" s="1"/>
  <c r="I2059" i="6" s="1"/>
  <c r="I2046" i="6"/>
  <c r="D2047" i="6"/>
  <c r="D2054" i="6" s="1"/>
  <c r="D2061" i="6" s="1"/>
  <c r="D2048" i="6"/>
  <c r="B2049" i="6"/>
  <c r="B2056" i="6" s="1"/>
  <c r="B2063" i="6" s="1"/>
  <c r="B2050" i="6"/>
  <c r="D2050" i="6"/>
  <c r="D2057" i="6" s="1"/>
  <c r="D2064" i="6" s="1"/>
  <c r="I2050" i="6"/>
  <c r="I2057" i="6" s="1"/>
  <c r="I2064" i="6" s="1"/>
  <c r="D2051" i="6"/>
  <c r="I2051" i="6"/>
  <c r="B2052" i="6"/>
  <c r="B2059" i="6" s="1"/>
  <c r="I2053" i="6"/>
  <c r="I2060" i="6" s="1"/>
  <c r="D2055" i="6"/>
  <c r="D2062" i="6" s="1"/>
  <c r="B2057" i="6"/>
  <c r="B2064" i="6" s="1"/>
  <c r="D2058" i="6"/>
  <c r="I2058" i="6"/>
  <c r="B1957" i="6"/>
  <c r="C1957" i="6"/>
  <c r="D1957" i="6"/>
  <c r="I1957" i="6"/>
  <c r="I1964" i="6" s="1"/>
  <c r="B1958" i="6"/>
  <c r="B1965" i="6" s="1"/>
  <c r="B1972" i="6" s="1"/>
  <c r="B1979" i="6" s="1"/>
  <c r="D1958" i="6"/>
  <c r="D1965" i="6" s="1"/>
  <c r="D1972" i="6" s="1"/>
  <c r="D1979" i="6" s="1"/>
  <c r="D1986" i="6" s="1"/>
  <c r="D1993" i="6" s="1"/>
  <c r="D2000" i="6" s="1"/>
  <c r="D2007" i="6" s="1"/>
  <c r="D2014" i="6" s="1"/>
  <c r="D2021" i="6" s="1"/>
  <c r="D2028" i="6" s="1"/>
  <c r="D2035" i="6" s="1"/>
  <c r="I1958" i="6"/>
  <c r="B1959" i="6"/>
  <c r="D1959" i="6"/>
  <c r="I1959" i="6"/>
  <c r="I1966" i="6" s="1"/>
  <c r="I1973" i="6" s="1"/>
  <c r="I1980" i="6" s="1"/>
  <c r="B1960" i="6"/>
  <c r="B1967" i="6" s="1"/>
  <c r="B1974" i="6" s="1"/>
  <c r="B1981" i="6" s="1"/>
  <c r="B1988" i="6" s="1"/>
  <c r="B1995" i="6" s="1"/>
  <c r="B2002" i="6" s="1"/>
  <c r="B2009" i="6" s="1"/>
  <c r="B2016" i="6" s="1"/>
  <c r="B2023" i="6" s="1"/>
  <c r="B2030" i="6" s="1"/>
  <c r="B2037" i="6" s="1"/>
  <c r="D1960" i="6"/>
  <c r="I1960" i="6"/>
  <c r="B1961" i="6"/>
  <c r="B1968" i="6" s="1"/>
  <c r="B1975" i="6" s="1"/>
  <c r="B1982" i="6" s="1"/>
  <c r="B1989" i="6" s="1"/>
  <c r="B1996" i="6" s="1"/>
  <c r="B2003" i="6" s="1"/>
  <c r="B2010" i="6" s="1"/>
  <c r="B2017" i="6" s="1"/>
  <c r="B2024" i="6" s="1"/>
  <c r="B2031" i="6" s="1"/>
  <c r="D1961" i="6"/>
  <c r="I1961" i="6"/>
  <c r="I1968" i="6" s="1"/>
  <c r="I1975" i="6" s="1"/>
  <c r="I1982" i="6" s="1"/>
  <c r="I1989" i="6" s="1"/>
  <c r="I1996" i="6" s="1"/>
  <c r="I2003" i="6" s="1"/>
  <c r="I2010" i="6" s="1"/>
  <c r="I2017" i="6" s="1"/>
  <c r="I2024" i="6" s="1"/>
  <c r="I2031" i="6" s="1"/>
  <c r="B1962" i="6"/>
  <c r="D1962" i="6"/>
  <c r="D1969" i="6" s="1"/>
  <c r="D1976" i="6" s="1"/>
  <c r="D1983" i="6" s="1"/>
  <c r="D1990" i="6" s="1"/>
  <c r="D1997" i="6" s="1"/>
  <c r="D2004" i="6" s="1"/>
  <c r="D2011" i="6" s="1"/>
  <c r="D2018" i="6" s="1"/>
  <c r="D2025" i="6" s="1"/>
  <c r="D2032" i="6" s="1"/>
  <c r="I1962" i="6"/>
  <c r="I1969" i="6" s="1"/>
  <c r="I1976" i="6" s="1"/>
  <c r="I1983" i="6" s="1"/>
  <c r="I1990" i="6" s="1"/>
  <c r="I1997" i="6" s="1"/>
  <c r="I2004" i="6" s="1"/>
  <c r="I2011" i="6" s="1"/>
  <c r="I2018" i="6" s="1"/>
  <c r="I2025" i="6" s="1"/>
  <c r="I2032" i="6" s="1"/>
  <c r="B1963" i="6"/>
  <c r="D1963" i="6"/>
  <c r="I1963" i="6"/>
  <c r="B1964" i="6"/>
  <c r="B1971" i="6" s="1"/>
  <c r="B1978" i="6" s="1"/>
  <c r="B1985" i="6" s="1"/>
  <c r="B1992" i="6" s="1"/>
  <c r="B1999" i="6" s="1"/>
  <c r="B2006" i="6" s="1"/>
  <c r="B2013" i="6" s="1"/>
  <c r="B2020" i="6" s="1"/>
  <c r="B2027" i="6" s="1"/>
  <c r="B2034" i="6" s="1"/>
  <c r="D1964" i="6"/>
  <c r="D1971" i="6" s="1"/>
  <c r="D1978" i="6" s="1"/>
  <c r="D1985" i="6" s="1"/>
  <c r="D1992" i="6" s="1"/>
  <c r="D1999" i="6" s="1"/>
  <c r="D2006" i="6" s="1"/>
  <c r="D2013" i="6" s="1"/>
  <c r="D2020" i="6" s="1"/>
  <c r="D2027" i="6" s="1"/>
  <c r="D2034" i="6" s="1"/>
  <c r="I1965" i="6"/>
  <c r="I1972" i="6" s="1"/>
  <c r="I1979" i="6" s="1"/>
  <c r="I1986" i="6" s="1"/>
  <c r="I1993" i="6" s="1"/>
  <c r="I2000" i="6" s="1"/>
  <c r="I2007" i="6" s="1"/>
  <c r="I2014" i="6" s="1"/>
  <c r="I2021" i="6" s="1"/>
  <c r="I2028" i="6" s="1"/>
  <c r="I2035" i="6" s="1"/>
  <c r="B1966" i="6"/>
  <c r="B1973" i="6" s="1"/>
  <c r="B1980" i="6" s="1"/>
  <c r="B1987" i="6" s="1"/>
  <c r="D1966" i="6"/>
  <c r="D1973" i="6" s="1"/>
  <c r="D1967" i="6"/>
  <c r="I1967" i="6"/>
  <c r="I1974" i="6" s="1"/>
  <c r="I1981" i="6" s="1"/>
  <c r="I1988" i="6" s="1"/>
  <c r="D1968" i="6"/>
  <c r="B1969" i="6"/>
  <c r="B1970" i="6"/>
  <c r="B1977" i="6" s="1"/>
  <c r="B1984" i="6" s="1"/>
  <c r="B1991" i="6" s="1"/>
  <c r="B1998" i="6" s="1"/>
  <c r="B2005" i="6" s="1"/>
  <c r="B2012" i="6" s="1"/>
  <c r="B2019" i="6" s="1"/>
  <c r="B2026" i="6" s="1"/>
  <c r="B2033" i="6" s="1"/>
  <c r="D1970" i="6"/>
  <c r="D1977" i="6" s="1"/>
  <c r="I1970" i="6"/>
  <c r="I1977" i="6" s="1"/>
  <c r="I1984" i="6" s="1"/>
  <c r="I1991" i="6" s="1"/>
  <c r="I1998" i="6" s="1"/>
  <c r="I2005" i="6" s="1"/>
  <c r="I2012" i="6" s="1"/>
  <c r="I2019" i="6" s="1"/>
  <c r="I2026" i="6" s="1"/>
  <c r="I2033" i="6" s="1"/>
  <c r="I1971" i="6"/>
  <c r="I1978" i="6" s="1"/>
  <c r="I1985" i="6" s="1"/>
  <c r="I1992" i="6" s="1"/>
  <c r="I1999" i="6" s="1"/>
  <c r="I2006" i="6" s="1"/>
  <c r="I2013" i="6" s="1"/>
  <c r="I2020" i="6" s="1"/>
  <c r="I2027" i="6" s="1"/>
  <c r="I2034" i="6" s="1"/>
  <c r="D1974" i="6"/>
  <c r="D1981" i="6" s="1"/>
  <c r="D1988" i="6" s="1"/>
  <c r="D1995" i="6" s="1"/>
  <c r="D2002" i="6" s="1"/>
  <c r="D2009" i="6" s="1"/>
  <c r="D2016" i="6" s="1"/>
  <c r="D2023" i="6" s="1"/>
  <c r="D2030" i="6" s="1"/>
  <c r="D2037" i="6" s="1"/>
  <c r="D1975" i="6"/>
  <c r="D1982" i="6" s="1"/>
  <c r="D1989" i="6" s="1"/>
  <c r="D1996" i="6" s="1"/>
  <c r="D2003" i="6" s="1"/>
  <c r="D2010" i="6" s="1"/>
  <c r="D2017" i="6" s="1"/>
  <c r="D2024" i="6" s="1"/>
  <c r="D2031" i="6" s="1"/>
  <c r="B1976" i="6"/>
  <c r="B1983" i="6" s="1"/>
  <c r="B1990" i="6" s="1"/>
  <c r="B1997" i="6" s="1"/>
  <c r="B2004" i="6" s="1"/>
  <c r="B2011" i="6" s="1"/>
  <c r="B2018" i="6" s="1"/>
  <c r="B2025" i="6" s="1"/>
  <c r="B2032" i="6" s="1"/>
  <c r="D1980" i="6"/>
  <c r="D1987" i="6" s="1"/>
  <c r="D1994" i="6" s="1"/>
  <c r="D2001" i="6" s="1"/>
  <c r="D1984" i="6"/>
  <c r="D1991" i="6" s="1"/>
  <c r="D1998" i="6" s="1"/>
  <c r="D2005" i="6" s="1"/>
  <c r="D2012" i="6" s="1"/>
  <c r="D2019" i="6" s="1"/>
  <c r="D2026" i="6" s="1"/>
  <c r="D2033" i="6" s="1"/>
  <c r="B1986" i="6"/>
  <c r="B1993" i="6" s="1"/>
  <c r="B2000" i="6" s="1"/>
  <c r="B2007" i="6" s="1"/>
  <c r="B2014" i="6" s="1"/>
  <c r="B2021" i="6" s="1"/>
  <c r="B2028" i="6" s="1"/>
  <c r="B2035" i="6" s="1"/>
  <c r="I1987" i="6"/>
  <c r="I1994" i="6" s="1"/>
  <c r="I2001" i="6" s="1"/>
  <c r="I2008" i="6" s="1"/>
  <c r="I2015" i="6" s="1"/>
  <c r="I2022" i="6" s="1"/>
  <c r="I2029" i="6" s="1"/>
  <c r="I2036" i="6" s="1"/>
  <c r="B1994" i="6"/>
  <c r="I1995" i="6"/>
  <c r="B2001" i="6"/>
  <c r="B2008" i="6" s="1"/>
  <c r="B2015" i="6" s="1"/>
  <c r="B2022" i="6" s="1"/>
  <c r="B2029" i="6" s="1"/>
  <c r="B2036" i="6" s="1"/>
  <c r="I2002" i="6"/>
  <c r="I2009" i="6" s="1"/>
  <c r="I2016" i="6" s="1"/>
  <c r="I2023" i="6" s="1"/>
  <c r="I2030" i="6" s="1"/>
  <c r="I2037" i="6" s="1"/>
  <c r="D2008" i="6"/>
  <c r="D2015" i="6"/>
  <c r="D2022" i="6" s="1"/>
  <c r="D2029" i="6" s="1"/>
  <c r="D2036" i="6" s="1"/>
  <c r="B1850" i="6"/>
  <c r="C1850" i="6"/>
  <c r="D1850" i="6"/>
  <c r="E1850" i="6"/>
  <c r="A1850" i="6" s="1"/>
  <c r="I1850" i="6"/>
  <c r="B1851" i="6"/>
  <c r="C1851" i="6"/>
  <c r="D1851" i="6"/>
  <c r="D1858" i="6" s="1"/>
  <c r="E1851" i="6"/>
  <c r="A1851" i="6" s="1"/>
  <c r="I1851" i="6"/>
  <c r="I1858" i="6" s="1"/>
  <c r="I1865" i="6" s="1"/>
  <c r="I1872" i="6" s="1"/>
  <c r="I1879" i="6" s="1"/>
  <c r="I1886" i="6" s="1"/>
  <c r="I1893" i="6" s="1"/>
  <c r="I1900" i="6" s="1"/>
  <c r="I1907" i="6" s="1"/>
  <c r="I1914" i="6" s="1"/>
  <c r="I1921" i="6" s="1"/>
  <c r="I1928" i="6" s="1"/>
  <c r="I1935" i="6" s="1"/>
  <c r="I1942" i="6" s="1"/>
  <c r="I1949" i="6" s="1"/>
  <c r="I1956" i="6" s="1"/>
  <c r="B1852" i="6"/>
  <c r="C1852" i="6"/>
  <c r="D1852" i="6"/>
  <c r="D1859" i="6" s="1"/>
  <c r="D1866" i="6" s="1"/>
  <c r="E1852" i="6"/>
  <c r="I1852" i="6"/>
  <c r="I1859" i="6" s="1"/>
  <c r="I1866" i="6" s="1"/>
  <c r="I1873" i="6" s="1"/>
  <c r="B1853" i="6"/>
  <c r="B1860" i="6" s="1"/>
  <c r="C1853" i="6"/>
  <c r="D1853" i="6"/>
  <c r="D1860" i="6" s="1"/>
  <c r="D1867" i="6" s="1"/>
  <c r="D1874" i="6" s="1"/>
  <c r="D1881" i="6" s="1"/>
  <c r="D1888" i="6" s="1"/>
  <c r="D1895" i="6" s="1"/>
  <c r="D1902" i="6" s="1"/>
  <c r="D1909" i="6" s="1"/>
  <c r="D1916" i="6" s="1"/>
  <c r="D1923" i="6" s="1"/>
  <c r="D1930" i="6" s="1"/>
  <c r="D1937" i="6" s="1"/>
  <c r="D1944" i="6" s="1"/>
  <c r="D1951" i="6" s="1"/>
  <c r="I1853" i="6"/>
  <c r="B1854" i="6"/>
  <c r="D1854" i="6"/>
  <c r="I1854" i="6"/>
  <c r="I1861" i="6" s="1"/>
  <c r="B1855" i="6"/>
  <c r="D1855" i="6"/>
  <c r="I1855" i="6"/>
  <c r="B1856" i="6"/>
  <c r="B1863" i="6" s="1"/>
  <c r="B1870" i="6" s="1"/>
  <c r="D1856" i="6"/>
  <c r="D1863" i="6" s="1"/>
  <c r="I1856" i="6"/>
  <c r="B1857" i="6"/>
  <c r="D1857" i="6"/>
  <c r="D1864" i="6" s="1"/>
  <c r="D1871" i="6" s="1"/>
  <c r="I1857" i="6"/>
  <c r="B1858" i="6"/>
  <c r="B1865" i="6" s="1"/>
  <c r="B1859" i="6"/>
  <c r="B1866" i="6" s="1"/>
  <c r="B1873" i="6" s="1"/>
  <c r="B1880" i="6" s="1"/>
  <c r="B1887" i="6" s="1"/>
  <c r="B1894" i="6" s="1"/>
  <c r="B1901" i="6" s="1"/>
  <c r="B1908" i="6" s="1"/>
  <c r="B1915" i="6" s="1"/>
  <c r="B1922" i="6" s="1"/>
  <c r="B1929" i="6" s="1"/>
  <c r="B1936" i="6" s="1"/>
  <c r="B1943" i="6" s="1"/>
  <c r="B1950" i="6" s="1"/>
  <c r="I1860" i="6"/>
  <c r="I1867" i="6" s="1"/>
  <c r="I1874" i="6" s="1"/>
  <c r="B1861" i="6"/>
  <c r="B1868" i="6" s="1"/>
  <c r="D1861" i="6"/>
  <c r="D1868" i="6" s="1"/>
  <c r="D1875" i="6" s="1"/>
  <c r="D1882" i="6" s="1"/>
  <c r="D1889" i="6" s="1"/>
  <c r="D1896" i="6" s="1"/>
  <c r="D1903" i="6" s="1"/>
  <c r="D1910" i="6" s="1"/>
  <c r="D1917" i="6" s="1"/>
  <c r="B1862" i="6"/>
  <c r="D1862" i="6"/>
  <c r="I1862" i="6"/>
  <c r="I1869" i="6" s="1"/>
  <c r="I1876" i="6" s="1"/>
  <c r="I1883" i="6" s="1"/>
  <c r="I1890" i="6" s="1"/>
  <c r="I1863" i="6"/>
  <c r="I1870" i="6" s="1"/>
  <c r="I1877" i="6" s="1"/>
  <c r="I1884" i="6" s="1"/>
  <c r="I1891" i="6" s="1"/>
  <c r="I1898" i="6" s="1"/>
  <c r="I1905" i="6" s="1"/>
  <c r="I1912" i="6" s="1"/>
  <c r="I1919" i="6" s="1"/>
  <c r="I1926" i="6" s="1"/>
  <c r="I1933" i="6" s="1"/>
  <c r="I1940" i="6" s="1"/>
  <c r="I1947" i="6" s="1"/>
  <c r="I1954" i="6" s="1"/>
  <c r="B1864" i="6"/>
  <c r="B1871" i="6" s="1"/>
  <c r="B1878" i="6" s="1"/>
  <c r="B1885" i="6" s="1"/>
  <c r="B1892" i="6" s="1"/>
  <c r="B1899" i="6" s="1"/>
  <c r="B1906" i="6" s="1"/>
  <c r="B1913" i="6" s="1"/>
  <c r="B1920" i="6" s="1"/>
  <c r="B1927" i="6" s="1"/>
  <c r="B1934" i="6" s="1"/>
  <c r="I1864" i="6"/>
  <c r="D1865" i="6"/>
  <c r="D1872" i="6" s="1"/>
  <c r="D1879" i="6" s="1"/>
  <c r="B1867" i="6"/>
  <c r="B1874" i="6" s="1"/>
  <c r="B1881" i="6" s="1"/>
  <c r="B1888" i="6" s="1"/>
  <c r="I1868" i="6"/>
  <c r="I1875" i="6" s="1"/>
  <c r="I1882" i="6" s="1"/>
  <c r="I1889" i="6" s="1"/>
  <c r="B1869" i="6"/>
  <c r="B1876" i="6" s="1"/>
  <c r="B1883" i="6" s="1"/>
  <c r="B1890" i="6" s="1"/>
  <c r="B1897" i="6" s="1"/>
  <c r="B1904" i="6" s="1"/>
  <c r="B1911" i="6" s="1"/>
  <c r="B1918" i="6" s="1"/>
  <c r="B1925" i="6" s="1"/>
  <c r="B1932" i="6" s="1"/>
  <c r="B1939" i="6" s="1"/>
  <c r="B1946" i="6" s="1"/>
  <c r="B1953" i="6" s="1"/>
  <c r="D1869" i="6"/>
  <c r="D1876" i="6" s="1"/>
  <c r="D1883" i="6" s="1"/>
  <c r="D1890" i="6" s="1"/>
  <c r="D1897" i="6" s="1"/>
  <c r="D1904" i="6" s="1"/>
  <c r="D1911" i="6" s="1"/>
  <c r="D1918" i="6" s="1"/>
  <c r="D1925" i="6" s="1"/>
  <c r="D1932" i="6" s="1"/>
  <c r="D1939" i="6" s="1"/>
  <c r="D1946" i="6" s="1"/>
  <c r="D1953" i="6" s="1"/>
  <c r="D1870" i="6"/>
  <c r="D1877" i="6" s="1"/>
  <c r="D1884" i="6" s="1"/>
  <c r="I1871" i="6"/>
  <c r="I1878" i="6" s="1"/>
  <c r="I1885" i="6" s="1"/>
  <c r="I1892" i="6" s="1"/>
  <c r="I1899" i="6" s="1"/>
  <c r="I1906" i="6" s="1"/>
  <c r="B1872" i="6"/>
  <c r="B1879" i="6" s="1"/>
  <c r="B1886" i="6" s="1"/>
  <c r="B1893" i="6" s="1"/>
  <c r="B1900" i="6" s="1"/>
  <c r="B1907" i="6" s="1"/>
  <c r="B1914" i="6" s="1"/>
  <c r="B1921" i="6" s="1"/>
  <c r="B1928" i="6" s="1"/>
  <c r="D1873" i="6"/>
  <c r="D1880" i="6" s="1"/>
  <c r="D1887" i="6" s="1"/>
  <c r="D1894" i="6" s="1"/>
  <c r="D1901" i="6" s="1"/>
  <c r="B1875" i="6"/>
  <c r="B1882" i="6" s="1"/>
  <c r="B1889" i="6" s="1"/>
  <c r="B1896" i="6" s="1"/>
  <c r="B1903" i="6" s="1"/>
  <c r="B1877" i="6"/>
  <c r="B1884" i="6" s="1"/>
  <c r="B1891" i="6" s="1"/>
  <c r="B1898" i="6" s="1"/>
  <c r="B1905" i="6" s="1"/>
  <c r="B1912" i="6" s="1"/>
  <c r="B1919" i="6" s="1"/>
  <c r="D1878" i="6"/>
  <c r="D1885" i="6" s="1"/>
  <c r="I1880" i="6"/>
  <c r="I1881" i="6"/>
  <c r="D1886" i="6"/>
  <c r="I1887" i="6"/>
  <c r="I1888" i="6"/>
  <c r="I1895" i="6" s="1"/>
  <c r="I1902" i="6" s="1"/>
  <c r="I1909" i="6" s="1"/>
  <c r="I1916" i="6" s="1"/>
  <c r="I1923" i="6" s="1"/>
  <c r="I1930" i="6" s="1"/>
  <c r="I1937" i="6" s="1"/>
  <c r="I1944" i="6" s="1"/>
  <c r="I1951" i="6" s="1"/>
  <c r="D1891" i="6"/>
  <c r="D1898" i="6" s="1"/>
  <c r="D1905" i="6" s="1"/>
  <c r="D1912" i="6" s="1"/>
  <c r="D1919" i="6" s="1"/>
  <c r="D1926" i="6" s="1"/>
  <c r="D1933" i="6" s="1"/>
  <c r="D1940" i="6" s="1"/>
  <c r="D1947" i="6" s="1"/>
  <c r="D1954" i="6" s="1"/>
  <c r="D1892" i="6"/>
  <c r="D1893" i="6"/>
  <c r="D1900" i="6" s="1"/>
  <c r="D1907" i="6" s="1"/>
  <c r="D1914" i="6" s="1"/>
  <c r="D1921" i="6" s="1"/>
  <c r="D1928" i="6" s="1"/>
  <c r="D1935" i="6" s="1"/>
  <c r="D1942" i="6" s="1"/>
  <c r="D1949" i="6" s="1"/>
  <c r="D1956" i="6" s="1"/>
  <c r="I1894" i="6"/>
  <c r="I1901" i="6" s="1"/>
  <c r="I1908" i="6" s="1"/>
  <c r="I1915" i="6" s="1"/>
  <c r="B1895" i="6"/>
  <c r="I1896" i="6"/>
  <c r="I1903" i="6" s="1"/>
  <c r="I1910" i="6" s="1"/>
  <c r="I1917" i="6" s="1"/>
  <c r="I1924" i="6" s="1"/>
  <c r="I1931" i="6" s="1"/>
  <c r="I1938" i="6" s="1"/>
  <c r="I1945" i="6" s="1"/>
  <c r="I1897" i="6"/>
  <c r="I1904" i="6" s="1"/>
  <c r="I1911" i="6" s="1"/>
  <c r="I1918" i="6" s="1"/>
  <c r="I1925" i="6" s="1"/>
  <c r="I1932" i="6" s="1"/>
  <c r="I1939" i="6" s="1"/>
  <c r="I1946" i="6" s="1"/>
  <c r="I1953" i="6" s="1"/>
  <c r="D1899" i="6"/>
  <c r="D1906" i="6" s="1"/>
  <c r="B1902" i="6"/>
  <c r="B1909" i="6" s="1"/>
  <c r="B1916" i="6" s="1"/>
  <c r="B1923" i="6" s="1"/>
  <c r="B1930" i="6" s="1"/>
  <c r="B1937" i="6" s="1"/>
  <c r="B1944" i="6" s="1"/>
  <c r="B1951" i="6" s="1"/>
  <c r="D1908" i="6"/>
  <c r="D1915" i="6" s="1"/>
  <c r="D1922" i="6" s="1"/>
  <c r="D1929" i="6" s="1"/>
  <c r="D1936" i="6" s="1"/>
  <c r="D1943" i="6" s="1"/>
  <c r="D1950" i="6" s="1"/>
  <c r="B1910" i="6"/>
  <c r="B1917" i="6" s="1"/>
  <c r="B1924" i="6" s="1"/>
  <c r="B1931" i="6" s="1"/>
  <c r="B1938" i="6" s="1"/>
  <c r="B1945" i="6" s="1"/>
  <c r="B1952" i="6" s="1"/>
  <c r="D1913" i="6"/>
  <c r="D1920" i="6" s="1"/>
  <c r="I1913" i="6"/>
  <c r="I1920" i="6" s="1"/>
  <c r="I1927" i="6" s="1"/>
  <c r="I1934" i="6" s="1"/>
  <c r="I1941" i="6" s="1"/>
  <c r="I1948" i="6" s="1"/>
  <c r="I1955" i="6" s="1"/>
  <c r="I1922" i="6"/>
  <c r="I1929" i="6" s="1"/>
  <c r="I1936" i="6" s="1"/>
  <c r="I1943" i="6" s="1"/>
  <c r="I1950" i="6" s="1"/>
  <c r="D1924" i="6"/>
  <c r="D1931" i="6" s="1"/>
  <c r="D1938" i="6" s="1"/>
  <c r="D1945" i="6" s="1"/>
  <c r="D1952" i="6" s="1"/>
  <c r="B1926" i="6"/>
  <c r="B1933" i="6" s="1"/>
  <c r="B1940" i="6" s="1"/>
  <c r="B1947" i="6" s="1"/>
  <c r="B1954" i="6" s="1"/>
  <c r="D1927" i="6"/>
  <c r="D1934" i="6" s="1"/>
  <c r="D1941" i="6" s="1"/>
  <c r="D1948" i="6" s="1"/>
  <c r="B1935" i="6"/>
  <c r="B1942" i="6" s="1"/>
  <c r="B1949" i="6" s="1"/>
  <c r="B1956" i="6" s="1"/>
  <c r="B1941" i="6"/>
  <c r="B1948" i="6"/>
  <c r="B1955" i="6" s="1"/>
  <c r="I1952" i="6"/>
  <c r="D1955" i="6"/>
  <c r="C2198" i="6" l="1"/>
  <c r="C2176" i="6"/>
  <c r="E2174" i="6"/>
  <c r="A2174" i="6" s="1"/>
  <c r="C2149" i="6"/>
  <c r="E2147" i="6"/>
  <c r="A2147" i="6" s="1"/>
  <c r="C2090" i="6"/>
  <c r="C2069" i="6"/>
  <c r="E2067" i="6"/>
  <c r="A2067" i="6" s="1"/>
  <c r="E2040" i="6"/>
  <c r="A2040" i="6" s="1"/>
  <c r="C2041" i="6"/>
  <c r="E2039" i="6"/>
  <c r="A2039" i="6" s="1"/>
  <c r="C1958" i="6"/>
  <c r="E1957" i="6"/>
  <c r="A1957" i="6" s="1"/>
  <c r="E1853" i="6"/>
  <c r="A1853" i="6" s="1"/>
  <c r="C1854" i="6"/>
  <c r="A1852" i="6"/>
  <c r="AB69" i="1"/>
  <c r="AB57" i="1"/>
  <c r="W74" i="1"/>
  <c r="W62" i="1"/>
  <c r="D22" i="10"/>
  <c r="E22" i="10" s="1"/>
  <c r="F22" i="10" s="1"/>
  <c r="G22" i="10" s="1"/>
  <c r="D4" i="10"/>
  <c r="E4" i="10" s="1"/>
  <c r="F4" i="10" s="1"/>
  <c r="G4" i="10" s="1"/>
  <c r="B1822" i="6"/>
  <c r="B1823" i="6"/>
  <c r="B1824" i="6"/>
  <c r="B1825" i="6"/>
  <c r="B1826" i="6"/>
  <c r="B1827" i="6"/>
  <c r="B1828" i="6"/>
  <c r="I1822" i="6"/>
  <c r="I1836" i="6" s="1"/>
  <c r="I1843" i="6" s="1"/>
  <c r="I1823" i="6"/>
  <c r="I1824" i="6"/>
  <c r="I1825" i="6"/>
  <c r="I1826" i="6"/>
  <c r="I1840" i="6" s="1"/>
  <c r="I1847" i="6" s="1"/>
  <c r="I1827" i="6"/>
  <c r="I1828" i="6"/>
  <c r="C1846" i="6"/>
  <c r="D1846" i="6"/>
  <c r="E1846" i="6"/>
  <c r="C1847" i="6"/>
  <c r="D1847" i="6"/>
  <c r="E1847" i="6"/>
  <c r="C1848" i="6"/>
  <c r="D1848" i="6"/>
  <c r="E1848" i="6"/>
  <c r="C1849" i="6"/>
  <c r="D1849" i="6"/>
  <c r="E1849" i="6"/>
  <c r="C1836" i="6"/>
  <c r="D1836" i="6"/>
  <c r="E1836" i="6"/>
  <c r="C1837" i="6"/>
  <c r="D1837" i="6"/>
  <c r="D1844" i="6" s="1"/>
  <c r="E1837" i="6"/>
  <c r="C1838" i="6"/>
  <c r="D1838" i="6"/>
  <c r="D1845" i="6" s="1"/>
  <c r="E1838" i="6"/>
  <c r="C1839" i="6"/>
  <c r="D1839" i="6"/>
  <c r="I1839" i="6"/>
  <c r="I1846" i="6" s="1"/>
  <c r="C1840" i="6"/>
  <c r="E1840" i="6" s="1"/>
  <c r="D1840" i="6"/>
  <c r="B1841" i="6"/>
  <c r="B1848" i="6" s="1"/>
  <c r="D1841" i="6"/>
  <c r="D1842" i="6"/>
  <c r="I1842" i="6"/>
  <c r="I1849" i="6" s="1"/>
  <c r="D1843" i="6"/>
  <c r="C1822" i="6"/>
  <c r="D1822" i="6"/>
  <c r="E1822" i="6"/>
  <c r="A1822" i="6" s="1"/>
  <c r="C1823" i="6"/>
  <c r="D1823" i="6"/>
  <c r="D1830" i="6" s="1"/>
  <c r="E1823" i="6"/>
  <c r="A1823" i="6" s="1"/>
  <c r="C1824" i="6"/>
  <c r="D1824" i="6"/>
  <c r="D1831" i="6" s="1"/>
  <c r="E1824" i="6"/>
  <c r="A1824" i="6" s="1"/>
  <c r="B1839" i="6"/>
  <c r="B1846" i="6" s="1"/>
  <c r="C1825" i="6"/>
  <c r="D1825" i="6"/>
  <c r="D1832" i="6" s="1"/>
  <c r="B1840" i="6"/>
  <c r="B1847" i="6" s="1"/>
  <c r="C1826" i="6"/>
  <c r="A1826" i="6" s="1"/>
  <c r="D1826" i="6"/>
  <c r="D1827" i="6"/>
  <c r="I1841" i="6"/>
  <c r="I1848" i="6" s="1"/>
  <c r="D1828" i="6"/>
  <c r="D1835" i="6" s="1"/>
  <c r="B1836" i="6"/>
  <c r="B1843" i="6" s="1"/>
  <c r="D1829" i="6"/>
  <c r="B1837" i="6"/>
  <c r="B1844" i="6" s="1"/>
  <c r="I1837" i="6"/>
  <c r="I1844" i="6" s="1"/>
  <c r="B1838" i="6"/>
  <c r="B1845" i="6" s="1"/>
  <c r="I1838" i="6"/>
  <c r="I1845" i="6" s="1"/>
  <c r="D1833" i="6"/>
  <c r="D1834" i="6"/>
  <c r="B1842" i="6"/>
  <c r="B1849" i="6" s="1"/>
  <c r="B1809" i="6"/>
  <c r="C1809" i="6"/>
  <c r="D1809" i="6"/>
  <c r="E1809" i="6"/>
  <c r="A1809" i="6" s="1"/>
  <c r="I1809" i="6"/>
  <c r="B1810" i="6"/>
  <c r="C1810" i="6"/>
  <c r="D1810" i="6"/>
  <c r="D1817" i="6" s="1"/>
  <c r="E1810" i="6"/>
  <c r="A1810" i="6" s="1"/>
  <c r="I1810" i="6"/>
  <c r="B1811" i="6"/>
  <c r="C1811" i="6"/>
  <c r="D1811" i="6"/>
  <c r="D1818" i="6" s="1"/>
  <c r="E1811" i="6"/>
  <c r="A1811" i="6" s="1"/>
  <c r="I1811" i="6"/>
  <c r="I1818" i="6" s="1"/>
  <c r="B1812" i="6"/>
  <c r="B1819" i="6" s="1"/>
  <c r="C1812" i="6"/>
  <c r="D1812" i="6"/>
  <c r="D1819" i="6" s="1"/>
  <c r="E1812" i="6"/>
  <c r="A1812" i="6" s="1"/>
  <c r="I1812" i="6"/>
  <c r="B1813" i="6"/>
  <c r="B1820" i="6" s="1"/>
  <c r="C1813" i="6"/>
  <c r="E1813" i="6" s="1"/>
  <c r="A1813" i="6" s="1"/>
  <c r="D1813" i="6"/>
  <c r="D1820" i="6" s="1"/>
  <c r="I1813" i="6"/>
  <c r="I1820" i="6" s="1"/>
  <c r="B1814" i="6"/>
  <c r="B1821" i="6" s="1"/>
  <c r="C1814" i="6"/>
  <c r="C1815" i="6" s="1"/>
  <c r="D1814" i="6"/>
  <c r="I1814" i="6"/>
  <c r="I1821" i="6" s="1"/>
  <c r="B1815" i="6"/>
  <c r="D1815" i="6"/>
  <c r="I1815" i="6"/>
  <c r="B1816" i="6"/>
  <c r="D1816" i="6"/>
  <c r="I1816" i="6"/>
  <c r="B1817" i="6"/>
  <c r="I1817" i="6"/>
  <c r="B1818" i="6"/>
  <c r="I1819" i="6"/>
  <c r="D1821" i="6"/>
  <c r="B1792" i="6"/>
  <c r="C1792" i="6"/>
  <c r="D1792" i="6"/>
  <c r="D1799" i="6" s="1"/>
  <c r="D1806" i="6" s="1"/>
  <c r="E1792" i="6"/>
  <c r="A1792" i="6" s="1"/>
  <c r="I1792" i="6"/>
  <c r="B1793" i="6"/>
  <c r="C1793" i="6"/>
  <c r="D1793" i="6"/>
  <c r="D1800" i="6" s="1"/>
  <c r="D1807" i="6" s="1"/>
  <c r="E1793" i="6"/>
  <c r="A1793" i="6" s="1"/>
  <c r="I1793" i="6"/>
  <c r="B1794" i="6"/>
  <c r="B1801" i="6" s="1"/>
  <c r="B1808" i="6" s="1"/>
  <c r="C1794" i="6"/>
  <c r="D1794" i="6"/>
  <c r="D1801" i="6" s="1"/>
  <c r="D1808" i="6" s="1"/>
  <c r="E1794" i="6"/>
  <c r="A1794" i="6" s="1"/>
  <c r="I1794" i="6"/>
  <c r="B1795" i="6"/>
  <c r="B1802" i="6" s="1"/>
  <c r="C1795" i="6"/>
  <c r="D1795" i="6"/>
  <c r="D1802" i="6" s="1"/>
  <c r="E1795" i="6"/>
  <c r="A1795" i="6" s="1"/>
  <c r="I1795" i="6"/>
  <c r="I1802" i="6" s="1"/>
  <c r="B1796" i="6"/>
  <c r="B1803" i="6" s="1"/>
  <c r="C1796" i="6"/>
  <c r="E1796" i="6" s="1"/>
  <c r="A1796" i="6" s="1"/>
  <c r="D1796" i="6"/>
  <c r="D1803" i="6" s="1"/>
  <c r="I1796" i="6"/>
  <c r="I1803" i="6" s="1"/>
  <c r="B1797" i="6"/>
  <c r="B1804" i="6" s="1"/>
  <c r="C1797" i="6"/>
  <c r="C1798" i="6" s="1"/>
  <c r="D1797" i="6"/>
  <c r="I1797" i="6"/>
  <c r="I1804" i="6" s="1"/>
  <c r="B1798" i="6"/>
  <c r="B1805" i="6" s="1"/>
  <c r="D1798" i="6"/>
  <c r="I1798" i="6"/>
  <c r="I1805" i="6" s="1"/>
  <c r="B1799" i="6"/>
  <c r="I1799" i="6"/>
  <c r="I1806" i="6" s="1"/>
  <c r="B1800" i="6"/>
  <c r="I1800" i="6"/>
  <c r="I1801" i="6"/>
  <c r="D1804" i="6"/>
  <c r="D1805" i="6"/>
  <c r="B1806" i="6"/>
  <c r="B1807" i="6"/>
  <c r="I1807" i="6"/>
  <c r="I1808" i="6"/>
  <c r="B1778" i="6"/>
  <c r="C1778" i="6"/>
  <c r="D1778" i="6"/>
  <c r="D1785" i="6" s="1"/>
  <c r="E1778" i="6"/>
  <c r="A1778" i="6" s="1"/>
  <c r="I1778" i="6"/>
  <c r="B1779" i="6"/>
  <c r="C1779" i="6"/>
  <c r="D1779" i="6"/>
  <c r="E1779" i="6"/>
  <c r="A1779" i="6" s="1"/>
  <c r="I1779" i="6"/>
  <c r="B1780" i="6"/>
  <c r="B1787" i="6" s="1"/>
  <c r="C1780" i="6"/>
  <c r="D1780" i="6"/>
  <c r="D1787" i="6" s="1"/>
  <c r="E1780" i="6"/>
  <c r="A1780" i="6" s="1"/>
  <c r="I1780" i="6"/>
  <c r="B1781" i="6"/>
  <c r="C1781" i="6"/>
  <c r="D1781" i="6"/>
  <c r="D1788" i="6" s="1"/>
  <c r="E1781" i="6"/>
  <c r="A1781" i="6" s="1"/>
  <c r="I1781" i="6"/>
  <c r="I1788" i="6" s="1"/>
  <c r="B1782" i="6"/>
  <c r="B1789" i="6" s="1"/>
  <c r="C1782" i="6"/>
  <c r="E1782" i="6" s="1"/>
  <c r="A1782" i="6" s="1"/>
  <c r="D1782" i="6"/>
  <c r="I1782" i="6"/>
  <c r="I1789" i="6" s="1"/>
  <c r="B1783" i="6"/>
  <c r="B1790" i="6" s="1"/>
  <c r="D1783" i="6"/>
  <c r="I1783" i="6"/>
  <c r="I1790" i="6" s="1"/>
  <c r="B1784" i="6"/>
  <c r="D1784" i="6"/>
  <c r="I1784" i="6"/>
  <c r="I1791" i="6" s="1"/>
  <c r="B1785" i="6"/>
  <c r="I1785" i="6"/>
  <c r="B1786" i="6"/>
  <c r="D1786" i="6"/>
  <c r="I1786" i="6"/>
  <c r="I1787" i="6"/>
  <c r="B1788" i="6"/>
  <c r="D1789" i="6"/>
  <c r="D1790" i="6"/>
  <c r="B1791" i="6"/>
  <c r="D1791" i="6"/>
  <c r="B1758" i="6"/>
  <c r="C1758" i="6"/>
  <c r="D1758" i="6"/>
  <c r="D1765" i="6" s="1"/>
  <c r="D1772" i="6" s="1"/>
  <c r="E1758" i="6"/>
  <c r="A1758" i="6" s="1"/>
  <c r="I1758" i="6"/>
  <c r="B1759" i="6"/>
  <c r="C1759" i="6"/>
  <c r="D1759" i="6"/>
  <c r="D1766" i="6" s="1"/>
  <c r="D1773" i="6" s="1"/>
  <c r="E1759" i="6"/>
  <c r="A1759" i="6" s="1"/>
  <c r="I1759" i="6"/>
  <c r="B1760" i="6"/>
  <c r="B1767" i="6" s="1"/>
  <c r="B1774" i="6" s="1"/>
  <c r="C1760" i="6"/>
  <c r="D1760" i="6"/>
  <c r="D1767" i="6" s="1"/>
  <c r="D1774" i="6" s="1"/>
  <c r="E1760" i="6"/>
  <c r="A1760" i="6" s="1"/>
  <c r="I1760" i="6"/>
  <c r="B1761" i="6"/>
  <c r="B1768" i="6" s="1"/>
  <c r="B1775" i="6" s="1"/>
  <c r="C1761" i="6"/>
  <c r="D1761" i="6"/>
  <c r="D1768" i="6" s="1"/>
  <c r="D1775" i="6" s="1"/>
  <c r="E1761" i="6"/>
  <c r="A1761" i="6" s="1"/>
  <c r="I1761" i="6"/>
  <c r="I1768" i="6" s="1"/>
  <c r="I1775" i="6" s="1"/>
  <c r="B1762" i="6"/>
  <c r="B1769" i="6" s="1"/>
  <c r="B1776" i="6" s="1"/>
  <c r="C1762" i="6"/>
  <c r="E1762" i="6" s="1"/>
  <c r="A1762" i="6" s="1"/>
  <c r="D1762" i="6"/>
  <c r="D1769" i="6" s="1"/>
  <c r="D1776" i="6" s="1"/>
  <c r="I1762" i="6"/>
  <c r="I1769" i="6" s="1"/>
  <c r="I1776" i="6" s="1"/>
  <c r="B1763" i="6"/>
  <c r="B1770" i="6" s="1"/>
  <c r="B1777" i="6" s="1"/>
  <c r="C1763" i="6"/>
  <c r="C1764" i="6" s="1"/>
  <c r="D1763" i="6"/>
  <c r="I1763" i="6"/>
  <c r="I1770" i="6" s="1"/>
  <c r="I1777" i="6" s="1"/>
  <c r="B1764" i="6"/>
  <c r="B1771" i="6" s="1"/>
  <c r="D1764" i="6"/>
  <c r="I1764" i="6"/>
  <c r="I1771" i="6" s="1"/>
  <c r="B1765" i="6"/>
  <c r="I1765" i="6"/>
  <c r="I1772" i="6" s="1"/>
  <c r="B1766" i="6"/>
  <c r="I1766" i="6"/>
  <c r="I1767" i="6"/>
  <c r="D1770" i="6"/>
  <c r="D1777" i="6" s="1"/>
  <c r="D1771" i="6"/>
  <c r="B1772" i="6"/>
  <c r="B1773" i="6"/>
  <c r="I1773" i="6"/>
  <c r="I1774" i="6"/>
  <c r="B1742" i="6"/>
  <c r="C1742" i="6"/>
  <c r="D1742" i="6"/>
  <c r="D1749" i="6" s="1"/>
  <c r="D1756" i="6" s="1"/>
  <c r="E1742" i="6"/>
  <c r="A1742" i="6" s="1"/>
  <c r="I1742" i="6"/>
  <c r="B1743" i="6"/>
  <c r="C1743" i="6"/>
  <c r="D1743" i="6"/>
  <c r="D1750" i="6" s="1"/>
  <c r="D1757" i="6" s="1"/>
  <c r="E1743" i="6"/>
  <c r="A1743" i="6" s="1"/>
  <c r="I1743" i="6"/>
  <c r="B1744" i="6"/>
  <c r="B1751" i="6" s="1"/>
  <c r="C1744" i="6"/>
  <c r="D1744" i="6"/>
  <c r="D1751" i="6" s="1"/>
  <c r="E1744" i="6"/>
  <c r="A1744" i="6" s="1"/>
  <c r="I1744" i="6"/>
  <c r="B1745" i="6"/>
  <c r="B1752" i="6" s="1"/>
  <c r="C1745" i="6"/>
  <c r="D1745" i="6"/>
  <c r="D1752" i="6" s="1"/>
  <c r="E1745" i="6"/>
  <c r="A1745" i="6" s="1"/>
  <c r="I1745" i="6"/>
  <c r="I1752" i="6" s="1"/>
  <c r="B1746" i="6"/>
  <c r="B1753" i="6" s="1"/>
  <c r="C1746" i="6"/>
  <c r="E1746" i="6" s="1"/>
  <c r="A1746" i="6" s="1"/>
  <c r="D1746" i="6"/>
  <c r="D1753" i="6" s="1"/>
  <c r="I1746" i="6"/>
  <c r="I1753" i="6" s="1"/>
  <c r="B1747" i="6"/>
  <c r="B1754" i="6" s="1"/>
  <c r="C1747" i="6"/>
  <c r="C1748" i="6" s="1"/>
  <c r="D1747" i="6"/>
  <c r="I1747" i="6"/>
  <c r="I1754" i="6" s="1"/>
  <c r="B1748" i="6"/>
  <c r="B1755" i="6" s="1"/>
  <c r="D1748" i="6"/>
  <c r="I1748" i="6"/>
  <c r="I1755" i="6" s="1"/>
  <c r="B1749" i="6"/>
  <c r="I1749" i="6"/>
  <c r="I1756" i="6" s="1"/>
  <c r="B1750" i="6"/>
  <c r="I1750" i="6"/>
  <c r="I1751" i="6"/>
  <c r="D1754" i="6"/>
  <c r="D1755" i="6"/>
  <c r="B1756" i="6"/>
  <c r="B1757" i="6"/>
  <c r="I1757" i="6"/>
  <c r="B1722" i="6"/>
  <c r="C1722" i="6"/>
  <c r="E1722" i="6" s="1"/>
  <c r="A1722" i="6" s="1"/>
  <c r="D1722" i="6"/>
  <c r="D1729" i="6" s="1"/>
  <c r="D1736" i="6" s="1"/>
  <c r="I1722" i="6"/>
  <c r="B1723" i="6"/>
  <c r="C1723" i="6"/>
  <c r="D1723" i="6"/>
  <c r="I1723" i="6"/>
  <c r="B1724" i="6"/>
  <c r="B1731" i="6" s="1"/>
  <c r="B1738" i="6" s="1"/>
  <c r="D1724" i="6"/>
  <c r="I1724" i="6"/>
  <c r="B1725" i="6"/>
  <c r="D1725" i="6"/>
  <c r="D1732" i="6" s="1"/>
  <c r="D1739" i="6" s="1"/>
  <c r="I1725" i="6"/>
  <c r="I1732" i="6" s="1"/>
  <c r="I1739" i="6" s="1"/>
  <c r="B1726" i="6"/>
  <c r="D1726" i="6"/>
  <c r="D1733" i="6" s="1"/>
  <c r="D1740" i="6" s="1"/>
  <c r="I1726" i="6"/>
  <c r="B1727" i="6"/>
  <c r="B1734" i="6" s="1"/>
  <c r="B1741" i="6" s="1"/>
  <c r="D1727" i="6"/>
  <c r="I1727" i="6"/>
  <c r="I1734" i="6" s="1"/>
  <c r="I1741" i="6" s="1"/>
  <c r="B1728" i="6"/>
  <c r="B1735" i="6" s="1"/>
  <c r="D1728" i="6"/>
  <c r="I1728" i="6"/>
  <c r="I1735" i="6" s="1"/>
  <c r="B1729" i="6"/>
  <c r="I1729" i="6"/>
  <c r="I1736" i="6" s="1"/>
  <c r="B1730" i="6"/>
  <c r="D1730" i="6"/>
  <c r="D1737" i="6" s="1"/>
  <c r="I1730" i="6"/>
  <c r="D1731" i="6"/>
  <c r="I1731" i="6"/>
  <c r="B1732" i="6"/>
  <c r="B1739" i="6" s="1"/>
  <c r="B1733" i="6"/>
  <c r="I1733" i="6"/>
  <c r="I1740" i="6" s="1"/>
  <c r="D1734" i="6"/>
  <c r="D1741" i="6" s="1"/>
  <c r="D1735" i="6"/>
  <c r="B1736" i="6"/>
  <c r="B1737" i="6"/>
  <c r="I1737" i="6"/>
  <c r="D1738" i="6"/>
  <c r="I1738" i="6"/>
  <c r="B1740" i="6"/>
  <c r="B1698" i="6"/>
  <c r="C1698" i="6"/>
  <c r="D1698" i="6"/>
  <c r="D1705" i="6" s="1"/>
  <c r="D1712" i="6" s="1"/>
  <c r="D1719" i="6" s="1"/>
  <c r="E1698" i="6"/>
  <c r="A1698" i="6" s="1"/>
  <c r="I1698" i="6"/>
  <c r="B1699" i="6"/>
  <c r="C1699" i="6"/>
  <c r="D1699" i="6"/>
  <c r="D1706" i="6" s="1"/>
  <c r="D1713" i="6" s="1"/>
  <c r="D1720" i="6" s="1"/>
  <c r="E1699" i="6"/>
  <c r="A1699" i="6" s="1"/>
  <c r="I1699" i="6"/>
  <c r="B1700" i="6"/>
  <c r="B1707" i="6" s="1"/>
  <c r="B1714" i="6" s="1"/>
  <c r="B1721" i="6" s="1"/>
  <c r="C1700" i="6"/>
  <c r="D1700" i="6"/>
  <c r="D1707" i="6" s="1"/>
  <c r="D1714" i="6" s="1"/>
  <c r="D1721" i="6" s="1"/>
  <c r="E1700" i="6"/>
  <c r="A1700" i="6" s="1"/>
  <c r="I1700" i="6"/>
  <c r="B1701" i="6"/>
  <c r="B1708" i="6" s="1"/>
  <c r="B1715" i="6" s="1"/>
  <c r="C1701" i="6"/>
  <c r="D1701" i="6"/>
  <c r="D1708" i="6" s="1"/>
  <c r="D1715" i="6" s="1"/>
  <c r="E1701" i="6"/>
  <c r="A1701" i="6" s="1"/>
  <c r="I1701" i="6"/>
  <c r="I1708" i="6" s="1"/>
  <c r="I1715" i="6" s="1"/>
  <c r="B1702" i="6"/>
  <c r="B1709" i="6" s="1"/>
  <c r="B1716" i="6" s="1"/>
  <c r="C1702" i="6"/>
  <c r="E1702" i="6" s="1"/>
  <c r="A1702" i="6" s="1"/>
  <c r="D1702" i="6"/>
  <c r="D1709" i="6" s="1"/>
  <c r="D1716" i="6" s="1"/>
  <c r="I1702" i="6"/>
  <c r="I1709" i="6" s="1"/>
  <c r="I1716" i="6" s="1"/>
  <c r="B1703" i="6"/>
  <c r="B1710" i="6" s="1"/>
  <c r="B1717" i="6" s="1"/>
  <c r="C1703" i="6"/>
  <c r="C1704" i="6" s="1"/>
  <c r="D1703" i="6"/>
  <c r="I1703" i="6"/>
  <c r="I1710" i="6" s="1"/>
  <c r="I1717" i="6" s="1"/>
  <c r="B1704" i="6"/>
  <c r="B1711" i="6" s="1"/>
  <c r="B1718" i="6" s="1"/>
  <c r="D1704" i="6"/>
  <c r="I1704" i="6"/>
  <c r="I1711" i="6" s="1"/>
  <c r="I1718" i="6" s="1"/>
  <c r="B1705" i="6"/>
  <c r="I1705" i="6"/>
  <c r="I1712" i="6" s="1"/>
  <c r="I1719" i="6" s="1"/>
  <c r="B1706" i="6"/>
  <c r="I1706" i="6"/>
  <c r="I1707" i="6"/>
  <c r="D1710" i="6"/>
  <c r="D1717" i="6" s="1"/>
  <c r="D1711" i="6"/>
  <c r="B1712" i="6"/>
  <c r="B1719" i="6" s="1"/>
  <c r="B1713" i="6"/>
  <c r="I1713" i="6"/>
  <c r="I1720" i="6" s="1"/>
  <c r="I1714" i="6"/>
  <c r="D1718" i="6"/>
  <c r="B1720" i="6"/>
  <c r="I1721" i="6"/>
  <c r="B1678" i="6"/>
  <c r="C1678" i="6"/>
  <c r="D1678" i="6"/>
  <c r="D1685" i="6" s="1"/>
  <c r="D1692" i="6" s="1"/>
  <c r="E1678" i="6"/>
  <c r="A1678" i="6" s="1"/>
  <c r="I1678" i="6"/>
  <c r="B1679" i="6"/>
  <c r="C1679" i="6"/>
  <c r="D1679" i="6"/>
  <c r="D1686" i="6" s="1"/>
  <c r="D1693" i="6" s="1"/>
  <c r="E1679" i="6"/>
  <c r="A1679" i="6" s="1"/>
  <c r="I1679" i="6"/>
  <c r="B1680" i="6"/>
  <c r="B1687" i="6" s="1"/>
  <c r="B1694" i="6" s="1"/>
  <c r="C1680" i="6"/>
  <c r="D1680" i="6"/>
  <c r="D1687" i="6" s="1"/>
  <c r="D1694" i="6" s="1"/>
  <c r="E1680" i="6"/>
  <c r="A1680" i="6" s="1"/>
  <c r="I1680" i="6"/>
  <c r="B1681" i="6"/>
  <c r="B1688" i="6" s="1"/>
  <c r="B1695" i="6" s="1"/>
  <c r="C1681" i="6"/>
  <c r="D1681" i="6"/>
  <c r="D1688" i="6" s="1"/>
  <c r="D1695" i="6" s="1"/>
  <c r="E1681" i="6"/>
  <c r="A1681" i="6" s="1"/>
  <c r="I1681" i="6"/>
  <c r="I1688" i="6" s="1"/>
  <c r="I1695" i="6" s="1"/>
  <c r="B1682" i="6"/>
  <c r="B1689" i="6" s="1"/>
  <c r="B1696" i="6" s="1"/>
  <c r="C1682" i="6"/>
  <c r="E1682" i="6" s="1"/>
  <c r="A1682" i="6" s="1"/>
  <c r="D1682" i="6"/>
  <c r="D1689" i="6" s="1"/>
  <c r="D1696" i="6" s="1"/>
  <c r="I1682" i="6"/>
  <c r="I1689" i="6" s="1"/>
  <c r="I1696" i="6" s="1"/>
  <c r="B1683" i="6"/>
  <c r="B1690" i="6" s="1"/>
  <c r="B1697" i="6" s="1"/>
  <c r="C1683" i="6"/>
  <c r="C1684" i="6" s="1"/>
  <c r="D1683" i="6"/>
  <c r="I1683" i="6"/>
  <c r="I1690" i="6" s="1"/>
  <c r="I1697" i="6" s="1"/>
  <c r="B1684" i="6"/>
  <c r="B1691" i="6" s="1"/>
  <c r="D1684" i="6"/>
  <c r="I1684" i="6"/>
  <c r="I1691" i="6" s="1"/>
  <c r="B1685" i="6"/>
  <c r="I1685" i="6"/>
  <c r="I1692" i="6" s="1"/>
  <c r="B1686" i="6"/>
  <c r="I1686" i="6"/>
  <c r="I1687" i="6"/>
  <c r="D1690" i="6"/>
  <c r="D1697" i="6" s="1"/>
  <c r="D1691" i="6"/>
  <c r="B1692" i="6"/>
  <c r="B1693" i="6"/>
  <c r="I1693" i="6"/>
  <c r="I1694" i="6"/>
  <c r="B1656" i="6"/>
  <c r="C1656" i="6"/>
  <c r="D1656" i="6"/>
  <c r="E1656" i="6"/>
  <c r="A1656" i="6" s="1"/>
  <c r="I1656" i="6"/>
  <c r="B1657" i="6"/>
  <c r="C1657" i="6"/>
  <c r="D1657" i="6"/>
  <c r="D1664" i="6" s="1"/>
  <c r="D1671" i="6" s="1"/>
  <c r="E1657" i="6"/>
  <c r="A1657" i="6" s="1"/>
  <c r="I1657" i="6"/>
  <c r="B1658" i="6"/>
  <c r="C1658" i="6"/>
  <c r="D1658" i="6"/>
  <c r="D1665" i="6" s="1"/>
  <c r="D1672" i="6" s="1"/>
  <c r="E1658" i="6"/>
  <c r="A1658" i="6" s="1"/>
  <c r="I1658" i="6"/>
  <c r="B1659" i="6"/>
  <c r="B1666" i="6" s="1"/>
  <c r="B1673" i="6" s="1"/>
  <c r="C1659" i="6"/>
  <c r="D1659" i="6"/>
  <c r="D1666" i="6" s="1"/>
  <c r="D1673" i="6" s="1"/>
  <c r="E1659" i="6"/>
  <c r="A1659" i="6" s="1"/>
  <c r="I1659" i="6"/>
  <c r="B1660" i="6"/>
  <c r="B1667" i="6" s="1"/>
  <c r="B1674" i="6" s="1"/>
  <c r="C1660" i="6"/>
  <c r="E1660" i="6" s="1"/>
  <c r="A1660" i="6" s="1"/>
  <c r="D1660" i="6"/>
  <c r="D1667" i="6" s="1"/>
  <c r="D1674" i="6" s="1"/>
  <c r="I1660" i="6"/>
  <c r="I1667" i="6" s="1"/>
  <c r="I1674" i="6" s="1"/>
  <c r="B1661" i="6"/>
  <c r="B1668" i="6" s="1"/>
  <c r="B1675" i="6" s="1"/>
  <c r="C1661" i="6"/>
  <c r="C1662" i="6" s="1"/>
  <c r="D1661" i="6"/>
  <c r="I1661" i="6"/>
  <c r="I1668" i="6" s="1"/>
  <c r="I1675" i="6" s="1"/>
  <c r="B1662" i="6"/>
  <c r="B1669" i="6" s="1"/>
  <c r="B1676" i="6" s="1"/>
  <c r="D1662" i="6"/>
  <c r="I1662" i="6"/>
  <c r="I1669" i="6" s="1"/>
  <c r="I1676" i="6" s="1"/>
  <c r="B1663" i="6"/>
  <c r="D1663" i="6"/>
  <c r="I1663" i="6"/>
  <c r="I1670" i="6" s="1"/>
  <c r="I1677" i="6" s="1"/>
  <c r="B1664" i="6"/>
  <c r="I1664" i="6"/>
  <c r="B1665" i="6"/>
  <c r="I1665" i="6"/>
  <c r="I1666" i="6"/>
  <c r="D1668" i="6"/>
  <c r="D1675" i="6" s="1"/>
  <c r="D1669" i="6"/>
  <c r="B1670" i="6"/>
  <c r="B1677" i="6" s="1"/>
  <c r="D1670" i="6"/>
  <c r="D1677" i="6" s="1"/>
  <c r="B1671" i="6"/>
  <c r="I1671" i="6"/>
  <c r="B1672" i="6"/>
  <c r="I1672" i="6"/>
  <c r="I1673" i="6"/>
  <c r="D1676" i="6"/>
  <c r="B1517" i="6"/>
  <c r="C1517" i="6"/>
  <c r="D1517" i="6"/>
  <c r="E1517" i="6"/>
  <c r="A1517" i="6" s="1"/>
  <c r="I1517" i="6"/>
  <c r="B1518" i="6"/>
  <c r="C1518" i="6"/>
  <c r="D1518" i="6"/>
  <c r="D1525" i="6" s="1"/>
  <c r="D1532" i="6" s="1"/>
  <c r="D1539" i="6" s="1"/>
  <c r="D1546" i="6" s="1"/>
  <c r="E1518" i="6"/>
  <c r="A1518" i="6" s="1"/>
  <c r="I1518" i="6"/>
  <c r="B1519" i="6"/>
  <c r="C1519" i="6"/>
  <c r="D1519" i="6"/>
  <c r="D1526" i="6" s="1"/>
  <c r="D1533" i="6" s="1"/>
  <c r="D1540" i="6" s="1"/>
  <c r="D1547" i="6" s="1"/>
  <c r="D1554" i="6" s="1"/>
  <c r="E1519" i="6"/>
  <c r="I1519" i="6"/>
  <c r="B1520" i="6"/>
  <c r="B1527" i="6" s="1"/>
  <c r="B1534" i="6" s="1"/>
  <c r="B1541" i="6" s="1"/>
  <c r="B1548" i="6" s="1"/>
  <c r="B1555" i="6" s="1"/>
  <c r="B1562" i="6" s="1"/>
  <c r="B1569" i="6" s="1"/>
  <c r="B1576" i="6" s="1"/>
  <c r="B1583" i="6" s="1"/>
  <c r="B1590" i="6" s="1"/>
  <c r="C1520" i="6"/>
  <c r="D1520" i="6"/>
  <c r="D1527" i="6" s="1"/>
  <c r="D1534" i="6" s="1"/>
  <c r="D1541" i="6" s="1"/>
  <c r="D1548" i="6" s="1"/>
  <c r="D1555" i="6" s="1"/>
  <c r="D1562" i="6" s="1"/>
  <c r="D1569" i="6" s="1"/>
  <c r="D1576" i="6" s="1"/>
  <c r="D1583" i="6" s="1"/>
  <c r="D1590" i="6" s="1"/>
  <c r="D1597" i="6" s="1"/>
  <c r="D1604" i="6" s="1"/>
  <c r="D1611" i="6" s="1"/>
  <c r="D1618" i="6" s="1"/>
  <c r="D1625" i="6" s="1"/>
  <c r="D1632" i="6" s="1"/>
  <c r="D1639" i="6" s="1"/>
  <c r="D1646" i="6" s="1"/>
  <c r="D1653" i="6" s="1"/>
  <c r="I1520" i="6"/>
  <c r="B1521" i="6"/>
  <c r="B1528" i="6" s="1"/>
  <c r="B1535" i="6" s="1"/>
  <c r="B1542" i="6" s="1"/>
  <c r="B1549" i="6" s="1"/>
  <c r="B1556" i="6" s="1"/>
  <c r="D1521" i="6"/>
  <c r="I1521" i="6"/>
  <c r="I1528" i="6" s="1"/>
  <c r="I1535" i="6" s="1"/>
  <c r="I1542" i="6" s="1"/>
  <c r="I1549" i="6" s="1"/>
  <c r="B1522" i="6"/>
  <c r="D1522" i="6"/>
  <c r="I1522" i="6"/>
  <c r="I1529" i="6" s="1"/>
  <c r="I1536" i="6" s="1"/>
  <c r="I1543" i="6" s="1"/>
  <c r="I1550" i="6" s="1"/>
  <c r="I1557" i="6" s="1"/>
  <c r="B1523" i="6"/>
  <c r="D1523" i="6"/>
  <c r="I1523" i="6"/>
  <c r="I1530" i="6" s="1"/>
  <c r="I1537" i="6" s="1"/>
  <c r="I1544" i="6" s="1"/>
  <c r="I1551" i="6" s="1"/>
  <c r="I1558" i="6" s="1"/>
  <c r="I1565" i="6" s="1"/>
  <c r="I1572" i="6" s="1"/>
  <c r="B1524" i="6"/>
  <c r="D1524" i="6"/>
  <c r="I1524" i="6"/>
  <c r="B1525" i="6"/>
  <c r="I1525" i="6"/>
  <c r="B1526" i="6"/>
  <c r="I1526" i="6"/>
  <c r="I1527" i="6"/>
  <c r="D1528" i="6"/>
  <c r="D1535" i="6" s="1"/>
  <c r="D1542" i="6" s="1"/>
  <c r="D1549" i="6" s="1"/>
  <c r="D1556" i="6" s="1"/>
  <c r="D1563" i="6" s="1"/>
  <c r="D1570" i="6" s="1"/>
  <c r="D1577" i="6" s="1"/>
  <c r="B1529" i="6"/>
  <c r="B1536" i="6" s="1"/>
  <c r="B1543" i="6" s="1"/>
  <c r="B1550" i="6" s="1"/>
  <c r="B1557" i="6" s="1"/>
  <c r="B1564" i="6" s="1"/>
  <c r="B1571" i="6" s="1"/>
  <c r="D1529" i="6"/>
  <c r="D1536" i="6" s="1"/>
  <c r="D1543" i="6" s="1"/>
  <c r="D1550" i="6" s="1"/>
  <c r="D1557" i="6" s="1"/>
  <c r="D1564" i="6" s="1"/>
  <c r="D1571" i="6" s="1"/>
  <c r="D1578" i="6" s="1"/>
  <c r="D1585" i="6" s="1"/>
  <c r="D1592" i="6" s="1"/>
  <c r="B1530" i="6"/>
  <c r="B1537" i="6" s="1"/>
  <c r="B1544" i="6" s="1"/>
  <c r="B1551" i="6" s="1"/>
  <c r="B1558" i="6" s="1"/>
  <c r="B1565" i="6" s="1"/>
  <c r="D1530" i="6"/>
  <c r="B1531" i="6"/>
  <c r="D1531" i="6"/>
  <c r="I1531" i="6"/>
  <c r="I1538" i="6" s="1"/>
  <c r="I1545" i="6" s="1"/>
  <c r="I1552" i="6" s="1"/>
  <c r="I1559" i="6" s="1"/>
  <c r="I1566" i="6" s="1"/>
  <c r="I1573" i="6" s="1"/>
  <c r="I1580" i="6" s="1"/>
  <c r="I1587" i="6" s="1"/>
  <c r="I1594" i="6" s="1"/>
  <c r="I1601" i="6" s="1"/>
  <c r="I1608" i="6" s="1"/>
  <c r="B1532" i="6"/>
  <c r="I1532" i="6"/>
  <c r="B1533" i="6"/>
  <c r="I1533" i="6"/>
  <c r="I1534" i="6"/>
  <c r="D1537" i="6"/>
  <c r="B1538" i="6"/>
  <c r="D1538" i="6"/>
  <c r="B1539" i="6"/>
  <c r="B1546" i="6" s="1"/>
  <c r="B1553" i="6" s="1"/>
  <c r="B1560" i="6" s="1"/>
  <c r="B1567" i="6" s="1"/>
  <c r="B1574" i="6" s="1"/>
  <c r="I1539" i="6"/>
  <c r="I1546" i="6" s="1"/>
  <c r="I1553" i="6" s="1"/>
  <c r="I1560" i="6" s="1"/>
  <c r="I1567" i="6" s="1"/>
  <c r="I1574" i="6" s="1"/>
  <c r="I1581" i="6" s="1"/>
  <c r="I1588" i="6" s="1"/>
  <c r="I1595" i="6" s="1"/>
  <c r="I1602" i="6" s="1"/>
  <c r="I1609" i="6" s="1"/>
  <c r="B1540" i="6"/>
  <c r="I1540" i="6"/>
  <c r="I1541" i="6"/>
  <c r="D1544" i="6"/>
  <c r="B1545" i="6"/>
  <c r="B1552" i="6" s="1"/>
  <c r="B1559" i="6" s="1"/>
  <c r="B1566" i="6" s="1"/>
  <c r="B1573" i="6" s="1"/>
  <c r="D1545" i="6"/>
  <c r="B1547" i="6"/>
  <c r="I1547" i="6"/>
  <c r="I1548" i="6"/>
  <c r="D1551" i="6"/>
  <c r="D1558" i="6" s="1"/>
  <c r="D1565" i="6" s="1"/>
  <c r="D1572" i="6" s="1"/>
  <c r="D1579" i="6" s="1"/>
  <c r="D1586" i="6" s="1"/>
  <c r="D1593" i="6" s="1"/>
  <c r="D1552" i="6"/>
  <c r="D1553" i="6"/>
  <c r="D1560" i="6" s="1"/>
  <c r="D1567" i="6" s="1"/>
  <c r="D1574" i="6" s="1"/>
  <c r="D1581" i="6" s="1"/>
  <c r="D1588" i="6" s="1"/>
  <c r="D1595" i="6" s="1"/>
  <c r="D1602" i="6" s="1"/>
  <c r="D1609" i="6" s="1"/>
  <c r="B1554" i="6"/>
  <c r="I1554" i="6"/>
  <c r="I1561" i="6" s="1"/>
  <c r="I1568" i="6" s="1"/>
  <c r="I1575" i="6" s="1"/>
  <c r="I1555" i="6"/>
  <c r="I1562" i="6" s="1"/>
  <c r="I1556" i="6"/>
  <c r="D1559" i="6"/>
  <c r="D1566" i="6" s="1"/>
  <c r="D1573" i="6" s="1"/>
  <c r="D1580" i="6" s="1"/>
  <c r="B1561" i="6"/>
  <c r="B1568" i="6" s="1"/>
  <c r="B1575" i="6" s="1"/>
  <c r="D1561" i="6"/>
  <c r="B1563" i="6"/>
  <c r="B1570" i="6" s="1"/>
  <c r="B1577" i="6" s="1"/>
  <c r="B1584" i="6" s="1"/>
  <c r="B1591" i="6" s="1"/>
  <c r="B1598" i="6" s="1"/>
  <c r="B1605" i="6" s="1"/>
  <c r="B1612" i="6" s="1"/>
  <c r="B1619" i="6" s="1"/>
  <c r="B1626" i="6" s="1"/>
  <c r="B1633" i="6" s="1"/>
  <c r="I1563" i="6"/>
  <c r="I1570" i="6" s="1"/>
  <c r="I1577" i="6" s="1"/>
  <c r="I1584" i="6" s="1"/>
  <c r="I1591" i="6" s="1"/>
  <c r="I1598" i="6" s="1"/>
  <c r="I1605" i="6" s="1"/>
  <c r="I1612" i="6" s="1"/>
  <c r="I1619" i="6" s="1"/>
  <c r="I1626" i="6" s="1"/>
  <c r="I1633" i="6" s="1"/>
  <c r="I1640" i="6" s="1"/>
  <c r="I1647" i="6" s="1"/>
  <c r="I1654" i="6" s="1"/>
  <c r="I1564" i="6"/>
  <c r="D1568" i="6"/>
  <c r="I1569" i="6"/>
  <c r="I1576" i="6" s="1"/>
  <c r="I1571" i="6"/>
  <c r="B1572" i="6"/>
  <c r="B1579" i="6" s="1"/>
  <c r="B1586" i="6" s="1"/>
  <c r="B1593" i="6" s="1"/>
  <c r="B1600" i="6" s="1"/>
  <c r="B1607" i="6" s="1"/>
  <c r="B1614" i="6" s="1"/>
  <c r="B1621" i="6" s="1"/>
  <c r="B1628" i="6" s="1"/>
  <c r="D1575" i="6"/>
  <c r="B1578" i="6"/>
  <c r="B1585" i="6" s="1"/>
  <c r="B1592" i="6" s="1"/>
  <c r="B1599" i="6" s="1"/>
  <c r="B1606" i="6" s="1"/>
  <c r="B1613" i="6" s="1"/>
  <c r="B1620" i="6" s="1"/>
  <c r="B1627" i="6" s="1"/>
  <c r="I1578" i="6"/>
  <c r="I1579" i="6"/>
  <c r="B1580" i="6"/>
  <c r="B1581" i="6"/>
  <c r="B1582" i="6"/>
  <c r="D1582" i="6"/>
  <c r="D1589" i="6" s="1"/>
  <c r="D1596" i="6" s="1"/>
  <c r="D1603" i="6" s="1"/>
  <c r="D1610" i="6" s="1"/>
  <c r="D1617" i="6" s="1"/>
  <c r="D1624" i="6" s="1"/>
  <c r="D1631" i="6" s="1"/>
  <c r="D1638" i="6" s="1"/>
  <c r="I1582" i="6"/>
  <c r="I1583" i="6"/>
  <c r="D1584" i="6"/>
  <c r="I1585" i="6"/>
  <c r="I1592" i="6" s="1"/>
  <c r="I1599" i="6" s="1"/>
  <c r="I1606" i="6" s="1"/>
  <c r="I1586" i="6"/>
  <c r="B1587" i="6"/>
  <c r="D1587" i="6"/>
  <c r="B1588" i="6"/>
  <c r="B1589" i="6"/>
  <c r="I1589" i="6"/>
  <c r="I1590" i="6"/>
  <c r="I1597" i="6" s="1"/>
  <c r="I1604" i="6" s="1"/>
  <c r="D1591" i="6"/>
  <c r="D1598" i="6" s="1"/>
  <c r="I1593" i="6"/>
  <c r="I1600" i="6" s="1"/>
  <c r="I1607" i="6" s="1"/>
  <c r="I1614" i="6" s="1"/>
  <c r="I1621" i="6" s="1"/>
  <c r="I1628" i="6" s="1"/>
  <c r="I1635" i="6" s="1"/>
  <c r="I1642" i="6" s="1"/>
  <c r="I1649" i="6" s="1"/>
  <c r="B1594" i="6"/>
  <c r="B1601" i="6" s="1"/>
  <c r="B1608" i="6" s="1"/>
  <c r="B1615" i="6" s="1"/>
  <c r="B1622" i="6" s="1"/>
  <c r="B1629" i="6" s="1"/>
  <c r="B1636" i="6" s="1"/>
  <c r="B1643" i="6" s="1"/>
  <c r="B1650" i="6" s="1"/>
  <c r="D1594" i="6"/>
  <c r="B1595" i="6"/>
  <c r="B1602" i="6" s="1"/>
  <c r="B1609" i="6" s="1"/>
  <c r="B1616" i="6" s="1"/>
  <c r="B1623" i="6" s="1"/>
  <c r="B1596" i="6"/>
  <c r="B1603" i="6" s="1"/>
  <c r="B1610" i="6" s="1"/>
  <c r="B1617" i="6" s="1"/>
  <c r="B1624" i="6" s="1"/>
  <c r="B1631" i="6" s="1"/>
  <c r="B1638" i="6" s="1"/>
  <c r="B1645" i="6" s="1"/>
  <c r="B1652" i="6" s="1"/>
  <c r="I1596" i="6"/>
  <c r="I1603" i="6" s="1"/>
  <c r="I1610" i="6" s="1"/>
  <c r="I1617" i="6" s="1"/>
  <c r="I1624" i="6" s="1"/>
  <c r="I1631" i="6" s="1"/>
  <c r="I1638" i="6" s="1"/>
  <c r="I1645" i="6" s="1"/>
  <c r="I1652" i="6" s="1"/>
  <c r="B1597" i="6"/>
  <c r="B1604" i="6" s="1"/>
  <c r="B1611" i="6" s="1"/>
  <c r="B1618" i="6" s="1"/>
  <c r="D1599" i="6"/>
  <c r="D1606" i="6" s="1"/>
  <c r="D1613" i="6" s="1"/>
  <c r="D1620" i="6" s="1"/>
  <c r="D1627" i="6" s="1"/>
  <c r="D1634" i="6" s="1"/>
  <c r="D1641" i="6" s="1"/>
  <c r="D1648" i="6" s="1"/>
  <c r="D1655" i="6" s="1"/>
  <c r="D1600" i="6"/>
  <c r="D1601" i="6"/>
  <c r="D1605" i="6"/>
  <c r="D1612" i="6" s="1"/>
  <c r="D1619" i="6" s="1"/>
  <c r="D1626" i="6" s="1"/>
  <c r="D1633" i="6" s="1"/>
  <c r="D1640" i="6" s="1"/>
  <c r="D1607" i="6"/>
  <c r="D1614" i="6" s="1"/>
  <c r="D1621" i="6" s="1"/>
  <c r="D1628" i="6" s="1"/>
  <c r="D1635" i="6" s="1"/>
  <c r="D1642" i="6" s="1"/>
  <c r="D1649" i="6" s="1"/>
  <c r="D1608" i="6"/>
  <c r="D1615" i="6" s="1"/>
  <c r="D1622" i="6" s="1"/>
  <c r="D1629" i="6" s="1"/>
  <c r="D1636" i="6" s="1"/>
  <c r="I1611" i="6"/>
  <c r="I1613" i="6"/>
  <c r="I1615" i="6"/>
  <c r="D1616" i="6"/>
  <c r="D1623" i="6" s="1"/>
  <c r="D1630" i="6" s="1"/>
  <c r="D1637" i="6" s="1"/>
  <c r="I1616" i="6"/>
  <c r="I1623" i="6" s="1"/>
  <c r="I1630" i="6" s="1"/>
  <c r="I1637" i="6" s="1"/>
  <c r="I1644" i="6" s="1"/>
  <c r="I1618" i="6"/>
  <c r="I1625" i="6" s="1"/>
  <c r="I1620" i="6"/>
  <c r="I1622" i="6"/>
  <c r="I1629" i="6" s="1"/>
  <c r="I1636" i="6" s="1"/>
  <c r="I1643" i="6" s="1"/>
  <c r="B1625" i="6"/>
  <c r="B1632" i="6" s="1"/>
  <c r="I1627" i="6"/>
  <c r="I1634" i="6" s="1"/>
  <c r="I1641" i="6" s="1"/>
  <c r="I1648" i="6" s="1"/>
  <c r="I1655" i="6" s="1"/>
  <c r="B1630" i="6"/>
  <c r="I1632" i="6"/>
  <c r="I1639" i="6" s="1"/>
  <c r="I1646" i="6" s="1"/>
  <c r="I1653" i="6" s="1"/>
  <c r="B1634" i="6"/>
  <c r="B1641" i="6" s="1"/>
  <c r="B1648" i="6" s="1"/>
  <c r="B1655" i="6" s="1"/>
  <c r="B1635" i="6"/>
  <c r="B1642" i="6" s="1"/>
  <c r="B1649" i="6" s="1"/>
  <c r="B1637" i="6"/>
  <c r="B1644" i="6" s="1"/>
  <c r="B1651" i="6" s="1"/>
  <c r="B1639" i="6"/>
  <c r="B1646" i="6" s="1"/>
  <c r="B1653" i="6" s="1"/>
  <c r="B1640" i="6"/>
  <c r="B1647" i="6" s="1"/>
  <c r="B1654" i="6" s="1"/>
  <c r="D1643" i="6"/>
  <c r="D1650" i="6" s="1"/>
  <c r="D1644" i="6"/>
  <c r="D1651" i="6" s="1"/>
  <c r="D1645" i="6"/>
  <c r="D1652" i="6" s="1"/>
  <c r="D1647" i="6"/>
  <c r="D1654" i="6" s="1"/>
  <c r="I1650" i="6"/>
  <c r="I1651" i="6"/>
  <c r="B1475" i="6"/>
  <c r="C1475" i="6"/>
  <c r="D1475" i="6"/>
  <c r="D1482" i="6" s="1"/>
  <c r="D1489" i="6" s="1"/>
  <c r="D1496" i="6" s="1"/>
  <c r="D1503" i="6" s="1"/>
  <c r="D1510" i="6" s="1"/>
  <c r="E1475" i="6"/>
  <c r="A1475" i="6" s="1"/>
  <c r="I1475" i="6"/>
  <c r="B1476" i="6"/>
  <c r="C1476" i="6"/>
  <c r="D1476" i="6"/>
  <c r="D1483" i="6" s="1"/>
  <c r="D1490" i="6" s="1"/>
  <c r="D1497" i="6" s="1"/>
  <c r="D1504" i="6" s="1"/>
  <c r="D1511" i="6" s="1"/>
  <c r="E1476" i="6"/>
  <c r="A1476" i="6" s="1"/>
  <c r="I1476" i="6"/>
  <c r="B1477" i="6"/>
  <c r="B1484" i="6" s="1"/>
  <c r="B1491" i="6" s="1"/>
  <c r="B1498" i="6" s="1"/>
  <c r="B1505" i="6" s="1"/>
  <c r="B1512" i="6" s="1"/>
  <c r="C1477" i="6"/>
  <c r="D1477" i="6"/>
  <c r="D1484" i="6" s="1"/>
  <c r="D1491" i="6" s="1"/>
  <c r="D1498" i="6" s="1"/>
  <c r="D1505" i="6" s="1"/>
  <c r="D1512" i="6" s="1"/>
  <c r="E1477" i="6"/>
  <c r="A1477" i="6" s="1"/>
  <c r="I1477" i="6"/>
  <c r="B1478" i="6"/>
  <c r="B1485" i="6" s="1"/>
  <c r="B1492" i="6" s="1"/>
  <c r="B1499" i="6" s="1"/>
  <c r="B1506" i="6" s="1"/>
  <c r="B1513" i="6" s="1"/>
  <c r="C1478" i="6"/>
  <c r="D1478" i="6"/>
  <c r="D1485" i="6" s="1"/>
  <c r="D1492" i="6" s="1"/>
  <c r="D1499" i="6" s="1"/>
  <c r="D1506" i="6" s="1"/>
  <c r="D1513" i="6" s="1"/>
  <c r="E1478" i="6"/>
  <c r="A1478" i="6" s="1"/>
  <c r="I1478" i="6"/>
  <c r="I1485" i="6" s="1"/>
  <c r="I1492" i="6" s="1"/>
  <c r="I1499" i="6" s="1"/>
  <c r="I1506" i="6" s="1"/>
  <c r="I1513" i="6" s="1"/>
  <c r="B1479" i="6"/>
  <c r="B1486" i="6" s="1"/>
  <c r="B1493" i="6" s="1"/>
  <c r="B1500" i="6" s="1"/>
  <c r="B1507" i="6" s="1"/>
  <c r="B1514" i="6" s="1"/>
  <c r="C1479" i="6"/>
  <c r="E1479" i="6" s="1"/>
  <c r="A1479" i="6" s="1"/>
  <c r="D1479" i="6"/>
  <c r="D1486" i="6" s="1"/>
  <c r="D1493" i="6" s="1"/>
  <c r="D1500" i="6" s="1"/>
  <c r="D1507" i="6" s="1"/>
  <c r="D1514" i="6" s="1"/>
  <c r="I1479" i="6"/>
  <c r="I1486" i="6" s="1"/>
  <c r="I1493" i="6" s="1"/>
  <c r="I1500" i="6" s="1"/>
  <c r="I1507" i="6" s="1"/>
  <c r="I1514" i="6" s="1"/>
  <c r="B1480" i="6"/>
  <c r="B1487" i="6" s="1"/>
  <c r="B1494" i="6" s="1"/>
  <c r="B1501" i="6" s="1"/>
  <c r="B1508" i="6" s="1"/>
  <c r="B1515" i="6" s="1"/>
  <c r="C1480" i="6"/>
  <c r="C1481" i="6" s="1"/>
  <c r="D1480" i="6"/>
  <c r="I1480" i="6"/>
  <c r="I1487" i="6" s="1"/>
  <c r="I1494" i="6" s="1"/>
  <c r="I1501" i="6" s="1"/>
  <c r="I1508" i="6" s="1"/>
  <c r="I1515" i="6" s="1"/>
  <c r="B1481" i="6"/>
  <c r="B1488" i="6" s="1"/>
  <c r="B1495" i="6" s="1"/>
  <c r="B1502" i="6" s="1"/>
  <c r="B1509" i="6" s="1"/>
  <c r="B1516" i="6" s="1"/>
  <c r="D1481" i="6"/>
  <c r="I1481" i="6"/>
  <c r="I1488" i="6" s="1"/>
  <c r="I1495" i="6" s="1"/>
  <c r="I1502" i="6" s="1"/>
  <c r="I1509" i="6" s="1"/>
  <c r="I1516" i="6" s="1"/>
  <c r="B1482" i="6"/>
  <c r="I1482" i="6"/>
  <c r="I1489" i="6" s="1"/>
  <c r="I1496" i="6" s="1"/>
  <c r="I1503" i="6" s="1"/>
  <c r="I1510" i="6" s="1"/>
  <c r="B1483" i="6"/>
  <c r="I1483" i="6"/>
  <c r="I1484" i="6"/>
  <c r="D1487" i="6"/>
  <c r="D1494" i="6" s="1"/>
  <c r="D1501" i="6" s="1"/>
  <c r="D1508" i="6" s="1"/>
  <c r="D1515" i="6" s="1"/>
  <c r="D1488" i="6"/>
  <c r="B1489" i="6"/>
  <c r="B1496" i="6" s="1"/>
  <c r="B1503" i="6" s="1"/>
  <c r="B1510" i="6" s="1"/>
  <c r="B1490" i="6"/>
  <c r="I1490" i="6"/>
  <c r="I1497" i="6" s="1"/>
  <c r="I1504" i="6" s="1"/>
  <c r="I1511" i="6" s="1"/>
  <c r="I1491" i="6"/>
  <c r="D1495" i="6"/>
  <c r="D1502" i="6" s="1"/>
  <c r="D1509" i="6" s="1"/>
  <c r="D1516" i="6" s="1"/>
  <c r="B1497" i="6"/>
  <c r="B1504" i="6" s="1"/>
  <c r="B1511" i="6" s="1"/>
  <c r="I1498" i="6"/>
  <c r="I1505" i="6" s="1"/>
  <c r="I1512" i="6" s="1"/>
  <c r="B1472" i="6"/>
  <c r="C1472" i="6"/>
  <c r="D1472" i="6"/>
  <c r="E1472" i="6"/>
  <c r="A1472" i="6" s="1"/>
  <c r="I1472" i="6"/>
  <c r="B1473" i="6"/>
  <c r="C1473" i="6"/>
  <c r="D1473" i="6"/>
  <c r="I1473" i="6"/>
  <c r="B1474" i="6"/>
  <c r="C1474" i="6"/>
  <c r="D1474" i="6"/>
  <c r="I1474" i="6"/>
  <c r="C2199" i="6" l="1"/>
  <c r="E2198" i="6"/>
  <c r="A2198" i="6" s="1"/>
  <c r="E2176" i="6"/>
  <c r="A2176" i="6" s="1"/>
  <c r="C2177" i="6"/>
  <c r="E2149" i="6"/>
  <c r="A2149" i="6" s="1"/>
  <c r="C2150" i="6"/>
  <c r="C2091" i="6"/>
  <c r="E2090" i="6"/>
  <c r="A2090" i="6" s="1"/>
  <c r="E2069" i="6"/>
  <c r="A2069" i="6" s="1"/>
  <c r="C2070" i="6"/>
  <c r="E2041" i="6"/>
  <c r="A2041" i="6" s="1"/>
  <c r="C2042" i="6"/>
  <c r="C1959" i="6"/>
  <c r="E1958" i="6"/>
  <c r="A1958" i="6" s="1"/>
  <c r="E1854" i="6"/>
  <c r="A1854" i="6" s="1"/>
  <c r="C1855" i="6"/>
  <c r="A1849" i="6"/>
  <c r="A1848" i="6"/>
  <c r="A1847" i="6"/>
  <c r="A1840" i="6"/>
  <c r="A1846" i="6"/>
  <c r="A1838" i="6"/>
  <c r="A1837" i="6"/>
  <c r="A1836" i="6"/>
  <c r="C1841" i="6"/>
  <c r="E1839" i="6"/>
  <c r="A1839" i="6" s="1"/>
  <c r="C1827" i="6"/>
  <c r="E1825" i="6"/>
  <c r="A1825" i="6" s="1"/>
  <c r="C1816" i="6"/>
  <c r="E1815" i="6"/>
  <c r="A1815" i="6" s="1"/>
  <c r="E1814" i="6"/>
  <c r="A1814" i="6" s="1"/>
  <c r="C1799" i="6"/>
  <c r="E1798" i="6"/>
  <c r="A1798" i="6" s="1"/>
  <c r="E1797" i="6"/>
  <c r="A1797" i="6" s="1"/>
  <c r="C1783" i="6"/>
  <c r="C1765" i="6"/>
  <c r="E1764" i="6"/>
  <c r="A1764" i="6" s="1"/>
  <c r="E1763" i="6"/>
  <c r="A1763" i="6" s="1"/>
  <c r="C1749" i="6"/>
  <c r="E1748" i="6"/>
  <c r="A1748" i="6" s="1"/>
  <c r="E1747" i="6"/>
  <c r="A1747" i="6" s="1"/>
  <c r="E1723" i="6"/>
  <c r="A1723" i="6" s="1"/>
  <c r="C1724" i="6"/>
  <c r="C1705" i="6"/>
  <c r="E1704" i="6"/>
  <c r="A1704" i="6" s="1"/>
  <c r="E1703" i="6"/>
  <c r="A1703" i="6" s="1"/>
  <c r="C1685" i="6"/>
  <c r="E1684" i="6"/>
  <c r="A1684" i="6" s="1"/>
  <c r="E1683" i="6"/>
  <c r="A1683" i="6" s="1"/>
  <c r="C1663" i="6"/>
  <c r="E1662" i="6"/>
  <c r="A1662" i="6" s="1"/>
  <c r="E1661" i="6"/>
  <c r="A1661" i="6" s="1"/>
  <c r="E1520" i="6"/>
  <c r="A1520" i="6" s="1"/>
  <c r="C1521" i="6"/>
  <c r="A1519" i="6"/>
  <c r="C1482" i="6"/>
  <c r="E1481" i="6"/>
  <c r="A1481" i="6" s="1"/>
  <c r="E1480" i="6"/>
  <c r="A1480" i="6" s="1"/>
  <c r="E1474" i="6"/>
  <c r="A1474" i="6" s="1"/>
  <c r="E1473" i="6"/>
  <c r="A1473" i="6" s="1"/>
  <c r="C2200" i="6" l="1"/>
  <c r="E2199" i="6"/>
  <c r="A2199" i="6" s="1"/>
  <c r="E2177" i="6"/>
  <c r="A2177" i="6" s="1"/>
  <c r="C2178" i="6"/>
  <c r="C2151" i="6"/>
  <c r="E2150" i="6"/>
  <c r="A2150" i="6" s="1"/>
  <c r="E2091" i="6"/>
  <c r="A2091" i="6" s="1"/>
  <c r="C2092" i="6"/>
  <c r="C2071" i="6"/>
  <c r="E2070" i="6"/>
  <c r="A2070" i="6" s="1"/>
  <c r="E2042" i="6"/>
  <c r="A2042" i="6" s="1"/>
  <c r="C2043" i="6"/>
  <c r="C1960" i="6"/>
  <c r="E1959" i="6"/>
  <c r="A1959" i="6" s="1"/>
  <c r="C1856" i="6"/>
  <c r="E1855" i="6"/>
  <c r="A1855" i="6" s="1"/>
  <c r="C1842" i="6"/>
  <c r="E1841" i="6"/>
  <c r="A1841" i="6" s="1"/>
  <c r="C1828" i="6"/>
  <c r="A1827" i="6"/>
  <c r="C1817" i="6"/>
  <c r="E1816" i="6"/>
  <c r="A1816" i="6" s="1"/>
  <c r="C1800" i="6"/>
  <c r="E1799" i="6"/>
  <c r="A1799" i="6" s="1"/>
  <c r="C1784" i="6"/>
  <c r="E1783" i="6"/>
  <c r="A1783" i="6" s="1"/>
  <c r="C1766" i="6"/>
  <c r="E1765" i="6"/>
  <c r="A1765" i="6" s="1"/>
  <c r="C1750" i="6"/>
  <c r="E1749" i="6"/>
  <c r="A1749" i="6" s="1"/>
  <c r="E1724" i="6"/>
  <c r="A1724" i="6" s="1"/>
  <c r="C1725" i="6"/>
  <c r="C1706" i="6"/>
  <c r="E1705" i="6"/>
  <c r="A1705" i="6" s="1"/>
  <c r="C1686" i="6"/>
  <c r="E1685" i="6"/>
  <c r="A1685" i="6" s="1"/>
  <c r="C1664" i="6"/>
  <c r="E1663" i="6"/>
  <c r="A1663" i="6" s="1"/>
  <c r="E1521" i="6"/>
  <c r="A1521" i="6" s="1"/>
  <c r="C1522" i="6"/>
  <c r="C1483" i="6"/>
  <c r="E1482" i="6"/>
  <c r="A1482" i="6" s="1"/>
  <c r="E2200" i="6" l="1"/>
  <c r="A2200" i="6" s="1"/>
  <c r="C2201" i="6"/>
  <c r="C2179" i="6"/>
  <c r="E2178" i="6"/>
  <c r="A2178" i="6" s="1"/>
  <c r="C2152" i="6"/>
  <c r="E2151" i="6"/>
  <c r="A2151" i="6" s="1"/>
  <c r="E2092" i="6"/>
  <c r="A2092" i="6" s="1"/>
  <c r="C2093" i="6"/>
  <c r="C2072" i="6"/>
  <c r="E2071" i="6"/>
  <c r="A2071" i="6" s="1"/>
  <c r="C2044" i="6"/>
  <c r="E2043" i="6"/>
  <c r="A2043" i="6" s="1"/>
  <c r="E1960" i="6"/>
  <c r="A1960" i="6" s="1"/>
  <c r="C1961" i="6"/>
  <c r="C1857" i="6"/>
  <c r="E1856" i="6"/>
  <c r="A1856" i="6" s="1"/>
  <c r="C1843" i="6"/>
  <c r="E1842" i="6"/>
  <c r="A1842" i="6" s="1"/>
  <c r="C1829" i="6"/>
  <c r="A1828" i="6"/>
  <c r="C1818" i="6"/>
  <c r="E1817" i="6"/>
  <c r="A1817" i="6" s="1"/>
  <c r="C1801" i="6"/>
  <c r="E1800" i="6"/>
  <c r="A1800" i="6" s="1"/>
  <c r="C1785" i="6"/>
  <c r="E1784" i="6"/>
  <c r="A1784" i="6" s="1"/>
  <c r="C1767" i="6"/>
  <c r="E1766" i="6"/>
  <c r="A1766" i="6" s="1"/>
  <c r="C1751" i="6"/>
  <c r="E1750" i="6"/>
  <c r="A1750" i="6" s="1"/>
  <c r="C1726" i="6"/>
  <c r="E1725" i="6"/>
  <c r="A1725" i="6" s="1"/>
  <c r="C1707" i="6"/>
  <c r="E1706" i="6"/>
  <c r="A1706" i="6" s="1"/>
  <c r="C1687" i="6"/>
  <c r="E1686" i="6"/>
  <c r="A1686" i="6" s="1"/>
  <c r="C1665" i="6"/>
  <c r="E1664" i="6"/>
  <c r="A1664" i="6" s="1"/>
  <c r="C1523" i="6"/>
  <c r="E1522" i="6"/>
  <c r="A1522" i="6" s="1"/>
  <c r="C1484" i="6"/>
  <c r="E1483" i="6"/>
  <c r="A1483" i="6" s="1"/>
  <c r="C2202" i="6" l="1"/>
  <c r="E2201" i="6"/>
  <c r="A2201" i="6" s="1"/>
  <c r="C2180" i="6"/>
  <c r="E2179" i="6"/>
  <c r="A2179" i="6" s="1"/>
  <c r="E2152" i="6"/>
  <c r="A2152" i="6" s="1"/>
  <c r="C2153" i="6"/>
  <c r="C2094" i="6"/>
  <c r="E2093" i="6"/>
  <c r="A2093" i="6" s="1"/>
  <c r="C2073" i="6"/>
  <c r="E2072" i="6"/>
  <c r="A2072" i="6" s="1"/>
  <c r="C2045" i="6"/>
  <c r="E2044" i="6"/>
  <c r="A2044" i="6" s="1"/>
  <c r="E1961" i="6"/>
  <c r="A1961" i="6" s="1"/>
  <c r="C1962" i="6"/>
  <c r="E1857" i="6"/>
  <c r="A1857" i="6" s="1"/>
  <c r="C1858" i="6"/>
  <c r="C1844" i="6"/>
  <c r="E1843" i="6"/>
  <c r="A1843" i="6" s="1"/>
  <c r="C1830" i="6"/>
  <c r="E1829" i="6"/>
  <c r="A1829" i="6" s="1"/>
  <c r="C1819" i="6"/>
  <c r="E1818" i="6"/>
  <c r="A1818" i="6" s="1"/>
  <c r="C1802" i="6"/>
  <c r="E1801" i="6"/>
  <c r="A1801" i="6" s="1"/>
  <c r="C1786" i="6"/>
  <c r="E1785" i="6"/>
  <c r="A1785" i="6" s="1"/>
  <c r="C1768" i="6"/>
  <c r="E1767" i="6"/>
  <c r="A1767" i="6" s="1"/>
  <c r="C1752" i="6"/>
  <c r="E1751" i="6"/>
  <c r="A1751" i="6" s="1"/>
  <c r="E1726" i="6"/>
  <c r="A1726" i="6" s="1"/>
  <c r="C1727" i="6"/>
  <c r="C1708" i="6"/>
  <c r="E1707" i="6"/>
  <c r="A1707" i="6" s="1"/>
  <c r="C1688" i="6"/>
  <c r="E1687" i="6"/>
  <c r="A1687" i="6" s="1"/>
  <c r="C1666" i="6"/>
  <c r="E1665" i="6"/>
  <c r="A1665" i="6" s="1"/>
  <c r="C1524" i="6"/>
  <c r="E1523" i="6"/>
  <c r="A1523" i="6" s="1"/>
  <c r="C1485" i="6"/>
  <c r="E1484" i="6"/>
  <c r="A1484" i="6" s="1"/>
  <c r="C2203" i="6" l="1"/>
  <c r="E2202" i="6"/>
  <c r="A2202" i="6" s="1"/>
  <c r="C2181" i="6"/>
  <c r="E2180" i="6"/>
  <c r="A2180" i="6" s="1"/>
  <c r="E2153" i="6"/>
  <c r="A2153" i="6" s="1"/>
  <c r="C2154" i="6"/>
  <c r="C2095" i="6"/>
  <c r="E2094" i="6"/>
  <c r="A2094" i="6" s="1"/>
  <c r="E2073" i="6"/>
  <c r="A2073" i="6" s="1"/>
  <c r="C2074" i="6"/>
  <c r="C2046" i="6"/>
  <c r="E2045" i="6"/>
  <c r="A2045" i="6" s="1"/>
  <c r="C1963" i="6"/>
  <c r="E1962" i="6"/>
  <c r="A1962" i="6" s="1"/>
  <c r="C1859" i="6"/>
  <c r="E1858" i="6"/>
  <c r="A1858" i="6" s="1"/>
  <c r="E1844" i="6"/>
  <c r="A1844" i="6" s="1"/>
  <c r="C1845" i="6"/>
  <c r="C1831" i="6"/>
  <c r="E1830" i="6"/>
  <c r="A1830" i="6" s="1"/>
  <c r="E1819" i="6"/>
  <c r="A1819" i="6" s="1"/>
  <c r="C1820" i="6"/>
  <c r="E1802" i="6"/>
  <c r="A1802" i="6" s="1"/>
  <c r="C1803" i="6"/>
  <c r="C1787" i="6"/>
  <c r="E1786" i="6"/>
  <c r="A1786" i="6" s="1"/>
  <c r="E1768" i="6"/>
  <c r="A1768" i="6" s="1"/>
  <c r="C1769" i="6"/>
  <c r="E1752" i="6"/>
  <c r="A1752" i="6" s="1"/>
  <c r="C1753" i="6"/>
  <c r="C1728" i="6"/>
  <c r="E1727" i="6"/>
  <c r="A1727" i="6" s="1"/>
  <c r="E1708" i="6"/>
  <c r="A1708" i="6" s="1"/>
  <c r="C1709" i="6"/>
  <c r="E1688" i="6"/>
  <c r="A1688" i="6" s="1"/>
  <c r="C1689" i="6"/>
  <c r="E1666" i="6"/>
  <c r="A1666" i="6" s="1"/>
  <c r="C1667" i="6"/>
  <c r="C1525" i="6"/>
  <c r="E1524" i="6"/>
  <c r="A1524" i="6" s="1"/>
  <c r="C1486" i="6"/>
  <c r="E1485" i="6"/>
  <c r="A1485" i="6" s="1"/>
  <c r="C2204" i="6" l="1"/>
  <c r="E2203" i="6"/>
  <c r="A2203" i="6" s="1"/>
  <c r="E2181" i="6"/>
  <c r="A2181" i="6" s="1"/>
  <c r="C2182" i="6"/>
  <c r="C2155" i="6"/>
  <c r="E2154" i="6"/>
  <c r="A2154" i="6" s="1"/>
  <c r="C2096" i="6"/>
  <c r="E2095" i="6"/>
  <c r="A2095" i="6" s="1"/>
  <c r="C2075" i="6"/>
  <c r="E2074" i="6"/>
  <c r="A2074" i="6" s="1"/>
  <c r="C2047" i="6"/>
  <c r="E2046" i="6"/>
  <c r="A2046" i="6" s="1"/>
  <c r="C1964" i="6"/>
  <c r="E1963" i="6"/>
  <c r="A1963" i="6" s="1"/>
  <c r="C1860" i="6"/>
  <c r="E1859" i="6"/>
  <c r="A1859" i="6" s="1"/>
  <c r="E1845" i="6"/>
  <c r="A1845" i="6" s="1"/>
  <c r="C1832" i="6"/>
  <c r="E1831" i="6"/>
  <c r="A1831" i="6" s="1"/>
  <c r="C1821" i="6"/>
  <c r="E1820" i="6"/>
  <c r="A1820" i="6" s="1"/>
  <c r="C1804" i="6"/>
  <c r="E1803" i="6"/>
  <c r="A1803" i="6" s="1"/>
  <c r="C1788" i="6"/>
  <c r="E1787" i="6"/>
  <c r="A1787" i="6" s="1"/>
  <c r="E1769" i="6"/>
  <c r="A1769" i="6" s="1"/>
  <c r="C1770" i="6"/>
  <c r="C1754" i="6"/>
  <c r="E1753" i="6"/>
  <c r="A1753" i="6" s="1"/>
  <c r="C1729" i="6"/>
  <c r="E1728" i="6"/>
  <c r="A1728" i="6" s="1"/>
  <c r="C1710" i="6"/>
  <c r="E1709" i="6"/>
  <c r="A1709" i="6" s="1"/>
  <c r="C1690" i="6"/>
  <c r="E1689" i="6"/>
  <c r="A1689" i="6" s="1"/>
  <c r="E1667" i="6"/>
  <c r="A1667" i="6" s="1"/>
  <c r="C1668" i="6"/>
  <c r="C1526" i="6"/>
  <c r="E1525" i="6"/>
  <c r="A1525" i="6" s="1"/>
  <c r="E1486" i="6"/>
  <c r="A1486" i="6" s="1"/>
  <c r="C1487" i="6"/>
  <c r="C2205" i="6" l="1"/>
  <c r="E2204" i="6"/>
  <c r="A2204" i="6" s="1"/>
  <c r="C2183" i="6"/>
  <c r="E2182" i="6"/>
  <c r="A2182" i="6" s="1"/>
  <c r="C2156" i="6"/>
  <c r="E2155" i="6"/>
  <c r="A2155" i="6" s="1"/>
  <c r="C2097" i="6"/>
  <c r="E2096" i="6"/>
  <c r="A2096" i="6" s="1"/>
  <c r="C2076" i="6"/>
  <c r="E2075" i="6"/>
  <c r="A2075" i="6" s="1"/>
  <c r="C2048" i="6"/>
  <c r="E2047" i="6"/>
  <c r="A2047" i="6" s="1"/>
  <c r="E1964" i="6"/>
  <c r="A1964" i="6" s="1"/>
  <c r="C1965" i="6"/>
  <c r="C1861" i="6"/>
  <c r="E1860" i="6"/>
  <c r="A1860" i="6" s="1"/>
  <c r="C1833" i="6"/>
  <c r="E1832" i="6"/>
  <c r="A1832" i="6" s="1"/>
  <c r="E1821" i="6"/>
  <c r="A1821" i="6" s="1"/>
  <c r="E1804" i="6"/>
  <c r="A1804" i="6" s="1"/>
  <c r="C1805" i="6"/>
  <c r="E1788" i="6"/>
  <c r="A1788" i="6" s="1"/>
  <c r="C1789" i="6"/>
  <c r="E1770" i="6"/>
  <c r="A1770" i="6" s="1"/>
  <c r="C1771" i="6"/>
  <c r="E1754" i="6"/>
  <c r="A1754" i="6" s="1"/>
  <c r="C1755" i="6"/>
  <c r="C1730" i="6"/>
  <c r="E1729" i="6"/>
  <c r="A1729" i="6" s="1"/>
  <c r="E1710" i="6"/>
  <c r="A1710" i="6" s="1"/>
  <c r="C1711" i="6"/>
  <c r="E1690" i="6"/>
  <c r="A1690" i="6" s="1"/>
  <c r="C1691" i="6"/>
  <c r="E1668" i="6"/>
  <c r="A1668" i="6" s="1"/>
  <c r="C1669" i="6"/>
  <c r="C1527" i="6"/>
  <c r="E1526" i="6"/>
  <c r="A1526" i="6" s="1"/>
  <c r="E1487" i="6"/>
  <c r="A1487" i="6" s="1"/>
  <c r="C1488" i="6"/>
  <c r="C2206" i="6" l="1"/>
  <c r="E2205" i="6"/>
  <c r="A2205" i="6" s="1"/>
  <c r="E2183" i="6"/>
  <c r="A2183" i="6" s="1"/>
  <c r="C2184" i="6"/>
  <c r="E2156" i="6"/>
  <c r="A2156" i="6" s="1"/>
  <c r="C2157" i="6"/>
  <c r="E2097" i="6"/>
  <c r="A2097" i="6" s="1"/>
  <c r="C2098" i="6"/>
  <c r="E2076" i="6"/>
  <c r="A2076" i="6" s="1"/>
  <c r="C2077" i="6"/>
  <c r="C2049" i="6"/>
  <c r="E2048" i="6"/>
  <c r="A2048" i="6" s="1"/>
  <c r="C1966" i="6"/>
  <c r="E1965" i="6"/>
  <c r="A1965" i="6" s="1"/>
  <c r="E1861" i="6"/>
  <c r="A1861" i="6" s="1"/>
  <c r="C1862" i="6"/>
  <c r="C1834" i="6"/>
  <c r="E1833" i="6"/>
  <c r="A1833" i="6" s="1"/>
  <c r="C1806" i="6"/>
  <c r="E1805" i="6"/>
  <c r="A1805" i="6" s="1"/>
  <c r="C1790" i="6"/>
  <c r="E1789" i="6"/>
  <c r="A1789" i="6" s="1"/>
  <c r="C1772" i="6"/>
  <c r="E1771" i="6"/>
  <c r="A1771" i="6" s="1"/>
  <c r="C1756" i="6"/>
  <c r="E1755" i="6"/>
  <c r="A1755" i="6" s="1"/>
  <c r="C1731" i="6"/>
  <c r="E1730" i="6"/>
  <c r="A1730" i="6" s="1"/>
  <c r="C1712" i="6"/>
  <c r="E1711" i="6"/>
  <c r="A1711" i="6" s="1"/>
  <c r="C1692" i="6"/>
  <c r="E1691" i="6"/>
  <c r="A1691" i="6" s="1"/>
  <c r="C1670" i="6"/>
  <c r="E1669" i="6"/>
  <c r="A1669" i="6" s="1"/>
  <c r="C1528" i="6"/>
  <c r="E1527" i="6"/>
  <c r="A1527" i="6" s="1"/>
  <c r="C1489" i="6"/>
  <c r="E1488" i="6"/>
  <c r="A1488" i="6" s="1"/>
  <c r="E2206" i="6" l="1"/>
  <c r="A2206" i="6" s="1"/>
  <c r="C2207" i="6"/>
  <c r="E2184" i="6"/>
  <c r="A2184" i="6" s="1"/>
  <c r="C2185" i="6"/>
  <c r="E2157" i="6"/>
  <c r="A2157" i="6" s="1"/>
  <c r="C2158" i="6"/>
  <c r="C2099" i="6"/>
  <c r="E2098" i="6"/>
  <c r="A2098" i="6" s="1"/>
  <c r="E2077" i="6"/>
  <c r="A2077" i="6" s="1"/>
  <c r="C2078" i="6"/>
  <c r="E2049" i="6"/>
  <c r="A2049" i="6" s="1"/>
  <c r="C2050" i="6"/>
  <c r="E1966" i="6"/>
  <c r="A1966" i="6" s="1"/>
  <c r="C1967" i="6"/>
  <c r="E1862" i="6"/>
  <c r="A1862" i="6" s="1"/>
  <c r="C1863" i="6"/>
  <c r="E1834" i="6"/>
  <c r="A1834" i="6" s="1"/>
  <c r="C1835" i="6"/>
  <c r="C1807" i="6"/>
  <c r="E1806" i="6"/>
  <c r="A1806" i="6" s="1"/>
  <c r="E1790" i="6"/>
  <c r="A1790" i="6" s="1"/>
  <c r="C1791" i="6"/>
  <c r="C1773" i="6"/>
  <c r="E1772" i="6"/>
  <c r="A1772" i="6" s="1"/>
  <c r="C1757" i="6"/>
  <c r="E1756" i="6"/>
  <c r="A1756" i="6" s="1"/>
  <c r="C1732" i="6"/>
  <c r="E1731" i="6"/>
  <c r="A1731" i="6" s="1"/>
  <c r="C1713" i="6"/>
  <c r="E1712" i="6"/>
  <c r="A1712" i="6" s="1"/>
  <c r="C1693" i="6"/>
  <c r="E1692" i="6"/>
  <c r="A1692" i="6" s="1"/>
  <c r="C1671" i="6"/>
  <c r="E1670" i="6"/>
  <c r="A1670" i="6" s="1"/>
  <c r="C1529" i="6"/>
  <c r="E1528" i="6"/>
  <c r="A1528" i="6" s="1"/>
  <c r="C1490" i="6"/>
  <c r="E1489" i="6"/>
  <c r="A1489" i="6" s="1"/>
  <c r="C2208" i="6" l="1"/>
  <c r="E2207" i="6"/>
  <c r="A2207" i="6" s="1"/>
  <c r="E2185" i="6"/>
  <c r="A2185" i="6" s="1"/>
  <c r="C2186" i="6"/>
  <c r="C2159" i="6"/>
  <c r="E2158" i="6"/>
  <c r="A2158" i="6" s="1"/>
  <c r="E2099" i="6"/>
  <c r="A2099" i="6" s="1"/>
  <c r="C2100" i="6"/>
  <c r="C2079" i="6"/>
  <c r="E2078" i="6"/>
  <c r="A2078" i="6" s="1"/>
  <c r="E2050" i="6"/>
  <c r="A2050" i="6" s="1"/>
  <c r="C2051" i="6"/>
  <c r="C1968" i="6"/>
  <c r="E1967" i="6"/>
  <c r="A1967" i="6" s="1"/>
  <c r="C1864" i="6"/>
  <c r="E1863" i="6"/>
  <c r="A1863" i="6" s="1"/>
  <c r="E1835" i="6"/>
  <c r="A1835" i="6" s="1"/>
  <c r="C1808" i="6"/>
  <c r="E1807" i="6"/>
  <c r="A1807" i="6" s="1"/>
  <c r="E1791" i="6"/>
  <c r="A1791" i="6" s="1"/>
  <c r="C1774" i="6"/>
  <c r="E1773" i="6"/>
  <c r="A1773" i="6" s="1"/>
  <c r="E1757" i="6"/>
  <c r="A1757" i="6" s="1"/>
  <c r="E1732" i="6"/>
  <c r="A1732" i="6" s="1"/>
  <c r="C1733" i="6"/>
  <c r="C1714" i="6"/>
  <c r="E1713" i="6"/>
  <c r="A1713" i="6" s="1"/>
  <c r="C1694" i="6"/>
  <c r="E1693" i="6"/>
  <c r="A1693" i="6" s="1"/>
  <c r="C1672" i="6"/>
  <c r="E1671" i="6"/>
  <c r="A1671" i="6" s="1"/>
  <c r="E1529" i="6"/>
  <c r="A1529" i="6" s="1"/>
  <c r="C1530" i="6"/>
  <c r="C1491" i="6"/>
  <c r="E1490" i="6"/>
  <c r="A1490" i="6" s="1"/>
  <c r="E2208" i="6" l="1"/>
  <c r="A2208" i="6" s="1"/>
  <c r="C2209" i="6"/>
  <c r="C2187" i="6"/>
  <c r="E2186" i="6"/>
  <c r="A2186" i="6" s="1"/>
  <c r="C2160" i="6"/>
  <c r="E2159" i="6"/>
  <c r="A2159" i="6" s="1"/>
  <c r="E2100" i="6"/>
  <c r="A2100" i="6" s="1"/>
  <c r="C2101" i="6"/>
  <c r="C2080" i="6"/>
  <c r="E2079" i="6"/>
  <c r="A2079" i="6" s="1"/>
  <c r="C2052" i="6"/>
  <c r="E2051" i="6"/>
  <c r="A2051" i="6" s="1"/>
  <c r="E1968" i="6"/>
  <c r="A1968" i="6" s="1"/>
  <c r="C1969" i="6"/>
  <c r="C1865" i="6"/>
  <c r="E1864" i="6"/>
  <c r="A1864" i="6" s="1"/>
  <c r="E1808" i="6"/>
  <c r="A1808" i="6" s="1"/>
  <c r="C1775" i="6"/>
  <c r="E1774" i="6"/>
  <c r="A1774" i="6" s="1"/>
  <c r="C1734" i="6"/>
  <c r="E1733" i="6"/>
  <c r="A1733" i="6" s="1"/>
  <c r="C1715" i="6"/>
  <c r="E1714" i="6"/>
  <c r="A1714" i="6" s="1"/>
  <c r="C1695" i="6"/>
  <c r="E1694" i="6"/>
  <c r="A1694" i="6" s="1"/>
  <c r="C1673" i="6"/>
  <c r="E1672" i="6"/>
  <c r="A1672" i="6" s="1"/>
  <c r="C1531" i="6"/>
  <c r="E1530" i="6"/>
  <c r="A1530" i="6" s="1"/>
  <c r="C1492" i="6"/>
  <c r="E1491" i="6"/>
  <c r="A1491" i="6" s="1"/>
  <c r="C2210" i="6" l="1"/>
  <c r="E2209" i="6"/>
  <c r="A2209" i="6" s="1"/>
  <c r="C2188" i="6"/>
  <c r="E2187" i="6"/>
  <c r="A2187" i="6" s="1"/>
  <c r="C2161" i="6"/>
  <c r="E2160" i="6"/>
  <c r="A2160" i="6" s="1"/>
  <c r="C2102" i="6"/>
  <c r="E2101" i="6"/>
  <c r="A2101" i="6" s="1"/>
  <c r="E2080" i="6"/>
  <c r="A2080" i="6" s="1"/>
  <c r="C2081" i="6"/>
  <c r="C2053" i="6"/>
  <c r="E2052" i="6"/>
  <c r="A2052" i="6" s="1"/>
  <c r="E1969" i="6"/>
  <c r="A1969" i="6" s="1"/>
  <c r="C1970" i="6"/>
  <c r="E1865" i="6"/>
  <c r="A1865" i="6" s="1"/>
  <c r="C1866" i="6"/>
  <c r="C1776" i="6"/>
  <c r="E1775" i="6"/>
  <c r="A1775" i="6" s="1"/>
  <c r="E1734" i="6"/>
  <c r="A1734" i="6" s="1"/>
  <c r="C1735" i="6"/>
  <c r="C1716" i="6"/>
  <c r="E1715" i="6"/>
  <c r="A1715" i="6" s="1"/>
  <c r="C1696" i="6"/>
  <c r="E1695" i="6"/>
  <c r="A1695" i="6" s="1"/>
  <c r="C1674" i="6"/>
  <c r="E1673" i="6"/>
  <c r="A1673" i="6" s="1"/>
  <c r="C1532" i="6"/>
  <c r="E1531" i="6"/>
  <c r="A1531" i="6" s="1"/>
  <c r="C1493" i="6"/>
  <c r="E1492" i="6"/>
  <c r="A1492" i="6" s="1"/>
  <c r="C2211" i="6" l="1"/>
  <c r="E2210" i="6"/>
  <c r="A2210" i="6" s="1"/>
  <c r="C2189" i="6"/>
  <c r="E2188" i="6"/>
  <c r="A2188" i="6" s="1"/>
  <c r="E2161" i="6"/>
  <c r="A2161" i="6" s="1"/>
  <c r="C2162" i="6"/>
  <c r="C2103" i="6"/>
  <c r="E2102" i="6"/>
  <c r="A2102" i="6" s="1"/>
  <c r="C2082" i="6"/>
  <c r="E2081" i="6"/>
  <c r="A2081" i="6" s="1"/>
  <c r="C2054" i="6"/>
  <c r="E2053" i="6"/>
  <c r="A2053" i="6" s="1"/>
  <c r="C1971" i="6"/>
  <c r="E1970" i="6"/>
  <c r="A1970" i="6" s="1"/>
  <c r="C1867" i="6"/>
  <c r="E1866" i="6"/>
  <c r="A1866" i="6" s="1"/>
  <c r="E1776" i="6"/>
  <c r="A1776" i="6" s="1"/>
  <c r="C1777" i="6"/>
  <c r="C1736" i="6"/>
  <c r="E1735" i="6"/>
  <c r="A1735" i="6" s="1"/>
  <c r="E1716" i="6"/>
  <c r="A1716" i="6" s="1"/>
  <c r="C1717" i="6"/>
  <c r="E1696" i="6"/>
  <c r="A1696" i="6" s="1"/>
  <c r="C1697" i="6"/>
  <c r="E1674" i="6"/>
  <c r="A1674" i="6" s="1"/>
  <c r="C1675" i="6"/>
  <c r="C1533" i="6"/>
  <c r="E1532" i="6"/>
  <c r="A1532" i="6" s="1"/>
  <c r="C1494" i="6"/>
  <c r="E1493" i="6"/>
  <c r="A1493" i="6" s="1"/>
  <c r="C2212" i="6" l="1"/>
  <c r="E2211" i="6"/>
  <c r="A2211" i="6" s="1"/>
  <c r="E2189" i="6"/>
  <c r="A2189" i="6" s="1"/>
  <c r="C2190" i="6"/>
  <c r="C2163" i="6"/>
  <c r="E2162" i="6"/>
  <c r="A2162" i="6" s="1"/>
  <c r="E2103" i="6"/>
  <c r="A2103" i="6" s="1"/>
  <c r="C2104" i="6"/>
  <c r="C2083" i="6"/>
  <c r="E2082" i="6"/>
  <c r="A2082" i="6" s="1"/>
  <c r="C2055" i="6"/>
  <c r="E2054" i="6"/>
  <c r="A2054" i="6" s="1"/>
  <c r="C1972" i="6"/>
  <c r="E1971" i="6"/>
  <c r="A1971" i="6" s="1"/>
  <c r="E1867" i="6"/>
  <c r="A1867" i="6" s="1"/>
  <c r="C1868" i="6"/>
  <c r="E1777" i="6"/>
  <c r="A1777" i="6" s="1"/>
  <c r="C1737" i="6"/>
  <c r="E1736" i="6"/>
  <c r="A1736" i="6" s="1"/>
  <c r="C1718" i="6"/>
  <c r="E1717" i="6"/>
  <c r="A1717" i="6" s="1"/>
  <c r="E1697" i="6"/>
  <c r="A1697" i="6" s="1"/>
  <c r="C1676" i="6"/>
  <c r="E1675" i="6"/>
  <c r="A1675" i="6" s="1"/>
  <c r="C1534" i="6"/>
  <c r="E1533" i="6"/>
  <c r="A1533" i="6" s="1"/>
  <c r="E1494" i="6"/>
  <c r="A1494" i="6" s="1"/>
  <c r="C1495" i="6"/>
  <c r="C2213" i="6" l="1"/>
  <c r="E2212" i="6"/>
  <c r="A2212" i="6" s="1"/>
  <c r="C2191" i="6"/>
  <c r="E2190" i="6"/>
  <c r="A2190" i="6" s="1"/>
  <c r="C2164" i="6"/>
  <c r="E2163" i="6"/>
  <c r="A2163" i="6" s="1"/>
  <c r="C2105" i="6"/>
  <c r="E2104" i="6"/>
  <c r="A2104" i="6" s="1"/>
  <c r="C2084" i="6"/>
  <c r="E2083" i="6"/>
  <c r="A2083" i="6" s="1"/>
  <c r="C2056" i="6"/>
  <c r="E2055" i="6"/>
  <c r="A2055" i="6" s="1"/>
  <c r="E1972" i="6"/>
  <c r="A1972" i="6" s="1"/>
  <c r="C1973" i="6"/>
  <c r="C1869" i="6"/>
  <c r="E1868" i="6"/>
  <c r="A1868" i="6" s="1"/>
  <c r="C1738" i="6"/>
  <c r="E1737" i="6"/>
  <c r="A1737" i="6" s="1"/>
  <c r="E1718" i="6"/>
  <c r="A1718" i="6" s="1"/>
  <c r="C1719" i="6"/>
  <c r="E1676" i="6"/>
  <c r="A1676" i="6" s="1"/>
  <c r="C1677" i="6"/>
  <c r="C1535" i="6"/>
  <c r="E1534" i="6"/>
  <c r="A1534" i="6" s="1"/>
  <c r="E1495" i="6"/>
  <c r="A1495" i="6" s="1"/>
  <c r="C1496" i="6"/>
  <c r="C2214" i="6" l="1"/>
  <c r="E2213" i="6"/>
  <c r="A2213" i="6" s="1"/>
  <c r="A2191" i="6"/>
  <c r="C2192" i="6"/>
  <c r="E2164" i="6"/>
  <c r="A2164" i="6" s="1"/>
  <c r="C2165" i="6"/>
  <c r="C2106" i="6"/>
  <c r="E2105" i="6"/>
  <c r="A2105" i="6" s="1"/>
  <c r="E2084" i="6"/>
  <c r="A2084" i="6" s="1"/>
  <c r="C2085" i="6"/>
  <c r="C2057" i="6"/>
  <c r="E2056" i="6"/>
  <c r="A2056" i="6" s="1"/>
  <c r="C1974" i="6"/>
  <c r="E1973" i="6"/>
  <c r="A1973" i="6" s="1"/>
  <c r="C1870" i="6"/>
  <c r="E1869" i="6"/>
  <c r="A1869" i="6" s="1"/>
  <c r="C1739" i="6"/>
  <c r="E1738" i="6"/>
  <c r="A1738" i="6" s="1"/>
  <c r="C1720" i="6"/>
  <c r="E1719" i="6"/>
  <c r="A1719" i="6" s="1"/>
  <c r="E1677" i="6"/>
  <c r="A1677" i="6" s="1"/>
  <c r="E1535" i="6"/>
  <c r="A1535" i="6" s="1"/>
  <c r="C1536" i="6"/>
  <c r="C1497" i="6"/>
  <c r="E1496" i="6"/>
  <c r="A1496" i="6" s="1"/>
  <c r="E2214" i="6" l="1"/>
  <c r="A2214" i="6" s="1"/>
  <c r="C2215" i="6"/>
  <c r="A2192" i="6"/>
  <c r="C2193" i="6"/>
  <c r="E2165" i="6"/>
  <c r="A2165" i="6" s="1"/>
  <c r="C2166" i="6"/>
  <c r="C2107" i="6"/>
  <c r="E2106" i="6"/>
  <c r="A2106" i="6" s="1"/>
  <c r="E2085" i="6"/>
  <c r="A2085" i="6" s="1"/>
  <c r="C2086" i="6"/>
  <c r="E2057" i="6"/>
  <c r="A2057" i="6" s="1"/>
  <c r="C2058" i="6"/>
  <c r="C1975" i="6"/>
  <c r="E1974" i="6"/>
  <c r="A1974" i="6" s="1"/>
  <c r="E1870" i="6"/>
  <c r="A1870" i="6" s="1"/>
  <c r="C1871" i="6"/>
  <c r="C1740" i="6"/>
  <c r="E1739" i="6"/>
  <c r="A1739" i="6" s="1"/>
  <c r="C1721" i="6"/>
  <c r="E1720" i="6"/>
  <c r="A1720" i="6" s="1"/>
  <c r="E1536" i="6"/>
  <c r="A1536" i="6" s="1"/>
  <c r="C1537" i="6"/>
  <c r="C1498" i="6"/>
  <c r="E1497" i="6"/>
  <c r="A1497" i="6" s="1"/>
  <c r="C2216" i="6" l="1"/>
  <c r="E2215" i="6"/>
  <c r="A2215" i="6" s="1"/>
  <c r="E2193" i="6"/>
  <c r="A2193" i="6" s="1"/>
  <c r="C2194" i="6"/>
  <c r="C2167" i="6"/>
  <c r="E2166" i="6"/>
  <c r="A2166" i="6" s="1"/>
  <c r="E2107" i="6"/>
  <c r="A2107" i="6" s="1"/>
  <c r="C2108" i="6"/>
  <c r="C2087" i="6"/>
  <c r="E2086" i="6"/>
  <c r="A2086" i="6" s="1"/>
  <c r="E2058" i="6"/>
  <c r="A2058" i="6" s="1"/>
  <c r="C2059" i="6"/>
  <c r="E1975" i="6"/>
  <c r="A1975" i="6" s="1"/>
  <c r="C1976" i="6"/>
  <c r="C1872" i="6"/>
  <c r="E1871" i="6"/>
  <c r="A1871" i="6" s="1"/>
  <c r="E1740" i="6"/>
  <c r="A1740" i="6" s="1"/>
  <c r="C1741" i="6"/>
  <c r="E1721" i="6"/>
  <c r="A1721" i="6" s="1"/>
  <c r="E1537" i="6"/>
  <c r="A1537" i="6" s="1"/>
  <c r="C1538" i="6"/>
  <c r="C1499" i="6"/>
  <c r="E1498" i="6"/>
  <c r="A1498" i="6" s="1"/>
  <c r="E2216" i="6" l="1"/>
  <c r="A2216" i="6" s="1"/>
  <c r="C2217" i="6"/>
  <c r="C2195" i="6"/>
  <c r="E2194" i="6"/>
  <c r="A2194" i="6" s="1"/>
  <c r="C2168" i="6"/>
  <c r="E2167" i="6"/>
  <c r="A2167" i="6" s="1"/>
  <c r="E2108" i="6"/>
  <c r="A2108" i="6" s="1"/>
  <c r="C2109" i="6"/>
  <c r="E2087" i="6"/>
  <c r="A2087" i="6" s="1"/>
  <c r="C2060" i="6"/>
  <c r="E2059" i="6"/>
  <c r="A2059" i="6" s="1"/>
  <c r="E1976" i="6"/>
  <c r="A1976" i="6" s="1"/>
  <c r="C1977" i="6"/>
  <c r="C1873" i="6"/>
  <c r="E1872" i="6"/>
  <c r="A1872" i="6" s="1"/>
  <c r="E1741" i="6"/>
  <c r="A1741" i="6" s="1"/>
  <c r="C1539" i="6"/>
  <c r="E1538" i="6"/>
  <c r="A1538" i="6" s="1"/>
  <c r="C1500" i="6"/>
  <c r="E1499" i="6"/>
  <c r="A1499" i="6" s="1"/>
  <c r="C2218" i="6" l="1"/>
  <c r="E2217" i="6"/>
  <c r="A2217" i="6" s="1"/>
  <c r="E2195" i="6"/>
  <c r="A2195" i="6" s="1"/>
  <c r="E2168" i="6"/>
  <c r="A2168" i="6" s="1"/>
  <c r="C2169" i="6"/>
  <c r="C2110" i="6"/>
  <c r="E2109" i="6"/>
  <c r="A2109" i="6" s="1"/>
  <c r="E2060" i="6"/>
  <c r="A2060" i="6" s="1"/>
  <c r="C2061" i="6"/>
  <c r="E1977" i="6"/>
  <c r="A1977" i="6" s="1"/>
  <c r="C1978" i="6"/>
  <c r="E1873" i="6"/>
  <c r="A1873" i="6" s="1"/>
  <c r="C1874" i="6"/>
  <c r="C1540" i="6"/>
  <c r="E1539" i="6"/>
  <c r="A1539" i="6" s="1"/>
  <c r="C1501" i="6"/>
  <c r="E1500" i="6"/>
  <c r="A1500" i="6" s="1"/>
  <c r="C2219" i="6" l="1"/>
  <c r="E2218" i="6"/>
  <c r="A2218" i="6" s="1"/>
  <c r="C2170" i="6"/>
  <c r="E2169" i="6"/>
  <c r="A2169" i="6" s="1"/>
  <c r="C2111" i="6"/>
  <c r="E2110" i="6"/>
  <c r="A2110" i="6" s="1"/>
  <c r="C2062" i="6"/>
  <c r="E2061" i="6"/>
  <c r="A2061" i="6" s="1"/>
  <c r="C1979" i="6"/>
  <c r="E1978" i="6"/>
  <c r="A1978" i="6" s="1"/>
  <c r="C1875" i="6"/>
  <c r="E1874" i="6"/>
  <c r="A1874" i="6" s="1"/>
  <c r="C1541" i="6"/>
  <c r="E1540" i="6"/>
  <c r="A1540" i="6" s="1"/>
  <c r="C1502" i="6"/>
  <c r="E1501" i="6"/>
  <c r="A1501" i="6" s="1"/>
  <c r="C2220" i="6" l="1"/>
  <c r="E2219" i="6"/>
  <c r="A2219" i="6" s="1"/>
  <c r="C2171" i="6"/>
  <c r="E2170" i="6"/>
  <c r="A2170" i="6" s="1"/>
  <c r="C2112" i="6"/>
  <c r="E2111" i="6"/>
  <c r="A2111" i="6" s="1"/>
  <c r="C2063" i="6"/>
  <c r="E2062" i="6"/>
  <c r="A2062" i="6" s="1"/>
  <c r="C1980" i="6"/>
  <c r="E1979" i="6"/>
  <c r="A1979" i="6" s="1"/>
  <c r="E1875" i="6"/>
  <c r="A1875" i="6" s="1"/>
  <c r="C1876" i="6"/>
  <c r="C1542" i="6"/>
  <c r="E1541" i="6"/>
  <c r="A1541" i="6" s="1"/>
  <c r="E1502" i="6"/>
  <c r="A1502" i="6" s="1"/>
  <c r="C1503" i="6"/>
  <c r="C2221" i="6" l="1"/>
  <c r="E2220" i="6"/>
  <c r="A2220" i="6" s="1"/>
  <c r="C2172" i="6"/>
  <c r="E2171" i="6"/>
  <c r="A2171" i="6" s="1"/>
  <c r="C2113" i="6"/>
  <c r="E2112" i="6"/>
  <c r="A2112" i="6" s="1"/>
  <c r="C2064" i="6"/>
  <c r="E2063" i="6"/>
  <c r="A2063" i="6" s="1"/>
  <c r="E1980" i="6"/>
  <c r="A1980" i="6" s="1"/>
  <c r="C1981" i="6"/>
  <c r="C1877" i="6"/>
  <c r="E1876" i="6"/>
  <c r="A1876" i="6" s="1"/>
  <c r="C1543" i="6"/>
  <c r="E1542" i="6"/>
  <c r="A1542" i="6" s="1"/>
  <c r="E1503" i="6"/>
  <c r="A1503" i="6" s="1"/>
  <c r="C1504" i="6"/>
  <c r="C2222" i="6" l="1"/>
  <c r="E2221" i="6"/>
  <c r="A2221" i="6" s="1"/>
  <c r="E2172" i="6"/>
  <c r="A2172" i="6" s="1"/>
  <c r="E2113" i="6"/>
  <c r="A2113" i="6" s="1"/>
  <c r="C2114" i="6"/>
  <c r="E2064" i="6"/>
  <c r="A2064" i="6" s="1"/>
  <c r="C1982" i="6"/>
  <c r="E1981" i="6"/>
  <c r="A1981" i="6" s="1"/>
  <c r="C1878" i="6"/>
  <c r="E1877" i="6"/>
  <c r="A1877" i="6" s="1"/>
  <c r="E1543" i="6"/>
  <c r="A1543" i="6" s="1"/>
  <c r="C1544" i="6"/>
  <c r="C1505" i="6"/>
  <c r="E1504" i="6"/>
  <c r="A1504" i="6" s="1"/>
  <c r="E2222" i="6" l="1"/>
  <c r="A2222" i="6" s="1"/>
  <c r="C2223" i="6"/>
  <c r="C2115" i="6"/>
  <c r="E2114" i="6"/>
  <c r="A2114" i="6" s="1"/>
  <c r="E1982" i="6"/>
  <c r="A1982" i="6" s="1"/>
  <c r="C1983" i="6"/>
  <c r="E1878" i="6"/>
  <c r="A1878" i="6" s="1"/>
  <c r="C1879" i="6"/>
  <c r="E1544" i="6"/>
  <c r="A1544" i="6" s="1"/>
  <c r="C1545" i="6"/>
  <c r="C1506" i="6"/>
  <c r="E1505" i="6"/>
  <c r="A1505" i="6" s="1"/>
  <c r="C2224" i="6" l="1"/>
  <c r="E2223" i="6"/>
  <c r="A2223" i="6" s="1"/>
  <c r="E2115" i="6"/>
  <c r="A2115" i="6" s="1"/>
  <c r="C2116" i="6"/>
  <c r="C1984" i="6"/>
  <c r="E1983" i="6"/>
  <c r="A1983" i="6" s="1"/>
  <c r="C1880" i="6"/>
  <c r="E1879" i="6"/>
  <c r="A1879" i="6" s="1"/>
  <c r="E1545" i="6"/>
  <c r="A1545" i="6" s="1"/>
  <c r="C1546" i="6"/>
  <c r="C1507" i="6"/>
  <c r="E1506" i="6"/>
  <c r="A1506" i="6" s="1"/>
  <c r="E2224" i="6" l="1"/>
  <c r="A2224" i="6" s="1"/>
  <c r="C2225" i="6"/>
  <c r="E2116" i="6"/>
  <c r="A2116" i="6" s="1"/>
  <c r="C2117" i="6"/>
  <c r="E1984" i="6"/>
  <c r="A1984" i="6" s="1"/>
  <c r="C1985" i="6"/>
  <c r="C1881" i="6"/>
  <c r="E1880" i="6"/>
  <c r="A1880" i="6" s="1"/>
  <c r="C1547" i="6"/>
  <c r="E1546" i="6"/>
  <c r="A1546" i="6" s="1"/>
  <c r="C1508" i="6"/>
  <c r="E1507" i="6"/>
  <c r="A1507" i="6" s="1"/>
  <c r="C2226" i="6" l="1"/>
  <c r="E2225" i="6"/>
  <c r="A2225" i="6" s="1"/>
  <c r="C2118" i="6"/>
  <c r="E2117" i="6"/>
  <c r="A2117" i="6" s="1"/>
  <c r="E1985" i="6"/>
  <c r="A1985" i="6" s="1"/>
  <c r="C1986" i="6"/>
  <c r="E1881" i="6"/>
  <c r="A1881" i="6" s="1"/>
  <c r="C1882" i="6"/>
  <c r="C1548" i="6"/>
  <c r="E1547" i="6"/>
  <c r="A1547" i="6" s="1"/>
  <c r="C1509" i="6"/>
  <c r="E1508" i="6"/>
  <c r="A1508" i="6" s="1"/>
  <c r="C2227" i="6" l="1"/>
  <c r="E2226" i="6"/>
  <c r="A2226" i="6" s="1"/>
  <c r="C2119" i="6"/>
  <c r="E2118" i="6"/>
  <c r="A2118" i="6" s="1"/>
  <c r="C1987" i="6"/>
  <c r="E1986" i="6"/>
  <c r="A1986" i="6" s="1"/>
  <c r="C1883" i="6"/>
  <c r="E1882" i="6"/>
  <c r="A1882" i="6" s="1"/>
  <c r="C1549" i="6"/>
  <c r="E1548" i="6"/>
  <c r="A1548" i="6" s="1"/>
  <c r="C1510" i="6"/>
  <c r="E1509" i="6"/>
  <c r="A1509" i="6" s="1"/>
  <c r="C2228" i="6" l="1"/>
  <c r="E2227" i="6"/>
  <c r="A2227" i="6" s="1"/>
  <c r="C2120" i="6"/>
  <c r="E2119" i="6"/>
  <c r="A2119" i="6" s="1"/>
  <c r="C1988" i="6"/>
  <c r="E1987" i="6"/>
  <c r="A1987" i="6" s="1"/>
  <c r="E1883" i="6"/>
  <c r="A1883" i="6" s="1"/>
  <c r="C1884" i="6"/>
  <c r="C1550" i="6"/>
  <c r="E1549" i="6"/>
  <c r="A1549" i="6" s="1"/>
  <c r="E1510" i="6"/>
  <c r="A1510" i="6" s="1"/>
  <c r="C1511" i="6"/>
  <c r="C2229" i="6" l="1"/>
  <c r="E2228" i="6"/>
  <c r="A2228" i="6" s="1"/>
  <c r="C2121" i="6"/>
  <c r="E2120" i="6"/>
  <c r="A2120" i="6" s="1"/>
  <c r="E1988" i="6"/>
  <c r="A1988" i="6" s="1"/>
  <c r="C1989" i="6"/>
  <c r="E1884" i="6"/>
  <c r="A1884" i="6" s="1"/>
  <c r="C1885" i="6"/>
  <c r="C1551" i="6"/>
  <c r="E1550" i="6"/>
  <c r="A1550" i="6" s="1"/>
  <c r="E1511" i="6"/>
  <c r="A1511" i="6" s="1"/>
  <c r="C1512" i="6"/>
  <c r="C2230" i="6" l="1"/>
  <c r="E2229" i="6"/>
  <c r="A2229" i="6" s="1"/>
  <c r="E2121" i="6"/>
  <c r="A2121" i="6" s="1"/>
  <c r="C2122" i="6"/>
  <c r="C1990" i="6"/>
  <c r="E1989" i="6"/>
  <c r="A1989" i="6" s="1"/>
  <c r="E1885" i="6"/>
  <c r="A1885" i="6" s="1"/>
  <c r="C1886" i="6"/>
  <c r="C1552" i="6"/>
  <c r="E1551" i="6"/>
  <c r="A1551" i="6" s="1"/>
  <c r="C1513" i="6"/>
  <c r="E1512" i="6"/>
  <c r="A1512" i="6" s="1"/>
  <c r="E2230" i="6" l="1"/>
  <c r="A2230" i="6" s="1"/>
  <c r="C2231" i="6"/>
  <c r="C2123" i="6"/>
  <c r="E2122" i="6"/>
  <c r="A2122" i="6" s="1"/>
  <c r="C1991" i="6"/>
  <c r="E1990" i="6"/>
  <c r="A1990" i="6" s="1"/>
  <c r="E1886" i="6"/>
  <c r="A1886" i="6" s="1"/>
  <c r="C1887" i="6"/>
  <c r="E1552" i="6"/>
  <c r="A1552" i="6" s="1"/>
  <c r="C1553" i="6"/>
  <c r="C1514" i="6"/>
  <c r="E1513" i="6"/>
  <c r="A1513" i="6" s="1"/>
  <c r="C2232" i="6" l="1"/>
  <c r="E2231" i="6"/>
  <c r="A2231" i="6" s="1"/>
  <c r="E2123" i="6"/>
  <c r="A2123" i="6" s="1"/>
  <c r="C2124" i="6"/>
  <c r="E1991" i="6"/>
  <c r="A1991" i="6" s="1"/>
  <c r="C1992" i="6"/>
  <c r="C1888" i="6"/>
  <c r="E1887" i="6"/>
  <c r="A1887" i="6" s="1"/>
  <c r="E1553" i="6"/>
  <c r="A1553" i="6" s="1"/>
  <c r="C1554" i="6"/>
  <c r="C1515" i="6"/>
  <c r="E1514" i="6"/>
  <c r="A1514" i="6" s="1"/>
  <c r="E2232" i="6" l="1"/>
  <c r="A2232" i="6" s="1"/>
  <c r="C2233" i="6"/>
  <c r="E2124" i="6"/>
  <c r="A2124" i="6" s="1"/>
  <c r="C2125" i="6"/>
  <c r="E1992" i="6"/>
  <c r="A1992" i="6" s="1"/>
  <c r="C1993" i="6"/>
  <c r="C1889" i="6"/>
  <c r="E1888" i="6"/>
  <c r="A1888" i="6" s="1"/>
  <c r="C1555" i="6"/>
  <c r="E1554" i="6"/>
  <c r="A1554" i="6" s="1"/>
  <c r="C1516" i="6"/>
  <c r="E1515" i="6"/>
  <c r="A1515" i="6" s="1"/>
  <c r="C2234" i="6" l="1"/>
  <c r="E2233" i="6"/>
  <c r="A2233" i="6" s="1"/>
  <c r="C2126" i="6"/>
  <c r="E2125" i="6"/>
  <c r="A2125" i="6" s="1"/>
  <c r="E1993" i="6"/>
  <c r="A1993" i="6" s="1"/>
  <c r="C1994" i="6"/>
  <c r="E1889" i="6"/>
  <c r="A1889" i="6" s="1"/>
  <c r="C1890" i="6"/>
  <c r="C1556" i="6"/>
  <c r="E1555" i="6"/>
  <c r="A1555" i="6" s="1"/>
  <c r="E1516" i="6"/>
  <c r="A1516" i="6" s="1"/>
  <c r="C2235" i="6" l="1"/>
  <c r="E2234" i="6"/>
  <c r="A2234" i="6" s="1"/>
  <c r="C2127" i="6"/>
  <c r="E2126" i="6"/>
  <c r="A2126" i="6" s="1"/>
  <c r="C1995" i="6"/>
  <c r="E1994" i="6"/>
  <c r="A1994" i="6" s="1"/>
  <c r="C1891" i="6"/>
  <c r="E1890" i="6"/>
  <c r="A1890" i="6" s="1"/>
  <c r="C1557" i="6"/>
  <c r="E1556" i="6"/>
  <c r="A1556" i="6" s="1"/>
  <c r="C2236" i="6" l="1"/>
  <c r="E2235" i="6"/>
  <c r="A2235" i="6" s="1"/>
  <c r="E2127" i="6"/>
  <c r="A2127" i="6" s="1"/>
  <c r="C2128" i="6"/>
  <c r="C1996" i="6"/>
  <c r="E1995" i="6"/>
  <c r="A1995" i="6" s="1"/>
  <c r="E1891" i="6"/>
  <c r="A1891" i="6" s="1"/>
  <c r="C1892" i="6"/>
  <c r="C1558" i="6"/>
  <c r="E1557" i="6"/>
  <c r="A1557" i="6" s="1"/>
  <c r="C2237" i="6" l="1"/>
  <c r="E2236" i="6"/>
  <c r="A2236" i="6" s="1"/>
  <c r="C2129" i="6"/>
  <c r="E2128" i="6"/>
  <c r="A2128" i="6" s="1"/>
  <c r="E1996" i="6"/>
  <c r="A1996" i="6" s="1"/>
  <c r="C1997" i="6"/>
  <c r="E1892" i="6"/>
  <c r="A1892" i="6" s="1"/>
  <c r="C1893" i="6"/>
  <c r="C1559" i="6"/>
  <c r="E1558" i="6"/>
  <c r="A1558" i="6" s="1"/>
  <c r="C2238" i="6" l="1"/>
  <c r="E2237" i="6"/>
  <c r="A2237" i="6" s="1"/>
  <c r="E2129" i="6"/>
  <c r="A2129" i="6" s="1"/>
  <c r="C2130" i="6"/>
  <c r="C1998" i="6"/>
  <c r="E1997" i="6"/>
  <c r="A1997" i="6" s="1"/>
  <c r="C1894" i="6"/>
  <c r="E1893" i="6"/>
  <c r="A1893" i="6" s="1"/>
  <c r="E1559" i="6"/>
  <c r="A1559" i="6" s="1"/>
  <c r="C1560" i="6"/>
  <c r="E2238" i="6" l="1"/>
  <c r="A2238" i="6" s="1"/>
  <c r="C2239" i="6"/>
  <c r="C2131" i="6"/>
  <c r="E2130" i="6"/>
  <c r="A2130" i="6" s="1"/>
  <c r="E1998" i="6"/>
  <c r="A1998" i="6" s="1"/>
  <c r="C1999" i="6"/>
  <c r="E1894" i="6"/>
  <c r="A1894" i="6" s="1"/>
  <c r="C1895" i="6"/>
  <c r="C1561" i="6"/>
  <c r="E1560" i="6"/>
  <c r="A1560" i="6" s="1"/>
  <c r="C2240" i="6" l="1"/>
  <c r="E2239" i="6"/>
  <c r="A2239" i="6" s="1"/>
  <c r="E2131" i="6"/>
  <c r="A2131" i="6" s="1"/>
  <c r="C2132" i="6"/>
  <c r="C2000" i="6"/>
  <c r="E1999" i="6"/>
  <c r="A1999" i="6" s="1"/>
  <c r="C1896" i="6"/>
  <c r="E1895" i="6"/>
  <c r="A1895" i="6" s="1"/>
  <c r="E1561" i="6"/>
  <c r="A1561" i="6" s="1"/>
  <c r="C1562" i="6"/>
  <c r="E2240" i="6" l="1"/>
  <c r="A2240" i="6" s="1"/>
  <c r="C2241" i="6"/>
  <c r="E2132" i="6"/>
  <c r="A2132" i="6" s="1"/>
  <c r="C2133" i="6"/>
  <c r="E2000" i="6"/>
  <c r="A2000" i="6" s="1"/>
  <c r="C2001" i="6"/>
  <c r="C1897" i="6"/>
  <c r="E1896" i="6"/>
  <c r="A1896" i="6" s="1"/>
  <c r="C1563" i="6"/>
  <c r="E1562" i="6"/>
  <c r="A1562" i="6" s="1"/>
  <c r="C2242" i="6" l="1"/>
  <c r="E2241" i="6"/>
  <c r="A2241" i="6" s="1"/>
  <c r="C2134" i="6"/>
  <c r="E2133" i="6"/>
  <c r="A2133" i="6" s="1"/>
  <c r="E2001" i="6"/>
  <c r="A2001" i="6" s="1"/>
  <c r="C2002" i="6"/>
  <c r="E1897" i="6"/>
  <c r="A1897" i="6" s="1"/>
  <c r="C1898" i="6"/>
  <c r="C1564" i="6"/>
  <c r="E1563" i="6"/>
  <c r="A1563" i="6" s="1"/>
  <c r="E2242" i="6" l="1"/>
  <c r="A2242" i="6" s="1"/>
  <c r="C2243" i="6"/>
  <c r="C2135" i="6"/>
  <c r="E2134" i="6"/>
  <c r="A2134" i="6" s="1"/>
  <c r="C2003" i="6"/>
  <c r="E2002" i="6"/>
  <c r="A2002" i="6" s="1"/>
  <c r="C1899" i="6"/>
  <c r="E1898" i="6"/>
  <c r="A1898" i="6" s="1"/>
  <c r="C1565" i="6"/>
  <c r="E1564" i="6"/>
  <c r="A1564" i="6" s="1"/>
  <c r="C2244" i="6" l="1"/>
  <c r="E2243" i="6"/>
  <c r="A2243" i="6" s="1"/>
  <c r="C2136" i="6"/>
  <c r="E2135" i="6"/>
  <c r="A2135" i="6" s="1"/>
  <c r="C2004" i="6"/>
  <c r="E2003" i="6"/>
  <c r="A2003" i="6" s="1"/>
  <c r="C1900" i="6"/>
  <c r="E1899" i="6"/>
  <c r="A1899" i="6" s="1"/>
  <c r="C1566" i="6"/>
  <c r="E1565" i="6"/>
  <c r="A1565" i="6" s="1"/>
  <c r="C2245" i="6" l="1"/>
  <c r="E2244" i="6"/>
  <c r="A2244" i="6" s="1"/>
  <c r="C2137" i="6"/>
  <c r="E2136" i="6"/>
  <c r="A2136" i="6" s="1"/>
  <c r="E2004" i="6"/>
  <c r="A2004" i="6" s="1"/>
  <c r="C2005" i="6"/>
  <c r="C1901" i="6"/>
  <c r="E1900" i="6"/>
  <c r="A1900" i="6" s="1"/>
  <c r="C1567" i="6"/>
  <c r="E1566" i="6"/>
  <c r="A1566" i="6" s="1"/>
  <c r="C2246" i="6" l="1"/>
  <c r="E2245" i="6"/>
  <c r="A2245" i="6" s="1"/>
  <c r="C2138" i="6"/>
  <c r="E2137" i="6"/>
  <c r="A2137" i="6" s="1"/>
  <c r="C2006" i="6"/>
  <c r="E2005" i="6"/>
  <c r="A2005" i="6" s="1"/>
  <c r="E1901" i="6"/>
  <c r="A1901" i="6" s="1"/>
  <c r="C1902" i="6"/>
  <c r="E1567" i="6"/>
  <c r="A1567" i="6" s="1"/>
  <c r="C1568" i="6"/>
  <c r="E2246" i="6" l="1"/>
  <c r="A2246" i="6" s="1"/>
  <c r="C2247" i="6"/>
  <c r="C2139" i="6"/>
  <c r="E2138" i="6"/>
  <c r="A2138" i="6" s="1"/>
  <c r="C2007" i="6"/>
  <c r="E2006" i="6"/>
  <c r="A2006" i="6" s="1"/>
  <c r="E1902" i="6"/>
  <c r="A1902" i="6" s="1"/>
  <c r="C1903" i="6"/>
  <c r="E1568" i="6"/>
  <c r="A1568" i="6" s="1"/>
  <c r="C1569" i="6"/>
  <c r="C2248" i="6" l="1"/>
  <c r="E2247" i="6"/>
  <c r="A2247" i="6" s="1"/>
  <c r="E2139" i="6"/>
  <c r="A2139" i="6" s="1"/>
  <c r="C2140" i="6"/>
  <c r="C2008" i="6"/>
  <c r="E2007" i="6"/>
  <c r="A2007" i="6" s="1"/>
  <c r="C1904" i="6"/>
  <c r="E1903" i="6"/>
  <c r="A1903" i="6" s="1"/>
  <c r="E1569" i="6"/>
  <c r="A1569" i="6" s="1"/>
  <c r="C1570" i="6"/>
  <c r="E2248" i="6" l="1"/>
  <c r="A2248" i="6" s="1"/>
  <c r="C2249" i="6"/>
  <c r="E2140" i="6"/>
  <c r="A2140" i="6" s="1"/>
  <c r="C2141" i="6"/>
  <c r="E2008" i="6"/>
  <c r="A2008" i="6" s="1"/>
  <c r="C2009" i="6"/>
  <c r="C1905" i="6"/>
  <c r="E1904" i="6"/>
  <c r="A1904" i="6" s="1"/>
  <c r="E1570" i="6"/>
  <c r="A1570" i="6" s="1"/>
  <c r="C1571" i="6"/>
  <c r="C2250" i="6" l="1"/>
  <c r="E2249" i="6"/>
  <c r="A2249" i="6" s="1"/>
  <c r="C2142" i="6"/>
  <c r="E2141" i="6"/>
  <c r="A2141" i="6" s="1"/>
  <c r="E2009" i="6"/>
  <c r="A2009" i="6" s="1"/>
  <c r="C2010" i="6"/>
  <c r="E1905" i="6"/>
  <c r="A1905" i="6" s="1"/>
  <c r="C1906" i="6"/>
  <c r="C1572" i="6"/>
  <c r="E1571" i="6"/>
  <c r="A1571" i="6" s="1"/>
  <c r="E2250" i="6" l="1"/>
  <c r="A2250" i="6" s="1"/>
  <c r="C2251" i="6"/>
  <c r="C2143" i="6"/>
  <c r="E2142" i="6"/>
  <c r="A2142" i="6" s="1"/>
  <c r="C2011" i="6"/>
  <c r="E2010" i="6"/>
  <c r="A2010" i="6" s="1"/>
  <c r="C1907" i="6"/>
  <c r="E1906" i="6"/>
  <c r="A1906" i="6" s="1"/>
  <c r="C1573" i="6"/>
  <c r="E1572" i="6"/>
  <c r="A1572" i="6" s="1"/>
  <c r="C2252" i="6" l="1"/>
  <c r="E2251" i="6"/>
  <c r="A2251" i="6" s="1"/>
  <c r="E2143" i="6"/>
  <c r="A2143" i="6" s="1"/>
  <c r="C2144" i="6"/>
  <c r="C2012" i="6"/>
  <c r="E2011" i="6"/>
  <c r="A2011" i="6" s="1"/>
  <c r="C1908" i="6"/>
  <c r="E1907" i="6"/>
  <c r="A1907" i="6" s="1"/>
  <c r="C1574" i="6"/>
  <c r="E1573" i="6"/>
  <c r="A1573" i="6" s="1"/>
  <c r="C2253" i="6" l="1"/>
  <c r="E2252" i="6"/>
  <c r="A2252" i="6" s="1"/>
  <c r="E2144" i="6"/>
  <c r="A2144" i="6" s="1"/>
  <c r="E2012" i="6"/>
  <c r="A2012" i="6" s="1"/>
  <c r="C2013" i="6"/>
  <c r="E1908" i="6"/>
  <c r="A1908" i="6" s="1"/>
  <c r="C1909" i="6"/>
  <c r="E1574" i="6"/>
  <c r="A1574" i="6" s="1"/>
  <c r="C1575" i="6"/>
  <c r="C2254" i="6" l="1"/>
  <c r="E2253" i="6"/>
  <c r="A2253" i="6" s="1"/>
  <c r="C2014" i="6"/>
  <c r="E2013" i="6"/>
  <c r="A2013" i="6" s="1"/>
  <c r="E1909" i="6"/>
  <c r="A1909" i="6" s="1"/>
  <c r="C1910" i="6"/>
  <c r="C1576" i="6"/>
  <c r="E1575" i="6"/>
  <c r="A1575" i="6" s="1"/>
  <c r="E2254" i="6" l="1"/>
  <c r="A2254" i="6" s="1"/>
  <c r="C2255" i="6"/>
  <c r="E2014" i="6"/>
  <c r="A2014" i="6" s="1"/>
  <c r="C2015" i="6"/>
  <c r="E1910" i="6"/>
  <c r="A1910" i="6" s="1"/>
  <c r="C1911" i="6"/>
  <c r="C1577" i="6"/>
  <c r="E1576" i="6"/>
  <c r="A1576" i="6" s="1"/>
  <c r="C2256" i="6" l="1"/>
  <c r="E2255" i="6"/>
  <c r="A2255" i="6" s="1"/>
  <c r="C2016" i="6"/>
  <c r="E2015" i="6"/>
  <c r="A2015" i="6" s="1"/>
  <c r="C1912" i="6"/>
  <c r="E1911" i="6"/>
  <c r="A1911" i="6" s="1"/>
  <c r="C1578" i="6"/>
  <c r="E1577" i="6"/>
  <c r="A1577" i="6" s="1"/>
  <c r="E2256" i="6" l="1"/>
  <c r="A2256" i="6" s="1"/>
  <c r="C2257" i="6"/>
  <c r="E2016" i="6"/>
  <c r="A2016" i="6" s="1"/>
  <c r="C2017" i="6"/>
  <c r="C1913" i="6"/>
  <c r="E1912" i="6"/>
  <c r="A1912" i="6" s="1"/>
  <c r="E1578" i="6"/>
  <c r="A1578" i="6" s="1"/>
  <c r="C1579" i="6"/>
  <c r="C2258" i="6" l="1"/>
  <c r="E2257" i="6"/>
  <c r="A2257" i="6" s="1"/>
  <c r="E2017" i="6"/>
  <c r="A2017" i="6" s="1"/>
  <c r="C2018" i="6"/>
  <c r="E1913" i="6"/>
  <c r="A1913" i="6" s="1"/>
  <c r="C1914" i="6"/>
  <c r="E1579" i="6"/>
  <c r="A1579" i="6" s="1"/>
  <c r="C1580" i="6"/>
  <c r="E2258" i="6" l="1"/>
  <c r="A2258" i="6" s="1"/>
  <c r="C2259" i="6"/>
  <c r="C2019" i="6"/>
  <c r="E2018" i="6"/>
  <c r="A2018" i="6" s="1"/>
  <c r="C1915" i="6"/>
  <c r="E1914" i="6"/>
  <c r="A1914" i="6" s="1"/>
  <c r="E1580" i="6"/>
  <c r="A1580" i="6" s="1"/>
  <c r="C1581" i="6"/>
  <c r="C2260" i="6" l="1"/>
  <c r="E2259" i="6"/>
  <c r="A2259" i="6" s="1"/>
  <c r="C2020" i="6"/>
  <c r="E2019" i="6"/>
  <c r="A2019" i="6" s="1"/>
  <c r="C1916" i="6"/>
  <c r="E1915" i="6"/>
  <c r="A1915" i="6" s="1"/>
  <c r="C1582" i="6"/>
  <c r="E1581" i="6"/>
  <c r="A1581" i="6" s="1"/>
  <c r="C2261" i="6" l="1"/>
  <c r="E2260" i="6"/>
  <c r="A2260" i="6" s="1"/>
  <c r="C2021" i="6"/>
  <c r="E2020" i="6"/>
  <c r="A2020" i="6" s="1"/>
  <c r="E1916" i="6"/>
  <c r="A1916" i="6" s="1"/>
  <c r="C1917" i="6"/>
  <c r="E1582" i="6"/>
  <c r="A1582" i="6" s="1"/>
  <c r="C1583" i="6"/>
  <c r="C2262" i="6" l="1"/>
  <c r="E2261" i="6"/>
  <c r="A2261" i="6" s="1"/>
  <c r="C2022" i="6"/>
  <c r="E2021" i="6"/>
  <c r="A2021" i="6" s="1"/>
  <c r="C1918" i="6"/>
  <c r="E1917" i="6"/>
  <c r="A1917" i="6" s="1"/>
  <c r="E1583" i="6"/>
  <c r="A1583" i="6" s="1"/>
  <c r="C1584" i="6"/>
  <c r="E2262" i="6" l="1"/>
  <c r="A2262" i="6" s="1"/>
  <c r="C2263" i="6"/>
  <c r="C2023" i="6"/>
  <c r="E2022" i="6"/>
  <c r="A2022" i="6" s="1"/>
  <c r="E1918" i="6"/>
  <c r="A1918" i="6" s="1"/>
  <c r="C1919" i="6"/>
  <c r="E1584" i="6"/>
  <c r="A1584" i="6" s="1"/>
  <c r="C1585" i="6"/>
  <c r="E2263" i="6" l="1"/>
  <c r="A2263" i="6" s="1"/>
  <c r="C2024" i="6"/>
  <c r="E2023" i="6"/>
  <c r="A2023" i="6" s="1"/>
  <c r="C1920" i="6"/>
  <c r="E1919" i="6"/>
  <c r="A1919" i="6" s="1"/>
  <c r="E1585" i="6"/>
  <c r="A1585" i="6" s="1"/>
  <c r="C1586" i="6"/>
  <c r="E2024" i="6" l="1"/>
  <c r="A2024" i="6" s="1"/>
  <c r="C2025" i="6"/>
  <c r="C1921" i="6"/>
  <c r="E1920" i="6"/>
  <c r="A1920" i="6" s="1"/>
  <c r="E1586" i="6"/>
  <c r="A1586" i="6" s="1"/>
  <c r="C1587" i="6"/>
  <c r="C2026" i="6" l="1"/>
  <c r="E2025" i="6"/>
  <c r="A2025" i="6" s="1"/>
  <c r="E1921" i="6"/>
  <c r="A1921" i="6" s="1"/>
  <c r="C1922" i="6"/>
  <c r="E1587" i="6"/>
  <c r="A1587" i="6" s="1"/>
  <c r="C1588" i="6"/>
  <c r="E2026" i="6" l="1"/>
  <c r="A2026" i="6" s="1"/>
  <c r="C2027" i="6"/>
  <c r="C1923" i="6"/>
  <c r="E1922" i="6"/>
  <c r="A1922" i="6" s="1"/>
  <c r="E1588" i="6"/>
  <c r="A1588" i="6" s="1"/>
  <c r="C1589" i="6"/>
  <c r="C2028" i="6" l="1"/>
  <c r="E2027" i="6"/>
  <c r="A2027" i="6" s="1"/>
  <c r="E1923" i="6"/>
  <c r="A1923" i="6" s="1"/>
  <c r="C1924" i="6"/>
  <c r="C1590" i="6"/>
  <c r="E1589" i="6"/>
  <c r="A1589" i="6" s="1"/>
  <c r="C2029" i="6" l="1"/>
  <c r="E2028" i="6"/>
  <c r="A2028" i="6" s="1"/>
  <c r="E1924" i="6"/>
  <c r="A1924" i="6" s="1"/>
  <c r="C1925" i="6"/>
  <c r="C1591" i="6"/>
  <c r="E1590" i="6"/>
  <c r="A1590" i="6" s="1"/>
  <c r="C2030" i="6" l="1"/>
  <c r="E2029" i="6"/>
  <c r="A2029" i="6" s="1"/>
  <c r="E1925" i="6"/>
  <c r="A1925" i="6" s="1"/>
  <c r="C1926" i="6"/>
  <c r="C1592" i="6"/>
  <c r="E1591" i="6"/>
  <c r="A1591" i="6" s="1"/>
  <c r="E2030" i="6" l="1"/>
  <c r="A2030" i="6" s="1"/>
  <c r="C2031" i="6"/>
  <c r="E1926" i="6"/>
  <c r="A1926" i="6" s="1"/>
  <c r="C1927" i="6"/>
  <c r="E1592" i="6"/>
  <c r="A1592" i="6" s="1"/>
  <c r="C1593" i="6"/>
  <c r="E2031" i="6" l="1"/>
  <c r="A2031" i="6" s="1"/>
  <c r="C2032" i="6"/>
  <c r="E1927" i="6"/>
  <c r="A1927" i="6" s="1"/>
  <c r="C1928" i="6"/>
  <c r="E1593" i="6"/>
  <c r="A1593" i="6" s="1"/>
  <c r="C1594" i="6"/>
  <c r="E2032" i="6" l="1"/>
  <c r="A2032" i="6" s="1"/>
  <c r="C2033" i="6"/>
  <c r="E1928" i="6"/>
  <c r="A1928" i="6" s="1"/>
  <c r="C1929" i="6"/>
  <c r="E1594" i="6"/>
  <c r="A1594" i="6" s="1"/>
  <c r="C1595" i="6"/>
  <c r="C2034" i="6" l="1"/>
  <c r="E2033" i="6"/>
  <c r="A2033" i="6" s="1"/>
  <c r="C1930" i="6"/>
  <c r="E1929" i="6"/>
  <c r="A1929" i="6" s="1"/>
  <c r="E1595" i="6"/>
  <c r="A1595" i="6" s="1"/>
  <c r="C1596" i="6"/>
  <c r="E2034" i="6" l="1"/>
  <c r="A2034" i="6" s="1"/>
  <c r="C2035" i="6"/>
  <c r="C1931" i="6"/>
  <c r="E1930" i="6"/>
  <c r="A1930" i="6" s="1"/>
  <c r="E1596" i="6"/>
  <c r="A1596" i="6" s="1"/>
  <c r="C1597" i="6"/>
  <c r="E2035" i="6" l="1"/>
  <c r="A2035" i="6" s="1"/>
  <c r="C2036" i="6"/>
  <c r="C1932" i="6"/>
  <c r="E1931" i="6"/>
  <c r="A1931" i="6" s="1"/>
  <c r="E1597" i="6"/>
  <c r="A1597" i="6" s="1"/>
  <c r="C1598" i="6"/>
  <c r="C2037" i="6" l="1"/>
  <c r="E2036" i="6"/>
  <c r="A2036" i="6" s="1"/>
  <c r="C1933" i="6"/>
  <c r="E1932" i="6"/>
  <c r="A1932" i="6" s="1"/>
  <c r="C1599" i="6"/>
  <c r="E1598" i="6"/>
  <c r="A1598" i="6" s="1"/>
  <c r="E2037" i="6" l="1"/>
  <c r="A2037" i="6" s="1"/>
  <c r="C1934" i="6"/>
  <c r="E1933" i="6"/>
  <c r="A1933" i="6" s="1"/>
  <c r="E1599" i="6"/>
  <c r="A1599" i="6" s="1"/>
  <c r="C1600" i="6"/>
  <c r="E1934" i="6" l="1"/>
  <c r="A1934" i="6" s="1"/>
  <c r="C1935" i="6"/>
  <c r="C1601" i="6"/>
  <c r="E1600" i="6"/>
  <c r="A1600" i="6" s="1"/>
  <c r="C1936" i="6" l="1"/>
  <c r="E1935" i="6"/>
  <c r="A1935" i="6" s="1"/>
  <c r="E1601" i="6"/>
  <c r="A1601" i="6" s="1"/>
  <c r="C1602" i="6"/>
  <c r="E1936" i="6" l="1"/>
  <c r="A1936" i="6" s="1"/>
  <c r="C1937" i="6"/>
  <c r="C1603" i="6"/>
  <c r="E1602" i="6"/>
  <c r="A1602" i="6" s="1"/>
  <c r="C1938" i="6" l="1"/>
  <c r="E1937" i="6"/>
  <c r="A1937" i="6" s="1"/>
  <c r="E1603" i="6"/>
  <c r="A1603" i="6" s="1"/>
  <c r="C1604" i="6"/>
  <c r="E1938" i="6" l="1"/>
  <c r="A1938" i="6" s="1"/>
  <c r="C1939" i="6"/>
  <c r="E1604" i="6"/>
  <c r="A1604" i="6" s="1"/>
  <c r="C1605" i="6"/>
  <c r="C1940" i="6" l="1"/>
  <c r="E1939" i="6"/>
  <c r="A1939" i="6" s="1"/>
  <c r="E1605" i="6"/>
  <c r="A1605" i="6" s="1"/>
  <c r="C1606" i="6"/>
  <c r="C1941" i="6" l="1"/>
  <c r="E1940" i="6"/>
  <c r="A1940" i="6" s="1"/>
  <c r="C1607" i="6"/>
  <c r="E1606" i="6"/>
  <c r="A1606" i="6" s="1"/>
  <c r="E1941" i="6" l="1"/>
  <c r="A1941" i="6" s="1"/>
  <c r="C1942" i="6"/>
  <c r="C1608" i="6"/>
  <c r="E1607" i="6"/>
  <c r="A1607" i="6" s="1"/>
  <c r="E1942" i="6" l="1"/>
  <c r="A1942" i="6" s="1"/>
  <c r="C1943" i="6"/>
  <c r="C1609" i="6"/>
  <c r="E1608" i="6"/>
  <c r="A1608" i="6" s="1"/>
  <c r="C1944" i="6" l="1"/>
  <c r="E1943" i="6"/>
  <c r="A1943" i="6" s="1"/>
  <c r="C1610" i="6"/>
  <c r="E1609" i="6"/>
  <c r="A1609" i="6" s="1"/>
  <c r="E1944" i="6" l="1"/>
  <c r="A1944" i="6" s="1"/>
  <c r="C1945" i="6"/>
  <c r="C1611" i="6"/>
  <c r="E1610" i="6"/>
  <c r="A1610" i="6" s="1"/>
  <c r="C1946" i="6" l="1"/>
  <c r="E1945" i="6"/>
  <c r="A1945" i="6" s="1"/>
  <c r="E1611" i="6"/>
  <c r="A1611" i="6" s="1"/>
  <c r="C1612" i="6"/>
  <c r="C1947" i="6" l="1"/>
  <c r="E1946" i="6"/>
  <c r="A1946" i="6" s="1"/>
  <c r="E1612" i="6"/>
  <c r="A1612" i="6" s="1"/>
  <c r="C1613" i="6"/>
  <c r="E1947" i="6" l="1"/>
  <c r="A1947" i="6" s="1"/>
  <c r="C1948" i="6"/>
  <c r="E1613" i="6"/>
  <c r="A1613" i="6" s="1"/>
  <c r="C1614" i="6"/>
  <c r="E1948" i="6" l="1"/>
  <c r="A1948" i="6" s="1"/>
  <c r="C1949" i="6"/>
  <c r="C1615" i="6"/>
  <c r="E1614" i="6"/>
  <c r="A1614" i="6" s="1"/>
  <c r="E1949" i="6" l="1"/>
  <c r="A1949" i="6" s="1"/>
  <c r="C1950" i="6"/>
  <c r="C1616" i="6"/>
  <c r="E1615" i="6"/>
  <c r="A1615" i="6" s="1"/>
  <c r="E1950" i="6" l="1"/>
  <c r="A1950" i="6" s="1"/>
  <c r="C1951" i="6"/>
  <c r="C1617" i="6"/>
  <c r="E1616" i="6"/>
  <c r="A1616" i="6" s="1"/>
  <c r="C1952" i="6" l="1"/>
  <c r="E1951" i="6"/>
  <c r="A1951" i="6" s="1"/>
  <c r="C1618" i="6"/>
  <c r="E1617" i="6"/>
  <c r="A1617" i="6" s="1"/>
  <c r="E1952" i="6" l="1"/>
  <c r="A1952" i="6" s="1"/>
  <c r="C1953" i="6"/>
  <c r="C1619" i="6"/>
  <c r="E1618" i="6"/>
  <c r="A1618" i="6" s="1"/>
  <c r="C1954" i="6" l="1"/>
  <c r="E1953" i="6"/>
  <c r="A1953" i="6" s="1"/>
  <c r="C1620" i="6"/>
  <c r="E1619" i="6"/>
  <c r="A1619" i="6" s="1"/>
  <c r="E1954" i="6" l="1"/>
  <c r="A1954" i="6" s="1"/>
  <c r="C1955" i="6"/>
  <c r="C1621" i="6"/>
  <c r="E1620" i="6"/>
  <c r="A1620" i="6" s="1"/>
  <c r="E1955" i="6" l="1"/>
  <c r="A1955" i="6" s="1"/>
  <c r="C1956" i="6"/>
  <c r="E1621" i="6"/>
  <c r="A1621" i="6" s="1"/>
  <c r="C1622" i="6"/>
  <c r="E1956" i="6" l="1"/>
  <c r="A1956" i="6" s="1"/>
  <c r="C1623" i="6"/>
  <c r="E1622" i="6"/>
  <c r="A1622" i="6" s="1"/>
  <c r="C1624" i="6" l="1"/>
  <c r="E1623" i="6"/>
  <c r="A1623" i="6" s="1"/>
  <c r="C1625" i="6" l="1"/>
  <c r="E1624" i="6"/>
  <c r="A1624" i="6" s="1"/>
  <c r="C1626" i="6" l="1"/>
  <c r="E1625" i="6"/>
  <c r="A1625" i="6" s="1"/>
  <c r="C1627" i="6" l="1"/>
  <c r="E1626" i="6"/>
  <c r="A1626" i="6" s="1"/>
  <c r="C1628" i="6" l="1"/>
  <c r="E1627" i="6"/>
  <c r="A1627" i="6" s="1"/>
  <c r="C1629" i="6" l="1"/>
  <c r="E1628" i="6"/>
  <c r="A1628" i="6" s="1"/>
  <c r="E1629" i="6" l="1"/>
  <c r="A1629" i="6" s="1"/>
  <c r="C1630" i="6"/>
  <c r="C1631" i="6" l="1"/>
  <c r="E1630" i="6"/>
  <c r="A1630" i="6" s="1"/>
  <c r="C1632" i="6" l="1"/>
  <c r="E1631" i="6"/>
  <c r="A1631" i="6" s="1"/>
  <c r="C1633" i="6" l="1"/>
  <c r="E1632" i="6"/>
  <c r="A1632" i="6" s="1"/>
  <c r="C1634" i="6" l="1"/>
  <c r="E1633" i="6"/>
  <c r="A1633" i="6" s="1"/>
  <c r="C1635" i="6" l="1"/>
  <c r="E1634" i="6"/>
  <c r="A1634" i="6" s="1"/>
  <c r="E1635" i="6" l="1"/>
  <c r="A1635" i="6" s="1"/>
  <c r="C1636" i="6"/>
  <c r="E1636" i="6" l="1"/>
  <c r="A1636" i="6" s="1"/>
  <c r="C1637" i="6"/>
  <c r="E1637" i="6" l="1"/>
  <c r="A1637" i="6" s="1"/>
  <c r="C1638" i="6"/>
  <c r="E1638" i="6" l="1"/>
  <c r="A1638" i="6" s="1"/>
  <c r="C1639" i="6"/>
  <c r="E1639" i="6" l="1"/>
  <c r="A1639" i="6" s="1"/>
  <c r="C1640" i="6"/>
  <c r="E1640" i="6" l="1"/>
  <c r="A1640" i="6" s="1"/>
  <c r="C1641" i="6"/>
  <c r="E1641" i="6" l="1"/>
  <c r="A1641" i="6" s="1"/>
  <c r="C1642" i="6"/>
  <c r="C1643" i="6" l="1"/>
  <c r="E1642" i="6"/>
  <c r="A1642" i="6" s="1"/>
  <c r="E1643" i="6" l="1"/>
  <c r="A1643" i="6" s="1"/>
  <c r="C1644" i="6"/>
  <c r="E1644" i="6" l="1"/>
  <c r="A1644" i="6" s="1"/>
  <c r="C1645" i="6"/>
  <c r="E1645" i="6" l="1"/>
  <c r="A1645" i="6" s="1"/>
  <c r="C1646" i="6"/>
  <c r="E1646" i="6" l="1"/>
  <c r="A1646" i="6" s="1"/>
  <c r="C1647" i="6"/>
  <c r="E1647" i="6" l="1"/>
  <c r="A1647" i="6" s="1"/>
  <c r="C1648" i="6"/>
  <c r="E1648" i="6" l="1"/>
  <c r="A1648" i="6" s="1"/>
  <c r="C1649" i="6"/>
  <c r="C1650" i="6" l="1"/>
  <c r="E1649" i="6"/>
  <c r="A1649" i="6" s="1"/>
  <c r="C1651" i="6" l="1"/>
  <c r="E1650" i="6"/>
  <c r="A1650" i="6" s="1"/>
  <c r="C1652" i="6" l="1"/>
  <c r="E1651" i="6"/>
  <c r="A1651" i="6" s="1"/>
  <c r="C1653" i="6" l="1"/>
  <c r="E1652" i="6"/>
  <c r="A1652" i="6" s="1"/>
  <c r="C1654" i="6" l="1"/>
  <c r="E1653" i="6"/>
  <c r="A1653" i="6" s="1"/>
  <c r="C1655" i="6" l="1"/>
  <c r="E1654" i="6"/>
  <c r="A1654" i="6" s="1"/>
  <c r="E1655" i="6" l="1"/>
  <c r="A1655" i="6" s="1"/>
  <c r="AG3" i="2" l="1"/>
  <c r="AH3" i="2"/>
  <c r="AG9" i="2"/>
  <c r="AH9" i="2"/>
  <c r="AG10" i="2"/>
  <c r="AH10" i="2"/>
  <c r="AG16" i="2"/>
  <c r="AH16" i="2"/>
  <c r="AG17" i="2"/>
  <c r="AH17" i="2"/>
  <c r="AG23" i="2"/>
  <c r="AH23" i="2"/>
  <c r="AG24" i="2"/>
  <c r="AH24" i="2"/>
  <c r="AG30" i="2"/>
  <c r="AH30" i="2"/>
  <c r="AG31" i="2"/>
  <c r="AH31" i="2"/>
  <c r="AG37" i="2"/>
  <c r="AH37" i="2"/>
  <c r="AG38" i="2"/>
  <c r="AH38" i="2"/>
  <c r="AG44" i="2"/>
  <c r="AH44" i="2"/>
  <c r="AG45" i="2"/>
  <c r="AH45" i="2"/>
  <c r="AG51" i="2"/>
  <c r="AH51" i="2"/>
  <c r="AG52" i="2"/>
  <c r="AH52" i="2"/>
  <c r="AG58" i="2"/>
  <c r="AH58" i="2"/>
  <c r="AG59" i="2"/>
  <c r="AH59" i="2"/>
  <c r="AG65" i="2"/>
  <c r="AH65" i="2"/>
  <c r="AG66" i="2"/>
  <c r="AH66" i="2"/>
  <c r="AG72" i="2"/>
  <c r="AH72" i="2"/>
  <c r="AG73" i="2"/>
  <c r="AH73" i="2"/>
  <c r="AG79" i="2"/>
  <c r="AH79" i="2"/>
  <c r="AG80" i="2"/>
  <c r="AH80" i="2"/>
  <c r="AG86" i="2"/>
  <c r="AH86" i="2"/>
  <c r="AG87" i="2"/>
  <c r="AH87" i="2"/>
  <c r="AG93" i="2"/>
  <c r="AH93" i="2"/>
  <c r="AG94" i="2"/>
  <c r="AH94" i="2"/>
  <c r="AG100" i="2"/>
  <c r="AH100" i="2"/>
  <c r="AG101" i="2"/>
  <c r="AH101" i="2"/>
  <c r="AG107" i="2"/>
  <c r="AH107" i="2"/>
  <c r="AG108" i="2"/>
  <c r="AH108" i="2"/>
  <c r="AG114" i="2"/>
  <c r="AH114" i="2"/>
  <c r="AG115" i="2"/>
  <c r="AH115" i="2"/>
  <c r="AG121" i="2"/>
  <c r="AH121" i="2"/>
  <c r="AG122" i="2"/>
  <c r="AH122" i="2"/>
  <c r="AG128" i="2"/>
  <c r="AH128" i="2"/>
  <c r="AG129" i="2"/>
  <c r="AH129" i="2"/>
  <c r="AG135" i="2"/>
  <c r="AH135" i="2"/>
  <c r="AG136" i="2"/>
  <c r="AH136" i="2"/>
  <c r="AG142" i="2"/>
  <c r="AH142" i="2"/>
  <c r="AG143" i="2"/>
  <c r="AH143" i="2"/>
  <c r="AG149" i="2"/>
  <c r="AH149" i="2"/>
  <c r="AG150" i="2"/>
  <c r="AH150" i="2"/>
  <c r="AG156" i="2"/>
  <c r="AH156" i="2"/>
  <c r="AG157" i="2"/>
  <c r="AH157" i="2"/>
  <c r="AG163" i="2"/>
  <c r="AH163" i="2"/>
  <c r="AG164" i="2"/>
  <c r="AH164" i="2"/>
  <c r="AG170" i="2"/>
  <c r="AH170" i="2"/>
  <c r="AG171" i="2"/>
  <c r="AH171" i="2"/>
  <c r="AG177" i="2"/>
  <c r="AH177" i="2"/>
  <c r="AG178" i="2"/>
  <c r="AH178" i="2"/>
  <c r="AG184" i="2"/>
  <c r="AH184" i="2"/>
  <c r="AG185" i="2"/>
  <c r="AH185" i="2"/>
  <c r="AG191" i="2"/>
  <c r="AH191" i="2"/>
  <c r="AG192" i="2"/>
  <c r="AH192" i="2"/>
  <c r="AG198" i="2"/>
  <c r="AH198" i="2"/>
  <c r="AG199" i="2"/>
  <c r="AH199" i="2"/>
  <c r="AG205" i="2"/>
  <c r="AH205" i="2"/>
  <c r="AG206" i="2"/>
  <c r="AH206" i="2"/>
  <c r="AG212" i="2"/>
  <c r="AH212" i="2"/>
  <c r="AG213" i="2"/>
  <c r="AH213" i="2"/>
  <c r="AG219" i="2"/>
  <c r="AH219" i="2"/>
  <c r="AG220" i="2"/>
  <c r="AH220" i="2"/>
  <c r="AG226" i="2"/>
  <c r="AH226" i="2"/>
  <c r="AG227" i="2"/>
  <c r="AH227" i="2"/>
  <c r="AG233" i="2"/>
  <c r="AH233" i="2"/>
  <c r="AG234" i="2"/>
  <c r="AH234" i="2"/>
  <c r="AG240" i="2"/>
  <c r="AH240" i="2"/>
  <c r="AG241" i="2"/>
  <c r="AH241" i="2"/>
  <c r="AG247" i="2"/>
  <c r="AH247" i="2"/>
  <c r="AG248" i="2"/>
  <c r="AH248" i="2"/>
  <c r="AG254" i="2"/>
  <c r="AH254" i="2"/>
  <c r="AG255" i="2"/>
  <c r="AH255" i="2"/>
  <c r="AG261" i="2"/>
  <c r="AH261" i="2"/>
  <c r="AG262" i="2"/>
  <c r="AH262" i="2"/>
  <c r="AG268" i="2"/>
  <c r="AH268" i="2"/>
  <c r="AG269" i="2"/>
  <c r="AH269" i="2"/>
  <c r="AG275" i="2"/>
  <c r="AH275" i="2"/>
  <c r="AG276" i="2"/>
  <c r="AH276" i="2"/>
  <c r="AG282" i="2"/>
  <c r="AH282" i="2"/>
  <c r="AG283" i="2"/>
  <c r="AH283" i="2"/>
  <c r="AG289" i="2"/>
  <c r="AH289" i="2"/>
  <c r="AG290" i="2"/>
  <c r="AH290" i="2"/>
  <c r="AG296" i="2"/>
  <c r="AH296" i="2"/>
  <c r="AG297" i="2"/>
  <c r="AH297" i="2"/>
  <c r="AG303" i="2"/>
  <c r="AH303" i="2"/>
  <c r="AG304" i="2"/>
  <c r="AH304" i="2"/>
  <c r="AG310" i="2"/>
  <c r="AH310" i="2"/>
  <c r="AG311" i="2"/>
  <c r="AH311" i="2"/>
  <c r="AG317" i="2"/>
  <c r="AH317" i="2"/>
  <c r="AG318" i="2"/>
  <c r="AH318" i="2"/>
  <c r="AG324" i="2"/>
  <c r="AH324" i="2"/>
  <c r="AG325" i="2"/>
  <c r="AH325" i="2"/>
  <c r="AG331" i="2"/>
  <c r="AH331" i="2"/>
  <c r="AG332" i="2"/>
  <c r="AH332" i="2"/>
  <c r="AG338" i="2"/>
  <c r="AH338" i="2"/>
  <c r="AG339" i="2"/>
  <c r="AH339" i="2"/>
  <c r="AG345" i="2"/>
  <c r="AH345" i="2"/>
  <c r="AG346" i="2"/>
  <c r="AH346" i="2"/>
  <c r="AG352" i="2"/>
  <c r="AH352" i="2"/>
  <c r="AG353" i="2"/>
  <c r="AH353" i="2"/>
  <c r="AG359" i="2"/>
  <c r="AH359" i="2"/>
  <c r="AG360" i="2"/>
  <c r="AH360" i="2"/>
  <c r="AG366" i="2"/>
  <c r="AH366" i="2"/>
  <c r="AG367" i="2"/>
  <c r="AH367" i="2"/>
  <c r="AG373" i="2"/>
  <c r="AH373" i="2"/>
  <c r="AG374" i="2"/>
  <c r="AH374" i="2"/>
  <c r="AG380" i="2"/>
  <c r="AH380" i="2"/>
  <c r="AG381" i="2"/>
  <c r="AH381" i="2"/>
  <c r="AG387" i="2"/>
  <c r="AH387" i="2"/>
  <c r="AG388" i="2"/>
  <c r="AH388" i="2"/>
  <c r="AG394" i="2"/>
  <c r="AH394" i="2"/>
  <c r="AG395" i="2"/>
  <c r="AH395" i="2"/>
  <c r="AG401" i="2"/>
  <c r="AH401" i="2"/>
  <c r="AG402" i="2"/>
  <c r="AH402" i="2"/>
  <c r="AG408" i="2"/>
  <c r="AH408" i="2"/>
  <c r="AG409" i="2"/>
  <c r="AH409" i="2"/>
  <c r="AG415" i="2"/>
  <c r="AH415" i="2"/>
  <c r="AG416" i="2"/>
  <c r="AH416" i="2"/>
  <c r="AG422" i="2"/>
  <c r="AH422" i="2"/>
  <c r="AG423" i="2"/>
  <c r="AH423" i="2"/>
  <c r="AG429" i="2"/>
  <c r="AH429" i="2"/>
  <c r="AG430" i="2"/>
  <c r="AH430" i="2"/>
  <c r="AG436" i="2"/>
  <c r="AH436" i="2"/>
  <c r="AG437" i="2"/>
  <c r="AH437" i="2"/>
  <c r="AG443" i="2"/>
  <c r="AH443" i="2"/>
  <c r="AG444" i="2"/>
  <c r="AH444" i="2"/>
  <c r="AG450" i="2"/>
  <c r="AH450" i="2"/>
  <c r="AG451" i="2"/>
  <c r="AH451" i="2"/>
  <c r="AG457" i="2"/>
  <c r="AH457" i="2"/>
  <c r="AG458" i="2"/>
  <c r="AH458" i="2"/>
  <c r="AG464" i="2"/>
  <c r="AH464" i="2"/>
  <c r="AG465" i="2"/>
  <c r="AH465" i="2"/>
  <c r="AG471" i="2"/>
  <c r="AH471" i="2"/>
  <c r="AG472" i="2"/>
  <c r="AH472" i="2"/>
  <c r="AG478" i="2"/>
  <c r="AH478" i="2"/>
  <c r="AG479" i="2"/>
  <c r="AH479" i="2"/>
  <c r="AG485" i="2"/>
  <c r="AH485" i="2"/>
  <c r="AG486" i="2"/>
  <c r="AH486" i="2"/>
  <c r="AG492" i="2"/>
  <c r="AH492" i="2"/>
  <c r="AG493" i="2"/>
  <c r="AH493" i="2"/>
  <c r="AG499" i="2"/>
  <c r="AH499" i="2"/>
  <c r="AG500" i="2"/>
  <c r="AH500" i="2"/>
  <c r="AG506" i="2"/>
  <c r="AH506" i="2"/>
  <c r="AG507" i="2"/>
  <c r="AH507" i="2"/>
  <c r="AG513" i="2"/>
  <c r="AH513" i="2"/>
  <c r="AG514" i="2"/>
  <c r="AH514" i="2"/>
  <c r="AG520" i="2"/>
  <c r="AH520" i="2"/>
  <c r="AG521" i="2"/>
  <c r="AH521" i="2"/>
  <c r="AG527" i="2"/>
  <c r="AH527" i="2"/>
  <c r="AG528" i="2"/>
  <c r="AH528" i="2"/>
  <c r="AG534" i="2"/>
  <c r="AH534" i="2"/>
  <c r="AG535" i="2"/>
  <c r="AH535" i="2"/>
  <c r="AG541" i="2"/>
  <c r="AH541" i="2"/>
  <c r="AG542" i="2"/>
  <c r="AH542" i="2"/>
  <c r="AG548" i="2"/>
  <c r="AH548" i="2"/>
  <c r="AG549" i="2"/>
  <c r="AH549" i="2"/>
  <c r="AG555" i="2"/>
  <c r="AH555" i="2"/>
  <c r="AG556" i="2"/>
  <c r="AH556" i="2"/>
  <c r="AG562" i="2"/>
  <c r="AH562" i="2"/>
  <c r="AG563" i="2"/>
  <c r="AH563" i="2"/>
  <c r="AG569" i="2"/>
  <c r="AH569" i="2"/>
  <c r="AG570" i="2"/>
  <c r="AH570" i="2"/>
  <c r="AG576" i="2"/>
  <c r="AH576" i="2"/>
  <c r="AG577" i="2"/>
  <c r="AH577" i="2"/>
  <c r="AG583" i="2"/>
  <c r="AH583" i="2"/>
  <c r="AG584" i="2"/>
  <c r="AH584" i="2"/>
  <c r="AG590" i="2"/>
  <c r="AH590" i="2"/>
  <c r="AG591" i="2"/>
  <c r="AH591" i="2"/>
  <c r="AG597" i="2"/>
  <c r="AH597" i="2"/>
  <c r="AG598" i="2"/>
  <c r="AH598" i="2"/>
  <c r="AG604" i="2"/>
  <c r="AH604" i="2"/>
  <c r="AG605" i="2"/>
  <c r="AH605" i="2"/>
  <c r="AG611" i="2"/>
  <c r="AH611" i="2"/>
  <c r="AG612" i="2"/>
  <c r="AH612" i="2"/>
  <c r="AG618" i="2"/>
  <c r="AH618" i="2"/>
  <c r="AG619" i="2"/>
  <c r="AH619" i="2"/>
  <c r="AG625" i="2"/>
  <c r="AH625" i="2"/>
  <c r="AG626" i="2"/>
  <c r="AH626" i="2"/>
  <c r="AG632" i="2"/>
  <c r="AH632" i="2"/>
  <c r="AG633" i="2"/>
  <c r="AH633" i="2"/>
  <c r="AG639" i="2"/>
  <c r="AH639" i="2"/>
  <c r="AG640" i="2"/>
  <c r="AH640" i="2"/>
  <c r="AG646" i="2"/>
  <c r="AH646" i="2"/>
  <c r="AG647" i="2"/>
  <c r="AH647" i="2"/>
  <c r="AG653" i="2"/>
  <c r="AH653" i="2"/>
  <c r="AG654" i="2"/>
  <c r="AH654" i="2"/>
  <c r="AG660" i="2"/>
  <c r="AH660" i="2"/>
  <c r="AG661" i="2"/>
  <c r="AH661" i="2"/>
  <c r="AG667" i="2"/>
  <c r="AH667" i="2"/>
  <c r="AG668" i="2"/>
  <c r="AH668" i="2"/>
  <c r="AG674" i="2"/>
  <c r="AH674" i="2"/>
  <c r="AG675" i="2"/>
  <c r="AH675" i="2"/>
  <c r="AG681" i="2"/>
  <c r="AH681" i="2"/>
  <c r="AG682" i="2"/>
  <c r="AH682" i="2"/>
  <c r="AG688" i="2"/>
  <c r="AH688" i="2"/>
  <c r="AG689" i="2"/>
  <c r="AH689" i="2"/>
  <c r="AG695" i="2"/>
  <c r="AH695" i="2"/>
  <c r="AG696" i="2"/>
  <c r="AH696" i="2"/>
  <c r="AG702" i="2"/>
  <c r="AH702" i="2"/>
  <c r="AG703" i="2"/>
  <c r="AH703" i="2"/>
  <c r="AG709" i="2"/>
  <c r="AH709" i="2"/>
  <c r="AG710" i="2"/>
  <c r="AH710" i="2"/>
  <c r="AG716" i="2"/>
  <c r="AH716" i="2"/>
  <c r="AG717" i="2"/>
  <c r="AH717" i="2"/>
  <c r="AG723" i="2"/>
  <c r="AH723" i="2"/>
  <c r="AG724" i="2"/>
  <c r="AH724" i="2"/>
  <c r="AG730" i="2"/>
  <c r="AH730" i="2"/>
  <c r="AG731" i="2"/>
  <c r="AH731" i="2"/>
  <c r="AH2" i="2"/>
  <c r="AG2" i="2"/>
  <c r="Y3" i="2"/>
  <c r="Z3" i="2"/>
  <c r="Y9" i="2"/>
  <c r="Z9" i="2"/>
  <c r="Y10" i="2"/>
  <c r="Z10" i="2"/>
  <c r="Y16" i="2"/>
  <c r="Z16" i="2"/>
  <c r="Y17" i="2"/>
  <c r="Z17" i="2"/>
  <c r="Y23" i="2"/>
  <c r="Z23" i="2"/>
  <c r="Y24" i="2"/>
  <c r="Z24" i="2"/>
  <c r="Y30" i="2"/>
  <c r="Z30" i="2"/>
  <c r="Y31" i="2"/>
  <c r="Z31" i="2"/>
  <c r="Y37" i="2"/>
  <c r="Z37" i="2"/>
  <c r="Y38" i="2"/>
  <c r="Z38" i="2"/>
  <c r="Y44" i="2"/>
  <c r="Z44" i="2"/>
  <c r="Y45" i="2"/>
  <c r="Z45" i="2"/>
  <c r="Y51" i="2"/>
  <c r="Z51" i="2"/>
  <c r="Y52" i="2"/>
  <c r="Z52" i="2"/>
  <c r="Y58" i="2"/>
  <c r="Z58" i="2"/>
  <c r="Y59" i="2"/>
  <c r="Z59" i="2"/>
  <c r="Y65" i="2"/>
  <c r="Z65" i="2"/>
  <c r="Y66" i="2"/>
  <c r="Z66" i="2"/>
  <c r="Y72" i="2"/>
  <c r="Z72" i="2"/>
  <c r="Y73" i="2"/>
  <c r="Z73" i="2"/>
  <c r="Y79" i="2"/>
  <c r="Z79" i="2"/>
  <c r="Y80" i="2"/>
  <c r="Z80" i="2"/>
  <c r="Y86" i="2"/>
  <c r="Z86" i="2"/>
  <c r="Y87" i="2"/>
  <c r="Z87" i="2"/>
  <c r="Y93" i="2"/>
  <c r="Z93" i="2"/>
  <c r="Y94" i="2"/>
  <c r="Z94" i="2"/>
  <c r="Y100" i="2"/>
  <c r="Z100" i="2"/>
  <c r="Y101" i="2"/>
  <c r="Z101" i="2"/>
  <c r="Y107" i="2"/>
  <c r="Z107" i="2"/>
  <c r="Y108" i="2"/>
  <c r="Z108" i="2"/>
  <c r="Y114" i="2"/>
  <c r="Z114" i="2"/>
  <c r="Y115" i="2"/>
  <c r="Z115" i="2"/>
  <c r="Y121" i="2"/>
  <c r="Z121" i="2"/>
  <c r="Y122" i="2"/>
  <c r="Z122" i="2"/>
  <c r="Y128" i="2"/>
  <c r="Z128" i="2"/>
  <c r="Y129" i="2"/>
  <c r="Z129" i="2"/>
  <c r="Y135" i="2"/>
  <c r="Z135" i="2"/>
  <c r="Y136" i="2"/>
  <c r="Z136" i="2"/>
  <c r="Y142" i="2"/>
  <c r="Z142" i="2"/>
  <c r="Y143" i="2"/>
  <c r="Z143" i="2"/>
  <c r="Y149" i="2"/>
  <c r="Z149" i="2"/>
  <c r="Y150" i="2"/>
  <c r="Z150" i="2"/>
  <c r="Y156" i="2"/>
  <c r="Z156" i="2"/>
  <c r="Y157" i="2"/>
  <c r="Z157" i="2"/>
  <c r="Y163" i="2"/>
  <c r="Z163" i="2"/>
  <c r="Y164" i="2"/>
  <c r="Z164" i="2"/>
  <c r="Y170" i="2"/>
  <c r="Z170" i="2"/>
  <c r="Y171" i="2"/>
  <c r="Z171" i="2"/>
  <c r="Y177" i="2"/>
  <c r="Z177" i="2"/>
  <c r="Y178" i="2"/>
  <c r="Z178" i="2"/>
  <c r="Y184" i="2"/>
  <c r="Z184" i="2"/>
  <c r="Y185" i="2"/>
  <c r="Z185" i="2"/>
  <c r="Y191" i="2"/>
  <c r="Z191" i="2"/>
  <c r="Y192" i="2"/>
  <c r="Z192" i="2"/>
  <c r="Y198" i="2"/>
  <c r="Z198" i="2"/>
  <c r="Y199" i="2"/>
  <c r="Z199" i="2"/>
  <c r="Y205" i="2"/>
  <c r="Z205" i="2"/>
  <c r="Y206" i="2"/>
  <c r="Z206" i="2"/>
  <c r="Y212" i="2"/>
  <c r="Z212" i="2"/>
  <c r="Y213" i="2"/>
  <c r="Z213" i="2"/>
  <c r="Y219" i="2"/>
  <c r="Z219" i="2"/>
  <c r="Y220" i="2"/>
  <c r="Z220" i="2"/>
  <c r="Y226" i="2"/>
  <c r="Z226" i="2"/>
  <c r="Y227" i="2"/>
  <c r="Z227" i="2"/>
  <c r="Y233" i="2"/>
  <c r="Z233" i="2"/>
  <c r="Y234" i="2"/>
  <c r="Z234" i="2"/>
  <c r="Y240" i="2"/>
  <c r="Z240" i="2"/>
  <c r="Y241" i="2"/>
  <c r="Z241" i="2"/>
  <c r="Y247" i="2"/>
  <c r="Z247" i="2"/>
  <c r="Y248" i="2"/>
  <c r="Z248" i="2"/>
  <c r="Y254" i="2"/>
  <c r="Z254" i="2"/>
  <c r="Y255" i="2"/>
  <c r="Z255" i="2"/>
  <c r="Y261" i="2"/>
  <c r="Z261" i="2"/>
  <c r="Y262" i="2"/>
  <c r="Z262" i="2"/>
  <c r="Y268" i="2"/>
  <c r="Z268" i="2"/>
  <c r="Y269" i="2"/>
  <c r="Z269" i="2"/>
  <c r="Y275" i="2"/>
  <c r="Z275" i="2"/>
  <c r="Y276" i="2"/>
  <c r="Z276" i="2"/>
  <c r="Y282" i="2"/>
  <c r="Z282" i="2"/>
  <c r="Y283" i="2"/>
  <c r="Z283" i="2"/>
  <c r="Y289" i="2"/>
  <c r="Z289" i="2"/>
  <c r="Y290" i="2"/>
  <c r="Z290" i="2"/>
  <c r="Y296" i="2"/>
  <c r="Z296" i="2"/>
  <c r="Y297" i="2"/>
  <c r="Z297" i="2"/>
  <c r="Y303" i="2"/>
  <c r="Z303" i="2"/>
  <c r="Y304" i="2"/>
  <c r="Z304" i="2"/>
  <c r="Y310" i="2"/>
  <c r="Z310" i="2"/>
  <c r="Y311" i="2"/>
  <c r="Z311" i="2"/>
  <c r="Y317" i="2"/>
  <c r="Z317" i="2"/>
  <c r="Y318" i="2"/>
  <c r="Z318" i="2"/>
  <c r="Y324" i="2"/>
  <c r="Z324" i="2"/>
  <c r="Y325" i="2"/>
  <c r="Z325" i="2"/>
  <c r="Y331" i="2"/>
  <c r="Z331" i="2"/>
  <c r="Y332" i="2"/>
  <c r="Z332" i="2"/>
  <c r="Y338" i="2"/>
  <c r="Z338" i="2"/>
  <c r="Y339" i="2"/>
  <c r="Z339" i="2"/>
  <c r="Y345" i="2"/>
  <c r="Z345" i="2"/>
  <c r="Y346" i="2"/>
  <c r="Z346" i="2"/>
  <c r="Y352" i="2"/>
  <c r="Z352" i="2"/>
  <c r="Y353" i="2"/>
  <c r="Z353" i="2"/>
  <c r="Y359" i="2"/>
  <c r="Z359" i="2"/>
  <c r="Y360" i="2"/>
  <c r="Z360" i="2"/>
  <c r="Y366" i="2"/>
  <c r="Z366" i="2"/>
  <c r="Y367" i="2"/>
  <c r="Z367" i="2"/>
  <c r="Y373" i="2"/>
  <c r="Z373" i="2"/>
  <c r="Y374" i="2"/>
  <c r="Z374" i="2"/>
  <c r="Y380" i="2"/>
  <c r="Z380" i="2"/>
  <c r="Y381" i="2"/>
  <c r="Z381" i="2"/>
  <c r="Y387" i="2"/>
  <c r="Z387" i="2"/>
  <c r="Y388" i="2"/>
  <c r="Z388" i="2"/>
  <c r="Y394" i="2"/>
  <c r="Z394" i="2"/>
  <c r="Y395" i="2"/>
  <c r="Z395" i="2"/>
  <c r="Y401" i="2"/>
  <c r="Z401" i="2"/>
  <c r="Y402" i="2"/>
  <c r="Z402" i="2"/>
  <c r="Y408" i="2"/>
  <c r="Z408" i="2"/>
  <c r="Y409" i="2"/>
  <c r="Z409" i="2"/>
  <c r="Y415" i="2"/>
  <c r="Z415" i="2"/>
  <c r="Y416" i="2"/>
  <c r="Z416" i="2"/>
  <c r="Y422" i="2"/>
  <c r="Z422" i="2"/>
  <c r="Y423" i="2"/>
  <c r="Z423" i="2"/>
  <c r="Y429" i="2"/>
  <c r="Z429" i="2"/>
  <c r="Y430" i="2"/>
  <c r="Z430" i="2"/>
  <c r="Y436" i="2"/>
  <c r="Z436" i="2"/>
  <c r="Y437" i="2"/>
  <c r="Z437" i="2"/>
  <c r="Y443" i="2"/>
  <c r="Z443" i="2"/>
  <c r="Y444" i="2"/>
  <c r="Z444" i="2"/>
  <c r="Y450" i="2"/>
  <c r="Z450" i="2"/>
  <c r="Y451" i="2"/>
  <c r="Z451" i="2"/>
  <c r="Y457" i="2"/>
  <c r="Z457" i="2"/>
  <c r="Y458" i="2"/>
  <c r="Z458" i="2"/>
  <c r="Y464" i="2"/>
  <c r="Z464" i="2"/>
  <c r="Y465" i="2"/>
  <c r="Z465" i="2"/>
  <c r="Y471" i="2"/>
  <c r="Z471" i="2"/>
  <c r="Y472" i="2"/>
  <c r="Z472" i="2"/>
  <c r="Y478" i="2"/>
  <c r="Z478" i="2"/>
  <c r="Y479" i="2"/>
  <c r="Z479" i="2"/>
  <c r="Y485" i="2"/>
  <c r="Z485" i="2"/>
  <c r="Y486" i="2"/>
  <c r="Z486" i="2"/>
  <c r="Y492" i="2"/>
  <c r="Z492" i="2"/>
  <c r="Y493" i="2"/>
  <c r="Z493" i="2"/>
  <c r="Y499" i="2"/>
  <c r="Z499" i="2"/>
  <c r="Y500" i="2"/>
  <c r="Z500" i="2"/>
  <c r="Y506" i="2"/>
  <c r="Z506" i="2"/>
  <c r="Y507" i="2"/>
  <c r="Z507" i="2"/>
  <c r="Y513" i="2"/>
  <c r="Z513" i="2"/>
  <c r="Y514" i="2"/>
  <c r="Z514" i="2"/>
  <c r="Y520" i="2"/>
  <c r="Z520" i="2"/>
  <c r="Y521" i="2"/>
  <c r="Z521" i="2"/>
  <c r="Y527" i="2"/>
  <c r="Z527" i="2"/>
  <c r="Y528" i="2"/>
  <c r="Z528" i="2"/>
  <c r="Y534" i="2"/>
  <c r="Z534" i="2"/>
  <c r="Y535" i="2"/>
  <c r="Z535" i="2"/>
  <c r="Y541" i="2"/>
  <c r="Z541" i="2"/>
  <c r="Y542" i="2"/>
  <c r="Z542" i="2"/>
  <c r="Y548" i="2"/>
  <c r="Z548" i="2"/>
  <c r="Y549" i="2"/>
  <c r="Z549" i="2"/>
  <c r="Y555" i="2"/>
  <c r="Z555" i="2"/>
  <c r="Y556" i="2"/>
  <c r="Z556" i="2"/>
  <c r="Y562" i="2"/>
  <c r="Z562" i="2"/>
  <c r="Y563" i="2"/>
  <c r="Z563" i="2"/>
  <c r="Y569" i="2"/>
  <c r="Z569" i="2"/>
  <c r="Y570" i="2"/>
  <c r="Z570" i="2"/>
  <c r="Y576" i="2"/>
  <c r="Z576" i="2"/>
  <c r="Y577" i="2"/>
  <c r="Z577" i="2"/>
  <c r="Y583" i="2"/>
  <c r="Z583" i="2"/>
  <c r="Y584" i="2"/>
  <c r="Z584" i="2"/>
  <c r="Y590" i="2"/>
  <c r="Z590" i="2"/>
  <c r="Y591" i="2"/>
  <c r="Z591" i="2"/>
  <c r="Y597" i="2"/>
  <c r="Z597" i="2"/>
  <c r="Y598" i="2"/>
  <c r="Z598" i="2"/>
  <c r="Y604" i="2"/>
  <c r="Z604" i="2"/>
  <c r="Y605" i="2"/>
  <c r="Z605" i="2"/>
  <c r="Y611" i="2"/>
  <c r="Z611" i="2"/>
  <c r="Y612" i="2"/>
  <c r="Z612" i="2"/>
  <c r="Y618" i="2"/>
  <c r="Z618" i="2"/>
  <c r="Y619" i="2"/>
  <c r="Z619" i="2"/>
  <c r="Y625" i="2"/>
  <c r="Z625" i="2"/>
  <c r="Y626" i="2"/>
  <c r="Z626" i="2"/>
  <c r="Y632" i="2"/>
  <c r="Z632" i="2"/>
  <c r="Y633" i="2"/>
  <c r="Z633" i="2"/>
  <c r="Y639" i="2"/>
  <c r="Z639" i="2"/>
  <c r="Y640" i="2"/>
  <c r="Z640" i="2"/>
  <c r="Y646" i="2"/>
  <c r="Z646" i="2"/>
  <c r="Y647" i="2"/>
  <c r="Z647" i="2"/>
  <c r="Y653" i="2"/>
  <c r="Z653" i="2"/>
  <c r="Y654" i="2"/>
  <c r="Z654" i="2"/>
  <c r="Y660" i="2"/>
  <c r="Z660" i="2"/>
  <c r="Y661" i="2"/>
  <c r="Z661" i="2"/>
  <c r="Y667" i="2"/>
  <c r="Z667" i="2"/>
  <c r="Y668" i="2"/>
  <c r="Z668" i="2"/>
  <c r="Y674" i="2"/>
  <c r="Z674" i="2"/>
  <c r="Y675" i="2"/>
  <c r="Z675" i="2"/>
  <c r="Y681" i="2"/>
  <c r="Z681" i="2"/>
  <c r="Y682" i="2"/>
  <c r="Z682" i="2"/>
  <c r="Y688" i="2"/>
  <c r="Z688" i="2"/>
  <c r="Y689" i="2"/>
  <c r="Z689" i="2"/>
  <c r="Y695" i="2"/>
  <c r="Z695" i="2"/>
  <c r="Y696" i="2"/>
  <c r="Z696" i="2"/>
  <c r="Y702" i="2"/>
  <c r="Z702" i="2"/>
  <c r="Y703" i="2"/>
  <c r="Z703" i="2"/>
  <c r="Y709" i="2"/>
  <c r="Z709" i="2"/>
  <c r="Y710" i="2"/>
  <c r="Z710" i="2"/>
  <c r="Y716" i="2"/>
  <c r="Z716" i="2"/>
  <c r="Y717" i="2"/>
  <c r="Z717" i="2"/>
  <c r="Y723" i="2"/>
  <c r="Z723" i="2"/>
  <c r="Y724" i="2"/>
  <c r="Z724" i="2"/>
  <c r="Y730" i="2"/>
  <c r="Z730" i="2"/>
  <c r="Y731" i="2"/>
  <c r="Z731" i="2"/>
  <c r="Z2" i="2"/>
  <c r="Y2" i="2"/>
  <c r="H75" i="2"/>
  <c r="H76" i="2"/>
  <c r="H77" i="2"/>
  <c r="H78" i="2"/>
  <c r="H79" i="2"/>
  <c r="H80" i="2"/>
  <c r="H81" i="2"/>
  <c r="H82" i="2"/>
  <c r="H83" i="2"/>
  <c r="H84" i="2"/>
  <c r="H85" i="2"/>
  <c r="H86" i="2"/>
  <c r="H87" i="2"/>
  <c r="H88" i="2"/>
  <c r="H89" i="2"/>
  <c r="H90" i="2"/>
  <c r="H91" i="2"/>
  <c r="H92" i="2"/>
  <c r="H93" i="2"/>
  <c r="H94" i="2"/>
  <c r="H95" i="2"/>
  <c r="H96" i="2"/>
  <c r="H97" i="2"/>
  <c r="H98" i="2"/>
  <c r="H99" i="2"/>
  <c r="H100" i="2"/>
  <c r="H101" i="2"/>
  <c r="H102" i="2"/>
  <c r="H103" i="2"/>
  <c r="H104" i="2"/>
  <c r="H105" i="2"/>
  <c r="H106" i="2"/>
  <c r="H107" i="2"/>
  <c r="H108" i="2"/>
  <c r="H109" i="2"/>
  <c r="H110" i="2"/>
  <c r="H111" i="2"/>
  <c r="H112" i="2"/>
  <c r="H113" i="2"/>
  <c r="H114" i="2"/>
  <c r="H115" i="2"/>
  <c r="H116" i="2"/>
  <c r="H117" i="2"/>
  <c r="H118" i="2"/>
  <c r="H119" i="2"/>
  <c r="H120" i="2"/>
  <c r="H121" i="2"/>
  <c r="H122" i="2"/>
  <c r="H123" i="2"/>
  <c r="H124" i="2"/>
  <c r="H125" i="2"/>
  <c r="H126" i="2"/>
  <c r="H127" i="2"/>
  <c r="H128" i="2"/>
  <c r="H129" i="2"/>
  <c r="H130" i="2"/>
  <c r="H131" i="2"/>
  <c r="H132" i="2"/>
  <c r="H133" i="2"/>
  <c r="H134" i="2"/>
  <c r="H135" i="2"/>
  <c r="H136" i="2"/>
  <c r="H137" i="2"/>
  <c r="H138" i="2"/>
  <c r="H139" i="2"/>
  <c r="H140" i="2"/>
  <c r="H141" i="2"/>
  <c r="H142" i="2"/>
  <c r="H143" i="2"/>
  <c r="H144" i="2"/>
  <c r="H145" i="2"/>
  <c r="H146" i="2"/>
  <c r="H147" i="2"/>
  <c r="H148" i="2"/>
  <c r="H149" i="2"/>
  <c r="H150" i="2"/>
  <c r="H151" i="2"/>
  <c r="H152" i="2"/>
  <c r="H153" i="2"/>
  <c r="H154" i="2"/>
  <c r="H155" i="2"/>
  <c r="H156" i="2"/>
  <c r="H157" i="2"/>
  <c r="H158" i="2"/>
  <c r="H159" i="2"/>
  <c r="H160" i="2"/>
  <c r="H161" i="2"/>
  <c r="H162" i="2"/>
  <c r="H163" i="2"/>
  <c r="H164" i="2"/>
  <c r="H165" i="2"/>
  <c r="H166" i="2"/>
  <c r="H167" i="2"/>
  <c r="H168" i="2"/>
  <c r="H169" i="2"/>
  <c r="H170" i="2"/>
  <c r="H171" i="2"/>
  <c r="H172" i="2"/>
  <c r="H173" i="2"/>
  <c r="H174" i="2"/>
  <c r="H175" i="2"/>
  <c r="H176" i="2"/>
  <c r="H177" i="2"/>
  <c r="H178" i="2"/>
  <c r="H179" i="2"/>
  <c r="H180" i="2"/>
  <c r="H181" i="2"/>
  <c r="H182" i="2"/>
  <c r="H183" i="2"/>
  <c r="H184" i="2"/>
  <c r="H185" i="2"/>
  <c r="H186" i="2"/>
  <c r="H187" i="2"/>
  <c r="H188" i="2"/>
  <c r="H189" i="2"/>
  <c r="H190" i="2"/>
  <c r="H191" i="2"/>
  <c r="H192" i="2"/>
  <c r="H193" i="2"/>
  <c r="H194" i="2"/>
  <c r="H195" i="2"/>
  <c r="H196" i="2"/>
  <c r="H197" i="2"/>
  <c r="H198" i="2"/>
  <c r="H199" i="2"/>
  <c r="H200" i="2"/>
  <c r="H201" i="2"/>
  <c r="H202" i="2"/>
  <c r="H203" i="2"/>
  <c r="H204" i="2"/>
  <c r="H205" i="2"/>
  <c r="H206" i="2"/>
  <c r="H207" i="2"/>
  <c r="H208" i="2"/>
  <c r="H209" i="2"/>
  <c r="H210" i="2"/>
  <c r="H211" i="2"/>
  <c r="H212" i="2"/>
  <c r="H213" i="2"/>
  <c r="H214" i="2"/>
  <c r="H215" i="2"/>
  <c r="H216" i="2"/>
  <c r="H217" i="2"/>
  <c r="H218" i="2"/>
  <c r="H219" i="2"/>
  <c r="H220" i="2"/>
  <c r="H221" i="2"/>
  <c r="H222" i="2"/>
  <c r="H223" i="2"/>
  <c r="H224" i="2"/>
  <c r="H225" i="2"/>
  <c r="H226" i="2"/>
  <c r="H227" i="2"/>
  <c r="H228" i="2"/>
  <c r="H229" i="2"/>
  <c r="H230" i="2"/>
  <c r="H231" i="2"/>
  <c r="H232" i="2"/>
  <c r="H233" i="2"/>
  <c r="H234" i="2"/>
  <c r="H235" i="2"/>
  <c r="H236" i="2"/>
  <c r="H237" i="2"/>
  <c r="H238" i="2"/>
  <c r="H239" i="2"/>
  <c r="H240" i="2"/>
  <c r="H241" i="2"/>
  <c r="H242" i="2"/>
  <c r="H243" i="2"/>
  <c r="H244" i="2"/>
  <c r="H245" i="2"/>
  <c r="H246" i="2"/>
  <c r="H247" i="2"/>
  <c r="H248" i="2"/>
  <c r="H249" i="2"/>
  <c r="H250" i="2"/>
  <c r="H251" i="2"/>
  <c r="H252" i="2"/>
  <c r="H253" i="2"/>
  <c r="H254" i="2"/>
  <c r="H255" i="2"/>
  <c r="H256" i="2"/>
  <c r="H257" i="2"/>
  <c r="H258" i="2"/>
  <c r="H259" i="2"/>
  <c r="H260" i="2"/>
  <c r="H261" i="2"/>
  <c r="H262" i="2"/>
  <c r="H263" i="2"/>
  <c r="H264" i="2"/>
  <c r="H265" i="2"/>
  <c r="H266" i="2"/>
  <c r="H267" i="2"/>
  <c r="H268" i="2"/>
  <c r="H269" i="2"/>
  <c r="H270" i="2"/>
  <c r="H271" i="2"/>
  <c r="H272" i="2"/>
  <c r="H273" i="2"/>
  <c r="H274" i="2"/>
  <c r="H275" i="2"/>
  <c r="H276" i="2"/>
  <c r="H277" i="2"/>
  <c r="H278" i="2"/>
  <c r="H279" i="2"/>
  <c r="H280" i="2"/>
  <c r="H281" i="2"/>
  <c r="H282" i="2"/>
  <c r="H283" i="2"/>
  <c r="H284" i="2"/>
  <c r="H285" i="2"/>
  <c r="H286" i="2"/>
  <c r="H287" i="2"/>
  <c r="H288" i="2"/>
  <c r="H289" i="2"/>
  <c r="H290" i="2"/>
  <c r="H291" i="2"/>
  <c r="H292" i="2"/>
  <c r="H293" i="2"/>
  <c r="H294" i="2"/>
  <c r="H295" i="2"/>
  <c r="H296" i="2"/>
  <c r="H297" i="2"/>
  <c r="H298" i="2"/>
  <c r="H299" i="2"/>
  <c r="H300" i="2"/>
  <c r="H301" i="2"/>
  <c r="H302" i="2"/>
  <c r="H303" i="2"/>
  <c r="H304" i="2"/>
  <c r="H305" i="2"/>
  <c r="H306" i="2"/>
  <c r="H307" i="2"/>
  <c r="H308" i="2"/>
  <c r="H309" i="2"/>
  <c r="H310" i="2"/>
  <c r="H311" i="2"/>
  <c r="H312" i="2"/>
  <c r="H313" i="2"/>
  <c r="H314" i="2"/>
  <c r="H315" i="2"/>
  <c r="H316" i="2"/>
  <c r="H317" i="2"/>
  <c r="H318" i="2"/>
  <c r="H319" i="2"/>
  <c r="H320" i="2"/>
  <c r="H321" i="2"/>
  <c r="H322" i="2"/>
  <c r="H323" i="2"/>
  <c r="H324" i="2"/>
  <c r="H325" i="2"/>
  <c r="H326" i="2"/>
  <c r="H327" i="2"/>
  <c r="H328" i="2"/>
  <c r="H329" i="2"/>
  <c r="H330" i="2"/>
  <c r="H331" i="2"/>
  <c r="H332" i="2"/>
  <c r="H333" i="2"/>
  <c r="H334" i="2"/>
  <c r="H335" i="2"/>
  <c r="H336" i="2"/>
  <c r="H337" i="2"/>
  <c r="H338" i="2"/>
  <c r="H339" i="2"/>
  <c r="H340" i="2"/>
  <c r="H341" i="2"/>
  <c r="H342" i="2"/>
  <c r="H343" i="2"/>
  <c r="H344" i="2"/>
  <c r="H345" i="2"/>
  <c r="H346" i="2"/>
  <c r="H347" i="2"/>
  <c r="H348" i="2"/>
  <c r="H349" i="2"/>
  <c r="H350" i="2"/>
  <c r="H351" i="2"/>
  <c r="H352" i="2"/>
  <c r="H353" i="2"/>
  <c r="H354" i="2"/>
  <c r="H355" i="2"/>
  <c r="H356" i="2"/>
  <c r="H357" i="2"/>
  <c r="H358" i="2"/>
  <c r="H359" i="2"/>
  <c r="H360" i="2"/>
  <c r="H361" i="2"/>
  <c r="H362" i="2"/>
  <c r="H363" i="2"/>
  <c r="H364" i="2"/>
  <c r="H365" i="2"/>
  <c r="H366" i="2"/>
  <c r="H367" i="2"/>
  <c r="H368" i="2"/>
  <c r="H369" i="2"/>
  <c r="H370" i="2"/>
  <c r="H371" i="2"/>
  <c r="H372" i="2"/>
  <c r="H373" i="2"/>
  <c r="H374" i="2"/>
  <c r="H375" i="2"/>
  <c r="H376" i="2"/>
  <c r="H377" i="2"/>
  <c r="H378" i="2"/>
  <c r="H379" i="2"/>
  <c r="H380" i="2"/>
  <c r="H381" i="2"/>
  <c r="H382" i="2"/>
  <c r="H383" i="2"/>
  <c r="H384" i="2"/>
  <c r="H385" i="2"/>
  <c r="H386" i="2"/>
  <c r="H387" i="2"/>
  <c r="H388" i="2"/>
  <c r="H389" i="2"/>
  <c r="H390" i="2"/>
  <c r="H391" i="2"/>
  <c r="H392" i="2"/>
  <c r="H393" i="2"/>
  <c r="H394" i="2"/>
  <c r="H395" i="2"/>
  <c r="H396" i="2"/>
  <c r="H397" i="2"/>
  <c r="H398" i="2"/>
  <c r="H399" i="2"/>
  <c r="H400" i="2"/>
  <c r="H401" i="2"/>
  <c r="H402" i="2"/>
  <c r="H403" i="2"/>
  <c r="H404" i="2"/>
  <c r="H405" i="2"/>
  <c r="H406" i="2"/>
  <c r="H407" i="2"/>
  <c r="H408" i="2"/>
  <c r="H409" i="2"/>
  <c r="H410" i="2"/>
  <c r="H411" i="2"/>
  <c r="H412" i="2"/>
  <c r="H413" i="2"/>
  <c r="H414" i="2"/>
  <c r="H415" i="2"/>
  <c r="H416" i="2"/>
  <c r="H417" i="2"/>
  <c r="H418" i="2"/>
  <c r="H419" i="2"/>
  <c r="H420" i="2"/>
  <c r="H421" i="2"/>
  <c r="H422" i="2"/>
  <c r="H423" i="2"/>
  <c r="H424" i="2"/>
  <c r="H425" i="2"/>
  <c r="H426" i="2"/>
  <c r="H427" i="2"/>
  <c r="H428" i="2"/>
  <c r="H429" i="2"/>
  <c r="H430" i="2"/>
  <c r="H431" i="2"/>
  <c r="H432" i="2"/>
  <c r="H433" i="2"/>
  <c r="H434" i="2"/>
  <c r="H435" i="2"/>
  <c r="H436" i="2"/>
  <c r="H437" i="2"/>
  <c r="H438" i="2"/>
  <c r="H439" i="2"/>
  <c r="H440" i="2"/>
  <c r="H441" i="2"/>
  <c r="H442" i="2"/>
  <c r="H443" i="2"/>
  <c r="H444" i="2"/>
  <c r="H445" i="2"/>
  <c r="H446" i="2"/>
  <c r="H447" i="2"/>
  <c r="H448" i="2"/>
  <c r="H449" i="2"/>
  <c r="H450" i="2"/>
  <c r="H451" i="2"/>
  <c r="H452" i="2"/>
  <c r="H453" i="2"/>
  <c r="H454" i="2"/>
  <c r="H455" i="2"/>
  <c r="H456" i="2"/>
  <c r="H457" i="2"/>
  <c r="H458" i="2"/>
  <c r="H459" i="2"/>
  <c r="H460" i="2"/>
  <c r="H461" i="2"/>
  <c r="H462" i="2"/>
  <c r="H463" i="2"/>
  <c r="H464" i="2"/>
  <c r="H465" i="2"/>
  <c r="H466" i="2"/>
  <c r="H467" i="2"/>
  <c r="H468" i="2"/>
  <c r="H469" i="2"/>
  <c r="H470" i="2"/>
  <c r="H471" i="2"/>
  <c r="H472" i="2"/>
  <c r="H473" i="2"/>
  <c r="H474" i="2"/>
  <c r="H475" i="2"/>
  <c r="H476" i="2"/>
  <c r="H477" i="2"/>
  <c r="H478" i="2"/>
  <c r="H479" i="2"/>
  <c r="H480" i="2"/>
  <c r="H481" i="2"/>
  <c r="H482" i="2"/>
  <c r="H483" i="2"/>
  <c r="H484" i="2"/>
  <c r="H485" i="2"/>
  <c r="H486" i="2"/>
  <c r="H487" i="2"/>
  <c r="H488" i="2"/>
  <c r="H489" i="2"/>
  <c r="H490" i="2"/>
  <c r="H491" i="2"/>
  <c r="H492" i="2"/>
  <c r="H493" i="2"/>
  <c r="H494" i="2"/>
  <c r="H495" i="2"/>
  <c r="H496" i="2"/>
  <c r="H497" i="2"/>
  <c r="H498" i="2"/>
  <c r="H499" i="2"/>
  <c r="H500" i="2"/>
  <c r="H501" i="2"/>
  <c r="H502" i="2"/>
  <c r="H503" i="2"/>
  <c r="H504" i="2"/>
  <c r="H505" i="2"/>
  <c r="H506" i="2"/>
  <c r="H507" i="2"/>
  <c r="H508" i="2"/>
  <c r="H509" i="2"/>
  <c r="H510" i="2"/>
  <c r="H511" i="2"/>
  <c r="H512" i="2"/>
  <c r="H513" i="2"/>
  <c r="H514" i="2"/>
  <c r="H515" i="2"/>
  <c r="H516" i="2"/>
  <c r="H517" i="2"/>
  <c r="H518" i="2"/>
  <c r="H519" i="2"/>
  <c r="H520" i="2"/>
  <c r="H521" i="2"/>
  <c r="H522" i="2"/>
  <c r="H523" i="2"/>
  <c r="H524" i="2"/>
  <c r="H525" i="2"/>
  <c r="H526" i="2"/>
  <c r="H527" i="2"/>
  <c r="H528" i="2"/>
  <c r="H529" i="2"/>
  <c r="H530" i="2"/>
  <c r="H531" i="2"/>
  <c r="H532" i="2"/>
  <c r="H533" i="2"/>
  <c r="H534" i="2"/>
  <c r="H535" i="2"/>
  <c r="H536" i="2"/>
  <c r="H537" i="2"/>
  <c r="H538" i="2"/>
  <c r="H539" i="2"/>
  <c r="H540" i="2"/>
  <c r="H541" i="2"/>
  <c r="H542" i="2"/>
  <c r="H543" i="2"/>
  <c r="H544" i="2"/>
  <c r="H545" i="2"/>
  <c r="H546" i="2"/>
  <c r="H547" i="2"/>
  <c r="H548" i="2"/>
  <c r="H549" i="2"/>
  <c r="H550" i="2"/>
  <c r="H551" i="2"/>
  <c r="H552" i="2"/>
  <c r="H553" i="2"/>
  <c r="H554" i="2"/>
  <c r="H555" i="2"/>
  <c r="H556" i="2"/>
  <c r="H557" i="2"/>
  <c r="H558" i="2"/>
  <c r="H559" i="2"/>
  <c r="H560" i="2"/>
  <c r="H561" i="2"/>
  <c r="H562" i="2"/>
  <c r="H563" i="2"/>
  <c r="H564" i="2"/>
  <c r="H565" i="2"/>
  <c r="H566" i="2"/>
  <c r="H567" i="2"/>
  <c r="H568" i="2"/>
  <c r="H569" i="2"/>
  <c r="H570" i="2"/>
  <c r="H571" i="2"/>
  <c r="H572" i="2"/>
  <c r="H573" i="2"/>
  <c r="H574" i="2"/>
  <c r="H575" i="2"/>
  <c r="H576" i="2"/>
  <c r="H577" i="2"/>
  <c r="H578" i="2"/>
  <c r="H579" i="2"/>
  <c r="H580" i="2"/>
  <c r="H581" i="2"/>
  <c r="H582" i="2"/>
  <c r="H583" i="2"/>
  <c r="H584" i="2"/>
  <c r="H585" i="2"/>
  <c r="H586" i="2"/>
  <c r="H587" i="2"/>
  <c r="H588" i="2"/>
  <c r="H589" i="2"/>
  <c r="H590" i="2"/>
  <c r="H591" i="2"/>
  <c r="H592" i="2"/>
  <c r="H593" i="2"/>
  <c r="H594" i="2"/>
  <c r="H595" i="2"/>
  <c r="H596" i="2"/>
  <c r="H597" i="2"/>
  <c r="H598" i="2"/>
  <c r="H599" i="2"/>
  <c r="H600" i="2"/>
  <c r="H601" i="2"/>
  <c r="H602" i="2"/>
  <c r="H603" i="2"/>
  <c r="H604" i="2"/>
  <c r="H605" i="2"/>
  <c r="H606" i="2"/>
  <c r="H607" i="2"/>
  <c r="H608" i="2"/>
  <c r="H609" i="2"/>
  <c r="H610" i="2"/>
  <c r="H611" i="2"/>
  <c r="H612" i="2"/>
  <c r="H613" i="2"/>
  <c r="H614" i="2"/>
  <c r="H615" i="2"/>
  <c r="H616" i="2"/>
  <c r="H617" i="2"/>
  <c r="H618" i="2"/>
  <c r="H619" i="2"/>
  <c r="H620" i="2"/>
  <c r="H621" i="2"/>
  <c r="H622" i="2"/>
  <c r="H623" i="2"/>
  <c r="H624" i="2"/>
  <c r="H625" i="2"/>
  <c r="H626" i="2"/>
  <c r="H627" i="2"/>
  <c r="H628" i="2"/>
  <c r="H629" i="2"/>
  <c r="H630" i="2"/>
  <c r="H631" i="2"/>
  <c r="H632" i="2"/>
  <c r="H633" i="2"/>
  <c r="H634" i="2"/>
  <c r="H635" i="2"/>
  <c r="H636" i="2"/>
  <c r="H637" i="2"/>
  <c r="H638" i="2"/>
  <c r="H639" i="2"/>
  <c r="H640" i="2"/>
  <c r="H641" i="2"/>
  <c r="H642" i="2"/>
  <c r="H643" i="2"/>
  <c r="H644" i="2"/>
  <c r="H645" i="2"/>
  <c r="H646" i="2"/>
  <c r="H647" i="2"/>
  <c r="H648" i="2"/>
  <c r="H649" i="2"/>
  <c r="H650" i="2"/>
  <c r="H651" i="2"/>
  <c r="H652" i="2"/>
  <c r="H653" i="2"/>
  <c r="H654" i="2"/>
  <c r="H655" i="2"/>
  <c r="H656" i="2"/>
  <c r="H657" i="2"/>
  <c r="H658" i="2"/>
  <c r="H659" i="2"/>
  <c r="H660" i="2"/>
  <c r="H661" i="2"/>
  <c r="H662" i="2"/>
  <c r="H663" i="2"/>
  <c r="H664" i="2"/>
  <c r="H665" i="2"/>
  <c r="H666" i="2"/>
  <c r="H667" i="2"/>
  <c r="H668" i="2"/>
  <c r="H669" i="2"/>
  <c r="H670" i="2"/>
  <c r="H671" i="2"/>
  <c r="H672" i="2"/>
  <c r="H673" i="2"/>
  <c r="H674" i="2"/>
  <c r="H675" i="2"/>
  <c r="H676" i="2"/>
  <c r="H677" i="2"/>
  <c r="H678" i="2"/>
  <c r="H679" i="2"/>
  <c r="H680" i="2"/>
  <c r="H681" i="2"/>
  <c r="H682" i="2"/>
  <c r="H683" i="2"/>
  <c r="H684" i="2"/>
  <c r="H685" i="2"/>
  <c r="H686" i="2"/>
  <c r="H687" i="2"/>
  <c r="H688" i="2"/>
  <c r="H689" i="2"/>
  <c r="H690" i="2"/>
  <c r="H691" i="2"/>
  <c r="H692" i="2"/>
  <c r="H693" i="2"/>
  <c r="H694" i="2"/>
  <c r="H695" i="2"/>
  <c r="H696" i="2"/>
  <c r="H697" i="2"/>
  <c r="H698" i="2"/>
  <c r="H699" i="2"/>
  <c r="H700" i="2"/>
  <c r="H701" i="2"/>
  <c r="H702" i="2"/>
  <c r="H703" i="2"/>
  <c r="H704" i="2"/>
  <c r="H705" i="2"/>
  <c r="H706" i="2"/>
  <c r="H707" i="2"/>
  <c r="H708" i="2"/>
  <c r="H709" i="2"/>
  <c r="H710" i="2"/>
  <c r="H711" i="2"/>
  <c r="H712" i="2"/>
  <c r="H713" i="2"/>
  <c r="H714" i="2"/>
  <c r="H715" i="2"/>
  <c r="H716" i="2"/>
  <c r="H717" i="2"/>
  <c r="H718" i="2"/>
  <c r="H719" i="2"/>
  <c r="H720" i="2"/>
  <c r="H721" i="2"/>
  <c r="H722" i="2"/>
  <c r="H723" i="2"/>
  <c r="H724" i="2"/>
  <c r="H725" i="2"/>
  <c r="H726" i="2"/>
  <c r="H727" i="2"/>
  <c r="H728" i="2"/>
  <c r="H729" i="2"/>
  <c r="H730" i="2"/>
  <c r="H731" i="2"/>
  <c r="H732" i="2"/>
  <c r="H733" i="2"/>
  <c r="H62" i="2"/>
  <c r="H63" i="2"/>
  <c r="H64" i="2"/>
  <c r="H65" i="2"/>
  <c r="H66" i="2"/>
  <c r="H67" i="2"/>
  <c r="H68" i="2"/>
  <c r="H69" i="2"/>
  <c r="H70" i="2"/>
  <c r="H71" i="2"/>
  <c r="H72" i="2"/>
  <c r="H73" i="2"/>
  <c r="H74" i="2"/>
  <c r="AG3" i="4"/>
  <c r="AN3" i="4" s="1"/>
  <c r="AH3" i="4"/>
  <c r="AG9" i="4"/>
  <c r="AN9" i="4" s="1"/>
  <c r="AH9" i="4"/>
  <c r="AG10" i="4"/>
  <c r="AN10" i="4" s="1"/>
  <c r="AH10" i="4"/>
  <c r="AG16" i="4"/>
  <c r="AN16" i="4" s="1"/>
  <c r="AH16" i="4"/>
  <c r="AG17" i="4"/>
  <c r="AN17" i="4" s="1"/>
  <c r="AH17" i="4"/>
  <c r="AG23" i="4"/>
  <c r="AN23" i="4" s="1"/>
  <c r="AH23" i="4"/>
  <c r="AG24" i="4"/>
  <c r="AN24" i="4" s="1"/>
  <c r="AH24" i="4"/>
  <c r="AG30" i="4"/>
  <c r="AN30" i="4" s="1"/>
  <c r="AH30" i="4"/>
  <c r="AG31" i="4"/>
  <c r="AN31" i="4" s="1"/>
  <c r="AH31" i="4"/>
  <c r="AG37" i="4"/>
  <c r="AN37" i="4" s="1"/>
  <c r="AH37" i="4"/>
  <c r="AG38" i="4"/>
  <c r="AN38" i="4" s="1"/>
  <c r="AH38" i="4"/>
  <c r="AG44" i="4"/>
  <c r="AN44" i="4" s="1"/>
  <c r="AH44" i="4"/>
  <c r="AG45" i="4"/>
  <c r="AN45" i="4" s="1"/>
  <c r="AH45" i="4"/>
  <c r="AG51" i="4"/>
  <c r="AN51" i="4" s="1"/>
  <c r="AH51" i="4"/>
  <c r="AG52" i="4"/>
  <c r="AN52" i="4" s="1"/>
  <c r="AH52" i="4"/>
  <c r="AG58" i="4"/>
  <c r="AN58" i="4" s="1"/>
  <c r="AH58" i="4"/>
  <c r="AG59" i="4"/>
  <c r="AN59" i="4" s="1"/>
  <c r="AH59" i="4"/>
  <c r="AG65" i="4"/>
  <c r="AN65" i="4" s="1"/>
  <c r="AH65" i="4"/>
  <c r="AG66" i="4"/>
  <c r="AN66" i="4" s="1"/>
  <c r="AH66" i="4"/>
  <c r="AG72" i="4"/>
  <c r="AN72" i="4" s="1"/>
  <c r="AH72" i="4"/>
  <c r="AG73" i="4"/>
  <c r="AN73" i="4" s="1"/>
  <c r="AH73" i="4"/>
  <c r="AG79" i="4"/>
  <c r="AN79" i="4" s="1"/>
  <c r="AH79" i="4"/>
  <c r="AG80" i="4"/>
  <c r="AN80" i="4" s="1"/>
  <c r="AH80" i="4"/>
  <c r="AG86" i="4"/>
  <c r="AN86" i="4" s="1"/>
  <c r="AH86" i="4"/>
  <c r="AG87" i="4"/>
  <c r="AN87" i="4" s="1"/>
  <c r="AH87" i="4"/>
  <c r="AG93" i="4"/>
  <c r="AN93" i="4" s="1"/>
  <c r="AH93" i="4"/>
  <c r="AG94" i="4"/>
  <c r="AN94" i="4" s="1"/>
  <c r="AH94" i="4"/>
  <c r="AG100" i="4"/>
  <c r="AN100" i="4" s="1"/>
  <c r="AH100" i="4"/>
  <c r="AG101" i="4"/>
  <c r="AN101" i="4" s="1"/>
  <c r="AH101" i="4"/>
  <c r="AG107" i="4"/>
  <c r="AN107" i="4" s="1"/>
  <c r="AH107" i="4"/>
  <c r="AG108" i="4"/>
  <c r="AN108" i="4" s="1"/>
  <c r="AH108" i="4"/>
  <c r="AG114" i="4"/>
  <c r="AN114" i="4" s="1"/>
  <c r="AH114" i="4"/>
  <c r="AG115" i="4"/>
  <c r="AN115" i="4" s="1"/>
  <c r="AH115" i="4"/>
  <c r="AG121" i="4"/>
  <c r="AN121" i="4" s="1"/>
  <c r="AH121" i="4"/>
  <c r="AG122" i="4"/>
  <c r="AN122" i="4" s="1"/>
  <c r="AH122" i="4"/>
  <c r="AG128" i="4"/>
  <c r="AN128" i="4" s="1"/>
  <c r="AH128" i="4"/>
  <c r="AG129" i="4"/>
  <c r="AN129" i="4" s="1"/>
  <c r="AH129" i="4"/>
  <c r="AG135" i="4"/>
  <c r="AN135" i="4" s="1"/>
  <c r="AH135" i="4"/>
  <c r="AG136" i="4"/>
  <c r="AN136" i="4" s="1"/>
  <c r="AH136" i="4"/>
  <c r="AG142" i="4"/>
  <c r="AN142" i="4" s="1"/>
  <c r="AH142" i="4"/>
  <c r="AG143" i="4"/>
  <c r="AN143" i="4" s="1"/>
  <c r="AH143" i="4"/>
  <c r="AG149" i="4"/>
  <c r="AN149" i="4" s="1"/>
  <c r="AH149" i="4"/>
  <c r="AG150" i="4"/>
  <c r="AN150" i="4" s="1"/>
  <c r="AH150" i="4"/>
  <c r="AG156" i="4"/>
  <c r="AN156" i="4" s="1"/>
  <c r="AH156" i="4"/>
  <c r="AG157" i="4"/>
  <c r="AN157" i="4" s="1"/>
  <c r="AH157" i="4"/>
  <c r="AG163" i="4"/>
  <c r="AN163" i="4" s="1"/>
  <c r="AH163" i="4"/>
  <c r="AG164" i="4"/>
  <c r="AN164" i="4" s="1"/>
  <c r="AH164" i="4"/>
  <c r="AG170" i="4"/>
  <c r="AN170" i="4" s="1"/>
  <c r="AH170" i="4"/>
  <c r="AG171" i="4"/>
  <c r="AN171" i="4" s="1"/>
  <c r="AH171" i="4"/>
  <c r="AG177" i="4"/>
  <c r="AN177" i="4" s="1"/>
  <c r="AH177" i="4"/>
  <c r="AG178" i="4"/>
  <c r="AN178" i="4" s="1"/>
  <c r="AH178" i="4"/>
  <c r="AG184" i="4"/>
  <c r="AN184" i="4" s="1"/>
  <c r="AH184" i="4"/>
  <c r="AG185" i="4"/>
  <c r="AN185" i="4" s="1"/>
  <c r="AH185" i="4"/>
  <c r="AG191" i="4"/>
  <c r="AN191" i="4" s="1"/>
  <c r="AH191" i="4"/>
  <c r="AG192" i="4"/>
  <c r="AN192" i="4" s="1"/>
  <c r="AH192" i="4"/>
  <c r="AG198" i="4"/>
  <c r="AN198" i="4" s="1"/>
  <c r="AH198" i="4"/>
  <c r="AG199" i="4"/>
  <c r="AN199" i="4" s="1"/>
  <c r="AH199" i="4"/>
  <c r="AG205" i="4"/>
  <c r="AN205" i="4" s="1"/>
  <c r="AH205" i="4"/>
  <c r="AG206" i="4"/>
  <c r="AN206" i="4" s="1"/>
  <c r="AH206" i="4"/>
  <c r="AG212" i="4"/>
  <c r="AN212" i="4" s="1"/>
  <c r="AH212" i="4"/>
  <c r="AG213" i="4"/>
  <c r="AN213" i="4" s="1"/>
  <c r="AH213" i="4"/>
  <c r="AG219" i="4"/>
  <c r="AN219" i="4" s="1"/>
  <c r="AH219" i="4"/>
  <c r="AG220" i="4"/>
  <c r="AN220" i="4" s="1"/>
  <c r="AH220" i="4"/>
  <c r="AG226" i="4"/>
  <c r="AN226" i="4" s="1"/>
  <c r="AH226" i="4"/>
  <c r="AG227" i="4"/>
  <c r="AN227" i="4" s="1"/>
  <c r="AH227" i="4"/>
  <c r="AG233" i="4"/>
  <c r="AN233" i="4" s="1"/>
  <c r="AH233" i="4"/>
  <c r="AG234" i="4"/>
  <c r="AN234" i="4" s="1"/>
  <c r="AH234" i="4"/>
  <c r="AG240" i="4"/>
  <c r="AN240" i="4" s="1"/>
  <c r="AH240" i="4"/>
  <c r="AG241" i="4"/>
  <c r="AN241" i="4" s="1"/>
  <c r="AH241" i="4"/>
  <c r="AG247" i="4"/>
  <c r="AN247" i="4" s="1"/>
  <c r="AH247" i="4"/>
  <c r="AG248" i="4"/>
  <c r="AN248" i="4" s="1"/>
  <c r="AH248" i="4"/>
  <c r="AG254" i="4"/>
  <c r="AN254" i="4" s="1"/>
  <c r="AH254" i="4"/>
  <c r="AG255" i="4"/>
  <c r="AN255" i="4" s="1"/>
  <c r="AH255" i="4"/>
  <c r="AG261" i="4"/>
  <c r="AN261" i="4" s="1"/>
  <c r="AH261" i="4"/>
  <c r="AG262" i="4"/>
  <c r="AN262" i="4" s="1"/>
  <c r="AH262" i="4"/>
  <c r="AG268" i="4"/>
  <c r="AN268" i="4" s="1"/>
  <c r="AH268" i="4"/>
  <c r="AG269" i="4"/>
  <c r="AN269" i="4" s="1"/>
  <c r="AH269" i="4"/>
  <c r="AG275" i="4"/>
  <c r="AN275" i="4" s="1"/>
  <c r="AH275" i="4"/>
  <c r="AG276" i="4"/>
  <c r="AN276" i="4" s="1"/>
  <c r="AH276" i="4"/>
  <c r="AG282" i="4"/>
  <c r="AN282" i="4" s="1"/>
  <c r="AH282" i="4"/>
  <c r="AG283" i="4"/>
  <c r="AN283" i="4" s="1"/>
  <c r="AH283" i="4"/>
  <c r="AG289" i="4"/>
  <c r="AN289" i="4" s="1"/>
  <c r="AH289" i="4"/>
  <c r="AG290" i="4"/>
  <c r="AN290" i="4" s="1"/>
  <c r="AH290" i="4"/>
  <c r="AG296" i="4"/>
  <c r="AN296" i="4" s="1"/>
  <c r="AH296" i="4"/>
  <c r="AG297" i="4"/>
  <c r="AN297" i="4" s="1"/>
  <c r="AH297" i="4"/>
  <c r="AG303" i="4"/>
  <c r="AN303" i="4" s="1"/>
  <c r="AH303" i="4"/>
  <c r="AG304" i="4"/>
  <c r="AN304" i="4" s="1"/>
  <c r="AH304" i="4"/>
  <c r="AG310" i="4"/>
  <c r="AN310" i="4" s="1"/>
  <c r="AH310" i="4"/>
  <c r="AG311" i="4"/>
  <c r="AN311" i="4" s="1"/>
  <c r="AH311" i="4"/>
  <c r="AG317" i="4"/>
  <c r="AN317" i="4" s="1"/>
  <c r="AH317" i="4"/>
  <c r="AG318" i="4"/>
  <c r="AN318" i="4" s="1"/>
  <c r="AH318" i="4"/>
  <c r="AG324" i="4"/>
  <c r="AN324" i="4" s="1"/>
  <c r="AH324" i="4"/>
  <c r="AG325" i="4"/>
  <c r="AN325" i="4" s="1"/>
  <c r="AH325" i="4"/>
  <c r="AG331" i="4"/>
  <c r="AN331" i="4" s="1"/>
  <c r="AH331" i="4"/>
  <c r="AG332" i="4"/>
  <c r="AN332" i="4" s="1"/>
  <c r="AH332" i="4"/>
  <c r="AG338" i="4"/>
  <c r="AN338" i="4" s="1"/>
  <c r="AH338" i="4"/>
  <c r="AG339" i="4"/>
  <c r="AN339" i="4" s="1"/>
  <c r="AH339" i="4"/>
  <c r="AG345" i="4"/>
  <c r="AN345" i="4" s="1"/>
  <c r="AH345" i="4"/>
  <c r="AG346" i="4"/>
  <c r="AN346" i="4" s="1"/>
  <c r="AH346" i="4"/>
  <c r="AG352" i="4"/>
  <c r="AN352" i="4" s="1"/>
  <c r="AH352" i="4"/>
  <c r="AG353" i="4"/>
  <c r="AN353" i="4" s="1"/>
  <c r="AH353" i="4"/>
  <c r="AG359" i="4"/>
  <c r="AN359" i="4" s="1"/>
  <c r="AH359" i="4"/>
  <c r="AG360" i="4"/>
  <c r="AN360" i="4" s="1"/>
  <c r="AH360" i="4"/>
  <c r="AG366" i="4"/>
  <c r="AN366" i="4" s="1"/>
  <c r="AH366" i="4"/>
  <c r="AG367" i="4"/>
  <c r="AN367" i="4" s="1"/>
  <c r="AH367" i="4"/>
  <c r="AG373" i="4"/>
  <c r="AN373" i="4" s="1"/>
  <c r="AH373" i="4"/>
  <c r="AG374" i="4"/>
  <c r="AN374" i="4" s="1"/>
  <c r="AH374" i="4"/>
  <c r="AG380" i="4"/>
  <c r="AN380" i="4" s="1"/>
  <c r="AH380" i="4"/>
  <c r="AG381" i="4"/>
  <c r="AN381" i="4" s="1"/>
  <c r="AH381" i="4"/>
  <c r="AG387" i="4"/>
  <c r="AN387" i="4" s="1"/>
  <c r="AH387" i="4"/>
  <c r="AG388" i="4"/>
  <c r="AN388" i="4" s="1"/>
  <c r="AH388" i="4"/>
  <c r="AG394" i="4"/>
  <c r="AN394" i="4" s="1"/>
  <c r="AH394" i="4"/>
  <c r="AG395" i="4"/>
  <c r="AN395" i="4" s="1"/>
  <c r="AH395" i="4"/>
  <c r="AG401" i="4"/>
  <c r="AN401" i="4" s="1"/>
  <c r="AH401" i="4"/>
  <c r="AG402" i="4"/>
  <c r="AN402" i="4" s="1"/>
  <c r="AH402" i="4"/>
  <c r="AG408" i="4"/>
  <c r="AN408" i="4" s="1"/>
  <c r="AH408" i="4"/>
  <c r="AG409" i="4"/>
  <c r="AN409" i="4" s="1"/>
  <c r="AH409" i="4"/>
  <c r="AG415" i="4"/>
  <c r="AN415" i="4" s="1"/>
  <c r="AH415" i="4"/>
  <c r="AG416" i="4"/>
  <c r="AN416" i="4" s="1"/>
  <c r="AH416" i="4"/>
  <c r="AG422" i="4"/>
  <c r="AN422" i="4" s="1"/>
  <c r="AH422" i="4"/>
  <c r="AG423" i="4"/>
  <c r="AN423" i="4" s="1"/>
  <c r="AH423" i="4"/>
  <c r="AG429" i="4"/>
  <c r="AN429" i="4" s="1"/>
  <c r="AH429" i="4"/>
  <c r="AG430" i="4"/>
  <c r="AN430" i="4" s="1"/>
  <c r="AH430" i="4"/>
  <c r="AG436" i="4"/>
  <c r="AN436" i="4" s="1"/>
  <c r="AH436" i="4"/>
  <c r="AG437" i="4"/>
  <c r="AN437" i="4" s="1"/>
  <c r="AH437" i="4"/>
  <c r="AG443" i="4"/>
  <c r="AN443" i="4" s="1"/>
  <c r="AH443" i="4"/>
  <c r="AG444" i="4"/>
  <c r="AN444" i="4" s="1"/>
  <c r="AH444" i="4"/>
  <c r="AG450" i="4"/>
  <c r="AN450" i="4" s="1"/>
  <c r="AH450" i="4"/>
  <c r="AG451" i="4"/>
  <c r="AN451" i="4" s="1"/>
  <c r="AH451" i="4"/>
  <c r="AG457" i="4"/>
  <c r="AN457" i="4" s="1"/>
  <c r="AH457" i="4"/>
  <c r="AG458" i="4"/>
  <c r="AN458" i="4" s="1"/>
  <c r="AH458" i="4"/>
  <c r="AG464" i="4"/>
  <c r="AN464" i="4" s="1"/>
  <c r="AH464" i="4"/>
  <c r="AG465" i="4"/>
  <c r="AN465" i="4" s="1"/>
  <c r="AH465" i="4"/>
  <c r="AG471" i="4"/>
  <c r="AN471" i="4" s="1"/>
  <c r="AH471" i="4"/>
  <c r="AG472" i="4"/>
  <c r="AN472" i="4" s="1"/>
  <c r="AH472" i="4"/>
  <c r="AG478" i="4"/>
  <c r="AN478" i="4" s="1"/>
  <c r="AH478" i="4"/>
  <c r="AG479" i="4"/>
  <c r="AN479" i="4" s="1"/>
  <c r="AH479" i="4"/>
  <c r="AG485" i="4"/>
  <c r="AN485" i="4" s="1"/>
  <c r="AH485" i="4"/>
  <c r="AG486" i="4"/>
  <c r="AN486" i="4" s="1"/>
  <c r="AH486" i="4"/>
  <c r="AG492" i="4"/>
  <c r="AN492" i="4" s="1"/>
  <c r="AH492" i="4"/>
  <c r="AG493" i="4"/>
  <c r="AN493" i="4" s="1"/>
  <c r="AH493" i="4"/>
  <c r="AG499" i="4"/>
  <c r="AN499" i="4" s="1"/>
  <c r="AH499" i="4"/>
  <c r="AG500" i="4"/>
  <c r="AN500" i="4" s="1"/>
  <c r="AH500" i="4"/>
  <c r="AG506" i="4"/>
  <c r="AN506" i="4" s="1"/>
  <c r="AH506" i="4"/>
  <c r="AG507" i="4"/>
  <c r="AN507" i="4" s="1"/>
  <c r="AH507" i="4"/>
  <c r="AG513" i="4"/>
  <c r="AN513" i="4" s="1"/>
  <c r="AH513" i="4"/>
  <c r="AG514" i="4"/>
  <c r="AN514" i="4" s="1"/>
  <c r="AH514" i="4"/>
  <c r="AG520" i="4"/>
  <c r="AN520" i="4" s="1"/>
  <c r="AH520" i="4"/>
  <c r="AG521" i="4"/>
  <c r="AN521" i="4" s="1"/>
  <c r="AH521" i="4"/>
  <c r="AG527" i="4"/>
  <c r="AN527" i="4" s="1"/>
  <c r="AH527" i="4"/>
  <c r="AG528" i="4"/>
  <c r="AN528" i="4" s="1"/>
  <c r="AH528" i="4"/>
  <c r="AG534" i="4"/>
  <c r="AN534" i="4" s="1"/>
  <c r="AH534" i="4"/>
  <c r="AG535" i="4"/>
  <c r="AN535" i="4" s="1"/>
  <c r="AH535" i="4"/>
  <c r="AG541" i="4"/>
  <c r="AN541" i="4" s="1"/>
  <c r="AH541" i="4"/>
  <c r="AG542" i="4"/>
  <c r="AN542" i="4" s="1"/>
  <c r="AH542" i="4"/>
  <c r="AG548" i="4"/>
  <c r="AN548" i="4" s="1"/>
  <c r="AH548" i="4"/>
  <c r="AG549" i="4"/>
  <c r="AN549" i="4" s="1"/>
  <c r="AH549" i="4"/>
  <c r="AG555" i="4"/>
  <c r="AN555" i="4" s="1"/>
  <c r="AH555" i="4"/>
  <c r="AG556" i="4"/>
  <c r="AN556" i="4" s="1"/>
  <c r="AH556" i="4"/>
  <c r="AG562" i="4"/>
  <c r="AN562" i="4" s="1"/>
  <c r="AH562" i="4"/>
  <c r="AG563" i="4"/>
  <c r="AN563" i="4" s="1"/>
  <c r="AH563" i="4"/>
  <c r="AG569" i="4"/>
  <c r="AN569" i="4" s="1"/>
  <c r="AH569" i="4"/>
  <c r="AG570" i="4"/>
  <c r="AN570" i="4" s="1"/>
  <c r="AH570" i="4"/>
  <c r="AG576" i="4"/>
  <c r="AN576" i="4" s="1"/>
  <c r="AH576" i="4"/>
  <c r="AG577" i="4"/>
  <c r="AN577" i="4" s="1"/>
  <c r="AH577" i="4"/>
  <c r="AG583" i="4"/>
  <c r="AN583" i="4" s="1"/>
  <c r="AH583" i="4"/>
  <c r="AG584" i="4"/>
  <c r="AN584" i="4" s="1"/>
  <c r="AH584" i="4"/>
  <c r="AG590" i="4"/>
  <c r="AN590" i="4" s="1"/>
  <c r="AH590" i="4"/>
  <c r="AG591" i="4"/>
  <c r="AN591" i="4" s="1"/>
  <c r="AH591" i="4"/>
  <c r="AG597" i="4"/>
  <c r="AN597" i="4" s="1"/>
  <c r="AH597" i="4"/>
  <c r="AG598" i="4"/>
  <c r="AN598" i="4" s="1"/>
  <c r="AH598" i="4"/>
  <c r="AG604" i="4"/>
  <c r="AN604" i="4" s="1"/>
  <c r="AH604" i="4"/>
  <c r="AG605" i="4"/>
  <c r="AN605" i="4" s="1"/>
  <c r="AH605" i="4"/>
  <c r="AG611" i="4"/>
  <c r="AN611" i="4" s="1"/>
  <c r="AH611" i="4"/>
  <c r="AG612" i="4"/>
  <c r="AN612" i="4" s="1"/>
  <c r="AH612" i="4"/>
  <c r="AG618" i="4"/>
  <c r="AN618" i="4" s="1"/>
  <c r="AH618" i="4"/>
  <c r="AG619" i="4"/>
  <c r="AN619" i="4" s="1"/>
  <c r="AH619" i="4"/>
  <c r="AG625" i="4"/>
  <c r="AN625" i="4" s="1"/>
  <c r="AH625" i="4"/>
  <c r="AG626" i="4"/>
  <c r="AN626" i="4" s="1"/>
  <c r="AH626" i="4"/>
  <c r="AG632" i="4"/>
  <c r="AN632" i="4" s="1"/>
  <c r="AH632" i="4"/>
  <c r="AG633" i="4"/>
  <c r="AN633" i="4" s="1"/>
  <c r="AH633" i="4"/>
  <c r="AG639" i="4"/>
  <c r="AN639" i="4" s="1"/>
  <c r="AH639" i="4"/>
  <c r="AG640" i="4"/>
  <c r="AN640" i="4" s="1"/>
  <c r="AH640" i="4"/>
  <c r="AG646" i="4"/>
  <c r="AN646" i="4" s="1"/>
  <c r="AH646" i="4"/>
  <c r="AG647" i="4"/>
  <c r="AN647" i="4" s="1"/>
  <c r="AH647" i="4"/>
  <c r="AG653" i="4"/>
  <c r="AN653" i="4" s="1"/>
  <c r="AH653" i="4"/>
  <c r="AG654" i="4"/>
  <c r="AN654" i="4" s="1"/>
  <c r="AH654" i="4"/>
  <c r="AG660" i="4"/>
  <c r="AN660" i="4" s="1"/>
  <c r="AH660" i="4"/>
  <c r="AG661" i="4"/>
  <c r="AN661" i="4" s="1"/>
  <c r="AH661" i="4"/>
  <c r="AG667" i="4"/>
  <c r="AN667" i="4" s="1"/>
  <c r="AH667" i="4"/>
  <c r="AG668" i="4"/>
  <c r="AN668" i="4" s="1"/>
  <c r="AH668" i="4"/>
  <c r="AG674" i="4"/>
  <c r="AN674" i="4" s="1"/>
  <c r="AH674" i="4"/>
  <c r="AG675" i="4"/>
  <c r="AN675" i="4" s="1"/>
  <c r="AH675" i="4"/>
  <c r="AG681" i="4"/>
  <c r="AN681" i="4" s="1"/>
  <c r="AH681" i="4"/>
  <c r="AG682" i="4"/>
  <c r="AN682" i="4" s="1"/>
  <c r="AH682" i="4"/>
  <c r="AG688" i="4"/>
  <c r="AN688" i="4" s="1"/>
  <c r="AH688" i="4"/>
  <c r="AG689" i="4"/>
  <c r="AN689" i="4" s="1"/>
  <c r="AH689" i="4"/>
  <c r="AG695" i="4"/>
  <c r="AN695" i="4" s="1"/>
  <c r="AH695" i="4"/>
  <c r="AG696" i="4"/>
  <c r="AN696" i="4" s="1"/>
  <c r="AH696" i="4"/>
  <c r="AG702" i="4"/>
  <c r="AN702" i="4" s="1"/>
  <c r="AH702" i="4"/>
  <c r="AG703" i="4"/>
  <c r="AN703" i="4" s="1"/>
  <c r="AH703" i="4"/>
  <c r="AG709" i="4"/>
  <c r="AN709" i="4" s="1"/>
  <c r="AH709" i="4"/>
  <c r="AG710" i="4"/>
  <c r="AN710" i="4" s="1"/>
  <c r="AH710" i="4"/>
  <c r="AG716" i="4"/>
  <c r="AN716" i="4" s="1"/>
  <c r="AH716" i="4"/>
  <c r="AG717" i="4"/>
  <c r="AN717" i="4" s="1"/>
  <c r="AH717" i="4"/>
  <c r="AG723" i="4"/>
  <c r="AN723" i="4" s="1"/>
  <c r="AH723" i="4"/>
  <c r="AG724" i="4"/>
  <c r="AN724" i="4" s="1"/>
  <c r="AH724" i="4"/>
  <c r="AG730" i="4"/>
  <c r="AN730" i="4" s="1"/>
  <c r="AH730" i="4"/>
  <c r="AG731" i="4"/>
  <c r="AN731" i="4" s="1"/>
  <c r="AH731" i="4"/>
  <c r="AH2" i="4"/>
  <c r="AG2" i="4"/>
  <c r="AN2" i="4" s="1"/>
  <c r="Y3" i="4"/>
  <c r="AM3" i="4" s="1"/>
  <c r="Z3" i="4"/>
  <c r="Y9" i="4"/>
  <c r="AM9" i="4" s="1"/>
  <c r="Z9" i="4"/>
  <c r="Y10" i="4"/>
  <c r="AM10" i="4" s="1"/>
  <c r="Z10" i="4"/>
  <c r="Y16" i="4"/>
  <c r="AM16" i="4" s="1"/>
  <c r="Z16" i="4"/>
  <c r="Y17" i="4"/>
  <c r="AM17" i="4" s="1"/>
  <c r="Z17" i="4"/>
  <c r="Y23" i="4"/>
  <c r="AM23" i="4" s="1"/>
  <c r="Z23" i="4"/>
  <c r="Y24" i="4"/>
  <c r="AM24" i="4" s="1"/>
  <c r="Z24" i="4"/>
  <c r="Y30" i="4"/>
  <c r="AM30" i="4" s="1"/>
  <c r="Z30" i="4"/>
  <c r="Y31" i="4"/>
  <c r="AM31" i="4" s="1"/>
  <c r="Z31" i="4"/>
  <c r="Y37" i="4"/>
  <c r="AM37" i="4" s="1"/>
  <c r="Z37" i="4"/>
  <c r="Y38" i="4"/>
  <c r="AM38" i="4" s="1"/>
  <c r="Z38" i="4"/>
  <c r="Y44" i="4"/>
  <c r="AM44" i="4" s="1"/>
  <c r="Z44" i="4"/>
  <c r="Y45" i="4"/>
  <c r="AM45" i="4" s="1"/>
  <c r="Z45" i="4"/>
  <c r="Y51" i="4"/>
  <c r="AM51" i="4" s="1"/>
  <c r="Z51" i="4"/>
  <c r="Y52" i="4"/>
  <c r="AM52" i="4" s="1"/>
  <c r="Z52" i="4"/>
  <c r="Y58" i="4"/>
  <c r="AM58" i="4" s="1"/>
  <c r="Z58" i="4"/>
  <c r="Y59" i="4"/>
  <c r="AM59" i="4" s="1"/>
  <c r="Z59" i="4"/>
  <c r="Y65" i="4"/>
  <c r="AM65" i="4" s="1"/>
  <c r="Z65" i="4"/>
  <c r="Y66" i="4"/>
  <c r="AM66" i="4" s="1"/>
  <c r="Z66" i="4"/>
  <c r="Y72" i="4"/>
  <c r="AM72" i="4" s="1"/>
  <c r="Z72" i="4"/>
  <c r="Y73" i="4"/>
  <c r="AM73" i="4" s="1"/>
  <c r="Z73" i="4"/>
  <c r="Y79" i="4"/>
  <c r="AM79" i="4" s="1"/>
  <c r="Z79" i="4"/>
  <c r="Y80" i="4"/>
  <c r="AM80" i="4" s="1"/>
  <c r="Z80" i="4"/>
  <c r="Y86" i="4"/>
  <c r="AM86" i="4" s="1"/>
  <c r="Z86" i="4"/>
  <c r="Y87" i="4"/>
  <c r="AM87" i="4" s="1"/>
  <c r="Z87" i="4"/>
  <c r="Y93" i="4"/>
  <c r="AM93" i="4" s="1"/>
  <c r="Z93" i="4"/>
  <c r="Y94" i="4"/>
  <c r="AM94" i="4" s="1"/>
  <c r="Z94" i="4"/>
  <c r="Y100" i="4"/>
  <c r="AM100" i="4" s="1"/>
  <c r="Z100" i="4"/>
  <c r="Y101" i="4"/>
  <c r="AM101" i="4" s="1"/>
  <c r="Z101" i="4"/>
  <c r="Y107" i="4"/>
  <c r="AM107" i="4" s="1"/>
  <c r="Z107" i="4"/>
  <c r="Y108" i="4"/>
  <c r="AM108" i="4" s="1"/>
  <c r="Z108" i="4"/>
  <c r="Y114" i="4"/>
  <c r="AM114" i="4" s="1"/>
  <c r="Z114" i="4"/>
  <c r="Y115" i="4"/>
  <c r="AM115" i="4" s="1"/>
  <c r="Z115" i="4"/>
  <c r="Y121" i="4"/>
  <c r="AM121" i="4" s="1"/>
  <c r="Z121" i="4"/>
  <c r="Y122" i="4"/>
  <c r="AM122" i="4" s="1"/>
  <c r="Z122" i="4"/>
  <c r="Y128" i="4"/>
  <c r="AM128" i="4" s="1"/>
  <c r="Z128" i="4"/>
  <c r="Y129" i="4"/>
  <c r="AM129" i="4" s="1"/>
  <c r="Z129" i="4"/>
  <c r="Y135" i="4"/>
  <c r="AM135" i="4" s="1"/>
  <c r="Z135" i="4"/>
  <c r="Y136" i="4"/>
  <c r="AM136" i="4" s="1"/>
  <c r="Z136" i="4"/>
  <c r="Y142" i="4"/>
  <c r="AM142" i="4" s="1"/>
  <c r="Z142" i="4"/>
  <c r="Y143" i="4"/>
  <c r="AM143" i="4" s="1"/>
  <c r="Z143" i="4"/>
  <c r="Y149" i="4"/>
  <c r="AM149" i="4" s="1"/>
  <c r="Z149" i="4"/>
  <c r="Y150" i="4"/>
  <c r="AM150" i="4" s="1"/>
  <c r="Z150" i="4"/>
  <c r="Y156" i="4"/>
  <c r="AM156" i="4" s="1"/>
  <c r="Z156" i="4"/>
  <c r="Y157" i="4"/>
  <c r="AM157" i="4" s="1"/>
  <c r="Z157" i="4"/>
  <c r="Y163" i="4"/>
  <c r="AM163" i="4" s="1"/>
  <c r="Z163" i="4"/>
  <c r="Y164" i="4"/>
  <c r="AM164" i="4" s="1"/>
  <c r="Z164" i="4"/>
  <c r="Y170" i="4"/>
  <c r="AM170" i="4" s="1"/>
  <c r="Z170" i="4"/>
  <c r="Y171" i="4"/>
  <c r="AM171" i="4" s="1"/>
  <c r="Z171" i="4"/>
  <c r="Y177" i="4"/>
  <c r="AM177" i="4" s="1"/>
  <c r="Z177" i="4"/>
  <c r="Y178" i="4"/>
  <c r="AM178" i="4" s="1"/>
  <c r="Z178" i="4"/>
  <c r="Y184" i="4"/>
  <c r="AM184" i="4" s="1"/>
  <c r="Z184" i="4"/>
  <c r="Y185" i="4"/>
  <c r="AM185" i="4" s="1"/>
  <c r="Z185" i="4"/>
  <c r="Y191" i="4"/>
  <c r="AM191" i="4" s="1"/>
  <c r="Z191" i="4"/>
  <c r="Y192" i="4"/>
  <c r="AM192" i="4" s="1"/>
  <c r="Z192" i="4"/>
  <c r="Y198" i="4"/>
  <c r="AM198" i="4" s="1"/>
  <c r="Z198" i="4"/>
  <c r="Y199" i="4"/>
  <c r="AM199" i="4" s="1"/>
  <c r="Z199" i="4"/>
  <c r="Y205" i="4"/>
  <c r="AM205" i="4" s="1"/>
  <c r="Z205" i="4"/>
  <c r="Y206" i="4"/>
  <c r="AM206" i="4" s="1"/>
  <c r="Z206" i="4"/>
  <c r="Y212" i="4"/>
  <c r="AM212" i="4" s="1"/>
  <c r="Z212" i="4"/>
  <c r="Y213" i="4"/>
  <c r="AM213" i="4" s="1"/>
  <c r="Z213" i="4"/>
  <c r="Y219" i="4"/>
  <c r="AM219" i="4" s="1"/>
  <c r="Z219" i="4"/>
  <c r="Y220" i="4"/>
  <c r="AM220" i="4" s="1"/>
  <c r="Z220" i="4"/>
  <c r="Y226" i="4"/>
  <c r="AM226" i="4" s="1"/>
  <c r="Z226" i="4"/>
  <c r="Y227" i="4"/>
  <c r="AM227" i="4" s="1"/>
  <c r="Z227" i="4"/>
  <c r="Y233" i="4"/>
  <c r="AM233" i="4" s="1"/>
  <c r="Z233" i="4"/>
  <c r="Y234" i="4"/>
  <c r="AM234" i="4" s="1"/>
  <c r="Z234" i="4"/>
  <c r="Y240" i="4"/>
  <c r="AM240" i="4" s="1"/>
  <c r="Z240" i="4"/>
  <c r="Y241" i="4"/>
  <c r="AM241" i="4" s="1"/>
  <c r="Z241" i="4"/>
  <c r="Y247" i="4"/>
  <c r="AM247" i="4" s="1"/>
  <c r="Z247" i="4"/>
  <c r="Y248" i="4"/>
  <c r="AM248" i="4" s="1"/>
  <c r="Z248" i="4"/>
  <c r="Y254" i="4"/>
  <c r="AM254" i="4" s="1"/>
  <c r="Z254" i="4"/>
  <c r="Y255" i="4"/>
  <c r="AM255" i="4" s="1"/>
  <c r="Z255" i="4"/>
  <c r="Y261" i="4"/>
  <c r="AM261" i="4" s="1"/>
  <c r="Z261" i="4"/>
  <c r="Y262" i="4"/>
  <c r="AM262" i="4" s="1"/>
  <c r="Z262" i="4"/>
  <c r="Y268" i="4"/>
  <c r="AM268" i="4" s="1"/>
  <c r="Z268" i="4"/>
  <c r="Y269" i="4"/>
  <c r="AM269" i="4" s="1"/>
  <c r="Z269" i="4"/>
  <c r="Y275" i="4"/>
  <c r="AM275" i="4" s="1"/>
  <c r="Z275" i="4"/>
  <c r="Y276" i="4"/>
  <c r="AM276" i="4" s="1"/>
  <c r="Z276" i="4"/>
  <c r="Y282" i="4"/>
  <c r="AM282" i="4" s="1"/>
  <c r="Z282" i="4"/>
  <c r="Y283" i="4"/>
  <c r="AM283" i="4" s="1"/>
  <c r="Z283" i="4"/>
  <c r="Y289" i="4"/>
  <c r="AM289" i="4" s="1"/>
  <c r="Z289" i="4"/>
  <c r="Y290" i="4"/>
  <c r="AM290" i="4" s="1"/>
  <c r="Z290" i="4"/>
  <c r="Y296" i="4"/>
  <c r="AM296" i="4" s="1"/>
  <c r="Z296" i="4"/>
  <c r="Y297" i="4"/>
  <c r="AM297" i="4" s="1"/>
  <c r="Z297" i="4"/>
  <c r="Y303" i="4"/>
  <c r="AM303" i="4" s="1"/>
  <c r="Z303" i="4"/>
  <c r="Y304" i="4"/>
  <c r="AM304" i="4" s="1"/>
  <c r="Z304" i="4"/>
  <c r="Y310" i="4"/>
  <c r="AM310" i="4" s="1"/>
  <c r="Z310" i="4"/>
  <c r="Y311" i="4"/>
  <c r="AM311" i="4" s="1"/>
  <c r="Z311" i="4"/>
  <c r="Y317" i="4"/>
  <c r="AM317" i="4" s="1"/>
  <c r="Z317" i="4"/>
  <c r="Y318" i="4"/>
  <c r="AM318" i="4" s="1"/>
  <c r="Z318" i="4"/>
  <c r="Y324" i="4"/>
  <c r="AM324" i="4" s="1"/>
  <c r="Z324" i="4"/>
  <c r="Y325" i="4"/>
  <c r="AM325" i="4" s="1"/>
  <c r="Z325" i="4"/>
  <c r="Y331" i="4"/>
  <c r="AM331" i="4" s="1"/>
  <c r="Z331" i="4"/>
  <c r="Y332" i="4"/>
  <c r="AM332" i="4" s="1"/>
  <c r="Z332" i="4"/>
  <c r="Y338" i="4"/>
  <c r="AM338" i="4" s="1"/>
  <c r="Z338" i="4"/>
  <c r="Y339" i="4"/>
  <c r="AM339" i="4" s="1"/>
  <c r="Z339" i="4"/>
  <c r="Y345" i="4"/>
  <c r="AM345" i="4" s="1"/>
  <c r="Z345" i="4"/>
  <c r="Y346" i="4"/>
  <c r="AM346" i="4" s="1"/>
  <c r="Z346" i="4"/>
  <c r="Y352" i="4"/>
  <c r="AM352" i="4" s="1"/>
  <c r="Z352" i="4"/>
  <c r="Y353" i="4"/>
  <c r="AM353" i="4" s="1"/>
  <c r="Z353" i="4"/>
  <c r="Y359" i="4"/>
  <c r="AM359" i="4" s="1"/>
  <c r="Z359" i="4"/>
  <c r="Y360" i="4"/>
  <c r="AM360" i="4" s="1"/>
  <c r="Z360" i="4"/>
  <c r="Y366" i="4"/>
  <c r="AM366" i="4" s="1"/>
  <c r="Z366" i="4"/>
  <c r="Y367" i="4"/>
  <c r="AM367" i="4" s="1"/>
  <c r="Z367" i="4"/>
  <c r="Y373" i="4"/>
  <c r="AM373" i="4" s="1"/>
  <c r="Z373" i="4"/>
  <c r="Y374" i="4"/>
  <c r="AM374" i="4" s="1"/>
  <c r="Z374" i="4"/>
  <c r="Y380" i="4"/>
  <c r="AM380" i="4" s="1"/>
  <c r="Z380" i="4"/>
  <c r="Y381" i="4"/>
  <c r="AM381" i="4" s="1"/>
  <c r="Z381" i="4"/>
  <c r="Y387" i="4"/>
  <c r="AM387" i="4" s="1"/>
  <c r="Z387" i="4"/>
  <c r="Y388" i="4"/>
  <c r="AM388" i="4" s="1"/>
  <c r="Z388" i="4"/>
  <c r="Y394" i="4"/>
  <c r="AM394" i="4" s="1"/>
  <c r="Z394" i="4"/>
  <c r="Y395" i="4"/>
  <c r="AM395" i="4" s="1"/>
  <c r="Z395" i="4"/>
  <c r="Y401" i="4"/>
  <c r="AM401" i="4" s="1"/>
  <c r="Z401" i="4"/>
  <c r="Y402" i="4"/>
  <c r="AM402" i="4" s="1"/>
  <c r="Z402" i="4"/>
  <c r="Y408" i="4"/>
  <c r="AM408" i="4" s="1"/>
  <c r="Z408" i="4"/>
  <c r="Y409" i="4"/>
  <c r="AM409" i="4" s="1"/>
  <c r="Z409" i="4"/>
  <c r="Y415" i="4"/>
  <c r="AM415" i="4" s="1"/>
  <c r="Z415" i="4"/>
  <c r="Y416" i="4"/>
  <c r="AM416" i="4" s="1"/>
  <c r="Z416" i="4"/>
  <c r="Y422" i="4"/>
  <c r="AM422" i="4" s="1"/>
  <c r="Z422" i="4"/>
  <c r="Y423" i="4"/>
  <c r="AM423" i="4" s="1"/>
  <c r="Z423" i="4"/>
  <c r="Y429" i="4"/>
  <c r="AM429" i="4" s="1"/>
  <c r="Z429" i="4"/>
  <c r="Y430" i="4"/>
  <c r="AM430" i="4" s="1"/>
  <c r="Z430" i="4"/>
  <c r="Y436" i="4"/>
  <c r="AM436" i="4" s="1"/>
  <c r="Z436" i="4"/>
  <c r="Y437" i="4"/>
  <c r="AM437" i="4" s="1"/>
  <c r="Z437" i="4"/>
  <c r="Y443" i="4"/>
  <c r="AM443" i="4" s="1"/>
  <c r="Z443" i="4"/>
  <c r="Y444" i="4"/>
  <c r="AM444" i="4" s="1"/>
  <c r="Z444" i="4"/>
  <c r="Y450" i="4"/>
  <c r="AM450" i="4" s="1"/>
  <c r="Z450" i="4"/>
  <c r="Y451" i="4"/>
  <c r="AM451" i="4" s="1"/>
  <c r="Z451" i="4"/>
  <c r="Y457" i="4"/>
  <c r="AM457" i="4" s="1"/>
  <c r="Z457" i="4"/>
  <c r="Y458" i="4"/>
  <c r="AM458" i="4" s="1"/>
  <c r="Z458" i="4"/>
  <c r="Y464" i="4"/>
  <c r="AM464" i="4" s="1"/>
  <c r="Z464" i="4"/>
  <c r="Y465" i="4"/>
  <c r="AM465" i="4" s="1"/>
  <c r="Z465" i="4"/>
  <c r="Y471" i="4"/>
  <c r="AM471" i="4" s="1"/>
  <c r="Z471" i="4"/>
  <c r="Y472" i="4"/>
  <c r="AM472" i="4" s="1"/>
  <c r="Z472" i="4"/>
  <c r="Y478" i="4"/>
  <c r="AM478" i="4" s="1"/>
  <c r="Z478" i="4"/>
  <c r="Y479" i="4"/>
  <c r="AM479" i="4" s="1"/>
  <c r="Z479" i="4"/>
  <c r="Y485" i="4"/>
  <c r="AM485" i="4" s="1"/>
  <c r="Z485" i="4"/>
  <c r="Y486" i="4"/>
  <c r="AM486" i="4" s="1"/>
  <c r="Z486" i="4"/>
  <c r="Y492" i="4"/>
  <c r="AM492" i="4" s="1"/>
  <c r="Z492" i="4"/>
  <c r="Y493" i="4"/>
  <c r="AM493" i="4" s="1"/>
  <c r="Z493" i="4"/>
  <c r="Y499" i="4"/>
  <c r="AM499" i="4" s="1"/>
  <c r="Z499" i="4"/>
  <c r="Y500" i="4"/>
  <c r="AM500" i="4" s="1"/>
  <c r="Z500" i="4"/>
  <c r="Y506" i="4"/>
  <c r="AM506" i="4" s="1"/>
  <c r="Z506" i="4"/>
  <c r="Y507" i="4"/>
  <c r="AM507" i="4" s="1"/>
  <c r="Z507" i="4"/>
  <c r="Y513" i="4"/>
  <c r="AM513" i="4" s="1"/>
  <c r="Z513" i="4"/>
  <c r="Y514" i="4"/>
  <c r="AM514" i="4" s="1"/>
  <c r="Z514" i="4"/>
  <c r="Y520" i="4"/>
  <c r="AM520" i="4" s="1"/>
  <c r="Z520" i="4"/>
  <c r="Y521" i="4"/>
  <c r="AM521" i="4" s="1"/>
  <c r="Z521" i="4"/>
  <c r="Y527" i="4"/>
  <c r="AM527" i="4" s="1"/>
  <c r="Z527" i="4"/>
  <c r="Y528" i="4"/>
  <c r="AM528" i="4" s="1"/>
  <c r="Z528" i="4"/>
  <c r="Y534" i="4"/>
  <c r="AM534" i="4" s="1"/>
  <c r="Z534" i="4"/>
  <c r="Y535" i="4"/>
  <c r="AM535" i="4" s="1"/>
  <c r="Z535" i="4"/>
  <c r="Y541" i="4"/>
  <c r="AM541" i="4" s="1"/>
  <c r="Z541" i="4"/>
  <c r="Y542" i="4"/>
  <c r="AM542" i="4" s="1"/>
  <c r="Z542" i="4"/>
  <c r="Y548" i="4"/>
  <c r="AM548" i="4" s="1"/>
  <c r="Z548" i="4"/>
  <c r="Y549" i="4"/>
  <c r="AM549" i="4" s="1"/>
  <c r="Z549" i="4"/>
  <c r="Y555" i="4"/>
  <c r="AM555" i="4" s="1"/>
  <c r="Z555" i="4"/>
  <c r="Y556" i="4"/>
  <c r="AM556" i="4" s="1"/>
  <c r="Z556" i="4"/>
  <c r="Y562" i="4"/>
  <c r="AM562" i="4" s="1"/>
  <c r="Z562" i="4"/>
  <c r="Y563" i="4"/>
  <c r="AM563" i="4" s="1"/>
  <c r="Z563" i="4"/>
  <c r="Y569" i="4"/>
  <c r="AM569" i="4" s="1"/>
  <c r="Z569" i="4"/>
  <c r="Y570" i="4"/>
  <c r="AM570" i="4" s="1"/>
  <c r="Z570" i="4"/>
  <c r="Y576" i="4"/>
  <c r="AM576" i="4" s="1"/>
  <c r="Z576" i="4"/>
  <c r="Y577" i="4"/>
  <c r="AM577" i="4" s="1"/>
  <c r="Z577" i="4"/>
  <c r="Y583" i="4"/>
  <c r="AM583" i="4" s="1"/>
  <c r="Z583" i="4"/>
  <c r="Y584" i="4"/>
  <c r="AM584" i="4" s="1"/>
  <c r="Z584" i="4"/>
  <c r="Y590" i="4"/>
  <c r="AM590" i="4" s="1"/>
  <c r="Z590" i="4"/>
  <c r="Y591" i="4"/>
  <c r="AM591" i="4" s="1"/>
  <c r="Z591" i="4"/>
  <c r="Y597" i="4"/>
  <c r="AM597" i="4" s="1"/>
  <c r="Z597" i="4"/>
  <c r="Y598" i="4"/>
  <c r="AM598" i="4" s="1"/>
  <c r="Z598" i="4"/>
  <c r="Y604" i="4"/>
  <c r="AM604" i="4" s="1"/>
  <c r="Z604" i="4"/>
  <c r="Y605" i="4"/>
  <c r="AM605" i="4" s="1"/>
  <c r="Z605" i="4"/>
  <c r="Y611" i="4"/>
  <c r="AM611" i="4" s="1"/>
  <c r="Z611" i="4"/>
  <c r="Y612" i="4"/>
  <c r="AM612" i="4" s="1"/>
  <c r="Z612" i="4"/>
  <c r="Y618" i="4"/>
  <c r="AM618" i="4" s="1"/>
  <c r="Z618" i="4"/>
  <c r="Y619" i="4"/>
  <c r="AM619" i="4" s="1"/>
  <c r="Z619" i="4"/>
  <c r="Y625" i="4"/>
  <c r="AM625" i="4" s="1"/>
  <c r="Z625" i="4"/>
  <c r="Y626" i="4"/>
  <c r="AM626" i="4" s="1"/>
  <c r="Z626" i="4"/>
  <c r="Y632" i="4"/>
  <c r="AM632" i="4" s="1"/>
  <c r="Z632" i="4"/>
  <c r="Y633" i="4"/>
  <c r="AM633" i="4" s="1"/>
  <c r="Z633" i="4"/>
  <c r="Y639" i="4"/>
  <c r="AM639" i="4" s="1"/>
  <c r="Z639" i="4"/>
  <c r="Y640" i="4"/>
  <c r="AM640" i="4" s="1"/>
  <c r="Z640" i="4"/>
  <c r="Y646" i="4"/>
  <c r="AM646" i="4" s="1"/>
  <c r="Z646" i="4"/>
  <c r="Y647" i="4"/>
  <c r="AM647" i="4" s="1"/>
  <c r="Z647" i="4"/>
  <c r="Y653" i="4"/>
  <c r="AM653" i="4" s="1"/>
  <c r="Z653" i="4"/>
  <c r="Y654" i="4"/>
  <c r="AM654" i="4" s="1"/>
  <c r="Z654" i="4"/>
  <c r="Y660" i="4"/>
  <c r="AM660" i="4" s="1"/>
  <c r="Z660" i="4"/>
  <c r="Y661" i="4"/>
  <c r="AM661" i="4" s="1"/>
  <c r="Z661" i="4"/>
  <c r="Y667" i="4"/>
  <c r="AM667" i="4" s="1"/>
  <c r="Z667" i="4"/>
  <c r="Y668" i="4"/>
  <c r="AM668" i="4" s="1"/>
  <c r="Z668" i="4"/>
  <c r="Y674" i="4"/>
  <c r="AM674" i="4" s="1"/>
  <c r="Z674" i="4"/>
  <c r="Y675" i="4"/>
  <c r="AM675" i="4" s="1"/>
  <c r="Z675" i="4"/>
  <c r="Y681" i="4"/>
  <c r="AM681" i="4" s="1"/>
  <c r="Z681" i="4"/>
  <c r="Y682" i="4"/>
  <c r="AM682" i="4" s="1"/>
  <c r="Z682" i="4"/>
  <c r="Y688" i="4"/>
  <c r="AM688" i="4" s="1"/>
  <c r="Z688" i="4"/>
  <c r="Y689" i="4"/>
  <c r="AM689" i="4" s="1"/>
  <c r="Z689" i="4"/>
  <c r="Y695" i="4"/>
  <c r="AM695" i="4" s="1"/>
  <c r="Z695" i="4"/>
  <c r="Y696" i="4"/>
  <c r="AM696" i="4" s="1"/>
  <c r="Z696" i="4"/>
  <c r="Y702" i="4"/>
  <c r="AM702" i="4" s="1"/>
  <c r="Z702" i="4"/>
  <c r="Y703" i="4"/>
  <c r="AM703" i="4" s="1"/>
  <c r="Z703" i="4"/>
  <c r="Y709" i="4"/>
  <c r="AM709" i="4" s="1"/>
  <c r="Z709" i="4"/>
  <c r="Y710" i="4"/>
  <c r="AM710" i="4" s="1"/>
  <c r="Z710" i="4"/>
  <c r="Y716" i="4"/>
  <c r="AM716" i="4" s="1"/>
  <c r="Z716" i="4"/>
  <c r="Y717" i="4"/>
  <c r="AM717" i="4" s="1"/>
  <c r="Z717" i="4"/>
  <c r="Y723" i="4"/>
  <c r="AM723" i="4" s="1"/>
  <c r="Z723" i="4"/>
  <c r="Y724" i="4"/>
  <c r="AM724" i="4" s="1"/>
  <c r="Z724" i="4"/>
  <c r="Y730" i="4"/>
  <c r="AM730" i="4" s="1"/>
  <c r="Z730" i="4"/>
  <c r="Y731" i="4"/>
  <c r="AM731" i="4" s="1"/>
  <c r="Z731" i="4"/>
  <c r="Z2" i="4"/>
  <c r="Y2" i="4"/>
  <c r="AM2" i="4" s="1"/>
  <c r="H62" i="4"/>
  <c r="H63" i="4"/>
  <c r="H64" i="4"/>
  <c r="H65" i="4"/>
  <c r="H66" i="4"/>
  <c r="H67" i="4"/>
  <c r="H68" i="4"/>
  <c r="H69" i="4"/>
  <c r="H70" i="4"/>
  <c r="H71" i="4"/>
  <c r="H72" i="4"/>
  <c r="H73" i="4"/>
  <c r="H74" i="4"/>
  <c r="H75" i="4"/>
  <c r="H76" i="4"/>
  <c r="H77" i="4"/>
  <c r="H78" i="4"/>
  <c r="H79" i="4"/>
  <c r="H80" i="4"/>
  <c r="H81" i="4"/>
  <c r="H82" i="4"/>
  <c r="H83" i="4"/>
  <c r="H84" i="4"/>
  <c r="H85" i="4"/>
  <c r="H86" i="4"/>
  <c r="H87" i="4"/>
  <c r="H88" i="4"/>
  <c r="H89" i="4"/>
  <c r="H90" i="4"/>
  <c r="H91" i="4"/>
  <c r="H92" i="4"/>
  <c r="H93" i="4"/>
  <c r="H94" i="4"/>
  <c r="H95" i="4"/>
  <c r="H96" i="4"/>
  <c r="H97" i="4"/>
  <c r="H98" i="4"/>
  <c r="H99" i="4"/>
  <c r="H100" i="4"/>
  <c r="H101" i="4"/>
  <c r="H102" i="4"/>
  <c r="H103" i="4"/>
  <c r="H104" i="4"/>
  <c r="H105" i="4"/>
  <c r="H106" i="4"/>
  <c r="H107" i="4"/>
  <c r="H108" i="4"/>
  <c r="H109" i="4"/>
  <c r="H110" i="4"/>
  <c r="H111" i="4"/>
  <c r="H112" i="4"/>
  <c r="H113" i="4"/>
  <c r="H114" i="4"/>
  <c r="H115" i="4"/>
  <c r="H116" i="4"/>
  <c r="H117" i="4"/>
  <c r="H118" i="4"/>
  <c r="H119" i="4"/>
  <c r="H120" i="4"/>
  <c r="H121" i="4"/>
  <c r="H122" i="4"/>
  <c r="H123" i="4"/>
  <c r="H124" i="4"/>
  <c r="H125" i="4"/>
  <c r="H126" i="4"/>
  <c r="H127" i="4"/>
  <c r="H128" i="4"/>
  <c r="H129" i="4"/>
  <c r="H130" i="4"/>
  <c r="H131" i="4"/>
  <c r="H132" i="4"/>
  <c r="H133" i="4"/>
  <c r="H134" i="4"/>
  <c r="H135" i="4"/>
  <c r="H136" i="4"/>
  <c r="H137" i="4"/>
  <c r="H138" i="4"/>
  <c r="H139" i="4"/>
  <c r="H140" i="4"/>
  <c r="H141" i="4"/>
  <c r="H142" i="4"/>
  <c r="H143" i="4"/>
  <c r="H144" i="4"/>
  <c r="H145" i="4"/>
  <c r="H146" i="4"/>
  <c r="H147" i="4"/>
  <c r="H148" i="4"/>
  <c r="H149" i="4"/>
  <c r="H150" i="4"/>
  <c r="H151" i="4"/>
  <c r="H152" i="4"/>
  <c r="H153" i="4"/>
  <c r="H154" i="4"/>
  <c r="H155" i="4"/>
  <c r="H156" i="4"/>
  <c r="H157" i="4"/>
  <c r="H158" i="4"/>
  <c r="H159" i="4"/>
  <c r="H160" i="4"/>
  <c r="H161" i="4"/>
  <c r="H162" i="4"/>
  <c r="H163" i="4"/>
  <c r="H164" i="4"/>
  <c r="H165" i="4"/>
  <c r="H166" i="4"/>
  <c r="H167" i="4"/>
  <c r="H168" i="4"/>
  <c r="H169" i="4"/>
  <c r="H170" i="4"/>
  <c r="H171" i="4"/>
  <c r="H172" i="4"/>
  <c r="H173" i="4"/>
  <c r="H174" i="4"/>
  <c r="H175" i="4"/>
  <c r="H176" i="4"/>
  <c r="H177" i="4"/>
  <c r="H178" i="4"/>
  <c r="H179" i="4"/>
  <c r="H180" i="4"/>
  <c r="H181" i="4"/>
  <c r="H182" i="4"/>
  <c r="H183" i="4"/>
  <c r="H184" i="4"/>
  <c r="H185" i="4"/>
  <c r="H186" i="4"/>
  <c r="H187" i="4"/>
  <c r="H188" i="4"/>
  <c r="H189" i="4"/>
  <c r="H190" i="4"/>
  <c r="H191" i="4"/>
  <c r="H192" i="4"/>
  <c r="H193" i="4"/>
  <c r="H194" i="4"/>
  <c r="H195" i="4"/>
  <c r="H196" i="4"/>
  <c r="H197" i="4"/>
  <c r="H198" i="4"/>
  <c r="H199" i="4"/>
  <c r="H200" i="4"/>
  <c r="H201" i="4"/>
  <c r="H202" i="4"/>
  <c r="H203" i="4"/>
  <c r="H204" i="4"/>
  <c r="H205" i="4"/>
  <c r="H206" i="4"/>
  <c r="H207" i="4"/>
  <c r="H208" i="4"/>
  <c r="H209" i="4"/>
  <c r="H210" i="4"/>
  <c r="H211" i="4"/>
  <c r="H212" i="4"/>
  <c r="H213" i="4"/>
  <c r="H214" i="4"/>
  <c r="H215" i="4"/>
  <c r="H216" i="4"/>
  <c r="H217" i="4"/>
  <c r="H218" i="4"/>
  <c r="H219" i="4"/>
  <c r="H220" i="4"/>
  <c r="H221" i="4"/>
  <c r="H222" i="4"/>
  <c r="H223" i="4"/>
  <c r="H224" i="4"/>
  <c r="H225" i="4"/>
  <c r="H226" i="4"/>
  <c r="H227" i="4"/>
  <c r="H228" i="4"/>
  <c r="H229" i="4"/>
  <c r="H230" i="4"/>
  <c r="H231" i="4"/>
  <c r="H232" i="4"/>
  <c r="H233" i="4"/>
  <c r="H234" i="4"/>
  <c r="H235" i="4"/>
  <c r="H236" i="4"/>
  <c r="H237" i="4"/>
  <c r="H238" i="4"/>
  <c r="H239" i="4"/>
  <c r="H240" i="4"/>
  <c r="H241" i="4"/>
  <c r="H242" i="4"/>
  <c r="H243" i="4"/>
  <c r="H244" i="4"/>
  <c r="H245" i="4"/>
  <c r="H246" i="4"/>
  <c r="H247" i="4"/>
  <c r="H248" i="4"/>
  <c r="H249" i="4"/>
  <c r="H250" i="4"/>
  <c r="H251" i="4"/>
  <c r="H252" i="4"/>
  <c r="H253" i="4"/>
  <c r="H254" i="4"/>
  <c r="H255" i="4"/>
  <c r="H256" i="4"/>
  <c r="H257" i="4"/>
  <c r="H258" i="4"/>
  <c r="H259" i="4"/>
  <c r="H260" i="4"/>
  <c r="H261" i="4"/>
  <c r="H262" i="4"/>
  <c r="H263" i="4"/>
  <c r="H264" i="4"/>
  <c r="H265" i="4"/>
  <c r="H266" i="4"/>
  <c r="H267" i="4"/>
  <c r="H268" i="4"/>
  <c r="H269" i="4"/>
  <c r="H270" i="4"/>
  <c r="H271" i="4"/>
  <c r="H272" i="4"/>
  <c r="H273" i="4"/>
  <c r="H274" i="4"/>
  <c r="H275" i="4"/>
  <c r="H276" i="4"/>
  <c r="H277" i="4"/>
  <c r="H278" i="4"/>
  <c r="H279" i="4"/>
  <c r="H280" i="4"/>
  <c r="H281" i="4"/>
  <c r="H282" i="4"/>
  <c r="H283" i="4"/>
  <c r="H284" i="4"/>
  <c r="H285" i="4"/>
  <c r="H286" i="4"/>
  <c r="H287" i="4"/>
  <c r="H288" i="4"/>
  <c r="H289" i="4"/>
  <c r="H290" i="4"/>
  <c r="H291" i="4"/>
  <c r="H292" i="4"/>
  <c r="H293" i="4"/>
  <c r="H294" i="4"/>
  <c r="H295" i="4"/>
  <c r="H296" i="4"/>
  <c r="H297" i="4"/>
  <c r="H298" i="4"/>
  <c r="H299" i="4"/>
  <c r="H300" i="4"/>
  <c r="H301" i="4"/>
  <c r="H302" i="4"/>
  <c r="H303" i="4"/>
  <c r="H304" i="4"/>
  <c r="H305" i="4"/>
  <c r="H306" i="4"/>
  <c r="H307" i="4"/>
  <c r="H308" i="4"/>
  <c r="H309" i="4"/>
  <c r="H310" i="4"/>
  <c r="H311" i="4"/>
  <c r="H312" i="4"/>
  <c r="H313" i="4"/>
  <c r="H314" i="4"/>
  <c r="H315" i="4"/>
  <c r="H316" i="4"/>
  <c r="H317" i="4"/>
  <c r="H318" i="4"/>
  <c r="H319" i="4"/>
  <c r="H320" i="4"/>
  <c r="H321" i="4"/>
  <c r="H322" i="4"/>
  <c r="H323" i="4"/>
  <c r="H324" i="4"/>
  <c r="H325" i="4"/>
  <c r="H326" i="4"/>
  <c r="H327" i="4"/>
  <c r="H328" i="4"/>
  <c r="H329" i="4"/>
  <c r="H330" i="4"/>
  <c r="H331" i="4"/>
  <c r="H332" i="4"/>
  <c r="H333" i="4"/>
  <c r="H334" i="4"/>
  <c r="H335" i="4"/>
  <c r="H336" i="4"/>
  <c r="H337" i="4"/>
  <c r="H338" i="4"/>
  <c r="H339" i="4"/>
  <c r="H340" i="4"/>
  <c r="H341" i="4"/>
  <c r="H342" i="4"/>
  <c r="H343" i="4"/>
  <c r="H344" i="4"/>
  <c r="H345" i="4"/>
  <c r="H346" i="4"/>
  <c r="H347" i="4"/>
  <c r="H348" i="4"/>
  <c r="H349" i="4"/>
  <c r="H350" i="4"/>
  <c r="H351" i="4"/>
  <c r="H352" i="4"/>
  <c r="H353" i="4"/>
  <c r="H354" i="4"/>
  <c r="H355" i="4"/>
  <c r="H356" i="4"/>
  <c r="H357" i="4"/>
  <c r="H358" i="4"/>
  <c r="H359" i="4"/>
  <c r="H360" i="4"/>
  <c r="H361" i="4"/>
  <c r="H362" i="4"/>
  <c r="H363" i="4"/>
  <c r="H364" i="4"/>
  <c r="H365" i="4"/>
  <c r="H366" i="4"/>
  <c r="H367" i="4"/>
  <c r="H368" i="4"/>
  <c r="H369" i="4"/>
  <c r="H370" i="4"/>
  <c r="H371" i="4"/>
  <c r="H372" i="4"/>
  <c r="H373" i="4"/>
  <c r="H374" i="4"/>
  <c r="H375" i="4"/>
  <c r="H376" i="4"/>
  <c r="H377" i="4"/>
  <c r="H378" i="4"/>
  <c r="H379" i="4"/>
  <c r="H380" i="4"/>
  <c r="H381" i="4"/>
  <c r="H382" i="4"/>
  <c r="H383" i="4"/>
  <c r="H384" i="4"/>
  <c r="H385" i="4"/>
  <c r="H386" i="4"/>
  <c r="H387" i="4"/>
  <c r="H388" i="4"/>
  <c r="H389" i="4"/>
  <c r="H390" i="4"/>
  <c r="H391" i="4"/>
  <c r="H392" i="4"/>
  <c r="H393" i="4"/>
  <c r="H394" i="4"/>
  <c r="H395" i="4"/>
  <c r="H396" i="4"/>
  <c r="H397" i="4"/>
  <c r="H398" i="4"/>
  <c r="H399" i="4"/>
  <c r="H400" i="4"/>
  <c r="H401" i="4"/>
  <c r="H402" i="4"/>
  <c r="H403" i="4"/>
  <c r="H404" i="4"/>
  <c r="H405" i="4"/>
  <c r="H406" i="4"/>
  <c r="H407" i="4"/>
  <c r="H408" i="4"/>
  <c r="H409" i="4"/>
  <c r="H410" i="4"/>
  <c r="H411" i="4"/>
  <c r="H412" i="4"/>
  <c r="H413" i="4"/>
  <c r="H414" i="4"/>
  <c r="H415" i="4"/>
  <c r="H416" i="4"/>
  <c r="H417" i="4"/>
  <c r="H418" i="4"/>
  <c r="H419" i="4"/>
  <c r="H420" i="4"/>
  <c r="H421" i="4"/>
  <c r="H422" i="4"/>
  <c r="H423" i="4"/>
  <c r="H424" i="4"/>
  <c r="H425" i="4"/>
  <c r="H426" i="4"/>
  <c r="H427" i="4"/>
  <c r="H428" i="4"/>
  <c r="H429" i="4"/>
  <c r="H430" i="4"/>
  <c r="H431" i="4"/>
  <c r="H432" i="4"/>
  <c r="H433" i="4"/>
  <c r="H434" i="4"/>
  <c r="H435" i="4"/>
  <c r="H436" i="4"/>
  <c r="H437" i="4"/>
  <c r="H438" i="4"/>
  <c r="H439" i="4"/>
  <c r="H440" i="4"/>
  <c r="H441" i="4"/>
  <c r="H442" i="4"/>
  <c r="H443" i="4"/>
  <c r="H444" i="4"/>
  <c r="H445" i="4"/>
  <c r="H446" i="4"/>
  <c r="H447" i="4"/>
  <c r="H448" i="4"/>
  <c r="H449" i="4"/>
  <c r="H450" i="4"/>
  <c r="H451" i="4"/>
  <c r="H452" i="4"/>
  <c r="H453" i="4"/>
  <c r="H454" i="4"/>
  <c r="H455" i="4"/>
  <c r="H456" i="4"/>
  <c r="H457" i="4"/>
  <c r="H458" i="4"/>
  <c r="H459" i="4"/>
  <c r="H460" i="4"/>
  <c r="H461" i="4"/>
  <c r="H462" i="4"/>
  <c r="H463" i="4"/>
  <c r="H464" i="4"/>
  <c r="H465" i="4"/>
  <c r="H466" i="4"/>
  <c r="H467" i="4"/>
  <c r="H468" i="4"/>
  <c r="H469" i="4"/>
  <c r="H470" i="4"/>
  <c r="H471" i="4"/>
  <c r="H472" i="4"/>
  <c r="H473" i="4"/>
  <c r="H474" i="4"/>
  <c r="H475" i="4"/>
  <c r="H476" i="4"/>
  <c r="H477" i="4"/>
  <c r="H478" i="4"/>
  <c r="H479" i="4"/>
  <c r="H480" i="4"/>
  <c r="H481" i="4"/>
  <c r="H482" i="4"/>
  <c r="H483" i="4"/>
  <c r="H484" i="4"/>
  <c r="H485" i="4"/>
  <c r="H486" i="4"/>
  <c r="H487" i="4"/>
  <c r="H488" i="4"/>
  <c r="H489" i="4"/>
  <c r="H490" i="4"/>
  <c r="H491" i="4"/>
  <c r="H492" i="4"/>
  <c r="H493" i="4"/>
  <c r="H494" i="4"/>
  <c r="H495" i="4"/>
  <c r="H496" i="4"/>
  <c r="H497" i="4"/>
  <c r="H498" i="4"/>
  <c r="H499" i="4"/>
  <c r="H500" i="4"/>
  <c r="H501" i="4"/>
  <c r="H502" i="4"/>
  <c r="H503" i="4"/>
  <c r="H504" i="4"/>
  <c r="H505" i="4"/>
  <c r="H506" i="4"/>
  <c r="H507" i="4"/>
  <c r="H508" i="4"/>
  <c r="H509" i="4"/>
  <c r="H510" i="4"/>
  <c r="H511" i="4"/>
  <c r="H512" i="4"/>
  <c r="H513" i="4"/>
  <c r="H514" i="4"/>
  <c r="H515" i="4"/>
  <c r="H516" i="4"/>
  <c r="H517" i="4"/>
  <c r="H518" i="4"/>
  <c r="H519" i="4"/>
  <c r="H520" i="4"/>
  <c r="H521" i="4"/>
  <c r="H522" i="4"/>
  <c r="H523" i="4"/>
  <c r="H524" i="4"/>
  <c r="H525" i="4"/>
  <c r="H526" i="4"/>
  <c r="H527" i="4"/>
  <c r="H528" i="4"/>
  <c r="H529" i="4"/>
  <c r="H530" i="4"/>
  <c r="H531" i="4"/>
  <c r="H532" i="4"/>
  <c r="H533" i="4"/>
  <c r="H534" i="4"/>
  <c r="H535" i="4"/>
  <c r="H536" i="4"/>
  <c r="H537" i="4"/>
  <c r="H538" i="4"/>
  <c r="H539" i="4"/>
  <c r="H540" i="4"/>
  <c r="H541" i="4"/>
  <c r="H542" i="4"/>
  <c r="H543" i="4"/>
  <c r="H544" i="4"/>
  <c r="H545" i="4"/>
  <c r="H546" i="4"/>
  <c r="H547" i="4"/>
  <c r="H548" i="4"/>
  <c r="H549" i="4"/>
  <c r="H550" i="4"/>
  <c r="H551" i="4"/>
  <c r="H552" i="4"/>
  <c r="H553" i="4"/>
  <c r="H554" i="4"/>
  <c r="H555" i="4"/>
  <c r="H556" i="4"/>
  <c r="H557" i="4"/>
  <c r="H558" i="4"/>
  <c r="H559" i="4"/>
  <c r="H560" i="4"/>
  <c r="H561" i="4"/>
  <c r="H562" i="4"/>
  <c r="H563" i="4"/>
  <c r="H564" i="4"/>
  <c r="H565" i="4"/>
  <c r="H566" i="4"/>
  <c r="H567" i="4"/>
  <c r="H568" i="4"/>
  <c r="H569" i="4"/>
  <c r="H570" i="4"/>
  <c r="H571" i="4"/>
  <c r="H572" i="4"/>
  <c r="H573" i="4"/>
  <c r="H574" i="4"/>
  <c r="H575" i="4"/>
  <c r="H576" i="4"/>
  <c r="H577" i="4"/>
  <c r="H578" i="4"/>
  <c r="H579" i="4"/>
  <c r="H580" i="4"/>
  <c r="H581" i="4"/>
  <c r="H582" i="4"/>
  <c r="H583" i="4"/>
  <c r="H584" i="4"/>
  <c r="H585" i="4"/>
  <c r="H586" i="4"/>
  <c r="H587" i="4"/>
  <c r="H588" i="4"/>
  <c r="H589" i="4"/>
  <c r="H590" i="4"/>
  <c r="H591" i="4"/>
  <c r="H592" i="4"/>
  <c r="H593" i="4"/>
  <c r="H594" i="4"/>
  <c r="H595" i="4"/>
  <c r="H596" i="4"/>
  <c r="H597" i="4"/>
  <c r="H598" i="4"/>
  <c r="H599" i="4"/>
  <c r="H600" i="4"/>
  <c r="H601" i="4"/>
  <c r="H602" i="4"/>
  <c r="H603" i="4"/>
  <c r="H604" i="4"/>
  <c r="H605" i="4"/>
  <c r="H606" i="4"/>
  <c r="H607" i="4"/>
  <c r="H608" i="4"/>
  <c r="H609" i="4"/>
  <c r="H610" i="4"/>
  <c r="H611" i="4"/>
  <c r="H612" i="4"/>
  <c r="H613" i="4"/>
  <c r="H614" i="4"/>
  <c r="H615" i="4"/>
  <c r="H616" i="4"/>
  <c r="H617" i="4"/>
  <c r="H618" i="4"/>
  <c r="H619" i="4"/>
  <c r="H620" i="4"/>
  <c r="H621" i="4"/>
  <c r="H622" i="4"/>
  <c r="H623" i="4"/>
  <c r="H624" i="4"/>
  <c r="H625" i="4"/>
  <c r="H626" i="4"/>
  <c r="H627" i="4"/>
  <c r="H628" i="4"/>
  <c r="H629" i="4"/>
  <c r="H630" i="4"/>
  <c r="H631" i="4"/>
  <c r="H632" i="4"/>
  <c r="H633" i="4"/>
  <c r="H634" i="4"/>
  <c r="H635" i="4"/>
  <c r="H636" i="4"/>
  <c r="H637" i="4"/>
  <c r="H638" i="4"/>
  <c r="H639" i="4"/>
  <c r="H640" i="4"/>
  <c r="H641" i="4"/>
  <c r="H642" i="4"/>
  <c r="H643" i="4"/>
  <c r="H644" i="4"/>
  <c r="H645" i="4"/>
  <c r="H646" i="4"/>
  <c r="H647" i="4"/>
  <c r="H648" i="4"/>
  <c r="H649" i="4"/>
  <c r="H650" i="4"/>
  <c r="H651" i="4"/>
  <c r="H652" i="4"/>
  <c r="H653" i="4"/>
  <c r="H654" i="4"/>
  <c r="H655" i="4"/>
  <c r="H656" i="4"/>
  <c r="H657" i="4"/>
  <c r="H658" i="4"/>
  <c r="H659" i="4"/>
  <c r="H660" i="4"/>
  <c r="H661" i="4"/>
  <c r="H662" i="4"/>
  <c r="H663" i="4"/>
  <c r="H664" i="4"/>
  <c r="H665" i="4"/>
  <c r="H666" i="4"/>
  <c r="H667" i="4"/>
  <c r="H668" i="4"/>
  <c r="H669" i="4"/>
  <c r="H670" i="4"/>
  <c r="H671" i="4"/>
  <c r="H672" i="4"/>
  <c r="H673" i="4"/>
  <c r="H674" i="4"/>
  <c r="H675" i="4"/>
  <c r="H676" i="4"/>
  <c r="H677" i="4"/>
  <c r="H678" i="4"/>
  <c r="H679" i="4"/>
  <c r="H680" i="4"/>
  <c r="H681" i="4"/>
  <c r="H682" i="4"/>
  <c r="H683" i="4"/>
  <c r="H684" i="4"/>
  <c r="H685" i="4"/>
  <c r="H686" i="4"/>
  <c r="H687" i="4"/>
  <c r="H688" i="4"/>
  <c r="H689" i="4"/>
  <c r="H690" i="4"/>
  <c r="H691" i="4"/>
  <c r="H692" i="4"/>
  <c r="H693" i="4"/>
  <c r="H694" i="4"/>
  <c r="H695" i="4"/>
  <c r="H696" i="4"/>
  <c r="H697" i="4"/>
  <c r="H698" i="4"/>
  <c r="H699" i="4"/>
  <c r="H700" i="4"/>
  <c r="H701" i="4"/>
  <c r="H702" i="4"/>
  <c r="H703" i="4"/>
  <c r="H704" i="4"/>
  <c r="H705" i="4"/>
  <c r="H706" i="4"/>
  <c r="H707" i="4"/>
  <c r="H708" i="4"/>
  <c r="H709" i="4"/>
  <c r="H710" i="4"/>
  <c r="H711" i="4"/>
  <c r="H712" i="4"/>
  <c r="H713" i="4"/>
  <c r="H714" i="4"/>
  <c r="H715" i="4"/>
  <c r="H716" i="4"/>
  <c r="H717" i="4"/>
  <c r="H718" i="4"/>
  <c r="H719" i="4"/>
  <c r="H720" i="4"/>
  <c r="H721" i="4"/>
  <c r="H722" i="4"/>
  <c r="H723" i="4"/>
  <c r="H724" i="4"/>
  <c r="H725" i="4"/>
  <c r="H726" i="4"/>
  <c r="H727" i="4"/>
  <c r="H728" i="4"/>
  <c r="H729" i="4"/>
  <c r="H730" i="4"/>
  <c r="H731" i="4"/>
  <c r="H732" i="4"/>
  <c r="H733" i="4"/>
  <c r="AB2" i="2"/>
  <c r="T2" i="2"/>
  <c r="L2" i="2"/>
  <c r="L3" i="2" s="1"/>
  <c r="A2" i="2"/>
  <c r="AB2" i="4"/>
  <c r="T2" i="4"/>
  <c r="L2" i="4"/>
  <c r="M2" i="4" s="1"/>
  <c r="A2" i="4"/>
  <c r="A3" i="4" s="1"/>
  <c r="Y63" i="6"/>
  <c r="X63" i="6"/>
  <c r="T63" i="6"/>
  <c r="S63" i="6"/>
  <c r="O63" i="6"/>
  <c r="N63" i="6"/>
  <c r="Y62" i="6"/>
  <c r="X62" i="6"/>
  <c r="T62" i="6"/>
  <c r="S62" i="6"/>
  <c r="O62" i="6"/>
  <c r="N62" i="6"/>
  <c r="Y61" i="6"/>
  <c r="X61" i="6"/>
  <c r="T61" i="6"/>
  <c r="S61" i="6"/>
  <c r="O61" i="6"/>
  <c r="N61" i="6"/>
  <c r="Y60" i="6"/>
  <c r="X60" i="6"/>
  <c r="T60" i="6"/>
  <c r="S60" i="6"/>
  <c r="O60" i="6"/>
  <c r="N60" i="6"/>
  <c r="Y59" i="6"/>
  <c r="X59" i="6"/>
  <c r="T59" i="6"/>
  <c r="S59" i="6"/>
  <c r="O59" i="6"/>
  <c r="N59" i="6"/>
  <c r="Y58" i="6"/>
  <c r="X58" i="6"/>
  <c r="T58" i="6"/>
  <c r="S58" i="6"/>
  <c r="O58" i="6"/>
  <c r="N58" i="6"/>
  <c r="Y57" i="6"/>
  <c r="X57" i="6"/>
  <c r="T57" i="6"/>
  <c r="S57" i="6"/>
  <c r="O57" i="6"/>
  <c r="N57" i="6"/>
  <c r="Y56" i="6"/>
  <c r="X56" i="6"/>
  <c r="T56" i="6"/>
  <c r="S56" i="6"/>
  <c r="O56" i="6"/>
  <c r="N56" i="6"/>
  <c r="Y55" i="6"/>
  <c r="X55" i="6"/>
  <c r="T55" i="6"/>
  <c r="S55" i="6"/>
  <c r="O55" i="6"/>
  <c r="N55" i="6"/>
  <c r="Y43" i="6"/>
  <c r="X43" i="6"/>
  <c r="T43" i="6"/>
  <c r="S43" i="6"/>
  <c r="O43" i="6"/>
  <c r="N43" i="6"/>
  <c r="Y42" i="6"/>
  <c r="X42" i="6"/>
  <c r="T42" i="6"/>
  <c r="S42" i="6"/>
  <c r="O42" i="6"/>
  <c r="N42" i="6"/>
  <c r="Y41" i="6"/>
  <c r="X41" i="6"/>
  <c r="T41" i="6"/>
  <c r="S41" i="6"/>
  <c r="O41" i="6"/>
  <c r="N41" i="6"/>
  <c r="Y40" i="6"/>
  <c r="X40" i="6"/>
  <c r="T40" i="6"/>
  <c r="S40" i="6"/>
  <c r="O40" i="6"/>
  <c r="N40" i="6"/>
  <c r="Y39" i="6"/>
  <c r="X39" i="6"/>
  <c r="T39" i="6"/>
  <c r="S39" i="6"/>
  <c r="O39" i="6"/>
  <c r="N39" i="6"/>
  <c r="Y38" i="6"/>
  <c r="X38" i="6"/>
  <c r="T38" i="6"/>
  <c r="S38" i="6"/>
  <c r="O38" i="6"/>
  <c r="N38" i="6"/>
  <c r="Y37" i="6"/>
  <c r="X37" i="6"/>
  <c r="T37" i="6"/>
  <c r="S37" i="6"/>
  <c r="O37" i="6"/>
  <c r="N37" i="6"/>
  <c r="Y36" i="6"/>
  <c r="X36" i="6"/>
  <c r="T36" i="6"/>
  <c r="S36" i="6"/>
  <c r="O36" i="6"/>
  <c r="N36" i="6"/>
  <c r="Y35" i="6"/>
  <c r="X35" i="6"/>
  <c r="T35" i="6"/>
  <c r="S35" i="6"/>
  <c r="O35" i="6"/>
  <c r="N35" i="6"/>
  <c r="Y23" i="6"/>
  <c r="X23" i="6"/>
  <c r="T23" i="6"/>
  <c r="S23" i="6"/>
  <c r="O23" i="6"/>
  <c r="N23" i="6"/>
  <c r="Y22" i="6"/>
  <c r="X22" i="6"/>
  <c r="T22" i="6"/>
  <c r="S22" i="6"/>
  <c r="O22" i="6"/>
  <c r="N22" i="6"/>
  <c r="Y21" i="6"/>
  <c r="X21" i="6"/>
  <c r="T21" i="6"/>
  <c r="S21" i="6"/>
  <c r="O21" i="6"/>
  <c r="N21" i="6"/>
  <c r="Y20" i="6"/>
  <c r="X20" i="6"/>
  <c r="T20" i="6"/>
  <c r="S20" i="6"/>
  <c r="O20" i="6"/>
  <c r="N20" i="6"/>
  <c r="Y19" i="6"/>
  <c r="X19" i="6"/>
  <c r="T19" i="6"/>
  <c r="S19" i="6"/>
  <c r="O19" i="6"/>
  <c r="N19" i="6"/>
  <c r="Y18" i="6"/>
  <c r="X18" i="6"/>
  <c r="T18" i="6"/>
  <c r="S18" i="6"/>
  <c r="O18" i="6"/>
  <c r="N18" i="6"/>
  <c r="Y17" i="6"/>
  <c r="X17" i="6"/>
  <c r="T17" i="6"/>
  <c r="S17" i="6"/>
  <c r="O17" i="6"/>
  <c r="N17" i="6"/>
  <c r="Y16" i="6"/>
  <c r="X16" i="6"/>
  <c r="T16" i="6"/>
  <c r="S16" i="6"/>
  <c r="O16" i="6"/>
  <c r="N16" i="6"/>
  <c r="Y15" i="6"/>
  <c r="X15" i="6"/>
  <c r="T15" i="6"/>
  <c r="S15" i="6"/>
  <c r="O15" i="6"/>
  <c r="N15" i="6"/>
  <c r="AB1" i="2"/>
  <c r="T1" i="2"/>
  <c r="L1" i="2"/>
  <c r="A1" i="2"/>
  <c r="AB1" i="4"/>
  <c r="T1" i="4"/>
  <c r="L1" i="4"/>
  <c r="A1" i="4"/>
  <c r="N63" i="3"/>
  <c r="M63" i="3"/>
  <c r="I63" i="3"/>
  <c r="H63" i="3"/>
  <c r="D63" i="3"/>
  <c r="C63" i="3"/>
  <c r="N62" i="3"/>
  <c r="M62" i="3"/>
  <c r="I62" i="3"/>
  <c r="H62" i="3"/>
  <c r="D62" i="3"/>
  <c r="C62" i="3"/>
  <c r="N61" i="3"/>
  <c r="M61" i="3"/>
  <c r="I61" i="3"/>
  <c r="H61" i="3"/>
  <c r="D61" i="3"/>
  <c r="C61" i="3"/>
  <c r="N60" i="3"/>
  <c r="M60" i="3"/>
  <c r="I60" i="3"/>
  <c r="H60" i="3"/>
  <c r="D60" i="3"/>
  <c r="C60" i="3"/>
  <c r="N59" i="3"/>
  <c r="M59" i="3"/>
  <c r="I59" i="3"/>
  <c r="H59" i="3"/>
  <c r="D59" i="3"/>
  <c r="C59" i="3"/>
  <c r="N58" i="3"/>
  <c r="M58" i="3"/>
  <c r="I58" i="3"/>
  <c r="H58" i="3"/>
  <c r="D58" i="3"/>
  <c r="C58" i="3"/>
  <c r="N57" i="3"/>
  <c r="M57" i="3"/>
  <c r="I57" i="3"/>
  <c r="H57" i="3"/>
  <c r="D57" i="3"/>
  <c r="C57" i="3"/>
  <c r="N56" i="3"/>
  <c r="M56" i="3"/>
  <c r="I56" i="3"/>
  <c r="H56" i="3"/>
  <c r="D56" i="3"/>
  <c r="C56" i="3"/>
  <c r="N55" i="3"/>
  <c r="M55" i="3"/>
  <c r="I55" i="3"/>
  <c r="H55" i="3"/>
  <c r="D55" i="3"/>
  <c r="C55" i="3"/>
  <c r="N43" i="3"/>
  <c r="M43" i="3"/>
  <c r="I43" i="3"/>
  <c r="H43" i="3"/>
  <c r="D43" i="3"/>
  <c r="C43" i="3"/>
  <c r="N42" i="3"/>
  <c r="M42" i="3"/>
  <c r="I42" i="3"/>
  <c r="H42" i="3"/>
  <c r="D42" i="3"/>
  <c r="C42" i="3"/>
  <c r="N41" i="3"/>
  <c r="M41" i="3"/>
  <c r="I41" i="3"/>
  <c r="H41" i="3"/>
  <c r="D41" i="3"/>
  <c r="C41" i="3"/>
  <c r="N40" i="3"/>
  <c r="M40" i="3"/>
  <c r="I40" i="3"/>
  <c r="H40" i="3"/>
  <c r="D40" i="3"/>
  <c r="C40" i="3"/>
  <c r="N39" i="3"/>
  <c r="M39" i="3"/>
  <c r="I39" i="3"/>
  <c r="H39" i="3"/>
  <c r="D39" i="3"/>
  <c r="C39" i="3"/>
  <c r="N38" i="3"/>
  <c r="M38" i="3"/>
  <c r="I38" i="3"/>
  <c r="H38" i="3"/>
  <c r="D38" i="3"/>
  <c r="C38" i="3"/>
  <c r="N37" i="3"/>
  <c r="M37" i="3"/>
  <c r="I37" i="3"/>
  <c r="H37" i="3"/>
  <c r="D37" i="3"/>
  <c r="C37" i="3"/>
  <c r="N36" i="3"/>
  <c r="M36" i="3"/>
  <c r="I36" i="3"/>
  <c r="H36" i="3"/>
  <c r="D36" i="3"/>
  <c r="C36" i="3"/>
  <c r="N35" i="3"/>
  <c r="M35" i="3"/>
  <c r="I35" i="3"/>
  <c r="H35" i="3"/>
  <c r="D35" i="3"/>
  <c r="C35" i="3"/>
  <c r="N23" i="3"/>
  <c r="M23" i="3"/>
  <c r="I23" i="3"/>
  <c r="H23" i="3"/>
  <c r="D23" i="3"/>
  <c r="C23" i="3"/>
  <c r="N22" i="3"/>
  <c r="M22" i="3"/>
  <c r="I22" i="3"/>
  <c r="H22" i="3"/>
  <c r="D22" i="3"/>
  <c r="C22" i="3"/>
  <c r="N21" i="3"/>
  <c r="M21" i="3"/>
  <c r="I21" i="3"/>
  <c r="H21" i="3"/>
  <c r="D21" i="3"/>
  <c r="C21" i="3"/>
  <c r="N20" i="3"/>
  <c r="M20" i="3"/>
  <c r="I20" i="3"/>
  <c r="H20" i="3"/>
  <c r="D20" i="3"/>
  <c r="C20" i="3"/>
  <c r="N19" i="3"/>
  <c r="M19" i="3"/>
  <c r="I19" i="3"/>
  <c r="H19" i="3"/>
  <c r="D19" i="3"/>
  <c r="C19" i="3"/>
  <c r="N18" i="3"/>
  <c r="M18" i="3"/>
  <c r="I18" i="3"/>
  <c r="H18" i="3"/>
  <c r="D18" i="3"/>
  <c r="C18" i="3"/>
  <c r="N17" i="3"/>
  <c r="M17" i="3"/>
  <c r="I17" i="3"/>
  <c r="H17" i="3"/>
  <c r="D17" i="3"/>
  <c r="C17" i="3"/>
  <c r="N16" i="3"/>
  <c r="M16" i="3"/>
  <c r="I16" i="3"/>
  <c r="H16" i="3"/>
  <c r="D16" i="3"/>
  <c r="C16" i="3"/>
  <c r="I10" i="4" s="1"/>
  <c r="N15" i="3"/>
  <c r="M15" i="3"/>
  <c r="I15" i="3"/>
  <c r="H15" i="3"/>
  <c r="D15" i="3"/>
  <c r="C15" i="3"/>
  <c r="I60" i="4" s="1"/>
  <c r="B5" i="5"/>
  <c r="I1471" i="6"/>
  <c r="B1471" i="6"/>
  <c r="I1470" i="6"/>
  <c r="B1470" i="6"/>
  <c r="I1469" i="6"/>
  <c r="B1469" i="6"/>
  <c r="I1468" i="6"/>
  <c r="B1468" i="6"/>
  <c r="I1467" i="6"/>
  <c r="B1467" i="6"/>
  <c r="I1466" i="6"/>
  <c r="B1466" i="6"/>
  <c r="I1465" i="6"/>
  <c r="B1465" i="6"/>
  <c r="B1292" i="6"/>
  <c r="B1299" i="6" s="1"/>
  <c r="B1306" i="6" s="1"/>
  <c r="B1313" i="6" s="1"/>
  <c r="B1320" i="6" s="1"/>
  <c r="B1327" i="6" s="1"/>
  <c r="B1334" i="6" s="1"/>
  <c r="B1341" i="6" s="1"/>
  <c r="B1348" i="6" s="1"/>
  <c r="B1355" i="6" s="1"/>
  <c r="B1362" i="6" s="1"/>
  <c r="B1369" i="6" s="1"/>
  <c r="B1376" i="6" s="1"/>
  <c r="B1383" i="6" s="1"/>
  <c r="B1390" i="6" s="1"/>
  <c r="B1397" i="6" s="1"/>
  <c r="B1404" i="6" s="1"/>
  <c r="B1411" i="6" s="1"/>
  <c r="B1418" i="6" s="1"/>
  <c r="B1425" i="6" s="1"/>
  <c r="B1432" i="6" s="1"/>
  <c r="B1439" i="6" s="1"/>
  <c r="B1446" i="6" s="1"/>
  <c r="B1453" i="6" s="1"/>
  <c r="I1278" i="6"/>
  <c r="I1285" i="6" s="1"/>
  <c r="I1292" i="6" s="1"/>
  <c r="I1299" i="6" s="1"/>
  <c r="I1306" i="6" s="1"/>
  <c r="I1313" i="6" s="1"/>
  <c r="I1320" i="6" s="1"/>
  <c r="I1327" i="6" s="1"/>
  <c r="I1334" i="6" s="1"/>
  <c r="I1341" i="6" s="1"/>
  <c r="I1348" i="6" s="1"/>
  <c r="I1355" i="6" s="1"/>
  <c r="I1362" i="6" s="1"/>
  <c r="I1369" i="6" s="1"/>
  <c r="I1376" i="6" s="1"/>
  <c r="I1383" i="6" s="1"/>
  <c r="I1390" i="6" s="1"/>
  <c r="I1397" i="6" s="1"/>
  <c r="I1404" i="6" s="1"/>
  <c r="I1411" i="6" s="1"/>
  <c r="I1418" i="6" s="1"/>
  <c r="I1425" i="6" s="1"/>
  <c r="I1432" i="6" s="1"/>
  <c r="I1439" i="6" s="1"/>
  <c r="I1446" i="6" s="1"/>
  <c r="I1453" i="6" s="1"/>
  <c r="B1245" i="6"/>
  <c r="B1252" i="6" s="1"/>
  <c r="B1259" i="6" s="1"/>
  <c r="B1266" i="6" s="1"/>
  <c r="B1273" i="6" s="1"/>
  <c r="B1280" i="6" s="1"/>
  <c r="B1287" i="6" s="1"/>
  <c r="B1294" i="6" s="1"/>
  <c r="B1301" i="6" s="1"/>
  <c r="B1308" i="6" s="1"/>
  <c r="B1315" i="6" s="1"/>
  <c r="B1322" i="6" s="1"/>
  <c r="B1329" i="6" s="1"/>
  <c r="B1336" i="6" s="1"/>
  <c r="B1343" i="6" s="1"/>
  <c r="B1350" i="6" s="1"/>
  <c r="B1357" i="6" s="1"/>
  <c r="B1364" i="6" s="1"/>
  <c r="B1371" i="6" s="1"/>
  <c r="B1378" i="6" s="1"/>
  <c r="B1385" i="6" s="1"/>
  <c r="B1392" i="6" s="1"/>
  <c r="B1399" i="6" s="1"/>
  <c r="B1406" i="6" s="1"/>
  <c r="B1413" i="6" s="1"/>
  <c r="B1420" i="6" s="1"/>
  <c r="B1427" i="6" s="1"/>
  <c r="B1434" i="6" s="1"/>
  <c r="B1441" i="6" s="1"/>
  <c r="B1448" i="6" s="1"/>
  <c r="B1455" i="6" s="1"/>
  <c r="I1204" i="6"/>
  <c r="I1211" i="6" s="1"/>
  <c r="I1218" i="6" s="1"/>
  <c r="I1225" i="6" s="1"/>
  <c r="I1232" i="6" s="1"/>
  <c r="I1239" i="6" s="1"/>
  <c r="I1246" i="6" s="1"/>
  <c r="I1253" i="6" s="1"/>
  <c r="I1260" i="6" s="1"/>
  <c r="I1267" i="6" s="1"/>
  <c r="I1274" i="6" s="1"/>
  <c r="I1281" i="6" s="1"/>
  <c r="I1288" i="6" s="1"/>
  <c r="I1295" i="6" s="1"/>
  <c r="I1302" i="6" s="1"/>
  <c r="I1309" i="6" s="1"/>
  <c r="I1316" i="6" s="1"/>
  <c r="I1323" i="6" s="1"/>
  <c r="I1330" i="6" s="1"/>
  <c r="I1337" i="6" s="1"/>
  <c r="I1344" i="6" s="1"/>
  <c r="I1351" i="6" s="1"/>
  <c r="I1358" i="6" s="1"/>
  <c r="I1365" i="6" s="1"/>
  <c r="I1372" i="6" s="1"/>
  <c r="I1379" i="6" s="1"/>
  <c r="I1386" i="6" s="1"/>
  <c r="I1393" i="6" s="1"/>
  <c r="I1400" i="6" s="1"/>
  <c r="I1407" i="6" s="1"/>
  <c r="I1414" i="6" s="1"/>
  <c r="I1421" i="6" s="1"/>
  <c r="I1428" i="6" s="1"/>
  <c r="I1435" i="6" s="1"/>
  <c r="I1442" i="6" s="1"/>
  <c r="I1449" i="6" s="1"/>
  <c r="I1456" i="6" s="1"/>
  <c r="B1183" i="6"/>
  <c r="B1190" i="6" s="1"/>
  <c r="B1197" i="6" s="1"/>
  <c r="B1204" i="6" s="1"/>
  <c r="B1211" i="6" s="1"/>
  <c r="B1218" i="6" s="1"/>
  <c r="B1225" i="6" s="1"/>
  <c r="B1232" i="6" s="1"/>
  <c r="B1239" i="6" s="1"/>
  <c r="B1246" i="6" s="1"/>
  <c r="B1253" i="6" s="1"/>
  <c r="B1260" i="6" s="1"/>
  <c r="B1267" i="6" s="1"/>
  <c r="B1274" i="6" s="1"/>
  <c r="B1281" i="6" s="1"/>
  <c r="B1288" i="6" s="1"/>
  <c r="B1295" i="6" s="1"/>
  <c r="B1302" i="6" s="1"/>
  <c r="B1309" i="6" s="1"/>
  <c r="B1316" i="6" s="1"/>
  <c r="B1323" i="6" s="1"/>
  <c r="B1330" i="6" s="1"/>
  <c r="B1337" i="6" s="1"/>
  <c r="B1344" i="6" s="1"/>
  <c r="B1351" i="6" s="1"/>
  <c r="B1358" i="6" s="1"/>
  <c r="B1365" i="6" s="1"/>
  <c r="B1372" i="6" s="1"/>
  <c r="B1379" i="6" s="1"/>
  <c r="B1386" i="6" s="1"/>
  <c r="B1393" i="6" s="1"/>
  <c r="B1400" i="6" s="1"/>
  <c r="B1407" i="6" s="1"/>
  <c r="B1414" i="6" s="1"/>
  <c r="B1421" i="6" s="1"/>
  <c r="B1428" i="6" s="1"/>
  <c r="B1435" i="6" s="1"/>
  <c r="B1442" i="6" s="1"/>
  <c r="B1449" i="6" s="1"/>
  <c r="B1456" i="6" s="1"/>
  <c r="B1163" i="6"/>
  <c r="B1170" i="6" s="1"/>
  <c r="B1177" i="6" s="1"/>
  <c r="B1184" i="6" s="1"/>
  <c r="B1191" i="6" s="1"/>
  <c r="B1198" i="6" s="1"/>
  <c r="B1205" i="6" s="1"/>
  <c r="B1212" i="6" s="1"/>
  <c r="B1219" i="6" s="1"/>
  <c r="B1226" i="6" s="1"/>
  <c r="B1233" i="6" s="1"/>
  <c r="B1240" i="6" s="1"/>
  <c r="B1247" i="6" s="1"/>
  <c r="B1254" i="6" s="1"/>
  <c r="B1261" i="6" s="1"/>
  <c r="B1268" i="6" s="1"/>
  <c r="B1275" i="6" s="1"/>
  <c r="B1282" i="6" s="1"/>
  <c r="B1289" i="6" s="1"/>
  <c r="B1296" i="6" s="1"/>
  <c r="B1303" i="6" s="1"/>
  <c r="B1310" i="6" s="1"/>
  <c r="B1317" i="6" s="1"/>
  <c r="B1324" i="6" s="1"/>
  <c r="B1331" i="6" s="1"/>
  <c r="B1338" i="6" s="1"/>
  <c r="B1345" i="6" s="1"/>
  <c r="B1352" i="6" s="1"/>
  <c r="B1359" i="6" s="1"/>
  <c r="B1366" i="6" s="1"/>
  <c r="B1373" i="6" s="1"/>
  <c r="B1380" i="6" s="1"/>
  <c r="B1387" i="6" s="1"/>
  <c r="B1394" i="6" s="1"/>
  <c r="B1401" i="6" s="1"/>
  <c r="B1408" i="6" s="1"/>
  <c r="B1415" i="6" s="1"/>
  <c r="B1422" i="6" s="1"/>
  <c r="B1429" i="6" s="1"/>
  <c r="B1436" i="6" s="1"/>
  <c r="B1443" i="6" s="1"/>
  <c r="B1450" i="6" s="1"/>
  <c r="B1457" i="6" s="1"/>
  <c r="B1141" i="6"/>
  <c r="B1148" i="6" s="1"/>
  <c r="B1155" i="6" s="1"/>
  <c r="B1162" i="6" s="1"/>
  <c r="B1169" i="6" s="1"/>
  <c r="B1176" i="6" s="1"/>
  <c r="I1137" i="6"/>
  <c r="I1144" i="6" s="1"/>
  <c r="I1151" i="6" s="1"/>
  <c r="I1158" i="6" s="1"/>
  <c r="I1165" i="6" s="1"/>
  <c r="I1172" i="6" s="1"/>
  <c r="I1179" i="6" s="1"/>
  <c r="I1186" i="6" s="1"/>
  <c r="I1193" i="6" s="1"/>
  <c r="I1200" i="6" s="1"/>
  <c r="I1207" i="6" s="1"/>
  <c r="I1214" i="6" s="1"/>
  <c r="I1221" i="6" s="1"/>
  <c r="I1228" i="6" s="1"/>
  <c r="I1235" i="6" s="1"/>
  <c r="I1242" i="6" s="1"/>
  <c r="I1249" i="6" s="1"/>
  <c r="I1256" i="6" s="1"/>
  <c r="I1263" i="6" s="1"/>
  <c r="I1270" i="6" s="1"/>
  <c r="I1277" i="6" s="1"/>
  <c r="I1284" i="6" s="1"/>
  <c r="I1291" i="6" s="1"/>
  <c r="I1298" i="6" s="1"/>
  <c r="I1305" i="6" s="1"/>
  <c r="I1312" i="6" s="1"/>
  <c r="I1319" i="6" s="1"/>
  <c r="I1326" i="6" s="1"/>
  <c r="I1333" i="6" s="1"/>
  <c r="I1340" i="6" s="1"/>
  <c r="I1347" i="6" s="1"/>
  <c r="I1354" i="6" s="1"/>
  <c r="I1361" i="6" s="1"/>
  <c r="I1368" i="6" s="1"/>
  <c r="I1375" i="6" s="1"/>
  <c r="I1382" i="6" s="1"/>
  <c r="I1389" i="6" s="1"/>
  <c r="I1396" i="6" s="1"/>
  <c r="I1403" i="6" s="1"/>
  <c r="I1410" i="6" s="1"/>
  <c r="I1417" i="6" s="1"/>
  <c r="I1424" i="6" s="1"/>
  <c r="I1431" i="6" s="1"/>
  <c r="I1438" i="6" s="1"/>
  <c r="I1445" i="6" s="1"/>
  <c r="I1452" i="6" s="1"/>
  <c r="I1134" i="6"/>
  <c r="I1141" i="6" s="1"/>
  <c r="I1148" i="6" s="1"/>
  <c r="I1155" i="6" s="1"/>
  <c r="I1162" i="6" s="1"/>
  <c r="I1169" i="6" s="1"/>
  <c r="I1176" i="6" s="1"/>
  <c r="I1183" i="6" s="1"/>
  <c r="I1190" i="6" s="1"/>
  <c r="I1197" i="6" s="1"/>
  <c r="B1128" i="6"/>
  <c r="B1135" i="6" s="1"/>
  <c r="B1142" i="6" s="1"/>
  <c r="B1149" i="6" s="1"/>
  <c r="B1156" i="6" s="1"/>
  <c r="B1125" i="6"/>
  <c r="B1132" i="6" s="1"/>
  <c r="B1139" i="6" s="1"/>
  <c r="B1146" i="6" s="1"/>
  <c r="B1153" i="6" s="1"/>
  <c r="B1160" i="6" s="1"/>
  <c r="B1167" i="6" s="1"/>
  <c r="B1174" i="6" s="1"/>
  <c r="B1181" i="6" s="1"/>
  <c r="B1188" i="6" s="1"/>
  <c r="B1195" i="6" s="1"/>
  <c r="B1202" i="6" s="1"/>
  <c r="B1209" i="6" s="1"/>
  <c r="B1216" i="6" s="1"/>
  <c r="B1223" i="6" s="1"/>
  <c r="B1230" i="6" s="1"/>
  <c r="B1237" i="6" s="1"/>
  <c r="B1244" i="6" s="1"/>
  <c r="B1251" i="6" s="1"/>
  <c r="B1258" i="6" s="1"/>
  <c r="B1265" i="6" s="1"/>
  <c r="B1272" i="6" s="1"/>
  <c r="B1279" i="6" s="1"/>
  <c r="B1286" i="6" s="1"/>
  <c r="B1293" i="6" s="1"/>
  <c r="B1300" i="6" s="1"/>
  <c r="B1307" i="6" s="1"/>
  <c r="B1314" i="6" s="1"/>
  <c r="B1321" i="6" s="1"/>
  <c r="B1328" i="6" s="1"/>
  <c r="B1335" i="6" s="1"/>
  <c r="B1342" i="6" s="1"/>
  <c r="B1349" i="6" s="1"/>
  <c r="B1356" i="6" s="1"/>
  <c r="B1363" i="6" s="1"/>
  <c r="B1370" i="6" s="1"/>
  <c r="B1377" i="6" s="1"/>
  <c r="B1384" i="6" s="1"/>
  <c r="B1391" i="6" s="1"/>
  <c r="B1398" i="6" s="1"/>
  <c r="B1405" i="6" s="1"/>
  <c r="B1412" i="6" s="1"/>
  <c r="B1419" i="6" s="1"/>
  <c r="B1426" i="6" s="1"/>
  <c r="B1433" i="6" s="1"/>
  <c r="B1440" i="6" s="1"/>
  <c r="B1447" i="6" s="1"/>
  <c r="B1454" i="6" s="1"/>
  <c r="B1123" i="6"/>
  <c r="B1130" i="6" s="1"/>
  <c r="B1137" i="6" s="1"/>
  <c r="B1144" i="6" s="1"/>
  <c r="B1151" i="6" s="1"/>
  <c r="B1158" i="6" s="1"/>
  <c r="B1165" i="6" s="1"/>
  <c r="B1172" i="6" s="1"/>
  <c r="B1179" i="6" s="1"/>
  <c r="B1186" i="6" s="1"/>
  <c r="B1193" i="6" s="1"/>
  <c r="B1200" i="6" s="1"/>
  <c r="B1207" i="6" s="1"/>
  <c r="B1214" i="6" s="1"/>
  <c r="B1221" i="6" s="1"/>
  <c r="B1228" i="6" s="1"/>
  <c r="B1235" i="6" s="1"/>
  <c r="B1242" i="6" s="1"/>
  <c r="B1249" i="6" s="1"/>
  <c r="B1256" i="6" s="1"/>
  <c r="B1263" i="6" s="1"/>
  <c r="B1270" i="6" s="1"/>
  <c r="B1277" i="6" s="1"/>
  <c r="B1284" i="6" s="1"/>
  <c r="B1291" i="6" s="1"/>
  <c r="B1298" i="6" s="1"/>
  <c r="B1305" i="6" s="1"/>
  <c r="B1312" i="6" s="1"/>
  <c r="B1319" i="6" s="1"/>
  <c r="B1326" i="6" s="1"/>
  <c r="B1333" i="6" s="1"/>
  <c r="B1340" i="6" s="1"/>
  <c r="B1347" i="6" s="1"/>
  <c r="B1354" i="6" s="1"/>
  <c r="B1361" i="6" s="1"/>
  <c r="B1368" i="6" s="1"/>
  <c r="B1375" i="6" s="1"/>
  <c r="B1382" i="6" s="1"/>
  <c r="B1389" i="6" s="1"/>
  <c r="B1396" i="6" s="1"/>
  <c r="B1403" i="6" s="1"/>
  <c r="B1410" i="6" s="1"/>
  <c r="B1417" i="6" s="1"/>
  <c r="B1424" i="6" s="1"/>
  <c r="B1431" i="6" s="1"/>
  <c r="B1438" i="6" s="1"/>
  <c r="B1445" i="6" s="1"/>
  <c r="B1452" i="6" s="1"/>
  <c r="I1118" i="6"/>
  <c r="I1125" i="6" s="1"/>
  <c r="I1132" i="6" s="1"/>
  <c r="I1139" i="6" s="1"/>
  <c r="I1146" i="6" s="1"/>
  <c r="I1153" i="6" s="1"/>
  <c r="I1160" i="6" s="1"/>
  <c r="I1167" i="6" s="1"/>
  <c r="I1174" i="6" s="1"/>
  <c r="I1181" i="6" s="1"/>
  <c r="I1188" i="6" s="1"/>
  <c r="I1195" i="6" s="1"/>
  <c r="I1202" i="6" s="1"/>
  <c r="I1209" i="6" s="1"/>
  <c r="I1216" i="6" s="1"/>
  <c r="I1223" i="6" s="1"/>
  <c r="I1230" i="6" s="1"/>
  <c r="I1237" i="6" s="1"/>
  <c r="I1244" i="6" s="1"/>
  <c r="I1251" i="6" s="1"/>
  <c r="I1258" i="6" s="1"/>
  <c r="I1265" i="6" s="1"/>
  <c r="I1272" i="6" s="1"/>
  <c r="I1279" i="6" s="1"/>
  <c r="I1286" i="6" s="1"/>
  <c r="I1293" i="6" s="1"/>
  <c r="I1300" i="6" s="1"/>
  <c r="I1307" i="6" s="1"/>
  <c r="I1314" i="6" s="1"/>
  <c r="I1321" i="6" s="1"/>
  <c r="I1328" i="6" s="1"/>
  <c r="I1335" i="6" s="1"/>
  <c r="I1342" i="6" s="1"/>
  <c r="I1349" i="6" s="1"/>
  <c r="I1356" i="6" s="1"/>
  <c r="I1363" i="6" s="1"/>
  <c r="I1370" i="6" s="1"/>
  <c r="I1377" i="6" s="1"/>
  <c r="I1384" i="6" s="1"/>
  <c r="I1391" i="6" s="1"/>
  <c r="I1398" i="6" s="1"/>
  <c r="I1405" i="6" s="1"/>
  <c r="I1412" i="6" s="1"/>
  <c r="I1419" i="6" s="1"/>
  <c r="I1426" i="6" s="1"/>
  <c r="I1433" i="6" s="1"/>
  <c r="I1440" i="6" s="1"/>
  <c r="I1447" i="6" s="1"/>
  <c r="I1454" i="6" s="1"/>
  <c r="I1117" i="6"/>
  <c r="I1124" i="6" s="1"/>
  <c r="I1131" i="6" s="1"/>
  <c r="I1138" i="6" s="1"/>
  <c r="I1145" i="6" s="1"/>
  <c r="I1152" i="6" s="1"/>
  <c r="I1159" i="6" s="1"/>
  <c r="I1166" i="6" s="1"/>
  <c r="I1173" i="6" s="1"/>
  <c r="I1180" i="6" s="1"/>
  <c r="I1187" i="6" s="1"/>
  <c r="I1194" i="6" s="1"/>
  <c r="I1201" i="6" s="1"/>
  <c r="I1208" i="6" s="1"/>
  <c r="I1215" i="6" s="1"/>
  <c r="I1222" i="6" s="1"/>
  <c r="I1229" i="6" s="1"/>
  <c r="I1236" i="6" s="1"/>
  <c r="I1243" i="6" s="1"/>
  <c r="I1250" i="6" s="1"/>
  <c r="I1257" i="6" s="1"/>
  <c r="I1264" i="6" s="1"/>
  <c r="I1271" i="6" s="1"/>
  <c r="B1117" i="6"/>
  <c r="B1124" i="6" s="1"/>
  <c r="B1131" i="6" s="1"/>
  <c r="B1138" i="6" s="1"/>
  <c r="B1145" i="6" s="1"/>
  <c r="B1152" i="6" s="1"/>
  <c r="B1159" i="6" s="1"/>
  <c r="B1166" i="6" s="1"/>
  <c r="B1173" i="6" s="1"/>
  <c r="B1180" i="6" s="1"/>
  <c r="B1187" i="6" s="1"/>
  <c r="B1194" i="6" s="1"/>
  <c r="B1201" i="6" s="1"/>
  <c r="B1208" i="6" s="1"/>
  <c r="B1215" i="6" s="1"/>
  <c r="B1222" i="6" s="1"/>
  <c r="B1229" i="6" s="1"/>
  <c r="B1236" i="6" s="1"/>
  <c r="B1243" i="6" s="1"/>
  <c r="B1250" i="6" s="1"/>
  <c r="B1257" i="6" s="1"/>
  <c r="B1264" i="6" s="1"/>
  <c r="B1271" i="6" s="1"/>
  <c r="B1278" i="6" s="1"/>
  <c r="B1285" i="6" s="1"/>
  <c r="I1114" i="6"/>
  <c r="I1121" i="6" s="1"/>
  <c r="I1128" i="6" s="1"/>
  <c r="I1135" i="6" s="1"/>
  <c r="I1142" i="6" s="1"/>
  <c r="I1149" i="6" s="1"/>
  <c r="I1156" i="6" s="1"/>
  <c r="I1163" i="6" s="1"/>
  <c r="I1170" i="6" s="1"/>
  <c r="I1177" i="6" s="1"/>
  <c r="I1184" i="6" s="1"/>
  <c r="I1191" i="6" s="1"/>
  <c r="I1198" i="6" s="1"/>
  <c r="I1205" i="6" s="1"/>
  <c r="I1212" i="6" s="1"/>
  <c r="I1219" i="6" s="1"/>
  <c r="I1226" i="6" s="1"/>
  <c r="I1233" i="6" s="1"/>
  <c r="I1240" i="6" s="1"/>
  <c r="I1247" i="6" s="1"/>
  <c r="I1254" i="6" s="1"/>
  <c r="I1261" i="6" s="1"/>
  <c r="I1268" i="6" s="1"/>
  <c r="I1275" i="6" s="1"/>
  <c r="I1282" i="6" s="1"/>
  <c r="I1289" i="6" s="1"/>
  <c r="I1296" i="6" s="1"/>
  <c r="I1303" i="6" s="1"/>
  <c r="I1310" i="6" s="1"/>
  <c r="I1317" i="6" s="1"/>
  <c r="I1324" i="6" s="1"/>
  <c r="I1331" i="6" s="1"/>
  <c r="I1338" i="6" s="1"/>
  <c r="I1345" i="6" s="1"/>
  <c r="I1352" i="6" s="1"/>
  <c r="I1359" i="6" s="1"/>
  <c r="I1366" i="6" s="1"/>
  <c r="I1373" i="6" s="1"/>
  <c r="I1380" i="6" s="1"/>
  <c r="I1387" i="6" s="1"/>
  <c r="I1394" i="6" s="1"/>
  <c r="I1401" i="6" s="1"/>
  <c r="I1408" i="6" s="1"/>
  <c r="I1415" i="6" s="1"/>
  <c r="I1422" i="6" s="1"/>
  <c r="I1429" i="6" s="1"/>
  <c r="I1436" i="6" s="1"/>
  <c r="I1443" i="6" s="1"/>
  <c r="I1450" i="6" s="1"/>
  <c r="I1457" i="6" s="1"/>
  <c r="I1113" i="6"/>
  <c r="I1120" i="6" s="1"/>
  <c r="I1127" i="6" s="1"/>
  <c r="B1113" i="6"/>
  <c r="B1120" i="6" s="1"/>
  <c r="B1127" i="6" s="1"/>
  <c r="B1134" i="6" s="1"/>
  <c r="I1110" i="6"/>
  <c r="B1109" i="6"/>
  <c r="B1116" i="6" s="1"/>
  <c r="I1107" i="6"/>
  <c r="B1107" i="6"/>
  <c r="B1114" i="6" s="1"/>
  <c r="B1121" i="6" s="1"/>
  <c r="I1106" i="6"/>
  <c r="B1106" i="6"/>
  <c r="I1105" i="6"/>
  <c r="I1112" i="6" s="1"/>
  <c r="I1119" i="6" s="1"/>
  <c r="I1126" i="6" s="1"/>
  <c r="I1133" i="6" s="1"/>
  <c r="I1140" i="6" s="1"/>
  <c r="I1147" i="6" s="1"/>
  <c r="I1154" i="6" s="1"/>
  <c r="I1161" i="6" s="1"/>
  <c r="I1168" i="6" s="1"/>
  <c r="I1175" i="6" s="1"/>
  <c r="I1182" i="6" s="1"/>
  <c r="I1189" i="6" s="1"/>
  <c r="I1196" i="6" s="1"/>
  <c r="I1203" i="6" s="1"/>
  <c r="I1210" i="6" s="1"/>
  <c r="I1217" i="6" s="1"/>
  <c r="I1224" i="6" s="1"/>
  <c r="I1231" i="6" s="1"/>
  <c r="I1238" i="6" s="1"/>
  <c r="I1245" i="6" s="1"/>
  <c r="I1252" i="6" s="1"/>
  <c r="I1259" i="6" s="1"/>
  <c r="I1266" i="6" s="1"/>
  <c r="I1273" i="6" s="1"/>
  <c r="I1280" i="6" s="1"/>
  <c r="I1287" i="6" s="1"/>
  <c r="I1294" i="6" s="1"/>
  <c r="I1301" i="6" s="1"/>
  <c r="I1308" i="6" s="1"/>
  <c r="I1315" i="6" s="1"/>
  <c r="I1322" i="6" s="1"/>
  <c r="I1329" i="6" s="1"/>
  <c r="I1336" i="6" s="1"/>
  <c r="I1343" i="6" s="1"/>
  <c r="I1350" i="6" s="1"/>
  <c r="I1357" i="6" s="1"/>
  <c r="I1364" i="6" s="1"/>
  <c r="I1371" i="6" s="1"/>
  <c r="I1378" i="6" s="1"/>
  <c r="I1385" i="6" s="1"/>
  <c r="I1392" i="6" s="1"/>
  <c r="I1399" i="6" s="1"/>
  <c r="I1406" i="6" s="1"/>
  <c r="I1413" i="6" s="1"/>
  <c r="I1420" i="6" s="1"/>
  <c r="I1427" i="6" s="1"/>
  <c r="I1434" i="6" s="1"/>
  <c r="I1441" i="6" s="1"/>
  <c r="I1448" i="6" s="1"/>
  <c r="I1455" i="6" s="1"/>
  <c r="B1105" i="6"/>
  <c r="B1112" i="6" s="1"/>
  <c r="B1119" i="6" s="1"/>
  <c r="B1126" i="6" s="1"/>
  <c r="B1133" i="6" s="1"/>
  <c r="B1140" i="6" s="1"/>
  <c r="B1147" i="6" s="1"/>
  <c r="B1154" i="6" s="1"/>
  <c r="B1161" i="6" s="1"/>
  <c r="B1168" i="6" s="1"/>
  <c r="B1175" i="6" s="1"/>
  <c r="B1182" i="6" s="1"/>
  <c r="B1189" i="6" s="1"/>
  <c r="B1196" i="6" s="1"/>
  <c r="B1203" i="6" s="1"/>
  <c r="B1210" i="6" s="1"/>
  <c r="B1217" i="6" s="1"/>
  <c r="B1224" i="6" s="1"/>
  <c r="B1231" i="6" s="1"/>
  <c r="B1238" i="6" s="1"/>
  <c r="I1104" i="6"/>
  <c r="I1111" i="6" s="1"/>
  <c r="B1104" i="6"/>
  <c r="B1111" i="6" s="1"/>
  <c r="B1118" i="6" s="1"/>
  <c r="I1103" i="6"/>
  <c r="B1103" i="6"/>
  <c r="B1110" i="6" s="1"/>
  <c r="I1102" i="6"/>
  <c r="I1109" i="6" s="1"/>
  <c r="I1116" i="6" s="1"/>
  <c r="I1123" i="6" s="1"/>
  <c r="I1130" i="6" s="1"/>
  <c r="B1102" i="6"/>
  <c r="I1101" i="6"/>
  <c r="I1108" i="6" s="1"/>
  <c r="I1115" i="6" s="1"/>
  <c r="I1122" i="6" s="1"/>
  <c r="I1129" i="6" s="1"/>
  <c r="I1136" i="6" s="1"/>
  <c r="I1143" i="6" s="1"/>
  <c r="I1150" i="6" s="1"/>
  <c r="I1157" i="6" s="1"/>
  <c r="I1164" i="6" s="1"/>
  <c r="I1171" i="6" s="1"/>
  <c r="I1178" i="6" s="1"/>
  <c r="I1185" i="6" s="1"/>
  <c r="I1192" i="6" s="1"/>
  <c r="I1199" i="6" s="1"/>
  <c r="I1206" i="6" s="1"/>
  <c r="I1213" i="6" s="1"/>
  <c r="I1220" i="6" s="1"/>
  <c r="I1227" i="6" s="1"/>
  <c r="I1234" i="6" s="1"/>
  <c r="I1241" i="6" s="1"/>
  <c r="I1248" i="6" s="1"/>
  <c r="I1255" i="6" s="1"/>
  <c r="I1262" i="6" s="1"/>
  <c r="I1269" i="6" s="1"/>
  <c r="I1276" i="6" s="1"/>
  <c r="I1283" i="6" s="1"/>
  <c r="I1290" i="6" s="1"/>
  <c r="I1297" i="6" s="1"/>
  <c r="I1304" i="6" s="1"/>
  <c r="I1311" i="6" s="1"/>
  <c r="I1318" i="6" s="1"/>
  <c r="I1325" i="6" s="1"/>
  <c r="I1332" i="6" s="1"/>
  <c r="I1339" i="6" s="1"/>
  <c r="I1346" i="6" s="1"/>
  <c r="I1353" i="6" s="1"/>
  <c r="I1360" i="6" s="1"/>
  <c r="I1367" i="6" s="1"/>
  <c r="I1374" i="6" s="1"/>
  <c r="I1381" i="6" s="1"/>
  <c r="I1388" i="6" s="1"/>
  <c r="I1395" i="6" s="1"/>
  <c r="I1402" i="6" s="1"/>
  <c r="I1409" i="6" s="1"/>
  <c r="I1416" i="6" s="1"/>
  <c r="I1423" i="6" s="1"/>
  <c r="I1430" i="6" s="1"/>
  <c r="I1437" i="6" s="1"/>
  <c r="I1444" i="6" s="1"/>
  <c r="I1451" i="6" s="1"/>
  <c r="B1101" i="6"/>
  <c r="B1108" i="6" s="1"/>
  <c r="B1115" i="6" s="1"/>
  <c r="B1122" i="6" s="1"/>
  <c r="B1129" i="6" s="1"/>
  <c r="B1136" i="6" s="1"/>
  <c r="B1143" i="6" s="1"/>
  <c r="B1150" i="6" s="1"/>
  <c r="B1157" i="6" s="1"/>
  <c r="B1164" i="6" s="1"/>
  <c r="B1171" i="6" s="1"/>
  <c r="B1178" i="6" s="1"/>
  <c r="B1185" i="6" s="1"/>
  <c r="B1192" i="6" s="1"/>
  <c r="B1199" i="6" s="1"/>
  <c r="B1206" i="6" s="1"/>
  <c r="B1213" i="6" s="1"/>
  <c r="B1220" i="6" s="1"/>
  <c r="B1227" i="6" s="1"/>
  <c r="B1234" i="6" s="1"/>
  <c r="B1241" i="6" s="1"/>
  <c r="B1248" i="6" s="1"/>
  <c r="B1255" i="6" s="1"/>
  <c r="B1262" i="6" s="1"/>
  <c r="B1269" i="6" s="1"/>
  <c r="B1276" i="6" s="1"/>
  <c r="B1283" i="6" s="1"/>
  <c r="B1290" i="6" s="1"/>
  <c r="B1297" i="6" s="1"/>
  <c r="B1304" i="6" s="1"/>
  <c r="B1311" i="6" s="1"/>
  <c r="B1318" i="6" s="1"/>
  <c r="B1325" i="6" s="1"/>
  <c r="B1332" i="6" s="1"/>
  <c r="B1339" i="6" s="1"/>
  <c r="B1346" i="6" s="1"/>
  <c r="B1353" i="6" s="1"/>
  <c r="B1360" i="6" s="1"/>
  <c r="B1367" i="6" s="1"/>
  <c r="B1374" i="6" s="1"/>
  <c r="B1381" i="6" s="1"/>
  <c r="B1388" i="6" s="1"/>
  <c r="B1395" i="6" s="1"/>
  <c r="B1402" i="6" s="1"/>
  <c r="B1409" i="6" s="1"/>
  <c r="B1416" i="6" s="1"/>
  <c r="B1423" i="6" s="1"/>
  <c r="B1430" i="6" s="1"/>
  <c r="B1437" i="6" s="1"/>
  <c r="B1444" i="6" s="1"/>
  <c r="B1451" i="6" s="1"/>
  <c r="B1001" i="6"/>
  <c r="B1008" i="6" s="1"/>
  <c r="B1015" i="6" s="1"/>
  <c r="B1022" i="6" s="1"/>
  <c r="B1029" i="6" s="1"/>
  <c r="B1036" i="6" s="1"/>
  <c r="B1043" i="6" s="1"/>
  <c r="B1050" i="6" s="1"/>
  <c r="B1057" i="6" s="1"/>
  <c r="B1064" i="6" s="1"/>
  <c r="B1071" i="6" s="1"/>
  <c r="B1078" i="6" s="1"/>
  <c r="B1085" i="6" s="1"/>
  <c r="B1092" i="6" s="1"/>
  <c r="I952" i="6"/>
  <c r="I959" i="6" s="1"/>
  <c r="I966" i="6" s="1"/>
  <c r="I973" i="6" s="1"/>
  <c r="I980" i="6" s="1"/>
  <c r="I987" i="6" s="1"/>
  <c r="I994" i="6" s="1"/>
  <c r="I1001" i="6" s="1"/>
  <c r="I1008" i="6" s="1"/>
  <c r="I1015" i="6" s="1"/>
  <c r="I1022" i="6" s="1"/>
  <c r="I1029" i="6" s="1"/>
  <c r="I1036" i="6" s="1"/>
  <c r="I1043" i="6" s="1"/>
  <c r="I1050" i="6" s="1"/>
  <c r="I1057" i="6" s="1"/>
  <c r="I1064" i="6" s="1"/>
  <c r="I1071" i="6" s="1"/>
  <c r="I1078" i="6" s="1"/>
  <c r="I1085" i="6" s="1"/>
  <c r="I1092" i="6" s="1"/>
  <c r="B919" i="6"/>
  <c r="B926" i="6" s="1"/>
  <c r="B933" i="6" s="1"/>
  <c r="B940" i="6" s="1"/>
  <c r="B947" i="6" s="1"/>
  <c r="B954" i="6" s="1"/>
  <c r="B961" i="6" s="1"/>
  <c r="B968" i="6" s="1"/>
  <c r="B975" i="6" s="1"/>
  <c r="B982" i="6" s="1"/>
  <c r="B989" i="6" s="1"/>
  <c r="B996" i="6" s="1"/>
  <c r="B1003" i="6" s="1"/>
  <c r="B1010" i="6" s="1"/>
  <c r="B1017" i="6" s="1"/>
  <c r="B1024" i="6" s="1"/>
  <c r="B1031" i="6" s="1"/>
  <c r="B1038" i="6" s="1"/>
  <c r="B1045" i="6" s="1"/>
  <c r="B1052" i="6" s="1"/>
  <c r="B1059" i="6" s="1"/>
  <c r="B1066" i="6" s="1"/>
  <c r="B1073" i="6" s="1"/>
  <c r="B1080" i="6" s="1"/>
  <c r="B1087" i="6" s="1"/>
  <c r="B896" i="6"/>
  <c r="B903" i="6" s="1"/>
  <c r="B910" i="6" s="1"/>
  <c r="B917" i="6" s="1"/>
  <c r="B924" i="6" s="1"/>
  <c r="B931" i="6" s="1"/>
  <c r="B938" i="6" s="1"/>
  <c r="B945" i="6" s="1"/>
  <c r="B952" i="6" s="1"/>
  <c r="B959" i="6" s="1"/>
  <c r="B966" i="6" s="1"/>
  <c r="B973" i="6" s="1"/>
  <c r="B980" i="6" s="1"/>
  <c r="B987" i="6" s="1"/>
  <c r="B994" i="6" s="1"/>
  <c r="I849" i="6"/>
  <c r="I856" i="6" s="1"/>
  <c r="I863" i="6" s="1"/>
  <c r="I870" i="6" s="1"/>
  <c r="I877" i="6" s="1"/>
  <c r="I884" i="6" s="1"/>
  <c r="I891" i="6" s="1"/>
  <c r="I898" i="6" s="1"/>
  <c r="I905" i="6" s="1"/>
  <c r="I912" i="6" s="1"/>
  <c r="I919" i="6" s="1"/>
  <c r="I926" i="6" s="1"/>
  <c r="I933" i="6" s="1"/>
  <c r="I940" i="6" s="1"/>
  <c r="I947" i="6" s="1"/>
  <c r="I954" i="6" s="1"/>
  <c r="I961" i="6" s="1"/>
  <c r="I968" i="6" s="1"/>
  <c r="I975" i="6" s="1"/>
  <c r="I982" i="6" s="1"/>
  <c r="I989" i="6" s="1"/>
  <c r="I996" i="6" s="1"/>
  <c r="I1003" i="6" s="1"/>
  <c r="I1010" i="6" s="1"/>
  <c r="I1017" i="6" s="1"/>
  <c r="I1024" i="6" s="1"/>
  <c r="I1031" i="6" s="1"/>
  <c r="I1038" i="6" s="1"/>
  <c r="I1045" i="6" s="1"/>
  <c r="I1052" i="6" s="1"/>
  <c r="I1059" i="6" s="1"/>
  <c r="I1066" i="6" s="1"/>
  <c r="I1073" i="6" s="1"/>
  <c r="I1080" i="6" s="1"/>
  <c r="I1087" i="6" s="1"/>
  <c r="I832" i="6"/>
  <c r="I839" i="6" s="1"/>
  <c r="I846" i="6" s="1"/>
  <c r="I853" i="6" s="1"/>
  <c r="I860" i="6" s="1"/>
  <c r="I867" i="6" s="1"/>
  <c r="I874" i="6" s="1"/>
  <c r="I881" i="6" s="1"/>
  <c r="I888" i="6" s="1"/>
  <c r="I895" i="6" s="1"/>
  <c r="I902" i="6" s="1"/>
  <c r="I909" i="6" s="1"/>
  <c r="I916" i="6" s="1"/>
  <c r="I923" i="6" s="1"/>
  <c r="I930" i="6" s="1"/>
  <c r="I937" i="6" s="1"/>
  <c r="I944" i="6" s="1"/>
  <c r="I951" i="6" s="1"/>
  <c r="I958" i="6" s="1"/>
  <c r="I965" i="6" s="1"/>
  <c r="I972" i="6" s="1"/>
  <c r="I979" i="6" s="1"/>
  <c r="I986" i="6" s="1"/>
  <c r="I993" i="6" s="1"/>
  <c r="I1000" i="6" s="1"/>
  <c r="I1007" i="6" s="1"/>
  <c r="I1014" i="6" s="1"/>
  <c r="I1021" i="6" s="1"/>
  <c r="I1028" i="6" s="1"/>
  <c r="I1035" i="6" s="1"/>
  <c r="I1042" i="6" s="1"/>
  <c r="I1049" i="6" s="1"/>
  <c r="I1056" i="6" s="1"/>
  <c r="I1063" i="6" s="1"/>
  <c r="I1070" i="6" s="1"/>
  <c r="I1077" i="6" s="1"/>
  <c r="I1084" i="6" s="1"/>
  <c r="I1091" i="6" s="1"/>
  <c r="I817" i="6"/>
  <c r="I824" i="6" s="1"/>
  <c r="I831" i="6" s="1"/>
  <c r="I838" i="6" s="1"/>
  <c r="I845" i="6" s="1"/>
  <c r="I852" i="6" s="1"/>
  <c r="I859" i="6" s="1"/>
  <c r="I866" i="6" s="1"/>
  <c r="I873" i="6" s="1"/>
  <c r="I880" i="6" s="1"/>
  <c r="I887" i="6" s="1"/>
  <c r="I894" i="6" s="1"/>
  <c r="I901" i="6" s="1"/>
  <c r="I908" i="6" s="1"/>
  <c r="I915" i="6" s="1"/>
  <c r="I922" i="6" s="1"/>
  <c r="I929" i="6" s="1"/>
  <c r="I936" i="6" s="1"/>
  <c r="I943" i="6" s="1"/>
  <c r="I950" i="6" s="1"/>
  <c r="I957" i="6" s="1"/>
  <c r="I964" i="6" s="1"/>
  <c r="I971" i="6" s="1"/>
  <c r="I978" i="6" s="1"/>
  <c r="I985" i="6" s="1"/>
  <c r="I992" i="6" s="1"/>
  <c r="I999" i="6" s="1"/>
  <c r="I1006" i="6" s="1"/>
  <c r="I1013" i="6" s="1"/>
  <c r="I1020" i="6" s="1"/>
  <c r="I1027" i="6" s="1"/>
  <c r="I1034" i="6" s="1"/>
  <c r="I1041" i="6" s="1"/>
  <c r="I1048" i="6" s="1"/>
  <c r="I1055" i="6" s="1"/>
  <c r="I1062" i="6" s="1"/>
  <c r="I1069" i="6" s="1"/>
  <c r="I1076" i="6" s="1"/>
  <c r="I1083" i="6" s="1"/>
  <c r="I1090" i="6" s="1"/>
  <c r="B801" i="6"/>
  <c r="B808" i="6" s="1"/>
  <c r="B815" i="6" s="1"/>
  <c r="B822" i="6" s="1"/>
  <c r="B829" i="6" s="1"/>
  <c r="B836" i="6" s="1"/>
  <c r="B843" i="6" s="1"/>
  <c r="B850" i="6" s="1"/>
  <c r="B857" i="6" s="1"/>
  <c r="B864" i="6" s="1"/>
  <c r="B871" i="6" s="1"/>
  <c r="B878" i="6" s="1"/>
  <c r="B885" i="6" s="1"/>
  <c r="B892" i="6" s="1"/>
  <c r="B899" i="6" s="1"/>
  <c r="B906" i="6" s="1"/>
  <c r="B913" i="6" s="1"/>
  <c r="B920" i="6" s="1"/>
  <c r="B927" i="6" s="1"/>
  <c r="B934" i="6" s="1"/>
  <c r="B941" i="6" s="1"/>
  <c r="B948" i="6" s="1"/>
  <c r="B955" i="6" s="1"/>
  <c r="B962" i="6" s="1"/>
  <c r="B969" i="6" s="1"/>
  <c r="B976" i="6" s="1"/>
  <c r="B983" i="6" s="1"/>
  <c r="B990" i="6" s="1"/>
  <c r="B997" i="6" s="1"/>
  <c r="B1004" i="6" s="1"/>
  <c r="B1011" i="6" s="1"/>
  <c r="B1018" i="6" s="1"/>
  <c r="B1025" i="6" s="1"/>
  <c r="B1032" i="6" s="1"/>
  <c r="B1039" i="6" s="1"/>
  <c r="B1046" i="6" s="1"/>
  <c r="B1053" i="6" s="1"/>
  <c r="B1060" i="6" s="1"/>
  <c r="B1067" i="6" s="1"/>
  <c r="B1074" i="6" s="1"/>
  <c r="B1081" i="6" s="1"/>
  <c r="B1088" i="6" s="1"/>
  <c r="I794" i="6"/>
  <c r="I801" i="6" s="1"/>
  <c r="I808" i="6" s="1"/>
  <c r="I815" i="6" s="1"/>
  <c r="I822" i="6" s="1"/>
  <c r="I829" i="6" s="1"/>
  <c r="I836" i="6" s="1"/>
  <c r="I843" i="6" s="1"/>
  <c r="I850" i="6" s="1"/>
  <c r="I857" i="6" s="1"/>
  <c r="I864" i="6" s="1"/>
  <c r="I871" i="6" s="1"/>
  <c r="I878" i="6" s="1"/>
  <c r="I885" i="6" s="1"/>
  <c r="I892" i="6" s="1"/>
  <c r="I899" i="6" s="1"/>
  <c r="I906" i="6" s="1"/>
  <c r="I913" i="6" s="1"/>
  <c r="I920" i="6" s="1"/>
  <c r="I927" i="6" s="1"/>
  <c r="I934" i="6" s="1"/>
  <c r="I941" i="6" s="1"/>
  <c r="I948" i="6" s="1"/>
  <c r="I955" i="6" s="1"/>
  <c r="I962" i="6" s="1"/>
  <c r="I969" i="6" s="1"/>
  <c r="I976" i="6" s="1"/>
  <c r="I983" i="6" s="1"/>
  <c r="I990" i="6" s="1"/>
  <c r="I997" i="6" s="1"/>
  <c r="I1004" i="6" s="1"/>
  <c r="I1011" i="6" s="1"/>
  <c r="I1018" i="6" s="1"/>
  <c r="I1025" i="6" s="1"/>
  <c r="I1032" i="6" s="1"/>
  <c r="I1039" i="6" s="1"/>
  <c r="I1046" i="6" s="1"/>
  <c r="I1053" i="6" s="1"/>
  <c r="I1060" i="6" s="1"/>
  <c r="I1067" i="6" s="1"/>
  <c r="I1074" i="6" s="1"/>
  <c r="I1081" i="6" s="1"/>
  <c r="I1088" i="6" s="1"/>
  <c r="B759" i="6"/>
  <c r="B766" i="6" s="1"/>
  <c r="B773" i="6" s="1"/>
  <c r="B780" i="6" s="1"/>
  <c r="B787" i="6" s="1"/>
  <c r="B794" i="6" s="1"/>
  <c r="I753" i="6"/>
  <c r="I760" i="6" s="1"/>
  <c r="I767" i="6" s="1"/>
  <c r="I774" i="6" s="1"/>
  <c r="I781" i="6" s="1"/>
  <c r="I788" i="6" s="1"/>
  <c r="I795" i="6" s="1"/>
  <c r="I802" i="6" s="1"/>
  <c r="I809" i="6" s="1"/>
  <c r="I816" i="6" s="1"/>
  <c r="I823" i="6" s="1"/>
  <c r="I830" i="6" s="1"/>
  <c r="I837" i="6" s="1"/>
  <c r="I844" i="6" s="1"/>
  <c r="I851" i="6" s="1"/>
  <c r="I858" i="6" s="1"/>
  <c r="I865" i="6" s="1"/>
  <c r="I872" i="6" s="1"/>
  <c r="I879" i="6" s="1"/>
  <c r="I886" i="6" s="1"/>
  <c r="I893" i="6" s="1"/>
  <c r="I900" i="6" s="1"/>
  <c r="I907" i="6" s="1"/>
  <c r="I914" i="6" s="1"/>
  <c r="I921" i="6" s="1"/>
  <c r="I928" i="6" s="1"/>
  <c r="I935" i="6" s="1"/>
  <c r="I942" i="6" s="1"/>
  <c r="I949" i="6" s="1"/>
  <c r="I956" i="6" s="1"/>
  <c r="I963" i="6" s="1"/>
  <c r="I970" i="6" s="1"/>
  <c r="I977" i="6" s="1"/>
  <c r="I984" i="6" s="1"/>
  <c r="I991" i="6" s="1"/>
  <c r="I998" i="6" s="1"/>
  <c r="I1005" i="6" s="1"/>
  <c r="I1012" i="6" s="1"/>
  <c r="I1019" i="6" s="1"/>
  <c r="I1026" i="6" s="1"/>
  <c r="I1033" i="6" s="1"/>
  <c r="I1040" i="6" s="1"/>
  <c r="I1047" i="6" s="1"/>
  <c r="I1054" i="6" s="1"/>
  <c r="I1061" i="6" s="1"/>
  <c r="I1068" i="6" s="1"/>
  <c r="I1075" i="6" s="1"/>
  <c r="I1082" i="6" s="1"/>
  <c r="I1089" i="6" s="1"/>
  <c r="B753" i="6"/>
  <c r="B760" i="6" s="1"/>
  <c r="B767" i="6" s="1"/>
  <c r="B774" i="6" s="1"/>
  <c r="B781" i="6" s="1"/>
  <c r="B788" i="6" s="1"/>
  <c r="B795" i="6" s="1"/>
  <c r="B802" i="6" s="1"/>
  <c r="B809" i="6" s="1"/>
  <c r="B816" i="6" s="1"/>
  <c r="B823" i="6" s="1"/>
  <c r="B830" i="6" s="1"/>
  <c r="B837" i="6" s="1"/>
  <c r="B844" i="6" s="1"/>
  <c r="B851" i="6" s="1"/>
  <c r="B858" i="6" s="1"/>
  <c r="B865" i="6" s="1"/>
  <c r="B872" i="6" s="1"/>
  <c r="B879" i="6" s="1"/>
  <c r="B886" i="6" s="1"/>
  <c r="B893" i="6" s="1"/>
  <c r="B900" i="6" s="1"/>
  <c r="B907" i="6" s="1"/>
  <c r="B914" i="6" s="1"/>
  <c r="B921" i="6" s="1"/>
  <c r="B928" i="6" s="1"/>
  <c r="B935" i="6" s="1"/>
  <c r="B942" i="6" s="1"/>
  <c r="B949" i="6" s="1"/>
  <c r="B956" i="6" s="1"/>
  <c r="B963" i="6" s="1"/>
  <c r="B970" i="6" s="1"/>
  <c r="B977" i="6" s="1"/>
  <c r="B984" i="6" s="1"/>
  <c r="B991" i="6" s="1"/>
  <c r="B998" i="6" s="1"/>
  <c r="B1005" i="6" s="1"/>
  <c r="B1012" i="6" s="1"/>
  <c r="B1019" i="6" s="1"/>
  <c r="B1026" i="6" s="1"/>
  <c r="B1033" i="6" s="1"/>
  <c r="B1040" i="6" s="1"/>
  <c r="B1047" i="6" s="1"/>
  <c r="B1054" i="6" s="1"/>
  <c r="B1061" i="6" s="1"/>
  <c r="B1068" i="6" s="1"/>
  <c r="B1075" i="6" s="1"/>
  <c r="B1082" i="6" s="1"/>
  <c r="B1089" i="6" s="1"/>
  <c r="B752" i="6"/>
  <c r="I750" i="6"/>
  <c r="I757" i="6" s="1"/>
  <c r="I764" i="6" s="1"/>
  <c r="I771" i="6" s="1"/>
  <c r="I778" i="6" s="1"/>
  <c r="I785" i="6" s="1"/>
  <c r="I792" i="6" s="1"/>
  <c r="I799" i="6" s="1"/>
  <c r="I806" i="6" s="1"/>
  <c r="I813" i="6" s="1"/>
  <c r="I820" i="6" s="1"/>
  <c r="I827" i="6" s="1"/>
  <c r="I834" i="6" s="1"/>
  <c r="I841" i="6" s="1"/>
  <c r="I848" i="6" s="1"/>
  <c r="I855" i="6" s="1"/>
  <c r="I862" i="6" s="1"/>
  <c r="I869" i="6" s="1"/>
  <c r="I876" i="6" s="1"/>
  <c r="I883" i="6" s="1"/>
  <c r="I890" i="6" s="1"/>
  <c r="I897" i="6" s="1"/>
  <c r="I904" i="6" s="1"/>
  <c r="I911" i="6" s="1"/>
  <c r="I918" i="6" s="1"/>
  <c r="I925" i="6" s="1"/>
  <c r="I932" i="6" s="1"/>
  <c r="I939" i="6" s="1"/>
  <c r="I946" i="6" s="1"/>
  <c r="I953" i="6" s="1"/>
  <c r="I960" i="6" s="1"/>
  <c r="I967" i="6" s="1"/>
  <c r="I974" i="6" s="1"/>
  <c r="I981" i="6" s="1"/>
  <c r="I988" i="6" s="1"/>
  <c r="I995" i="6" s="1"/>
  <c r="I1002" i="6" s="1"/>
  <c r="I1009" i="6" s="1"/>
  <c r="I1016" i="6" s="1"/>
  <c r="I1023" i="6" s="1"/>
  <c r="I1030" i="6" s="1"/>
  <c r="I1037" i="6" s="1"/>
  <c r="I1044" i="6" s="1"/>
  <c r="I1051" i="6" s="1"/>
  <c r="I1058" i="6" s="1"/>
  <c r="I1065" i="6" s="1"/>
  <c r="I1072" i="6" s="1"/>
  <c r="I1079" i="6" s="1"/>
  <c r="I1086" i="6" s="1"/>
  <c r="I1093" i="6" s="1"/>
  <c r="B749" i="6"/>
  <c r="B756" i="6" s="1"/>
  <c r="B763" i="6" s="1"/>
  <c r="B770" i="6" s="1"/>
  <c r="B777" i="6" s="1"/>
  <c r="B784" i="6" s="1"/>
  <c r="B791" i="6" s="1"/>
  <c r="B798" i="6" s="1"/>
  <c r="B805" i="6" s="1"/>
  <c r="B812" i="6" s="1"/>
  <c r="B819" i="6" s="1"/>
  <c r="B826" i="6" s="1"/>
  <c r="B833" i="6" s="1"/>
  <c r="B840" i="6" s="1"/>
  <c r="B847" i="6" s="1"/>
  <c r="B854" i="6" s="1"/>
  <c r="B861" i="6" s="1"/>
  <c r="B868" i="6" s="1"/>
  <c r="B875" i="6" s="1"/>
  <c r="B882" i="6" s="1"/>
  <c r="B889" i="6" s="1"/>
  <c r="I748" i="6"/>
  <c r="I755" i="6" s="1"/>
  <c r="I762" i="6" s="1"/>
  <c r="I769" i="6" s="1"/>
  <c r="I776" i="6" s="1"/>
  <c r="I783" i="6" s="1"/>
  <c r="I790" i="6" s="1"/>
  <c r="I797" i="6" s="1"/>
  <c r="I804" i="6" s="1"/>
  <c r="I811" i="6" s="1"/>
  <c r="I818" i="6" s="1"/>
  <c r="I825" i="6" s="1"/>
  <c r="B747" i="6"/>
  <c r="B754" i="6" s="1"/>
  <c r="B761" i="6" s="1"/>
  <c r="B768" i="6" s="1"/>
  <c r="B775" i="6" s="1"/>
  <c r="B782" i="6" s="1"/>
  <c r="B789" i="6" s="1"/>
  <c r="B796" i="6" s="1"/>
  <c r="B803" i="6" s="1"/>
  <c r="B810" i="6" s="1"/>
  <c r="B817" i="6" s="1"/>
  <c r="B824" i="6" s="1"/>
  <c r="B831" i="6" s="1"/>
  <c r="B838" i="6" s="1"/>
  <c r="B845" i="6" s="1"/>
  <c r="B852" i="6" s="1"/>
  <c r="B859" i="6" s="1"/>
  <c r="B866" i="6" s="1"/>
  <c r="B873" i="6" s="1"/>
  <c r="B880" i="6" s="1"/>
  <c r="B887" i="6" s="1"/>
  <c r="B894" i="6" s="1"/>
  <c r="B901" i="6" s="1"/>
  <c r="B908" i="6" s="1"/>
  <c r="B915" i="6" s="1"/>
  <c r="B922" i="6" s="1"/>
  <c r="B929" i="6" s="1"/>
  <c r="B936" i="6" s="1"/>
  <c r="B943" i="6" s="1"/>
  <c r="B950" i="6" s="1"/>
  <c r="B957" i="6" s="1"/>
  <c r="B964" i="6" s="1"/>
  <c r="B971" i="6" s="1"/>
  <c r="B978" i="6" s="1"/>
  <c r="B985" i="6" s="1"/>
  <c r="B992" i="6" s="1"/>
  <c r="B999" i="6" s="1"/>
  <c r="B1006" i="6" s="1"/>
  <c r="B1013" i="6" s="1"/>
  <c r="B1020" i="6" s="1"/>
  <c r="B1027" i="6" s="1"/>
  <c r="B1034" i="6" s="1"/>
  <c r="B1041" i="6" s="1"/>
  <c r="B1048" i="6" s="1"/>
  <c r="B1055" i="6" s="1"/>
  <c r="B1062" i="6" s="1"/>
  <c r="B1069" i="6" s="1"/>
  <c r="B1076" i="6" s="1"/>
  <c r="B1083" i="6" s="1"/>
  <c r="B1090" i="6" s="1"/>
  <c r="I746" i="6"/>
  <c r="I745" i="6"/>
  <c r="I752" i="6" s="1"/>
  <c r="I759" i="6" s="1"/>
  <c r="I766" i="6" s="1"/>
  <c r="I773" i="6" s="1"/>
  <c r="I780" i="6" s="1"/>
  <c r="I787" i="6" s="1"/>
  <c r="B745" i="6"/>
  <c r="B744" i="6"/>
  <c r="B751" i="6" s="1"/>
  <c r="B758" i="6" s="1"/>
  <c r="B765" i="6" s="1"/>
  <c r="B772" i="6" s="1"/>
  <c r="B779" i="6" s="1"/>
  <c r="B786" i="6" s="1"/>
  <c r="B793" i="6" s="1"/>
  <c r="B800" i="6" s="1"/>
  <c r="B807" i="6" s="1"/>
  <c r="B814" i="6" s="1"/>
  <c r="B821" i="6" s="1"/>
  <c r="B828" i="6" s="1"/>
  <c r="B835" i="6" s="1"/>
  <c r="B842" i="6" s="1"/>
  <c r="B849" i="6" s="1"/>
  <c r="B856" i="6" s="1"/>
  <c r="B863" i="6" s="1"/>
  <c r="B870" i="6" s="1"/>
  <c r="B877" i="6" s="1"/>
  <c r="B884" i="6" s="1"/>
  <c r="B891" i="6" s="1"/>
  <c r="B898" i="6" s="1"/>
  <c r="B905" i="6" s="1"/>
  <c r="B912" i="6" s="1"/>
  <c r="I743" i="6"/>
  <c r="B743" i="6"/>
  <c r="B750" i="6" s="1"/>
  <c r="B757" i="6" s="1"/>
  <c r="B764" i="6" s="1"/>
  <c r="B771" i="6" s="1"/>
  <c r="B778" i="6" s="1"/>
  <c r="B785" i="6" s="1"/>
  <c r="B792" i="6" s="1"/>
  <c r="B799" i="6" s="1"/>
  <c r="B806" i="6" s="1"/>
  <c r="B813" i="6" s="1"/>
  <c r="B820" i="6" s="1"/>
  <c r="B827" i="6" s="1"/>
  <c r="B834" i="6" s="1"/>
  <c r="B841" i="6" s="1"/>
  <c r="B848" i="6" s="1"/>
  <c r="B855" i="6" s="1"/>
  <c r="B862" i="6" s="1"/>
  <c r="B869" i="6" s="1"/>
  <c r="B876" i="6" s="1"/>
  <c r="B883" i="6" s="1"/>
  <c r="B890" i="6" s="1"/>
  <c r="B897" i="6" s="1"/>
  <c r="B904" i="6" s="1"/>
  <c r="B911" i="6" s="1"/>
  <c r="B918" i="6" s="1"/>
  <c r="B925" i="6" s="1"/>
  <c r="B932" i="6" s="1"/>
  <c r="B939" i="6" s="1"/>
  <c r="B946" i="6" s="1"/>
  <c r="B953" i="6" s="1"/>
  <c r="B960" i="6" s="1"/>
  <c r="B967" i="6" s="1"/>
  <c r="B974" i="6" s="1"/>
  <c r="B981" i="6" s="1"/>
  <c r="B988" i="6" s="1"/>
  <c r="B995" i="6" s="1"/>
  <c r="B1002" i="6" s="1"/>
  <c r="B1009" i="6" s="1"/>
  <c r="B1016" i="6" s="1"/>
  <c r="B1023" i="6" s="1"/>
  <c r="B1030" i="6" s="1"/>
  <c r="B1037" i="6" s="1"/>
  <c r="B1044" i="6" s="1"/>
  <c r="B1051" i="6" s="1"/>
  <c r="B1058" i="6" s="1"/>
  <c r="B1065" i="6" s="1"/>
  <c r="B1072" i="6" s="1"/>
  <c r="B1079" i="6" s="1"/>
  <c r="B1086" i="6" s="1"/>
  <c r="B1093" i="6" s="1"/>
  <c r="I742" i="6"/>
  <c r="I749" i="6" s="1"/>
  <c r="I756" i="6" s="1"/>
  <c r="I763" i="6" s="1"/>
  <c r="I770" i="6" s="1"/>
  <c r="I777" i="6" s="1"/>
  <c r="I784" i="6" s="1"/>
  <c r="I791" i="6" s="1"/>
  <c r="I798" i="6" s="1"/>
  <c r="I805" i="6" s="1"/>
  <c r="I812" i="6" s="1"/>
  <c r="I819" i="6" s="1"/>
  <c r="I826" i="6" s="1"/>
  <c r="I833" i="6" s="1"/>
  <c r="I840" i="6" s="1"/>
  <c r="I847" i="6" s="1"/>
  <c r="I854" i="6" s="1"/>
  <c r="I861" i="6" s="1"/>
  <c r="I868" i="6" s="1"/>
  <c r="I875" i="6" s="1"/>
  <c r="I882" i="6" s="1"/>
  <c r="I889" i="6" s="1"/>
  <c r="I896" i="6" s="1"/>
  <c r="I903" i="6" s="1"/>
  <c r="I910" i="6" s="1"/>
  <c r="I917" i="6" s="1"/>
  <c r="I924" i="6" s="1"/>
  <c r="I931" i="6" s="1"/>
  <c r="I938" i="6" s="1"/>
  <c r="I945" i="6" s="1"/>
  <c r="B742" i="6"/>
  <c r="I741" i="6"/>
  <c r="B741" i="6"/>
  <c r="B748" i="6" s="1"/>
  <c r="B755" i="6" s="1"/>
  <c r="B762" i="6" s="1"/>
  <c r="B769" i="6" s="1"/>
  <c r="B776" i="6" s="1"/>
  <c r="B783" i="6" s="1"/>
  <c r="B790" i="6" s="1"/>
  <c r="B797" i="6" s="1"/>
  <c r="B804" i="6" s="1"/>
  <c r="B811" i="6" s="1"/>
  <c r="B818" i="6" s="1"/>
  <c r="B825" i="6" s="1"/>
  <c r="B832" i="6" s="1"/>
  <c r="B839" i="6" s="1"/>
  <c r="B846" i="6" s="1"/>
  <c r="B853" i="6" s="1"/>
  <c r="B860" i="6" s="1"/>
  <c r="B867" i="6" s="1"/>
  <c r="B874" i="6" s="1"/>
  <c r="B881" i="6" s="1"/>
  <c r="B888" i="6" s="1"/>
  <c r="B895" i="6" s="1"/>
  <c r="B902" i="6" s="1"/>
  <c r="B909" i="6" s="1"/>
  <c r="B916" i="6" s="1"/>
  <c r="B923" i="6" s="1"/>
  <c r="B930" i="6" s="1"/>
  <c r="B937" i="6" s="1"/>
  <c r="B944" i="6" s="1"/>
  <c r="B951" i="6" s="1"/>
  <c r="B958" i="6" s="1"/>
  <c r="B965" i="6" s="1"/>
  <c r="B972" i="6" s="1"/>
  <c r="B979" i="6" s="1"/>
  <c r="B986" i="6" s="1"/>
  <c r="B993" i="6" s="1"/>
  <c r="B1000" i="6" s="1"/>
  <c r="B1007" i="6" s="1"/>
  <c r="B1014" i="6" s="1"/>
  <c r="B1021" i="6" s="1"/>
  <c r="B1028" i="6" s="1"/>
  <c r="B1035" i="6" s="1"/>
  <c r="B1042" i="6" s="1"/>
  <c r="B1049" i="6" s="1"/>
  <c r="B1056" i="6" s="1"/>
  <c r="B1063" i="6" s="1"/>
  <c r="B1070" i="6" s="1"/>
  <c r="B1077" i="6" s="1"/>
  <c r="B1084" i="6" s="1"/>
  <c r="B1091" i="6" s="1"/>
  <c r="I740" i="6"/>
  <c r="I747" i="6" s="1"/>
  <c r="I754" i="6" s="1"/>
  <c r="I761" i="6" s="1"/>
  <c r="I768" i="6" s="1"/>
  <c r="I775" i="6" s="1"/>
  <c r="I782" i="6" s="1"/>
  <c r="I789" i="6" s="1"/>
  <c r="I796" i="6" s="1"/>
  <c r="I803" i="6" s="1"/>
  <c r="I810" i="6" s="1"/>
  <c r="B740" i="6"/>
  <c r="I739" i="6"/>
  <c r="B739" i="6"/>
  <c r="B746" i="6" s="1"/>
  <c r="I738" i="6"/>
  <c r="B738" i="6"/>
  <c r="I737" i="6"/>
  <c r="I744" i="6" s="1"/>
  <c r="I751" i="6" s="1"/>
  <c r="I758" i="6" s="1"/>
  <c r="I765" i="6" s="1"/>
  <c r="I772" i="6" s="1"/>
  <c r="I779" i="6" s="1"/>
  <c r="I786" i="6" s="1"/>
  <c r="I793" i="6" s="1"/>
  <c r="I800" i="6" s="1"/>
  <c r="I807" i="6" s="1"/>
  <c r="I814" i="6" s="1"/>
  <c r="I821" i="6" s="1"/>
  <c r="I828" i="6" s="1"/>
  <c r="I835" i="6" s="1"/>
  <c r="I842" i="6" s="1"/>
  <c r="B737" i="6"/>
  <c r="B458" i="6"/>
  <c r="B465" i="6" s="1"/>
  <c r="B472" i="6" s="1"/>
  <c r="B479" i="6" s="1"/>
  <c r="B486" i="6" s="1"/>
  <c r="B493" i="6" s="1"/>
  <c r="B500" i="6" s="1"/>
  <c r="B507" i="6" s="1"/>
  <c r="B514" i="6" s="1"/>
  <c r="B521" i="6" s="1"/>
  <c r="B528" i="6" s="1"/>
  <c r="B535" i="6" s="1"/>
  <c r="B542" i="6" s="1"/>
  <c r="B549" i="6" s="1"/>
  <c r="B556" i="6" s="1"/>
  <c r="B563" i="6" s="1"/>
  <c r="B570" i="6" s="1"/>
  <c r="B577" i="6" s="1"/>
  <c r="B584" i="6" s="1"/>
  <c r="B591" i="6" s="1"/>
  <c r="B598" i="6" s="1"/>
  <c r="B605" i="6" s="1"/>
  <c r="B612" i="6" s="1"/>
  <c r="B619" i="6" s="1"/>
  <c r="B626" i="6" s="1"/>
  <c r="B633" i="6" s="1"/>
  <c r="B640" i="6" s="1"/>
  <c r="B647" i="6" s="1"/>
  <c r="B654" i="6" s="1"/>
  <c r="B661" i="6" s="1"/>
  <c r="B668" i="6" s="1"/>
  <c r="B675" i="6" s="1"/>
  <c r="B682" i="6" s="1"/>
  <c r="B689" i="6" s="1"/>
  <c r="B696" i="6" s="1"/>
  <c r="B703" i="6" s="1"/>
  <c r="B710" i="6" s="1"/>
  <c r="B717" i="6" s="1"/>
  <c r="B724" i="6" s="1"/>
  <c r="B442" i="6"/>
  <c r="B449" i="6" s="1"/>
  <c r="B456" i="6" s="1"/>
  <c r="B463" i="6" s="1"/>
  <c r="B470" i="6" s="1"/>
  <c r="B477" i="6" s="1"/>
  <c r="B484" i="6" s="1"/>
  <c r="B491" i="6" s="1"/>
  <c r="B498" i="6" s="1"/>
  <c r="B505" i="6" s="1"/>
  <c r="B512" i="6" s="1"/>
  <c r="B519" i="6" s="1"/>
  <c r="B526" i="6" s="1"/>
  <c r="B533" i="6" s="1"/>
  <c r="B540" i="6" s="1"/>
  <c r="B547" i="6" s="1"/>
  <c r="B554" i="6" s="1"/>
  <c r="B561" i="6" s="1"/>
  <c r="B568" i="6" s="1"/>
  <c r="B575" i="6" s="1"/>
  <c r="B582" i="6" s="1"/>
  <c r="B589" i="6" s="1"/>
  <c r="B596" i="6" s="1"/>
  <c r="B603" i="6" s="1"/>
  <c r="B610" i="6" s="1"/>
  <c r="B617" i="6" s="1"/>
  <c r="B624" i="6" s="1"/>
  <c r="B631" i="6" s="1"/>
  <c r="B638" i="6" s="1"/>
  <c r="B645" i="6" s="1"/>
  <c r="B652" i="6" s="1"/>
  <c r="B659" i="6" s="1"/>
  <c r="B666" i="6" s="1"/>
  <c r="B673" i="6" s="1"/>
  <c r="B680" i="6" s="1"/>
  <c r="B687" i="6" s="1"/>
  <c r="B694" i="6" s="1"/>
  <c r="B701" i="6" s="1"/>
  <c r="B708" i="6" s="1"/>
  <c r="B715" i="6" s="1"/>
  <c r="B722" i="6" s="1"/>
  <c r="B729" i="6" s="1"/>
  <c r="B430" i="6"/>
  <c r="B437" i="6" s="1"/>
  <c r="B444" i="6" s="1"/>
  <c r="B451" i="6" s="1"/>
  <c r="B426" i="6"/>
  <c r="B433" i="6" s="1"/>
  <c r="B440" i="6" s="1"/>
  <c r="B447" i="6" s="1"/>
  <c r="B454" i="6" s="1"/>
  <c r="B461" i="6" s="1"/>
  <c r="B468" i="6" s="1"/>
  <c r="B475" i="6" s="1"/>
  <c r="B482" i="6" s="1"/>
  <c r="B489" i="6" s="1"/>
  <c r="B496" i="6" s="1"/>
  <c r="B503" i="6" s="1"/>
  <c r="B510" i="6" s="1"/>
  <c r="B517" i="6" s="1"/>
  <c r="B524" i="6" s="1"/>
  <c r="B531" i="6" s="1"/>
  <c r="B538" i="6" s="1"/>
  <c r="B545" i="6" s="1"/>
  <c r="B552" i="6" s="1"/>
  <c r="B559" i="6" s="1"/>
  <c r="B566" i="6" s="1"/>
  <c r="B573" i="6" s="1"/>
  <c r="B580" i="6" s="1"/>
  <c r="B587" i="6" s="1"/>
  <c r="B594" i="6" s="1"/>
  <c r="B601" i="6" s="1"/>
  <c r="B608" i="6" s="1"/>
  <c r="B615" i="6" s="1"/>
  <c r="B622" i="6" s="1"/>
  <c r="B629" i="6" s="1"/>
  <c r="B636" i="6" s="1"/>
  <c r="B643" i="6" s="1"/>
  <c r="B650" i="6" s="1"/>
  <c r="B657" i="6" s="1"/>
  <c r="B664" i="6" s="1"/>
  <c r="B671" i="6" s="1"/>
  <c r="B678" i="6" s="1"/>
  <c r="B685" i="6" s="1"/>
  <c r="B692" i="6" s="1"/>
  <c r="B699" i="6" s="1"/>
  <c r="B706" i="6" s="1"/>
  <c r="B713" i="6" s="1"/>
  <c r="B720" i="6" s="1"/>
  <c r="B727" i="6" s="1"/>
  <c r="B414" i="6"/>
  <c r="B421" i="6" s="1"/>
  <c r="B428" i="6" s="1"/>
  <c r="B435" i="6" s="1"/>
  <c r="I411" i="6"/>
  <c r="I418" i="6" s="1"/>
  <c r="I425" i="6" s="1"/>
  <c r="I432" i="6" s="1"/>
  <c r="I439" i="6" s="1"/>
  <c r="I446" i="6" s="1"/>
  <c r="I453" i="6" s="1"/>
  <c r="I460" i="6" s="1"/>
  <c r="I467" i="6" s="1"/>
  <c r="I474" i="6" s="1"/>
  <c r="I481" i="6" s="1"/>
  <c r="I488" i="6" s="1"/>
  <c r="I495" i="6" s="1"/>
  <c r="I502" i="6" s="1"/>
  <c r="I509" i="6" s="1"/>
  <c r="I516" i="6" s="1"/>
  <c r="I523" i="6" s="1"/>
  <c r="I530" i="6" s="1"/>
  <c r="I537" i="6" s="1"/>
  <c r="I544" i="6" s="1"/>
  <c r="I551" i="6" s="1"/>
  <c r="I558" i="6" s="1"/>
  <c r="I565" i="6" s="1"/>
  <c r="I572" i="6" s="1"/>
  <c r="I579" i="6" s="1"/>
  <c r="I586" i="6" s="1"/>
  <c r="I593" i="6" s="1"/>
  <c r="I600" i="6" s="1"/>
  <c r="I607" i="6" s="1"/>
  <c r="I614" i="6" s="1"/>
  <c r="I621" i="6" s="1"/>
  <c r="I628" i="6" s="1"/>
  <c r="I635" i="6" s="1"/>
  <c r="I642" i="6" s="1"/>
  <c r="I649" i="6" s="1"/>
  <c r="I656" i="6" s="1"/>
  <c r="I663" i="6" s="1"/>
  <c r="I670" i="6" s="1"/>
  <c r="I677" i="6" s="1"/>
  <c r="I684" i="6" s="1"/>
  <c r="I691" i="6" s="1"/>
  <c r="I698" i="6" s="1"/>
  <c r="I705" i="6" s="1"/>
  <c r="I712" i="6" s="1"/>
  <c r="I719" i="6" s="1"/>
  <c r="I726" i="6" s="1"/>
  <c r="B410" i="6"/>
  <c r="B417" i="6" s="1"/>
  <c r="B424" i="6" s="1"/>
  <c r="B431" i="6" s="1"/>
  <c r="B438" i="6" s="1"/>
  <c r="B445" i="6" s="1"/>
  <c r="B452" i="6" s="1"/>
  <c r="B459" i="6" s="1"/>
  <c r="B466" i="6" s="1"/>
  <c r="B473" i="6" s="1"/>
  <c r="B480" i="6" s="1"/>
  <c r="B487" i="6" s="1"/>
  <c r="B494" i="6" s="1"/>
  <c r="B501" i="6" s="1"/>
  <c r="B508" i="6" s="1"/>
  <c r="B515" i="6" s="1"/>
  <c r="B522" i="6" s="1"/>
  <c r="B529" i="6" s="1"/>
  <c r="B536" i="6" s="1"/>
  <c r="B543" i="6" s="1"/>
  <c r="B550" i="6" s="1"/>
  <c r="B557" i="6" s="1"/>
  <c r="B564" i="6" s="1"/>
  <c r="B571" i="6" s="1"/>
  <c r="B578" i="6" s="1"/>
  <c r="B585" i="6" s="1"/>
  <c r="B592" i="6" s="1"/>
  <c r="B599" i="6" s="1"/>
  <c r="B606" i="6" s="1"/>
  <c r="B613" i="6" s="1"/>
  <c r="B620" i="6" s="1"/>
  <c r="B627" i="6" s="1"/>
  <c r="B634" i="6" s="1"/>
  <c r="B641" i="6" s="1"/>
  <c r="B648" i="6" s="1"/>
  <c r="B655" i="6" s="1"/>
  <c r="B662" i="6" s="1"/>
  <c r="B669" i="6" s="1"/>
  <c r="B676" i="6" s="1"/>
  <c r="B683" i="6" s="1"/>
  <c r="B690" i="6" s="1"/>
  <c r="B697" i="6" s="1"/>
  <c r="B704" i="6" s="1"/>
  <c r="B711" i="6" s="1"/>
  <c r="B718" i="6" s="1"/>
  <c r="B725" i="6" s="1"/>
  <c r="B402" i="6"/>
  <c r="B409" i="6" s="1"/>
  <c r="B416" i="6" s="1"/>
  <c r="B423" i="6" s="1"/>
  <c r="B398" i="6"/>
  <c r="B405" i="6" s="1"/>
  <c r="B412" i="6" s="1"/>
  <c r="B419" i="6" s="1"/>
  <c r="I395" i="6"/>
  <c r="I402" i="6" s="1"/>
  <c r="I409" i="6" s="1"/>
  <c r="I416" i="6" s="1"/>
  <c r="I423" i="6" s="1"/>
  <c r="I430" i="6" s="1"/>
  <c r="I437" i="6" s="1"/>
  <c r="I444" i="6" s="1"/>
  <c r="I451" i="6" s="1"/>
  <c r="I458" i="6" s="1"/>
  <c r="I465" i="6" s="1"/>
  <c r="I472" i="6" s="1"/>
  <c r="I479" i="6" s="1"/>
  <c r="I486" i="6" s="1"/>
  <c r="I493" i="6" s="1"/>
  <c r="I500" i="6" s="1"/>
  <c r="I507" i="6" s="1"/>
  <c r="I514" i="6" s="1"/>
  <c r="I521" i="6" s="1"/>
  <c r="I528" i="6" s="1"/>
  <c r="I535" i="6" s="1"/>
  <c r="I542" i="6" s="1"/>
  <c r="I549" i="6" s="1"/>
  <c r="I556" i="6" s="1"/>
  <c r="I563" i="6" s="1"/>
  <c r="I570" i="6" s="1"/>
  <c r="I577" i="6" s="1"/>
  <c r="I584" i="6" s="1"/>
  <c r="I591" i="6" s="1"/>
  <c r="I598" i="6" s="1"/>
  <c r="I605" i="6" s="1"/>
  <c r="I612" i="6" s="1"/>
  <c r="I619" i="6" s="1"/>
  <c r="I626" i="6" s="1"/>
  <c r="I633" i="6" s="1"/>
  <c r="I640" i="6" s="1"/>
  <c r="I647" i="6" s="1"/>
  <c r="I654" i="6" s="1"/>
  <c r="I661" i="6" s="1"/>
  <c r="I668" i="6" s="1"/>
  <c r="I675" i="6" s="1"/>
  <c r="I682" i="6" s="1"/>
  <c r="I689" i="6" s="1"/>
  <c r="I696" i="6" s="1"/>
  <c r="I703" i="6" s="1"/>
  <c r="I710" i="6" s="1"/>
  <c r="I717" i="6" s="1"/>
  <c r="I724" i="6" s="1"/>
  <c r="B394" i="6"/>
  <c r="B401" i="6" s="1"/>
  <c r="B408" i="6" s="1"/>
  <c r="B415" i="6" s="1"/>
  <c r="B422" i="6" s="1"/>
  <c r="B429" i="6" s="1"/>
  <c r="B436" i="6" s="1"/>
  <c r="B443" i="6" s="1"/>
  <c r="B450" i="6" s="1"/>
  <c r="B457" i="6" s="1"/>
  <c r="B464" i="6" s="1"/>
  <c r="B471" i="6" s="1"/>
  <c r="B478" i="6" s="1"/>
  <c r="B485" i="6" s="1"/>
  <c r="B492" i="6" s="1"/>
  <c r="B499" i="6" s="1"/>
  <c r="B506" i="6" s="1"/>
  <c r="B513" i="6" s="1"/>
  <c r="B520" i="6" s="1"/>
  <c r="B527" i="6" s="1"/>
  <c r="B534" i="6" s="1"/>
  <c r="B541" i="6" s="1"/>
  <c r="B548" i="6" s="1"/>
  <c r="B555" i="6" s="1"/>
  <c r="B562" i="6" s="1"/>
  <c r="B569" i="6" s="1"/>
  <c r="B576" i="6" s="1"/>
  <c r="B583" i="6" s="1"/>
  <c r="B590" i="6" s="1"/>
  <c r="B597" i="6" s="1"/>
  <c r="B604" i="6" s="1"/>
  <c r="B611" i="6" s="1"/>
  <c r="B618" i="6" s="1"/>
  <c r="B625" i="6" s="1"/>
  <c r="B632" i="6" s="1"/>
  <c r="B639" i="6" s="1"/>
  <c r="B646" i="6" s="1"/>
  <c r="B653" i="6" s="1"/>
  <c r="B660" i="6" s="1"/>
  <c r="B667" i="6" s="1"/>
  <c r="B674" i="6" s="1"/>
  <c r="B681" i="6" s="1"/>
  <c r="B688" i="6" s="1"/>
  <c r="B695" i="6" s="1"/>
  <c r="B702" i="6" s="1"/>
  <c r="B709" i="6" s="1"/>
  <c r="B716" i="6" s="1"/>
  <c r="B723" i="6" s="1"/>
  <c r="B386" i="6"/>
  <c r="B393" i="6" s="1"/>
  <c r="B400" i="6" s="1"/>
  <c r="B407" i="6" s="1"/>
  <c r="I383" i="6"/>
  <c r="I390" i="6" s="1"/>
  <c r="I397" i="6" s="1"/>
  <c r="I404" i="6" s="1"/>
  <c r="B382" i="6"/>
  <c r="B389" i="6" s="1"/>
  <c r="B396" i="6" s="1"/>
  <c r="B403" i="6" s="1"/>
  <c r="I379" i="6"/>
  <c r="I386" i="6" s="1"/>
  <c r="I393" i="6" s="1"/>
  <c r="I400" i="6" s="1"/>
  <c r="I407" i="6" s="1"/>
  <c r="I414" i="6" s="1"/>
  <c r="I421" i="6" s="1"/>
  <c r="I428" i="6" s="1"/>
  <c r="I435" i="6" s="1"/>
  <c r="I442" i="6" s="1"/>
  <c r="I449" i="6" s="1"/>
  <c r="I456" i="6" s="1"/>
  <c r="I463" i="6" s="1"/>
  <c r="I470" i="6" s="1"/>
  <c r="I477" i="6" s="1"/>
  <c r="I484" i="6" s="1"/>
  <c r="I491" i="6" s="1"/>
  <c r="I498" i="6" s="1"/>
  <c r="I505" i="6" s="1"/>
  <c r="I512" i="6" s="1"/>
  <c r="I519" i="6" s="1"/>
  <c r="I526" i="6" s="1"/>
  <c r="I533" i="6" s="1"/>
  <c r="I540" i="6" s="1"/>
  <c r="I547" i="6" s="1"/>
  <c r="I554" i="6" s="1"/>
  <c r="I561" i="6" s="1"/>
  <c r="I568" i="6" s="1"/>
  <c r="I575" i="6" s="1"/>
  <c r="I582" i="6" s="1"/>
  <c r="I589" i="6" s="1"/>
  <c r="I596" i="6" s="1"/>
  <c r="I603" i="6" s="1"/>
  <c r="I610" i="6" s="1"/>
  <c r="I617" i="6" s="1"/>
  <c r="I624" i="6" s="1"/>
  <c r="I631" i="6" s="1"/>
  <c r="I638" i="6" s="1"/>
  <c r="I645" i="6" s="1"/>
  <c r="I652" i="6" s="1"/>
  <c r="I659" i="6" s="1"/>
  <c r="I666" i="6" s="1"/>
  <c r="I673" i="6" s="1"/>
  <c r="I680" i="6" s="1"/>
  <c r="I687" i="6" s="1"/>
  <c r="I694" i="6" s="1"/>
  <c r="I701" i="6" s="1"/>
  <c r="I708" i="6" s="1"/>
  <c r="I715" i="6" s="1"/>
  <c r="I722" i="6" s="1"/>
  <c r="I729" i="6" s="1"/>
  <c r="B379" i="6"/>
  <c r="I378" i="6"/>
  <c r="I385" i="6" s="1"/>
  <c r="I392" i="6" s="1"/>
  <c r="I399" i="6" s="1"/>
  <c r="I406" i="6" s="1"/>
  <c r="I413" i="6" s="1"/>
  <c r="I420" i="6" s="1"/>
  <c r="I427" i="6" s="1"/>
  <c r="I434" i="6" s="1"/>
  <c r="I441" i="6" s="1"/>
  <c r="I448" i="6" s="1"/>
  <c r="I455" i="6" s="1"/>
  <c r="I462" i="6" s="1"/>
  <c r="I469" i="6" s="1"/>
  <c r="I476" i="6" s="1"/>
  <c r="I483" i="6" s="1"/>
  <c r="I490" i="6" s="1"/>
  <c r="I497" i="6" s="1"/>
  <c r="I504" i="6" s="1"/>
  <c r="I511" i="6" s="1"/>
  <c r="I518" i="6" s="1"/>
  <c r="I525" i="6" s="1"/>
  <c r="I532" i="6" s="1"/>
  <c r="I539" i="6" s="1"/>
  <c r="I546" i="6" s="1"/>
  <c r="I553" i="6" s="1"/>
  <c r="I560" i="6" s="1"/>
  <c r="I567" i="6" s="1"/>
  <c r="I574" i="6" s="1"/>
  <c r="I581" i="6" s="1"/>
  <c r="I588" i="6" s="1"/>
  <c r="I595" i="6" s="1"/>
  <c r="I602" i="6" s="1"/>
  <c r="I609" i="6" s="1"/>
  <c r="I616" i="6" s="1"/>
  <c r="I623" i="6" s="1"/>
  <c r="I630" i="6" s="1"/>
  <c r="I637" i="6" s="1"/>
  <c r="I644" i="6" s="1"/>
  <c r="I651" i="6" s="1"/>
  <c r="I658" i="6" s="1"/>
  <c r="I665" i="6" s="1"/>
  <c r="I672" i="6" s="1"/>
  <c r="I679" i="6" s="1"/>
  <c r="I686" i="6" s="1"/>
  <c r="I693" i="6" s="1"/>
  <c r="I700" i="6" s="1"/>
  <c r="I707" i="6" s="1"/>
  <c r="I714" i="6" s="1"/>
  <c r="I721" i="6" s="1"/>
  <c r="I728" i="6" s="1"/>
  <c r="B378" i="6"/>
  <c r="B385" i="6" s="1"/>
  <c r="B392" i="6" s="1"/>
  <c r="B399" i="6" s="1"/>
  <c r="B406" i="6" s="1"/>
  <c r="B413" i="6" s="1"/>
  <c r="B420" i="6" s="1"/>
  <c r="B427" i="6" s="1"/>
  <c r="B434" i="6" s="1"/>
  <c r="B441" i="6" s="1"/>
  <c r="B448" i="6" s="1"/>
  <c r="B455" i="6" s="1"/>
  <c r="B462" i="6" s="1"/>
  <c r="B469" i="6" s="1"/>
  <c r="B476" i="6" s="1"/>
  <c r="B483" i="6" s="1"/>
  <c r="B490" i="6" s="1"/>
  <c r="B497" i="6" s="1"/>
  <c r="B504" i="6" s="1"/>
  <c r="B511" i="6" s="1"/>
  <c r="B518" i="6" s="1"/>
  <c r="B525" i="6" s="1"/>
  <c r="B532" i="6" s="1"/>
  <c r="B539" i="6" s="1"/>
  <c r="B546" i="6" s="1"/>
  <c r="B553" i="6" s="1"/>
  <c r="B560" i="6" s="1"/>
  <c r="B567" i="6" s="1"/>
  <c r="B574" i="6" s="1"/>
  <c r="B581" i="6" s="1"/>
  <c r="B588" i="6" s="1"/>
  <c r="B595" i="6" s="1"/>
  <c r="B602" i="6" s="1"/>
  <c r="B609" i="6" s="1"/>
  <c r="B616" i="6" s="1"/>
  <c r="B623" i="6" s="1"/>
  <c r="B630" i="6" s="1"/>
  <c r="B637" i="6" s="1"/>
  <c r="B644" i="6" s="1"/>
  <c r="B651" i="6" s="1"/>
  <c r="B658" i="6" s="1"/>
  <c r="B665" i="6" s="1"/>
  <c r="B672" i="6" s="1"/>
  <c r="B679" i="6" s="1"/>
  <c r="B686" i="6" s="1"/>
  <c r="B693" i="6" s="1"/>
  <c r="B700" i="6" s="1"/>
  <c r="B707" i="6" s="1"/>
  <c r="B714" i="6" s="1"/>
  <c r="B721" i="6" s="1"/>
  <c r="B728" i="6" s="1"/>
  <c r="I377" i="6"/>
  <c r="I384" i="6" s="1"/>
  <c r="I391" i="6" s="1"/>
  <c r="I398" i="6" s="1"/>
  <c r="I405" i="6" s="1"/>
  <c r="I412" i="6" s="1"/>
  <c r="I419" i="6" s="1"/>
  <c r="I426" i="6" s="1"/>
  <c r="I433" i="6" s="1"/>
  <c r="I440" i="6" s="1"/>
  <c r="I447" i="6" s="1"/>
  <c r="I454" i="6" s="1"/>
  <c r="I461" i="6" s="1"/>
  <c r="I468" i="6" s="1"/>
  <c r="I475" i="6" s="1"/>
  <c r="I482" i="6" s="1"/>
  <c r="I489" i="6" s="1"/>
  <c r="I496" i="6" s="1"/>
  <c r="I503" i="6" s="1"/>
  <c r="I510" i="6" s="1"/>
  <c r="I517" i="6" s="1"/>
  <c r="I524" i="6" s="1"/>
  <c r="I531" i="6" s="1"/>
  <c r="I538" i="6" s="1"/>
  <c r="I545" i="6" s="1"/>
  <c r="I552" i="6" s="1"/>
  <c r="I559" i="6" s="1"/>
  <c r="I566" i="6" s="1"/>
  <c r="I573" i="6" s="1"/>
  <c r="I580" i="6" s="1"/>
  <c r="I587" i="6" s="1"/>
  <c r="I594" i="6" s="1"/>
  <c r="I601" i="6" s="1"/>
  <c r="I608" i="6" s="1"/>
  <c r="I615" i="6" s="1"/>
  <c r="I622" i="6" s="1"/>
  <c r="I629" i="6" s="1"/>
  <c r="I636" i="6" s="1"/>
  <c r="I643" i="6" s="1"/>
  <c r="I650" i="6" s="1"/>
  <c r="I657" i="6" s="1"/>
  <c r="I664" i="6" s="1"/>
  <c r="I671" i="6" s="1"/>
  <c r="I678" i="6" s="1"/>
  <c r="I685" i="6" s="1"/>
  <c r="I692" i="6" s="1"/>
  <c r="I699" i="6" s="1"/>
  <c r="I706" i="6" s="1"/>
  <c r="I713" i="6" s="1"/>
  <c r="I720" i="6" s="1"/>
  <c r="I727" i="6" s="1"/>
  <c r="B377" i="6"/>
  <c r="B384" i="6" s="1"/>
  <c r="B391" i="6" s="1"/>
  <c r="I376" i="6"/>
  <c r="B376" i="6"/>
  <c r="B383" i="6" s="1"/>
  <c r="B390" i="6" s="1"/>
  <c r="B397" i="6" s="1"/>
  <c r="B404" i="6" s="1"/>
  <c r="B411" i="6" s="1"/>
  <c r="B418" i="6" s="1"/>
  <c r="B425" i="6" s="1"/>
  <c r="B432" i="6" s="1"/>
  <c r="B439" i="6" s="1"/>
  <c r="B446" i="6" s="1"/>
  <c r="B453" i="6" s="1"/>
  <c r="B460" i="6" s="1"/>
  <c r="B467" i="6" s="1"/>
  <c r="B474" i="6" s="1"/>
  <c r="B481" i="6" s="1"/>
  <c r="B488" i="6" s="1"/>
  <c r="B495" i="6" s="1"/>
  <c r="B502" i="6" s="1"/>
  <c r="B509" i="6" s="1"/>
  <c r="B516" i="6" s="1"/>
  <c r="B523" i="6" s="1"/>
  <c r="B530" i="6" s="1"/>
  <c r="B537" i="6" s="1"/>
  <c r="B544" i="6" s="1"/>
  <c r="B551" i="6" s="1"/>
  <c r="B558" i="6" s="1"/>
  <c r="B565" i="6" s="1"/>
  <c r="B572" i="6" s="1"/>
  <c r="B579" i="6" s="1"/>
  <c r="B586" i="6" s="1"/>
  <c r="B593" i="6" s="1"/>
  <c r="B600" i="6" s="1"/>
  <c r="B607" i="6" s="1"/>
  <c r="B614" i="6" s="1"/>
  <c r="B621" i="6" s="1"/>
  <c r="B628" i="6" s="1"/>
  <c r="B635" i="6" s="1"/>
  <c r="B642" i="6" s="1"/>
  <c r="B649" i="6" s="1"/>
  <c r="B656" i="6" s="1"/>
  <c r="B663" i="6" s="1"/>
  <c r="B670" i="6" s="1"/>
  <c r="B677" i="6" s="1"/>
  <c r="B684" i="6" s="1"/>
  <c r="B691" i="6" s="1"/>
  <c r="B698" i="6" s="1"/>
  <c r="B705" i="6" s="1"/>
  <c r="B712" i="6" s="1"/>
  <c r="B719" i="6" s="1"/>
  <c r="B726" i="6" s="1"/>
  <c r="I375" i="6"/>
  <c r="I382" i="6" s="1"/>
  <c r="I389" i="6" s="1"/>
  <c r="I396" i="6" s="1"/>
  <c r="I403" i="6" s="1"/>
  <c r="I410" i="6" s="1"/>
  <c r="I417" i="6" s="1"/>
  <c r="I424" i="6" s="1"/>
  <c r="I431" i="6" s="1"/>
  <c r="I438" i="6" s="1"/>
  <c r="I445" i="6" s="1"/>
  <c r="I452" i="6" s="1"/>
  <c r="I459" i="6" s="1"/>
  <c r="I466" i="6" s="1"/>
  <c r="I473" i="6" s="1"/>
  <c r="I480" i="6" s="1"/>
  <c r="I487" i="6" s="1"/>
  <c r="I494" i="6" s="1"/>
  <c r="I501" i="6" s="1"/>
  <c r="I508" i="6" s="1"/>
  <c r="I515" i="6" s="1"/>
  <c r="I522" i="6" s="1"/>
  <c r="I529" i="6" s="1"/>
  <c r="I536" i="6" s="1"/>
  <c r="I543" i="6" s="1"/>
  <c r="I550" i="6" s="1"/>
  <c r="I557" i="6" s="1"/>
  <c r="I564" i="6" s="1"/>
  <c r="I571" i="6" s="1"/>
  <c r="I578" i="6" s="1"/>
  <c r="I585" i="6" s="1"/>
  <c r="I592" i="6" s="1"/>
  <c r="I599" i="6" s="1"/>
  <c r="I606" i="6" s="1"/>
  <c r="I613" i="6" s="1"/>
  <c r="I620" i="6" s="1"/>
  <c r="I627" i="6" s="1"/>
  <c r="I634" i="6" s="1"/>
  <c r="I641" i="6" s="1"/>
  <c r="I648" i="6" s="1"/>
  <c r="I655" i="6" s="1"/>
  <c r="I662" i="6" s="1"/>
  <c r="I669" i="6" s="1"/>
  <c r="I676" i="6" s="1"/>
  <c r="I683" i="6" s="1"/>
  <c r="I690" i="6" s="1"/>
  <c r="I697" i="6" s="1"/>
  <c r="I704" i="6" s="1"/>
  <c r="I711" i="6" s="1"/>
  <c r="I718" i="6" s="1"/>
  <c r="I725" i="6" s="1"/>
  <c r="B375" i="6"/>
  <c r="I374" i="6"/>
  <c r="I381" i="6" s="1"/>
  <c r="I388" i="6" s="1"/>
  <c r="B374" i="6"/>
  <c r="B381" i="6" s="1"/>
  <c r="B388" i="6" s="1"/>
  <c r="B395" i="6" s="1"/>
  <c r="I373" i="6"/>
  <c r="I380" i="6" s="1"/>
  <c r="I387" i="6" s="1"/>
  <c r="I394" i="6" s="1"/>
  <c r="I401" i="6" s="1"/>
  <c r="I408" i="6" s="1"/>
  <c r="I415" i="6" s="1"/>
  <c r="I422" i="6" s="1"/>
  <c r="I429" i="6" s="1"/>
  <c r="I436" i="6" s="1"/>
  <c r="I443" i="6" s="1"/>
  <c r="I450" i="6" s="1"/>
  <c r="I457" i="6" s="1"/>
  <c r="I464" i="6" s="1"/>
  <c r="I471" i="6" s="1"/>
  <c r="I478" i="6" s="1"/>
  <c r="I485" i="6" s="1"/>
  <c r="I492" i="6" s="1"/>
  <c r="I499" i="6" s="1"/>
  <c r="I506" i="6" s="1"/>
  <c r="I513" i="6" s="1"/>
  <c r="I520" i="6" s="1"/>
  <c r="I527" i="6" s="1"/>
  <c r="I534" i="6" s="1"/>
  <c r="I541" i="6" s="1"/>
  <c r="I548" i="6" s="1"/>
  <c r="I555" i="6" s="1"/>
  <c r="I562" i="6" s="1"/>
  <c r="I569" i="6" s="1"/>
  <c r="I576" i="6" s="1"/>
  <c r="I583" i="6" s="1"/>
  <c r="I590" i="6" s="1"/>
  <c r="I597" i="6" s="1"/>
  <c r="I604" i="6" s="1"/>
  <c r="I611" i="6" s="1"/>
  <c r="I618" i="6" s="1"/>
  <c r="I625" i="6" s="1"/>
  <c r="I632" i="6" s="1"/>
  <c r="I639" i="6" s="1"/>
  <c r="I646" i="6" s="1"/>
  <c r="I653" i="6" s="1"/>
  <c r="I660" i="6" s="1"/>
  <c r="I667" i="6" s="1"/>
  <c r="I674" i="6" s="1"/>
  <c r="I681" i="6" s="1"/>
  <c r="I688" i="6" s="1"/>
  <c r="I695" i="6" s="1"/>
  <c r="I702" i="6" s="1"/>
  <c r="I709" i="6" s="1"/>
  <c r="I716" i="6" s="1"/>
  <c r="I723" i="6" s="1"/>
  <c r="B373" i="6"/>
  <c r="B380" i="6" s="1"/>
  <c r="B387" i="6" s="1"/>
  <c r="B97" i="6"/>
  <c r="B104" i="6" s="1"/>
  <c r="B111" i="6" s="1"/>
  <c r="B118" i="6" s="1"/>
  <c r="B125" i="6" s="1"/>
  <c r="B132" i="6" s="1"/>
  <c r="B139" i="6" s="1"/>
  <c r="B146" i="6" s="1"/>
  <c r="B153" i="6" s="1"/>
  <c r="B160" i="6" s="1"/>
  <c r="B167" i="6" s="1"/>
  <c r="B174" i="6" s="1"/>
  <c r="B181" i="6" s="1"/>
  <c r="B188" i="6" s="1"/>
  <c r="B195" i="6" s="1"/>
  <c r="B202" i="6" s="1"/>
  <c r="B209" i="6" s="1"/>
  <c r="B216" i="6" s="1"/>
  <c r="B223" i="6" s="1"/>
  <c r="B230" i="6" s="1"/>
  <c r="B237" i="6" s="1"/>
  <c r="B244" i="6" s="1"/>
  <c r="B251" i="6" s="1"/>
  <c r="B258" i="6" s="1"/>
  <c r="B265" i="6" s="1"/>
  <c r="B272" i="6" s="1"/>
  <c r="B279" i="6" s="1"/>
  <c r="B286" i="6" s="1"/>
  <c r="B293" i="6" s="1"/>
  <c r="B300" i="6" s="1"/>
  <c r="B307" i="6" s="1"/>
  <c r="B314" i="6" s="1"/>
  <c r="B321" i="6" s="1"/>
  <c r="B328" i="6" s="1"/>
  <c r="B335" i="6" s="1"/>
  <c r="B342" i="6" s="1"/>
  <c r="B349" i="6" s="1"/>
  <c r="B356" i="6" s="1"/>
  <c r="B363" i="6" s="1"/>
  <c r="B81" i="6"/>
  <c r="B88" i="6" s="1"/>
  <c r="B95" i="6" s="1"/>
  <c r="B102" i="6" s="1"/>
  <c r="B109" i="6" s="1"/>
  <c r="B116" i="6" s="1"/>
  <c r="B123" i="6" s="1"/>
  <c r="B130" i="6" s="1"/>
  <c r="B137" i="6" s="1"/>
  <c r="B144" i="6" s="1"/>
  <c r="B151" i="6" s="1"/>
  <c r="B158" i="6" s="1"/>
  <c r="B165" i="6" s="1"/>
  <c r="B172" i="6" s="1"/>
  <c r="B179" i="6" s="1"/>
  <c r="B186" i="6" s="1"/>
  <c r="B193" i="6" s="1"/>
  <c r="B200" i="6" s="1"/>
  <c r="B207" i="6" s="1"/>
  <c r="B214" i="6" s="1"/>
  <c r="B221" i="6" s="1"/>
  <c r="B228" i="6" s="1"/>
  <c r="B235" i="6" s="1"/>
  <c r="B242" i="6" s="1"/>
  <c r="B249" i="6" s="1"/>
  <c r="B256" i="6" s="1"/>
  <c r="B263" i="6" s="1"/>
  <c r="B270" i="6" s="1"/>
  <c r="B277" i="6" s="1"/>
  <c r="B284" i="6" s="1"/>
  <c r="B291" i="6" s="1"/>
  <c r="B298" i="6" s="1"/>
  <c r="B305" i="6" s="1"/>
  <c r="B312" i="6" s="1"/>
  <c r="B319" i="6" s="1"/>
  <c r="B326" i="6" s="1"/>
  <c r="B333" i="6" s="1"/>
  <c r="B340" i="6" s="1"/>
  <c r="B347" i="6" s="1"/>
  <c r="B354" i="6" s="1"/>
  <c r="B361" i="6" s="1"/>
  <c r="D69" i="6"/>
  <c r="D76" i="6" s="1"/>
  <c r="D83" i="6" s="1"/>
  <c r="D90" i="6" s="1"/>
  <c r="D97" i="6" s="1"/>
  <c r="D104" i="6" s="1"/>
  <c r="D111" i="6" s="1"/>
  <c r="D118" i="6" s="1"/>
  <c r="D125" i="6" s="1"/>
  <c r="D132" i="6" s="1"/>
  <c r="D139" i="6" s="1"/>
  <c r="D146" i="6" s="1"/>
  <c r="D153" i="6" s="1"/>
  <c r="D160" i="6" s="1"/>
  <c r="D167" i="6" s="1"/>
  <c r="D174" i="6" s="1"/>
  <c r="D181" i="6" s="1"/>
  <c r="D188" i="6" s="1"/>
  <c r="D195" i="6" s="1"/>
  <c r="D202" i="6" s="1"/>
  <c r="D209" i="6" s="1"/>
  <c r="D216" i="6" s="1"/>
  <c r="D223" i="6" s="1"/>
  <c r="D230" i="6" s="1"/>
  <c r="D237" i="6" s="1"/>
  <c r="D244" i="6" s="1"/>
  <c r="D251" i="6" s="1"/>
  <c r="D258" i="6" s="1"/>
  <c r="D265" i="6" s="1"/>
  <c r="D272" i="6" s="1"/>
  <c r="D279" i="6" s="1"/>
  <c r="D286" i="6" s="1"/>
  <c r="D293" i="6" s="1"/>
  <c r="D300" i="6" s="1"/>
  <c r="D307" i="6" s="1"/>
  <c r="D314" i="6" s="1"/>
  <c r="D321" i="6" s="1"/>
  <c r="D328" i="6" s="1"/>
  <c r="D335" i="6" s="1"/>
  <c r="D342" i="6" s="1"/>
  <c r="D349" i="6" s="1"/>
  <c r="D356" i="6" s="1"/>
  <c r="D363" i="6" s="1"/>
  <c r="D370" i="6" s="1"/>
  <c r="D377" i="6" s="1"/>
  <c r="D384" i="6" s="1"/>
  <c r="D391" i="6" s="1"/>
  <c r="D398" i="6" s="1"/>
  <c r="D405" i="6" s="1"/>
  <c r="D412" i="6" s="1"/>
  <c r="D419" i="6" s="1"/>
  <c r="D426" i="6" s="1"/>
  <c r="D433" i="6" s="1"/>
  <c r="D440" i="6" s="1"/>
  <c r="D447" i="6" s="1"/>
  <c r="D454" i="6" s="1"/>
  <c r="D461" i="6" s="1"/>
  <c r="D468" i="6" s="1"/>
  <c r="D475" i="6" s="1"/>
  <c r="D482" i="6" s="1"/>
  <c r="D489" i="6" s="1"/>
  <c r="D496" i="6" s="1"/>
  <c r="D503" i="6" s="1"/>
  <c r="D510" i="6" s="1"/>
  <c r="D517" i="6" s="1"/>
  <c r="D524" i="6" s="1"/>
  <c r="D531" i="6" s="1"/>
  <c r="D538" i="6" s="1"/>
  <c r="D545" i="6" s="1"/>
  <c r="D552" i="6" s="1"/>
  <c r="D559" i="6" s="1"/>
  <c r="D566" i="6" s="1"/>
  <c r="D573" i="6" s="1"/>
  <c r="D580" i="6" s="1"/>
  <c r="D587" i="6" s="1"/>
  <c r="D594" i="6" s="1"/>
  <c r="D601" i="6" s="1"/>
  <c r="D608" i="6" s="1"/>
  <c r="D615" i="6" s="1"/>
  <c r="D622" i="6" s="1"/>
  <c r="D629" i="6" s="1"/>
  <c r="D636" i="6" s="1"/>
  <c r="D643" i="6" s="1"/>
  <c r="D650" i="6" s="1"/>
  <c r="D657" i="6" s="1"/>
  <c r="D664" i="6" s="1"/>
  <c r="D671" i="6" s="1"/>
  <c r="D678" i="6" s="1"/>
  <c r="D685" i="6" s="1"/>
  <c r="D692" i="6" s="1"/>
  <c r="D699" i="6" s="1"/>
  <c r="D706" i="6" s="1"/>
  <c r="D713" i="6" s="1"/>
  <c r="D720" i="6" s="1"/>
  <c r="D727" i="6" s="1"/>
  <c r="D734" i="6" s="1"/>
  <c r="D741" i="6" s="1"/>
  <c r="D748" i="6" s="1"/>
  <c r="D755" i="6" s="1"/>
  <c r="D762" i="6" s="1"/>
  <c r="D769" i="6" s="1"/>
  <c r="D776" i="6" s="1"/>
  <c r="D783" i="6" s="1"/>
  <c r="D790" i="6" s="1"/>
  <c r="D797" i="6" s="1"/>
  <c r="D804" i="6" s="1"/>
  <c r="D811" i="6" s="1"/>
  <c r="D818" i="6" s="1"/>
  <c r="D825" i="6" s="1"/>
  <c r="D832" i="6" s="1"/>
  <c r="D839" i="6" s="1"/>
  <c r="D846" i="6" s="1"/>
  <c r="D853" i="6" s="1"/>
  <c r="D860" i="6" s="1"/>
  <c r="D867" i="6" s="1"/>
  <c r="D874" i="6" s="1"/>
  <c r="D881" i="6" s="1"/>
  <c r="D888" i="6" s="1"/>
  <c r="D895" i="6" s="1"/>
  <c r="D902" i="6" s="1"/>
  <c r="D909" i="6" s="1"/>
  <c r="D916" i="6" s="1"/>
  <c r="D923" i="6" s="1"/>
  <c r="D930" i="6" s="1"/>
  <c r="D937" i="6" s="1"/>
  <c r="D944" i="6" s="1"/>
  <c r="D951" i="6" s="1"/>
  <c r="D958" i="6" s="1"/>
  <c r="D965" i="6" s="1"/>
  <c r="D972" i="6" s="1"/>
  <c r="D979" i="6" s="1"/>
  <c r="D986" i="6" s="1"/>
  <c r="D993" i="6" s="1"/>
  <c r="D1000" i="6" s="1"/>
  <c r="D1007" i="6" s="1"/>
  <c r="D1014" i="6" s="1"/>
  <c r="D1021" i="6" s="1"/>
  <c r="D1028" i="6" s="1"/>
  <c r="D1035" i="6" s="1"/>
  <c r="D1042" i="6" s="1"/>
  <c r="D1049" i="6" s="1"/>
  <c r="D1056" i="6" s="1"/>
  <c r="D1063" i="6" s="1"/>
  <c r="D1070" i="6" s="1"/>
  <c r="D1077" i="6" s="1"/>
  <c r="D1084" i="6" s="1"/>
  <c r="D1091" i="6" s="1"/>
  <c r="D1098" i="6" s="1"/>
  <c r="D1105" i="6" s="1"/>
  <c r="D1112" i="6" s="1"/>
  <c r="D1119" i="6" s="1"/>
  <c r="D1126" i="6" s="1"/>
  <c r="D1133" i="6" s="1"/>
  <c r="D1140" i="6" s="1"/>
  <c r="D1147" i="6" s="1"/>
  <c r="D1154" i="6" s="1"/>
  <c r="D1161" i="6" s="1"/>
  <c r="D1168" i="6" s="1"/>
  <c r="D1175" i="6" s="1"/>
  <c r="D1182" i="6" s="1"/>
  <c r="D1189" i="6" s="1"/>
  <c r="D1196" i="6" s="1"/>
  <c r="D1203" i="6" s="1"/>
  <c r="D1210" i="6" s="1"/>
  <c r="D1217" i="6" s="1"/>
  <c r="D1224" i="6" s="1"/>
  <c r="D1231" i="6" s="1"/>
  <c r="D1238" i="6" s="1"/>
  <c r="D1245" i="6" s="1"/>
  <c r="D1252" i="6" s="1"/>
  <c r="D1259" i="6" s="1"/>
  <c r="D1266" i="6" s="1"/>
  <c r="D1273" i="6" s="1"/>
  <c r="D1280" i="6" s="1"/>
  <c r="D1287" i="6" s="1"/>
  <c r="D1294" i="6" s="1"/>
  <c r="D1301" i="6" s="1"/>
  <c r="D1308" i="6" s="1"/>
  <c r="D1315" i="6" s="1"/>
  <c r="D1322" i="6" s="1"/>
  <c r="D1329" i="6" s="1"/>
  <c r="D1336" i="6" s="1"/>
  <c r="D1343" i="6" s="1"/>
  <c r="D1350" i="6" s="1"/>
  <c r="D1357" i="6" s="1"/>
  <c r="D1364" i="6" s="1"/>
  <c r="D1371" i="6" s="1"/>
  <c r="D1378" i="6" s="1"/>
  <c r="D1385" i="6" s="1"/>
  <c r="D1392" i="6" s="1"/>
  <c r="D1399" i="6" s="1"/>
  <c r="D1406" i="6" s="1"/>
  <c r="D1413" i="6" s="1"/>
  <c r="D1420" i="6" s="1"/>
  <c r="D1427" i="6" s="1"/>
  <c r="D1434" i="6" s="1"/>
  <c r="D1441" i="6" s="1"/>
  <c r="D1448" i="6" s="1"/>
  <c r="D1455" i="6" s="1"/>
  <c r="D1462" i="6" s="1"/>
  <c r="D1469" i="6" s="1"/>
  <c r="D55" i="6"/>
  <c r="D62" i="6" s="1"/>
  <c r="D52" i="6"/>
  <c r="D59" i="6" s="1"/>
  <c r="D66" i="6" s="1"/>
  <c r="D73" i="6" s="1"/>
  <c r="D80" i="6" s="1"/>
  <c r="D87" i="6" s="1"/>
  <c r="D94" i="6" s="1"/>
  <c r="D101" i="6" s="1"/>
  <c r="D108" i="6" s="1"/>
  <c r="D115" i="6" s="1"/>
  <c r="D122" i="6" s="1"/>
  <c r="D129" i="6" s="1"/>
  <c r="D136" i="6" s="1"/>
  <c r="D143" i="6" s="1"/>
  <c r="D150" i="6" s="1"/>
  <c r="D157" i="6" s="1"/>
  <c r="D164" i="6" s="1"/>
  <c r="D171" i="6" s="1"/>
  <c r="D178" i="6" s="1"/>
  <c r="D185" i="6" s="1"/>
  <c r="D192" i="6" s="1"/>
  <c r="D199" i="6" s="1"/>
  <c r="D206" i="6" s="1"/>
  <c r="D213" i="6" s="1"/>
  <c r="D220" i="6" s="1"/>
  <c r="D227" i="6" s="1"/>
  <c r="D234" i="6" s="1"/>
  <c r="D241" i="6" s="1"/>
  <c r="D248" i="6" s="1"/>
  <c r="D255" i="6" s="1"/>
  <c r="D262" i="6" s="1"/>
  <c r="D269" i="6" s="1"/>
  <c r="D276" i="6" s="1"/>
  <c r="D283" i="6" s="1"/>
  <c r="D290" i="6" s="1"/>
  <c r="D297" i="6" s="1"/>
  <c r="D304" i="6" s="1"/>
  <c r="D311" i="6" s="1"/>
  <c r="D318" i="6" s="1"/>
  <c r="D325" i="6" s="1"/>
  <c r="D332" i="6" s="1"/>
  <c r="D339" i="6" s="1"/>
  <c r="D346" i="6" s="1"/>
  <c r="D353" i="6" s="1"/>
  <c r="D360" i="6" s="1"/>
  <c r="D367" i="6" s="1"/>
  <c r="D374" i="6" s="1"/>
  <c r="D381" i="6" s="1"/>
  <c r="D388" i="6" s="1"/>
  <c r="D395" i="6" s="1"/>
  <c r="D402" i="6" s="1"/>
  <c r="D409" i="6" s="1"/>
  <c r="D416" i="6" s="1"/>
  <c r="D423" i="6" s="1"/>
  <c r="D430" i="6" s="1"/>
  <c r="D437" i="6" s="1"/>
  <c r="D444" i="6" s="1"/>
  <c r="D451" i="6" s="1"/>
  <c r="D458" i="6" s="1"/>
  <c r="D465" i="6" s="1"/>
  <c r="D472" i="6" s="1"/>
  <c r="D479" i="6" s="1"/>
  <c r="D486" i="6" s="1"/>
  <c r="D493" i="6" s="1"/>
  <c r="D500" i="6" s="1"/>
  <c r="D507" i="6" s="1"/>
  <c r="D514" i="6" s="1"/>
  <c r="D521" i="6" s="1"/>
  <c r="D528" i="6" s="1"/>
  <c r="D535" i="6" s="1"/>
  <c r="D542" i="6" s="1"/>
  <c r="D549" i="6" s="1"/>
  <c r="D556" i="6" s="1"/>
  <c r="D563" i="6" s="1"/>
  <c r="D570" i="6" s="1"/>
  <c r="D577" i="6" s="1"/>
  <c r="D584" i="6" s="1"/>
  <c r="D591" i="6" s="1"/>
  <c r="D598" i="6" s="1"/>
  <c r="D605" i="6" s="1"/>
  <c r="D612" i="6" s="1"/>
  <c r="D619" i="6" s="1"/>
  <c r="D626" i="6" s="1"/>
  <c r="D633" i="6" s="1"/>
  <c r="D640" i="6" s="1"/>
  <c r="D647" i="6" s="1"/>
  <c r="D654" i="6" s="1"/>
  <c r="D661" i="6" s="1"/>
  <c r="D668" i="6" s="1"/>
  <c r="D675" i="6" s="1"/>
  <c r="D682" i="6" s="1"/>
  <c r="D689" i="6" s="1"/>
  <c r="D696" i="6" s="1"/>
  <c r="D703" i="6" s="1"/>
  <c r="D710" i="6" s="1"/>
  <c r="D717" i="6" s="1"/>
  <c r="D724" i="6" s="1"/>
  <c r="D731" i="6" s="1"/>
  <c r="D738" i="6" s="1"/>
  <c r="D745" i="6" s="1"/>
  <c r="D752" i="6" s="1"/>
  <c r="D759" i="6" s="1"/>
  <c r="D766" i="6" s="1"/>
  <c r="D773" i="6" s="1"/>
  <c r="D780" i="6" s="1"/>
  <c r="D787" i="6" s="1"/>
  <c r="D794" i="6" s="1"/>
  <c r="D801" i="6" s="1"/>
  <c r="D808" i="6" s="1"/>
  <c r="D815" i="6" s="1"/>
  <c r="D822" i="6" s="1"/>
  <c r="D829" i="6" s="1"/>
  <c r="D836" i="6" s="1"/>
  <c r="D843" i="6" s="1"/>
  <c r="D850" i="6" s="1"/>
  <c r="D857" i="6" s="1"/>
  <c r="D864" i="6" s="1"/>
  <c r="D871" i="6" s="1"/>
  <c r="D878" i="6" s="1"/>
  <c r="D885" i="6" s="1"/>
  <c r="D892" i="6" s="1"/>
  <c r="D899" i="6" s="1"/>
  <c r="D906" i="6" s="1"/>
  <c r="D913" i="6" s="1"/>
  <c r="D920" i="6" s="1"/>
  <c r="D927" i="6" s="1"/>
  <c r="D934" i="6" s="1"/>
  <c r="D941" i="6" s="1"/>
  <c r="D948" i="6" s="1"/>
  <c r="D955" i="6" s="1"/>
  <c r="D962" i="6" s="1"/>
  <c r="D969" i="6" s="1"/>
  <c r="D976" i="6" s="1"/>
  <c r="D983" i="6" s="1"/>
  <c r="D990" i="6" s="1"/>
  <c r="D997" i="6" s="1"/>
  <c r="D1004" i="6" s="1"/>
  <c r="D1011" i="6" s="1"/>
  <c r="D1018" i="6" s="1"/>
  <c r="D1025" i="6" s="1"/>
  <c r="D1032" i="6" s="1"/>
  <c r="D1039" i="6" s="1"/>
  <c r="D1046" i="6" s="1"/>
  <c r="D1053" i="6" s="1"/>
  <c r="D1060" i="6" s="1"/>
  <c r="D1067" i="6" s="1"/>
  <c r="D1074" i="6" s="1"/>
  <c r="D1081" i="6" s="1"/>
  <c r="D1088" i="6" s="1"/>
  <c r="D1095" i="6" s="1"/>
  <c r="D1102" i="6" s="1"/>
  <c r="D1109" i="6" s="1"/>
  <c r="D1116" i="6" s="1"/>
  <c r="D1123" i="6" s="1"/>
  <c r="D1130" i="6" s="1"/>
  <c r="D1137" i="6" s="1"/>
  <c r="D1144" i="6" s="1"/>
  <c r="D1151" i="6" s="1"/>
  <c r="D1158" i="6" s="1"/>
  <c r="D1165" i="6" s="1"/>
  <c r="D1172" i="6" s="1"/>
  <c r="D1179" i="6" s="1"/>
  <c r="D1186" i="6" s="1"/>
  <c r="D1193" i="6" s="1"/>
  <c r="D1200" i="6" s="1"/>
  <c r="D1207" i="6" s="1"/>
  <c r="D1214" i="6" s="1"/>
  <c r="D1221" i="6" s="1"/>
  <c r="D1228" i="6" s="1"/>
  <c r="D1235" i="6" s="1"/>
  <c r="D1242" i="6" s="1"/>
  <c r="D1249" i="6" s="1"/>
  <c r="D1256" i="6" s="1"/>
  <c r="D1263" i="6" s="1"/>
  <c r="D1270" i="6" s="1"/>
  <c r="D1277" i="6" s="1"/>
  <c r="D1284" i="6" s="1"/>
  <c r="D1291" i="6" s="1"/>
  <c r="D1298" i="6" s="1"/>
  <c r="D1305" i="6" s="1"/>
  <c r="D1312" i="6" s="1"/>
  <c r="D1319" i="6" s="1"/>
  <c r="D1326" i="6" s="1"/>
  <c r="D1333" i="6" s="1"/>
  <c r="D1340" i="6" s="1"/>
  <c r="D1347" i="6" s="1"/>
  <c r="D1354" i="6" s="1"/>
  <c r="D1361" i="6" s="1"/>
  <c r="D1368" i="6" s="1"/>
  <c r="D1375" i="6" s="1"/>
  <c r="D1382" i="6" s="1"/>
  <c r="D1389" i="6" s="1"/>
  <c r="D1396" i="6" s="1"/>
  <c r="D1403" i="6" s="1"/>
  <c r="D1410" i="6" s="1"/>
  <c r="D1417" i="6" s="1"/>
  <c r="D1424" i="6" s="1"/>
  <c r="D1431" i="6" s="1"/>
  <c r="D1438" i="6" s="1"/>
  <c r="D1445" i="6" s="1"/>
  <c r="D1452" i="6" s="1"/>
  <c r="D1459" i="6" s="1"/>
  <c r="D1466" i="6" s="1"/>
  <c r="B31" i="6"/>
  <c r="B38" i="6" s="1"/>
  <c r="B45" i="6" s="1"/>
  <c r="B52" i="6" s="1"/>
  <c r="B59" i="6" s="1"/>
  <c r="B66" i="6" s="1"/>
  <c r="B73" i="6" s="1"/>
  <c r="B80" i="6" s="1"/>
  <c r="B87" i="6" s="1"/>
  <c r="B94" i="6" s="1"/>
  <c r="B101" i="6" s="1"/>
  <c r="B108" i="6" s="1"/>
  <c r="B115" i="6" s="1"/>
  <c r="B122" i="6" s="1"/>
  <c r="B129" i="6" s="1"/>
  <c r="B136" i="6" s="1"/>
  <c r="B143" i="6" s="1"/>
  <c r="B150" i="6" s="1"/>
  <c r="B157" i="6" s="1"/>
  <c r="B164" i="6" s="1"/>
  <c r="B171" i="6" s="1"/>
  <c r="B178" i="6" s="1"/>
  <c r="B185" i="6" s="1"/>
  <c r="B192" i="6" s="1"/>
  <c r="B199" i="6" s="1"/>
  <c r="B206" i="6" s="1"/>
  <c r="B213" i="6" s="1"/>
  <c r="B220" i="6" s="1"/>
  <c r="B227" i="6" s="1"/>
  <c r="B234" i="6" s="1"/>
  <c r="B241" i="6" s="1"/>
  <c r="B248" i="6" s="1"/>
  <c r="B255" i="6" s="1"/>
  <c r="B262" i="6" s="1"/>
  <c r="B269" i="6" s="1"/>
  <c r="B276" i="6" s="1"/>
  <c r="B283" i="6" s="1"/>
  <c r="B290" i="6" s="1"/>
  <c r="B297" i="6" s="1"/>
  <c r="B304" i="6" s="1"/>
  <c r="B311" i="6" s="1"/>
  <c r="B318" i="6" s="1"/>
  <c r="B325" i="6" s="1"/>
  <c r="B332" i="6" s="1"/>
  <c r="B339" i="6" s="1"/>
  <c r="B346" i="6" s="1"/>
  <c r="B353" i="6" s="1"/>
  <c r="B360" i="6" s="1"/>
  <c r="I29" i="6"/>
  <c r="I36" i="6" s="1"/>
  <c r="I43" i="6" s="1"/>
  <c r="I50" i="6" s="1"/>
  <c r="I57" i="6" s="1"/>
  <c r="I64" i="6" s="1"/>
  <c r="I71" i="6" s="1"/>
  <c r="I78" i="6" s="1"/>
  <c r="I85" i="6" s="1"/>
  <c r="I92" i="6" s="1"/>
  <c r="I99" i="6" s="1"/>
  <c r="I106" i="6" s="1"/>
  <c r="I113" i="6" s="1"/>
  <c r="I120" i="6" s="1"/>
  <c r="I127" i="6" s="1"/>
  <c r="I134" i="6" s="1"/>
  <c r="I141" i="6" s="1"/>
  <c r="I148" i="6" s="1"/>
  <c r="I155" i="6" s="1"/>
  <c r="I162" i="6" s="1"/>
  <c r="I169" i="6" s="1"/>
  <c r="I176" i="6" s="1"/>
  <c r="I183" i="6" s="1"/>
  <c r="I190" i="6" s="1"/>
  <c r="I197" i="6" s="1"/>
  <c r="I204" i="6" s="1"/>
  <c r="I211" i="6" s="1"/>
  <c r="I218" i="6" s="1"/>
  <c r="I225" i="6" s="1"/>
  <c r="I232" i="6" s="1"/>
  <c r="I239" i="6" s="1"/>
  <c r="I246" i="6" s="1"/>
  <c r="I253" i="6" s="1"/>
  <c r="I260" i="6" s="1"/>
  <c r="I267" i="6" s="1"/>
  <c r="I274" i="6" s="1"/>
  <c r="I281" i="6" s="1"/>
  <c r="I288" i="6" s="1"/>
  <c r="I295" i="6" s="1"/>
  <c r="I302" i="6" s="1"/>
  <c r="I309" i="6" s="1"/>
  <c r="I316" i="6" s="1"/>
  <c r="I323" i="6" s="1"/>
  <c r="I330" i="6" s="1"/>
  <c r="I337" i="6" s="1"/>
  <c r="I344" i="6" s="1"/>
  <c r="I351" i="6" s="1"/>
  <c r="I358" i="6" s="1"/>
  <c r="I365" i="6" s="1"/>
  <c r="D29" i="6"/>
  <c r="D36" i="6" s="1"/>
  <c r="D43" i="6" s="1"/>
  <c r="D50" i="6" s="1"/>
  <c r="D57" i="6" s="1"/>
  <c r="D64" i="6" s="1"/>
  <c r="D71" i="6" s="1"/>
  <c r="D78" i="6" s="1"/>
  <c r="D85" i="6" s="1"/>
  <c r="D92" i="6" s="1"/>
  <c r="D99" i="6" s="1"/>
  <c r="D106" i="6" s="1"/>
  <c r="D113" i="6" s="1"/>
  <c r="D120" i="6" s="1"/>
  <c r="D127" i="6" s="1"/>
  <c r="D134" i="6" s="1"/>
  <c r="D141" i="6" s="1"/>
  <c r="D148" i="6" s="1"/>
  <c r="D155" i="6" s="1"/>
  <c r="D162" i="6" s="1"/>
  <c r="D169" i="6" s="1"/>
  <c r="D176" i="6" s="1"/>
  <c r="D183" i="6" s="1"/>
  <c r="D190" i="6" s="1"/>
  <c r="D197" i="6" s="1"/>
  <c r="D204" i="6" s="1"/>
  <c r="D211" i="6" s="1"/>
  <c r="D218" i="6" s="1"/>
  <c r="D225" i="6" s="1"/>
  <c r="D232" i="6" s="1"/>
  <c r="D239" i="6" s="1"/>
  <c r="D246" i="6" s="1"/>
  <c r="D253" i="6" s="1"/>
  <c r="D260" i="6" s="1"/>
  <c r="D267" i="6" s="1"/>
  <c r="D274" i="6" s="1"/>
  <c r="D281" i="6" s="1"/>
  <c r="D288" i="6" s="1"/>
  <c r="D295" i="6" s="1"/>
  <c r="D302" i="6" s="1"/>
  <c r="D309" i="6" s="1"/>
  <c r="D316" i="6" s="1"/>
  <c r="D323" i="6" s="1"/>
  <c r="D330" i="6" s="1"/>
  <c r="D337" i="6" s="1"/>
  <c r="D344" i="6" s="1"/>
  <c r="D351" i="6" s="1"/>
  <c r="D358" i="6" s="1"/>
  <c r="D365" i="6" s="1"/>
  <c r="D372" i="6" s="1"/>
  <c r="D379" i="6" s="1"/>
  <c r="D386" i="6" s="1"/>
  <c r="D393" i="6" s="1"/>
  <c r="D400" i="6" s="1"/>
  <c r="D407" i="6" s="1"/>
  <c r="D414" i="6" s="1"/>
  <c r="D421" i="6" s="1"/>
  <c r="D428" i="6" s="1"/>
  <c r="D435" i="6" s="1"/>
  <c r="D442" i="6" s="1"/>
  <c r="D449" i="6" s="1"/>
  <c r="D456" i="6" s="1"/>
  <c r="D463" i="6" s="1"/>
  <c r="D470" i="6" s="1"/>
  <c r="D477" i="6" s="1"/>
  <c r="D484" i="6" s="1"/>
  <c r="D491" i="6" s="1"/>
  <c r="D498" i="6" s="1"/>
  <c r="D505" i="6" s="1"/>
  <c r="D512" i="6" s="1"/>
  <c r="D519" i="6" s="1"/>
  <c r="D526" i="6" s="1"/>
  <c r="D533" i="6" s="1"/>
  <c r="D540" i="6" s="1"/>
  <c r="D547" i="6" s="1"/>
  <c r="D554" i="6" s="1"/>
  <c r="D561" i="6" s="1"/>
  <c r="D568" i="6" s="1"/>
  <c r="D575" i="6" s="1"/>
  <c r="D582" i="6" s="1"/>
  <c r="D589" i="6" s="1"/>
  <c r="D596" i="6" s="1"/>
  <c r="D603" i="6" s="1"/>
  <c r="D610" i="6" s="1"/>
  <c r="D617" i="6" s="1"/>
  <c r="D624" i="6" s="1"/>
  <c r="D631" i="6" s="1"/>
  <c r="D638" i="6" s="1"/>
  <c r="D645" i="6" s="1"/>
  <c r="D652" i="6" s="1"/>
  <c r="D659" i="6" s="1"/>
  <c r="D666" i="6" s="1"/>
  <c r="D673" i="6" s="1"/>
  <c r="D680" i="6" s="1"/>
  <c r="D687" i="6" s="1"/>
  <c r="D694" i="6" s="1"/>
  <c r="D701" i="6" s="1"/>
  <c r="D708" i="6" s="1"/>
  <c r="D715" i="6" s="1"/>
  <c r="D722" i="6" s="1"/>
  <c r="D729" i="6" s="1"/>
  <c r="D736" i="6" s="1"/>
  <c r="D743" i="6" s="1"/>
  <c r="D750" i="6" s="1"/>
  <c r="D757" i="6" s="1"/>
  <c r="D764" i="6" s="1"/>
  <c r="D771" i="6" s="1"/>
  <c r="D778" i="6" s="1"/>
  <c r="D785" i="6" s="1"/>
  <c r="D792" i="6" s="1"/>
  <c r="D799" i="6" s="1"/>
  <c r="D806" i="6" s="1"/>
  <c r="D813" i="6" s="1"/>
  <c r="D820" i="6" s="1"/>
  <c r="D827" i="6" s="1"/>
  <c r="D834" i="6" s="1"/>
  <c r="D841" i="6" s="1"/>
  <c r="D848" i="6" s="1"/>
  <c r="D855" i="6" s="1"/>
  <c r="D862" i="6" s="1"/>
  <c r="D869" i="6" s="1"/>
  <c r="D876" i="6" s="1"/>
  <c r="D883" i="6" s="1"/>
  <c r="D890" i="6" s="1"/>
  <c r="D897" i="6" s="1"/>
  <c r="D904" i="6" s="1"/>
  <c r="D911" i="6" s="1"/>
  <c r="D918" i="6" s="1"/>
  <c r="D925" i="6" s="1"/>
  <c r="D932" i="6" s="1"/>
  <c r="D939" i="6" s="1"/>
  <c r="D946" i="6" s="1"/>
  <c r="D953" i="6" s="1"/>
  <c r="D960" i="6" s="1"/>
  <c r="D967" i="6" s="1"/>
  <c r="D974" i="6" s="1"/>
  <c r="D981" i="6" s="1"/>
  <c r="D988" i="6" s="1"/>
  <c r="D995" i="6" s="1"/>
  <c r="D1002" i="6" s="1"/>
  <c r="D1009" i="6" s="1"/>
  <c r="D1016" i="6" s="1"/>
  <c r="D1023" i="6" s="1"/>
  <c r="D1030" i="6" s="1"/>
  <c r="D1037" i="6" s="1"/>
  <c r="D1044" i="6" s="1"/>
  <c r="D1051" i="6" s="1"/>
  <c r="D1058" i="6" s="1"/>
  <c r="D1065" i="6" s="1"/>
  <c r="D1072" i="6" s="1"/>
  <c r="D1079" i="6" s="1"/>
  <c r="D1086" i="6" s="1"/>
  <c r="D1093" i="6" s="1"/>
  <c r="D1100" i="6" s="1"/>
  <c r="D1107" i="6" s="1"/>
  <c r="D1114" i="6" s="1"/>
  <c r="D1121" i="6" s="1"/>
  <c r="D1128" i="6" s="1"/>
  <c r="D1135" i="6" s="1"/>
  <c r="D1142" i="6" s="1"/>
  <c r="D1149" i="6" s="1"/>
  <c r="D1156" i="6" s="1"/>
  <c r="D1163" i="6" s="1"/>
  <c r="D1170" i="6" s="1"/>
  <c r="D1177" i="6" s="1"/>
  <c r="D1184" i="6" s="1"/>
  <c r="D1191" i="6" s="1"/>
  <c r="D1198" i="6" s="1"/>
  <c r="D1205" i="6" s="1"/>
  <c r="D1212" i="6" s="1"/>
  <c r="D1219" i="6" s="1"/>
  <c r="D1226" i="6" s="1"/>
  <c r="D1233" i="6" s="1"/>
  <c r="D1240" i="6" s="1"/>
  <c r="D1247" i="6" s="1"/>
  <c r="D1254" i="6" s="1"/>
  <c r="D1261" i="6" s="1"/>
  <c r="D1268" i="6" s="1"/>
  <c r="D1275" i="6" s="1"/>
  <c r="D1282" i="6" s="1"/>
  <c r="D1289" i="6" s="1"/>
  <c r="D1296" i="6" s="1"/>
  <c r="D1303" i="6" s="1"/>
  <c r="D1310" i="6" s="1"/>
  <c r="D1317" i="6" s="1"/>
  <c r="D1324" i="6" s="1"/>
  <c r="D1331" i="6" s="1"/>
  <c r="D1338" i="6" s="1"/>
  <c r="D1345" i="6" s="1"/>
  <c r="D1352" i="6" s="1"/>
  <c r="D1359" i="6" s="1"/>
  <c r="D1366" i="6" s="1"/>
  <c r="D1373" i="6" s="1"/>
  <c r="D1380" i="6" s="1"/>
  <c r="D1387" i="6" s="1"/>
  <c r="D1394" i="6" s="1"/>
  <c r="D1401" i="6" s="1"/>
  <c r="D1408" i="6" s="1"/>
  <c r="D1415" i="6" s="1"/>
  <c r="D1422" i="6" s="1"/>
  <c r="D1429" i="6" s="1"/>
  <c r="D1436" i="6" s="1"/>
  <c r="D1443" i="6" s="1"/>
  <c r="D1450" i="6" s="1"/>
  <c r="D1457" i="6" s="1"/>
  <c r="D1464" i="6" s="1"/>
  <c r="D1471" i="6" s="1"/>
  <c r="D27" i="6"/>
  <c r="D34" i="6" s="1"/>
  <c r="D41" i="6" s="1"/>
  <c r="D48" i="6" s="1"/>
  <c r="D23" i="6"/>
  <c r="D30" i="6" s="1"/>
  <c r="D37" i="6" s="1"/>
  <c r="D44" i="6" s="1"/>
  <c r="D51" i="6" s="1"/>
  <c r="D58" i="6" s="1"/>
  <c r="D65" i="6" s="1"/>
  <c r="D72" i="6" s="1"/>
  <c r="D79" i="6" s="1"/>
  <c r="D86" i="6" s="1"/>
  <c r="D93" i="6" s="1"/>
  <c r="D100" i="6" s="1"/>
  <c r="D107" i="6" s="1"/>
  <c r="D114" i="6" s="1"/>
  <c r="D121" i="6" s="1"/>
  <c r="D128" i="6" s="1"/>
  <c r="D135" i="6" s="1"/>
  <c r="D142" i="6" s="1"/>
  <c r="D149" i="6" s="1"/>
  <c r="D156" i="6" s="1"/>
  <c r="D163" i="6" s="1"/>
  <c r="D170" i="6" s="1"/>
  <c r="D177" i="6" s="1"/>
  <c r="D184" i="6" s="1"/>
  <c r="D191" i="6" s="1"/>
  <c r="D198" i="6" s="1"/>
  <c r="D205" i="6" s="1"/>
  <c r="D212" i="6" s="1"/>
  <c r="D219" i="6" s="1"/>
  <c r="D226" i="6" s="1"/>
  <c r="D233" i="6" s="1"/>
  <c r="D240" i="6" s="1"/>
  <c r="D247" i="6" s="1"/>
  <c r="D254" i="6" s="1"/>
  <c r="D261" i="6" s="1"/>
  <c r="D268" i="6" s="1"/>
  <c r="D275" i="6" s="1"/>
  <c r="D282" i="6" s="1"/>
  <c r="D289" i="6" s="1"/>
  <c r="D296" i="6" s="1"/>
  <c r="D303" i="6" s="1"/>
  <c r="D310" i="6" s="1"/>
  <c r="D317" i="6" s="1"/>
  <c r="D324" i="6" s="1"/>
  <c r="D331" i="6" s="1"/>
  <c r="D338" i="6" s="1"/>
  <c r="D345" i="6" s="1"/>
  <c r="D352" i="6" s="1"/>
  <c r="D359" i="6" s="1"/>
  <c r="D366" i="6" s="1"/>
  <c r="D373" i="6" s="1"/>
  <c r="D380" i="6" s="1"/>
  <c r="D387" i="6" s="1"/>
  <c r="D394" i="6" s="1"/>
  <c r="D401" i="6" s="1"/>
  <c r="D408" i="6" s="1"/>
  <c r="D415" i="6" s="1"/>
  <c r="D422" i="6" s="1"/>
  <c r="D429" i="6" s="1"/>
  <c r="D436" i="6" s="1"/>
  <c r="D443" i="6" s="1"/>
  <c r="D450" i="6" s="1"/>
  <c r="D457" i="6" s="1"/>
  <c r="D464" i="6" s="1"/>
  <c r="D471" i="6" s="1"/>
  <c r="D478" i="6" s="1"/>
  <c r="D485" i="6" s="1"/>
  <c r="D492" i="6" s="1"/>
  <c r="D499" i="6" s="1"/>
  <c r="D506" i="6" s="1"/>
  <c r="D513" i="6" s="1"/>
  <c r="D520" i="6" s="1"/>
  <c r="D527" i="6" s="1"/>
  <c r="D534" i="6" s="1"/>
  <c r="D541" i="6" s="1"/>
  <c r="D548" i="6" s="1"/>
  <c r="D555" i="6" s="1"/>
  <c r="D562" i="6" s="1"/>
  <c r="D569" i="6" s="1"/>
  <c r="D576" i="6" s="1"/>
  <c r="D583" i="6" s="1"/>
  <c r="D590" i="6" s="1"/>
  <c r="D597" i="6" s="1"/>
  <c r="D604" i="6" s="1"/>
  <c r="D611" i="6" s="1"/>
  <c r="D618" i="6" s="1"/>
  <c r="D625" i="6" s="1"/>
  <c r="D632" i="6" s="1"/>
  <c r="D639" i="6" s="1"/>
  <c r="D646" i="6" s="1"/>
  <c r="D653" i="6" s="1"/>
  <c r="D660" i="6" s="1"/>
  <c r="D667" i="6" s="1"/>
  <c r="D674" i="6" s="1"/>
  <c r="D681" i="6" s="1"/>
  <c r="D688" i="6" s="1"/>
  <c r="D695" i="6" s="1"/>
  <c r="D702" i="6" s="1"/>
  <c r="D709" i="6" s="1"/>
  <c r="D716" i="6" s="1"/>
  <c r="D723" i="6" s="1"/>
  <c r="D730" i="6" s="1"/>
  <c r="D737" i="6" s="1"/>
  <c r="D744" i="6" s="1"/>
  <c r="D751" i="6" s="1"/>
  <c r="D758" i="6" s="1"/>
  <c r="D765" i="6" s="1"/>
  <c r="D772" i="6" s="1"/>
  <c r="D779" i="6" s="1"/>
  <c r="D786" i="6" s="1"/>
  <c r="D793" i="6" s="1"/>
  <c r="D800" i="6" s="1"/>
  <c r="D807" i="6" s="1"/>
  <c r="D814" i="6" s="1"/>
  <c r="D821" i="6" s="1"/>
  <c r="D828" i="6" s="1"/>
  <c r="D835" i="6" s="1"/>
  <c r="D842" i="6" s="1"/>
  <c r="D849" i="6" s="1"/>
  <c r="D856" i="6" s="1"/>
  <c r="D863" i="6" s="1"/>
  <c r="D870" i="6" s="1"/>
  <c r="D877" i="6" s="1"/>
  <c r="D884" i="6" s="1"/>
  <c r="D891" i="6" s="1"/>
  <c r="D898" i="6" s="1"/>
  <c r="D905" i="6" s="1"/>
  <c r="D912" i="6" s="1"/>
  <c r="D919" i="6" s="1"/>
  <c r="D926" i="6" s="1"/>
  <c r="D933" i="6" s="1"/>
  <c r="D940" i="6" s="1"/>
  <c r="D947" i="6" s="1"/>
  <c r="D954" i="6" s="1"/>
  <c r="D961" i="6" s="1"/>
  <c r="D968" i="6" s="1"/>
  <c r="D975" i="6" s="1"/>
  <c r="D982" i="6" s="1"/>
  <c r="D989" i="6" s="1"/>
  <c r="D996" i="6" s="1"/>
  <c r="D1003" i="6" s="1"/>
  <c r="D1010" i="6" s="1"/>
  <c r="D1017" i="6" s="1"/>
  <c r="D1024" i="6" s="1"/>
  <c r="D1031" i="6" s="1"/>
  <c r="D1038" i="6" s="1"/>
  <c r="D1045" i="6" s="1"/>
  <c r="D1052" i="6" s="1"/>
  <c r="D1059" i="6" s="1"/>
  <c r="D1066" i="6" s="1"/>
  <c r="D1073" i="6" s="1"/>
  <c r="D1080" i="6" s="1"/>
  <c r="D1087" i="6" s="1"/>
  <c r="D1094" i="6" s="1"/>
  <c r="D1101" i="6" s="1"/>
  <c r="D1108" i="6" s="1"/>
  <c r="D1115" i="6" s="1"/>
  <c r="D1122" i="6" s="1"/>
  <c r="D1129" i="6" s="1"/>
  <c r="D1136" i="6" s="1"/>
  <c r="D1143" i="6" s="1"/>
  <c r="D1150" i="6" s="1"/>
  <c r="D1157" i="6" s="1"/>
  <c r="D1164" i="6" s="1"/>
  <c r="D1171" i="6" s="1"/>
  <c r="D1178" i="6" s="1"/>
  <c r="D1185" i="6" s="1"/>
  <c r="D1192" i="6" s="1"/>
  <c r="D1199" i="6" s="1"/>
  <c r="D1206" i="6" s="1"/>
  <c r="D1213" i="6" s="1"/>
  <c r="D1220" i="6" s="1"/>
  <c r="D1227" i="6" s="1"/>
  <c r="D1234" i="6" s="1"/>
  <c r="D1241" i="6" s="1"/>
  <c r="D1248" i="6" s="1"/>
  <c r="D1255" i="6" s="1"/>
  <c r="D1262" i="6" s="1"/>
  <c r="D1269" i="6" s="1"/>
  <c r="D1276" i="6" s="1"/>
  <c r="D1283" i="6" s="1"/>
  <c r="D1290" i="6" s="1"/>
  <c r="D1297" i="6" s="1"/>
  <c r="D1304" i="6" s="1"/>
  <c r="D1311" i="6" s="1"/>
  <c r="D1318" i="6" s="1"/>
  <c r="D1325" i="6" s="1"/>
  <c r="D1332" i="6" s="1"/>
  <c r="D1339" i="6" s="1"/>
  <c r="D1346" i="6" s="1"/>
  <c r="D1353" i="6" s="1"/>
  <c r="D1360" i="6" s="1"/>
  <c r="D1367" i="6" s="1"/>
  <c r="D1374" i="6" s="1"/>
  <c r="D1381" i="6" s="1"/>
  <c r="D1388" i="6" s="1"/>
  <c r="D1395" i="6" s="1"/>
  <c r="D1402" i="6" s="1"/>
  <c r="D1409" i="6" s="1"/>
  <c r="D1416" i="6" s="1"/>
  <c r="D1423" i="6" s="1"/>
  <c r="D1430" i="6" s="1"/>
  <c r="D1437" i="6" s="1"/>
  <c r="D1444" i="6" s="1"/>
  <c r="D1451" i="6" s="1"/>
  <c r="D1458" i="6" s="1"/>
  <c r="D1465" i="6" s="1"/>
  <c r="D21" i="6"/>
  <c r="D28" i="6" s="1"/>
  <c r="D35" i="6" s="1"/>
  <c r="D42" i="6" s="1"/>
  <c r="D49" i="6" s="1"/>
  <c r="D56" i="6" s="1"/>
  <c r="D63" i="6" s="1"/>
  <c r="D70" i="6" s="1"/>
  <c r="D77" i="6" s="1"/>
  <c r="D84" i="6" s="1"/>
  <c r="D91" i="6" s="1"/>
  <c r="D98" i="6" s="1"/>
  <c r="D105" i="6" s="1"/>
  <c r="D112" i="6" s="1"/>
  <c r="D119" i="6" s="1"/>
  <c r="D126" i="6" s="1"/>
  <c r="D133" i="6" s="1"/>
  <c r="D140" i="6" s="1"/>
  <c r="D147" i="6" s="1"/>
  <c r="D154" i="6" s="1"/>
  <c r="D161" i="6" s="1"/>
  <c r="D168" i="6" s="1"/>
  <c r="D175" i="6" s="1"/>
  <c r="D182" i="6" s="1"/>
  <c r="D189" i="6" s="1"/>
  <c r="D196" i="6" s="1"/>
  <c r="D203" i="6" s="1"/>
  <c r="D210" i="6" s="1"/>
  <c r="D217" i="6" s="1"/>
  <c r="D224" i="6" s="1"/>
  <c r="D231" i="6" s="1"/>
  <c r="D238" i="6" s="1"/>
  <c r="D245" i="6" s="1"/>
  <c r="D252" i="6" s="1"/>
  <c r="D259" i="6" s="1"/>
  <c r="D266" i="6" s="1"/>
  <c r="D273" i="6" s="1"/>
  <c r="D280" i="6" s="1"/>
  <c r="D287" i="6" s="1"/>
  <c r="D294" i="6" s="1"/>
  <c r="D301" i="6" s="1"/>
  <c r="D308" i="6" s="1"/>
  <c r="D315" i="6" s="1"/>
  <c r="D322" i="6" s="1"/>
  <c r="D329" i="6" s="1"/>
  <c r="D336" i="6" s="1"/>
  <c r="D343" i="6" s="1"/>
  <c r="D350" i="6" s="1"/>
  <c r="D357" i="6" s="1"/>
  <c r="D364" i="6" s="1"/>
  <c r="D371" i="6" s="1"/>
  <c r="D378" i="6" s="1"/>
  <c r="D385" i="6" s="1"/>
  <c r="D392" i="6" s="1"/>
  <c r="D399" i="6" s="1"/>
  <c r="D406" i="6" s="1"/>
  <c r="D413" i="6" s="1"/>
  <c r="D420" i="6" s="1"/>
  <c r="D427" i="6" s="1"/>
  <c r="D434" i="6" s="1"/>
  <c r="D441" i="6" s="1"/>
  <c r="D448" i="6" s="1"/>
  <c r="D455" i="6" s="1"/>
  <c r="D462" i="6" s="1"/>
  <c r="D469" i="6" s="1"/>
  <c r="D476" i="6" s="1"/>
  <c r="D483" i="6" s="1"/>
  <c r="D490" i="6" s="1"/>
  <c r="D497" i="6" s="1"/>
  <c r="D504" i="6" s="1"/>
  <c r="D511" i="6" s="1"/>
  <c r="D518" i="6" s="1"/>
  <c r="D525" i="6" s="1"/>
  <c r="D532" i="6" s="1"/>
  <c r="D539" i="6" s="1"/>
  <c r="D546" i="6" s="1"/>
  <c r="D553" i="6" s="1"/>
  <c r="D560" i="6" s="1"/>
  <c r="D567" i="6" s="1"/>
  <c r="D574" i="6" s="1"/>
  <c r="D581" i="6" s="1"/>
  <c r="D588" i="6" s="1"/>
  <c r="D595" i="6" s="1"/>
  <c r="D602" i="6" s="1"/>
  <c r="D609" i="6" s="1"/>
  <c r="D616" i="6" s="1"/>
  <c r="D623" i="6" s="1"/>
  <c r="D630" i="6" s="1"/>
  <c r="D637" i="6" s="1"/>
  <c r="D644" i="6" s="1"/>
  <c r="D651" i="6" s="1"/>
  <c r="D658" i="6" s="1"/>
  <c r="D665" i="6" s="1"/>
  <c r="D672" i="6" s="1"/>
  <c r="D679" i="6" s="1"/>
  <c r="D686" i="6" s="1"/>
  <c r="D693" i="6" s="1"/>
  <c r="D700" i="6" s="1"/>
  <c r="D707" i="6" s="1"/>
  <c r="D714" i="6" s="1"/>
  <c r="D721" i="6" s="1"/>
  <c r="D728" i="6" s="1"/>
  <c r="D735" i="6" s="1"/>
  <c r="D742" i="6" s="1"/>
  <c r="D749" i="6" s="1"/>
  <c r="D756" i="6" s="1"/>
  <c r="D763" i="6" s="1"/>
  <c r="D770" i="6" s="1"/>
  <c r="D777" i="6" s="1"/>
  <c r="D784" i="6" s="1"/>
  <c r="D791" i="6" s="1"/>
  <c r="D798" i="6" s="1"/>
  <c r="D805" i="6" s="1"/>
  <c r="D812" i="6" s="1"/>
  <c r="D819" i="6" s="1"/>
  <c r="D826" i="6" s="1"/>
  <c r="D833" i="6" s="1"/>
  <c r="D840" i="6" s="1"/>
  <c r="D847" i="6" s="1"/>
  <c r="D854" i="6" s="1"/>
  <c r="D861" i="6" s="1"/>
  <c r="D868" i="6" s="1"/>
  <c r="D875" i="6" s="1"/>
  <c r="D882" i="6" s="1"/>
  <c r="D889" i="6" s="1"/>
  <c r="D896" i="6" s="1"/>
  <c r="D903" i="6" s="1"/>
  <c r="D910" i="6" s="1"/>
  <c r="D917" i="6" s="1"/>
  <c r="D924" i="6" s="1"/>
  <c r="D931" i="6" s="1"/>
  <c r="D938" i="6" s="1"/>
  <c r="D945" i="6" s="1"/>
  <c r="D952" i="6" s="1"/>
  <c r="D959" i="6" s="1"/>
  <c r="D966" i="6" s="1"/>
  <c r="D973" i="6" s="1"/>
  <c r="D980" i="6" s="1"/>
  <c r="D987" i="6" s="1"/>
  <c r="D994" i="6" s="1"/>
  <c r="D1001" i="6" s="1"/>
  <c r="D1008" i="6" s="1"/>
  <c r="D1015" i="6" s="1"/>
  <c r="D1022" i="6" s="1"/>
  <c r="D1029" i="6" s="1"/>
  <c r="D1036" i="6" s="1"/>
  <c r="D1043" i="6" s="1"/>
  <c r="D1050" i="6" s="1"/>
  <c r="D1057" i="6" s="1"/>
  <c r="D1064" i="6" s="1"/>
  <c r="D1071" i="6" s="1"/>
  <c r="D1078" i="6" s="1"/>
  <c r="D1085" i="6" s="1"/>
  <c r="D1092" i="6" s="1"/>
  <c r="D1099" i="6" s="1"/>
  <c r="D1106" i="6" s="1"/>
  <c r="D1113" i="6" s="1"/>
  <c r="D1120" i="6" s="1"/>
  <c r="D1127" i="6" s="1"/>
  <c r="D1134" i="6" s="1"/>
  <c r="D1141" i="6" s="1"/>
  <c r="D1148" i="6" s="1"/>
  <c r="D1155" i="6" s="1"/>
  <c r="D1162" i="6" s="1"/>
  <c r="D1169" i="6" s="1"/>
  <c r="D1176" i="6" s="1"/>
  <c r="D1183" i="6" s="1"/>
  <c r="D1190" i="6" s="1"/>
  <c r="D1197" i="6" s="1"/>
  <c r="D1204" i="6" s="1"/>
  <c r="D1211" i="6" s="1"/>
  <c r="D1218" i="6" s="1"/>
  <c r="D1225" i="6" s="1"/>
  <c r="D1232" i="6" s="1"/>
  <c r="D1239" i="6" s="1"/>
  <c r="D1246" i="6" s="1"/>
  <c r="D1253" i="6" s="1"/>
  <c r="D1260" i="6" s="1"/>
  <c r="D1267" i="6" s="1"/>
  <c r="D1274" i="6" s="1"/>
  <c r="D1281" i="6" s="1"/>
  <c r="D1288" i="6" s="1"/>
  <c r="D1295" i="6" s="1"/>
  <c r="D1302" i="6" s="1"/>
  <c r="D1309" i="6" s="1"/>
  <c r="D1316" i="6" s="1"/>
  <c r="D1323" i="6" s="1"/>
  <c r="D1330" i="6" s="1"/>
  <c r="D1337" i="6" s="1"/>
  <c r="D1344" i="6" s="1"/>
  <c r="D1351" i="6" s="1"/>
  <c r="D1358" i="6" s="1"/>
  <c r="D1365" i="6" s="1"/>
  <c r="D1372" i="6" s="1"/>
  <c r="D1379" i="6" s="1"/>
  <c r="D1386" i="6" s="1"/>
  <c r="D1393" i="6" s="1"/>
  <c r="D1400" i="6" s="1"/>
  <c r="D1407" i="6" s="1"/>
  <c r="D1414" i="6" s="1"/>
  <c r="D1421" i="6" s="1"/>
  <c r="D1428" i="6" s="1"/>
  <c r="D1435" i="6" s="1"/>
  <c r="D1442" i="6" s="1"/>
  <c r="D1449" i="6" s="1"/>
  <c r="D1456" i="6" s="1"/>
  <c r="D1463" i="6" s="1"/>
  <c r="D1470" i="6" s="1"/>
  <c r="I20" i="6"/>
  <c r="I27" i="6" s="1"/>
  <c r="I34" i="6" s="1"/>
  <c r="I41" i="6" s="1"/>
  <c r="I48" i="6" s="1"/>
  <c r="I55" i="6" s="1"/>
  <c r="I62" i="6" s="1"/>
  <c r="I69" i="6" s="1"/>
  <c r="I76" i="6" s="1"/>
  <c r="I83" i="6" s="1"/>
  <c r="I90" i="6" s="1"/>
  <c r="I97" i="6" s="1"/>
  <c r="I104" i="6" s="1"/>
  <c r="I111" i="6" s="1"/>
  <c r="I118" i="6" s="1"/>
  <c r="I125" i="6" s="1"/>
  <c r="I132" i="6" s="1"/>
  <c r="I139" i="6" s="1"/>
  <c r="I146" i="6" s="1"/>
  <c r="I153" i="6" s="1"/>
  <c r="I160" i="6" s="1"/>
  <c r="I167" i="6" s="1"/>
  <c r="I174" i="6" s="1"/>
  <c r="I181" i="6" s="1"/>
  <c r="I188" i="6" s="1"/>
  <c r="I195" i="6" s="1"/>
  <c r="I202" i="6" s="1"/>
  <c r="I209" i="6" s="1"/>
  <c r="I216" i="6" s="1"/>
  <c r="I223" i="6" s="1"/>
  <c r="I230" i="6" s="1"/>
  <c r="I237" i="6" s="1"/>
  <c r="I244" i="6" s="1"/>
  <c r="I251" i="6" s="1"/>
  <c r="I258" i="6" s="1"/>
  <c r="I265" i="6" s="1"/>
  <c r="I272" i="6" s="1"/>
  <c r="I279" i="6" s="1"/>
  <c r="I286" i="6" s="1"/>
  <c r="I293" i="6" s="1"/>
  <c r="I300" i="6" s="1"/>
  <c r="I307" i="6" s="1"/>
  <c r="I314" i="6" s="1"/>
  <c r="I321" i="6" s="1"/>
  <c r="I328" i="6" s="1"/>
  <c r="I335" i="6" s="1"/>
  <c r="I342" i="6" s="1"/>
  <c r="I349" i="6" s="1"/>
  <c r="I356" i="6" s="1"/>
  <c r="I363" i="6" s="1"/>
  <c r="B19" i="6"/>
  <c r="B26" i="6" s="1"/>
  <c r="B33" i="6" s="1"/>
  <c r="B40" i="6" s="1"/>
  <c r="B47" i="6" s="1"/>
  <c r="B54" i="6" s="1"/>
  <c r="B61" i="6" s="1"/>
  <c r="B68" i="6" s="1"/>
  <c r="B75" i="6" s="1"/>
  <c r="B82" i="6" s="1"/>
  <c r="B89" i="6" s="1"/>
  <c r="B96" i="6" s="1"/>
  <c r="B103" i="6" s="1"/>
  <c r="B110" i="6" s="1"/>
  <c r="B117" i="6" s="1"/>
  <c r="B124" i="6" s="1"/>
  <c r="B131" i="6" s="1"/>
  <c r="B138" i="6" s="1"/>
  <c r="B145" i="6" s="1"/>
  <c r="B152" i="6" s="1"/>
  <c r="B159" i="6" s="1"/>
  <c r="B166" i="6" s="1"/>
  <c r="B173" i="6" s="1"/>
  <c r="B180" i="6" s="1"/>
  <c r="B187" i="6" s="1"/>
  <c r="B194" i="6" s="1"/>
  <c r="B201" i="6" s="1"/>
  <c r="B208" i="6" s="1"/>
  <c r="B215" i="6" s="1"/>
  <c r="B222" i="6" s="1"/>
  <c r="B229" i="6" s="1"/>
  <c r="B236" i="6" s="1"/>
  <c r="B243" i="6" s="1"/>
  <c r="B250" i="6" s="1"/>
  <c r="B257" i="6" s="1"/>
  <c r="B264" i="6" s="1"/>
  <c r="B271" i="6" s="1"/>
  <c r="B278" i="6" s="1"/>
  <c r="B285" i="6" s="1"/>
  <c r="B292" i="6" s="1"/>
  <c r="B299" i="6" s="1"/>
  <c r="B306" i="6" s="1"/>
  <c r="B313" i="6" s="1"/>
  <c r="B320" i="6" s="1"/>
  <c r="B327" i="6" s="1"/>
  <c r="B334" i="6" s="1"/>
  <c r="B341" i="6" s="1"/>
  <c r="B348" i="6" s="1"/>
  <c r="B355" i="6" s="1"/>
  <c r="B362" i="6" s="1"/>
  <c r="D17" i="6"/>
  <c r="D24" i="6" s="1"/>
  <c r="D31" i="6" s="1"/>
  <c r="D38" i="6" s="1"/>
  <c r="D45" i="6" s="1"/>
  <c r="B17" i="6"/>
  <c r="B24" i="6" s="1"/>
  <c r="I16" i="6"/>
  <c r="I23" i="6" s="1"/>
  <c r="I30" i="6" s="1"/>
  <c r="I37" i="6" s="1"/>
  <c r="I44" i="6" s="1"/>
  <c r="I51" i="6" s="1"/>
  <c r="I58" i="6" s="1"/>
  <c r="I65" i="6" s="1"/>
  <c r="I72" i="6" s="1"/>
  <c r="I79" i="6" s="1"/>
  <c r="I86" i="6" s="1"/>
  <c r="I93" i="6" s="1"/>
  <c r="I100" i="6" s="1"/>
  <c r="I107" i="6" s="1"/>
  <c r="I114" i="6" s="1"/>
  <c r="I121" i="6" s="1"/>
  <c r="I128" i="6" s="1"/>
  <c r="I135" i="6" s="1"/>
  <c r="I142" i="6" s="1"/>
  <c r="I149" i="6" s="1"/>
  <c r="I156" i="6" s="1"/>
  <c r="I163" i="6" s="1"/>
  <c r="I170" i="6" s="1"/>
  <c r="I177" i="6" s="1"/>
  <c r="I184" i="6" s="1"/>
  <c r="I191" i="6" s="1"/>
  <c r="I198" i="6" s="1"/>
  <c r="I205" i="6" s="1"/>
  <c r="I212" i="6" s="1"/>
  <c r="I219" i="6" s="1"/>
  <c r="I226" i="6" s="1"/>
  <c r="I233" i="6" s="1"/>
  <c r="I240" i="6" s="1"/>
  <c r="I247" i="6" s="1"/>
  <c r="I254" i="6" s="1"/>
  <c r="I261" i="6" s="1"/>
  <c r="I268" i="6" s="1"/>
  <c r="I275" i="6" s="1"/>
  <c r="I282" i="6" s="1"/>
  <c r="I289" i="6" s="1"/>
  <c r="I296" i="6" s="1"/>
  <c r="I303" i="6" s="1"/>
  <c r="I310" i="6" s="1"/>
  <c r="I317" i="6" s="1"/>
  <c r="I324" i="6" s="1"/>
  <c r="I331" i="6" s="1"/>
  <c r="I338" i="6" s="1"/>
  <c r="I345" i="6" s="1"/>
  <c r="I352" i="6" s="1"/>
  <c r="I359" i="6" s="1"/>
  <c r="B16" i="6"/>
  <c r="B23" i="6" s="1"/>
  <c r="B30" i="6" s="1"/>
  <c r="B37" i="6" s="1"/>
  <c r="B44" i="6" s="1"/>
  <c r="B51" i="6" s="1"/>
  <c r="B58" i="6" s="1"/>
  <c r="B65" i="6" s="1"/>
  <c r="B72" i="6" s="1"/>
  <c r="B79" i="6" s="1"/>
  <c r="B86" i="6" s="1"/>
  <c r="B93" i="6" s="1"/>
  <c r="B100" i="6" s="1"/>
  <c r="B107" i="6" s="1"/>
  <c r="B114" i="6" s="1"/>
  <c r="B121" i="6" s="1"/>
  <c r="B128" i="6" s="1"/>
  <c r="B135" i="6" s="1"/>
  <c r="B142" i="6" s="1"/>
  <c r="B149" i="6" s="1"/>
  <c r="B156" i="6" s="1"/>
  <c r="B163" i="6" s="1"/>
  <c r="B170" i="6" s="1"/>
  <c r="B177" i="6" s="1"/>
  <c r="B184" i="6" s="1"/>
  <c r="B191" i="6" s="1"/>
  <c r="B198" i="6" s="1"/>
  <c r="B205" i="6" s="1"/>
  <c r="B212" i="6" s="1"/>
  <c r="B219" i="6" s="1"/>
  <c r="B226" i="6" s="1"/>
  <c r="B233" i="6" s="1"/>
  <c r="B240" i="6" s="1"/>
  <c r="B247" i="6" s="1"/>
  <c r="B254" i="6" s="1"/>
  <c r="B261" i="6" s="1"/>
  <c r="B268" i="6" s="1"/>
  <c r="B275" i="6" s="1"/>
  <c r="B282" i="6" s="1"/>
  <c r="B289" i="6" s="1"/>
  <c r="B296" i="6" s="1"/>
  <c r="B303" i="6" s="1"/>
  <c r="B310" i="6" s="1"/>
  <c r="B317" i="6" s="1"/>
  <c r="B324" i="6" s="1"/>
  <c r="B331" i="6" s="1"/>
  <c r="B338" i="6" s="1"/>
  <c r="B345" i="6" s="1"/>
  <c r="B352" i="6" s="1"/>
  <c r="B359" i="6" s="1"/>
  <c r="I15" i="6"/>
  <c r="I22" i="6" s="1"/>
  <c r="D15" i="6"/>
  <c r="D22" i="6" s="1"/>
  <c r="B15" i="6"/>
  <c r="B22" i="6" s="1"/>
  <c r="B29" i="6" s="1"/>
  <c r="B36" i="6" s="1"/>
  <c r="B43" i="6" s="1"/>
  <c r="B50" i="6" s="1"/>
  <c r="B57" i="6" s="1"/>
  <c r="B64" i="6" s="1"/>
  <c r="B71" i="6" s="1"/>
  <c r="B78" i="6" s="1"/>
  <c r="B85" i="6" s="1"/>
  <c r="B92" i="6" s="1"/>
  <c r="B99" i="6" s="1"/>
  <c r="B106" i="6" s="1"/>
  <c r="B113" i="6" s="1"/>
  <c r="B120" i="6" s="1"/>
  <c r="B127" i="6" s="1"/>
  <c r="B134" i="6" s="1"/>
  <c r="B141" i="6" s="1"/>
  <c r="B148" i="6" s="1"/>
  <c r="B155" i="6" s="1"/>
  <c r="B162" i="6" s="1"/>
  <c r="B169" i="6" s="1"/>
  <c r="B176" i="6" s="1"/>
  <c r="B183" i="6" s="1"/>
  <c r="B190" i="6" s="1"/>
  <c r="B197" i="6" s="1"/>
  <c r="B204" i="6" s="1"/>
  <c r="B211" i="6" s="1"/>
  <c r="B218" i="6" s="1"/>
  <c r="B225" i="6" s="1"/>
  <c r="B232" i="6" s="1"/>
  <c r="B239" i="6" s="1"/>
  <c r="B246" i="6" s="1"/>
  <c r="B253" i="6" s="1"/>
  <c r="B260" i="6" s="1"/>
  <c r="B267" i="6" s="1"/>
  <c r="B274" i="6" s="1"/>
  <c r="B281" i="6" s="1"/>
  <c r="B288" i="6" s="1"/>
  <c r="B295" i="6" s="1"/>
  <c r="B302" i="6" s="1"/>
  <c r="B309" i="6" s="1"/>
  <c r="B316" i="6" s="1"/>
  <c r="B323" i="6" s="1"/>
  <c r="B330" i="6" s="1"/>
  <c r="B337" i="6" s="1"/>
  <c r="B344" i="6" s="1"/>
  <c r="B351" i="6" s="1"/>
  <c r="B358" i="6" s="1"/>
  <c r="B365" i="6" s="1"/>
  <c r="I14" i="6"/>
  <c r="I21" i="6" s="1"/>
  <c r="I28" i="6" s="1"/>
  <c r="I35" i="6" s="1"/>
  <c r="I42" i="6" s="1"/>
  <c r="I49" i="6" s="1"/>
  <c r="I56" i="6" s="1"/>
  <c r="I63" i="6" s="1"/>
  <c r="I70" i="6" s="1"/>
  <c r="I77" i="6" s="1"/>
  <c r="I84" i="6" s="1"/>
  <c r="I91" i="6" s="1"/>
  <c r="I98" i="6" s="1"/>
  <c r="I105" i="6" s="1"/>
  <c r="I112" i="6" s="1"/>
  <c r="I119" i="6" s="1"/>
  <c r="I126" i="6" s="1"/>
  <c r="I133" i="6" s="1"/>
  <c r="I140" i="6" s="1"/>
  <c r="I147" i="6" s="1"/>
  <c r="I154" i="6" s="1"/>
  <c r="I161" i="6" s="1"/>
  <c r="I168" i="6" s="1"/>
  <c r="I175" i="6" s="1"/>
  <c r="I182" i="6" s="1"/>
  <c r="I189" i="6" s="1"/>
  <c r="I196" i="6" s="1"/>
  <c r="I203" i="6" s="1"/>
  <c r="I210" i="6" s="1"/>
  <c r="I217" i="6" s="1"/>
  <c r="I224" i="6" s="1"/>
  <c r="I231" i="6" s="1"/>
  <c r="I238" i="6" s="1"/>
  <c r="I245" i="6" s="1"/>
  <c r="I252" i="6" s="1"/>
  <c r="I259" i="6" s="1"/>
  <c r="I266" i="6" s="1"/>
  <c r="I273" i="6" s="1"/>
  <c r="I280" i="6" s="1"/>
  <c r="I287" i="6" s="1"/>
  <c r="I294" i="6" s="1"/>
  <c r="I301" i="6" s="1"/>
  <c r="I308" i="6" s="1"/>
  <c r="I315" i="6" s="1"/>
  <c r="I322" i="6" s="1"/>
  <c r="I329" i="6" s="1"/>
  <c r="I336" i="6" s="1"/>
  <c r="I343" i="6" s="1"/>
  <c r="I350" i="6" s="1"/>
  <c r="I357" i="6" s="1"/>
  <c r="I364" i="6" s="1"/>
  <c r="D14" i="6"/>
  <c r="B14" i="6"/>
  <c r="B21" i="6" s="1"/>
  <c r="B28" i="6" s="1"/>
  <c r="B35" i="6" s="1"/>
  <c r="B42" i="6" s="1"/>
  <c r="B49" i="6" s="1"/>
  <c r="B56" i="6" s="1"/>
  <c r="B63" i="6" s="1"/>
  <c r="B70" i="6" s="1"/>
  <c r="B77" i="6" s="1"/>
  <c r="B84" i="6" s="1"/>
  <c r="B91" i="6" s="1"/>
  <c r="B98" i="6" s="1"/>
  <c r="B105" i="6" s="1"/>
  <c r="B112" i="6" s="1"/>
  <c r="B119" i="6" s="1"/>
  <c r="B126" i="6" s="1"/>
  <c r="B133" i="6" s="1"/>
  <c r="B140" i="6" s="1"/>
  <c r="B147" i="6" s="1"/>
  <c r="B154" i="6" s="1"/>
  <c r="B161" i="6" s="1"/>
  <c r="B168" i="6" s="1"/>
  <c r="B175" i="6" s="1"/>
  <c r="B182" i="6" s="1"/>
  <c r="B189" i="6" s="1"/>
  <c r="B196" i="6" s="1"/>
  <c r="B203" i="6" s="1"/>
  <c r="B210" i="6" s="1"/>
  <c r="B217" i="6" s="1"/>
  <c r="B224" i="6" s="1"/>
  <c r="B231" i="6" s="1"/>
  <c r="B238" i="6" s="1"/>
  <c r="B245" i="6" s="1"/>
  <c r="B252" i="6" s="1"/>
  <c r="B259" i="6" s="1"/>
  <c r="B266" i="6" s="1"/>
  <c r="B273" i="6" s="1"/>
  <c r="B280" i="6" s="1"/>
  <c r="B287" i="6" s="1"/>
  <c r="B294" i="6" s="1"/>
  <c r="B301" i="6" s="1"/>
  <c r="B308" i="6" s="1"/>
  <c r="B315" i="6" s="1"/>
  <c r="B322" i="6" s="1"/>
  <c r="B329" i="6" s="1"/>
  <c r="B336" i="6" s="1"/>
  <c r="B343" i="6" s="1"/>
  <c r="B350" i="6" s="1"/>
  <c r="B357" i="6" s="1"/>
  <c r="B364" i="6" s="1"/>
  <c r="I13" i="6"/>
  <c r="D13" i="6"/>
  <c r="D20" i="6" s="1"/>
  <c r="B13" i="6"/>
  <c r="B20" i="6" s="1"/>
  <c r="B27" i="6" s="1"/>
  <c r="B34" i="6" s="1"/>
  <c r="B41" i="6" s="1"/>
  <c r="B48" i="6" s="1"/>
  <c r="B55" i="6" s="1"/>
  <c r="B62" i="6" s="1"/>
  <c r="B69" i="6" s="1"/>
  <c r="B76" i="6" s="1"/>
  <c r="B83" i="6" s="1"/>
  <c r="B90" i="6" s="1"/>
  <c r="I12" i="6"/>
  <c r="I19" i="6" s="1"/>
  <c r="I26" i="6" s="1"/>
  <c r="I33" i="6" s="1"/>
  <c r="I40" i="6" s="1"/>
  <c r="I47" i="6" s="1"/>
  <c r="I54" i="6" s="1"/>
  <c r="I61" i="6" s="1"/>
  <c r="I68" i="6" s="1"/>
  <c r="I75" i="6" s="1"/>
  <c r="I82" i="6" s="1"/>
  <c r="I89" i="6" s="1"/>
  <c r="I96" i="6" s="1"/>
  <c r="I103" i="6" s="1"/>
  <c r="I110" i="6" s="1"/>
  <c r="I117" i="6" s="1"/>
  <c r="I124" i="6" s="1"/>
  <c r="I131" i="6" s="1"/>
  <c r="I138" i="6" s="1"/>
  <c r="I145" i="6" s="1"/>
  <c r="I152" i="6" s="1"/>
  <c r="I159" i="6" s="1"/>
  <c r="I166" i="6" s="1"/>
  <c r="I173" i="6" s="1"/>
  <c r="I180" i="6" s="1"/>
  <c r="I187" i="6" s="1"/>
  <c r="I194" i="6" s="1"/>
  <c r="I201" i="6" s="1"/>
  <c r="I208" i="6" s="1"/>
  <c r="I215" i="6" s="1"/>
  <c r="I222" i="6" s="1"/>
  <c r="I229" i="6" s="1"/>
  <c r="I236" i="6" s="1"/>
  <c r="I243" i="6" s="1"/>
  <c r="I250" i="6" s="1"/>
  <c r="I257" i="6" s="1"/>
  <c r="I264" i="6" s="1"/>
  <c r="I271" i="6" s="1"/>
  <c r="I278" i="6" s="1"/>
  <c r="I285" i="6" s="1"/>
  <c r="I292" i="6" s="1"/>
  <c r="I299" i="6" s="1"/>
  <c r="I306" i="6" s="1"/>
  <c r="I313" i="6" s="1"/>
  <c r="I320" i="6" s="1"/>
  <c r="I327" i="6" s="1"/>
  <c r="I334" i="6" s="1"/>
  <c r="I341" i="6" s="1"/>
  <c r="I348" i="6" s="1"/>
  <c r="I355" i="6" s="1"/>
  <c r="I362" i="6" s="1"/>
  <c r="D12" i="6"/>
  <c r="D19" i="6" s="1"/>
  <c r="D26" i="6" s="1"/>
  <c r="D33" i="6" s="1"/>
  <c r="D40" i="6" s="1"/>
  <c r="D47" i="6" s="1"/>
  <c r="D54" i="6" s="1"/>
  <c r="D61" i="6" s="1"/>
  <c r="D68" i="6" s="1"/>
  <c r="D75" i="6" s="1"/>
  <c r="D82" i="6" s="1"/>
  <c r="D89" i="6" s="1"/>
  <c r="D96" i="6" s="1"/>
  <c r="D103" i="6" s="1"/>
  <c r="D110" i="6" s="1"/>
  <c r="D117" i="6" s="1"/>
  <c r="D124" i="6" s="1"/>
  <c r="D131" i="6" s="1"/>
  <c r="D138" i="6" s="1"/>
  <c r="D145" i="6" s="1"/>
  <c r="D152" i="6" s="1"/>
  <c r="D159" i="6" s="1"/>
  <c r="D166" i="6" s="1"/>
  <c r="D173" i="6" s="1"/>
  <c r="D180" i="6" s="1"/>
  <c r="D187" i="6" s="1"/>
  <c r="D194" i="6" s="1"/>
  <c r="D201" i="6" s="1"/>
  <c r="D208" i="6" s="1"/>
  <c r="D215" i="6" s="1"/>
  <c r="D222" i="6" s="1"/>
  <c r="D229" i="6" s="1"/>
  <c r="D236" i="6" s="1"/>
  <c r="D243" i="6" s="1"/>
  <c r="D250" i="6" s="1"/>
  <c r="D257" i="6" s="1"/>
  <c r="D264" i="6" s="1"/>
  <c r="D271" i="6" s="1"/>
  <c r="D278" i="6" s="1"/>
  <c r="D285" i="6" s="1"/>
  <c r="D292" i="6" s="1"/>
  <c r="D299" i="6" s="1"/>
  <c r="D306" i="6" s="1"/>
  <c r="D313" i="6" s="1"/>
  <c r="D320" i="6" s="1"/>
  <c r="D327" i="6" s="1"/>
  <c r="D334" i="6" s="1"/>
  <c r="D341" i="6" s="1"/>
  <c r="D348" i="6" s="1"/>
  <c r="D355" i="6" s="1"/>
  <c r="D362" i="6" s="1"/>
  <c r="D369" i="6" s="1"/>
  <c r="D376" i="6" s="1"/>
  <c r="D383" i="6" s="1"/>
  <c r="D390" i="6" s="1"/>
  <c r="D397" i="6" s="1"/>
  <c r="D404" i="6" s="1"/>
  <c r="D411" i="6" s="1"/>
  <c r="D418" i="6" s="1"/>
  <c r="D425" i="6" s="1"/>
  <c r="D432" i="6" s="1"/>
  <c r="D439" i="6" s="1"/>
  <c r="D446" i="6" s="1"/>
  <c r="D453" i="6" s="1"/>
  <c r="D460" i="6" s="1"/>
  <c r="D467" i="6" s="1"/>
  <c r="D474" i="6" s="1"/>
  <c r="D481" i="6" s="1"/>
  <c r="D488" i="6" s="1"/>
  <c r="D495" i="6" s="1"/>
  <c r="D502" i="6" s="1"/>
  <c r="D509" i="6" s="1"/>
  <c r="D516" i="6" s="1"/>
  <c r="D523" i="6" s="1"/>
  <c r="D530" i="6" s="1"/>
  <c r="D537" i="6" s="1"/>
  <c r="D544" i="6" s="1"/>
  <c r="D551" i="6" s="1"/>
  <c r="D558" i="6" s="1"/>
  <c r="D565" i="6" s="1"/>
  <c r="D572" i="6" s="1"/>
  <c r="D579" i="6" s="1"/>
  <c r="D586" i="6" s="1"/>
  <c r="D593" i="6" s="1"/>
  <c r="D600" i="6" s="1"/>
  <c r="D607" i="6" s="1"/>
  <c r="D614" i="6" s="1"/>
  <c r="D621" i="6" s="1"/>
  <c r="D628" i="6" s="1"/>
  <c r="D635" i="6" s="1"/>
  <c r="D642" i="6" s="1"/>
  <c r="D649" i="6" s="1"/>
  <c r="D656" i="6" s="1"/>
  <c r="D663" i="6" s="1"/>
  <c r="D670" i="6" s="1"/>
  <c r="D677" i="6" s="1"/>
  <c r="D684" i="6" s="1"/>
  <c r="D691" i="6" s="1"/>
  <c r="D698" i="6" s="1"/>
  <c r="D705" i="6" s="1"/>
  <c r="D712" i="6" s="1"/>
  <c r="D719" i="6" s="1"/>
  <c r="D726" i="6" s="1"/>
  <c r="D733" i="6" s="1"/>
  <c r="D740" i="6" s="1"/>
  <c r="D747" i="6" s="1"/>
  <c r="D754" i="6" s="1"/>
  <c r="D761" i="6" s="1"/>
  <c r="D768" i="6" s="1"/>
  <c r="D775" i="6" s="1"/>
  <c r="D782" i="6" s="1"/>
  <c r="D789" i="6" s="1"/>
  <c r="D796" i="6" s="1"/>
  <c r="D803" i="6" s="1"/>
  <c r="D810" i="6" s="1"/>
  <c r="D817" i="6" s="1"/>
  <c r="D824" i="6" s="1"/>
  <c r="D831" i="6" s="1"/>
  <c r="D838" i="6" s="1"/>
  <c r="D845" i="6" s="1"/>
  <c r="D852" i="6" s="1"/>
  <c r="D859" i="6" s="1"/>
  <c r="D866" i="6" s="1"/>
  <c r="D873" i="6" s="1"/>
  <c r="D880" i="6" s="1"/>
  <c r="D887" i="6" s="1"/>
  <c r="D894" i="6" s="1"/>
  <c r="D901" i="6" s="1"/>
  <c r="D908" i="6" s="1"/>
  <c r="D915" i="6" s="1"/>
  <c r="D922" i="6" s="1"/>
  <c r="D929" i="6" s="1"/>
  <c r="D936" i="6" s="1"/>
  <c r="D943" i="6" s="1"/>
  <c r="D950" i="6" s="1"/>
  <c r="D957" i="6" s="1"/>
  <c r="D964" i="6" s="1"/>
  <c r="D971" i="6" s="1"/>
  <c r="D978" i="6" s="1"/>
  <c r="D985" i="6" s="1"/>
  <c r="D992" i="6" s="1"/>
  <c r="D999" i="6" s="1"/>
  <c r="D1006" i="6" s="1"/>
  <c r="D1013" i="6" s="1"/>
  <c r="D1020" i="6" s="1"/>
  <c r="D1027" i="6" s="1"/>
  <c r="D1034" i="6" s="1"/>
  <c r="D1041" i="6" s="1"/>
  <c r="D1048" i="6" s="1"/>
  <c r="D1055" i="6" s="1"/>
  <c r="D1062" i="6" s="1"/>
  <c r="D1069" i="6" s="1"/>
  <c r="D1076" i="6" s="1"/>
  <c r="D1083" i="6" s="1"/>
  <c r="D1090" i="6" s="1"/>
  <c r="D1097" i="6" s="1"/>
  <c r="D1104" i="6" s="1"/>
  <c r="D1111" i="6" s="1"/>
  <c r="D1118" i="6" s="1"/>
  <c r="D1125" i="6" s="1"/>
  <c r="D1132" i="6" s="1"/>
  <c r="D1139" i="6" s="1"/>
  <c r="D1146" i="6" s="1"/>
  <c r="D1153" i="6" s="1"/>
  <c r="D1160" i="6" s="1"/>
  <c r="D1167" i="6" s="1"/>
  <c r="D1174" i="6" s="1"/>
  <c r="D1181" i="6" s="1"/>
  <c r="D1188" i="6" s="1"/>
  <c r="D1195" i="6" s="1"/>
  <c r="D1202" i="6" s="1"/>
  <c r="D1209" i="6" s="1"/>
  <c r="D1216" i="6" s="1"/>
  <c r="D1223" i="6" s="1"/>
  <c r="D1230" i="6" s="1"/>
  <c r="D1237" i="6" s="1"/>
  <c r="D1244" i="6" s="1"/>
  <c r="D1251" i="6" s="1"/>
  <c r="D1258" i="6" s="1"/>
  <c r="D1265" i="6" s="1"/>
  <c r="D1272" i="6" s="1"/>
  <c r="D1279" i="6" s="1"/>
  <c r="D1286" i="6" s="1"/>
  <c r="D1293" i="6" s="1"/>
  <c r="D1300" i="6" s="1"/>
  <c r="D1307" i="6" s="1"/>
  <c r="D1314" i="6" s="1"/>
  <c r="D1321" i="6" s="1"/>
  <c r="D1328" i="6" s="1"/>
  <c r="D1335" i="6" s="1"/>
  <c r="D1342" i="6" s="1"/>
  <c r="D1349" i="6" s="1"/>
  <c r="D1356" i="6" s="1"/>
  <c r="D1363" i="6" s="1"/>
  <c r="D1370" i="6" s="1"/>
  <c r="D1377" i="6" s="1"/>
  <c r="D1384" i="6" s="1"/>
  <c r="D1391" i="6" s="1"/>
  <c r="D1398" i="6" s="1"/>
  <c r="D1405" i="6" s="1"/>
  <c r="D1412" i="6" s="1"/>
  <c r="D1419" i="6" s="1"/>
  <c r="D1426" i="6" s="1"/>
  <c r="D1433" i="6" s="1"/>
  <c r="D1440" i="6" s="1"/>
  <c r="D1447" i="6" s="1"/>
  <c r="D1454" i="6" s="1"/>
  <c r="D1461" i="6" s="1"/>
  <c r="D1468" i="6" s="1"/>
  <c r="B12" i="6"/>
  <c r="I11" i="6"/>
  <c r="I18" i="6" s="1"/>
  <c r="I25" i="6" s="1"/>
  <c r="I32" i="6" s="1"/>
  <c r="I39" i="6" s="1"/>
  <c r="I46" i="6" s="1"/>
  <c r="I53" i="6" s="1"/>
  <c r="I60" i="6" s="1"/>
  <c r="I67" i="6" s="1"/>
  <c r="I74" i="6" s="1"/>
  <c r="I81" i="6" s="1"/>
  <c r="I88" i="6" s="1"/>
  <c r="I95" i="6" s="1"/>
  <c r="I102" i="6" s="1"/>
  <c r="I109" i="6" s="1"/>
  <c r="I116" i="6" s="1"/>
  <c r="I123" i="6" s="1"/>
  <c r="I130" i="6" s="1"/>
  <c r="I137" i="6" s="1"/>
  <c r="I144" i="6" s="1"/>
  <c r="I151" i="6" s="1"/>
  <c r="I158" i="6" s="1"/>
  <c r="I165" i="6" s="1"/>
  <c r="I172" i="6" s="1"/>
  <c r="I179" i="6" s="1"/>
  <c r="I186" i="6" s="1"/>
  <c r="I193" i="6" s="1"/>
  <c r="I200" i="6" s="1"/>
  <c r="I207" i="6" s="1"/>
  <c r="I214" i="6" s="1"/>
  <c r="I221" i="6" s="1"/>
  <c r="I228" i="6" s="1"/>
  <c r="I235" i="6" s="1"/>
  <c r="I242" i="6" s="1"/>
  <c r="I249" i="6" s="1"/>
  <c r="I256" i="6" s="1"/>
  <c r="I263" i="6" s="1"/>
  <c r="I270" i="6" s="1"/>
  <c r="I277" i="6" s="1"/>
  <c r="I284" i="6" s="1"/>
  <c r="I291" i="6" s="1"/>
  <c r="I298" i="6" s="1"/>
  <c r="I305" i="6" s="1"/>
  <c r="I312" i="6" s="1"/>
  <c r="I319" i="6" s="1"/>
  <c r="I326" i="6" s="1"/>
  <c r="I333" i="6" s="1"/>
  <c r="I340" i="6" s="1"/>
  <c r="I347" i="6" s="1"/>
  <c r="I354" i="6" s="1"/>
  <c r="I361" i="6" s="1"/>
  <c r="D11" i="6"/>
  <c r="D18" i="6" s="1"/>
  <c r="D25" i="6" s="1"/>
  <c r="D32" i="6" s="1"/>
  <c r="D39" i="6" s="1"/>
  <c r="D46" i="6" s="1"/>
  <c r="D53" i="6" s="1"/>
  <c r="D60" i="6" s="1"/>
  <c r="D67" i="6" s="1"/>
  <c r="D74" i="6" s="1"/>
  <c r="D81" i="6" s="1"/>
  <c r="D88" i="6" s="1"/>
  <c r="D95" i="6" s="1"/>
  <c r="D102" i="6" s="1"/>
  <c r="D109" i="6" s="1"/>
  <c r="D116" i="6" s="1"/>
  <c r="D123" i="6" s="1"/>
  <c r="D130" i="6" s="1"/>
  <c r="D137" i="6" s="1"/>
  <c r="D144" i="6" s="1"/>
  <c r="D151" i="6" s="1"/>
  <c r="D158" i="6" s="1"/>
  <c r="D165" i="6" s="1"/>
  <c r="D172" i="6" s="1"/>
  <c r="D179" i="6" s="1"/>
  <c r="D186" i="6" s="1"/>
  <c r="D193" i="6" s="1"/>
  <c r="D200" i="6" s="1"/>
  <c r="D207" i="6" s="1"/>
  <c r="D214" i="6" s="1"/>
  <c r="D221" i="6" s="1"/>
  <c r="D228" i="6" s="1"/>
  <c r="D235" i="6" s="1"/>
  <c r="D242" i="6" s="1"/>
  <c r="D249" i="6" s="1"/>
  <c r="D256" i="6" s="1"/>
  <c r="D263" i="6" s="1"/>
  <c r="D270" i="6" s="1"/>
  <c r="D277" i="6" s="1"/>
  <c r="D284" i="6" s="1"/>
  <c r="D291" i="6" s="1"/>
  <c r="D298" i="6" s="1"/>
  <c r="D305" i="6" s="1"/>
  <c r="D312" i="6" s="1"/>
  <c r="D319" i="6" s="1"/>
  <c r="D326" i="6" s="1"/>
  <c r="D333" i="6" s="1"/>
  <c r="D340" i="6" s="1"/>
  <c r="D347" i="6" s="1"/>
  <c r="D354" i="6" s="1"/>
  <c r="D361" i="6" s="1"/>
  <c r="D368" i="6" s="1"/>
  <c r="D375" i="6" s="1"/>
  <c r="D382" i="6" s="1"/>
  <c r="D389" i="6" s="1"/>
  <c r="D396" i="6" s="1"/>
  <c r="D403" i="6" s="1"/>
  <c r="D410" i="6" s="1"/>
  <c r="D417" i="6" s="1"/>
  <c r="D424" i="6" s="1"/>
  <c r="D431" i="6" s="1"/>
  <c r="D438" i="6" s="1"/>
  <c r="D445" i="6" s="1"/>
  <c r="D452" i="6" s="1"/>
  <c r="D459" i="6" s="1"/>
  <c r="D466" i="6" s="1"/>
  <c r="D473" i="6" s="1"/>
  <c r="D480" i="6" s="1"/>
  <c r="D487" i="6" s="1"/>
  <c r="D494" i="6" s="1"/>
  <c r="D501" i="6" s="1"/>
  <c r="D508" i="6" s="1"/>
  <c r="D515" i="6" s="1"/>
  <c r="D522" i="6" s="1"/>
  <c r="D529" i="6" s="1"/>
  <c r="D536" i="6" s="1"/>
  <c r="D543" i="6" s="1"/>
  <c r="D550" i="6" s="1"/>
  <c r="D557" i="6" s="1"/>
  <c r="D564" i="6" s="1"/>
  <c r="D571" i="6" s="1"/>
  <c r="D578" i="6" s="1"/>
  <c r="D585" i="6" s="1"/>
  <c r="D592" i="6" s="1"/>
  <c r="D599" i="6" s="1"/>
  <c r="D606" i="6" s="1"/>
  <c r="D613" i="6" s="1"/>
  <c r="D620" i="6" s="1"/>
  <c r="D627" i="6" s="1"/>
  <c r="D634" i="6" s="1"/>
  <c r="D641" i="6" s="1"/>
  <c r="D648" i="6" s="1"/>
  <c r="D655" i="6" s="1"/>
  <c r="D662" i="6" s="1"/>
  <c r="D669" i="6" s="1"/>
  <c r="D676" i="6" s="1"/>
  <c r="D683" i="6" s="1"/>
  <c r="D690" i="6" s="1"/>
  <c r="D697" i="6" s="1"/>
  <c r="D704" i="6" s="1"/>
  <c r="D711" i="6" s="1"/>
  <c r="D718" i="6" s="1"/>
  <c r="D725" i="6" s="1"/>
  <c r="D732" i="6" s="1"/>
  <c r="D739" i="6" s="1"/>
  <c r="D746" i="6" s="1"/>
  <c r="D753" i="6" s="1"/>
  <c r="D760" i="6" s="1"/>
  <c r="D767" i="6" s="1"/>
  <c r="D774" i="6" s="1"/>
  <c r="D781" i="6" s="1"/>
  <c r="D788" i="6" s="1"/>
  <c r="D795" i="6" s="1"/>
  <c r="D802" i="6" s="1"/>
  <c r="D809" i="6" s="1"/>
  <c r="D816" i="6" s="1"/>
  <c r="D823" i="6" s="1"/>
  <c r="D830" i="6" s="1"/>
  <c r="D837" i="6" s="1"/>
  <c r="D844" i="6" s="1"/>
  <c r="D851" i="6" s="1"/>
  <c r="D858" i="6" s="1"/>
  <c r="D865" i="6" s="1"/>
  <c r="D872" i="6" s="1"/>
  <c r="D879" i="6" s="1"/>
  <c r="D886" i="6" s="1"/>
  <c r="D893" i="6" s="1"/>
  <c r="D900" i="6" s="1"/>
  <c r="D907" i="6" s="1"/>
  <c r="D914" i="6" s="1"/>
  <c r="D921" i="6" s="1"/>
  <c r="D928" i="6" s="1"/>
  <c r="D935" i="6" s="1"/>
  <c r="D942" i="6" s="1"/>
  <c r="D949" i="6" s="1"/>
  <c r="D956" i="6" s="1"/>
  <c r="D963" i="6" s="1"/>
  <c r="D970" i="6" s="1"/>
  <c r="D977" i="6" s="1"/>
  <c r="D984" i="6" s="1"/>
  <c r="D991" i="6" s="1"/>
  <c r="D998" i="6" s="1"/>
  <c r="D1005" i="6" s="1"/>
  <c r="D1012" i="6" s="1"/>
  <c r="D1019" i="6" s="1"/>
  <c r="D1026" i="6" s="1"/>
  <c r="D1033" i="6" s="1"/>
  <c r="D1040" i="6" s="1"/>
  <c r="D1047" i="6" s="1"/>
  <c r="D1054" i="6" s="1"/>
  <c r="D1061" i="6" s="1"/>
  <c r="D1068" i="6" s="1"/>
  <c r="D1075" i="6" s="1"/>
  <c r="D1082" i="6" s="1"/>
  <c r="D1089" i="6" s="1"/>
  <c r="D1096" i="6" s="1"/>
  <c r="D1103" i="6" s="1"/>
  <c r="D1110" i="6" s="1"/>
  <c r="D1117" i="6" s="1"/>
  <c r="D1124" i="6" s="1"/>
  <c r="D1131" i="6" s="1"/>
  <c r="D1138" i="6" s="1"/>
  <c r="D1145" i="6" s="1"/>
  <c r="D1152" i="6" s="1"/>
  <c r="D1159" i="6" s="1"/>
  <c r="D1166" i="6" s="1"/>
  <c r="D1173" i="6" s="1"/>
  <c r="D1180" i="6" s="1"/>
  <c r="D1187" i="6" s="1"/>
  <c r="D1194" i="6" s="1"/>
  <c r="D1201" i="6" s="1"/>
  <c r="D1208" i="6" s="1"/>
  <c r="D1215" i="6" s="1"/>
  <c r="D1222" i="6" s="1"/>
  <c r="D1229" i="6" s="1"/>
  <c r="D1236" i="6" s="1"/>
  <c r="D1243" i="6" s="1"/>
  <c r="D1250" i="6" s="1"/>
  <c r="D1257" i="6" s="1"/>
  <c r="D1264" i="6" s="1"/>
  <c r="D1271" i="6" s="1"/>
  <c r="D1278" i="6" s="1"/>
  <c r="D1285" i="6" s="1"/>
  <c r="D1292" i="6" s="1"/>
  <c r="D1299" i="6" s="1"/>
  <c r="D1306" i="6" s="1"/>
  <c r="D1313" i="6" s="1"/>
  <c r="D1320" i="6" s="1"/>
  <c r="D1327" i="6" s="1"/>
  <c r="D1334" i="6" s="1"/>
  <c r="D1341" i="6" s="1"/>
  <c r="D1348" i="6" s="1"/>
  <c r="D1355" i="6" s="1"/>
  <c r="D1362" i="6" s="1"/>
  <c r="D1369" i="6" s="1"/>
  <c r="D1376" i="6" s="1"/>
  <c r="D1383" i="6" s="1"/>
  <c r="D1390" i="6" s="1"/>
  <c r="D1397" i="6" s="1"/>
  <c r="D1404" i="6" s="1"/>
  <c r="D1411" i="6" s="1"/>
  <c r="D1418" i="6" s="1"/>
  <c r="D1425" i="6" s="1"/>
  <c r="D1432" i="6" s="1"/>
  <c r="D1439" i="6" s="1"/>
  <c r="D1446" i="6" s="1"/>
  <c r="D1453" i="6" s="1"/>
  <c r="D1460" i="6" s="1"/>
  <c r="D1467" i="6" s="1"/>
  <c r="B11" i="6"/>
  <c r="B18" i="6" s="1"/>
  <c r="B25" i="6" s="1"/>
  <c r="B32" i="6" s="1"/>
  <c r="B39" i="6" s="1"/>
  <c r="B46" i="6" s="1"/>
  <c r="B53" i="6" s="1"/>
  <c r="B60" i="6" s="1"/>
  <c r="B67" i="6" s="1"/>
  <c r="B74" i="6" s="1"/>
  <c r="I10" i="6"/>
  <c r="I17" i="6" s="1"/>
  <c r="I24" i="6" s="1"/>
  <c r="I31" i="6" s="1"/>
  <c r="I38" i="6" s="1"/>
  <c r="I45" i="6" s="1"/>
  <c r="I52" i="6" s="1"/>
  <c r="I59" i="6" s="1"/>
  <c r="I66" i="6" s="1"/>
  <c r="I73" i="6" s="1"/>
  <c r="I80" i="6" s="1"/>
  <c r="I87" i="6" s="1"/>
  <c r="I94" i="6" s="1"/>
  <c r="I101" i="6" s="1"/>
  <c r="I108" i="6" s="1"/>
  <c r="I115" i="6" s="1"/>
  <c r="I122" i="6" s="1"/>
  <c r="I129" i="6" s="1"/>
  <c r="I136" i="6" s="1"/>
  <c r="I143" i="6" s="1"/>
  <c r="I150" i="6" s="1"/>
  <c r="I157" i="6" s="1"/>
  <c r="I164" i="6" s="1"/>
  <c r="I171" i="6" s="1"/>
  <c r="I178" i="6" s="1"/>
  <c r="I185" i="6" s="1"/>
  <c r="I192" i="6" s="1"/>
  <c r="I199" i="6" s="1"/>
  <c r="I206" i="6" s="1"/>
  <c r="I213" i="6" s="1"/>
  <c r="I220" i="6" s="1"/>
  <c r="I227" i="6" s="1"/>
  <c r="I234" i="6" s="1"/>
  <c r="I241" i="6" s="1"/>
  <c r="I248" i="6" s="1"/>
  <c r="I255" i="6" s="1"/>
  <c r="I262" i="6" s="1"/>
  <c r="I269" i="6" s="1"/>
  <c r="I276" i="6" s="1"/>
  <c r="I283" i="6" s="1"/>
  <c r="I290" i="6" s="1"/>
  <c r="I297" i="6" s="1"/>
  <c r="I304" i="6" s="1"/>
  <c r="I311" i="6" s="1"/>
  <c r="I318" i="6" s="1"/>
  <c r="I325" i="6" s="1"/>
  <c r="I332" i="6" s="1"/>
  <c r="I339" i="6" s="1"/>
  <c r="I346" i="6" s="1"/>
  <c r="I353" i="6" s="1"/>
  <c r="I360" i="6" s="1"/>
  <c r="D10" i="6"/>
  <c r="B10" i="6"/>
  <c r="I9" i="6"/>
  <c r="D9" i="6"/>
  <c r="D16" i="6" s="1"/>
  <c r="C9" i="6"/>
  <c r="E9" i="6" s="1"/>
  <c r="B9" i="6"/>
  <c r="E8" i="6"/>
  <c r="A8" i="6" s="1"/>
  <c r="E7" i="6"/>
  <c r="A7" i="6" s="1"/>
  <c r="E6" i="6"/>
  <c r="A6" i="6"/>
  <c r="E5" i="6"/>
  <c r="A5" i="6" s="1"/>
  <c r="E4" i="6"/>
  <c r="A4" i="6"/>
  <c r="E3" i="6"/>
  <c r="A3" i="6" s="1"/>
  <c r="E2" i="6"/>
  <c r="A2" i="6"/>
  <c r="AB3" i="2"/>
  <c r="A3" i="2"/>
  <c r="AC2" i="2"/>
  <c r="M2" i="2"/>
  <c r="B2" i="2"/>
  <c r="T4" i="4"/>
  <c r="T5" i="4" s="1"/>
  <c r="AB3" i="4"/>
  <c r="AB4" i="4" s="1"/>
  <c r="T3" i="4"/>
  <c r="U2" i="4"/>
  <c r="N76" i="1"/>
  <c r="N64" i="1"/>
  <c r="G2197" i="6" l="1"/>
  <c r="G2173" i="6"/>
  <c r="G1850" i="6"/>
  <c r="G2066" i="6"/>
  <c r="G1851" i="6"/>
  <c r="G2146" i="6"/>
  <c r="G1957" i="6"/>
  <c r="G2088" i="6"/>
  <c r="G2174" i="6"/>
  <c r="G2089" i="6"/>
  <c r="G2175" i="6"/>
  <c r="G2039" i="6"/>
  <c r="G1846" i="6"/>
  <c r="G1837" i="6"/>
  <c r="G1823" i="6"/>
  <c r="G1758" i="6"/>
  <c r="G1759" i="6"/>
  <c r="G1742" i="6"/>
  <c r="G1743" i="6"/>
  <c r="G1723" i="6"/>
  <c r="G1475" i="6"/>
  <c r="G1657" i="6"/>
  <c r="G1853" i="6"/>
  <c r="G1792" i="6"/>
  <c r="G1793" i="6"/>
  <c r="G1778" i="6"/>
  <c r="G1779" i="6"/>
  <c r="G1476" i="6"/>
  <c r="G2196" i="6"/>
  <c r="G2068" i="6"/>
  <c r="G1836" i="6"/>
  <c r="G1822" i="6"/>
  <c r="G1699" i="6"/>
  <c r="G2148" i="6"/>
  <c r="G1698" i="6"/>
  <c r="G1679" i="6"/>
  <c r="G2065" i="6"/>
  <c r="G1809" i="6"/>
  <c r="G1810" i="6"/>
  <c r="G1678" i="6"/>
  <c r="G2145" i="6"/>
  <c r="G1722" i="6"/>
  <c r="G1656" i="6"/>
  <c r="G2147" i="6"/>
  <c r="G2040" i="6"/>
  <c r="G2038" i="6"/>
  <c r="G1852" i="6"/>
  <c r="G1847" i="6"/>
  <c r="G1517" i="6"/>
  <c r="G1518" i="6"/>
  <c r="G2067" i="6"/>
  <c r="G1472" i="6"/>
  <c r="G1811" i="6"/>
  <c r="G1744" i="6"/>
  <c r="G1700" i="6"/>
  <c r="G1838" i="6"/>
  <c r="G2176" i="6"/>
  <c r="G2090" i="6"/>
  <c r="G1854" i="6"/>
  <c r="G1840" i="6"/>
  <c r="G1826" i="6"/>
  <c r="G1815" i="6"/>
  <c r="G1781" i="6"/>
  <c r="G1763" i="6"/>
  <c r="G1701" i="6"/>
  <c r="G1683" i="6"/>
  <c r="G1479" i="6"/>
  <c r="G1473" i="6"/>
  <c r="G1702" i="6"/>
  <c r="G1794" i="6"/>
  <c r="G1780" i="6"/>
  <c r="G2198" i="6"/>
  <c r="G1795" i="6"/>
  <c r="G1703" i="6"/>
  <c r="G1520" i="6"/>
  <c r="G1478" i="6"/>
  <c r="G1474" i="6"/>
  <c r="G1658" i="6"/>
  <c r="G1760" i="6"/>
  <c r="G1958" i="6"/>
  <c r="G1849" i="6"/>
  <c r="G1812" i="6"/>
  <c r="G1797" i="6"/>
  <c r="G1746" i="6"/>
  <c r="G1660" i="6"/>
  <c r="G1481" i="6"/>
  <c r="G1825" i="6"/>
  <c r="G1762" i="6"/>
  <c r="G1682" i="6"/>
  <c r="G1748" i="6"/>
  <c r="G1681" i="6"/>
  <c r="G1848" i="6"/>
  <c r="G1680" i="6"/>
  <c r="G1519" i="6"/>
  <c r="G2041" i="6"/>
  <c r="G1839" i="6"/>
  <c r="G1814" i="6"/>
  <c r="G1662" i="6"/>
  <c r="G1661" i="6"/>
  <c r="G1796" i="6"/>
  <c r="G1782" i="6"/>
  <c r="G1764" i="6"/>
  <c r="G1684" i="6"/>
  <c r="G1480" i="6"/>
  <c r="G1477" i="6"/>
  <c r="G2069" i="6"/>
  <c r="G1761" i="6"/>
  <c r="G1813" i="6"/>
  <c r="G1745" i="6"/>
  <c r="G1704" i="6"/>
  <c r="G1659" i="6"/>
  <c r="G1824" i="6"/>
  <c r="G2149" i="6"/>
  <c r="G1798" i="6"/>
  <c r="G1747" i="6"/>
  <c r="G2177" i="6"/>
  <c r="G2091" i="6"/>
  <c r="G1827" i="6"/>
  <c r="G2199" i="6"/>
  <c r="G1685" i="6"/>
  <c r="G1521" i="6"/>
  <c r="G1482" i="6"/>
  <c r="G1749" i="6"/>
  <c r="G1724" i="6"/>
  <c r="G2042" i="6"/>
  <c r="G1705" i="6"/>
  <c r="G1841" i="6"/>
  <c r="G1799" i="6"/>
  <c r="G1783" i="6"/>
  <c r="G2150" i="6"/>
  <c r="G1855" i="6"/>
  <c r="G1765" i="6"/>
  <c r="G1663" i="6"/>
  <c r="G2070" i="6"/>
  <c r="G1959" i="6"/>
  <c r="G1816" i="6"/>
  <c r="G1828" i="6"/>
  <c r="G1483" i="6"/>
  <c r="G1706" i="6"/>
  <c r="G1800" i="6"/>
  <c r="G2178" i="6"/>
  <c r="G2092" i="6"/>
  <c r="G1960" i="6"/>
  <c r="G2200" i="6"/>
  <c r="G2151" i="6"/>
  <c r="G2043" i="6"/>
  <c r="G1817" i="6"/>
  <c r="G1522" i="6"/>
  <c r="G1750" i="6"/>
  <c r="G1856" i="6"/>
  <c r="G2071" i="6"/>
  <c r="G1842" i="6"/>
  <c r="G1766" i="6"/>
  <c r="G1725" i="6"/>
  <c r="G1686" i="6"/>
  <c r="G1664" i="6"/>
  <c r="G1784" i="6"/>
  <c r="G1843" i="6"/>
  <c r="G2093" i="6"/>
  <c r="G1961" i="6"/>
  <c r="G1767" i="6"/>
  <c r="G1523" i="6"/>
  <c r="G1818" i="6"/>
  <c r="G2201" i="6"/>
  <c r="G2044" i="6"/>
  <c r="G1707" i="6"/>
  <c r="G1726" i="6"/>
  <c r="G1665" i="6"/>
  <c r="G1801" i="6"/>
  <c r="G2152" i="6"/>
  <c r="G2072" i="6"/>
  <c r="G1857" i="6"/>
  <c r="G1829" i="6"/>
  <c r="G1484" i="6"/>
  <c r="G2179" i="6"/>
  <c r="G1751" i="6"/>
  <c r="G1687" i="6"/>
  <c r="G1785" i="6"/>
  <c r="G2073" i="6"/>
  <c r="G1962" i="6"/>
  <c r="G1844" i="6"/>
  <c r="G2180" i="6"/>
  <c r="G1768" i="6"/>
  <c r="G1666" i="6"/>
  <c r="G1802" i="6"/>
  <c r="G2094" i="6"/>
  <c r="G1819" i="6"/>
  <c r="G2202" i="6"/>
  <c r="G1524" i="6"/>
  <c r="G1727" i="6"/>
  <c r="G1830" i="6"/>
  <c r="G1708" i="6"/>
  <c r="G2045" i="6"/>
  <c r="G1786" i="6"/>
  <c r="G1485" i="6"/>
  <c r="G2153" i="6"/>
  <c r="G1752" i="6"/>
  <c r="G1858" i="6"/>
  <c r="G1688" i="6"/>
  <c r="G2181" i="6"/>
  <c r="G1753" i="6"/>
  <c r="G1709" i="6"/>
  <c r="G1525" i="6"/>
  <c r="G1667" i="6"/>
  <c r="G1859" i="6"/>
  <c r="G1963" i="6"/>
  <c r="G2095" i="6"/>
  <c r="G1820" i="6"/>
  <c r="G1769" i="6"/>
  <c r="G1845" i="6"/>
  <c r="G2203" i="6"/>
  <c r="G1486" i="6"/>
  <c r="G2046" i="6"/>
  <c r="G1728" i="6"/>
  <c r="G1831" i="6"/>
  <c r="G1787" i="6"/>
  <c r="G2154" i="6"/>
  <c r="G1689" i="6"/>
  <c r="G2074" i="6"/>
  <c r="G1803" i="6"/>
  <c r="G1832" i="6"/>
  <c r="G1729" i="6"/>
  <c r="G1690" i="6"/>
  <c r="G1487" i="6"/>
  <c r="G2204" i="6"/>
  <c r="G2155" i="6"/>
  <c r="G2096" i="6"/>
  <c r="G2047" i="6"/>
  <c r="G2075" i="6"/>
  <c r="G1710" i="6"/>
  <c r="G1860" i="6"/>
  <c r="G1754" i="6"/>
  <c r="G1804" i="6"/>
  <c r="G1526" i="6"/>
  <c r="G1821" i="6"/>
  <c r="G1668" i="6"/>
  <c r="G2182" i="6"/>
  <c r="G1788" i="6"/>
  <c r="G1770" i="6"/>
  <c r="G1964" i="6"/>
  <c r="G1805" i="6"/>
  <c r="G1771" i="6"/>
  <c r="G2048" i="6"/>
  <c r="G1833" i="6"/>
  <c r="G1730" i="6"/>
  <c r="G1711" i="6"/>
  <c r="G1755" i="6"/>
  <c r="G2097" i="6"/>
  <c r="G1965" i="6"/>
  <c r="G2156" i="6"/>
  <c r="G1789" i="6"/>
  <c r="G1669" i="6"/>
  <c r="G2205" i="6"/>
  <c r="G1861" i="6"/>
  <c r="G1527" i="6"/>
  <c r="G2183" i="6"/>
  <c r="G2076" i="6"/>
  <c r="G1488" i="6"/>
  <c r="G1691" i="6"/>
  <c r="G1712" i="6"/>
  <c r="G1731" i="6"/>
  <c r="G1670" i="6"/>
  <c r="G2184" i="6"/>
  <c r="G1862" i="6"/>
  <c r="G1528" i="6"/>
  <c r="G2049" i="6"/>
  <c r="G2157" i="6"/>
  <c r="G1790" i="6"/>
  <c r="G2077" i="6"/>
  <c r="G1489" i="6"/>
  <c r="G1692" i="6"/>
  <c r="G1834" i="6"/>
  <c r="G2098" i="6"/>
  <c r="G1966" i="6"/>
  <c r="G1756" i="6"/>
  <c r="G2206" i="6"/>
  <c r="G1806" i="6"/>
  <c r="G1772" i="6"/>
  <c r="G1807" i="6"/>
  <c r="G2207" i="6"/>
  <c r="G1773" i="6"/>
  <c r="G1671" i="6"/>
  <c r="G1835" i="6"/>
  <c r="G1490" i="6"/>
  <c r="G2158" i="6"/>
  <c r="G1791" i="6"/>
  <c r="G1863" i="6"/>
  <c r="G2050" i="6"/>
  <c r="G1693" i="6"/>
  <c r="G1529" i="6"/>
  <c r="G1757" i="6"/>
  <c r="G1967" i="6"/>
  <c r="G1732" i="6"/>
  <c r="G1713" i="6"/>
  <c r="G2185" i="6"/>
  <c r="G2099" i="6"/>
  <c r="G2078" i="6"/>
  <c r="G1530" i="6"/>
  <c r="G2186" i="6"/>
  <c r="G2100" i="6"/>
  <c r="G1808" i="6"/>
  <c r="G2208" i="6"/>
  <c r="G2159" i="6"/>
  <c r="G1672" i="6"/>
  <c r="G1733" i="6"/>
  <c r="G1694" i="6"/>
  <c r="G1714" i="6"/>
  <c r="G1864" i="6"/>
  <c r="G2079" i="6"/>
  <c r="G2051" i="6"/>
  <c r="G1774" i="6"/>
  <c r="G1491" i="6"/>
  <c r="G1968" i="6"/>
  <c r="G2160" i="6"/>
  <c r="G2101" i="6"/>
  <c r="G1969" i="6"/>
  <c r="G2209" i="6"/>
  <c r="G2052" i="6"/>
  <c r="G1715" i="6"/>
  <c r="G1673" i="6"/>
  <c r="G2187" i="6"/>
  <c r="G1734" i="6"/>
  <c r="G1492" i="6"/>
  <c r="G1775" i="6"/>
  <c r="G2080" i="6"/>
  <c r="G1865" i="6"/>
  <c r="G1695" i="6"/>
  <c r="G1531" i="6"/>
  <c r="G2081" i="6"/>
  <c r="G1970" i="6"/>
  <c r="G1776" i="6"/>
  <c r="G1735" i="6"/>
  <c r="G2188" i="6"/>
  <c r="G1716" i="6"/>
  <c r="G1866" i="6"/>
  <c r="G2102" i="6"/>
  <c r="G1493" i="6"/>
  <c r="G2210" i="6"/>
  <c r="G2053" i="6"/>
  <c r="G1674" i="6"/>
  <c r="G1696" i="6"/>
  <c r="G1532" i="6"/>
  <c r="G2161" i="6"/>
  <c r="G1971" i="6"/>
  <c r="G2103" i="6"/>
  <c r="G1777" i="6"/>
  <c r="G1717" i="6"/>
  <c r="G1533" i="6"/>
  <c r="G2211" i="6"/>
  <c r="G2162" i="6"/>
  <c r="G2054" i="6"/>
  <c r="G1867" i="6"/>
  <c r="G1675" i="6"/>
  <c r="G1494" i="6"/>
  <c r="G2082" i="6"/>
  <c r="G1736" i="6"/>
  <c r="G2189" i="6"/>
  <c r="G1697" i="6"/>
  <c r="G1534" i="6"/>
  <c r="G2104" i="6"/>
  <c r="G2055" i="6"/>
  <c r="G2083" i="6"/>
  <c r="G2190" i="6"/>
  <c r="G1972" i="6"/>
  <c r="G2212" i="6"/>
  <c r="G2163" i="6"/>
  <c r="G1676" i="6"/>
  <c r="G1495" i="6"/>
  <c r="G1718" i="6"/>
  <c r="G1868" i="6"/>
  <c r="G1737" i="6"/>
  <c r="G1738" i="6"/>
  <c r="G1719" i="6"/>
  <c r="G2213" i="6"/>
  <c r="G2056" i="6"/>
  <c r="G1973" i="6"/>
  <c r="G2164" i="6"/>
  <c r="G2105" i="6"/>
  <c r="G1869" i="6"/>
  <c r="G1677" i="6"/>
  <c r="G2191" i="6"/>
  <c r="G2084" i="6"/>
  <c r="G1535" i="6"/>
  <c r="G1496" i="6"/>
  <c r="G2057" i="6"/>
  <c r="G1739" i="6"/>
  <c r="G1497" i="6"/>
  <c r="G1536" i="6"/>
  <c r="G2165" i="6"/>
  <c r="G1870" i="6"/>
  <c r="G1720" i="6"/>
  <c r="G2192" i="6"/>
  <c r="G2085" i="6"/>
  <c r="G2106" i="6"/>
  <c r="G1974" i="6"/>
  <c r="G2214" i="6"/>
  <c r="G2215" i="6"/>
  <c r="G1498" i="6"/>
  <c r="G2166" i="6"/>
  <c r="G1537" i="6"/>
  <c r="G2058" i="6"/>
  <c r="G1721" i="6"/>
  <c r="G2086" i="6"/>
  <c r="G1871" i="6"/>
  <c r="G2107" i="6"/>
  <c r="G1740" i="6"/>
  <c r="G1975" i="6"/>
  <c r="G2193" i="6"/>
  <c r="G2216" i="6"/>
  <c r="G1741" i="6"/>
  <c r="G2108" i="6"/>
  <c r="G2167" i="6"/>
  <c r="G1872" i="6"/>
  <c r="G1499" i="6"/>
  <c r="G2087" i="6"/>
  <c r="G1538" i="6"/>
  <c r="G2059" i="6"/>
  <c r="G1976" i="6"/>
  <c r="G2194" i="6"/>
  <c r="G2168" i="6"/>
  <c r="G2217" i="6"/>
  <c r="G2060" i="6"/>
  <c r="G1977" i="6"/>
  <c r="G1539" i="6"/>
  <c r="G1500" i="6"/>
  <c r="G2195" i="6"/>
  <c r="G1873" i="6"/>
  <c r="G2109" i="6"/>
  <c r="G2061" i="6"/>
  <c r="G2218" i="6"/>
  <c r="G1501" i="6"/>
  <c r="G2169" i="6"/>
  <c r="G1874" i="6"/>
  <c r="G1540" i="6"/>
  <c r="G2110" i="6"/>
  <c r="G1978" i="6"/>
  <c r="G2062" i="6"/>
  <c r="G1875" i="6"/>
  <c r="G2170" i="6"/>
  <c r="G2219" i="6"/>
  <c r="G2111" i="6"/>
  <c r="G1502" i="6"/>
  <c r="G1541" i="6"/>
  <c r="G1979" i="6"/>
  <c r="G2220" i="6"/>
  <c r="G1980" i="6"/>
  <c r="G2063" i="6"/>
  <c r="G1542" i="6"/>
  <c r="G2171" i="6"/>
  <c r="G2112" i="6"/>
  <c r="G1503" i="6"/>
  <c r="G1876" i="6"/>
  <c r="G1981" i="6"/>
  <c r="G1504" i="6"/>
  <c r="G2064" i="6"/>
  <c r="G1877" i="6"/>
  <c r="G2221" i="6"/>
  <c r="G1543" i="6"/>
  <c r="G2172" i="6"/>
  <c r="G2113" i="6"/>
  <c r="G1878" i="6"/>
  <c r="G1982" i="6"/>
  <c r="G1544" i="6"/>
  <c r="G1505" i="6"/>
  <c r="G2114" i="6"/>
  <c r="G2222" i="6"/>
  <c r="G1983" i="6"/>
  <c r="G1879" i="6"/>
  <c r="G1506" i="6"/>
  <c r="G2223" i="6"/>
  <c r="G2115" i="6"/>
  <c r="G1545" i="6"/>
  <c r="G2116" i="6"/>
  <c r="G1880" i="6"/>
  <c r="G2224" i="6"/>
  <c r="G1984" i="6"/>
  <c r="G1546" i="6"/>
  <c r="G1507" i="6"/>
  <c r="G2117" i="6"/>
  <c r="G1881" i="6"/>
  <c r="G1508" i="6"/>
  <c r="G1547" i="6"/>
  <c r="G2225" i="6"/>
  <c r="G1985" i="6"/>
  <c r="G2118" i="6"/>
  <c r="G1986" i="6"/>
  <c r="G1509" i="6"/>
  <c r="G1882" i="6"/>
  <c r="G1548" i="6"/>
  <c r="G2226" i="6"/>
  <c r="G1510" i="6"/>
  <c r="G2119" i="6"/>
  <c r="G1883" i="6"/>
  <c r="G2227" i="6"/>
  <c r="G1549" i="6"/>
  <c r="G1987" i="6"/>
  <c r="G2120" i="6"/>
  <c r="G1511" i="6"/>
  <c r="G2228" i="6"/>
  <c r="G1884" i="6"/>
  <c r="G1988" i="6"/>
  <c r="G1550" i="6"/>
  <c r="G2121" i="6"/>
  <c r="G1885" i="6"/>
  <c r="G1551" i="6"/>
  <c r="G1512" i="6"/>
  <c r="G2229" i="6"/>
  <c r="G1989" i="6"/>
  <c r="G2230" i="6"/>
  <c r="G1513" i="6"/>
  <c r="G1552" i="6"/>
  <c r="G1990" i="6"/>
  <c r="G1886" i="6"/>
  <c r="G2122" i="6"/>
  <c r="G1991" i="6"/>
  <c r="G1514" i="6"/>
  <c r="G2231" i="6"/>
  <c r="G1887" i="6"/>
  <c r="G1553" i="6"/>
  <c r="G2123" i="6"/>
  <c r="G2124" i="6"/>
  <c r="G1888" i="6"/>
  <c r="G2232" i="6"/>
  <c r="G1554" i="6"/>
  <c r="G1992" i="6"/>
  <c r="G1515" i="6"/>
  <c r="G2125" i="6"/>
  <c r="G1889" i="6"/>
  <c r="G1555" i="6"/>
  <c r="G1516" i="6"/>
  <c r="G2233" i="6"/>
  <c r="G1993" i="6"/>
  <c r="G1994" i="6"/>
  <c r="G2126" i="6"/>
  <c r="G1890" i="6"/>
  <c r="G2234" i="6"/>
  <c r="G1556" i="6"/>
  <c r="G2127" i="6"/>
  <c r="G1557" i="6"/>
  <c r="G1891" i="6"/>
  <c r="G2235" i="6"/>
  <c r="G1995" i="6"/>
  <c r="G2128" i="6"/>
  <c r="G1558" i="6"/>
  <c r="G2236" i="6"/>
  <c r="G1996" i="6"/>
  <c r="G1892" i="6"/>
  <c r="G2129" i="6"/>
  <c r="G2237" i="6"/>
  <c r="G1997" i="6"/>
  <c r="G1559" i="6"/>
  <c r="G1893" i="6"/>
  <c r="G2238" i="6"/>
  <c r="G1894" i="6"/>
  <c r="G1998" i="6"/>
  <c r="G2130" i="6"/>
  <c r="G1560" i="6"/>
  <c r="G2239" i="6"/>
  <c r="G1895" i="6"/>
  <c r="G1999" i="6"/>
  <c r="G2131" i="6"/>
  <c r="G1561" i="6"/>
  <c r="G1896" i="6"/>
  <c r="G2000" i="6"/>
  <c r="G2240" i="6"/>
  <c r="G2132" i="6"/>
  <c r="G1562" i="6"/>
  <c r="G2241" i="6"/>
  <c r="G1897" i="6"/>
  <c r="G2001" i="6"/>
  <c r="G1563" i="6"/>
  <c r="G2133" i="6"/>
  <c r="G2134" i="6"/>
  <c r="G1898" i="6"/>
  <c r="G2242" i="6"/>
  <c r="G2002" i="6"/>
  <c r="G1564" i="6"/>
  <c r="G1899" i="6"/>
  <c r="G2243" i="6"/>
  <c r="G2135" i="6"/>
  <c r="G2003" i="6"/>
  <c r="G1565" i="6"/>
  <c r="G2244" i="6"/>
  <c r="G2004" i="6"/>
  <c r="G1566" i="6"/>
  <c r="G1900" i="6"/>
  <c r="G2136" i="6"/>
  <c r="G1901" i="6"/>
  <c r="G2245" i="6"/>
  <c r="G1567" i="6"/>
  <c r="G2005" i="6"/>
  <c r="G2137" i="6"/>
  <c r="G2246" i="6"/>
  <c r="G2006" i="6"/>
  <c r="G1902" i="6"/>
  <c r="G2138" i="6"/>
  <c r="G1568" i="6"/>
  <c r="G1903" i="6"/>
  <c r="G2007" i="6"/>
  <c r="G2247" i="6"/>
  <c r="G1569" i="6"/>
  <c r="G2139" i="6"/>
  <c r="G2140" i="6"/>
  <c r="G2248" i="6"/>
  <c r="G2008" i="6"/>
  <c r="G1904" i="6"/>
  <c r="G1570" i="6"/>
  <c r="G2141" i="6"/>
  <c r="G1905" i="6"/>
  <c r="G2249" i="6"/>
  <c r="G1571" i="6"/>
  <c r="G2009" i="6"/>
  <c r="G2250" i="6"/>
  <c r="G2010" i="6"/>
  <c r="G1572" i="6"/>
  <c r="G2142" i="6"/>
  <c r="G1906" i="6"/>
  <c r="G1573" i="6"/>
  <c r="G1907" i="6"/>
  <c r="G2251" i="6"/>
  <c r="G2143" i="6"/>
  <c r="G2011" i="6"/>
  <c r="G2144" i="6"/>
  <c r="G1908" i="6"/>
  <c r="G2252" i="6"/>
  <c r="G1574" i="6"/>
  <c r="G2012" i="6"/>
  <c r="G2013" i="6"/>
  <c r="G1575" i="6"/>
  <c r="G2253" i="6"/>
  <c r="G1909" i="6"/>
  <c r="G1576" i="6"/>
  <c r="G1910" i="6"/>
  <c r="G2014" i="6"/>
  <c r="G2254" i="6"/>
  <c r="G1577" i="6"/>
  <c r="G2255" i="6"/>
  <c r="G1911" i="6"/>
  <c r="G2015" i="6"/>
  <c r="G2256" i="6"/>
  <c r="G1912" i="6"/>
  <c r="G2016" i="6"/>
  <c r="G1578" i="6"/>
  <c r="G1579" i="6"/>
  <c r="G2017" i="6"/>
  <c r="G2257" i="6"/>
  <c r="G1913" i="6"/>
  <c r="G1580" i="6"/>
  <c r="G2258" i="6"/>
  <c r="G1914" i="6"/>
  <c r="G2018" i="6"/>
  <c r="G2019" i="6"/>
  <c r="G1581" i="6"/>
  <c r="G2259" i="6"/>
  <c r="G1915" i="6"/>
  <c r="G2020" i="6"/>
  <c r="G1916" i="6"/>
  <c r="G1582" i="6"/>
  <c r="G2260" i="6"/>
  <c r="G1583" i="6"/>
  <c r="G1917" i="6"/>
  <c r="G2261" i="6"/>
  <c r="G2021" i="6"/>
  <c r="G2262" i="6"/>
  <c r="G1584" i="6"/>
  <c r="G1918" i="6"/>
  <c r="G2022" i="6"/>
  <c r="G1585" i="6"/>
  <c r="G1919" i="6"/>
  <c r="G2263" i="6"/>
  <c r="G2023" i="6"/>
  <c r="G2024" i="6"/>
  <c r="G1920" i="6"/>
  <c r="G1586" i="6"/>
  <c r="G1587" i="6"/>
  <c r="G2025" i="6"/>
  <c r="G1921" i="6"/>
  <c r="G1922" i="6"/>
  <c r="G1588" i="6"/>
  <c r="G2026" i="6"/>
  <c r="G2027" i="6"/>
  <c r="G1589" i="6"/>
  <c r="G1923" i="6"/>
  <c r="G1924" i="6"/>
  <c r="G2028" i="6"/>
  <c r="G1590" i="6"/>
  <c r="G2029" i="6"/>
  <c r="G1925" i="6"/>
  <c r="G1591" i="6"/>
  <c r="G2030" i="6"/>
  <c r="G1592" i="6"/>
  <c r="G1926" i="6"/>
  <c r="G2031" i="6"/>
  <c r="G1927" i="6"/>
  <c r="G1593" i="6"/>
  <c r="G2032" i="6"/>
  <c r="G1594" i="6"/>
  <c r="G1928" i="6"/>
  <c r="G2033" i="6"/>
  <c r="G1929" i="6"/>
  <c r="G1595" i="6"/>
  <c r="G1930" i="6"/>
  <c r="G2034" i="6"/>
  <c r="G1596" i="6"/>
  <c r="G1931" i="6"/>
  <c r="G2035" i="6"/>
  <c r="G1597" i="6"/>
  <c r="G2036" i="6"/>
  <c r="G1598" i="6"/>
  <c r="G1932" i="6"/>
  <c r="G2037" i="6"/>
  <c r="G1933" i="6"/>
  <c r="G1599" i="6"/>
  <c r="G1934" i="6"/>
  <c r="G1600" i="6"/>
  <c r="G1601" i="6"/>
  <c r="G1935" i="6"/>
  <c r="G1602" i="6"/>
  <c r="G1936" i="6"/>
  <c r="G1937" i="6"/>
  <c r="G1603" i="6"/>
  <c r="G1604" i="6"/>
  <c r="G1938" i="6"/>
  <c r="G1605" i="6"/>
  <c r="G1939" i="6"/>
  <c r="G1940" i="6"/>
  <c r="G1606" i="6"/>
  <c r="G1607" i="6"/>
  <c r="G1941" i="6"/>
  <c r="G1942" i="6"/>
  <c r="G1608" i="6"/>
  <c r="G1609" i="6"/>
  <c r="G1943" i="6"/>
  <c r="G1944" i="6"/>
  <c r="G1610" i="6"/>
  <c r="G1611" i="6"/>
  <c r="G1945" i="6"/>
  <c r="G1946" i="6"/>
  <c r="G1612" i="6"/>
  <c r="G1613" i="6"/>
  <c r="G1947" i="6"/>
  <c r="G1948" i="6"/>
  <c r="G1614" i="6"/>
  <c r="G1615" i="6"/>
  <c r="G1949" i="6"/>
  <c r="G1616" i="6"/>
  <c r="G1950" i="6"/>
  <c r="G1951" i="6"/>
  <c r="G1617" i="6"/>
  <c r="G1618" i="6"/>
  <c r="G1952" i="6"/>
  <c r="G1619" i="6"/>
  <c r="G1953" i="6"/>
  <c r="G1620" i="6"/>
  <c r="G1954" i="6"/>
  <c r="G1621" i="6"/>
  <c r="G1955" i="6"/>
  <c r="G1956" i="6"/>
  <c r="G1622" i="6"/>
  <c r="G1623" i="6"/>
  <c r="G1624" i="6"/>
  <c r="G1625" i="6"/>
  <c r="G1626" i="6"/>
  <c r="G1627" i="6"/>
  <c r="G1628" i="6"/>
  <c r="G1629" i="6"/>
  <c r="G1630" i="6"/>
  <c r="G1631" i="6"/>
  <c r="G1632" i="6"/>
  <c r="G1633" i="6"/>
  <c r="G1634" i="6"/>
  <c r="G1635" i="6"/>
  <c r="G1636" i="6"/>
  <c r="G1637" i="6"/>
  <c r="G1638" i="6"/>
  <c r="G1639" i="6"/>
  <c r="G1640" i="6"/>
  <c r="G1641" i="6"/>
  <c r="G1642" i="6"/>
  <c r="G1643" i="6"/>
  <c r="G1644" i="6"/>
  <c r="G1645" i="6"/>
  <c r="G1646" i="6"/>
  <c r="G1647" i="6"/>
  <c r="G1648" i="6"/>
  <c r="G1649" i="6"/>
  <c r="G1650" i="6"/>
  <c r="G1651" i="6"/>
  <c r="G1652" i="6"/>
  <c r="G1653" i="6"/>
  <c r="G1654" i="6"/>
  <c r="G1655" i="6"/>
  <c r="H2145" i="6"/>
  <c r="H2088" i="6"/>
  <c r="H2196" i="6"/>
  <c r="H2065" i="6"/>
  <c r="H1850" i="6"/>
  <c r="H2173" i="6"/>
  <c r="H2038" i="6"/>
  <c r="H2197" i="6"/>
  <c r="H2146" i="6"/>
  <c r="H1678" i="6"/>
  <c r="H1656" i="6"/>
  <c r="H1472" i="6"/>
  <c r="H2068" i="6"/>
  <c r="H1846" i="6"/>
  <c r="H1758" i="6"/>
  <c r="H1742" i="6"/>
  <c r="H2039" i="6"/>
  <c r="H2089" i="6"/>
  <c r="H2148" i="6"/>
  <c r="H1792" i="6"/>
  <c r="H1778" i="6"/>
  <c r="H1517" i="6"/>
  <c r="H2174" i="6"/>
  <c r="H1851" i="6"/>
  <c r="H2067" i="6"/>
  <c r="H2040" i="6"/>
  <c r="H1836" i="6"/>
  <c r="H1822" i="6"/>
  <c r="H2066" i="6"/>
  <c r="H2147" i="6"/>
  <c r="H1853" i="6"/>
  <c r="H1809" i="6"/>
  <c r="H1698" i="6"/>
  <c r="H1475" i="6"/>
  <c r="H1852" i="6"/>
  <c r="H2175" i="6"/>
  <c r="H1722" i="6"/>
  <c r="H1957" i="6"/>
  <c r="H1810" i="6"/>
  <c r="H2069" i="6"/>
  <c r="H1798" i="6"/>
  <c r="H1760" i="6"/>
  <c r="H1746" i="6"/>
  <c r="H1703" i="6"/>
  <c r="H1680" i="6"/>
  <c r="H1660" i="6"/>
  <c r="H2041" i="6"/>
  <c r="H1480" i="6"/>
  <c r="H1658" i="6"/>
  <c r="H1518" i="6"/>
  <c r="H1743" i="6"/>
  <c r="H2176" i="6"/>
  <c r="H2090" i="6"/>
  <c r="H1849" i="6"/>
  <c r="H1839" i="6"/>
  <c r="H1825" i="6"/>
  <c r="H1815" i="6"/>
  <c r="H1797" i="6"/>
  <c r="H1780" i="6"/>
  <c r="H1762" i="6"/>
  <c r="H1700" i="6"/>
  <c r="H1682" i="6"/>
  <c r="H1478" i="6"/>
  <c r="H1474" i="6"/>
  <c r="H1723" i="6"/>
  <c r="H1838" i="6"/>
  <c r="H1823" i="6"/>
  <c r="H1473" i="6"/>
  <c r="H2198" i="6"/>
  <c r="H1814" i="6"/>
  <c r="H1794" i="6"/>
  <c r="H1702" i="6"/>
  <c r="H1520" i="6"/>
  <c r="H1848" i="6"/>
  <c r="H1811" i="6"/>
  <c r="H1745" i="6"/>
  <c r="H1481" i="6"/>
  <c r="H1837" i="6"/>
  <c r="H1476" i="6"/>
  <c r="H1824" i="6"/>
  <c r="H1782" i="6"/>
  <c r="H1681" i="6"/>
  <c r="H1657" i="6"/>
  <c r="H1796" i="6"/>
  <c r="H1659" i="6"/>
  <c r="H2149" i="6"/>
  <c r="H1813" i="6"/>
  <c r="H1761" i="6"/>
  <c r="H1748" i="6"/>
  <c r="H1701" i="6"/>
  <c r="H1662" i="6"/>
  <c r="H1477" i="6"/>
  <c r="H1793" i="6"/>
  <c r="H1699" i="6"/>
  <c r="H1840" i="6"/>
  <c r="H1812" i="6"/>
  <c r="H1744" i="6"/>
  <c r="H1683" i="6"/>
  <c r="H1779" i="6"/>
  <c r="H1759" i="6"/>
  <c r="H1847" i="6"/>
  <c r="H1854" i="6"/>
  <c r="H1795" i="6"/>
  <c r="H1781" i="6"/>
  <c r="H1764" i="6"/>
  <c r="H1747" i="6"/>
  <c r="H1684" i="6"/>
  <c r="H1661" i="6"/>
  <c r="H1519" i="6"/>
  <c r="H1479" i="6"/>
  <c r="H1679" i="6"/>
  <c r="H1958" i="6"/>
  <c r="H1826" i="6"/>
  <c r="H1763" i="6"/>
  <c r="H1704" i="6"/>
  <c r="H1783" i="6"/>
  <c r="H1482" i="6"/>
  <c r="H1841" i="6"/>
  <c r="H2177" i="6"/>
  <c r="H2091" i="6"/>
  <c r="H1827" i="6"/>
  <c r="H1765" i="6"/>
  <c r="H1705" i="6"/>
  <c r="H1724" i="6"/>
  <c r="H2199" i="6"/>
  <c r="H1816" i="6"/>
  <c r="H1521" i="6"/>
  <c r="H2150" i="6"/>
  <c r="H2042" i="6"/>
  <c r="H1663" i="6"/>
  <c r="H1685" i="6"/>
  <c r="H1959" i="6"/>
  <c r="H1799" i="6"/>
  <c r="H1749" i="6"/>
  <c r="H2070" i="6"/>
  <c r="H1855" i="6"/>
  <c r="H2178" i="6"/>
  <c r="H2071" i="6"/>
  <c r="H1800" i="6"/>
  <c r="H1784" i="6"/>
  <c r="H1766" i="6"/>
  <c r="H1960" i="6"/>
  <c r="H1828" i="6"/>
  <c r="H1664" i="6"/>
  <c r="H2151" i="6"/>
  <c r="H1750" i="6"/>
  <c r="H2092" i="6"/>
  <c r="H1842" i="6"/>
  <c r="H2200" i="6"/>
  <c r="H1706" i="6"/>
  <c r="H1522" i="6"/>
  <c r="H1483" i="6"/>
  <c r="H1686" i="6"/>
  <c r="H2043" i="6"/>
  <c r="H1817" i="6"/>
  <c r="H1725" i="6"/>
  <c r="H1856" i="6"/>
  <c r="H2179" i="6"/>
  <c r="H1818" i="6"/>
  <c r="H1665" i="6"/>
  <c r="H1523" i="6"/>
  <c r="H1961" i="6"/>
  <c r="H2093" i="6"/>
  <c r="H1484" i="6"/>
  <c r="H1843" i="6"/>
  <c r="H2201" i="6"/>
  <c r="H1785" i="6"/>
  <c r="H1829" i="6"/>
  <c r="H2044" i="6"/>
  <c r="H1687" i="6"/>
  <c r="H2152" i="6"/>
  <c r="H1857" i="6"/>
  <c r="H1751" i="6"/>
  <c r="H1707" i="6"/>
  <c r="H1767" i="6"/>
  <c r="H1801" i="6"/>
  <c r="H1726" i="6"/>
  <c r="H2072" i="6"/>
  <c r="H2180" i="6"/>
  <c r="H1786" i="6"/>
  <c r="H1752" i="6"/>
  <c r="H1830" i="6"/>
  <c r="H1708" i="6"/>
  <c r="H1485" i="6"/>
  <c r="H1962" i="6"/>
  <c r="H1802" i="6"/>
  <c r="H1524" i="6"/>
  <c r="H2073" i="6"/>
  <c r="H2094" i="6"/>
  <c r="H1819" i="6"/>
  <c r="H1768" i="6"/>
  <c r="H1666" i="6"/>
  <c r="H2202" i="6"/>
  <c r="H1844" i="6"/>
  <c r="H1727" i="6"/>
  <c r="H2153" i="6"/>
  <c r="H2045" i="6"/>
  <c r="H1858" i="6"/>
  <c r="H1688" i="6"/>
  <c r="H1845" i="6"/>
  <c r="H1803" i="6"/>
  <c r="H2046" i="6"/>
  <c r="H1820" i="6"/>
  <c r="H2074" i="6"/>
  <c r="H1667" i="6"/>
  <c r="H1753" i="6"/>
  <c r="H1709" i="6"/>
  <c r="H1525" i="6"/>
  <c r="H1859" i="6"/>
  <c r="H1787" i="6"/>
  <c r="H1831" i="6"/>
  <c r="H2154" i="6"/>
  <c r="H1963" i="6"/>
  <c r="H2203" i="6"/>
  <c r="H2095" i="6"/>
  <c r="H1769" i="6"/>
  <c r="H2181" i="6"/>
  <c r="H1689" i="6"/>
  <c r="H1728" i="6"/>
  <c r="H1486" i="6"/>
  <c r="H1964" i="6"/>
  <c r="H1821" i="6"/>
  <c r="H1729" i="6"/>
  <c r="H1668" i="6"/>
  <c r="H2047" i="6"/>
  <c r="H1832" i="6"/>
  <c r="H1526" i="6"/>
  <c r="H1754" i="6"/>
  <c r="H1487" i="6"/>
  <c r="H2204" i="6"/>
  <c r="H2155" i="6"/>
  <c r="H2096" i="6"/>
  <c r="H1690" i="6"/>
  <c r="H1860" i="6"/>
  <c r="H2182" i="6"/>
  <c r="H2075" i="6"/>
  <c r="H1804" i="6"/>
  <c r="H1710" i="6"/>
  <c r="H1770" i="6"/>
  <c r="H1788" i="6"/>
  <c r="H2205" i="6"/>
  <c r="H1755" i="6"/>
  <c r="H1965" i="6"/>
  <c r="H1805" i="6"/>
  <c r="H1711" i="6"/>
  <c r="H1833" i="6"/>
  <c r="H2048" i="6"/>
  <c r="H1771" i="6"/>
  <c r="H2097" i="6"/>
  <c r="H1730" i="6"/>
  <c r="H1669" i="6"/>
  <c r="H2156" i="6"/>
  <c r="H1789" i="6"/>
  <c r="H1691" i="6"/>
  <c r="H2183" i="6"/>
  <c r="H2076" i="6"/>
  <c r="H1861" i="6"/>
  <c r="H1527" i="6"/>
  <c r="H1488" i="6"/>
  <c r="H2206" i="6"/>
  <c r="H1806" i="6"/>
  <c r="H1731" i="6"/>
  <c r="H1834" i="6"/>
  <c r="H1772" i="6"/>
  <c r="H2049" i="6"/>
  <c r="H1670" i="6"/>
  <c r="H1862" i="6"/>
  <c r="H1489" i="6"/>
  <c r="H1712" i="6"/>
  <c r="H2157" i="6"/>
  <c r="H1790" i="6"/>
  <c r="H1966" i="6"/>
  <c r="H1756" i="6"/>
  <c r="H2077" i="6"/>
  <c r="H1692" i="6"/>
  <c r="H1528" i="6"/>
  <c r="H2184" i="6"/>
  <c r="H2098" i="6"/>
  <c r="H2185" i="6"/>
  <c r="H2099" i="6"/>
  <c r="H2207" i="6"/>
  <c r="H2050" i="6"/>
  <c r="H1757" i="6"/>
  <c r="H1835" i="6"/>
  <c r="H1713" i="6"/>
  <c r="H1490" i="6"/>
  <c r="H1529" i="6"/>
  <c r="H2158" i="6"/>
  <c r="H1807" i="6"/>
  <c r="H1791" i="6"/>
  <c r="H2078" i="6"/>
  <c r="H1671" i="6"/>
  <c r="H1967" i="6"/>
  <c r="H1863" i="6"/>
  <c r="H1732" i="6"/>
  <c r="H1773" i="6"/>
  <c r="H1693" i="6"/>
  <c r="H2186" i="6"/>
  <c r="H1808" i="6"/>
  <c r="H1672" i="6"/>
  <c r="H1530" i="6"/>
  <c r="H1968" i="6"/>
  <c r="H1714" i="6"/>
  <c r="H2079" i="6"/>
  <c r="H2100" i="6"/>
  <c r="H1491" i="6"/>
  <c r="H2159" i="6"/>
  <c r="H2208" i="6"/>
  <c r="H2051" i="6"/>
  <c r="H1774" i="6"/>
  <c r="H1694" i="6"/>
  <c r="H1864" i="6"/>
  <c r="H1733" i="6"/>
  <c r="H1715" i="6"/>
  <c r="H2101" i="6"/>
  <c r="H2209" i="6"/>
  <c r="H2052" i="6"/>
  <c r="H1865" i="6"/>
  <c r="H1531" i="6"/>
  <c r="H1969" i="6"/>
  <c r="H1734" i="6"/>
  <c r="H1673" i="6"/>
  <c r="H2160" i="6"/>
  <c r="H1492" i="6"/>
  <c r="H1695" i="6"/>
  <c r="H2080" i="6"/>
  <c r="H1775" i="6"/>
  <c r="H2187" i="6"/>
  <c r="H1696" i="6"/>
  <c r="H1735" i="6"/>
  <c r="H1716" i="6"/>
  <c r="H1970" i="6"/>
  <c r="H2161" i="6"/>
  <c r="H2102" i="6"/>
  <c r="H1776" i="6"/>
  <c r="H1493" i="6"/>
  <c r="H2210" i="6"/>
  <c r="H1866" i="6"/>
  <c r="H1532" i="6"/>
  <c r="H2053" i="6"/>
  <c r="H2081" i="6"/>
  <c r="H1674" i="6"/>
  <c r="H2188" i="6"/>
  <c r="H2162" i="6"/>
  <c r="H1971" i="6"/>
  <c r="H2211" i="6"/>
  <c r="H2103" i="6"/>
  <c r="H2054" i="6"/>
  <c r="H1867" i="6"/>
  <c r="H1777" i="6"/>
  <c r="H2082" i="6"/>
  <c r="H1717" i="6"/>
  <c r="H1533" i="6"/>
  <c r="H1494" i="6"/>
  <c r="H2189" i="6"/>
  <c r="H1697" i="6"/>
  <c r="H1675" i="6"/>
  <c r="H1736" i="6"/>
  <c r="H1718" i="6"/>
  <c r="H1495" i="6"/>
  <c r="H1737" i="6"/>
  <c r="H2055" i="6"/>
  <c r="H1972" i="6"/>
  <c r="H2104" i="6"/>
  <c r="H2163" i="6"/>
  <c r="H2212" i="6"/>
  <c r="H2190" i="6"/>
  <c r="H2083" i="6"/>
  <c r="H1868" i="6"/>
  <c r="H1676" i="6"/>
  <c r="H1534" i="6"/>
  <c r="H2213" i="6"/>
  <c r="H1738" i="6"/>
  <c r="H2105" i="6"/>
  <c r="H1719" i="6"/>
  <c r="H1973" i="6"/>
  <c r="H2056" i="6"/>
  <c r="H2164" i="6"/>
  <c r="H1869" i="6"/>
  <c r="H1677" i="6"/>
  <c r="H1496" i="6"/>
  <c r="H2191" i="6"/>
  <c r="H2084" i="6"/>
  <c r="H1535" i="6"/>
  <c r="H2214" i="6"/>
  <c r="H1720" i="6"/>
  <c r="H2057" i="6"/>
  <c r="H1497" i="6"/>
  <c r="H2165" i="6"/>
  <c r="H1536" i="6"/>
  <c r="H1870" i="6"/>
  <c r="H2085" i="6"/>
  <c r="H2192" i="6"/>
  <c r="H1974" i="6"/>
  <c r="H2106" i="6"/>
  <c r="H1739" i="6"/>
  <c r="H2193" i="6"/>
  <c r="H2107" i="6"/>
  <c r="H1740" i="6"/>
  <c r="H2215" i="6"/>
  <c r="H1498" i="6"/>
  <c r="H2166" i="6"/>
  <c r="H1537" i="6"/>
  <c r="H2058" i="6"/>
  <c r="H1721" i="6"/>
  <c r="H2086" i="6"/>
  <c r="H1975" i="6"/>
  <c r="H1871" i="6"/>
  <c r="H2108" i="6"/>
  <c r="H1741" i="6"/>
  <c r="H2216" i="6"/>
  <c r="H2059" i="6"/>
  <c r="H1499" i="6"/>
  <c r="H1976" i="6"/>
  <c r="H2087" i="6"/>
  <c r="H2194" i="6"/>
  <c r="H2167" i="6"/>
  <c r="H1872" i="6"/>
  <c r="H1538" i="6"/>
  <c r="H2109" i="6"/>
  <c r="H1977" i="6"/>
  <c r="H1873" i="6"/>
  <c r="H1500" i="6"/>
  <c r="H2217" i="6"/>
  <c r="H2060" i="6"/>
  <c r="H2168" i="6"/>
  <c r="H1539" i="6"/>
  <c r="H2195" i="6"/>
  <c r="H1540" i="6"/>
  <c r="H1978" i="6"/>
  <c r="H2110" i="6"/>
  <c r="H2061" i="6"/>
  <c r="H2218" i="6"/>
  <c r="H1874" i="6"/>
  <c r="H1501" i="6"/>
  <c r="H2169" i="6"/>
  <c r="H1541" i="6"/>
  <c r="H1502" i="6"/>
  <c r="H2219" i="6"/>
  <c r="H2170" i="6"/>
  <c r="H2111" i="6"/>
  <c r="H1875" i="6"/>
  <c r="H1979" i="6"/>
  <c r="H2062" i="6"/>
  <c r="H1876" i="6"/>
  <c r="H2220" i="6"/>
  <c r="H2112" i="6"/>
  <c r="H1542" i="6"/>
  <c r="H2171" i="6"/>
  <c r="H2063" i="6"/>
  <c r="H1503" i="6"/>
  <c r="H1980" i="6"/>
  <c r="H1877" i="6"/>
  <c r="H1504" i="6"/>
  <c r="H1981" i="6"/>
  <c r="H1543" i="6"/>
  <c r="H2172" i="6"/>
  <c r="H2064" i="6"/>
  <c r="H2221" i="6"/>
  <c r="H2113" i="6"/>
  <c r="H1982" i="6"/>
  <c r="H1544" i="6"/>
  <c r="H1505" i="6"/>
  <c r="H2222" i="6"/>
  <c r="H2114" i="6"/>
  <c r="H1878" i="6"/>
  <c r="H2223" i="6"/>
  <c r="H1879" i="6"/>
  <c r="H2115" i="6"/>
  <c r="H1983" i="6"/>
  <c r="H1506" i="6"/>
  <c r="H1545" i="6"/>
  <c r="H1880" i="6"/>
  <c r="H1507" i="6"/>
  <c r="H2224" i="6"/>
  <c r="H1546" i="6"/>
  <c r="H1984" i="6"/>
  <c r="H2116" i="6"/>
  <c r="H1547" i="6"/>
  <c r="H2117" i="6"/>
  <c r="H1508" i="6"/>
  <c r="H1881" i="6"/>
  <c r="H1985" i="6"/>
  <c r="H2225" i="6"/>
  <c r="H1548" i="6"/>
  <c r="H1509" i="6"/>
  <c r="H2118" i="6"/>
  <c r="H1882" i="6"/>
  <c r="H2226" i="6"/>
  <c r="H1986" i="6"/>
  <c r="H1549" i="6"/>
  <c r="H2119" i="6"/>
  <c r="H1510" i="6"/>
  <c r="H2227" i="6"/>
  <c r="H1987" i="6"/>
  <c r="H1883" i="6"/>
  <c r="H1884" i="6"/>
  <c r="H1550" i="6"/>
  <c r="H2120" i="6"/>
  <c r="H1511" i="6"/>
  <c r="H2228" i="6"/>
  <c r="H1988" i="6"/>
  <c r="H2229" i="6"/>
  <c r="H1885" i="6"/>
  <c r="H1551" i="6"/>
  <c r="H1989" i="6"/>
  <c r="H1512" i="6"/>
  <c r="H2121" i="6"/>
  <c r="H1886" i="6"/>
  <c r="H2230" i="6"/>
  <c r="H1513" i="6"/>
  <c r="H1990" i="6"/>
  <c r="H1552" i="6"/>
  <c r="H2122" i="6"/>
  <c r="H1553" i="6"/>
  <c r="H2231" i="6"/>
  <c r="H1514" i="6"/>
  <c r="H1991" i="6"/>
  <c r="H1887" i="6"/>
  <c r="H2123" i="6"/>
  <c r="H2124" i="6"/>
  <c r="H1554" i="6"/>
  <c r="H1515" i="6"/>
  <c r="H2232" i="6"/>
  <c r="H1888" i="6"/>
  <c r="H1992" i="6"/>
  <c r="H1555" i="6"/>
  <c r="H2125" i="6"/>
  <c r="H1516" i="6"/>
  <c r="H1889" i="6"/>
  <c r="H2233" i="6"/>
  <c r="H1993" i="6"/>
  <c r="H2126" i="6"/>
  <c r="H1556" i="6"/>
  <c r="H1890" i="6"/>
  <c r="H2234" i="6"/>
  <c r="H1994" i="6"/>
  <c r="H2127" i="6"/>
  <c r="H1891" i="6"/>
  <c r="H2235" i="6"/>
  <c r="H1995" i="6"/>
  <c r="H1557" i="6"/>
  <c r="H2128" i="6"/>
  <c r="H1892" i="6"/>
  <c r="H2236" i="6"/>
  <c r="H1558" i="6"/>
  <c r="H1996" i="6"/>
  <c r="H2237" i="6"/>
  <c r="H1893" i="6"/>
  <c r="H1559" i="6"/>
  <c r="H1997" i="6"/>
  <c r="H2129" i="6"/>
  <c r="H2238" i="6"/>
  <c r="H1894" i="6"/>
  <c r="H1560" i="6"/>
  <c r="H1998" i="6"/>
  <c r="H2130" i="6"/>
  <c r="H1895" i="6"/>
  <c r="H2239" i="6"/>
  <c r="H1999" i="6"/>
  <c r="H2131" i="6"/>
  <c r="H1561" i="6"/>
  <c r="H2132" i="6"/>
  <c r="H1562" i="6"/>
  <c r="H1896" i="6"/>
  <c r="H2240" i="6"/>
  <c r="H2000" i="6"/>
  <c r="H1563" i="6"/>
  <c r="H2133" i="6"/>
  <c r="H2001" i="6"/>
  <c r="H2241" i="6"/>
  <c r="H1897" i="6"/>
  <c r="H1898" i="6"/>
  <c r="H2134" i="6"/>
  <c r="H2242" i="6"/>
  <c r="H2002" i="6"/>
  <c r="H1564" i="6"/>
  <c r="H2135" i="6"/>
  <c r="H2243" i="6"/>
  <c r="H2003" i="6"/>
  <c r="H1899" i="6"/>
  <c r="H1565" i="6"/>
  <c r="H1566" i="6"/>
  <c r="H1900" i="6"/>
  <c r="H2004" i="6"/>
  <c r="H2244" i="6"/>
  <c r="H2136" i="6"/>
  <c r="H1901" i="6"/>
  <c r="H1567" i="6"/>
  <c r="H2005" i="6"/>
  <c r="H2137" i="6"/>
  <c r="H2245" i="6"/>
  <c r="H1902" i="6"/>
  <c r="H2006" i="6"/>
  <c r="H2246" i="6"/>
  <c r="H2138" i="6"/>
  <c r="H1568" i="6"/>
  <c r="H2247" i="6"/>
  <c r="H1903" i="6"/>
  <c r="H2139" i="6"/>
  <c r="H2007" i="6"/>
  <c r="H1569" i="6"/>
  <c r="H2140" i="6"/>
  <c r="H1570" i="6"/>
  <c r="H1904" i="6"/>
  <c r="H2248" i="6"/>
  <c r="H2008" i="6"/>
  <c r="H1571" i="6"/>
  <c r="H2141" i="6"/>
  <c r="H2009" i="6"/>
  <c r="H1905" i="6"/>
  <c r="H2249" i="6"/>
  <c r="H2142" i="6"/>
  <c r="H2250" i="6"/>
  <c r="H1572" i="6"/>
  <c r="H2010" i="6"/>
  <c r="H1906" i="6"/>
  <c r="H2143" i="6"/>
  <c r="H2251" i="6"/>
  <c r="H2011" i="6"/>
  <c r="H1907" i="6"/>
  <c r="H1573" i="6"/>
  <c r="H2012" i="6"/>
  <c r="H2252" i="6"/>
  <c r="H1908" i="6"/>
  <c r="H1574" i="6"/>
  <c r="H2144" i="6"/>
  <c r="H2253" i="6"/>
  <c r="H1575" i="6"/>
  <c r="H1909" i="6"/>
  <c r="H2013" i="6"/>
  <c r="H2254" i="6"/>
  <c r="H1910" i="6"/>
  <c r="H1576" i="6"/>
  <c r="H2014" i="6"/>
  <c r="H2255" i="6"/>
  <c r="H1577" i="6"/>
  <c r="H1911" i="6"/>
  <c r="H2015" i="6"/>
  <c r="H2016" i="6"/>
  <c r="H1912" i="6"/>
  <c r="H2256" i="6"/>
  <c r="H1578" i="6"/>
  <c r="H2257" i="6"/>
  <c r="H2017" i="6"/>
  <c r="H1579" i="6"/>
  <c r="H1913" i="6"/>
  <c r="H1580" i="6"/>
  <c r="H2018" i="6"/>
  <c r="H2258" i="6"/>
  <c r="H1914" i="6"/>
  <c r="H1581" i="6"/>
  <c r="H1915" i="6"/>
  <c r="H2259" i="6"/>
  <c r="H2019" i="6"/>
  <c r="H2260" i="6"/>
  <c r="H1916" i="6"/>
  <c r="H2020" i="6"/>
  <c r="H1582" i="6"/>
  <c r="H2261" i="6"/>
  <c r="H1583" i="6"/>
  <c r="H1917" i="6"/>
  <c r="H2021" i="6"/>
  <c r="H2022" i="6"/>
  <c r="H1584" i="6"/>
  <c r="H2262" i="6"/>
  <c r="H1918" i="6"/>
  <c r="H2023" i="6"/>
  <c r="H1919" i="6"/>
  <c r="H2263" i="6"/>
  <c r="H1585" i="6"/>
  <c r="H1920" i="6"/>
  <c r="H2024" i="6"/>
  <c r="H1586" i="6"/>
  <c r="H2025" i="6"/>
  <c r="H1921" i="6"/>
  <c r="H1587" i="6"/>
  <c r="H1922" i="6"/>
  <c r="H2026" i="6"/>
  <c r="H1588" i="6"/>
  <c r="H1923" i="6"/>
  <c r="H2027" i="6"/>
  <c r="H1589" i="6"/>
  <c r="H2028" i="6"/>
  <c r="H1590" i="6"/>
  <c r="H1924" i="6"/>
  <c r="H2029" i="6"/>
  <c r="H1925" i="6"/>
  <c r="H1591" i="6"/>
  <c r="H2030" i="6"/>
  <c r="H1926" i="6"/>
  <c r="H1592" i="6"/>
  <c r="H2031" i="6"/>
  <c r="H1927" i="6"/>
  <c r="H1593" i="6"/>
  <c r="H1928" i="6"/>
  <c r="H1594" i="6"/>
  <c r="H2032" i="6"/>
  <c r="H2033" i="6"/>
  <c r="H1929" i="6"/>
  <c r="H1595" i="6"/>
  <c r="H2034" i="6"/>
  <c r="H1596" i="6"/>
  <c r="H1930" i="6"/>
  <c r="H2035" i="6"/>
  <c r="H1931" i="6"/>
  <c r="H1597" i="6"/>
  <c r="H2036" i="6"/>
  <c r="H1932" i="6"/>
  <c r="H1598" i="6"/>
  <c r="H2037" i="6"/>
  <c r="H1599" i="6"/>
  <c r="H1933" i="6"/>
  <c r="H1934" i="6"/>
  <c r="H1600" i="6"/>
  <c r="H1935" i="6"/>
  <c r="H1601" i="6"/>
  <c r="H1602" i="6"/>
  <c r="H1936" i="6"/>
  <c r="H1937" i="6"/>
  <c r="H1603" i="6"/>
  <c r="H1938" i="6"/>
  <c r="H1604" i="6"/>
  <c r="H1939" i="6"/>
  <c r="H1605" i="6"/>
  <c r="H1606" i="6"/>
  <c r="H1940" i="6"/>
  <c r="H1607" i="6"/>
  <c r="H1941" i="6"/>
  <c r="H1608" i="6"/>
  <c r="H1942" i="6"/>
  <c r="H1609" i="6"/>
  <c r="H1943" i="6"/>
  <c r="H1944" i="6"/>
  <c r="H1610" i="6"/>
  <c r="H1611" i="6"/>
  <c r="H1945" i="6"/>
  <c r="H1612" i="6"/>
  <c r="H1946" i="6"/>
  <c r="H1947" i="6"/>
  <c r="H1613" i="6"/>
  <c r="H1948" i="6"/>
  <c r="H1614" i="6"/>
  <c r="H1949" i="6"/>
  <c r="H1615" i="6"/>
  <c r="H1616" i="6"/>
  <c r="H1950" i="6"/>
  <c r="H1951" i="6"/>
  <c r="H1617" i="6"/>
  <c r="H1952" i="6"/>
  <c r="H1618" i="6"/>
  <c r="H1619" i="6"/>
  <c r="H1953" i="6"/>
  <c r="H1620" i="6"/>
  <c r="H1954" i="6"/>
  <c r="H1955" i="6"/>
  <c r="H1621" i="6"/>
  <c r="H1622" i="6"/>
  <c r="H1956" i="6"/>
  <c r="H1623" i="6"/>
  <c r="H1624" i="6"/>
  <c r="H1625" i="6"/>
  <c r="H1626" i="6"/>
  <c r="H1627" i="6"/>
  <c r="H1628" i="6"/>
  <c r="H1629" i="6"/>
  <c r="H1630" i="6"/>
  <c r="H1631" i="6"/>
  <c r="H1632" i="6"/>
  <c r="H1633" i="6"/>
  <c r="H1634" i="6"/>
  <c r="H1635" i="6"/>
  <c r="H1636" i="6"/>
  <c r="H1637" i="6"/>
  <c r="H1638" i="6"/>
  <c r="H1639" i="6"/>
  <c r="H1640" i="6"/>
  <c r="H1641" i="6"/>
  <c r="H1642" i="6"/>
  <c r="H1643" i="6"/>
  <c r="H1644" i="6"/>
  <c r="H1645" i="6"/>
  <c r="H1646" i="6"/>
  <c r="H1647" i="6"/>
  <c r="H1648" i="6"/>
  <c r="H1649" i="6"/>
  <c r="H1650" i="6"/>
  <c r="H1651" i="6"/>
  <c r="H1652" i="6"/>
  <c r="H1653" i="6"/>
  <c r="H1654" i="6"/>
  <c r="H1655" i="6"/>
  <c r="F2147" i="6"/>
  <c r="F1850" i="6"/>
  <c r="F2174" i="6"/>
  <c r="F2175" i="6"/>
  <c r="F2196" i="6"/>
  <c r="F2145" i="6"/>
  <c r="F2088" i="6"/>
  <c r="F2089" i="6"/>
  <c r="F1852" i="6"/>
  <c r="F2067" i="6"/>
  <c r="F1851" i="6"/>
  <c r="F2065" i="6"/>
  <c r="F2066" i="6"/>
  <c r="F1853" i="6"/>
  <c r="F1792" i="6"/>
  <c r="F1793" i="6"/>
  <c r="F1778" i="6"/>
  <c r="F1779" i="6"/>
  <c r="F1698" i="6"/>
  <c r="F1742" i="6"/>
  <c r="F2038" i="6"/>
  <c r="F2173" i="6"/>
  <c r="F2197" i="6"/>
  <c r="F2146" i="6"/>
  <c r="F1836" i="6"/>
  <c r="F1822" i="6"/>
  <c r="F1699" i="6"/>
  <c r="F1476" i="6"/>
  <c r="F1519" i="6"/>
  <c r="F1848" i="6"/>
  <c r="F1811" i="6"/>
  <c r="F1700" i="6"/>
  <c r="F1477" i="6"/>
  <c r="F1475" i="6"/>
  <c r="F1759" i="6"/>
  <c r="F1809" i="6"/>
  <c r="F1810" i="6"/>
  <c r="F1723" i="6"/>
  <c r="F1824" i="6"/>
  <c r="F2148" i="6"/>
  <c r="F2039" i="6"/>
  <c r="F1847" i="6"/>
  <c r="F1680" i="6"/>
  <c r="F1658" i="6"/>
  <c r="F1517" i="6"/>
  <c r="F1518" i="6"/>
  <c r="F2068" i="6"/>
  <c r="F2040" i="6"/>
  <c r="F1823" i="6"/>
  <c r="F1794" i="6"/>
  <c r="F1758" i="6"/>
  <c r="F1957" i="6"/>
  <c r="F1760" i="6"/>
  <c r="F1744" i="6"/>
  <c r="F1678" i="6"/>
  <c r="F1679" i="6"/>
  <c r="F1656" i="6"/>
  <c r="F1657" i="6"/>
  <c r="F1472" i="6"/>
  <c r="F1846" i="6"/>
  <c r="F1837" i="6"/>
  <c r="F1780" i="6"/>
  <c r="F1743" i="6"/>
  <c r="F1812" i="6"/>
  <c r="F1796" i="6"/>
  <c r="F1520" i="6"/>
  <c r="F1474" i="6"/>
  <c r="F1479" i="6"/>
  <c r="F1781" i="6"/>
  <c r="F1797" i="6"/>
  <c r="F1825" i="6"/>
  <c r="F1813" i="6"/>
  <c r="F1747" i="6"/>
  <c r="F1722" i="6"/>
  <c r="F1661" i="6"/>
  <c r="F1481" i="6"/>
  <c r="F1662" i="6"/>
  <c r="F1764" i="6"/>
  <c r="F1684" i="6"/>
  <c r="F2041" i="6"/>
  <c r="F1840" i="6"/>
  <c r="F1826" i="6"/>
  <c r="F1763" i="6"/>
  <c r="F1683" i="6"/>
  <c r="F1473" i="6"/>
  <c r="F1839" i="6"/>
  <c r="F2090" i="6"/>
  <c r="F1958" i="6"/>
  <c r="F1748" i="6"/>
  <c r="F1703" i="6"/>
  <c r="F1478" i="6"/>
  <c r="F1701" i="6"/>
  <c r="F1849" i="6"/>
  <c r="F1795" i="6"/>
  <c r="F1745" i="6"/>
  <c r="F1659" i="6"/>
  <c r="F2198" i="6"/>
  <c r="F2149" i="6"/>
  <c r="F1854" i="6"/>
  <c r="F1814" i="6"/>
  <c r="F1746" i="6"/>
  <c r="F1704" i="6"/>
  <c r="F1660" i="6"/>
  <c r="F1815" i="6"/>
  <c r="F1782" i="6"/>
  <c r="F1761" i="6"/>
  <c r="F1681" i="6"/>
  <c r="F2176" i="6"/>
  <c r="F2069" i="6"/>
  <c r="F1838" i="6"/>
  <c r="F1798" i="6"/>
  <c r="F1762" i="6"/>
  <c r="F1682" i="6"/>
  <c r="F1702" i="6"/>
  <c r="F1480" i="6"/>
  <c r="F2199" i="6"/>
  <c r="F2070" i="6"/>
  <c r="F1685" i="6"/>
  <c r="F1521" i="6"/>
  <c r="F1827" i="6"/>
  <c r="F1959" i="6"/>
  <c r="F1749" i="6"/>
  <c r="F2042" i="6"/>
  <c r="F1841" i="6"/>
  <c r="F1799" i="6"/>
  <c r="F1705" i="6"/>
  <c r="F1765" i="6"/>
  <c r="F1816" i="6"/>
  <c r="F1724" i="6"/>
  <c r="F1663" i="6"/>
  <c r="F1783" i="6"/>
  <c r="F2091" i="6"/>
  <c r="F2177" i="6"/>
  <c r="F2150" i="6"/>
  <c r="F1855" i="6"/>
  <c r="F1482" i="6"/>
  <c r="F2092" i="6"/>
  <c r="F1686" i="6"/>
  <c r="F1960" i="6"/>
  <c r="F1664" i="6"/>
  <c r="F2200" i="6"/>
  <c r="F1522" i="6"/>
  <c r="F1784" i="6"/>
  <c r="F1750" i="6"/>
  <c r="F1828" i="6"/>
  <c r="F1842" i="6"/>
  <c r="F1800" i="6"/>
  <c r="F1725" i="6"/>
  <c r="F1856" i="6"/>
  <c r="F1706" i="6"/>
  <c r="F2071" i="6"/>
  <c r="F2151" i="6"/>
  <c r="F2043" i="6"/>
  <c r="F1817" i="6"/>
  <c r="F1766" i="6"/>
  <c r="F2178" i="6"/>
  <c r="F1483" i="6"/>
  <c r="F2201" i="6"/>
  <c r="F2044" i="6"/>
  <c r="F1751" i="6"/>
  <c r="F1707" i="6"/>
  <c r="F2152" i="6"/>
  <c r="F1818" i="6"/>
  <c r="F1665" i="6"/>
  <c r="F2093" i="6"/>
  <c r="F1523" i="6"/>
  <c r="F2072" i="6"/>
  <c r="F1857" i="6"/>
  <c r="F1843" i="6"/>
  <c r="F1767" i="6"/>
  <c r="F1726" i="6"/>
  <c r="F1687" i="6"/>
  <c r="F1484" i="6"/>
  <c r="F1801" i="6"/>
  <c r="F1961" i="6"/>
  <c r="F1785" i="6"/>
  <c r="F2179" i="6"/>
  <c r="F1829" i="6"/>
  <c r="F1688" i="6"/>
  <c r="F2094" i="6"/>
  <c r="F2045" i="6"/>
  <c r="F1962" i="6"/>
  <c r="F1802" i="6"/>
  <c r="F1524" i="6"/>
  <c r="F2202" i="6"/>
  <c r="F1844" i="6"/>
  <c r="F1768" i="6"/>
  <c r="F1752" i="6"/>
  <c r="F1708" i="6"/>
  <c r="F1666" i="6"/>
  <c r="F1485" i="6"/>
  <c r="F2073" i="6"/>
  <c r="F1819" i="6"/>
  <c r="F2153" i="6"/>
  <c r="F1858" i="6"/>
  <c r="F1830" i="6"/>
  <c r="F1727" i="6"/>
  <c r="F2180" i="6"/>
  <c r="F1786" i="6"/>
  <c r="F2074" i="6"/>
  <c r="F1769" i="6"/>
  <c r="F2181" i="6"/>
  <c r="F2095" i="6"/>
  <c r="F1820" i="6"/>
  <c r="F1667" i="6"/>
  <c r="F1486" i="6"/>
  <c r="F2203" i="6"/>
  <c r="F1845" i="6"/>
  <c r="F1525" i="6"/>
  <c r="F1787" i="6"/>
  <c r="F2154" i="6"/>
  <c r="F1831" i="6"/>
  <c r="F1753" i="6"/>
  <c r="F1963" i="6"/>
  <c r="F1728" i="6"/>
  <c r="F1803" i="6"/>
  <c r="F1859" i="6"/>
  <c r="F1709" i="6"/>
  <c r="F2046" i="6"/>
  <c r="F1689" i="6"/>
  <c r="F2182" i="6"/>
  <c r="F1690" i="6"/>
  <c r="F1964" i="6"/>
  <c r="F1788" i="6"/>
  <c r="F1754" i="6"/>
  <c r="F1832" i="6"/>
  <c r="F2204" i="6"/>
  <c r="F1804" i="6"/>
  <c r="F1710" i="6"/>
  <c r="F2155" i="6"/>
  <c r="F1526" i="6"/>
  <c r="F2047" i="6"/>
  <c r="F1770" i="6"/>
  <c r="F2075" i="6"/>
  <c r="F1860" i="6"/>
  <c r="F1821" i="6"/>
  <c r="F1668" i="6"/>
  <c r="F2096" i="6"/>
  <c r="F1729" i="6"/>
  <c r="F1487" i="6"/>
  <c r="F2183" i="6"/>
  <c r="F1833" i="6"/>
  <c r="F1711" i="6"/>
  <c r="F1965" i="6"/>
  <c r="F1771" i="6"/>
  <c r="F2205" i="6"/>
  <c r="F2156" i="6"/>
  <c r="F2048" i="6"/>
  <c r="F1789" i="6"/>
  <c r="F1669" i="6"/>
  <c r="F2097" i="6"/>
  <c r="F1861" i="6"/>
  <c r="F2076" i="6"/>
  <c r="F1488" i="6"/>
  <c r="F1805" i="6"/>
  <c r="F1730" i="6"/>
  <c r="F1691" i="6"/>
  <c r="F1755" i="6"/>
  <c r="F1527" i="6"/>
  <c r="F2049" i="6"/>
  <c r="F1966" i="6"/>
  <c r="F1834" i="6"/>
  <c r="F1772" i="6"/>
  <c r="F1731" i="6"/>
  <c r="F2206" i="6"/>
  <c r="F2157" i="6"/>
  <c r="F1790" i="6"/>
  <c r="F2077" i="6"/>
  <c r="F1692" i="6"/>
  <c r="F1670" i="6"/>
  <c r="F1862" i="6"/>
  <c r="F1489" i="6"/>
  <c r="F1528" i="6"/>
  <c r="F1756" i="6"/>
  <c r="F2098" i="6"/>
  <c r="F2184" i="6"/>
  <c r="F1806" i="6"/>
  <c r="F1712" i="6"/>
  <c r="F1835" i="6"/>
  <c r="F1732" i="6"/>
  <c r="F1490" i="6"/>
  <c r="F1791" i="6"/>
  <c r="F2050" i="6"/>
  <c r="F1693" i="6"/>
  <c r="F1529" i="6"/>
  <c r="F2158" i="6"/>
  <c r="F1863" i="6"/>
  <c r="F1713" i="6"/>
  <c r="F1671" i="6"/>
  <c r="F1757" i="6"/>
  <c r="F2185" i="6"/>
  <c r="F2099" i="6"/>
  <c r="F2078" i="6"/>
  <c r="F1807" i="6"/>
  <c r="F1773" i="6"/>
  <c r="F2207" i="6"/>
  <c r="F1967" i="6"/>
  <c r="F2100" i="6"/>
  <c r="F2079" i="6"/>
  <c r="F1774" i="6"/>
  <c r="F1530" i="6"/>
  <c r="F2208" i="6"/>
  <c r="F1733" i="6"/>
  <c r="F1714" i="6"/>
  <c r="F2186" i="6"/>
  <c r="F1808" i="6"/>
  <c r="F1672" i="6"/>
  <c r="F1694" i="6"/>
  <c r="F2159" i="6"/>
  <c r="F2051" i="6"/>
  <c r="F1864" i="6"/>
  <c r="F1491" i="6"/>
  <c r="F1968" i="6"/>
  <c r="F2209" i="6"/>
  <c r="F2052" i="6"/>
  <c r="F1492" i="6"/>
  <c r="F1775" i="6"/>
  <c r="F1715" i="6"/>
  <c r="F1531" i="6"/>
  <c r="F1865" i="6"/>
  <c r="F2160" i="6"/>
  <c r="F2080" i="6"/>
  <c r="F2187" i="6"/>
  <c r="F2101" i="6"/>
  <c r="F1734" i="6"/>
  <c r="F1673" i="6"/>
  <c r="F1969" i="6"/>
  <c r="F1695" i="6"/>
  <c r="F2102" i="6"/>
  <c r="F1493" i="6"/>
  <c r="F1735" i="6"/>
  <c r="F2053" i="6"/>
  <c r="F1970" i="6"/>
  <c r="F2210" i="6"/>
  <c r="F1776" i="6"/>
  <c r="F1696" i="6"/>
  <c r="F1532" i="6"/>
  <c r="F2161" i="6"/>
  <c r="F1716" i="6"/>
  <c r="F1674" i="6"/>
  <c r="F2188" i="6"/>
  <c r="F2081" i="6"/>
  <c r="F1866" i="6"/>
  <c r="F2189" i="6"/>
  <c r="F2103" i="6"/>
  <c r="F1717" i="6"/>
  <c r="F1533" i="6"/>
  <c r="F2211" i="6"/>
  <c r="F2054" i="6"/>
  <c r="F1494" i="6"/>
  <c r="F1697" i="6"/>
  <c r="F1777" i="6"/>
  <c r="F2162" i="6"/>
  <c r="F1867" i="6"/>
  <c r="F1736" i="6"/>
  <c r="F1971" i="6"/>
  <c r="F2082" i="6"/>
  <c r="F1675" i="6"/>
  <c r="F1972" i="6"/>
  <c r="F2212" i="6"/>
  <c r="F1534" i="6"/>
  <c r="F1676" i="6"/>
  <c r="F2104" i="6"/>
  <c r="F1737" i="6"/>
  <c r="F2055" i="6"/>
  <c r="F1868" i="6"/>
  <c r="F1495" i="6"/>
  <c r="F2163" i="6"/>
  <c r="F1718" i="6"/>
  <c r="F2190" i="6"/>
  <c r="F2083" i="6"/>
  <c r="F1535" i="6"/>
  <c r="F2056" i="6"/>
  <c r="F2084" i="6"/>
  <c r="F1973" i="6"/>
  <c r="F1677" i="6"/>
  <c r="F1738" i="6"/>
  <c r="F2213" i="6"/>
  <c r="F2164" i="6"/>
  <c r="F2105" i="6"/>
  <c r="F1869" i="6"/>
  <c r="F1719" i="6"/>
  <c r="F1496" i="6"/>
  <c r="F2191" i="6"/>
  <c r="F2057" i="6"/>
  <c r="F1739" i="6"/>
  <c r="F1497" i="6"/>
  <c r="F1974" i="6"/>
  <c r="F1536" i="6"/>
  <c r="F2214" i="6"/>
  <c r="F2165" i="6"/>
  <c r="F2106" i="6"/>
  <c r="F1870" i="6"/>
  <c r="F2192" i="6"/>
  <c r="F2085" i="6"/>
  <c r="F1720" i="6"/>
  <c r="F2058" i="6"/>
  <c r="F1537" i="6"/>
  <c r="F1740" i="6"/>
  <c r="F2215" i="6"/>
  <c r="F2086" i="6"/>
  <c r="F2193" i="6"/>
  <c r="F1721" i="6"/>
  <c r="F2166" i="6"/>
  <c r="F1871" i="6"/>
  <c r="F2107" i="6"/>
  <c r="F1975" i="6"/>
  <c r="F1498" i="6"/>
  <c r="F1872" i="6"/>
  <c r="F1499" i="6"/>
  <c r="F2108" i="6"/>
  <c r="F2059" i="6"/>
  <c r="F1741" i="6"/>
  <c r="F2167" i="6"/>
  <c r="F1976" i="6"/>
  <c r="F1538" i="6"/>
  <c r="F2216" i="6"/>
  <c r="F2087" i="6"/>
  <c r="F2194" i="6"/>
  <c r="F2217" i="6"/>
  <c r="F2195" i="6"/>
  <c r="F1500" i="6"/>
  <c r="F1539" i="6"/>
  <c r="F2109" i="6"/>
  <c r="F1977" i="6"/>
  <c r="F2168" i="6"/>
  <c r="F2060" i="6"/>
  <c r="F1873" i="6"/>
  <c r="F2218" i="6"/>
  <c r="F2110" i="6"/>
  <c r="F1874" i="6"/>
  <c r="F2061" i="6"/>
  <c r="F2169" i="6"/>
  <c r="F1501" i="6"/>
  <c r="F1978" i="6"/>
  <c r="F1540" i="6"/>
  <c r="F2219" i="6"/>
  <c r="F2062" i="6"/>
  <c r="F1541" i="6"/>
  <c r="F1502" i="6"/>
  <c r="F1875" i="6"/>
  <c r="F2111" i="6"/>
  <c r="F1979" i="6"/>
  <c r="F2170" i="6"/>
  <c r="F1542" i="6"/>
  <c r="F2171" i="6"/>
  <c r="F2063" i="6"/>
  <c r="F1876" i="6"/>
  <c r="F2220" i="6"/>
  <c r="F2112" i="6"/>
  <c r="F1503" i="6"/>
  <c r="F1980" i="6"/>
  <c r="F2221" i="6"/>
  <c r="F1504" i="6"/>
  <c r="F2113" i="6"/>
  <c r="F1981" i="6"/>
  <c r="F2064" i="6"/>
  <c r="F2172" i="6"/>
  <c r="F1543" i="6"/>
  <c r="F1877" i="6"/>
  <c r="F2222" i="6"/>
  <c r="F1505" i="6"/>
  <c r="F1982" i="6"/>
  <c r="F1544" i="6"/>
  <c r="F2114" i="6"/>
  <c r="F1878" i="6"/>
  <c r="F1879" i="6"/>
  <c r="F1506" i="6"/>
  <c r="F1983" i="6"/>
  <c r="F2115" i="6"/>
  <c r="F1545" i="6"/>
  <c r="F2223" i="6"/>
  <c r="F1880" i="6"/>
  <c r="F2224" i="6"/>
  <c r="F1984" i="6"/>
  <c r="F1507" i="6"/>
  <c r="F2116" i="6"/>
  <c r="F1546" i="6"/>
  <c r="F1881" i="6"/>
  <c r="F2225" i="6"/>
  <c r="F1985" i="6"/>
  <c r="F1508" i="6"/>
  <c r="F2117" i="6"/>
  <c r="F1547" i="6"/>
  <c r="F1882" i="6"/>
  <c r="F1548" i="6"/>
  <c r="F2226" i="6"/>
  <c r="F1509" i="6"/>
  <c r="F1986" i="6"/>
  <c r="F2118" i="6"/>
  <c r="F2119" i="6"/>
  <c r="F1510" i="6"/>
  <c r="F1549" i="6"/>
  <c r="F1883" i="6"/>
  <c r="F2227" i="6"/>
  <c r="F1987" i="6"/>
  <c r="F1550" i="6"/>
  <c r="F1511" i="6"/>
  <c r="F1884" i="6"/>
  <c r="F2228" i="6"/>
  <c r="F1988" i="6"/>
  <c r="F2120" i="6"/>
  <c r="F1989" i="6"/>
  <c r="F2121" i="6"/>
  <c r="F1512" i="6"/>
  <c r="F2229" i="6"/>
  <c r="F1551" i="6"/>
  <c r="F1885" i="6"/>
  <c r="F1886" i="6"/>
  <c r="F1990" i="6"/>
  <c r="F2122" i="6"/>
  <c r="F1513" i="6"/>
  <c r="F2230" i="6"/>
  <c r="F1552" i="6"/>
  <c r="F2231" i="6"/>
  <c r="F1514" i="6"/>
  <c r="F1887" i="6"/>
  <c r="F1991" i="6"/>
  <c r="F1553" i="6"/>
  <c r="F2123" i="6"/>
  <c r="F1888" i="6"/>
  <c r="F2232" i="6"/>
  <c r="F2124" i="6"/>
  <c r="F1992" i="6"/>
  <c r="F1554" i="6"/>
  <c r="F1515" i="6"/>
  <c r="F2233" i="6"/>
  <c r="F1889" i="6"/>
  <c r="F1993" i="6"/>
  <c r="F1516" i="6"/>
  <c r="F1555" i="6"/>
  <c r="F2125" i="6"/>
  <c r="F1890" i="6"/>
  <c r="F2234" i="6"/>
  <c r="F2126" i="6"/>
  <c r="F1994" i="6"/>
  <c r="F1556" i="6"/>
  <c r="F2235" i="6"/>
  <c r="F1995" i="6"/>
  <c r="F1891" i="6"/>
  <c r="F2127" i="6"/>
  <c r="F1557" i="6"/>
  <c r="F1892" i="6"/>
  <c r="F2236" i="6"/>
  <c r="F1996" i="6"/>
  <c r="F1558" i="6"/>
  <c r="F2128" i="6"/>
  <c r="F2129" i="6"/>
  <c r="F1559" i="6"/>
  <c r="F2237" i="6"/>
  <c r="F1997" i="6"/>
  <c r="F1893" i="6"/>
  <c r="F2130" i="6"/>
  <c r="F1894" i="6"/>
  <c r="F1560" i="6"/>
  <c r="F2238" i="6"/>
  <c r="F1998" i="6"/>
  <c r="F1895" i="6"/>
  <c r="F2239" i="6"/>
  <c r="F1999" i="6"/>
  <c r="F1561" i="6"/>
  <c r="F2131" i="6"/>
  <c r="F1896" i="6"/>
  <c r="F2240" i="6"/>
  <c r="F2000" i="6"/>
  <c r="F1562" i="6"/>
  <c r="F2132" i="6"/>
  <c r="F2133" i="6"/>
  <c r="F2001" i="6"/>
  <c r="F2241" i="6"/>
  <c r="F1897" i="6"/>
  <c r="F1563" i="6"/>
  <c r="F2242" i="6"/>
  <c r="F1564" i="6"/>
  <c r="F2134" i="6"/>
  <c r="F2002" i="6"/>
  <c r="F1898" i="6"/>
  <c r="F2243" i="6"/>
  <c r="F2003" i="6"/>
  <c r="F2135" i="6"/>
  <c r="F1565" i="6"/>
  <c r="F1899" i="6"/>
  <c r="F2244" i="6"/>
  <c r="F2136" i="6"/>
  <c r="F2004" i="6"/>
  <c r="F1566" i="6"/>
  <c r="F1900" i="6"/>
  <c r="F2245" i="6"/>
  <c r="F2137" i="6"/>
  <c r="F2005" i="6"/>
  <c r="F1567" i="6"/>
  <c r="F1901" i="6"/>
  <c r="F1902" i="6"/>
  <c r="F1568" i="6"/>
  <c r="F2138" i="6"/>
  <c r="F2246" i="6"/>
  <c r="F2006" i="6"/>
  <c r="F2247" i="6"/>
  <c r="F1903" i="6"/>
  <c r="F1569" i="6"/>
  <c r="F2007" i="6"/>
  <c r="F2139" i="6"/>
  <c r="F1904" i="6"/>
  <c r="F2248" i="6"/>
  <c r="F2008" i="6"/>
  <c r="F1570" i="6"/>
  <c r="F2140" i="6"/>
  <c r="F2249" i="6"/>
  <c r="F1905" i="6"/>
  <c r="F2009" i="6"/>
  <c r="F2141" i="6"/>
  <c r="F1571" i="6"/>
  <c r="F2250" i="6"/>
  <c r="F1906" i="6"/>
  <c r="F2010" i="6"/>
  <c r="F2142" i="6"/>
  <c r="F1572" i="6"/>
  <c r="F1907" i="6"/>
  <c r="F2011" i="6"/>
  <c r="F2251" i="6"/>
  <c r="F1573" i="6"/>
  <c r="F2143" i="6"/>
  <c r="F1908" i="6"/>
  <c r="F2012" i="6"/>
  <c r="F2252" i="6"/>
  <c r="F1574" i="6"/>
  <c r="F2144" i="6"/>
  <c r="F2013" i="6"/>
  <c r="F1909" i="6"/>
  <c r="F1575" i="6"/>
  <c r="F2253" i="6"/>
  <c r="F2254" i="6"/>
  <c r="F1576" i="6"/>
  <c r="F2014" i="6"/>
  <c r="F1910" i="6"/>
  <c r="F1577" i="6"/>
  <c r="F2255" i="6"/>
  <c r="F1911" i="6"/>
  <c r="F2015" i="6"/>
  <c r="F1912" i="6"/>
  <c r="F1578" i="6"/>
  <c r="F2256" i="6"/>
  <c r="F2016" i="6"/>
  <c r="F2257" i="6"/>
  <c r="F2017" i="6"/>
  <c r="F1913" i="6"/>
  <c r="F1579" i="6"/>
  <c r="F2018" i="6"/>
  <c r="F1580" i="6"/>
  <c r="F2258" i="6"/>
  <c r="F1914" i="6"/>
  <c r="F2259" i="6"/>
  <c r="F2019" i="6"/>
  <c r="F1581" i="6"/>
  <c r="F1915" i="6"/>
  <c r="F1582" i="6"/>
  <c r="F1916" i="6"/>
  <c r="F2260" i="6"/>
  <c r="F2020" i="6"/>
  <c r="F1583" i="6"/>
  <c r="F2021" i="6"/>
  <c r="F2261" i="6"/>
  <c r="F1917" i="6"/>
  <c r="F2022" i="6"/>
  <c r="F1918" i="6"/>
  <c r="F1584" i="6"/>
  <c r="F2262" i="6"/>
  <c r="F2263" i="6"/>
  <c r="F1585" i="6"/>
  <c r="F1919" i="6"/>
  <c r="F2023" i="6"/>
  <c r="F2024" i="6"/>
  <c r="F1920" i="6"/>
  <c r="F1586" i="6"/>
  <c r="F2025" i="6"/>
  <c r="F1921" i="6"/>
  <c r="F1587" i="6"/>
  <c r="F2026" i="6"/>
  <c r="F1922" i="6"/>
  <c r="F1588" i="6"/>
  <c r="F2027" i="6"/>
  <c r="F1589" i="6"/>
  <c r="F1923" i="6"/>
  <c r="F2028" i="6"/>
  <c r="F1924" i="6"/>
  <c r="F1590" i="6"/>
  <c r="F1925" i="6"/>
  <c r="F2029" i="6"/>
  <c r="F1591" i="6"/>
  <c r="F2030" i="6"/>
  <c r="F1592" i="6"/>
  <c r="F1926" i="6"/>
  <c r="F1927" i="6"/>
  <c r="F1593" i="6"/>
  <c r="F2031" i="6"/>
  <c r="F2032" i="6"/>
  <c r="F1594" i="6"/>
  <c r="F1928" i="6"/>
  <c r="F2033" i="6"/>
  <c r="F1929" i="6"/>
  <c r="F1595" i="6"/>
  <c r="F1596" i="6"/>
  <c r="F1930" i="6"/>
  <c r="F2034" i="6"/>
  <c r="F1931" i="6"/>
  <c r="F2035" i="6"/>
  <c r="F1597" i="6"/>
  <c r="F1932" i="6"/>
  <c r="F1598" i="6"/>
  <c r="F2036" i="6"/>
  <c r="F1933" i="6"/>
  <c r="F2037" i="6"/>
  <c r="F1599" i="6"/>
  <c r="F1600" i="6"/>
  <c r="F1934" i="6"/>
  <c r="F1935" i="6"/>
  <c r="F1601" i="6"/>
  <c r="F1936" i="6"/>
  <c r="F1602" i="6"/>
  <c r="F1603" i="6"/>
  <c r="F1937" i="6"/>
  <c r="F1938" i="6"/>
  <c r="F1604" i="6"/>
  <c r="F1605" i="6"/>
  <c r="F1939" i="6"/>
  <c r="F1606" i="6"/>
  <c r="F1940" i="6"/>
  <c r="F1941" i="6"/>
  <c r="F1607" i="6"/>
  <c r="F1608" i="6"/>
  <c r="F1942" i="6"/>
  <c r="F1943" i="6"/>
  <c r="F1609" i="6"/>
  <c r="F1610" i="6"/>
  <c r="F1944" i="6"/>
  <c r="F1945" i="6"/>
  <c r="F1611" i="6"/>
  <c r="F1946" i="6"/>
  <c r="F1612" i="6"/>
  <c r="F1613" i="6"/>
  <c r="F1947" i="6"/>
  <c r="F1614" i="6"/>
  <c r="F1948" i="6"/>
  <c r="F1949" i="6"/>
  <c r="F1615" i="6"/>
  <c r="F1616" i="6"/>
  <c r="F1950" i="6"/>
  <c r="F1951" i="6"/>
  <c r="F1617" i="6"/>
  <c r="F1618" i="6"/>
  <c r="F1952" i="6"/>
  <c r="F1619" i="6"/>
  <c r="F1953" i="6"/>
  <c r="F1954" i="6"/>
  <c r="F1620" i="6"/>
  <c r="F1621" i="6"/>
  <c r="F1955" i="6"/>
  <c r="F1956" i="6"/>
  <c r="F1622" i="6"/>
  <c r="F1623" i="6"/>
  <c r="F1624" i="6"/>
  <c r="F1625" i="6"/>
  <c r="F1626" i="6"/>
  <c r="F1627" i="6"/>
  <c r="F1628" i="6"/>
  <c r="F1629" i="6"/>
  <c r="F1630" i="6"/>
  <c r="F1631" i="6"/>
  <c r="F1632" i="6"/>
  <c r="F1633" i="6"/>
  <c r="F1634" i="6"/>
  <c r="F1635" i="6"/>
  <c r="F1636" i="6"/>
  <c r="F1637" i="6"/>
  <c r="F1638" i="6"/>
  <c r="F1639" i="6"/>
  <c r="F1640" i="6"/>
  <c r="F1641" i="6"/>
  <c r="F1642" i="6"/>
  <c r="F1643" i="6"/>
  <c r="F1644" i="6"/>
  <c r="F1645" i="6"/>
  <c r="F1646" i="6"/>
  <c r="F1647" i="6"/>
  <c r="F1648" i="6"/>
  <c r="F1649" i="6"/>
  <c r="F1650" i="6"/>
  <c r="F1651" i="6"/>
  <c r="F1652" i="6"/>
  <c r="F1653" i="6"/>
  <c r="F1654" i="6"/>
  <c r="F1655" i="6"/>
  <c r="J10" i="4"/>
  <c r="J60" i="4"/>
  <c r="I8" i="2"/>
  <c r="I16" i="2"/>
  <c r="I24" i="2"/>
  <c r="I32" i="2"/>
  <c r="I40" i="2"/>
  <c r="I48" i="2"/>
  <c r="I56" i="2"/>
  <c r="I4" i="4"/>
  <c r="I11" i="4"/>
  <c r="I18" i="4"/>
  <c r="I25" i="4"/>
  <c r="I32" i="4"/>
  <c r="I39" i="4"/>
  <c r="I50" i="4"/>
  <c r="I55" i="4"/>
  <c r="I9" i="2"/>
  <c r="I17" i="2"/>
  <c r="I25" i="2"/>
  <c r="I33" i="2"/>
  <c r="I41" i="2"/>
  <c r="I49" i="2"/>
  <c r="I57" i="2"/>
  <c r="I12" i="4"/>
  <c r="I19" i="4"/>
  <c r="I26" i="4"/>
  <c r="I33" i="4"/>
  <c r="I40" i="4"/>
  <c r="I45" i="4"/>
  <c r="I56" i="4"/>
  <c r="I61" i="4"/>
  <c r="I2" i="2"/>
  <c r="I10" i="2"/>
  <c r="I18" i="2"/>
  <c r="J18" i="2" s="1"/>
  <c r="I26" i="2"/>
  <c r="I34" i="2"/>
  <c r="I42" i="2"/>
  <c r="I50" i="2"/>
  <c r="I58" i="2"/>
  <c r="I5" i="4"/>
  <c r="I20" i="4"/>
  <c r="I27" i="4"/>
  <c r="I34" i="4"/>
  <c r="I46" i="4"/>
  <c r="I51" i="4"/>
  <c r="I3" i="2"/>
  <c r="I11" i="2"/>
  <c r="I19" i="2"/>
  <c r="I27" i="2"/>
  <c r="I35" i="2"/>
  <c r="I43" i="2"/>
  <c r="I51" i="2"/>
  <c r="I59" i="2"/>
  <c r="I6" i="4"/>
  <c r="I13" i="4"/>
  <c r="I28" i="4"/>
  <c r="I35" i="4"/>
  <c r="I41" i="4"/>
  <c r="I52" i="4"/>
  <c r="I57" i="4"/>
  <c r="I4" i="2"/>
  <c r="I12" i="2"/>
  <c r="I20" i="2"/>
  <c r="I28" i="2"/>
  <c r="I36" i="2"/>
  <c r="I44" i="2"/>
  <c r="I52" i="2"/>
  <c r="I60" i="2"/>
  <c r="I7" i="4"/>
  <c r="I14" i="4"/>
  <c r="I21" i="4"/>
  <c r="I36" i="4"/>
  <c r="I42" i="4"/>
  <c r="I47" i="4"/>
  <c r="I58" i="4"/>
  <c r="I5" i="2"/>
  <c r="I13" i="2"/>
  <c r="I21" i="2"/>
  <c r="I29" i="2"/>
  <c r="I37" i="2"/>
  <c r="I45" i="2"/>
  <c r="I53" i="2"/>
  <c r="I61" i="2"/>
  <c r="I8" i="4"/>
  <c r="I15" i="4"/>
  <c r="I22" i="4"/>
  <c r="I29" i="4"/>
  <c r="I48" i="4"/>
  <c r="I53" i="4"/>
  <c r="I6" i="2"/>
  <c r="I14" i="2"/>
  <c r="I22" i="2"/>
  <c r="I30" i="2"/>
  <c r="I38" i="2"/>
  <c r="I46" i="2"/>
  <c r="I54" i="2"/>
  <c r="I2" i="4"/>
  <c r="J2" i="4" s="1"/>
  <c r="I9" i="4"/>
  <c r="I16" i="4"/>
  <c r="I23" i="4"/>
  <c r="I30" i="4"/>
  <c r="I37" i="4"/>
  <c r="I43" i="4"/>
  <c r="I54" i="4"/>
  <c r="I59" i="4"/>
  <c r="I7" i="2"/>
  <c r="I15" i="2"/>
  <c r="I23" i="2"/>
  <c r="I31" i="2"/>
  <c r="I39" i="2"/>
  <c r="I47" i="2"/>
  <c r="I55" i="2"/>
  <c r="I3" i="4"/>
  <c r="I17" i="4"/>
  <c r="I24" i="4"/>
  <c r="I31" i="4"/>
  <c r="I38" i="4"/>
  <c r="I44" i="4"/>
  <c r="I49" i="4"/>
  <c r="L3" i="4"/>
  <c r="A4" i="4"/>
  <c r="J10" i="2"/>
  <c r="J2" i="2"/>
  <c r="A9" i="6"/>
  <c r="C10" i="6"/>
  <c r="T3" i="2"/>
  <c r="U2" i="2"/>
  <c r="B3" i="2"/>
  <c r="A4" i="2"/>
  <c r="AC3" i="2"/>
  <c r="AB4" i="2"/>
  <c r="L4" i="2"/>
  <c r="M3" i="2"/>
  <c r="AC3" i="4"/>
  <c r="B2" i="4"/>
  <c r="U3" i="4"/>
  <c r="T6" i="4"/>
  <c r="B3" i="4"/>
  <c r="U4" i="4"/>
  <c r="U5" i="4"/>
  <c r="AC2" i="4"/>
  <c r="AB5" i="4"/>
  <c r="AC4" i="4"/>
  <c r="I20" i="1"/>
  <c r="AR9" i="5"/>
  <c r="AN9" i="5"/>
  <c r="AL11" i="5"/>
  <c r="AI63" i="5"/>
  <c r="AE3" i="2" l="1"/>
  <c r="D4" i="4"/>
  <c r="AD4" i="4"/>
  <c r="AE2" i="4"/>
  <c r="AD4" i="2"/>
  <c r="C2" i="2"/>
  <c r="J30" i="4"/>
  <c r="J30" i="2"/>
  <c r="J15" i="4"/>
  <c r="J13" i="2"/>
  <c r="J7" i="4"/>
  <c r="J4" i="2"/>
  <c r="J59" i="2"/>
  <c r="J51" i="4"/>
  <c r="J42" i="2"/>
  <c r="J45" i="4"/>
  <c r="J41" i="2"/>
  <c r="J32" i="4"/>
  <c r="J32" i="2"/>
  <c r="V2" i="4"/>
  <c r="J23" i="2"/>
  <c r="J23" i="4"/>
  <c r="J22" i="2"/>
  <c r="J8" i="4"/>
  <c r="J5" i="2"/>
  <c r="J60" i="2"/>
  <c r="J57" i="4"/>
  <c r="J51" i="2"/>
  <c r="J46" i="4"/>
  <c r="J34" i="2"/>
  <c r="J40" i="4"/>
  <c r="J33" i="2"/>
  <c r="J25" i="4"/>
  <c r="J24" i="2"/>
  <c r="C2" i="4"/>
  <c r="J24" i="4"/>
  <c r="H24" i="4" s="1"/>
  <c r="J15" i="2"/>
  <c r="J16" i="4"/>
  <c r="J14" i="2"/>
  <c r="H14" i="2" s="1"/>
  <c r="J61" i="2"/>
  <c r="H61" i="2" s="1"/>
  <c r="J58" i="4"/>
  <c r="J52" i="2"/>
  <c r="J52" i="4"/>
  <c r="H52" i="4" s="1"/>
  <c r="J43" i="2"/>
  <c r="J34" i="4"/>
  <c r="J26" i="2"/>
  <c r="J33" i="4"/>
  <c r="H33" i="4" s="1"/>
  <c r="J25" i="2"/>
  <c r="J18" i="4"/>
  <c r="J16" i="2"/>
  <c r="C3" i="4"/>
  <c r="J17" i="4"/>
  <c r="J7" i="2"/>
  <c r="J9" i="4"/>
  <c r="H10" i="4" s="1"/>
  <c r="J6" i="2"/>
  <c r="J53" i="2"/>
  <c r="J47" i="4"/>
  <c r="J44" i="2"/>
  <c r="J41" i="4"/>
  <c r="J35" i="2"/>
  <c r="J27" i="4"/>
  <c r="J26" i="4"/>
  <c r="J17" i="2"/>
  <c r="H18" i="2" s="1"/>
  <c r="J11" i="4"/>
  <c r="H11" i="4" s="1"/>
  <c r="J8" i="2"/>
  <c r="AD2" i="2"/>
  <c r="AE4" i="4"/>
  <c r="C3" i="2"/>
  <c r="D3" i="4"/>
  <c r="O3" i="2"/>
  <c r="W2" i="4"/>
  <c r="C4" i="4"/>
  <c r="J3" i="4"/>
  <c r="H3" i="4" s="1"/>
  <c r="J59" i="4"/>
  <c r="H60" i="4" s="1"/>
  <c r="J53" i="4"/>
  <c r="H53" i="4" s="1"/>
  <c r="J45" i="2"/>
  <c r="J42" i="4"/>
  <c r="J36" i="2"/>
  <c r="J35" i="4"/>
  <c r="J27" i="2"/>
  <c r="H27" i="2" s="1"/>
  <c r="J20" i="4"/>
  <c r="H20" i="4" s="1"/>
  <c r="J19" i="4"/>
  <c r="J9" i="2"/>
  <c r="H10" i="2" s="1"/>
  <c r="J4" i="4"/>
  <c r="H4" i="4" s="1"/>
  <c r="J38" i="4"/>
  <c r="AD3" i="2"/>
  <c r="AE2" i="2"/>
  <c r="O2" i="4"/>
  <c r="J31" i="2"/>
  <c r="V5" i="4"/>
  <c r="V3" i="4"/>
  <c r="AD2" i="4"/>
  <c r="N3" i="2"/>
  <c r="P3" i="2" s="1"/>
  <c r="R3" i="2" s="1"/>
  <c r="J55" i="2"/>
  <c r="J54" i="4"/>
  <c r="J54" i="2"/>
  <c r="J48" i="4"/>
  <c r="H48" i="4" s="1"/>
  <c r="J37" i="2"/>
  <c r="J36" i="4"/>
  <c r="J28" i="2"/>
  <c r="J28" i="4"/>
  <c r="H28" i="4" s="1"/>
  <c r="J19" i="2"/>
  <c r="H19" i="2"/>
  <c r="J5" i="4"/>
  <c r="H5" i="4" s="1"/>
  <c r="D2" i="2"/>
  <c r="H2" i="2"/>
  <c r="J12" i="4"/>
  <c r="J55" i="4"/>
  <c r="J56" i="2"/>
  <c r="H56" i="2" s="1"/>
  <c r="W2" i="2"/>
  <c r="AE5" i="4"/>
  <c r="W4" i="4"/>
  <c r="N2" i="4"/>
  <c r="N3" i="4"/>
  <c r="O2" i="2"/>
  <c r="V4" i="4"/>
  <c r="J31" i="4"/>
  <c r="H32" i="4" s="1"/>
  <c r="J49" i="4"/>
  <c r="J47" i="2"/>
  <c r="J43" i="4"/>
  <c r="J46" i="2"/>
  <c r="J29" i="4"/>
  <c r="J29" i="2"/>
  <c r="J21" i="4"/>
  <c r="H21" i="4" s="1"/>
  <c r="J20" i="2"/>
  <c r="H20" i="2" s="1"/>
  <c r="J13" i="4"/>
  <c r="J11" i="2"/>
  <c r="H11" i="2" s="1"/>
  <c r="J58" i="2"/>
  <c r="J61" i="4"/>
  <c r="H61" i="4" s="1"/>
  <c r="J57" i="2"/>
  <c r="J50" i="4"/>
  <c r="J48" i="2"/>
  <c r="W6" i="4"/>
  <c r="W5" i="4"/>
  <c r="W3" i="4"/>
  <c r="X3" i="4" s="1"/>
  <c r="N2" i="2"/>
  <c r="V2" i="2"/>
  <c r="AD3" i="4"/>
  <c r="AE3" i="4"/>
  <c r="D2" i="4"/>
  <c r="J44" i="4"/>
  <c r="J39" i="2"/>
  <c r="J37" i="4"/>
  <c r="J38" i="2"/>
  <c r="H38" i="2" s="1"/>
  <c r="J22" i="4"/>
  <c r="H23" i="4" s="1"/>
  <c r="J21" i="2"/>
  <c r="J14" i="4"/>
  <c r="J12" i="2"/>
  <c r="H13" i="2" s="1"/>
  <c r="J6" i="4"/>
  <c r="H7" i="4" s="1"/>
  <c r="J3" i="2"/>
  <c r="J50" i="2"/>
  <c r="H51" i="2" s="1"/>
  <c r="J56" i="4"/>
  <c r="H56" i="4" s="1"/>
  <c r="J49" i="2"/>
  <c r="J39" i="4"/>
  <c r="J40" i="2"/>
  <c r="B4" i="4"/>
  <c r="O3" i="4"/>
  <c r="M3" i="4"/>
  <c r="L4" i="4"/>
  <c r="A5" i="4"/>
  <c r="D5" i="4" s="1"/>
  <c r="AE4" i="2"/>
  <c r="AF4" i="2" s="1"/>
  <c r="V3" i="2"/>
  <c r="W3" i="2"/>
  <c r="O4" i="2"/>
  <c r="N4" i="2"/>
  <c r="C4" i="2"/>
  <c r="D4" i="2"/>
  <c r="AD5" i="4"/>
  <c r="V6" i="4"/>
  <c r="C5" i="4"/>
  <c r="D3" i="2"/>
  <c r="C11" i="6"/>
  <c r="E10" i="6"/>
  <c r="A10" i="6" s="1"/>
  <c r="M4" i="2"/>
  <c r="L5" i="2"/>
  <c r="AC4" i="2"/>
  <c r="AB5" i="2"/>
  <c r="B4" i="2"/>
  <c r="A5" i="2"/>
  <c r="X3" i="2"/>
  <c r="U3" i="2"/>
  <c r="T4" i="2"/>
  <c r="AF4" i="4"/>
  <c r="X4" i="4"/>
  <c r="AC5" i="4"/>
  <c r="AB6" i="4"/>
  <c r="H2" i="4"/>
  <c r="U6" i="4"/>
  <c r="T7" i="4"/>
  <c r="AE68" i="5"/>
  <c r="U68" i="5"/>
  <c r="K68" i="5"/>
  <c r="W8" i="5"/>
  <c r="M8" i="5"/>
  <c r="C12" i="5"/>
  <c r="D11" i="5" s="1"/>
  <c r="H55" i="2" l="1"/>
  <c r="H50" i="4"/>
  <c r="H22" i="2"/>
  <c r="H30" i="4"/>
  <c r="H8" i="4"/>
  <c r="H7" i="2"/>
  <c r="H37" i="2"/>
  <c r="H44" i="2"/>
  <c r="H47" i="4"/>
  <c r="H12" i="4"/>
  <c r="H16" i="2"/>
  <c r="H35" i="2"/>
  <c r="H50" i="2"/>
  <c r="H58" i="2"/>
  <c r="H31" i="2"/>
  <c r="AF2" i="4"/>
  <c r="H43" i="4"/>
  <c r="H26" i="2"/>
  <c r="E3" i="4"/>
  <c r="E2" i="4"/>
  <c r="F2" i="4" s="1"/>
  <c r="AK2" i="4" s="1"/>
  <c r="A6" i="4"/>
  <c r="B5" i="4"/>
  <c r="H17" i="4"/>
  <c r="H35" i="4"/>
  <c r="H43" i="2"/>
  <c r="AF5" i="4"/>
  <c r="AH5" i="4" s="1"/>
  <c r="P2" i="2"/>
  <c r="Q2" i="2" s="1"/>
  <c r="H4" i="2"/>
  <c r="H38" i="4"/>
  <c r="H53" i="2"/>
  <c r="H45" i="2"/>
  <c r="H44" i="4"/>
  <c r="H49" i="4"/>
  <c r="H27" i="4"/>
  <c r="H48" i="2"/>
  <c r="H55" i="4"/>
  <c r="H5" i="2"/>
  <c r="H39" i="4"/>
  <c r="H30" i="2"/>
  <c r="H41" i="4"/>
  <c r="H34" i="2"/>
  <c r="E4" i="2"/>
  <c r="F4" i="2" s="1"/>
  <c r="H42" i="4"/>
  <c r="H17" i="2"/>
  <c r="H25" i="2"/>
  <c r="H33" i="2"/>
  <c r="H41" i="2"/>
  <c r="H15" i="4"/>
  <c r="H40" i="4"/>
  <c r="H29" i="2"/>
  <c r="H59" i="4"/>
  <c r="H12" i="2"/>
  <c r="H40" i="2"/>
  <c r="H47" i="2"/>
  <c r="H37" i="4"/>
  <c r="H58" i="4"/>
  <c r="H46" i="4"/>
  <c r="H34" i="4"/>
  <c r="H52" i="2"/>
  <c r="H23" i="2"/>
  <c r="H59" i="2"/>
  <c r="X6" i="4"/>
  <c r="Y6" i="4" s="1"/>
  <c r="AM6" i="4" s="1"/>
  <c r="H49" i="2"/>
  <c r="H14" i="4"/>
  <c r="X5" i="4"/>
  <c r="Y5" i="4" s="1"/>
  <c r="AM5" i="4" s="1"/>
  <c r="H8" i="2"/>
  <c r="H36" i="2"/>
  <c r="H19" i="4"/>
  <c r="H25" i="4"/>
  <c r="AG4" i="2"/>
  <c r="AH4" i="2"/>
  <c r="H3" i="2"/>
  <c r="H21" i="2"/>
  <c r="H39" i="2"/>
  <c r="H57" i="2"/>
  <c r="H13" i="4"/>
  <c r="H29" i="4"/>
  <c r="H28" i="2"/>
  <c r="H54" i="2"/>
  <c r="H18" i="4"/>
  <c r="H15" i="2"/>
  <c r="H31" i="4"/>
  <c r="H45" i="4"/>
  <c r="H6" i="4"/>
  <c r="H22" i="4"/>
  <c r="H46" i="2"/>
  <c r="H36" i="4"/>
  <c r="H54" i="4"/>
  <c r="H9" i="2"/>
  <c r="H57" i="4"/>
  <c r="H32" i="2"/>
  <c r="H42" i="2"/>
  <c r="Y4" i="4"/>
  <c r="AM4" i="4" s="1"/>
  <c r="Z4" i="4"/>
  <c r="AG4" i="4"/>
  <c r="AN4" i="4" s="1"/>
  <c r="AH4" i="4"/>
  <c r="H6" i="2"/>
  <c r="H24" i="2"/>
  <c r="H60" i="2"/>
  <c r="H51" i="4"/>
  <c r="H26" i="4"/>
  <c r="H16" i="4"/>
  <c r="E5" i="4"/>
  <c r="H9" i="4"/>
  <c r="P4" i="2"/>
  <c r="Q4" i="2" s="1"/>
  <c r="L5" i="4"/>
  <c r="M4" i="4"/>
  <c r="O4" i="4"/>
  <c r="N4" i="4"/>
  <c r="G2" i="4"/>
  <c r="G3" i="4"/>
  <c r="AD5" i="2"/>
  <c r="AE5" i="2"/>
  <c r="V4" i="2"/>
  <c r="W4" i="2"/>
  <c r="N5" i="2"/>
  <c r="O5" i="2"/>
  <c r="C5" i="2"/>
  <c r="D5" i="2"/>
  <c r="AE6" i="4"/>
  <c r="AD6" i="4"/>
  <c r="W7" i="4"/>
  <c r="V7" i="4"/>
  <c r="C6" i="4"/>
  <c r="D6" i="4"/>
  <c r="E11" i="6"/>
  <c r="A11" i="6" s="1"/>
  <c r="C12" i="6"/>
  <c r="U4" i="2"/>
  <c r="T5" i="2"/>
  <c r="X2" i="2"/>
  <c r="AB6" i="2"/>
  <c r="AC5" i="2"/>
  <c r="AF3" i="2"/>
  <c r="E2" i="2"/>
  <c r="M5" i="2"/>
  <c r="L6" i="2"/>
  <c r="A6" i="2"/>
  <c r="B5" i="2"/>
  <c r="E3" i="2"/>
  <c r="AF2" i="2"/>
  <c r="T8" i="4"/>
  <c r="U7" i="4"/>
  <c r="B6" i="4"/>
  <c r="A7" i="4"/>
  <c r="E4" i="4"/>
  <c r="P3" i="4"/>
  <c r="AF3" i="4"/>
  <c r="P2" i="4"/>
  <c r="X2" i="4"/>
  <c r="AC6" i="4"/>
  <c r="AB7" i="4"/>
  <c r="C13" i="5"/>
  <c r="AF6" i="4" l="1"/>
  <c r="AF5" i="2"/>
  <c r="AH5" i="2" s="1"/>
  <c r="AG5" i="4"/>
  <c r="AN5" i="4" s="1"/>
  <c r="X7" i="4"/>
  <c r="X4" i="2"/>
  <c r="Z4" i="2" s="1"/>
  <c r="Z5" i="4"/>
  <c r="R2" i="2"/>
  <c r="G4" i="2"/>
  <c r="G5" i="4"/>
  <c r="Z6" i="4"/>
  <c r="E5" i="2"/>
  <c r="AG6" i="4"/>
  <c r="AN6" i="4" s="1"/>
  <c r="AH6" i="4"/>
  <c r="Y4" i="2"/>
  <c r="Y7" i="4"/>
  <c r="AM7" i="4" s="1"/>
  <c r="Z7" i="4"/>
  <c r="R4" i="2"/>
  <c r="AG5" i="2"/>
  <c r="E6" i="4"/>
  <c r="F6" i="4" s="1"/>
  <c r="AK6" i="4" s="1"/>
  <c r="P4" i="4"/>
  <c r="R4" i="4" s="1"/>
  <c r="R2" i="4"/>
  <c r="Q2" i="4"/>
  <c r="AL2" i="4" s="1"/>
  <c r="P5" i="2"/>
  <c r="Q5" i="2" s="1"/>
  <c r="N5" i="4"/>
  <c r="O5" i="4"/>
  <c r="L6" i="4"/>
  <c r="M5" i="4"/>
  <c r="R3" i="4"/>
  <c r="G4" i="4"/>
  <c r="F4" i="4"/>
  <c r="AK4" i="4" s="1"/>
  <c r="G2" i="2"/>
  <c r="F2" i="2"/>
  <c r="G3" i="2"/>
  <c r="G5" i="2"/>
  <c r="AD6" i="2"/>
  <c r="AE6" i="2"/>
  <c r="V5" i="2"/>
  <c r="X5" i="2" s="1"/>
  <c r="W5" i="2"/>
  <c r="O6" i="2"/>
  <c r="N6" i="2"/>
  <c r="C6" i="2"/>
  <c r="D6" i="2"/>
  <c r="AE7" i="4"/>
  <c r="AD7" i="4"/>
  <c r="V8" i="4"/>
  <c r="W8" i="4"/>
  <c r="X8" i="4" s="1"/>
  <c r="D7" i="4"/>
  <c r="C7" i="4"/>
  <c r="E12" i="6"/>
  <c r="A12" i="6" s="1"/>
  <c r="C13" i="6"/>
  <c r="A7" i="2"/>
  <c r="B6" i="2"/>
  <c r="M6" i="2"/>
  <c r="L7" i="2"/>
  <c r="AC6" i="2"/>
  <c r="AB7" i="2"/>
  <c r="U5" i="2"/>
  <c r="T6" i="2"/>
  <c r="AB8" i="4"/>
  <c r="AC7" i="4"/>
  <c r="A8" i="4"/>
  <c r="B7" i="4"/>
  <c r="T9" i="4"/>
  <c r="U8" i="4"/>
  <c r="C14" i="5"/>
  <c r="D12" i="5"/>
  <c r="Q4" i="4" l="1"/>
  <c r="AL4" i="4" s="1"/>
  <c r="G6" i="4"/>
  <c r="E6" i="2"/>
  <c r="AF6" i="2"/>
  <c r="AH6" i="2" s="1"/>
  <c r="R5" i="2"/>
  <c r="Y8" i="4"/>
  <c r="AM8" i="4" s="1"/>
  <c r="Z8" i="4"/>
  <c r="Y5" i="2"/>
  <c r="Z5" i="2"/>
  <c r="AF7" i="4"/>
  <c r="P5" i="4"/>
  <c r="R5" i="4" s="1"/>
  <c r="E7" i="4"/>
  <c r="G7" i="4" s="1"/>
  <c r="O6" i="4"/>
  <c r="M6" i="4"/>
  <c r="L7" i="4"/>
  <c r="N6" i="4"/>
  <c r="P6" i="2"/>
  <c r="Q6" i="2" s="1"/>
  <c r="F6" i="2"/>
  <c r="G6" i="2"/>
  <c r="AD7" i="2"/>
  <c r="AE7" i="2"/>
  <c r="W6" i="2"/>
  <c r="V6" i="2"/>
  <c r="O7" i="2"/>
  <c r="N7" i="2"/>
  <c r="C7" i="2"/>
  <c r="D7" i="2"/>
  <c r="AD8" i="4"/>
  <c r="AE8" i="4"/>
  <c r="W9" i="4"/>
  <c r="V9" i="4"/>
  <c r="C8" i="4"/>
  <c r="D8" i="4"/>
  <c r="E13" i="6"/>
  <c r="A13" i="6" s="1"/>
  <c r="C14" i="6"/>
  <c r="T7" i="2"/>
  <c r="U6" i="2"/>
  <c r="B7" i="2"/>
  <c r="A8" i="2"/>
  <c r="AC7" i="2"/>
  <c r="AB8" i="2"/>
  <c r="L8" i="2"/>
  <c r="M7" i="2"/>
  <c r="T10" i="4"/>
  <c r="U9" i="4"/>
  <c r="B8" i="4"/>
  <c r="A9" i="4"/>
  <c r="AB9" i="4"/>
  <c r="AC8" i="4"/>
  <c r="C15" i="5"/>
  <c r="D13" i="5"/>
  <c r="AG6" i="2" l="1"/>
  <c r="X9" i="4"/>
  <c r="X6" i="2"/>
  <c r="Q5" i="4"/>
  <c r="AL5" i="4" s="1"/>
  <c r="AF8" i="4"/>
  <c r="AG8" i="4" s="1"/>
  <c r="AN8" i="4" s="1"/>
  <c r="AF7" i="2"/>
  <c r="AH7" i="2" s="1"/>
  <c r="Y6" i="2"/>
  <c r="Z6" i="2"/>
  <c r="AG7" i="4"/>
  <c r="AN7" i="4" s="1"/>
  <c r="AH7" i="4"/>
  <c r="AH8" i="4"/>
  <c r="E7" i="2"/>
  <c r="G7" i="2" s="1"/>
  <c r="R6" i="2"/>
  <c r="N7" i="4"/>
  <c r="M7" i="4"/>
  <c r="L8" i="4"/>
  <c r="O7" i="4"/>
  <c r="P7" i="2"/>
  <c r="Q7" i="2" s="1"/>
  <c r="P6" i="4"/>
  <c r="R6" i="4" s="1"/>
  <c r="E8" i="4"/>
  <c r="G8" i="4" s="1"/>
  <c r="AE8" i="2"/>
  <c r="AD8" i="2"/>
  <c r="AF8" i="2" s="1"/>
  <c r="V7" i="2"/>
  <c r="W7" i="2"/>
  <c r="O8" i="2"/>
  <c r="N8" i="2"/>
  <c r="C8" i="2"/>
  <c r="D8" i="2"/>
  <c r="AE9" i="4"/>
  <c r="AD9" i="4"/>
  <c r="W10" i="4"/>
  <c r="V10" i="4"/>
  <c r="D9" i="4"/>
  <c r="C9" i="4"/>
  <c r="C15" i="6"/>
  <c r="E14" i="6"/>
  <c r="A14" i="6" s="1"/>
  <c r="AB9" i="2"/>
  <c r="AC8" i="2"/>
  <c r="U7" i="2"/>
  <c r="T8" i="2"/>
  <c r="M8" i="2"/>
  <c r="L9" i="2"/>
  <c r="A9" i="2"/>
  <c r="B8" i="2"/>
  <c r="U10" i="4"/>
  <c r="T11" i="4"/>
  <c r="B9" i="4"/>
  <c r="A10" i="4"/>
  <c r="AC9" i="4"/>
  <c r="AB10" i="4"/>
  <c r="C16" i="5"/>
  <c r="D14" i="5"/>
  <c r="AG7" i="2" l="1"/>
  <c r="X10" i="4"/>
  <c r="X7" i="2"/>
  <c r="AF9" i="4"/>
  <c r="Y7" i="2"/>
  <c r="Z7" i="2"/>
  <c r="R7" i="2"/>
  <c r="AG8" i="2"/>
  <c r="AH8" i="2"/>
  <c r="E9" i="4"/>
  <c r="Q6" i="4"/>
  <c r="AL6" i="4" s="1"/>
  <c r="P7" i="4"/>
  <c r="R7" i="4" s="1"/>
  <c r="L9" i="4"/>
  <c r="O8" i="4"/>
  <c r="N8" i="4"/>
  <c r="M8" i="4"/>
  <c r="P8" i="2"/>
  <c r="Q8" i="2" s="1"/>
  <c r="F8" i="4"/>
  <c r="AK8" i="4" s="1"/>
  <c r="E8" i="2"/>
  <c r="F8" i="2" s="1"/>
  <c r="F9" i="4"/>
  <c r="AK9" i="4" s="1"/>
  <c r="G9" i="4"/>
  <c r="AE9" i="2"/>
  <c r="AD9" i="2"/>
  <c r="V8" i="2"/>
  <c r="W8" i="2"/>
  <c r="O9" i="2"/>
  <c r="N9" i="2"/>
  <c r="C9" i="2"/>
  <c r="D9" i="2"/>
  <c r="AE10" i="4"/>
  <c r="AD10" i="4"/>
  <c r="AF10" i="4" s="1"/>
  <c r="W11" i="4"/>
  <c r="V11" i="4"/>
  <c r="D10" i="4"/>
  <c r="C10" i="4"/>
  <c r="C16" i="6"/>
  <c r="E15" i="6"/>
  <c r="A15" i="6" s="1"/>
  <c r="U8" i="2"/>
  <c r="T9" i="2"/>
  <c r="A10" i="2"/>
  <c r="B9" i="2"/>
  <c r="M9" i="2"/>
  <c r="L10" i="2"/>
  <c r="AB10" i="2"/>
  <c r="AC9" i="2"/>
  <c r="AC10" i="4"/>
  <c r="AB11" i="4"/>
  <c r="T12" i="4"/>
  <c r="U11" i="4"/>
  <c r="A11" i="4"/>
  <c r="B10" i="4"/>
  <c r="C17" i="5"/>
  <c r="D15" i="5"/>
  <c r="X11" i="4" l="1"/>
  <c r="X8" i="2"/>
  <c r="AF9" i="2"/>
  <c r="Y8" i="2"/>
  <c r="Z8" i="2"/>
  <c r="Y11" i="4"/>
  <c r="AM11" i="4" s="1"/>
  <c r="Z11" i="4"/>
  <c r="Q7" i="4"/>
  <c r="AL7" i="4" s="1"/>
  <c r="G8" i="2"/>
  <c r="E10" i="4"/>
  <c r="P8" i="4"/>
  <c r="Q8" i="4" s="1"/>
  <c r="AL8" i="4" s="1"/>
  <c r="P9" i="2"/>
  <c r="Q9" i="2" s="1"/>
  <c r="O9" i="4"/>
  <c r="L10" i="4"/>
  <c r="M9" i="4"/>
  <c r="N9" i="4"/>
  <c r="E9" i="2"/>
  <c r="G9" i="2" s="1"/>
  <c r="AD10" i="2"/>
  <c r="AE10" i="2"/>
  <c r="V9" i="2"/>
  <c r="W9" i="2"/>
  <c r="N10" i="2"/>
  <c r="O10" i="2"/>
  <c r="D10" i="2"/>
  <c r="C10" i="2"/>
  <c r="AE11" i="4"/>
  <c r="AD11" i="4"/>
  <c r="V12" i="4"/>
  <c r="W12" i="4"/>
  <c r="D11" i="4"/>
  <c r="C11" i="4"/>
  <c r="E16" i="6"/>
  <c r="A16" i="6" s="1"/>
  <c r="C17" i="6"/>
  <c r="AC10" i="2"/>
  <c r="AB11" i="2"/>
  <c r="L11" i="2"/>
  <c r="M10" i="2"/>
  <c r="B10" i="2"/>
  <c r="A11" i="2"/>
  <c r="T10" i="2"/>
  <c r="U9" i="2"/>
  <c r="A12" i="4"/>
  <c r="B11" i="4"/>
  <c r="T13" i="4"/>
  <c r="U12" i="4"/>
  <c r="AB12" i="4"/>
  <c r="AC11" i="4"/>
  <c r="C18" i="5"/>
  <c r="D16" i="5"/>
  <c r="AF10" i="2" l="1"/>
  <c r="X12" i="4"/>
  <c r="P10" i="2"/>
  <c r="AF11" i="4"/>
  <c r="AG11" i="4" s="1"/>
  <c r="AN11" i="4" s="1"/>
  <c r="G10" i="4"/>
  <c r="X9" i="2"/>
  <c r="Y12" i="4"/>
  <c r="AM12" i="4" s="1"/>
  <c r="Z12" i="4"/>
  <c r="E10" i="2"/>
  <c r="R9" i="2"/>
  <c r="P9" i="4"/>
  <c r="Q9" i="4"/>
  <c r="AL9" i="4" s="1"/>
  <c r="R9" i="4"/>
  <c r="N10" i="4"/>
  <c r="L11" i="4"/>
  <c r="M10" i="4"/>
  <c r="O10" i="4"/>
  <c r="R10" i="2"/>
  <c r="E11" i="4"/>
  <c r="G11" i="4" s="1"/>
  <c r="F9" i="2"/>
  <c r="AD11" i="2"/>
  <c r="AE11" i="2"/>
  <c r="V10" i="2"/>
  <c r="W10" i="2"/>
  <c r="N11" i="2"/>
  <c r="O11" i="2"/>
  <c r="C11" i="2"/>
  <c r="D11" i="2"/>
  <c r="AE12" i="4"/>
  <c r="AD12" i="4"/>
  <c r="W13" i="4"/>
  <c r="V13" i="4"/>
  <c r="X13" i="4" s="1"/>
  <c r="C12" i="4"/>
  <c r="D12" i="4"/>
  <c r="E17" i="6"/>
  <c r="A17" i="6" s="1"/>
  <c r="C18" i="6"/>
  <c r="AC11" i="2"/>
  <c r="AB12" i="2"/>
  <c r="T11" i="2"/>
  <c r="U10" i="2"/>
  <c r="B11" i="2"/>
  <c r="A12" i="2"/>
  <c r="L12" i="2"/>
  <c r="M11" i="2"/>
  <c r="U13" i="4"/>
  <c r="T14" i="4"/>
  <c r="B12" i="4"/>
  <c r="A13" i="4"/>
  <c r="AB13" i="4"/>
  <c r="AC12" i="4"/>
  <c r="C19" i="5"/>
  <c r="D17" i="5"/>
  <c r="AF11" i="2" l="1"/>
  <c r="AH11" i="4"/>
  <c r="AF12" i="4"/>
  <c r="AH12" i="4" s="1"/>
  <c r="G10" i="2"/>
  <c r="X10" i="2"/>
  <c r="Y13" i="4"/>
  <c r="AM13" i="4" s="1"/>
  <c r="Z13" i="4"/>
  <c r="AG12" i="4"/>
  <c r="AN12" i="4" s="1"/>
  <c r="E11" i="2"/>
  <c r="F11" i="2" s="1"/>
  <c r="AG11" i="2"/>
  <c r="AH11" i="2"/>
  <c r="F11" i="4"/>
  <c r="AK11" i="4" s="1"/>
  <c r="P11" i="2"/>
  <c r="R11" i="2" s="1"/>
  <c r="P10" i="4"/>
  <c r="R10" i="4" s="1"/>
  <c r="O11" i="4"/>
  <c r="N11" i="4"/>
  <c r="M11" i="4"/>
  <c r="L12" i="4"/>
  <c r="E12" i="4"/>
  <c r="AD12" i="2"/>
  <c r="AE12" i="2"/>
  <c r="AF12" i="2" s="1"/>
  <c r="V11" i="2"/>
  <c r="W11" i="2"/>
  <c r="N12" i="2"/>
  <c r="O12" i="2"/>
  <c r="C12" i="2"/>
  <c r="D12" i="2"/>
  <c r="AE13" i="4"/>
  <c r="AD13" i="4"/>
  <c r="W14" i="4"/>
  <c r="V14" i="4"/>
  <c r="X14" i="4" s="1"/>
  <c r="D13" i="4"/>
  <c r="C13" i="4"/>
  <c r="C19" i="6"/>
  <c r="E18" i="6"/>
  <c r="A18" i="6" s="1"/>
  <c r="B12" i="2"/>
  <c r="A13" i="2"/>
  <c r="U11" i="2"/>
  <c r="T12" i="2"/>
  <c r="AC12" i="2"/>
  <c r="AB13" i="2"/>
  <c r="M12" i="2"/>
  <c r="L13" i="2"/>
  <c r="AC13" i="4"/>
  <c r="AB14" i="4"/>
  <c r="U14" i="4"/>
  <c r="T15" i="4"/>
  <c r="B13" i="4"/>
  <c r="A14" i="4"/>
  <c r="C20" i="5"/>
  <c r="D18" i="5"/>
  <c r="P11" i="4" l="1"/>
  <c r="AF13" i="4"/>
  <c r="X11" i="2"/>
  <c r="G12" i="4"/>
  <c r="Y11" i="2"/>
  <c r="Z11" i="2"/>
  <c r="Y14" i="4"/>
  <c r="AM14" i="4" s="1"/>
  <c r="Z14" i="4"/>
  <c r="AG12" i="2"/>
  <c r="AH12" i="2"/>
  <c r="P12" i="2"/>
  <c r="Q12" i="2" s="1"/>
  <c r="AG13" i="4"/>
  <c r="AN13" i="4" s="1"/>
  <c r="AH13" i="4"/>
  <c r="G11" i="2"/>
  <c r="Q11" i="2"/>
  <c r="Q11" i="4"/>
  <c r="AL11" i="4" s="1"/>
  <c r="R11" i="4"/>
  <c r="M12" i="4"/>
  <c r="N12" i="4"/>
  <c r="O12" i="4"/>
  <c r="L13" i="4"/>
  <c r="E13" i="4"/>
  <c r="F13" i="4" s="1"/>
  <c r="AK13" i="4" s="1"/>
  <c r="E12" i="2"/>
  <c r="G12" i="2" s="1"/>
  <c r="G13" i="4"/>
  <c r="AD13" i="2"/>
  <c r="AE13" i="2"/>
  <c r="V12" i="2"/>
  <c r="W12" i="2"/>
  <c r="N13" i="2"/>
  <c r="O13" i="2"/>
  <c r="C13" i="2"/>
  <c r="D13" i="2"/>
  <c r="AE14" i="4"/>
  <c r="AF14" i="4" s="1"/>
  <c r="AD14" i="4"/>
  <c r="W15" i="4"/>
  <c r="V15" i="4"/>
  <c r="C14" i="4"/>
  <c r="D14" i="4"/>
  <c r="C20" i="6"/>
  <c r="E19" i="6"/>
  <c r="A19" i="6" s="1"/>
  <c r="M13" i="2"/>
  <c r="L14" i="2"/>
  <c r="AB14" i="2"/>
  <c r="AC13" i="2"/>
  <c r="U12" i="2"/>
  <c r="T13" i="2"/>
  <c r="X12" i="2"/>
  <c r="A14" i="2"/>
  <c r="B13" i="2"/>
  <c r="B14" i="4"/>
  <c r="A15" i="4"/>
  <c r="U15" i="4"/>
  <c r="T16" i="4"/>
  <c r="AC14" i="4"/>
  <c r="AB15" i="4"/>
  <c r="C21" i="5"/>
  <c r="D19" i="5"/>
  <c r="X15" i="4" l="1"/>
  <c r="Y15" i="4" s="1"/>
  <c r="AM15" i="4" s="1"/>
  <c r="AF13" i="2"/>
  <c r="AG13" i="2" s="1"/>
  <c r="E13" i="2"/>
  <c r="G13" i="2" s="1"/>
  <c r="Y12" i="2"/>
  <c r="Z12" i="2"/>
  <c r="AG14" i="4"/>
  <c r="AN14" i="4" s="1"/>
  <c r="AH14" i="4"/>
  <c r="P13" i="2"/>
  <c r="R13" i="2" s="1"/>
  <c r="R12" i="2"/>
  <c r="P12" i="4"/>
  <c r="Q12" i="4" s="1"/>
  <c r="AL12" i="4" s="1"/>
  <c r="R12" i="4"/>
  <c r="N13" i="4"/>
  <c r="L14" i="4"/>
  <c r="O13" i="4"/>
  <c r="M13" i="4"/>
  <c r="E14" i="4"/>
  <c r="F14" i="4" s="1"/>
  <c r="AK14" i="4" s="1"/>
  <c r="AD14" i="2"/>
  <c r="AE14" i="2"/>
  <c r="V13" i="2"/>
  <c r="W13" i="2"/>
  <c r="O14" i="2"/>
  <c r="N14" i="2"/>
  <c r="C14" i="2"/>
  <c r="D14" i="2"/>
  <c r="AE15" i="4"/>
  <c r="AD15" i="4"/>
  <c r="V16" i="4"/>
  <c r="W16" i="4"/>
  <c r="D15" i="4"/>
  <c r="C15" i="4"/>
  <c r="E20" i="6"/>
  <c r="A20" i="6" s="1"/>
  <c r="C21" i="6"/>
  <c r="B14" i="2"/>
  <c r="A15" i="2"/>
  <c r="AC14" i="2"/>
  <c r="AB15" i="2"/>
  <c r="M14" i="2"/>
  <c r="L15" i="2"/>
  <c r="U13" i="2"/>
  <c r="T14" i="2"/>
  <c r="T17" i="4"/>
  <c r="U16" i="4"/>
  <c r="A16" i="4"/>
  <c r="B15" i="4"/>
  <c r="AB16" i="4"/>
  <c r="AC15" i="4"/>
  <c r="C22" i="5"/>
  <c r="D20" i="5"/>
  <c r="Z15" i="4" l="1"/>
  <c r="X13" i="2"/>
  <c r="X16" i="4"/>
  <c r="F13" i="2"/>
  <c r="AH13" i="2"/>
  <c r="AF15" i="4"/>
  <c r="AG15" i="4" s="1"/>
  <c r="AN15" i="4" s="1"/>
  <c r="AH15" i="4"/>
  <c r="Q13" i="2"/>
  <c r="Y13" i="2"/>
  <c r="Z13" i="2"/>
  <c r="AF14" i="2"/>
  <c r="P13" i="4"/>
  <c r="Q13" i="4" s="1"/>
  <c r="AL13" i="4" s="1"/>
  <c r="L15" i="4"/>
  <c r="N14" i="4"/>
  <c r="M14" i="4"/>
  <c r="O14" i="4"/>
  <c r="P14" i="2"/>
  <c r="Q14" i="2" s="1"/>
  <c r="E15" i="4"/>
  <c r="F15" i="4" s="1"/>
  <c r="AK15" i="4" s="1"/>
  <c r="E14" i="2"/>
  <c r="F14" i="2" s="1"/>
  <c r="AD15" i="2"/>
  <c r="AE15" i="2"/>
  <c r="W14" i="2"/>
  <c r="V14" i="2"/>
  <c r="X14" i="2" s="1"/>
  <c r="O15" i="2"/>
  <c r="N15" i="2"/>
  <c r="C15" i="2"/>
  <c r="D15" i="2"/>
  <c r="AE16" i="4"/>
  <c r="AD16" i="4"/>
  <c r="W17" i="4"/>
  <c r="V17" i="4"/>
  <c r="C16" i="4"/>
  <c r="D16" i="4"/>
  <c r="E21" i="6"/>
  <c r="A21" i="6" s="1"/>
  <c r="C22" i="6"/>
  <c r="AC15" i="2"/>
  <c r="AB16" i="2"/>
  <c r="T15" i="2"/>
  <c r="U14" i="2"/>
  <c r="L16" i="2"/>
  <c r="M15" i="2"/>
  <c r="B15" i="2"/>
  <c r="A16" i="2"/>
  <c r="A17" i="4"/>
  <c r="B16" i="4"/>
  <c r="T18" i="4"/>
  <c r="U17" i="4"/>
  <c r="AC16" i="4"/>
  <c r="AB17" i="4"/>
  <c r="C23" i="5"/>
  <c r="D21" i="5"/>
  <c r="X17" i="4" l="1"/>
  <c r="P15" i="2"/>
  <c r="Q15" i="2" s="1"/>
  <c r="AF16" i="4"/>
  <c r="AF15" i="2"/>
  <c r="AH15" i="2" s="1"/>
  <c r="Y14" i="2"/>
  <c r="Z14" i="2"/>
  <c r="R13" i="4"/>
  <c r="AG15" i="2"/>
  <c r="G15" i="4"/>
  <c r="AG14" i="2"/>
  <c r="AH14" i="2"/>
  <c r="R14" i="2"/>
  <c r="P14" i="4"/>
  <c r="R14" i="4" s="1"/>
  <c r="N15" i="4"/>
  <c r="M15" i="4"/>
  <c r="O15" i="4"/>
  <c r="L16" i="4"/>
  <c r="E15" i="2"/>
  <c r="G15" i="2" s="1"/>
  <c r="E16" i="4"/>
  <c r="G16" i="4" s="1"/>
  <c r="AE16" i="2"/>
  <c r="AD16" i="2"/>
  <c r="V15" i="2"/>
  <c r="W15" i="2"/>
  <c r="O16" i="2"/>
  <c r="N16" i="2"/>
  <c r="C16" i="2"/>
  <c r="D16" i="2"/>
  <c r="E16" i="2" s="1"/>
  <c r="AE17" i="4"/>
  <c r="AD17" i="4"/>
  <c r="W18" i="4"/>
  <c r="V18" i="4"/>
  <c r="D17" i="4"/>
  <c r="C17" i="4"/>
  <c r="C23" i="6"/>
  <c r="E22" i="6"/>
  <c r="A22" i="6" s="1"/>
  <c r="M16" i="2"/>
  <c r="L17" i="2"/>
  <c r="AB17" i="2"/>
  <c r="AC16" i="2"/>
  <c r="U15" i="2"/>
  <c r="T16" i="2"/>
  <c r="A17" i="2"/>
  <c r="B16" i="2"/>
  <c r="AC17" i="4"/>
  <c r="AB18" i="4"/>
  <c r="U18" i="4"/>
  <c r="T19" i="4"/>
  <c r="B17" i="4"/>
  <c r="A18" i="4"/>
  <c r="C24" i="5"/>
  <c r="D22" i="5"/>
  <c r="Q14" i="4" l="1"/>
  <c r="AL14" i="4" s="1"/>
  <c r="F15" i="2"/>
  <c r="P16" i="2"/>
  <c r="AF16" i="2"/>
  <c r="E17" i="4"/>
  <c r="X15" i="2"/>
  <c r="Y15" i="2" s="1"/>
  <c r="AF17" i="4"/>
  <c r="P15" i="4"/>
  <c r="X18" i="4"/>
  <c r="N16" i="4"/>
  <c r="O16" i="4"/>
  <c r="L17" i="4"/>
  <c r="M16" i="4"/>
  <c r="Q16" i="2"/>
  <c r="R16" i="2"/>
  <c r="F16" i="2"/>
  <c r="G16" i="2"/>
  <c r="G17" i="4"/>
  <c r="F16" i="4"/>
  <c r="AK16" i="4" s="1"/>
  <c r="AE17" i="2"/>
  <c r="AD17" i="2"/>
  <c r="V16" i="2"/>
  <c r="W16" i="2"/>
  <c r="O17" i="2"/>
  <c r="N17" i="2"/>
  <c r="C17" i="2"/>
  <c r="D17" i="2"/>
  <c r="AD18" i="4"/>
  <c r="AE18" i="4"/>
  <c r="W19" i="4"/>
  <c r="V19" i="4"/>
  <c r="D18" i="4"/>
  <c r="C18" i="4"/>
  <c r="C24" i="6"/>
  <c r="E23" i="6"/>
  <c r="A23" i="6" s="1"/>
  <c r="U16" i="2"/>
  <c r="T17" i="2"/>
  <c r="A18" i="2"/>
  <c r="B17" i="2"/>
  <c r="AB18" i="2"/>
  <c r="AC17" i="2"/>
  <c r="M17" i="2"/>
  <c r="L18" i="2"/>
  <c r="U19" i="4"/>
  <c r="T20" i="4"/>
  <c r="B18" i="4"/>
  <c r="A19" i="4"/>
  <c r="AB19" i="4"/>
  <c r="AC18" i="4"/>
  <c r="C25" i="5"/>
  <c r="D23" i="5"/>
  <c r="Z15" i="2" l="1"/>
  <c r="AF17" i="2"/>
  <c r="Q15" i="4"/>
  <c r="AL15" i="4" s="1"/>
  <c r="AF18" i="4"/>
  <c r="AG18" i="4" s="1"/>
  <c r="AN18" i="4" s="1"/>
  <c r="P17" i="2"/>
  <c r="X19" i="4"/>
  <c r="Y19" i="4" s="1"/>
  <c r="AM19" i="4" s="1"/>
  <c r="X16" i="2"/>
  <c r="E17" i="2"/>
  <c r="G17" i="2" s="1"/>
  <c r="Y18" i="4"/>
  <c r="AM18" i="4" s="1"/>
  <c r="Z18" i="4"/>
  <c r="E18" i="4"/>
  <c r="G18" i="4" s="1"/>
  <c r="P16" i="4"/>
  <c r="Q16" i="4" s="1"/>
  <c r="AL16" i="4" s="1"/>
  <c r="R16" i="4"/>
  <c r="O17" i="4"/>
  <c r="N17" i="4"/>
  <c r="L18" i="4"/>
  <c r="M17" i="4"/>
  <c r="R17" i="2"/>
  <c r="AD18" i="2"/>
  <c r="AE18" i="2"/>
  <c r="AF18" i="2" s="1"/>
  <c r="V17" i="2"/>
  <c r="W17" i="2"/>
  <c r="N18" i="2"/>
  <c r="O18" i="2"/>
  <c r="D18" i="2"/>
  <c r="C18" i="2"/>
  <c r="AE19" i="4"/>
  <c r="AD19" i="4"/>
  <c r="V20" i="4"/>
  <c r="W20" i="4"/>
  <c r="D19" i="4"/>
  <c r="C19" i="4"/>
  <c r="C25" i="6"/>
  <c r="E24" i="6"/>
  <c r="A24" i="6" s="1"/>
  <c r="T18" i="2"/>
  <c r="U17" i="2"/>
  <c r="B18" i="2"/>
  <c r="A19" i="2"/>
  <c r="L19" i="2"/>
  <c r="M18" i="2"/>
  <c r="AC18" i="2"/>
  <c r="AB19" i="2"/>
  <c r="AB20" i="4"/>
  <c r="AC19" i="4"/>
  <c r="A20" i="4"/>
  <c r="B19" i="4"/>
  <c r="T21" i="4"/>
  <c r="U20" i="4"/>
  <c r="C26" i="5"/>
  <c r="D24" i="5"/>
  <c r="Z19" i="4" l="1"/>
  <c r="AH18" i="4"/>
  <c r="E18" i="2"/>
  <c r="G18" i="2" s="1"/>
  <c r="AF19" i="4"/>
  <c r="AG19" i="4" s="1"/>
  <c r="AN19" i="4" s="1"/>
  <c r="X20" i="4"/>
  <c r="Z20" i="4" s="1"/>
  <c r="E19" i="4"/>
  <c r="X17" i="2"/>
  <c r="AG18" i="2"/>
  <c r="AH18" i="2"/>
  <c r="F18" i="4"/>
  <c r="AK18" i="4" s="1"/>
  <c r="AH19" i="4"/>
  <c r="P17" i="4"/>
  <c r="R17" i="4"/>
  <c r="M18" i="4"/>
  <c r="L19" i="4"/>
  <c r="O18" i="4"/>
  <c r="N18" i="4"/>
  <c r="P18" i="2"/>
  <c r="R18" i="2" s="1"/>
  <c r="F18" i="2"/>
  <c r="G19" i="4"/>
  <c r="AE19" i="2"/>
  <c r="AD19" i="2"/>
  <c r="V18" i="2"/>
  <c r="W18" i="2"/>
  <c r="N19" i="2"/>
  <c r="O19" i="2"/>
  <c r="C19" i="2"/>
  <c r="D19" i="2"/>
  <c r="E19" i="2" s="1"/>
  <c r="AE20" i="4"/>
  <c r="AD20" i="4"/>
  <c r="W21" i="4"/>
  <c r="V21" i="4"/>
  <c r="C20" i="4"/>
  <c r="D20" i="4"/>
  <c r="E25" i="6"/>
  <c r="A25" i="6" s="1"/>
  <c r="C26" i="6"/>
  <c r="AC19" i="2"/>
  <c r="AB20" i="2"/>
  <c r="T19" i="2"/>
  <c r="U18" i="2"/>
  <c r="L20" i="2"/>
  <c r="M19" i="2"/>
  <c r="B19" i="2"/>
  <c r="A20" i="2"/>
  <c r="B20" i="4"/>
  <c r="A21" i="4"/>
  <c r="AC20" i="4"/>
  <c r="AB21" i="4"/>
  <c r="U21" i="4"/>
  <c r="T22" i="4"/>
  <c r="C27" i="5"/>
  <c r="D25" i="5"/>
  <c r="Y20" i="4" l="1"/>
  <c r="AM20" i="4" s="1"/>
  <c r="X18" i="2"/>
  <c r="AF20" i="4"/>
  <c r="AG20" i="4" s="1"/>
  <c r="AN20" i="4" s="1"/>
  <c r="AF19" i="2"/>
  <c r="AG19" i="2" s="1"/>
  <c r="P19" i="2"/>
  <c r="Q19" i="2" s="1"/>
  <c r="Y18" i="2"/>
  <c r="Z18" i="2"/>
  <c r="Q18" i="2"/>
  <c r="X21" i="4"/>
  <c r="P18" i="4"/>
  <c r="R18" i="4" s="1"/>
  <c r="O19" i="4"/>
  <c r="M19" i="4"/>
  <c r="N19" i="4"/>
  <c r="L20" i="4"/>
  <c r="E20" i="4"/>
  <c r="G20" i="4" s="1"/>
  <c r="G19" i="2"/>
  <c r="AE20" i="2"/>
  <c r="AD20" i="2"/>
  <c r="V19" i="2"/>
  <c r="W19" i="2"/>
  <c r="O20" i="2"/>
  <c r="N20" i="2"/>
  <c r="C20" i="2"/>
  <c r="D20" i="2"/>
  <c r="AE21" i="4"/>
  <c r="AD21" i="4"/>
  <c r="W22" i="4"/>
  <c r="V22" i="4"/>
  <c r="D21" i="4"/>
  <c r="C21" i="4"/>
  <c r="C27" i="6"/>
  <c r="E26" i="6"/>
  <c r="A26" i="6" s="1"/>
  <c r="AC20" i="2"/>
  <c r="AB21" i="2"/>
  <c r="U19" i="2"/>
  <c r="T20" i="2"/>
  <c r="B20" i="2"/>
  <c r="A21" i="2"/>
  <c r="M20" i="2"/>
  <c r="L21" i="2"/>
  <c r="B21" i="4"/>
  <c r="A22" i="4"/>
  <c r="AC21" i="4"/>
  <c r="AB22" i="4"/>
  <c r="U22" i="4"/>
  <c r="T23" i="4"/>
  <c r="C28" i="5"/>
  <c r="D26" i="5"/>
  <c r="F20" i="4" l="1"/>
  <c r="AK20" i="4" s="1"/>
  <c r="AH20" i="4"/>
  <c r="P20" i="2"/>
  <c r="AF20" i="2"/>
  <c r="AG20" i="2" s="1"/>
  <c r="AH19" i="2"/>
  <c r="P19" i="4"/>
  <c r="R19" i="2"/>
  <c r="Q18" i="4"/>
  <c r="AL18" i="4" s="1"/>
  <c r="X19" i="2"/>
  <c r="Z19" i="2" s="1"/>
  <c r="AF21" i="4"/>
  <c r="AG21" i="4" s="1"/>
  <c r="AN21" i="4" s="1"/>
  <c r="Y21" i="4"/>
  <c r="AM21" i="4" s="1"/>
  <c r="Z21" i="4"/>
  <c r="AH21" i="4"/>
  <c r="X22" i="4"/>
  <c r="E21" i="4"/>
  <c r="G21" i="4" s="1"/>
  <c r="E20" i="2"/>
  <c r="G20" i="2" s="1"/>
  <c r="N20" i="4"/>
  <c r="M20" i="4"/>
  <c r="O20" i="4"/>
  <c r="L21" i="4"/>
  <c r="R19" i="4"/>
  <c r="Q19" i="4"/>
  <c r="AL19" i="4" s="1"/>
  <c r="Q20" i="2"/>
  <c r="R20" i="2"/>
  <c r="F20" i="2"/>
  <c r="AD21" i="2"/>
  <c r="AE21" i="2"/>
  <c r="V20" i="2"/>
  <c r="W20" i="2"/>
  <c r="N21" i="2"/>
  <c r="O21" i="2"/>
  <c r="C21" i="2"/>
  <c r="D21" i="2"/>
  <c r="AD22" i="4"/>
  <c r="AE22" i="4"/>
  <c r="W23" i="4"/>
  <c r="V23" i="4"/>
  <c r="C22" i="4"/>
  <c r="D22" i="4"/>
  <c r="E27" i="6"/>
  <c r="A27" i="6" s="1"/>
  <c r="C28" i="6"/>
  <c r="A22" i="2"/>
  <c r="B21" i="2"/>
  <c r="M21" i="2"/>
  <c r="L22" i="2"/>
  <c r="U20" i="2"/>
  <c r="T21" i="2"/>
  <c r="AB22" i="2"/>
  <c r="AC21" i="2"/>
  <c r="AB23" i="4"/>
  <c r="AC22" i="4"/>
  <c r="U23" i="4"/>
  <c r="T24" i="4"/>
  <c r="A23" i="4"/>
  <c r="B22" i="4"/>
  <c r="C29" i="5"/>
  <c r="D27" i="5"/>
  <c r="AH20" i="2" l="1"/>
  <c r="Y19" i="2"/>
  <c r="AF22" i="4"/>
  <c r="AH22" i="4" s="1"/>
  <c r="X20" i="2"/>
  <c r="Z20" i="2" s="1"/>
  <c r="X23" i="4"/>
  <c r="AF21" i="2"/>
  <c r="AG21" i="2" s="1"/>
  <c r="Y20" i="2"/>
  <c r="AG22" i="4"/>
  <c r="AN22" i="4" s="1"/>
  <c r="Y22" i="4"/>
  <c r="AM22" i="4" s="1"/>
  <c r="Z22" i="4"/>
  <c r="E21" i="2"/>
  <c r="G21" i="2" s="1"/>
  <c r="L22" i="4"/>
  <c r="M21" i="4"/>
  <c r="N21" i="4"/>
  <c r="O21" i="4"/>
  <c r="P21" i="2"/>
  <c r="Q21" i="2" s="1"/>
  <c r="P20" i="4"/>
  <c r="R20" i="4" s="1"/>
  <c r="E22" i="4"/>
  <c r="F22" i="4" s="1"/>
  <c r="AK22" i="4" s="1"/>
  <c r="AE22" i="2"/>
  <c r="AD22" i="2"/>
  <c r="V21" i="2"/>
  <c r="W21" i="2"/>
  <c r="O22" i="2"/>
  <c r="N22" i="2"/>
  <c r="C22" i="2"/>
  <c r="D22" i="2"/>
  <c r="AE23" i="4"/>
  <c r="AD23" i="4"/>
  <c r="V24" i="4"/>
  <c r="W24" i="4"/>
  <c r="D23" i="4"/>
  <c r="C23" i="4"/>
  <c r="C29" i="6"/>
  <c r="E28" i="6"/>
  <c r="A28" i="6" s="1"/>
  <c r="U21" i="2"/>
  <c r="T22" i="2"/>
  <c r="M22" i="2"/>
  <c r="L23" i="2"/>
  <c r="AC22" i="2"/>
  <c r="AB23" i="2"/>
  <c r="B22" i="2"/>
  <c r="A23" i="2"/>
  <c r="T25" i="4"/>
  <c r="U24" i="4"/>
  <c r="AB24" i="4"/>
  <c r="AC23" i="4"/>
  <c r="A24" i="4"/>
  <c r="B23" i="4"/>
  <c r="C30" i="5"/>
  <c r="D28" i="5"/>
  <c r="AH21" i="2" l="1"/>
  <c r="AF23" i="4"/>
  <c r="X24" i="4"/>
  <c r="AF22" i="2"/>
  <c r="AG22" i="2" s="1"/>
  <c r="X21" i="2"/>
  <c r="AH22" i="2"/>
  <c r="G22" i="4"/>
  <c r="Q20" i="4"/>
  <c r="AL20" i="4" s="1"/>
  <c r="R21" i="2"/>
  <c r="P21" i="4"/>
  <c r="R21" i="4" s="1"/>
  <c r="M22" i="4"/>
  <c r="O22" i="4"/>
  <c r="N22" i="4"/>
  <c r="L23" i="4"/>
  <c r="P22" i="2"/>
  <c r="E23" i="4"/>
  <c r="G23" i="4" s="1"/>
  <c r="E22" i="2"/>
  <c r="F22" i="2" s="1"/>
  <c r="F23" i="4"/>
  <c r="AK23" i="4" s="1"/>
  <c r="AD23" i="2"/>
  <c r="AE23" i="2"/>
  <c r="AF23" i="2" s="1"/>
  <c r="W22" i="2"/>
  <c r="V22" i="2"/>
  <c r="X22" i="2" s="1"/>
  <c r="O23" i="2"/>
  <c r="N23" i="2"/>
  <c r="C23" i="2"/>
  <c r="D23" i="2"/>
  <c r="AD24" i="4"/>
  <c r="AE24" i="4"/>
  <c r="W25" i="4"/>
  <c r="V25" i="4"/>
  <c r="X25" i="4" s="1"/>
  <c r="C24" i="4"/>
  <c r="D24" i="4"/>
  <c r="E29" i="6"/>
  <c r="A29" i="6" s="1"/>
  <c r="C30" i="6"/>
  <c r="L24" i="2"/>
  <c r="M23" i="2"/>
  <c r="AC23" i="2"/>
  <c r="AB24" i="2"/>
  <c r="B23" i="2"/>
  <c r="A24" i="2"/>
  <c r="T23" i="2"/>
  <c r="U22" i="2"/>
  <c r="T26" i="4"/>
  <c r="U25" i="4"/>
  <c r="AB25" i="4"/>
  <c r="AC24" i="4"/>
  <c r="AF24" i="4"/>
  <c r="A25" i="4"/>
  <c r="B24" i="4"/>
  <c r="C31" i="5"/>
  <c r="D29" i="5"/>
  <c r="P23" i="2" l="1"/>
  <c r="Y22" i="2"/>
  <c r="Z22" i="2"/>
  <c r="Y25" i="4"/>
  <c r="AM25" i="4" s="1"/>
  <c r="Z25" i="4"/>
  <c r="P22" i="4"/>
  <c r="Q22" i="4" s="1"/>
  <c r="AL22" i="4" s="1"/>
  <c r="Y21" i="2"/>
  <c r="Z21" i="2"/>
  <c r="Q21" i="4"/>
  <c r="AL21" i="4" s="1"/>
  <c r="Q22" i="2"/>
  <c r="O23" i="4"/>
  <c r="M23" i="4"/>
  <c r="N23" i="4"/>
  <c r="P23" i="4" s="1"/>
  <c r="L24" i="4"/>
  <c r="Q23" i="2"/>
  <c r="R23" i="2"/>
  <c r="G22" i="2"/>
  <c r="E24" i="4"/>
  <c r="E23" i="2"/>
  <c r="G24" i="4"/>
  <c r="F23" i="2"/>
  <c r="G23" i="2"/>
  <c r="AE24" i="2"/>
  <c r="AD24" i="2"/>
  <c r="V23" i="2"/>
  <c r="W23" i="2"/>
  <c r="N24" i="2"/>
  <c r="O24" i="2"/>
  <c r="C24" i="2"/>
  <c r="D24" i="2"/>
  <c r="AE25" i="4"/>
  <c r="AD25" i="4"/>
  <c r="W26" i="4"/>
  <c r="V26" i="4"/>
  <c r="D25" i="4"/>
  <c r="C25" i="4"/>
  <c r="C31" i="6"/>
  <c r="E30" i="6"/>
  <c r="A30" i="6" s="1"/>
  <c r="U23" i="2"/>
  <c r="T24" i="2"/>
  <c r="A25" i="2"/>
  <c r="B24" i="2"/>
  <c r="AB25" i="2"/>
  <c r="AC24" i="2"/>
  <c r="M24" i="2"/>
  <c r="L25" i="2"/>
  <c r="AC25" i="4"/>
  <c r="AB26" i="4"/>
  <c r="U26" i="4"/>
  <c r="T27" i="4"/>
  <c r="B25" i="4"/>
  <c r="A26" i="4"/>
  <c r="C32" i="5"/>
  <c r="D30" i="5"/>
  <c r="E24" i="2" l="1"/>
  <c r="X23" i="2"/>
  <c r="AF25" i="4"/>
  <c r="X26" i="4"/>
  <c r="AG25" i="4"/>
  <c r="AN25" i="4" s="1"/>
  <c r="AH25" i="4"/>
  <c r="Y26" i="4"/>
  <c r="AM26" i="4" s="1"/>
  <c r="Z26" i="4"/>
  <c r="E25" i="4"/>
  <c r="G25" i="4" s="1"/>
  <c r="AF24" i="2"/>
  <c r="P24" i="2"/>
  <c r="Q24" i="2" s="1"/>
  <c r="Q23" i="4"/>
  <c r="AL23" i="4" s="1"/>
  <c r="R23" i="4"/>
  <c r="M24" i="4"/>
  <c r="N24" i="4"/>
  <c r="O24" i="4"/>
  <c r="L25" i="4"/>
  <c r="G24" i="2"/>
  <c r="AE25" i="2"/>
  <c r="AD25" i="2"/>
  <c r="AF25" i="2" s="1"/>
  <c r="W24" i="2"/>
  <c r="V24" i="2"/>
  <c r="X24" i="2" s="1"/>
  <c r="O25" i="2"/>
  <c r="N25" i="2"/>
  <c r="C25" i="2"/>
  <c r="D25" i="2"/>
  <c r="AD26" i="4"/>
  <c r="AE26" i="4"/>
  <c r="V27" i="4"/>
  <c r="W27" i="4"/>
  <c r="X27" i="4" s="1"/>
  <c r="C26" i="4"/>
  <c r="D26" i="4"/>
  <c r="E31" i="6"/>
  <c r="A31" i="6" s="1"/>
  <c r="C32" i="6"/>
  <c r="M25" i="2"/>
  <c r="L26" i="2"/>
  <c r="A26" i="2"/>
  <c r="B25" i="2"/>
  <c r="AB26" i="2"/>
  <c r="AC25" i="2"/>
  <c r="U24" i="2"/>
  <c r="T25" i="2"/>
  <c r="AB27" i="4"/>
  <c r="AC26" i="4"/>
  <c r="U27" i="4"/>
  <c r="T28" i="4"/>
  <c r="A27" i="4"/>
  <c r="B26" i="4"/>
  <c r="C33" i="5"/>
  <c r="D31" i="5"/>
  <c r="E25" i="2" l="1"/>
  <c r="Y27" i="4"/>
  <c r="AM27" i="4" s="1"/>
  <c r="Z27" i="4"/>
  <c r="AG25" i="2"/>
  <c r="AH25" i="2"/>
  <c r="F25" i="4"/>
  <c r="AK25" i="4" s="1"/>
  <c r="AF26" i="4"/>
  <c r="E26" i="4"/>
  <c r="P24" i="4"/>
  <c r="Q24" i="4" s="1"/>
  <c r="AL24" i="4" s="1"/>
  <c r="M25" i="4"/>
  <c r="N25" i="4"/>
  <c r="O25" i="4"/>
  <c r="L26" i="4"/>
  <c r="P25" i="2"/>
  <c r="Q25" i="2" s="1"/>
  <c r="G25" i="2"/>
  <c r="F25" i="2"/>
  <c r="AE26" i="2"/>
  <c r="AD26" i="2"/>
  <c r="W25" i="2"/>
  <c r="V25" i="2"/>
  <c r="X25" i="2" s="1"/>
  <c r="O26" i="2"/>
  <c r="N26" i="2"/>
  <c r="D26" i="2"/>
  <c r="C26" i="2"/>
  <c r="AE27" i="4"/>
  <c r="AD27" i="4"/>
  <c r="V28" i="4"/>
  <c r="W28" i="4"/>
  <c r="X28" i="4" s="1"/>
  <c r="D27" i="4"/>
  <c r="C27" i="4"/>
  <c r="C33" i="6"/>
  <c r="E32" i="6"/>
  <c r="A32" i="6" s="1"/>
  <c r="AC26" i="2"/>
  <c r="AB27" i="2"/>
  <c r="B26" i="2"/>
  <c r="A27" i="2"/>
  <c r="L27" i="2"/>
  <c r="M26" i="2"/>
  <c r="T26" i="2"/>
  <c r="U25" i="2"/>
  <c r="A28" i="4"/>
  <c r="B27" i="4"/>
  <c r="T29" i="4"/>
  <c r="U28" i="4"/>
  <c r="AB28" i="4"/>
  <c r="AC27" i="4"/>
  <c r="C34" i="5"/>
  <c r="D32" i="5"/>
  <c r="AF27" i="4" l="1"/>
  <c r="AF26" i="2"/>
  <c r="AG26" i="2"/>
  <c r="AH26" i="2"/>
  <c r="AG26" i="4"/>
  <c r="AN26" i="4" s="1"/>
  <c r="AH26" i="4"/>
  <c r="Y28" i="4"/>
  <c r="AM28" i="4" s="1"/>
  <c r="Z28" i="4"/>
  <c r="Y25" i="2"/>
  <c r="Z25" i="2"/>
  <c r="AG27" i="4"/>
  <c r="AN27" i="4" s="1"/>
  <c r="AH27" i="4"/>
  <c r="G26" i="4"/>
  <c r="P25" i="4"/>
  <c r="R25" i="4" s="1"/>
  <c r="R25" i="2"/>
  <c r="L27" i="4"/>
  <c r="M26" i="4"/>
  <c r="O26" i="4"/>
  <c r="N26" i="4"/>
  <c r="P26" i="2"/>
  <c r="Q26" i="2" s="1"/>
  <c r="R26" i="2"/>
  <c r="E27" i="4"/>
  <c r="G27" i="4" s="1"/>
  <c r="E26" i="2"/>
  <c r="G26" i="2" s="1"/>
  <c r="AD27" i="2"/>
  <c r="AE27" i="2"/>
  <c r="V26" i="2"/>
  <c r="W26" i="2"/>
  <c r="N27" i="2"/>
  <c r="O27" i="2"/>
  <c r="C27" i="2"/>
  <c r="D27" i="2"/>
  <c r="AE28" i="4"/>
  <c r="AD28" i="4"/>
  <c r="V29" i="4"/>
  <c r="W29" i="4"/>
  <c r="C28" i="4"/>
  <c r="D28" i="4"/>
  <c r="C34" i="6"/>
  <c r="E33" i="6"/>
  <c r="A33" i="6" s="1"/>
  <c r="AC27" i="2"/>
  <c r="AB28" i="2"/>
  <c r="T27" i="2"/>
  <c r="U26" i="2"/>
  <c r="X26" i="2"/>
  <c r="L28" i="2"/>
  <c r="M27" i="2"/>
  <c r="B27" i="2"/>
  <c r="A28" i="2"/>
  <c r="AB29" i="4"/>
  <c r="AC28" i="4"/>
  <c r="T30" i="4"/>
  <c r="U29" i="4"/>
  <c r="X29" i="4"/>
  <c r="A29" i="4"/>
  <c r="B28" i="4"/>
  <c r="C35" i="5"/>
  <c r="D33" i="5"/>
  <c r="AF27" i="2" l="1"/>
  <c r="AH27" i="2" s="1"/>
  <c r="AF28" i="4"/>
  <c r="AG28" i="4" s="1"/>
  <c r="AN28" i="4" s="1"/>
  <c r="E28" i="4"/>
  <c r="G28" i="4" s="1"/>
  <c r="Y26" i="2"/>
  <c r="Z26" i="2"/>
  <c r="Y29" i="4"/>
  <c r="AM29" i="4" s="1"/>
  <c r="Z29" i="4"/>
  <c r="Q25" i="4"/>
  <c r="AL25" i="4" s="1"/>
  <c r="AG27" i="2"/>
  <c r="AH28" i="4"/>
  <c r="F27" i="4"/>
  <c r="AK27" i="4" s="1"/>
  <c r="P26" i="4"/>
  <c r="R26" i="4" s="1"/>
  <c r="P27" i="2"/>
  <c r="Q27" i="2" s="1"/>
  <c r="M27" i="4"/>
  <c r="L28" i="4"/>
  <c r="O27" i="4"/>
  <c r="N27" i="4"/>
  <c r="E27" i="2"/>
  <c r="G27" i="2" s="1"/>
  <c r="AD28" i="2"/>
  <c r="AE28" i="2"/>
  <c r="W27" i="2"/>
  <c r="V27" i="2"/>
  <c r="O28" i="2"/>
  <c r="N28" i="2"/>
  <c r="C28" i="2"/>
  <c r="D28" i="2"/>
  <c r="AE29" i="4"/>
  <c r="AD29" i="4"/>
  <c r="W30" i="4"/>
  <c r="V30" i="4"/>
  <c r="D29" i="4"/>
  <c r="C29" i="4"/>
  <c r="E34" i="6"/>
  <c r="A34" i="6" s="1"/>
  <c r="C35" i="6"/>
  <c r="U27" i="2"/>
  <c r="T28" i="2"/>
  <c r="AC28" i="2"/>
  <c r="AB29" i="2"/>
  <c r="M28" i="2"/>
  <c r="L29" i="2"/>
  <c r="B28" i="2"/>
  <c r="A29" i="2"/>
  <c r="T31" i="4"/>
  <c r="U30" i="4"/>
  <c r="AB30" i="4"/>
  <c r="AC29" i="4"/>
  <c r="B29" i="4"/>
  <c r="A30" i="4"/>
  <c r="C36" i="5"/>
  <c r="D34" i="5"/>
  <c r="F27" i="2" l="1"/>
  <c r="P27" i="4"/>
  <c r="Q26" i="4"/>
  <c r="AL26" i="4" s="1"/>
  <c r="X27" i="2"/>
  <c r="Z27" i="2" s="1"/>
  <c r="X30" i="4"/>
  <c r="AF29" i="4"/>
  <c r="AG29" i="4" s="1"/>
  <c r="AN29" i="4" s="1"/>
  <c r="AF28" i="2"/>
  <c r="AG28" i="2" s="1"/>
  <c r="AH29" i="4"/>
  <c r="E29" i="4"/>
  <c r="F29" i="4" s="1"/>
  <c r="AK29" i="4" s="1"/>
  <c r="R27" i="2"/>
  <c r="R27" i="4"/>
  <c r="Q27" i="4"/>
  <c r="AL27" i="4" s="1"/>
  <c r="P28" i="2"/>
  <c r="Q28" i="2" s="1"/>
  <c r="L29" i="4"/>
  <c r="O28" i="4"/>
  <c r="N28" i="4"/>
  <c r="M28" i="4"/>
  <c r="E28" i="2"/>
  <c r="G28" i="2" s="1"/>
  <c r="AD29" i="2"/>
  <c r="AE29" i="2"/>
  <c r="AF29" i="2" s="1"/>
  <c r="V28" i="2"/>
  <c r="W28" i="2"/>
  <c r="N29" i="2"/>
  <c r="O29" i="2"/>
  <c r="C29" i="2"/>
  <c r="D29" i="2"/>
  <c r="AE30" i="4"/>
  <c r="AD30" i="4"/>
  <c r="AF30" i="4" s="1"/>
  <c r="W31" i="4"/>
  <c r="V31" i="4"/>
  <c r="C30" i="4"/>
  <c r="D30" i="4"/>
  <c r="E35" i="6"/>
  <c r="A35" i="6" s="1"/>
  <c r="C36" i="6"/>
  <c r="AB30" i="2"/>
  <c r="AC29" i="2"/>
  <c r="A30" i="2"/>
  <c r="B29" i="2"/>
  <c r="M29" i="2"/>
  <c r="L30" i="2"/>
  <c r="U28" i="2"/>
  <c r="T29" i="2"/>
  <c r="B30" i="4"/>
  <c r="A31" i="4"/>
  <c r="U31" i="4"/>
  <c r="T32" i="4"/>
  <c r="AC30" i="4"/>
  <c r="AB31" i="4"/>
  <c r="C37" i="5"/>
  <c r="D35" i="5"/>
  <c r="Y27" i="2" l="1"/>
  <c r="P29" i="2"/>
  <c r="X31" i="4"/>
  <c r="X28" i="2"/>
  <c r="Y28" i="2" s="1"/>
  <c r="AH28" i="2"/>
  <c r="AG29" i="2"/>
  <c r="AH29" i="2"/>
  <c r="G29" i="4"/>
  <c r="R28" i="2"/>
  <c r="P28" i="4"/>
  <c r="R28" i="4" s="1"/>
  <c r="N29" i="4"/>
  <c r="L30" i="4"/>
  <c r="M29" i="4"/>
  <c r="O29" i="4"/>
  <c r="R29" i="2"/>
  <c r="E29" i="2"/>
  <c r="G29" i="2" s="1"/>
  <c r="E30" i="4"/>
  <c r="F30" i="4"/>
  <c r="AK30" i="4" s="1"/>
  <c r="G30" i="4"/>
  <c r="AE30" i="2"/>
  <c r="AD30" i="2"/>
  <c r="AF30" i="2" s="1"/>
  <c r="V29" i="2"/>
  <c r="W29" i="2"/>
  <c r="O30" i="2"/>
  <c r="N30" i="2"/>
  <c r="C30" i="2"/>
  <c r="D30" i="2"/>
  <c r="AE31" i="4"/>
  <c r="AD31" i="4"/>
  <c r="V32" i="4"/>
  <c r="W32" i="4"/>
  <c r="D31" i="4"/>
  <c r="C31" i="4"/>
  <c r="C37" i="6"/>
  <c r="E36" i="6"/>
  <c r="A36" i="6" s="1"/>
  <c r="U29" i="2"/>
  <c r="T30" i="2"/>
  <c r="B30" i="2"/>
  <c r="A31" i="2"/>
  <c r="M30" i="2"/>
  <c r="L31" i="2"/>
  <c r="AC30" i="2"/>
  <c r="AB31" i="2"/>
  <c r="T33" i="4"/>
  <c r="U32" i="4"/>
  <c r="A32" i="4"/>
  <c r="B31" i="4"/>
  <c r="AC31" i="4"/>
  <c r="AB32" i="4"/>
  <c r="C38" i="5"/>
  <c r="D36" i="5"/>
  <c r="Z28" i="2" l="1"/>
  <c r="AF31" i="4"/>
  <c r="Q28" i="4"/>
  <c r="AL28" i="4" s="1"/>
  <c r="X32" i="4"/>
  <c r="X29" i="2"/>
  <c r="Z29" i="2" s="1"/>
  <c r="Y29" i="2"/>
  <c r="Y32" i="4"/>
  <c r="AM32" i="4" s="1"/>
  <c r="Z32" i="4"/>
  <c r="F29" i="2"/>
  <c r="N30" i="4"/>
  <c r="M30" i="4"/>
  <c r="L31" i="4"/>
  <c r="O30" i="4"/>
  <c r="P29" i="4"/>
  <c r="P30" i="2"/>
  <c r="Q30" i="2"/>
  <c r="R30" i="2"/>
  <c r="E31" i="4"/>
  <c r="G31" i="4"/>
  <c r="E30" i="2"/>
  <c r="F30" i="2" s="1"/>
  <c r="AD31" i="2"/>
  <c r="AE31" i="2"/>
  <c r="V30" i="2"/>
  <c r="W30" i="2"/>
  <c r="O31" i="2"/>
  <c r="N31" i="2"/>
  <c r="C31" i="2"/>
  <c r="D31" i="2"/>
  <c r="AD32" i="4"/>
  <c r="AE32" i="4"/>
  <c r="V33" i="4"/>
  <c r="W33" i="4"/>
  <c r="C32" i="4"/>
  <c r="D32" i="4"/>
  <c r="E37" i="6"/>
  <c r="A37" i="6" s="1"/>
  <c r="C38" i="6"/>
  <c r="AC31" i="2"/>
  <c r="AB32" i="2"/>
  <c r="B31" i="2"/>
  <c r="A32" i="2"/>
  <c r="L32" i="2"/>
  <c r="M31" i="2"/>
  <c r="T31" i="2"/>
  <c r="U30" i="2"/>
  <c r="A33" i="4"/>
  <c r="B32" i="4"/>
  <c r="AB33" i="4"/>
  <c r="AC32" i="4"/>
  <c r="T34" i="4"/>
  <c r="U33" i="4"/>
  <c r="C39" i="5"/>
  <c r="D37" i="5"/>
  <c r="AF31" i="2" l="1"/>
  <c r="AF32" i="4"/>
  <c r="X30" i="2"/>
  <c r="X33" i="4"/>
  <c r="Y33" i="4"/>
  <c r="AM33" i="4" s="1"/>
  <c r="Z33" i="4"/>
  <c r="AG32" i="4"/>
  <c r="AN32" i="4" s="1"/>
  <c r="AH32" i="4"/>
  <c r="P30" i="4"/>
  <c r="E31" i="2"/>
  <c r="E32" i="4"/>
  <c r="G32" i="4" s="1"/>
  <c r="P31" i="2"/>
  <c r="R29" i="4"/>
  <c r="O31" i="4"/>
  <c r="N31" i="4"/>
  <c r="P31" i="4" s="1"/>
  <c r="M31" i="4"/>
  <c r="L32" i="4"/>
  <c r="Q30" i="4"/>
  <c r="AL30" i="4" s="1"/>
  <c r="R30" i="4"/>
  <c r="R31" i="2"/>
  <c r="G30" i="2"/>
  <c r="AE32" i="2"/>
  <c r="AD32" i="2"/>
  <c r="AF32" i="2" s="1"/>
  <c r="W31" i="2"/>
  <c r="V31" i="2"/>
  <c r="O32" i="2"/>
  <c r="N32" i="2"/>
  <c r="C32" i="2"/>
  <c r="D32" i="2"/>
  <c r="AE33" i="4"/>
  <c r="AD33" i="4"/>
  <c r="W34" i="4"/>
  <c r="V34" i="4"/>
  <c r="D33" i="4"/>
  <c r="C33" i="4"/>
  <c r="C39" i="6"/>
  <c r="E38" i="6"/>
  <c r="A38" i="6" s="1"/>
  <c r="U31" i="2"/>
  <c r="T32" i="2"/>
  <c r="AB33" i="2"/>
  <c r="AC32" i="2"/>
  <c r="M32" i="2"/>
  <c r="L33" i="2"/>
  <c r="A33" i="2"/>
  <c r="B32" i="2"/>
  <c r="AB34" i="4"/>
  <c r="AC33" i="4"/>
  <c r="B33" i="4"/>
  <c r="A34" i="4"/>
  <c r="U34" i="4"/>
  <c r="T35" i="4"/>
  <c r="C40" i="5"/>
  <c r="D38" i="5"/>
  <c r="G31" i="2" l="1"/>
  <c r="X34" i="4"/>
  <c r="X31" i="2"/>
  <c r="Y34" i="4"/>
  <c r="AM34" i="4" s="1"/>
  <c r="Z34" i="4"/>
  <c r="AF33" i="4"/>
  <c r="AG32" i="2"/>
  <c r="AH32" i="2"/>
  <c r="F32" i="4"/>
  <c r="AK32" i="4" s="1"/>
  <c r="R31" i="4"/>
  <c r="N32" i="4"/>
  <c r="L33" i="4"/>
  <c r="O32" i="4"/>
  <c r="M32" i="4"/>
  <c r="P32" i="2"/>
  <c r="Q32" i="2" s="1"/>
  <c r="E32" i="2"/>
  <c r="G32" i="2" s="1"/>
  <c r="E33" i="4"/>
  <c r="AE33" i="2"/>
  <c r="AD33" i="2"/>
  <c r="W32" i="2"/>
  <c r="V32" i="2"/>
  <c r="O33" i="2"/>
  <c r="N33" i="2"/>
  <c r="C33" i="2"/>
  <c r="D33" i="2"/>
  <c r="AD34" i="4"/>
  <c r="AE34" i="4"/>
  <c r="AF34" i="4" s="1"/>
  <c r="W35" i="4"/>
  <c r="V35" i="4"/>
  <c r="D34" i="4"/>
  <c r="C34" i="4"/>
  <c r="E39" i="6"/>
  <c r="A39" i="6" s="1"/>
  <c r="C40" i="6"/>
  <c r="AB34" i="2"/>
  <c r="AC33" i="2"/>
  <c r="M33" i="2"/>
  <c r="L34" i="2"/>
  <c r="A34" i="2"/>
  <c r="B33" i="2"/>
  <c r="U32" i="2"/>
  <c r="T33" i="2"/>
  <c r="B34" i="4"/>
  <c r="A35" i="4"/>
  <c r="AC34" i="4"/>
  <c r="AB35" i="4"/>
  <c r="U35" i="4"/>
  <c r="T36" i="4"/>
  <c r="C41" i="5"/>
  <c r="D39" i="5"/>
  <c r="AF33" i="2" l="1"/>
  <c r="X35" i="4"/>
  <c r="Y35" i="4" s="1"/>
  <c r="AM35" i="4" s="1"/>
  <c r="X32" i="2"/>
  <c r="R32" i="2"/>
  <c r="Y32" i="2"/>
  <c r="Z32" i="2"/>
  <c r="AG34" i="4"/>
  <c r="AN34" i="4" s="1"/>
  <c r="AH34" i="4"/>
  <c r="AG33" i="4"/>
  <c r="AN33" i="4" s="1"/>
  <c r="AH33" i="4"/>
  <c r="AG33" i="2"/>
  <c r="AH33" i="2"/>
  <c r="G33" i="4"/>
  <c r="F32" i="2"/>
  <c r="O33" i="4"/>
  <c r="M33" i="4"/>
  <c r="L34" i="4"/>
  <c r="N33" i="4"/>
  <c r="P32" i="4"/>
  <c r="R32" i="4" s="1"/>
  <c r="P33" i="2"/>
  <c r="R33" i="2" s="1"/>
  <c r="E33" i="2"/>
  <c r="G33" i="2" s="1"/>
  <c r="E34" i="4"/>
  <c r="F34" i="4" s="1"/>
  <c r="AK34" i="4" s="1"/>
  <c r="AE34" i="2"/>
  <c r="AD34" i="2"/>
  <c r="V33" i="2"/>
  <c r="X33" i="2" s="1"/>
  <c r="W33" i="2"/>
  <c r="N34" i="2"/>
  <c r="O34" i="2"/>
  <c r="D34" i="2"/>
  <c r="C34" i="2"/>
  <c r="AD35" i="4"/>
  <c r="AE35" i="4"/>
  <c r="V36" i="4"/>
  <c r="W36" i="4"/>
  <c r="D35" i="4"/>
  <c r="C35" i="4"/>
  <c r="C41" i="6"/>
  <c r="E40" i="6"/>
  <c r="A40" i="6" s="1"/>
  <c r="B34" i="2"/>
  <c r="A35" i="2"/>
  <c r="L35" i="2"/>
  <c r="M34" i="2"/>
  <c r="AC34" i="2"/>
  <c r="AB35" i="2"/>
  <c r="T34" i="2"/>
  <c r="U33" i="2"/>
  <c r="AC35" i="4"/>
  <c r="AB36" i="4"/>
  <c r="T37" i="4"/>
  <c r="U36" i="4"/>
  <c r="A36" i="4"/>
  <c r="B35" i="4"/>
  <c r="C42" i="5"/>
  <c r="D40" i="5"/>
  <c r="Z35" i="4" l="1"/>
  <c r="AF34" i="2"/>
  <c r="AF35" i="4"/>
  <c r="P33" i="4"/>
  <c r="Q33" i="4" s="1"/>
  <c r="AL33" i="4" s="1"/>
  <c r="AG34" i="2"/>
  <c r="AH34" i="2"/>
  <c r="AG35" i="4"/>
  <c r="AN35" i="4" s="1"/>
  <c r="AH35" i="4"/>
  <c r="Y33" i="2"/>
  <c r="Z33" i="2"/>
  <c r="X36" i="4"/>
  <c r="G34" i="4"/>
  <c r="P34" i="2"/>
  <c r="Q34" i="2" s="1"/>
  <c r="Q33" i="2"/>
  <c r="Q32" i="4"/>
  <c r="AL32" i="4" s="1"/>
  <c r="R33" i="4"/>
  <c r="N34" i="4"/>
  <c r="M34" i="4"/>
  <c r="O34" i="4"/>
  <c r="L35" i="4"/>
  <c r="R34" i="2"/>
  <c r="E35" i="4"/>
  <c r="G35" i="4" s="1"/>
  <c r="E34" i="2"/>
  <c r="F34" i="2" s="1"/>
  <c r="AE35" i="2"/>
  <c r="AD35" i="2"/>
  <c r="AF35" i="2" s="1"/>
  <c r="W34" i="2"/>
  <c r="V34" i="2"/>
  <c r="N35" i="2"/>
  <c r="O35" i="2"/>
  <c r="C35" i="2"/>
  <c r="D35" i="2"/>
  <c r="AE36" i="4"/>
  <c r="AD36" i="4"/>
  <c r="AF36" i="4" s="1"/>
  <c r="V37" i="4"/>
  <c r="W37" i="4"/>
  <c r="C36" i="4"/>
  <c r="D36" i="4"/>
  <c r="C42" i="6"/>
  <c r="E41" i="6"/>
  <c r="A41" i="6" s="1"/>
  <c r="L36" i="2"/>
  <c r="M35" i="2"/>
  <c r="B35" i="2"/>
  <c r="A36" i="2"/>
  <c r="T35" i="2"/>
  <c r="U34" i="2"/>
  <c r="X34" i="2"/>
  <c r="AC35" i="2"/>
  <c r="AB36" i="2"/>
  <c r="A37" i="4"/>
  <c r="B36" i="4"/>
  <c r="AB37" i="4"/>
  <c r="AC36" i="4"/>
  <c r="T38" i="4"/>
  <c r="U37" i="4"/>
  <c r="C43" i="5"/>
  <c r="D41" i="5"/>
  <c r="P34" i="4" l="1"/>
  <c r="Q34" i="4" s="1"/>
  <c r="AL34" i="4" s="1"/>
  <c r="AG36" i="4"/>
  <c r="AN36" i="4" s="1"/>
  <c r="AH36" i="4"/>
  <c r="AG35" i="2"/>
  <c r="AH35" i="2"/>
  <c r="Y34" i="2"/>
  <c r="Z34" i="2"/>
  <c r="Y36" i="4"/>
  <c r="AM36" i="4" s="1"/>
  <c r="Z36" i="4"/>
  <c r="X37" i="4"/>
  <c r="P35" i="2"/>
  <c r="R35" i="2" s="1"/>
  <c r="M35" i="4"/>
  <c r="O35" i="4"/>
  <c r="N35" i="4"/>
  <c r="L36" i="4"/>
  <c r="R34" i="4"/>
  <c r="E35" i="2"/>
  <c r="G35" i="2" s="1"/>
  <c r="G34" i="2"/>
  <c r="E36" i="4"/>
  <c r="G36" i="4" s="1"/>
  <c r="AD36" i="2"/>
  <c r="AE36" i="2"/>
  <c r="V35" i="2"/>
  <c r="W35" i="2"/>
  <c r="O36" i="2"/>
  <c r="N36" i="2"/>
  <c r="C36" i="2"/>
  <c r="D36" i="2"/>
  <c r="AE37" i="4"/>
  <c r="AD37" i="4"/>
  <c r="AF37" i="4" s="1"/>
  <c r="W38" i="4"/>
  <c r="V38" i="4"/>
  <c r="D37" i="4"/>
  <c r="C37" i="4"/>
  <c r="C43" i="6"/>
  <c r="E42" i="6"/>
  <c r="A42" i="6" s="1"/>
  <c r="B36" i="2"/>
  <c r="A37" i="2"/>
  <c r="AC36" i="2"/>
  <c r="AB37" i="2"/>
  <c r="U35" i="2"/>
  <c r="T36" i="2"/>
  <c r="M36" i="2"/>
  <c r="L37" i="2"/>
  <c r="T39" i="4"/>
  <c r="U38" i="4"/>
  <c r="A38" i="4"/>
  <c r="B37" i="4"/>
  <c r="AC37" i="4"/>
  <c r="AB38" i="4"/>
  <c r="C44" i="5"/>
  <c r="D42" i="5"/>
  <c r="P36" i="2" l="1"/>
  <c r="Q35" i="2"/>
  <c r="X38" i="4"/>
  <c r="AF36" i="2"/>
  <c r="X35" i="2"/>
  <c r="P35" i="4"/>
  <c r="R35" i="4" s="1"/>
  <c r="O36" i="4"/>
  <c r="M36" i="4"/>
  <c r="L37" i="4"/>
  <c r="N36" i="4"/>
  <c r="R36" i="2"/>
  <c r="F36" i="4"/>
  <c r="AK36" i="4" s="1"/>
  <c r="E37" i="4"/>
  <c r="G37" i="4" s="1"/>
  <c r="E36" i="2"/>
  <c r="F36" i="2" s="1"/>
  <c r="AD37" i="2"/>
  <c r="AE37" i="2"/>
  <c r="V36" i="2"/>
  <c r="W36" i="2"/>
  <c r="N37" i="2"/>
  <c r="O37" i="2"/>
  <c r="C37" i="2"/>
  <c r="D37" i="2"/>
  <c r="AE38" i="4"/>
  <c r="AD38" i="4"/>
  <c r="AF38" i="4" s="1"/>
  <c r="W39" i="4"/>
  <c r="V39" i="4"/>
  <c r="C38" i="4"/>
  <c r="D38" i="4"/>
  <c r="E43" i="6"/>
  <c r="A43" i="6" s="1"/>
  <c r="C44" i="6"/>
  <c r="U36" i="2"/>
  <c r="T37" i="2"/>
  <c r="AB38" i="2"/>
  <c r="AC37" i="2"/>
  <c r="M37" i="2"/>
  <c r="L38" i="2"/>
  <c r="A38" i="2"/>
  <c r="B37" i="2"/>
  <c r="B38" i="4"/>
  <c r="A39" i="4"/>
  <c r="AC38" i="4"/>
  <c r="AB39" i="4"/>
  <c r="U39" i="4"/>
  <c r="T40" i="4"/>
  <c r="C45" i="5"/>
  <c r="D43" i="5"/>
  <c r="X36" i="2" l="1"/>
  <c r="Y36" i="2" s="1"/>
  <c r="Q35" i="4"/>
  <c r="AL35" i="4" s="1"/>
  <c r="Z36" i="2"/>
  <c r="Y35" i="2"/>
  <c r="Z35" i="2"/>
  <c r="AF37" i="2"/>
  <c r="X39" i="4"/>
  <c r="AG36" i="2"/>
  <c r="AH36" i="2"/>
  <c r="P36" i="4"/>
  <c r="R36" i="4" s="1"/>
  <c r="P37" i="2"/>
  <c r="R37" i="2" s="1"/>
  <c r="O37" i="4"/>
  <c r="M37" i="4"/>
  <c r="N37" i="4"/>
  <c r="L38" i="4"/>
  <c r="Q37" i="2"/>
  <c r="F37" i="4"/>
  <c r="AK37" i="4" s="1"/>
  <c r="G36" i="2"/>
  <c r="E38" i="4"/>
  <c r="G38" i="4" s="1"/>
  <c r="E37" i="2"/>
  <c r="G37" i="2" s="1"/>
  <c r="AD38" i="2"/>
  <c r="AE38" i="2"/>
  <c r="V37" i="2"/>
  <c r="W37" i="2"/>
  <c r="O38" i="2"/>
  <c r="N38" i="2"/>
  <c r="C38" i="2"/>
  <c r="D38" i="2"/>
  <c r="AE39" i="4"/>
  <c r="AD39" i="4"/>
  <c r="V40" i="4"/>
  <c r="W40" i="4"/>
  <c r="D39" i="4"/>
  <c r="C39" i="4"/>
  <c r="C45" i="6"/>
  <c r="E44" i="6"/>
  <c r="A44" i="6" s="1"/>
  <c r="B38" i="2"/>
  <c r="A39" i="2"/>
  <c r="M38" i="2"/>
  <c r="L39" i="2"/>
  <c r="AC38" i="2"/>
  <c r="AB39" i="2"/>
  <c r="U37" i="2"/>
  <c r="T38" i="2"/>
  <c r="B39" i="4"/>
  <c r="A40" i="4"/>
  <c r="U40" i="4"/>
  <c r="T41" i="4"/>
  <c r="AB40" i="4"/>
  <c r="AC39" i="4"/>
  <c r="C46" i="5"/>
  <c r="D44" i="5"/>
  <c r="X40" i="4" l="1"/>
  <c r="X37" i="2"/>
  <c r="AF38" i="2"/>
  <c r="E38" i="2"/>
  <c r="Y39" i="4"/>
  <c r="AM39" i="4" s="1"/>
  <c r="Z39" i="4"/>
  <c r="Y40" i="4"/>
  <c r="AM40" i="4" s="1"/>
  <c r="Z40" i="4"/>
  <c r="AF39" i="4"/>
  <c r="E39" i="4"/>
  <c r="G39" i="4" s="1"/>
  <c r="P38" i="2"/>
  <c r="P37" i="4"/>
  <c r="R37" i="4"/>
  <c r="Q37" i="4"/>
  <c r="AL37" i="4" s="1"/>
  <c r="N38" i="4"/>
  <c r="L39" i="4"/>
  <c r="O38" i="4"/>
  <c r="M38" i="4"/>
  <c r="R38" i="2"/>
  <c r="F37" i="2"/>
  <c r="G38" i="2"/>
  <c r="AD39" i="2"/>
  <c r="AE39" i="2"/>
  <c r="AF39" i="2" s="1"/>
  <c r="V38" i="2"/>
  <c r="X38" i="2" s="1"/>
  <c r="W38" i="2"/>
  <c r="O39" i="2"/>
  <c r="N39" i="2"/>
  <c r="C39" i="2"/>
  <c r="D39" i="2"/>
  <c r="AD40" i="4"/>
  <c r="AE40" i="4"/>
  <c r="W41" i="4"/>
  <c r="V41" i="4"/>
  <c r="C40" i="4"/>
  <c r="D40" i="4"/>
  <c r="C46" i="6"/>
  <c r="E45" i="6"/>
  <c r="A45" i="6" s="1"/>
  <c r="AC39" i="2"/>
  <c r="AB40" i="2"/>
  <c r="B39" i="2"/>
  <c r="A40" i="2"/>
  <c r="T39" i="2"/>
  <c r="U38" i="2"/>
  <c r="L40" i="2"/>
  <c r="M39" i="2"/>
  <c r="T42" i="4"/>
  <c r="U41" i="4"/>
  <c r="A41" i="4"/>
  <c r="B40" i="4"/>
  <c r="AB41" i="4"/>
  <c r="AC40" i="4"/>
  <c r="C47" i="5"/>
  <c r="D45" i="5"/>
  <c r="P38" i="4" l="1"/>
  <c r="X41" i="4"/>
  <c r="AF40" i="4"/>
  <c r="AG39" i="4"/>
  <c r="AN39" i="4" s="1"/>
  <c r="AH39" i="4"/>
  <c r="F39" i="4"/>
  <c r="AK39" i="4" s="1"/>
  <c r="AG39" i="2"/>
  <c r="AH39" i="2"/>
  <c r="R38" i="4"/>
  <c r="P39" i="2"/>
  <c r="N39" i="4"/>
  <c r="L40" i="4"/>
  <c r="O39" i="4"/>
  <c r="M39" i="4"/>
  <c r="Q39" i="2"/>
  <c r="R39" i="2"/>
  <c r="E39" i="2"/>
  <c r="G39" i="2" s="1"/>
  <c r="E40" i="4"/>
  <c r="G40" i="4" s="1"/>
  <c r="AE40" i="2"/>
  <c r="AD40" i="2"/>
  <c r="W39" i="2"/>
  <c r="V39" i="2"/>
  <c r="X39" i="2" s="1"/>
  <c r="O40" i="2"/>
  <c r="N40" i="2"/>
  <c r="P40" i="2" s="1"/>
  <c r="C40" i="2"/>
  <c r="D40" i="2"/>
  <c r="AE41" i="4"/>
  <c r="AD41" i="4"/>
  <c r="AF41" i="4" s="1"/>
  <c r="W42" i="4"/>
  <c r="V42" i="4"/>
  <c r="D41" i="4"/>
  <c r="C41" i="4"/>
  <c r="E46" i="6"/>
  <c r="A46" i="6" s="1"/>
  <c r="C47" i="6"/>
  <c r="U39" i="2"/>
  <c r="T40" i="2"/>
  <c r="A41" i="2"/>
  <c r="B40" i="2"/>
  <c r="M40" i="2"/>
  <c r="L41" i="2"/>
  <c r="AB41" i="2"/>
  <c r="AC40" i="2"/>
  <c r="AC41" i="4"/>
  <c r="AB42" i="4"/>
  <c r="B41" i="4"/>
  <c r="A42" i="4"/>
  <c r="T43" i="4"/>
  <c r="U42" i="4"/>
  <c r="C48" i="5"/>
  <c r="D46" i="5"/>
  <c r="AF40" i="2" l="1"/>
  <c r="AG40" i="2"/>
  <c r="AH40" i="2"/>
  <c r="AG41" i="4"/>
  <c r="AN41" i="4" s="1"/>
  <c r="AH41" i="4"/>
  <c r="Y39" i="2"/>
  <c r="Z39" i="2"/>
  <c r="F39" i="2"/>
  <c r="X42" i="4"/>
  <c r="AG40" i="4"/>
  <c r="AN40" i="4" s="1"/>
  <c r="AH40" i="4"/>
  <c r="Y41" i="4"/>
  <c r="AM41" i="4" s="1"/>
  <c r="Z41" i="4"/>
  <c r="P39" i="4"/>
  <c r="R39" i="4" s="1"/>
  <c r="O40" i="4"/>
  <c r="M40" i="4"/>
  <c r="N40" i="4"/>
  <c r="L41" i="4"/>
  <c r="Q40" i="2"/>
  <c r="R40" i="2"/>
  <c r="E41" i="4"/>
  <c r="G41" i="4" s="1"/>
  <c r="E40" i="2"/>
  <c r="AE41" i="2"/>
  <c r="AD41" i="2"/>
  <c r="W40" i="2"/>
  <c r="V40" i="2"/>
  <c r="X40" i="2" s="1"/>
  <c r="O41" i="2"/>
  <c r="N41" i="2"/>
  <c r="C41" i="2"/>
  <c r="D41" i="2"/>
  <c r="AD42" i="4"/>
  <c r="AE42" i="4"/>
  <c r="W43" i="4"/>
  <c r="V43" i="4"/>
  <c r="C42" i="4"/>
  <c r="D42" i="4"/>
  <c r="E47" i="6"/>
  <c r="A47" i="6" s="1"/>
  <c r="C48" i="6"/>
  <c r="A42" i="2"/>
  <c r="B41" i="2"/>
  <c r="AB42" i="2"/>
  <c r="AC41" i="2"/>
  <c r="M41" i="2"/>
  <c r="L42" i="2"/>
  <c r="U40" i="2"/>
  <c r="T41" i="2"/>
  <c r="U43" i="4"/>
  <c r="T44" i="4"/>
  <c r="B42" i="4"/>
  <c r="A43" i="4"/>
  <c r="AC42" i="4"/>
  <c r="AB43" i="4"/>
  <c r="C49" i="5"/>
  <c r="D47" i="5"/>
  <c r="AF42" i="4" l="1"/>
  <c r="AF41" i="2"/>
  <c r="AH41" i="2" s="1"/>
  <c r="AG42" i="4"/>
  <c r="AN42" i="4" s="1"/>
  <c r="AH42" i="4"/>
  <c r="Y40" i="2"/>
  <c r="Z40" i="2"/>
  <c r="Q39" i="4"/>
  <c r="AL39" i="4" s="1"/>
  <c r="F41" i="4"/>
  <c r="AK41" i="4" s="1"/>
  <c r="G40" i="2"/>
  <c r="Y42" i="4"/>
  <c r="AM42" i="4" s="1"/>
  <c r="Z42" i="4"/>
  <c r="X43" i="4"/>
  <c r="E41" i="2"/>
  <c r="F41" i="2" s="1"/>
  <c r="P41" i="2"/>
  <c r="Q41" i="2" s="1"/>
  <c r="P40" i="4"/>
  <c r="Q40" i="4" s="1"/>
  <c r="AL40" i="4" s="1"/>
  <c r="O41" i="4"/>
  <c r="N41" i="4"/>
  <c r="L42" i="4"/>
  <c r="M41" i="4"/>
  <c r="E42" i="4"/>
  <c r="G42" i="4" s="1"/>
  <c r="G41" i="2"/>
  <c r="AE42" i="2"/>
  <c r="AD42" i="2"/>
  <c r="W41" i="2"/>
  <c r="V41" i="2"/>
  <c r="N42" i="2"/>
  <c r="O42" i="2"/>
  <c r="D42" i="2"/>
  <c r="C42" i="2"/>
  <c r="AE43" i="4"/>
  <c r="AD43" i="4"/>
  <c r="V44" i="4"/>
  <c r="W44" i="4"/>
  <c r="D43" i="4"/>
  <c r="C43" i="4"/>
  <c r="C49" i="6"/>
  <c r="E48" i="6"/>
  <c r="A48" i="6" s="1"/>
  <c r="L43" i="2"/>
  <c r="M42" i="2"/>
  <c r="B42" i="2"/>
  <c r="A43" i="2"/>
  <c r="AC42" i="2"/>
  <c r="AB43" i="2"/>
  <c r="T42" i="2"/>
  <c r="U41" i="2"/>
  <c r="AB44" i="4"/>
  <c r="AC43" i="4"/>
  <c r="T45" i="4"/>
  <c r="U44" i="4"/>
  <c r="A44" i="4"/>
  <c r="B43" i="4"/>
  <c r="C50" i="5"/>
  <c r="D48" i="5"/>
  <c r="AG41" i="2" l="1"/>
  <c r="X44" i="4"/>
  <c r="X41" i="2"/>
  <c r="Y41" i="2" s="1"/>
  <c r="AF42" i="2"/>
  <c r="AH42" i="2" s="1"/>
  <c r="AF43" i="4"/>
  <c r="AG43" i="4" s="1"/>
  <c r="AN43" i="4" s="1"/>
  <c r="R40" i="4"/>
  <c r="R41" i="2"/>
  <c r="AG42" i="2"/>
  <c r="Y43" i="4"/>
  <c r="AM43" i="4" s="1"/>
  <c r="Z43" i="4"/>
  <c r="P41" i="4"/>
  <c r="Q41" i="4" s="1"/>
  <c r="AL41" i="4" s="1"/>
  <c r="R41" i="4"/>
  <c r="P42" i="2"/>
  <c r="Q42" i="2" s="1"/>
  <c r="O42" i="4"/>
  <c r="M42" i="4"/>
  <c r="N42" i="4"/>
  <c r="L43" i="4"/>
  <c r="E42" i="2"/>
  <c r="E43" i="4"/>
  <c r="G43" i="4" s="1"/>
  <c r="G42" i="2"/>
  <c r="AD43" i="2"/>
  <c r="AE43" i="2"/>
  <c r="W42" i="2"/>
  <c r="V42" i="2"/>
  <c r="N43" i="2"/>
  <c r="O43" i="2"/>
  <c r="C43" i="2"/>
  <c r="D43" i="2"/>
  <c r="AE44" i="4"/>
  <c r="AD44" i="4"/>
  <c r="AF44" i="4" s="1"/>
  <c r="W45" i="4"/>
  <c r="V45" i="4"/>
  <c r="C44" i="4"/>
  <c r="D44" i="4"/>
  <c r="E49" i="6"/>
  <c r="A49" i="6" s="1"/>
  <c r="C50" i="6"/>
  <c r="B43" i="2"/>
  <c r="A44" i="2"/>
  <c r="T43" i="2"/>
  <c r="U42" i="2"/>
  <c r="AC43" i="2"/>
  <c r="AB44" i="2"/>
  <c r="L44" i="2"/>
  <c r="M43" i="2"/>
  <c r="T46" i="4"/>
  <c r="U45" i="4"/>
  <c r="AB45" i="4"/>
  <c r="AC44" i="4"/>
  <c r="A45" i="4"/>
  <c r="B44" i="4"/>
  <c r="C51" i="5"/>
  <c r="D49" i="5"/>
  <c r="AF43" i="2" l="1"/>
  <c r="Z41" i="2"/>
  <c r="F43" i="4"/>
  <c r="AK43" i="4" s="1"/>
  <c r="AH43" i="4"/>
  <c r="X45" i="4"/>
  <c r="X42" i="2"/>
  <c r="Y42" i="2" s="1"/>
  <c r="Z42" i="2"/>
  <c r="AG43" i="2"/>
  <c r="AH43" i="2"/>
  <c r="P43" i="2"/>
  <c r="R42" i="2"/>
  <c r="P42" i="4"/>
  <c r="R42" i="4" s="1"/>
  <c r="O43" i="4"/>
  <c r="N43" i="4"/>
  <c r="M43" i="4"/>
  <c r="L44" i="4"/>
  <c r="E44" i="4"/>
  <c r="F44" i="4" s="1"/>
  <c r="AK44" i="4" s="1"/>
  <c r="G44" i="4"/>
  <c r="E43" i="2"/>
  <c r="G43" i="2" s="1"/>
  <c r="AD44" i="2"/>
  <c r="AE44" i="2"/>
  <c r="W43" i="2"/>
  <c r="V43" i="2"/>
  <c r="N44" i="2"/>
  <c r="O44" i="2"/>
  <c r="C44" i="2"/>
  <c r="D44" i="2"/>
  <c r="AE45" i="4"/>
  <c r="AD45" i="4"/>
  <c r="AF45" i="4" s="1"/>
  <c r="W46" i="4"/>
  <c r="V46" i="4"/>
  <c r="D45" i="4"/>
  <c r="C45" i="4"/>
  <c r="C51" i="6"/>
  <c r="E50" i="6"/>
  <c r="A50" i="6" s="1"/>
  <c r="AC44" i="2"/>
  <c r="AB45" i="2"/>
  <c r="M44" i="2"/>
  <c r="L45" i="2"/>
  <c r="U43" i="2"/>
  <c r="T44" i="2"/>
  <c r="B44" i="2"/>
  <c r="A45" i="2"/>
  <c r="AB46" i="4"/>
  <c r="AC45" i="4"/>
  <c r="U46" i="4"/>
  <c r="T47" i="4"/>
  <c r="A46" i="4"/>
  <c r="B45" i="4"/>
  <c r="C52" i="5"/>
  <c r="D50" i="5"/>
  <c r="AF44" i="2" l="1"/>
  <c r="X43" i="2"/>
  <c r="R43" i="2"/>
  <c r="P44" i="2"/>
  <c r="X46" i="4"/>
  <c r="Z46" i="4" s="1"/>
  <c r="Y43" i="2"/>
  <c r="Z43" i="2"/>
  <c r="Y46" i="4"/>
  <c r="AM46" i="4" s="1"/>
  <c r="Q42" i="4"/>
  <c r="AL42" i="4" s="1"/>
  <c r="P43" i="4"/>
  <c r="F43" i="2"/>
  <c r="O44" i="4"/>
  <c r="L45" i="4"/>
  <c r="N44" i="4"/>
  <c r="M44" i="4"/>
  <c r="Q44" i="2"/>
  <c r="R44" i="2"/>
  <c r="E44" i="2"/>
  <c r="F44" i="2"/>
  <c r="G44" i="2"/>
  <c r="E45" i="4"/>
  <c r="AD45" i="2"/>
  <c r="AE45" i="2"/>
  <c r="V44" i="2"/>
  <c r="W44" i="2"/>
  <c r="N45" i="2"/>
  <c r="O45" i="2"/>
  <c r="C45" i="2"/>
  <c r="D45" i="2"/>
  <c r="AE46" i="4"/>
  <c r="AD46" i="4"/>
  <c r="V47" i="4"/>
  <c r="W47" i="4"/>
  <c r="C46" i="4"/>
  <c r="D46" i="4"/>
  <c r="C52" i="6"/>
  <c r="E51" i="6"/>
  <c r="A51" i="6" s="1"/>
  <c r="M45" i="2"/>
  <c r="L46" i="2"/>
  <c r="AB46" i="2"/>
  <c r="AC45" i="2"/>
  <c r="U44" i="2"/>
  <c r="T45" i="2"/>
  <c r="A46" i="2"/>
  <c r="B45" i="2"/>
  <c r="B46" i="4"/>
  <c r="A47" i="4"/>
  <c r="U47" i="4"/>
  <c r="T48" i="4"/>
  <c r="AC46" i="4"/>
  <c r="AB47" i="4"/>
  <c r="C53" i="5"/>
  <c r="D51" i="5"/>
  <c r="AF46" i="4" l="1"/>
  <c r="AF45" i="2"/>
  <c r="P45" i="2"/>
  <c r="G45" i="4"/>
  <c r="X44" i="2"/>
  <c r="R43" i="4"/>
  <c r="AG46" i="4"/>
  <c r="AN46" i="4" s="1"/>
  <c r="AH46" i="4"/>
  <c r="X47" i="4"/>
  <c r="O45" i="4"/>
  <c r="L46" i="4"/>
  <c r="N45" i="4"/>
  <c r="M45" i="4"/>
  <c r="P44" i="4"/>
  <c r="R44" i="4" s="1"/>
  <c r="Q45" i="2"/>
  <c r="R45" i="2"/>
  <c r="E46" i="4"/>
  <c r="G46" i="4" s="1"/>
  <c r="E45" i="2"/>
  <c r="G45" i="2"/>
  <c r="AD46" i="2"/>
  <c r="AE46" i="2"/>
  <c r="V45" i="2"/>
  <c r="W45" i="2"/>
  <c r="O46" i="2"/>
  <c r="N46" i="2"/>
  <c r="C46" i="2"/>
  <c r="D46" i="2"/>
  <c r="AE47" i="4"/>
  <c r="AD47" i="4"/>
  <c r="V48" i="4"/>
  <c r="W48" i="4"/>
  <c r="D47" i="4"/>
  <c r="C47" i="4"/>
  <c r="E52" i="6"/>
  <c r="A52" i="6" s="1"/>
  <c r="C53" i="6"/>
  <c r="U45" i="2"/>
  <c r="T46" i="2"/>
  <c r="B46" i="2"/>
  <c r="A47" i="2"/>
  <c r="AC46" i="2"/>
  <c r="AB47" i="2"/>
  <c r="M46" i="2"/>
  <c r="L47" i="2"/>
  <c r="T49" i="4"/>
  <c r="U48" i="4"/>
  <c r="A48" i="4"/>
  <c r="B47" i="4"/>
  <c r="AC47" i="4"/>
  <c r="AB48" i="4"/>
  <c r="C54" i="5"/>
  <c r="D52" i="5"/>
  <c r="X48" i="4" l="1"/>
  <c r="AF47" i="4"/>
  <c r="AG47" i="4"/>
  <c r="AN47" i="4" s="1"/>
  <c r="AH47" i="4"/>
  <c r="Y47" i="4"/>
  <c r="AM47" i="4" s="1"/>
  <c r="Z47" i="4"/>
  <c r="Y48" i="4"/>
  <c r="AM48" i="4" s="1"/>
  <c r="Z48" i="4"/>
  <c r="AF46" i="2"/>
  <c r="X45" i="2"/>
  <c r="F46" i="4"/>
  <c r="AK46" i="4" s="1"/>
  <c r="P46" i="2"/>
  <c r="Q46" i="2" s="1"/>
  <c r="Q44" i="4"/>
  <c r="AL44" i="4" s="1"/>
  <c r="P45" i="4"/>
  <c r="Q45" i="4" s="1"/>
  <c r="AL45" i="4" s="1"/>
  <c r="O46" i="4"/>
  <c r="L47" i="4"/>
  <c r="M46" i="4"/>
  <c r="N46" i="4"/>
  <c r="R46" i="2"/>
  <c r="E47" i="4"/>
  <c r="G47" i="4" s="1"/>
  <c r="E46" i="2"/>
  <c r="F46" i="2" s="1"/>
  <c r="AD47" i="2"/>
  <c r="AE47" i="2"/>
  <c r="V46" i="2"/>
  <c r="W46" i="2"/>
  <c r="O47" i="2"/>
  <c r="N47" i="2"/>
  <c r="P47" i="2" s="1"/>
  <c r="C47" i="2"/>
  <c r="D47" i="2"/>
  <c r="AD48" i="4"/>
  <c r="AE48" i="4"/>
  <c r="W49" i="4"/>
  <c r="V49" i="4"/>
  <c r="C48" i="4"/>
  <c r="D48" i="4"/>
  <c r="E53" i="6"/>
  <c r="A53" i="6" s="1"/>
  <c r="C54" i="6"/>
  <c r="B47" i="2"/>
  <c r="A48" i="2"/>
  <c r="L48" i="2"/>
  <c r="M47" i="2"/>
  <c r="AC47" i="2"/>
  <c r="AB48" i="2"/>
  <c r="T47" i="2"/>
  <c r="U46" i="2"/>
  <c r="A49" i="4"/>
  <c r="B48" i="4"/>
  <c r="AB49" i="4"/>
  <c r="AC48" i="4"/>
  <c r="T50" i="4"/>
  <c r="U49" i="4"/>
  <c r="C55" i="5"/>
  <c r="D53" i="5"/>
  <c r="AF48" i="4" l="1"/>
  <c r="R45" i="4"/>
  <c r="AF47" i="2"/>
  <c r="X46" i="2"/>
  <c r="Y46" i="2"/>
  <c r="Z46" i="2"/>
  <c r="AG47" i="2"/>
  <c r="AH47" i="2"/>
  <c r="AG48" i="4"/>
  <c r="AN48" i="4" s="1"/>
  <c r="AH48" i="4"/>
  <c r="AG46" i="2"/>
  <c r="AH46" i="2"/>
  <c r="X49" i="4"/>
  <c r="G46" i="2"/>
  <c r="P46" i="4"/>
  <c r="R46" i="4" s="1"/>
  <c r="N47" i="4"/>
  <c r="M47" i="4"/>
  <c r="O47" i="4"/>
  <c r="L48" i="4"/>
  <c r="Q47" i="2"/>
  <c r="R47" i="2"/>
  <c r="E48" i="4"/>
  <c r="G48" i="4" s="1"/>
  <c r="E47" i="2"/>
  <c r="AD48" i="2"/>
  <c r="AE48" i="2"/>
  <c r="W47" i="2"/>
  <c r="V47" i="2"/>
  <c r="O48" i="2"/>
  <c r="N48" i="2"/>
  <c r="C48" i="2"/>
  <c r="D48" i="2"/>
  <c r="AE49" i="4"/>
  <c r="AD49" i="4"/>
  <c r="W50" i="4"/>
  <c r="V50" i="4"/>
  <c r="D49" i="4"/>
  <c r="C49" i="4"/>
  <c r="C55" i="6"/>
  <c r="E54" i="6"/>
  <c r="A54" i="6" s="1"/>
  <c r="U47" i="2"/>
  <c r="T48" i="2"/>
  <c r="AB49" i="2"/>
  <c r="AC48" i="2"/>
  <c r="M48" i="2"/>
  <c r="L49" i="2"/>
  <c r="A49" i="2"/>
  <c r="B48" i="2"/>
  <c r="U50" i="4"/>
  <c r="T51" i="4"/>
  <c r="AB50" i="4"/>
  <c r="AC49" i="4"/>
  <c r="B49" i="4"/>
  <c r="A50" i="4"/>
  <c r="C56" i="5"/>
  <c r="D54" i="5"/>
  <c r="Q46" i="4" l="1"/>
  <c r="AL46" i="4" s="1"/>
  <c r="F48" i="4"/>
  <c r="AK48" i="4" s="1"/>
  <c r="AF48" i="2"/>
  <c r="AH48" i="2" s="1"/>
  <c r="X50" i="4"/>
  <c r="Z50" i="4" s="1"/>
  <c r="AF49" i="4"/>
  <c r="AG49" i="4" s="1"/>
  <c r="AN49" i="4" s="1"/>
  <c r="AH49" i="4"/>
  <c r="AG48" i="2"/>
  <c r="X47" i="2"/>
  <c r="Y49" i="4"/>
  <c r="AM49" i="4" s="1"/>
  <c r="Z49" i="4"/>
  <c r="G47" i="2"/>
  <c r="P48" i="2"/>
  <c r="Q48" i="2" s="1"/>
  <c r="P47" i="4"/>
  <c r="R47" i="4" s="1"/>
  <c r="O48" i="4"/>
  <c r="N48" i="4"/>
  <c r="M48" i="4"/>
  <c r="L49" i="4"/>
  <c r="E48" i="2"/>
  <c r="F48" i="2" s="1"/>
  <c r="E49" i="4"/>
  <c r="G49" i="4" s="1"/>
  <c r="AE49" i="2"/>
  <c r="AD49" i="2"/>
  <c r="AF49" i="2" s="1"/>
  <c r="W48" i="2"/>
  <c r="V48" i="2"/>
  <c r="O49" i="2"/>
  <c r="N49" i="2"/>
  <c r="C49" i="2"/>
  <c r="D49" i="2"/>
  <c r="AD50" i="4"/>
  <c r="AE50" i="4"/>
  <c r="W51" i="4"/>
  <c r="V51" i="4"/>
  <c r="D50" i="4"/>
  <c r="C50" i="4"/>
  <c r="E55" i="6"/>
  <c r="A55" i="6" s="1"/>
  <c r="C56" i="6"/>
  <c r="U48" i="2"/>
  <c r="T49" i="2"/>
  <c r="A50" i="2"/>
  <c r="B49" i="2"/>
  <c r="AB50" i="2"/>
  <c r="AC49" i="2"/>
  <c r="M49" i="2"/>
  <c r="L50" i="2"/>
  <c r="B50" i="4"/>
  <c r="A51" i="4"/>
  <c r="AC50" i="4"/>
  <c r="AB51" i="4"/>
  <c r="U51" i="4"/>
  <c r="T52" i="4"/>
  <c r="C57" i="5"/>
  <c r="D55" i="5"/>
  <c r="G48" i="2" l="1"/>
  <c r="Y50" i="4"/>
  <c r="AM50" i="4" s="1"/>
  <c r="AF50" i="4"/>
  <c r="AH50" i="4" s="1"/>
  <c r="X48" i="2"/>
  <c r="AG49" i="2"/>
  <c r="AH49" i="2"/>
  <c r="Y48" i="2"/>
  <c r="Z48" i="2"/>
  <c r="Y47" i="2"/>
  <c r="Z47" i="2"/>
  <c r="R48" i="2"/>
  <c r="X51" i="4"/>
  <c r="P48" i="4"/>
  <c r="Q48" i="4" s="1"/>
  <c r="AL48" i="4" s="1"/>
  <c r="P49" i="2"/>
  <c r="Q49" i="2" s="1"/>
  <c r="Q47" i="4"/>
  <c r="AL47" i="4" s="1"/>
  <c r="N49" i="4"/>
  <c r="M49" i="4"/>
  <c r="O49" i="4"/>
  <c r="L50" i="4"/>
  <c r="E49" i="2"/>
  <c r="G49" i="2" s="1"/>
  <c r="E50" i="4"/>
  <c r="G50" i="4" s="1"/>
  <c r="AD50" i="2"/>
  <c r="AE50" i="2"/>
  <c r="W49" i="2"/>
  <c r="V49" i="2"/>
  <c r="N50" i="2"/>
  <c r="O50" i="2"/>
  <c r="D50" i="2"/>
  <c r="C50" i="2"/>
  <c r="AE51" i="4"/>
  <c r="AD51" i="4"/>
  <c r="V52" i="4"/>
  <c r="W52" i="4"/>
  <c r="D51" i="4"/>
  <c r="C51" i="4"/>
  <c r="C57" i="6"/>
  <c r="E56" i="6"/>
  <c r="A56" i="6" s="1"/>
  <c r="B50" i="2"/>
  <c r="A51" i="2"/>
  <c r="T50" i="2"/>
  <c r="U49" i="2"/>
  <c r="L51" i="2"/>
  <c r="M50" i="2"/>
  <c r="AC50" i="2"/>
  <c r="AB51" i="2"/>
  <c r="A52" i="4"/>
  <c r="B51" i="4"/>
  <c r="AC51" i="4"/>
  <c r="AB52" i="4"/>
  <c r="T53" i="4"/>
  <c r="U52" i="4"/>
  <c r="D56" i="5"/>
  <c r="C58" i="5"/>
  <c r="X52" i="4" l="1"/>
  <c r="R48" i="4"/>
  <c r="AF51" i="4"/>
  <c r="AG50" i="4"/>
  <c r="AN50" i="4" s="1"/>
  <c r="X49" i="2"/>
  <c r="Y49" i="2" s="1"/>
  <c r="F50" i="4"/>
  <c r="AK50" i="4" s="1"/>
  <c r="AF50" i="2"/>
  <c r="AH50" i="2" s="1"/>
  <c r="AG50" i="2"/>
  <c r="P50" i="2"/>
  <c r="R50" i="2" s="1"/>
  <c r="R49" i="2"/>
  <c r="P49" i="4"/>
  <c r="Q49" i="4" s="1"/>
  <c r="AL49" i="4" s="1"/>
  <c r="O50" i="4"/>
  <c r="L51" i="4"/>
  <c r="M50" i="4"/>
  <c r="N50" i="4"/>
  <c r="E50" i="2"/>
  <c r="G50" i="2" s="1"/>
  <c r="E51" i="4"/>
  <c r="G51" i="4" s="1"/>
  <c r="F51" i="4"/>
  <c r="AK51" i="4" s="1"/>
  <c r="AE51" i="2"/>
  <c r="AD51" i="2"/>
  <c r="AF51" i="2" s="1"/>
  <c r="W50" i="2"/>
  <c r="V50" i="2"/>
  <c r="N51" i="2"/>
  <c r="O51" i="2"/>
  <c r="D51" i="2"/>
  <c r="C51" i="2"/>
  <c r="AE52" i="4"/>
  <c r="AD52" i="4"/>
  <c r="AF52" i="4" s="1"/>
  <c r="W53" i="4"/>
  <c r="V53" i="4"/>
  <c r="C52" i="4"/>
  <c r="D52" i="4"/>
  <c r="E57" i="6"/>
  <c r="A57" i="6" s="1"/>
  <c r="C58" i="6"/>
  <c r="L52" i="2"/>
  <c r="M51" i="2"/>
  <c r="T51" i="2"/>
  <c r="U50" i="2"/>
  <c r="B51" i="2"/>
  <c r="A52" i="2"/>
  <c r="AC51" i="2"/>
  <c r="AB52" i="2"/>
  <c r="A53" i="4"/>
  <c r="B52" i="4"/>
  <c r="T54" i="4"/>
  <c r="U53" i="4"/>
  <c r="AB53" i="4"/>
  <c r="AC52" i="4"/>
  <c r="D57" i="5"/>
  <c r="C59" i="5"/>
  <c r="R49" i="4" l="1"/>
  <c r="Z49" i="2"/>
  <c r="X50" i="2"/>
  <c r="Q50" i="2"/>
  <c r="X53" i="4"/>
  <c r="F50" i="2"/>
  <c r="Y50" i="2"/>
  <c r="Z50" i="2"/>
  <c r="N51" i="4"/>
  <c r="M51" i="4"/>
  <c r="L52" i="4"/>
  <c r="O51" i="4"/>
  <c r="P50" i="4"/>
  <c r="Q50" i="4" s="1"/>
  <c r="AL50" i="4" s="1"/>
  <c r="P51" i="2"/>
  <c r="Q51" i="2" s="1"/>
  <c r="R51" i="2"/>
  <c r="E52" i="4"/>
  <c r="E51" i="2"/>
  <c r="F51" i="2" s="1"/>
  <c r="F52" i="4"/>
  <c r="AK52" i="4" s="1"/>
  <c r="AD52" i="2"/>
  <c r="AE52" i="2"/>
  <c r="W51" i="2"/>
  <c r="V51" i="2"/>
  <c r="O52" i="2"/>
  <c r="N52" i="2"/>
  <c r="C52" i="2"/>
  <c r="D52" i="2"/>
  <c r="AE53" i="4"/>
  <c r="AD53" i="4"/>
  <c r="AF53" i="4" s="1"/>
  <c r="W54" i="4"/>
  <c r="V54" i="4"/>
  <c r="X54" i="4" s="1"/>
  <c r="D53" i="4"/>
  <c r="C53" i="4"/>
  <c r="C59" i="6"/>
  <c r="E58" i="6"/>
  <c r="A58" i="6" s="1"/>
  <c r="M52" i="2"/>
  <c r="L53" i="2"/>
  <c r="U51" i="2"/>
  <c r="T52" i="2"/>
  <c r="AC52" i="2"/>
  <c r="AB53" i="2"/>
  <c r="B52" i="2"/>
  <c r="A53" i="2"/>
  <c r="T55" i="4"/>
  <c r="U54" i="4"/>
  <c r="A54" i="4"/>
  <c r="B53" i="4"/>
  <c r="AB54" i="4"/>
  <c r="AC53" i="4"/>
  <c r="C60" i="5"/>
  <c r="D58" i="5"/>
  <c r="X51" i="2" l="1"/>
  <c r="G51" i="2"/>
  <c r="Y54" i="4"/>
  <c r="AM54" i="4" s="1"/>
  <c r="Z54" i="4"/>
  <c r="AF52" i="2"/>
  <c r="P52" i="2"/>
  <c r="Q52" i="2" s="1"/>
  <c r="AG53" i="4"/>
  <c r="AN53" i="4" s="1"/>
  <c r="AH53" i="4"/>
  <c r="Y53" i="4"/>
  <c r="AM53" i="4" s="1"/>
  <c r="Z53" i="4"/>
  <c r="E53" i="4"/>
  <c r="F53" i="4" s="1"/>
  <c r="AK53" i="4" s="1"/>
  <c r="E52" i="2"/>
  <c r="R50" i="4"/>
  <c r="P51" i="4"/>
  <c r="R51" i="4" s="1"/>
  <c r="O52" i="4"/>
  <c r="N52" i="4"/>
  <c r="M52" i="4"/>
  <c r="L53" i="4"/>
  <c r="R52" i="2"/>
  <c r="G53" i="4"/>
  <c r="F52" i="2"/>
  <c r="AD53" i="2"/>
  <c r="AE53" i="2"/>
  <c r="V52" i="2"/>
  <c r="W52" i="2"/>
  <c r="N53" i="2"/>
  <c r="O53" i="2"/>
  <c r="C53" i="2"/>
  <c r="D53" i="2"/>
  <c r="AD54" i="4"/>
  <c r="AF54" i="4" s="1"/>
  <c r="AE54" i="4"/>
  <c r="V55" i="4"/>
  <c r="W55" i="4"/>
  <c r="C54" i="4"/>
  <c r="D54" i="4"/>
  <c r="C60" i="6"/>
  <c r="E59" i="6"/>
  <c r="A59" i="6" s="1"/>
  <c r="A54" i="2"/>
  <c r="B53" i="2"/>
  <c r="M53" i="2"/>
  <c r="L54" i="2"/>
  <c r="U52" i="2"/>
  <c r="T53" i="2"/>
  <c r="AB54" i="2"/>
  <c r="AC53" i="2"/>
  <c r="AC54" i="4"/>
  <c r="AB55" i="4"/>
  <c r="U55" i="4"/>
  <c r="T56" i="4"/>
  <c r="B54" i="4"/>
  <c r="A55" i="4"/>
  <c r="C61" i="5"/>
  <c r="D59" i="5"/>
  <c r="AF53" i="2" l="1"/>
  <c r="X55" i="4"/>
  <c r="Y55" i="4" s="1"/>
  <c r="AM55" i="4" s="1"/>
  <c r="P52" i="4"/>
  <c r="Q51" i="4"/>
  <c r="AL51" i="4" s="1"/>
  <c r="E53" i="2"/>
  <c r="X52" i="2"/>
  <c r="E54" i="4"/>
  <c r="AG53" i="2"/>
  <c r="AH53" i="2"/>
  <c r="AG54" i="4"/>
  <c r="AN54" i="4" s="1"/>
  <c r="AH54" i="4"/>
  <c r="P53" i="2"/>
  <c r="Q53" i="2" s="1"/>
  <c r="Q52" i="4"/>
  <c r="AL52" i="4" s="1"/>
  <c r="R52" i="4"/>
  <c r="L54" i="4"/>
  <c r="O53" i="4"/>
  <c r="N53" i="4"/>
  <c r="M53" i="4"/>
  <c r="G53" i="2"/>
  <c r="F53" i="2"/>
  <c r="F54" i="4"/>
  <c r="AK54" i="4" s="1"/>
  <c r="AD54" i="2"/>
  <c r="AE54" i="2"/>
  <c r="W53" i="2"/>
  <c r="V53" i="2"/>
  <c r="O54" i="2"/>
  <c r="N54" i="2"/>
  <c r="C54" i="2"/>
  <c r="D54" i="2"/>
  <c r="AE55" i="4"/>
  <c r="AD55" i="4"/>
  <c r="V56" i="4"/>
  <c r="W56" i="4"/>
  <c r="D55" i="4"/>
  <c r="C55" i="4"/>
  <c r="C61" i="6"/>
  <c r="E60" i="6"/>
  <c r="A60" i="6" s="1"/>
  <c r="U53" i="2"/>
  <c r="T54" i="2"/>
  <c r="B54" i="2"/>
  <c r="A55" i="2"/>
  <c r="AC54" i="2"/>
  <c r="AB55" i="2"/>
  <c r="M54" i="2"/>
  <c r="L55" i="2"/>
  <c r="U56" i="4"/>
  <c r="T57" i="4"/>
  <c r="B55" i="4"/>
  <c r="A56" i="4"/>
  <c r="AB56" i="4"/>
  <c r="AC55" i="4"/>
  <c r="C62" i="5"/>
  <c r="D60" i="5"/>
  <c r="Z55" i="4" l="1"/>
  <c r="AF55" i="4"/>
  <c r="X56" i="4"/>
  <c r="Y56" i="4" s="1"/>
  <c r="AM56" i="4" s="1"/>
  <c r="P53" i="4"/>
  <c r="Q53" i="4" s="1"/>
  <c r="AL53" i="4" s="1"/>
  <c r="R53" i="2"/>
  <c r="X53" i="2"/>
  <c r="Y53" i="2" s="1"/>
  <c r="Z53" i="2"/>
  <c r="AG55" i="4"/>
  <c r="AN55" i="4" s="1"/>
  <c r="AH55" i="4"/>
  <c r="AF54" i="2"/>
  <c r="E55" i="4"/>
  <c r="F55" i="4" s="1"/>
  <c r="AK55" i="4" s="1"/>
  <c r="P54" i="2"/>
  <c r="Q54" i="2" s="1"/>
  <c r="E54" i="2"/>
  <c r="F54" i="2" s="1"/>
  <c r="L55" i="4"/>
  <c r="M54" i="4"/>
  <c r="O54" i="4"/>
  <c r="N54" i="4"/>
  <c r="AD55" i="2"/>
  <c r="AE55" i="2"/>
  <c r="V54" i="2"/>
  <c r="W54" i="2"/>
  <c r="O55" i="2"/>
  <c r="N55" i="2"/>
  <c r="D55" i="2"/>
  <c r="C55" i="2"/>
  <c r="AD56" i="4"/>
  <c r="AE56" i="4"/>
  <c r="V57" i="4"/>
  <c r="W57" i="4"/>
  <c r="C56" i="4"/>
  <c r="D56" i="4"/>
  <c r="E61" i="6"/>
  <c r="A61" i="6" s="1"/>
  <c r="C62" i="6"/>
  <c r="T55" i="2"/>
  <c r="U54" i="2"/>
  <c r="AC55" i="2"/>
  <c r="AB56" i="2"/>
  <c r="L56" i="2"/>
  <c r="M55" i="2"/>
  <c r="B55" i="2"/>
  <c r="A56" i="2"/>
  <c r="AB57" i="4"/>
  <c r="AC56" i="4"/>
  <c r="A57" i="4"/>
  <c r="B56" i="4"/>
  <c r="T58" i="4"/>
  <c r="U57" i="4"/>
  <c r="D61" i="5"/>
  <c r="D62" i="5" s="1"/>
  <c r="M11" i="5"/>
  <c r="M12" i="5" s="1"/>
  <c r="R53" i="4" l="1"/>
  <c r="R54" i="2"/>
  <c r="Z56" i="4"/>
  <c r="P55" i="2"/>
  <c r="R55" i="2" s="1"/>
  <c r="X57" i="4"/>
  <c r="Y57" i="4" s="1"/>
  <c r="AM57" i="4" s="1"/>
  <c r="AF56" i="4"/>
  <c r="AG56" i="4" s="1"/>
  <c r="AN56" i="4" s="1"/>
  <c r="AF55" i="2"/>
  <c r="AH55" i="2" s="1"/>
  <c r="X54" i="2"/>
  <c r="Z54" i="2" s="1"/>
  <c r="AG54" i="2"/>
  <c r="AH54" i="2"/>
  <c r="E55" i="2"/>
  <c r="G55" i="2" s="1"/>
  <c r="G55" i="4"/>
  <c r="Z57" i="4"/>
  <c r="Y54" i="2"/>
  <c r="AG55" i="2"/>
  <c r="P54" i="4"/>
  <c r="R54" i="4" s="1"/>
  <c r="N55" i="4"/>
  <c r="M55" i="4"/>
  <c r="O55" i="4"/>
  <c r="L56" i="4"/>
  <c r="Q55" i="2"/>
  <c r="E56" i="4"/>
  <c r="G56" i="4" s="1"/>
  <c r="AD56" i="2"/>
  <c r="AE56" i="2"/>
  <c r="W55" i="2"/>
  <c r="V55" i="2"/>
  <c r="X55" i="2" s="1"/>
  <c r="N56" i="2"/>
  <c r="O56" i="2"/>
  <c r="C56" i="2"/>
  <c r="D56" i="2"/>
  <c r="AE57" i="4"/>
  <c r="AD57" i="4"/>
  <c r="W58" i="4"/>
  <c r="V58" i="4"/>
  <c r="X58" i="4" s="1"/>
  <c r="D57" i="4"/>
  <c r="C57" i="4"/>
  <c r="C63" i="6"/>
  <c r="E62" i="6"/>
  <c r="A62" i="6" s="1"/>
  <c r="M56" i="2"/>
  <c r="L57" i="2"/>
  <c r="AB57" i="2"/>
  <c r="AC56" i="2"/>
  <c r="U55" i="2"/>
  <c r="T56" i="2"/>
  <c r="A57" i="2"/>
  <c r="B56" i="2"/>
  <c r="A58" i="4"/>
  <c r="B57" i="4"/>
  <c r="AC57" i="4"/>
  <c r="AB58" i="4"/>
  <c r="U58" i="4"/>
  <c r="T59" i="4"/>
  <c r="N11" i="5"/>
  <c r="M13" i="5"/>
  <c r="AH56" i="4" l="1"/>
  <c r="F55" i="2"/>
  <c r="AF57" i="4"/>
  <c r="AG57" i="4" s="1"/>
  <c r="AN57" i="4" s="1"/>
  <c r="AF56" i="2"/>
  <c r="AG56" i="2"/>
  <c r="AH56" i="2"/>
  <c r="Y55" i="2"/>
  <c r="Z55" i="2"/>
  <c r="P55" i="4"/>
  <c r="R55" i="4" s="1"/>
  <c r="P56" i="2"/>
  <c r="Q56" i="2" s="1"/>
  <c r="Q54" i="4"/>
  <c r="AL54" i="4" s="1"/>
  <c r="M56" i="4"/>
  <c r="O56" i="4"/>
  <c r="L57" i="4"/>
  <c r="N56" i="4"/>
  <c r="E57" i="4"/>
  <c r="F57" i="4" s="1"/>
  <c r="AK57" i="4" s="1"/>
  <c r="E56" i="2"/>
  <c r="AE57" i="2"/>
  <c r="AD57" i="2"/>
  <c r="AF57" i="2" s="1"/>
  <c r="W56" i="2"/>
  <c r="V56" i="2"/>
  <c r="O57" i="2"/>
  <c r="N57" i="2"/>
  <c r="C57" i="2"/>
  <c r="D57" i="2"/>
  <c r="AD58" i="4"/>
  <c r="AE58" i="4"/>
  <c r="V59" i="4"/>
  <c r="W59" i="4"/>
  <c r="C58" i="4"/>
  <c r="D58" i="4"/>
  <c r="E63" i="6"/>
  <c r="A63" i="6" s="1"/>
  <c r="C64" i="6"/>
  <c r="AB58" i="2"/>
  <c r="AC57" i="2"/>
  <c r="A58" i="2"/>
  <c r="B57" i="2"/>
  <c r="U56" i="2"/>
  <c r="T57" i="2"/>
  <c r="M57" i="2"/>
  <c r="L58" i="2"/>
  <c r="AC58" i="4"/>
  <c r="AB59" i="4"/>
  <c r="U59" i="4"/>
  <c r="T60" i="4"/>
  <c r="B58" i="4"/>
  <c r="A59" i="4"/>
  <c r="M14" i="5"/>
  <c r="N12" i="5"/>
  <c r="AH57" i="4" l="1"/>
  <c r="R56" i="2"/>
  <c r="P57" i="2"/>
  <c r="X56" i="2"/>
  <c r="X59" i="4"/>
  <c r="Y56" i="2"/>
  <c r="Z56" i="2"/>
  <c r="AG57" i="2"/>
  <c r="AH57" i="2"/>
  <c r="Q55" i="4"/>
  <c r="AL55" i="4" s="1"/>
  <c r="AF58" i="4"/>
  <c r="G57" i="4"/>
  <c r="P56" i="4"/>
  <c r="R56" i="4" s="1"/>
  <c r="O57" i="4"/>
  <c r="L58" i="4"/>
  <c r="N57" i="4"/>
  <c r="P57" i="4" s="1"/>
  <c r="M57" i="4"/>
  <c r="Q57" i="2"/>
  <c r="R57" i="2"/>
  <c r="E58" i="4"/>
  <c r="F58" i="4" s="1"/>
  <c r="AK58" i="4" s="1"/>
  <c r="G56" i="2"/>
  <c r="E57" i="2"/>
  <c r="F57" i="2" s="1"/>
  <c r="AD58" i="2"/>
  <c r="AE58" i="2"/>
  <c r="W57" i="2"/>
  <c r="V57" i="2"/>
  <c r="O58" i="2"/>
  <c r="N58" i="2"/>
  <c r="D58" i="2"/>
  <c r="C58" i="2"/>
  <c r="AE59" i="4"/>
  <c r="AD59" i="4"/>
  <c r="V60" i="4"/>
  <c r="W60" i="4"/>
  <c r="D59" i="4"/>
  <c r="C59" i="4"/>
  <c r="C65" i="6"/>
  <c r="E64" i="6"/>
  <c r="A64" i="6" s="1"/>
  <c r="AC58" i="2"/>
  <c r="AB59" i="2"/>
  <c r="T58" i="2"/>
  <c r="U57" i="2"/>
  <c r="B58" i="2"/>
  <c r="A59" i="2"/>
  <c r="L59" i="2"/>
  <c r="M58" i="2"/>
  <c r="AB60" i="4"/>
  <c r="AC59" i="4"/>
  <c r="T61" i="4"/>
  <c r="U60" i="4"/>
  <c r="B59" i="4"/>
  <c r="A60" i="4"/>
  <c r="M15" i="5"/>
  <c r="N13" i="5"/>
  <c r="AF58" i="2" l="1"/>
  <c r="G58" i="4"/>
  <c r="P58" i="2"/>
  <c r="AF59" i="4"/>
  <c r="Q56" i="4"/>
  <c r="AL56" i="4" s="1"/>
  <c r="G57" i="2"/>
  <c r="X60" i="4"/>
  <c r="X57" i="2"/>
  <c r="O58" i="4"/>
  <c r="N58" i="4"/>
  <c r="L59" i="4"/>
  <c r="M58" i="4"/>
  <c r="R57" i="4"/>
  <c r="Q57" i="4"/>
  <c r="AL57" i="4" s="1"/>
  <c r="Q58" i="2"/>
  <c r="R58" i="2"/>
  <c r="E59" i="4"/>
  <c r="E58" i="2"/>
  <c r="F58" i="2"/>
  <c r="G58" i="2"/>
  <c r="AD59" i="2"/>
  <c r="AF59" i="2" s="1"/>
  <c r="AE59" i="2"/>
  <c r="W58" i="2"/>
  <c r="V58" i="2"/>
  <c r="N59" i="2"/>
  <c r="O59" i="2"/>
  <c r="D59" i="2"/>
  <c r="C59" i="2"/>
  <c r="AE60" i="4"/>
  <c r="AD60" i="4"/>
  <c r="AF60" i="4" s="1"/>
  <c r="W61" i="4"/>
  <c r="V61" i="4"/>
  <c r="C60" i="4"/>
  <c r="D60" i="4"/>
  <c r="C66" i="6"/>
  <c r="E65" i="6"/>
  <c r="A65" i="6" s="1"/>
  <c r="L60" i="2"/>
  <c r="M59" i="2"/>
  <c r="AC59" i="2"/>
  <c r="AB60" i="2"/>
  <c r="B59" i="2"/>
  <c r="A60" i="2"/>
  <c r="T59" i="2"/>
  <c r="U58" i="2"/>
  <c r="U61" i="4"/>
  <c r="T62" i="4"/>
  <c r="AB61" i="4"/>
  <c r="AC60" i="4"/>
  <c r="A61" i="4"/>
  <c r="B60" i="4"/>
  <c r="M16" i="5"/>
  <c r="N14" i="5"/>
  <c r="X58" i="2" l="1"/>
  <c r="X61" i="4"/>
  <c r="P59" i="2"/>
  <c r="P58" i="4"/>
  <c r="Y61" i="4"/>
  <c r="AM61" i="4" s="1"/>
  <c r="Z61" i="4"/>
  <c r="Y57" i="2"/>
  <c r="Z57" i="2"/>
  <c r="AG60" i="4"/>
  <c r="AN60" i="4" s="1"/>
  <c r="AH60" i="4"/>
  <c r="Y60" i="4"/>
  <c r="AM60" i="4" s="1"/>
  <c r="Z60" i="4"/>
  <c r="R58" i="4"/>
  <c r="Q58" i="4"/>
  <c r="AL58" i="4" s="1"/>
  <c r="L60" i="4"/>
  <c r="O59" i="4"/>
  <c r="M59" i="4"/>
  <c r="N59" i="4"/>
  <c r="Q59" i="2"/>
  <c r="R59" i="2"/>
  <c r="F59" i="4"/>
  <c r="AK59" i="4" s="1"/>
  <c r="E59" i="2"/>
  <c r="E60" i="4"/>
  <c r="G60" i="4" s="1"/>
  <c r="F60" i="4"/>
  <c r="AK60" i="4" s="1"/>
  <c r="F59" i="2"/>
  <c r="AD60" i="2"/>
  <c r="AE60" i="2"/>
  <c r="V59" i="2"/>
  <c r="W59" i="2"/>
  <c r="X59" i="2" s="1"/>
  <c r="N60" i="2"/>
  <c r="O60" i="2"/>
  <c r="C60" i="2"/>
  <c r="D60" i="2"/>
  <c r="AE61" i="4"/>
  <c r="AD61" i="4"/>
  <c r="W62" i="4"/>
  <c r="V62" i="4"/>
  <c r="X62" i="4" s="1"/>
  <c r="D61" i="4"/>
  <c r="C61" i="4"/>
  <c r="E66" i="6"/>
  <c r="A66" i="6" s="1"/>
  <c r="C67" i="6"/>
  <c r="U59" i="2"/>
  <c r="T60" i="2"/>
  <c r="B60" i="2"/>
  <c r="A61" i="2"/>
  <c r="AC60" i="2"/>
  <c r="AB61" i="2"/>
  <c r="M60" i="2"/>
  <c r="L61" i="2"/>
  <c r="T63" i="4"/>
  <c r="U62" i="4"/>
  <c r="AB62" i="4"/>
  <c r="AC61" i="4"/>
  <c r="A62" i="4"/>
  <c r="B61" i="4"/>
  <c r="N15" i="5"/>
  <c r="M17" i="5"/>
  <c r="AF60" i="2" l="1"/>
  <c r="AF61" i="4"/>
  <c r="AG60" i="2"/>
  <c r="AH60" i="2"/>
  <c r="AG61" i="4"/>
  <c r="AN61" i="4" s="1"/>
  <c r="AH61" i="4"/>
  <c r="Y62" i="4"/>
  <c r="AM62" i="4" s="1"/>
  <c r="Z62" i="4"/>
  <c r="P60" i="2"/>
  <c r="Q60" i="2" s="1"/>
  <c r="O60" i="4"/>
  <c r="M60" i="4"/>
  <c r="N60" i="4"/>
  <c r="L61" i="4"/>
  <c r="P59" i="4"/>
  <c r="R59" i="4"/>
  <c r="Q59" i="4"/>
  <c r="AL59" i="4" s="1"/>
  <c r="R60" i="2"/>
  <c r="E61" i="4"/>
  <c r="E60" i="2"/>
  <c r="F60" i="2" s="1"/>
  <c r="AD61" i="2"/>
  <c r="AE61" i="2"/>
  <c r="AF61" i="2" s="1"/>
  <c r="V60" i="2"/>
  <c r="W60" i="2"/>
  <c r="N61" i="2"/>
  <c r="O61" i="2"/>
  <c r="C61" i="2"/>
  <c r="D61" i="2"/>
  <c r="AE62" i="4"/>
  <c r="AD62" i="4"/>
  <c r="W63" i="4"/>
  <c r="V63" i="4"/>
  <c r="C62" i="4"/>
  <c r="D62" i="4"/>
  <c r="E67" i="6"/>
  <c r="A67" i="6" s="1"/>
  <c r="C68" i="6"/>
  <c r="L62" i="2"/>
  <c r="M61" i="2"/>
  <c r="A62" i="2"/>
  <c r="B61" i="2"/>
  <c r="U60" i="2"/>
  <c r="T61" i="2"/>
  <c r="AB62" i="2"/>
  <c r="AC61" i="2"/>
  <c r="U63" i="4"/>
  <c r="T64" i="4"/>
  <c r="AB63" i="4"/>
  <c r="AC62" i="4"/>
  <c r="A63" i="4"/>
  <c r="B62" i="4"/>
  <c r="N16" i="5"/>
  <c r="M18" i="5"/>
  <c r="G60" i="2" l="1"/>
  <c r="X60" i="2"/>
  <c r="Z60" i="2" s="1"/>
  <c r="AF62" i="4"/>
  <c r="AG62" i="4" s="1"/>
  <c r="AN62" i="4" s="1"/>
  <c r="F61" i="4"/>
  <c r="AK61" i="4" s="1"/>
  <c r="X63" i="4"/>
  <c r="Y63" i="4"/>
  <c r="AM63" i="4" s="1"/>
  <c r="Z63" i="4"/>
  <c r="Y60" i="2"/>
  <c r="P60" i="4"/>
  <c r="Q60" i="4" s="1"/>
  <c r="AL60" i="4" s="1"/>
  <c r="AG61" i="2"/>
  <c r="AH61" i="2"/>
  <c r="P61" i="2"/>
  <c r="Q61" i="2" s="1"/>
  <c r="M61" i="4"/>
  <c r="N61" i="4"/>
  <c r="O61" i="4"/>
  <c r="L62" i="4"/>
  <c r="E61" i="2"/>
  <c r="E62" i="4"/>
  <c r="G62" i="4" s="1"/>
  <c r="AD62" i="2"/>
  <c r="AE62" i="2"/>
  <c r="V61" i="2"/>
  <c r="W61" i="2"/>
  <c r="O62" i="2"/>
  <c r="N62" i="2"/>
  <c r="C62" i="2"/>
  <c r="D62" i="2"/>
  <c r="AE63" i="4"/>
  <c r="AD63" i="4"/>
  <c r="V64" i="4"/>
  <c r="W64" i="4"/>
  <c r="D63" i="4"/>
  <c r="C63" i="4"/>
  <c r="C69" i="6"/>
  <c r="E68" i="6"/>
  <c r="A68" i="6" s="1"/>
  <c r="U61" i="2"/>
  <c r="T62" i="2"/>
  <c r="A63" i="2"/>
  <c r="B62" i="2"/>
  <c r="AB63" i="2"/>
  <c r="AC62" i="2"/>
  <c r="M62" i="2"/>
  <c r="L63" i="2"/>
  <c r="B63" i="4"/>
  <c r="A64" i="4"/>
  <c r="AB64" i="4"/>
  <c r="AC63" i="4"/>
  <c r="U64" i="4"/>
  <c r="T65" i="4"/>
  <c r="M19" i="5"/>
  <c r="N17" i="5"/>
  <c r="AF63" i="4" l="1"/>
  <c r="E62" i="2"/>
  <c r="X61" i="2"/>
  <c r="Y61" i="2" s="1"/>
  <c r="X64" i="4"/>
  <c r="Z64" i="4" s="1"/>
  <c r="AH62" i="4"/>
  <c r="R61" i="2"/>
  <c r="AF62" i="2"/>
  <c r="AG62" i="2" s="1"/>
  <c r="Y64" i="4"/>
  <c r="AM64" i="4" s="1"/>
  <c r="R60" i="4"/>
  <c r="AG63" i="4"/>
  <c r="AN63" i="4" s="1"/>
  <c r="AH63" i="4"/>
  <c r="E63" i="4"/>
  <c r="P62" i="2"/>
  <c r="Q62" i="2" s="1"/>
  <c r="P61" i="4"/>
  <c r="R61" i="4" s="1"/>
  <c r="O62" i="4"/>
  <c r="L63" i="4"/>
  <c r="N62" i="4"/>
  <c r="M62" i="4"/>
  <c r="F62" i="4"/>
  <c r="AK62" i="4" s="1"/>
  <c r="F61" i="2"/>
  <c r="G63" i="4"/>
  <c r="F62" i="2"/>
  <c r="G62" i="2"/>
  <c r="AD63" i="2"/>
  <c r="AE63" i="2"/>
  <c r="AF63" i="2" s="1"/>
  <c r="V62" i="2"/>
  <c r="W62" i="2"/>
  <c r="O63" i="2"/>
  <c r="N63" i="2"/>
  <c r="D63" i="2"/>
  <c r="C63" i="2"/>
  <c r="AE64" i="4"/>
  <c r="AD64" i="4"/>
  <c r="W65" i="4"/>
  <c r="V65" i="4"/>
  <c r="C64" i="4"/>
  <c r="D64" i="4"/>
  <c r="C70" i="6"/>
  <c r="E69" i="6"/>
  <c r="A69" i="6" s="1"/>
  <c r="L64" i="2"/>
  <c r="M63" i="2"/>
  <c r="A64" i="2"/>
  <c r="B63" i="2"/>
  <c r="AB64" i="2"/>
  <c r="AC63" i="2"/>
  <c r="T63" i="2"/>
  <c r="U62" i="2"/>
  <c r="A65" i="4"/>
  <c r="B64" i="4"/>
  <c r="AF64" i="4"/>
  <c r="AB65" i="4"/>
  <c r="AC64" i="4"/>
  <c r="U65" i="4"/>
  <c r="T66" i="4"/>
  <c r="N18" i="5"/>
  <c r="M20" i="5"/>
  <c r="X65" i="4" l="1"/>
  <c r="Z61" i="2"/>
  <c r="X62" i="2"/>
  <c r="AH62" i="2"/>
  <c r="R62" i="2"/>
  <c r="Y62" i="2"/>
  <c r="Z62" i="2"/>
  <c r="AG64" i="4"/>
  <c r="AN64" i="4" s="1"/>
  <c r="AH64" i="4"/>
  <c r="AG63" i="2"/>
  <c r="AH63" i="2"/>
  <c r="Q61" i="4"/>
  <c r="AL61" i="4" s="1"/>
  <c r="P62" i="4"/>
  <c r="Q62" i="4" s="1"/>
  <c r="AL62" i="4" s="1"/>
  <c r="P63" i="2"/>
  <c r="Q63" i="2" s="1"/>
  <c r="O63" i="4"/>
  <c r="M63" i="4"/>
  <c r="N63" i="4"/>
  <c r="L64" i="4"/>
  <c r="E63" i="2"/>
  <c r="G63" i="2" s="1"/>
  <c r="E64" i="4"/>
  <c r="G64" i="4" s="1"/>
  <c r="AD64" i="2"/>
  <c r="AE64" i="2"/>
  <c r="W63" i="2"/>
  <c r="V63" i="2"/>
  <c r="O64" i="2"/>
  <c r="N64" i="2"/>
  <c r="C64" i="2"/>
  <c r="D64" i="2"/>
  <c r="AE65" i="4"/>
  <c r="AD65" i="4"/>
  <c r="W66" i="4"/>
  <c r="V66" i="4"/>
  <c r="D65" i="4"/>
  <c r="C65" i="4"/>
  <c r="C71" i="6"/>
  <c r="E70" i="6"/>
  <c r="A70" i="6" s="1"/>
  <c r="AC64" i="2"/>
  <c r="AB65" i="2"/>
  <c r="B64" i="2"/>
  <c r="A65" i="2"/>
  <c r="T64" i="2"/>
  <c r="U63" i="2"/>
  <c r="M64" i="2"/>
  <c r="L65" i="2"/>
  <c r="A66" i="4"/>
  <c r="B65" i="4"/>
  <c r="AB66" i="4"/>
  <c r="AC65" i="4"/>
  <c r="U66" i="4"/>
  <c r="T67" i="4"/>
  <c r="M21" i="5"/>
  <c r="N19" i="5"/>
  <c r="AF65" i="4" l="1"/>
  <c r="R63" i="2"/>
  <c r="AF64" i="2"/>
  <c r="AH64" i="2" s="1"/>
  <c r="P63" i="4"/>
  <c r="R63" i="4" s="1"/>
  <c r="P64" i="2"/>
  <c r="R64" i="2" s="1"/>
  <c r="F64" i="4"/>
  <c r="AK64" i="4" s="1"/>
  <c r="R62" i="4"/>
  <c r="AG64" i="2"/>
  <c r="X66" i="4"/>
  <c r="X63" i="2"/>
  <c r="O64" i="4"/>
  <c r="L65" i="4"/>
  <c r="M64" i="4"/>
  <c r="N64" i="4"/>
  <c r="Q63" i="4"/>
  <c r="AL63" i="4" s="1"/>
  <c r="E65" i="4"/>
  <c r="F65" i="4"/>
  <c r="AK65" i="4" s="1"/>
  <c r="G65" i="4"/>
  <c r="E64" i="2"/>
  <c r="G64" i="2" s="1"/>
  <c r="AE65" i="2"/>
  <c r="AD65" i="2"/>
  <c r="W64" i="2"/>
  <c r="V64" i="2"/>
  <c r="O65" i="2"/>
  <c r="N65" i="2"/>
  <c r="C65" i="2"/>
  <c r="D65" i="2"/>
  <c r="AD66" i="4"/>
  <c r="AE66" i="4"/>
  <c r="V67" i="4"/>
  <c r="W67" i="4"/>
  <c r="D66" i="4"/>
  <c r="C66" i="4"/>
  <c r="E71" i="6"/>
  <c r="A71" i="6" s="1"/>
  <c r="C72" i="6"/>
  <c r="L66" i="2"/>
  <c r="M65" i="2"/>
  <c r="T65" i="2"/>
  <c r="U64" i="2"/>
  <c r="A66" i="2"/>
  <c r="B65" i="2"/>
  <c r="AB66" i="2"/>
  <c r="AC65" i="2"/>
  <c r="AB67" i="4"/>
  <c r="AC66" i="4"/>
  <c r="U67" i="4"/>
  <c r="T68" i="4"/>
  <c r="A67" i="4"/>
  <c r="B66" i="4"/>
  <c r="M22" i="5"/>
  <c r="N20" i="5"/>
  <c r="AF66" i="4" l="1"/>
  <c r="AF65" i="2"/>
  <c r="Q64" i="2"/>
  <c r="X67" i="4"/>
  <c r="Z67" i="4" s="1"/>
  <c r="X64" i="2"/>
  <c r="Y64" i="2"/>
  <c r="Z64" i="2"/>
  <c r="Y67" i="4"/>
  <c r="AM67" i="4" s="1"/>
  <c r="Y63" i="2"/>
  <c r="Z63" i="2"/>
  <c r="F64" i="2"/>
  <c r="P65" i="2"/>
  <c r="Q65" i="2" s="1"/>
  <c r="P64" i="4"/>
  <c r="Q64" i="4" s="1"/>
  <c r="AL64" i="4" s="1"/>
  <c r="R64" i="4"/>
  <c r="N65" i="4"/>
  <c r="M65" i="4"/>
  <c r="O65" i="4"/>
  <c r="L66" i="4"/>
  <c r="E66" i="4"/>
  <c r="E65" i="2"/>
  <c r="G65" i="2" s="1"/>
  <c r="G66" i="4"/>
  <c r="F65" i="2"/>
  <c r="AE66" i="2"/>
  <c r="AD66" i="2"/>
  <c r="W65" i="2"/>
  <c r="V65" i="2"/>
  <c r="N66" i="2"/>
  <c r="O66" i="2"/>
  <c r="D66" i="2"/>
  <c r="C66" i="2"/>
  <c r="E66" i="2" s="1"/>
  <c r="AE67" i="4"/>
  <c r="AD67" i="4"/>
  <c r="V68" i="4"/>
  <c r="W68" i="4"/>
  <c r="D67" i="4"/>
  <c r="C67" i="4"/>
  <c r="C73" i="6"/>
  <c r="E72" i="6"/>
  <c r="A72" i="6" s="1"/>
  <c r="U65" i="2"/>
  <c r="T66" i="2"/>
  <c r="A67" i="2"/>
  <c r="B66" i="2"/>
  <c r="AB67" i="2"/>
  <c r="AC66" i="2"/>
  <c r="M66" i="2"/>
  <c r="L67" i="2"/>
  <c r="B67" i="4"/>
  <c r="A68" i="4"/>
  <c r="U68" i="4"/>
  <c r="T69" i="4"/>
  <c r="AC67" i="4"/>
  <c r="AB68" i="4"/>
  <c r="M23" i="5"/>
  <c r="N21" i="5"/>
  <c r="R65" i="2" l="1"/>
  <c r="X68" i="4"/>
  <c r="AF67" i="4"/>
  <c r="AF66" i="2"/>
  <c r="Y68" i="4"/>
  <c r="AM68" i="4" s="1"/>
  <c r="Z68" i="4"/>
  <c r="AG67" i="4"/>
  <c r="AN67" i="4" s="1"/>
  <c r="AH67" i="4"/>
  <c r="E67" i="4"/>
  <c r="G67" i="4" s="1"/>
  <c r="P66" i="2"/>
  <c r="X65" i="2"/>
  <c r="P65" i="4"/>
  <c r="R65" i="4" s="1"/>
  <c r="Q65" i="4"/>
  <c r="AL65" i="4" s="1"/>
  <c r="L67" i="4"/>
  <c r="M66" i="4"/>
  <c r="O66" i="4"/>
  <c r="N66" i="4"/>
  <c r="Q66" i="2"/>
  <c r="R66" i="2"/>
  <c r="G66" i="2"/>
  <c r="AE67" i="2"/>
  <c r="AD67" i="2"/>
  <c r="W66" i="2"/>
  <c r="V66" i="2"/>
  <c r="N67" i="2"/>
  <c r="O67" i="2"/>
  <c r="D67" i="2"/>
  <c r="C67" i="2"/>
  <c r="AE68" i="4"/>
  <c r="AD68" i="4"/>
  <c r="V69" i="4"/>
  <c r="W69" i="4"/>
  <c r="C68" i="4"/>
  <c r="D68" i="4"/>
  <c r="C74" i="6"/>
  <c r="E73" i="6"/>
  <c r="A73" i="6" s="1"/>
  <c r="AB68" i="2"/>
  <c r="AC67" i="2"/>
  <c r="AF67" i="2"/>
  <c r="T67" i="2"/>
  <c r="U66" i="2"/>
  <c r="L68" i="2"/>
  <c r="M67" i="2"/>
  <c r="A68" i="2"/>
  <c r="B67" i="2"/>
  <c r="AC68" i="4"/>
  <c r="AB69" i="4"/>
  <c r="U69" i="4"/>
  <c r="T70" i="4"/>
  <c r="B68" i="4"/>
  <c r="A69" i="4"/>
  <c r="M24" i="5"/>
  <c r="N22" i="5"/>
  <c r="X66" i="2" l="1"/>
  <c r="AF68" i="4"/>
  <c r="AG68" i="4" s="1"/>
  <c r="AN68" i="4" s="1"/>
  <c r="P66" i="4"/>
  <c r="E67" i="2"/>
  <c r="F67" i="2" s="1"/>
  <c r="X69" i="4"/>
  <c r="AG67" i="2"/>
  <c r="AH67" i="2"/>
  <c r="F67" i="4"/>
  <c r="AK67" i="4" s="1"/>
  <c r="P67" i="2"/>
  <c r="R67" i="2" s="1"/>
  <c r="N67" i="4"/>
  <c r="L68" i="4"/>
  <c r="O67" i="4"/>
  <c r="M67" i="4"/>
  <c r="R66" i="4"/>
  <c r="Q66" i="4"/>
  <c r="AL66" i="4" s="1"/>
  <c r="E68" i="4"/>
  <c r="AD68" i="2"/>
  <c r="AE68" i="2"/>
  <c r="V67" i="2"/>
  <c r="W67" i="2"/>
  <c r="N68" i="2"/>
  <c r="O68" i="2"/>
  <c r="C68" i="2"/>
  <c r="D68" i="2"/>
  <c r="AE69" i="4"/>
  <c r="AD69" i="4"/>
  <c r="W70" i="4"/>
  <c r="V70" i="4"/>
  <c r="X70" i="4" s="1"/>
  <c r="D69" i="4"/>
  <c r="C69" i="4"/>
  <c r="E74" i="6"/>
  <c r="A74" i="6" s="1"/>
  <c r="C75" i="6"/>
  <c r="M68" i="2"/>
  <c r="L69" i="2"/>
  <c r="T68" i="2"/>
  <c r="U67" i="2"/>
  <c r="B68" i="2"/>
  <c r="A69" i="2"/>
  <c r="AC68" i="2"/>
  <c r="AB69" i="2"/>
  <c r="B69" i="4"/>
  <c r="A70" i="4"/>
  <c r="AC69" i="4"/>
  <c r="AB70" i="4"/>
  <c r="U70" i="4"/>
  <c r="T71" i="4"/>
  <c r="M25" i="5"/>
  <c r="N23" i="5"/>
  <c r="AF69" i="4" l="1"/>
  <c r="AH68" i="4"/>
  <c r="G67" i="2"/>
  <c r="AF68" i="2"/>
  <c r="AG68" i="2" s="1"/>
  <c r="Y70" i="4"/>
  <c r="AM70" i="4" s="1"/>
  <c r="Z70" i="4"/>
  <c r="Q67" i="2"/>
  <c r="AG69" i="4"/>
  <c r="AN69" i="4" s="1"/>
  <c r="AH69" i="4"/>
  <c r="E68" i="2"/>
  <c r="G68" i="2" s="1"/>
  <c r="Y69" i="4"/>
  <c r="AM69" i="4" s="1"/>
  <c r="Z69" i="4"/>
  <c r="G68" i="4"/>
  <c r="P67" i="4"/>
  <c r="R67" i="4" s="1"/>
  <c r="X67" i="2"/>
  <c r="E69" i="4"/>
  <c r="G69" i="4" s="1"/>
  <c r="N68" i="4"/>
  <c r="M68" i="4"/>
  <c r="O68" i="4"/>
  <c r="L69" i="4"/>
  <c r="P68" i="2"/>
  <c r="Q68" i="2" s="1"/>
  <c r="AD69" i="2"/>
  <c r="AE69" i="2"/>
  <c r="V68" i="2"/>
  <c r="W68" i="2"/>
  <c r="N69" i="2"/>
  <c r="O69" i="2"/>
  <c r="C69" i="2"/>
  <c r="D69" i="2"/>
  <c r="AE70" i="4"/>
  <c r="AD70" i="4"/>
  <c r="W71" i="4"/>
  <c r="X71" i="4" s="1"/>
  <c r="V71" i="4"/>
  <c r="C70" i="4"/>
  <c r="D70" i="4"/>
  <c r="E75" i="6"/>
  <c r="A75" i="6" s="1"/>
  <c r="C76" i="6"/>
  <c r="AB70" i="2"/>
  <c r="AC69" i="2"/>
  <c r="A70" i="2"/>
  <c r="B69" i="2"/>
  <c r="T69" i="2"/>
  <c r="U68" i="2"/>
  <c r="L70" i="2"/>
  <c r="M69" i="2"/>
  <c r="U71" i="4"/>
  <c r="T72" i="4"/>
  <c r="AB71" i="4"/>
  <c r="AC70" i="4"/>
  <c r="A71" i="4"/>
  <c r="B70" i="4"/>
  <c r="M26" i="5"/>
  <c r="N24" i="5"/>
  <c r="AH68" i="2" l="1"/>
  <c r="R68" i="2"/>
  <c r="AF69" i="2"/>
  <c r="AG69" i="2" s="1"/>
  <c r="AF70" i="4"/>
  <c r="AG70" i="4" s="1"/>
  <c r="AN70" i="4" s="1"/>
  <c r="Q67" i="4"/>
  <c r="AL67" i="4" s="1"/>
  <c r="X68" i="2"/>
  <c r="Z68" i="2" s="1"/>
  <c r="F69" i="4"/>
  <c r="AK69" i="4" s="1"/>
  <c r="Y68" i="2"/>
  <c r="Y67" i="2"/>
  <c r="Z67" i="2"/>
  <c r="Y71" i="4"/>
  <c r="AM71" i="4" s="1"/>
  <c r="Z71" i="4"/>
  <c r="P69" i="2"/>
  <c r="R69" i="2" s="1"/>
  <c r="L70" i="4"/>
  <c r="O69" i="4"/>
  <c r="N69" i="4"/>
  <c r="M69" i="4"/>
  <c r="P68" i="4"/>
  <c r="R68" i="4" s="1"/>
  <c r="E69" i="2"/>
  <c r="G69" i="2" s="1"/>
  <c r="E70" i="4"/>
  <c r="AD70" i="2"/>
  <c r="AE70" i="2"/>
  <c r="V69" i="2"/>
  <c r="W69" i="2"/>
  <c r="O70" i="2"/>
  <c r="N70" i="2"/>
  <c r="C70" i="2"/>
  <c r="D70" i="2"/>
  <c r="AE71" i="4"/>
  <c r="AD71" i="4"/>
  <c r="V72" i="4"/>
  <c r="W72" i="4"/>
  <c r="D71" i="4"/>
  <c r="C71" i="4"/>
  <c r="C77" i="6"/>
  <c r="E76" i="6"/>
  <c r="A76" i="6" s="1"/>
  <c r="A71" i="2"/>
  <c r="B70" i="2"/>
  <c r="AB71" i="2"/>
  <c r="AC70" i="2"/>
  <c r="M70" i="2"/>
  <c r="L71" i="2"/>
  <c r="U69" i="2"/>
  <c r="T70" i="2"/>
  <c r="A72" i="4"/>
  <c r="B71" i="4"/>
  <c r="AB72" i="4"/>
  <c r="AC71" i="4"/>
  <c r="U72" i="4"/>
  <c r="T73" i="4"/>
  <c r="M27" i="5"/>
  <c r="N25" i="5"/>
  <c r="AH69" i="2" l="1"/>
  <c r="AH70" i="4"/>
  <c r="AF71" i="4"/>
  <c r="AF70" i="2"/>
  <c r="AH70" i="2" s="1"/>
  <c r="X69" i="2"/>
  <c r="Y69" i="2" s="1"/>
  <c r="AG71" i="4"/>
  <c r="AN71" i="4" s="1"/>
  <c r="AH71" i="4"/>
  <c r="AG70" i="2"/>
  <c r="Q69" i="2"/>
  <c r="X72" i="4"/>
  <c r="F69" i="2"/>
  <c r="P69" i="4"/>
  <c r="P70" i="2"/>
  <c r="Q70" i="2" s="1"/>
  <c r="R69" i="4"/>
  <c r="Q69" i="4"/>
  <c r="AL69" i="4" s="1"/>
  <c r="O70" i="4"/>
  <c r="L71" i="4"/>
  <c r="M70" i="4"/>
  <c r="N70" i="4"/>
  <c r="Q68" i="4"/>
  <c r="AL68" i="4" s="1"/>
  <c r="G70" i="4"/>
  <c r="E71" i="4"/>
  <c r="G71" i="4" s="1"/>
  <c r="E70" i="2"/>
  <c r="G70" i="2" s="1"/>
  <c r="AD71" i="2"/>
  <c r="AE71" i="2"/>
  <c r="V70" i="2"/>
  <c r="W70" i="2"/>
  <c r="X70" i="2" s="1"/>
  <c r="O71" i="2"/>
  <c r="N71" i="2"/>
  <c r="D71" i="2"/>
  <c r="C71" i="2"/>
  <c r="AD72" i="4"/>
  <c r="AE72" i="4"/>
  <c r="V73" i="4"/>
  <c r="W73" i="4"/>
  <c r="X73" i="4" s="1"/>
  <c r="C72" i="4"/>
  <c r="D72" i="4"/>
  <c r="E77" i="6"/>
  <c r="A77" i="6" s="1"/>
  <c r="C78" i="6"/>
  <c r="A72" i="2"/>
  <c r="B71" i="2"/>
  <c r="T71" i="2"/>
  <c r="U70" i="2"/>
  <c r="AB72" i="2"/>
  <c r="AC71" i="2"/>
  <c r="L72" i="2"/>
  <c r="M71" i="2"/>
  <c r="AB73" i="4"/>
  <c r="AC72" i="4"/>
  <c r="A73" i="4"/>
  <c r="B72" i="4"/>
  <c r="U73" i="4"/>
  <c r="T74" i="4"/>
  <c r="M28" i="5"/>
  <c r="N26" i="5"/>
  <c r="R70" i="2" l="1"/>
  <c r="AF72" i="4"/>
  <c r="Z69" i="2"/>
  <c r="AF71" i="2"/>
  <c r="F71" i="4"/>
  <c r="AK71" i="4" s="1"/>
  <c r="AG71" i="2"/>
  <c r="AH71" i="2"/>
  <c r="Y70" i="2"/>
  <c r="Z70" i="2"/>
  <c r="P70" i="4"/>
  <c r="R70" i="4" s="1"/>
  <c r="P71" i="2"/>
  <c r="Q71" i="2" s="1"/>
  <c r="N71" i="4"/>
  <c r="L72" i="4"/>
  <c r="O71" i="4"/>
  <c r="M71" i="4"/>
  <c r="E72" i="4"/>
  <c r="E71" i="2"/>
  <c r="F71" i="2" s="1"/>
  <c r="F72" i="4"/>
  <c r="AK72" i="4" s="1"/>
  <c r="G72" i="4"/>
  <c r="AD72" i="2"/>
  <c r="AE72" i="2"/>
  <c r="W71" i="2"/>
  <c r="V71" i="2"/>
  <c r="X71" i="2" s="1"/>
  <c r="O72" i="2"/>
  <c r="N72" i="2"/>
  <c r="C72" i="2"/>
  <c r="D72" i="2"/>
  <c r="AE73" i="4"/>
  <c r="AD73" i="4"/>
  <c r="W74" i="4"/>
  <c r="V74" i="4"/>
  <c r="X74" i="4" s="1"/>
  <c r="D73" i="4"/>
  <c r="C73" i="4"/>
  <c r="C79" i="6"/>
  <c r="E78" i="6"/>
  <c r="A78" i="6" s="1"/>
  <c r="M72" i="2"/>
  <c r="L73" i="2"/>
  <c r="AC72" i="2"/>
  <c r="AB73" i="2"/>
  <c r="T72" i="2"/>
  <c r="U71" i="2"/>
  <c r="B72" i="2"/>
  <c r="A73" i="2"/>
  <c r="U74" i="4"/>
  <c r="T75" i="4"/>
  <c r="AB74" i="4"/>
  <c r="AC73" i="4"/>
  <c r="A74" i="4"/>
  <c r="B73" i="4"/>
  <c r="M29" i="5"/>
  <c r="N27" i="5"/>
  <c r="AF73" i="4" l="1"/>
  <c r="R71" i="2"/>
  <c r="AF72" i="2"/>
  <c r="Y71" i="2"/>
  <c r="Z71" i="2"/>
  <c r="Y74" i="4"/>
  <c r="AM74" i="4" s="1"/>
  <c r="Z74" i="4"/>
  <c r="Q70" i="4"/>
  <c r="AL70" i="4" s="1"/>
  <c r="E72" i="2"/>
  <c r="G71" i="2"/>
  <c r="P72" i="2"/>
  <c r="Q72" i="2" s="1"/>
  <c r="O72" i="4"/>
  <c r="M72" i="4"/>
  <c r="N72" i="4"/>
  <c r="L73" i="4"/>
  <c r="P71" i="4"/>
  <c r="R71" i="4" s="1"/>
  <c r="E73" i="4"/>
  <c r="G73" i="4"/>
  <c r="F72" i="2"/>
  <c r="G72" i="2"/>
  <c r="AE73" i="2"/>
  <c r="AD73" i="2"/>
  <c r="W72" i="2"/>
  <c r="V72" i="2"/>
  <c r="X72" i="2" s="1"/>
  <c r="O73" i="2"/>
  <c r="N73" i="2"/>
  <c r="P73" i="2" s="1"/>
  <c r="C73" i="2"/>
  <c r="D73" i="2"/>
  <c r="AE74" i="4"/>
  <c r="AD74" i="4"/>
  <c r="W75" i="4"/>
  <c r="V75" i="4"/>
  <c r="C74" i="4"/>
  <c r="D74" i="4"/>
  <c r="E79" i="6"/>
  <c r="A79" i="6" s="1"/>
  <c r="C80" i="6"/>
  <c r="T73" i="2"/>
  <c r="U72" i="2"/>
  <c r="L74" i="2"/>
  <c r="M73" i="2"/>
  <c r="AB74" i="2"/>
  <c r="AC73" i="2"/>
  <c r="A74" i="2"/>
  <c r="B73" i="2"/>
  <c r="U75" i="4"/>
  <c r="T76" i="4"/>
  <c r="AB75" i="4"/>
  <c r="AC74" i="4"/>
  <c r="A75" i="4"/>
  <c r="B74" i="4"/>
  <c r="N28" i="5"/>
  <c r="M30" i="5"/>
  <c r="X75" i="4" l="1"/>
  <c r="P72" i="4"/>
  <c r="R72" i="2"/>
  <c r="AF74" i="4"/>
  <c r="AG74" i="4" s="1"/>
  <c r="AN74" i="4" s="1"/>
  <c r="AF73" i="2"/>
  <c r="AH74" i="4"/>
  <c r="Y75" i="4"/>
  <c r="AM75" i="4" s="1"/>
  <c r="Z75" i="4"/>
  <c r="E74" i="4"/>
  <c r="F74" i="4" s="1"/>
  <c r="AK74" i="4" s="1"/>
  <c r="Q71" i="4"/>
  <c r="AL71" i="4" s="1"/>
  <c r="N73" i="4"/>
  <c r="O73" i="4"/>
  <c r="M73" i="4"/>
  <c r="Q73" i="4" s="1"/>
  <c r="AL73" i="4" s="1"/>
  <c r="L74" i="4"/>
  <c r="R72" i="4"/>
  <c r="Q72" i="4"/>
  <c r="AL72" i="4" s="1"/>
  <c r="Q73" i="2"/>
  <c r="R73" i="2"/>
  <c r="E73" i="2"/>
  <c r="G73" i="2" s="1"/>
  <c r="AD74" i="2"/>
  <c r="AE74" i="2"/>
  <c r="W73" i="2"/>
  <c r="V73" i="2"/>
  <c r="N74" i="2"/>
  <c r="O74" i="2"/>
  <c r="D74" i="2"/>
  <c r="C74" i="2"/>
  <c r="AE75" i="4"/>
  <c r="AD75" i="4"/>
  <c r="V76" i="4"/>
  <c r="W76" i="4"/>
  <c r="D75" i="4"/>
  <c r="C75" i="4"/>
  <c r="C81" i="6"/>
  <c r="E80" i="6"/>
  <c r="A80" i="6" s="1"/>
  <c r="AB75" i="2"/>
  <c r="AC74" i="2"/>
  <c r="L75" i="2"/>
  <c r="M74" i="2"/>
  <c r="U73" i="2"/>
  <c r="T74" i="2"/>
  <c r="A75" i="2"/>
  <c r="B74" i="2"/>
  <c r="U76" i="4"/>
  <c r="T77" i="4"/>
  <c r="B75" i="4"/>
  <c r="A76" i="4"/>
  <c r="AC75" i="4"/>
  <c r="AB76" i="4"/>
  <c r="M31" i="5"/>
  <c r="N29" i="5"/>
  <c r="P73" i="4" l="1"/>
  <c r="X76" i="4"/>
  <c r="Y76" i="4" s="1"/>
  <c r="AM76" i="4" s="1"/>
  <c r="AF74" i="2"/>
  <c r="AG74" i="2" s="1"/>
  <c r="E75" i="4"/>
  <c r="G75" i="4" s="1"/>
  <c r="G74" i="4"/>
  <c r="X73" i="2"/>
  <c r="AF75" i="4"/>
  <c r="AH75" i="4" s="1"/>
  <c r="AG75" i="4"/>
  <c r="AN75" i="4" s="1"/>
  <c r="P74" i="2"/>
  <c r="Q74" i="2" s="1"/>
  <c r="R73" i="4"/>
  <c r="L75" i="4"/>
  <c r="N74" i="4"/>
  <c r="M74" i="4"/>
  <c r="O74" i="4"/>
  <c r="E74" i="2"/>
  <c r="F74" i="2" s="1"/>
  <c r="AD75" i="2"/>
  <c r="AE75" i="2"/>
  <c r="W74" i="2"/>
  <c r="V74" i="2"/>
  <c r="N75" i="2"/>
  <c r="O75" i="2"/>
  <c r="D75" i="2"/>
  <c r="C75" i="2"/>
  <c r="AE76" i="4"/>
  <c r="AD76" i="4"/>
  <c r="W77" i="4"/>
  <c r="V77" i="4"/>
  <c r="C76" i="4"/>
  <c r="D76" i="4"/>
  <c r="C82" i="6"/>
  <c r="E81" i="6"/>
  <c r="A81" i="6" s="1"/>
  <c r="B75" i="2"/>
  <c r="A76" i="2"/>
  <c r="L76" i="2"/>
  <c r="M75" i="2"/>
  <c r="AB76" i="2"/>
  <c r="AC75" i="2"/>
  <c r="U74" i="2"/>
  <c r="T75" i="2"/>
  <c r="B76" i="4"/>
  <c r="A77" i="4"/>
  <c r="AC76" i="4"/>
  <c r="AB77" i="4"/>
  <c r="U77" i="4"/>
  <c r="T78" i="4"/>
  <c r="M32" i="5"/>
  <c r="N30" i="5"/>
  <c r="Z76" i="4" l="1"/>
  <c r="AF76" i="4"/>
  <c r="AG76" i="4" s="1"/>
  <c r="AN76" i="4" s="1"/>
  <c r="AH74" i="2"/>
  <c r="X77" i="4"/>
  <c r="Y77" i="4" s="1"/>
  <c r="AM77" i="4" s="1"/>
  <c r="X74" i="2"/>
  <c r="Y74" i="2"/>
  <c r="Z74" i="2"/>
  <c r="R74" i="2"/>
  <c r="AH76" i="4"/>
  <c r="AF75" i="2"/>
  <c r="P75" i="2"/>
  <c r="Q75" i="2" s="1"/>
  <c r="P74" i="4"/>
  <c r="R74" i="4" s="1"/>
  <c r="M75" i="4"/>
  <c r="N75" i="4"/>
  <c r="O75" i="4"/>
  <c r="L76" i="4"/>
  <c r="E76" i="4"/>
  <c r="F76" i="4" s="1"/>
  <c r="AK76" i="4" s="1"/>
  <c r="G74" i="2"/>
  <c r="E75" i="2"/>
  <c r="G75" i="2" s="1"/>
  <c r="AE76" i="2"/>
  <c r="AD76" i="2"/>
  <c r="V75" i="2"/>
  <c r="W75" i="2"/>
  <c r="N76" i="2"/>
  <c r="O76" i="2"/>
  <c r="C76" i="2"/>
  <c r="D76" i="2"/>
  <c r="AE77" i="4"/>
  <c r="AD77" i="4"/>
  <c r="AF77" i="4" s="1"/>
  <c r="W78" i="4"/>
  <c r="V78" i="4"/>
  <c r="D77" i="4"/>
  <c r="C77" i="4"/>
  <c r="E82" i="6"/>
  <c r="A82" i="6" s="1"/>
  <c r="C83" i="6"/>
  <c r="U75" i="2"/>
  <c r="T76" i="2"/>
  <c r="L77" i="2"/>
  <c r="M76" i="2"/>
  <c r="AB77" i="2"/>
  <c r="AC76" i="2"/>
  <c r="B76" i="2"/>
  <c r="A77" i="2"/>
  <c r="U78" i="4"/>
  <c r="T79" i="4"/>
  <c r="B77" i="4"/>
  <c r="A78" i="4"/>
  <c r="AC77" i="4"/>
  <c r="AB78" i="4"/>
  <c r="M33" i="5"/>
  <c r="N31" i="5"/>
  <c r="Z77" i="4" l="1"/>
  <c r="X75" i="2"/>
  <c r="X78" i="4"/>
  <c r="AF76" i="2"/>
  <c r="R75" i="2"/>
  <c r="AG76" i="2"/>
  <c r="AH76" i="2"/>
  <c r="AG75" i="2"/>
  <c r="AH75" i="2"/>
  <c r="Y75" i="2"/>
  <c r="Z75" i="2"/>
  <c r="Y78" i="4"/>
  <c r="AM78" i="4" s="1"/>
  <c r="Z78" i="4"/>
  <c r="AG77" i="4"/>
  <c r="AN77" i="4" s="1"/>
  <c r="AH77" i="4"/>
  <c r="G76" i="4"/>
  <c r="P76" i="2"/>
  <c r="Q76" i="2" s="1"/>
  <c r="P75" i="4"/>
  <c r="Q75" i="4" s="1"/>
  <c r="AL75" i="4" s="1"/>
  <c r="Q74" i="4"/>
  <c r="AL74" i="4" s="1"/>
  <c r="O76" i="4"/>
  <c r="L77" i="4"/>
  <c r="N76" i="4"/>
  <c r="M76" i="4"/>
  <c r="E77" i="4"/>
  <c r="F77" i="4" s="1"/>
  <c r="AK77" i="4" s="1"/>
  <c r="E76" i="2"/>
  <c r="G76" i="2" s="1"/>
  <c r="AD77" i="2"/>
  <c r="AE77" i="2"/>
  <c r="V76" i="2"/>
  <c r="W76" i="2"/>
  <c r="N77" i="2"/>
  <c r="O77" i="2"/>
  <c r="C77" i="2"/>
  <c r="D77" i="2"/>
  <c r="AE78" i="4"/>
  <c r="AD78" i="4"/>
  <c r="V79" i="4"/>
  <c r="W79" i="4"/>
  <c r="C78" i="4"/>
  <c r="D78" i="4"/>
  <c r="E83" i="6"/>
  <c r="A83" i="6" s="1"/>
  <c r="C84" i="6"/>
  <c r="U76" i="2"/>
  <c r="T77" i="2"/>
  <c r="B77" i="2"/>
  <c r="A78" i="2"/>
  <c r="AB78" i="2"/>
  <c r="AC77" i="2"/>
  <c r="L78" i="2"/>
  <c r="M77" i="2"/>
  <c r="AB79" i="4"/>
  <c r="AC78" i="4"/>
  <c r="U79" i="4"/>
  <c r="T80" i="4"/>
  <c r="A79" i="4"/>
  <c r="B78" i="4"/>
  <c r="N32" i="5"/>
  <c r="M34" i="5"/>
  <c r="X79" i="4" l="1"/>
  <c r="AF77" i="2"/>
  <c r="AF78" i="4"/>
  <c r="R76" i="2"/>
  <c r="X76" i="2"/>
  <c r="Y76" i="2" s="1"/>
  <c r="R75" i="4"/>
  <c r="AG78" i="4"/>
  <c r="AN78" i="4" s="1"/>
  <c r="AH78" i="4"/>
  <c r="AG77" i="2"/>
  <c r="AH77" i="2"/>
  <c r="F76" i="2"/>
  <c r="N77" i="4"/>
  <c r="O77" i="4"/>
  <c r="M77" i="4"/>
  <c r="L78" i="4"/>
  <c r="P77" i="2"/>
  <c r="R77" i="2" s="1"/>
  <c r="P76" i="4"/>
  <c r="Q76" i="4" s="1"/>
  <c r="AL76" i="4" s="1"/>
  <c r="E78" i="4"/>
  <c r="F78" i="4" s="1"/>
  <c r="AK78" i="4" s="1"/>
  <c r="E77" i="2"/>
  <c r="F77" i="2" s="1"/>
  <c r="AD78" i="2"/>
  <c r="AE78" i="2"/>
  <c r="V77" i="2"/>
  <c r="W77" i="2"/>
  <c r="O78" i="2"/>
  <c r="N78" i="2"/>
  <c r="C78" i="2"/>
  <c r="D78" i="2"/>
  <c r="AE79" i="4"/>
  <c r="AF79" i="4" s="1"/>
  <c r="AD79" i="4"/>
  <c r="V80" i="4"/>
  <c r="W80" i="4"/>
  <c r="D79" i="4"/>
  <c r="C79" i="4"/>
  <c r="C85" i="6"/>
  <c r="E84" i="6"/>
  <c r="A84" i="6" s="1"/>
  <c r="AB79" i="2"/>
  <c r="AC78" i="2"/>
  <c r="B78" i="2"/>
  <c r="A79" i="2"/>
  <c r="U77" i="2"/>
  <c r="T78" i="2"/>
  <c r="L79" i="2"/>
  <c r="M78" i="2"/>
  <c r="A80" i="4"/>
  <c r="B79" i="4"/>
  <c r="AB80" i="4"/>
  <c r="AC79" i="4"/>
  <c r="U80" i="4"/>
  <c r="T81" i="4"/>
  <c r="M35" i="5"/>
  <c r="N33" i="5"/>
  <c r="X77" i="2" l="1"/>
  <c r="Z76" i="2"/>
  <c r="Q77" i="2"/>
  <c r="P78" i="2"/>
  <c r="R78" i="2" s="1"/>
  <c r="Y77" i="2"/>
  <c r="Z77" i="2"/>
  <c r="AF78" i="2"/>
  <c r="X80" i="4"/>
  <c r="G78" i="4"/>
  <c r="P77" i="4"/>
  <c r="Q77" i="4" s="1"/>
  <c r="AL77" i="4" s="1"/>
  <c r="O78" i="4"/>
  <c r="L79" i="4"/>
  <c r="N78" i="4"/>
  <c r="M78" i="4"/>
  <c r="R76" i="4"/>
  <c r="Q78" i="2"/>
  <c r="E79" i="4"/>
  <c r="F79" i="4" s="1"/>
  <c r="AK79" i="4" s="1"/>
  <c r="G79" i="4"/>
  <c r="E78" i="2"/>
  <c r="G78" i="2" s="1"/>
  <c r="AD79" i="2"/>
  <c r="AE79" i="2"/>
  <c r="V78" i="2"/>
  <c r="W78" i="2"/>
  <c r="X78" i="2" s="1"/>
  <c r="O79" i="2"/>
  <c r="N79" i="2"/>
  <c r="D79" i="2"/>
  <c r="C79" i="2"/>
  <c r="AD80" i="4"/>
  <c r="AE80" i="4"/>
  <c r="W81" i="4"/>
  <c r="V81" i="4"/>
  <c r="C80" i="4"/>
  <c r="D80" i="4"/>
  <c r="E85" i="6"/>
  <c r="A85" i="6" s="1"/>
  <c r="C86" i="6"/>
  <c r="L80" i="2"/>
  <c r="M79" i="2"/>
  <c r="B79" i="2"/>
  <c r="A80" i="2"/>
  <c r="U78" i="2"/>
  <c r="T79" i="2"/>
  <c r="AB80" i="2"/>
  <c r="AC79" i="2"/>
  <c r="U81" i="4"/>
  <c r="T82" i="4"/>
  <c r="AB81" i="4"/>
  <c r="AC80" i="4"/>
  <c r="A81" i="4"/>
  <c r="B80" i="4"/>
  <c r="N34" i="5"/>
  <c r="M36" i="5"/>
  <c r="AF80" i="4" l="1"/>
  <c r="P78" i="4"/>
  <c r="X81" i="4"/>
  <c r="Y81" i="4" s="1"/>
  <c r="AM81" i="4" s="1"/>
  <c r="AF79" i="2"/>
  <c r="Y78" i="2"/>
  <c r="Z78" i="2"/>
  <c r="AG78" i="2"/>
  <c r="AH78" i="2"/>
  <c r="F78" i="2"/>
  <c r="R77" i="4"/>
  <c r="P79" i="2"/>
  <c r="Q79" i="2" s="1"/>
  <c r="Q78" i="4"/>
  <c r="AL78" i="4" s="1"/>
  <c r="R78" i="4"/>
  <c r="N79" i="4"/>
  <c r="L80" i="4"/>
  <c r="O79" i="4"/>
  <c r="M79" i="4"/>
  <c r="E80" i="4"/>
  <c r="G80" i="4"/>
  <c r="E79" i="2"/>
  <c r="F79" i="2" s="1"/>
  <c r="AD80" i="2"/>
  <c r="AE80" i="2"/>
  <c r="W79" i="2"/>
  <c r="V79" i="2"/>
  <c r="O80" i="2"/>
  <c r="N80" i="2"/>
  <c r="C80" i="2"/>
  <c r="D80" i="2"/>
  <c r="E80" i="2" s="1"/>
  <c r="AE81" i="4"/>
  <c r="AD81" i="4"/>
  <c r="W82" i="4"/>
  <c r="V82" i="4"/>
  <c r="D81" i="4"/>
  <c r="C81" i="4"/>
  <c r="C87" i="6"/>
  <c r="E86" i="6"/>
  <c r="A86" i="6" s="1"/>
  <c r="L81" i="2"/>
  <c r="M80" i="2"/>
  <c r="B80" i="2"/>
  <c r="A81" i="2"/>
  <c r="AB81" i="2"/>
  <c r="AC80" i="2"/>
  <c r="U79" i="2"/>
  <c r="T80" i="2"/>
  <c r="U82" i="4"/>
  <c r="T83" i="4"/>
  <c r="AB82" i="4"/>
  <c r="AC81" i="4"/>
  <c r="A82" i="4"/>
  <c r="B81" i="4"/>
  <c r="M37" i="5"/>
  <c r="N35" i="5"/>
  <c r="R79" i="2" l="1"/>
  <c r="Z81" i="4"/>
  <c r="AF80" i="2"/>
  <c r="X82" i="4"/>
  <c r="AF81" i="4"/>
  <c r="AH81" i="4" s="1"/>
  <c r="Y82" i="4"/>
  <c r="AM82" i="4" s="1"/>
  <c r="Z82" i="4"/>
  <c r="AG81" i="4"/>
  <c r="AN81" i="4" s="1"/>
  <c r="X79" i="2"/>
  <c r="E81" i="4"/>
  <c r="G81" i="4" s="1"/>
  <c r="P79" i="4"/>
  <c r="R79" i="4"/>
  <c r="Q79" i="4"/>
  <c r="AL79" i="4" s="1"/>
  <c r="P80" i="2"/>
  <c r="Q80" i="2" s="1"/>
  <c r="O80" i="4"/>
  <c r="N80" i="4"/>
  <c r="M80" i="4"/>
  <c r="L81" i="4"/>
  <c r="G79" i="2"/>
  <c r="G80" i="2"/>
  <c r="AE81" i="2"/>
  <c r="AD81" i="2"/>
  <c r="W80" i="2"/>
  <c r="V80" i="2"/>
  <c r="O81" i="2"/>
  <c r="N81" i="2"/>
  <c r="C81" i="2"/>
  <c r="D81" i="2"/>
  <c r="AD82" i="4"/>
  <c r="AE82" i="4"/>
  <c r="V83" i="4"/>
  <c r="W83" i="4"/>
  <c r="D82" i="4"/>
  <c r="C82" i="4"/>
  <c r="E87" i="6"/>
  <c r="A87" i="6" s="1"/>
  <c r="C88" i="6"/>
  <c r="B81" i="2"/>
  <c r="A82" i="2"/>
  <c r="AB82" i="2"/>
  <c r="AC81" i="2"/>
  <c r="U80" i="2"/>
  <c r="T81" i="2"/>
  <c r="L82" i="2"/>
  <c r="M81" i="2"/>
  <c r="A83" i="4"/>
  <c r="B82" i="4"/>
  <c r="U83" i="4"/>
  <c r="T84" i="4"/>
  <c r="AB83" i="4"/>
  <c r="AC82" i="4"/>
  <c r="M38" i="5"/>
  <c r="N36" i="5"/>
  <c r="R80" i="2" l="1"/>
  <c r="AF82" i="4"/>
  <c r="AF81" i="2"/>
  <c r="AG81" i="2" s="1"/>
  <c r="AH81" i="2"/>
  <c r="F81" i="4"/>
  <c r="AK81" i="4" s="1"/>
  <c r="AG82" i="4"/>
  <c r="AN82" i="4" s="1"/>
  <c r="AH82" i="4"/>
  <c r="X83" i="4"/>
  <c r="X80" i="2"/>
  <c r="E82" i="4"/>
  <c r="P81" i="2"/>
  <c r="Q81" i="2" s="1"/>
  <c r="M81" i="4"/>
  <c r="O81" i="4"/>
  <c r="L82" i="4"/>
  <c r="N81" i="4"/>
  <c r="P80" i="4"/>
  <c r="R80" i="4" s="1"/>
  <c r="E81" i="2"/>
  <c r="F81" i="2" s="1"/>
  <c r="AD82" i="2"/>
  <c r="AE82" i="2"/>
  <c r="W81" i="2"/>
  <c r="V81" i="2"/>
  <c r="X81" i="2" s="1"/>
  <c r="N82" i="2"/>
  <c r="O82" i="2"/>
  <c r="D82" i="2"/>
  <c r="C82" i="2"/>
  <c r="AD83" i="4"/>
  <c r="AE83" i="4"/>
  <c r="AF83" i="4" s="1"/>
  <c r="V84" i="4"/>
  <c r="W84" i="4"/>
  <c r="D83" i="4"/>
  <c r="C83" i="4"/>
  <c r="C89" i="6"/>
  <c r="E88" i="6"/>
  <c r="A88" i="6" s="1"/>
  <c r="L83" i="2"/>
  <c r="M82" i="2"/>
  <c r="B82" i="2"/>
  <c r="A83" i="2"/>
  <c r="AF82" i="2"/>
  <c r="AB83" i="2"/>
  <c r="AC82" i="2"/>
  <c r="U81" i="2"/>
  <c r="T82" i="2"/>
  <c r="AC83" i="4"/>
  <c r="AB84" i="4"/>
  <c r="B83" i="4"/>
  <c r="A84" i="4"/>
  <c r="U84" i="4"/>
  <c r="T85" i="4"/>
  <c r="M39" i="5"/>
  <c r="N37" i="5"/>
  <c r="X84" i="4" l="1"/>
  <c r="R81" i="2"/>
  <c r="Y81" i="2"/>
  <c r="Z81" i="2"/>
  <c r="Y84" i="4"/>
  <c r="AM84" i="4" s="1"/>
  <c r="Z84" i="4"/>
  <c r="AG83" i="4"/>
  <c r="AN83" i="4" s="1"/>
  <c r="AH83" i="4"/>
  <c r="AG82" i="2"/>
  <c r="AH82" i="2"/>
  <c r="Y83" i="4"/>
  <c r="AM83" i="4" s="1"/>
  <c r="Z83" i="4"/>
  <c r="G82" i="4"/>
  <c r="E83" i="4"/>
  <c r="G81" i="2"/>
  <c r="P81" i="4"/>
  <c r="R81" i="4" s="1"/>
  <c r="Q80" i="4"/>
  <c r="AL80" i="4" s="1"/>
  <c r="N82" i="4"/>
  <c r="M82" i="4"/>
  <c r="L83" i="4"/>
  <c r="O82" i="4"/>
  <c r="P82" i="2"/>
  <c r="Q82" i="2" s="1"/>
  <c r="G83" i="4"/>
  <c r="F83" i="4"/>
  <c r="AK83" i="4" s="1"/>
  <c r="E82" i="2"/>
  <c r="AE83" i="2"/>
  <c r="AD83" i="2"/>
  <c r="W82" i="2"/>
  <c r="V82" i="2"/>
  <c r="N83" i="2"/>
  <c r="O83" i="2"/>
  <c r="D83" i="2"/>
  <c r="C83" i="2"/>
  <c r="AD84" i="4"/>
  <c r="AE84" i="4"/>
  <c r="W85" i="4"/>
  <c r="V85" i="4"/>
  <c r="X85" i="4" s="1"/>
  <c r="C84" i="4"/>
  <c r="D84" i="4"/>
  <c r="C90" i="6"/>
  <c r="E89" i="6"/>
  <c r="A89" i="6" s="1"/>
  <c r="AB84" i="2"/>
  <c r="AC83" i="2"/>
  <c r="B83" i="2"/>
  <c r="A84" i="2"/>
  <c r="U82" i="2"/>
  <c r="T83" i="2"/>
  <c r="X82" i="2"/>
  <c r="L84" i="2"/>
  <c r="M83" i="2"/>
  <c r="B84" i="4"/>
  <c r="A85" i="4"/>
  <c r="AC84" i="4"/>
  <c r="AB85" i="4"/>
  <c r="U85" i="4"/>
  <c r="T86" i="4"/>
  <c r="N38" i="5"/>
  <c r="M40" i="5"/>
  <c r="P83" i="2" l="1"/>
  <c r="P82" i="4"/>
  <c r="AF84" i="4"/>
  <c r="AG84" i="4" s="1"/>
  <c r="AN84" i="4" s="1"/>
  <c r="AF83" i="2"/>
  <c r="AG83" i="2" s="1"/>
  <c r="Y82" i="2"/>
  <c r="Z82" i="2"/>
  <c r="Q81" i="4"/>
  <c r="AL81" i="4" s="1"/>
  <c r="Y85" i="4"/>
  <c r="AM85" i="4" s="1"/>
  <c r="Z85" i="4"/>
  <c r="G82" i="2"/>
  <c r="R82" i="2"/>
  <c r="R82" i="4"/>
  <c r="Q82" i="4"/>
  <c r="AL82" i="4" s="1"/>
  <c r="N83" i="4"/>
  <c r="O83" i="4"/>
  <c r="L84" i="4"/>
  <c r="M83" i="4"/>
  <c r="Q83" i="2"/>
  <c r="R83" i="2"/>
  <c r="E84" i="4"/>
  <c r="G84" i="4" s="1"/>
  <c r="E83" i="2"/>
  <c r="F83" i="2" s="1"/>
  <c r="AE84" i="2"/>
  <c r="AD84" i="2"/>
  <c r="W83" i="2"/>
  <c r="V83" i="2"/>
  <c r="O84" i="2"/>
  <c r="N84" i="2"/>
  <c r="C84" i="2"/>
  <c r="D84" i="2"/>
  <c r="AE85" i="4"/>
  <c r="AD85" i="4"/>
  <c r="W86" i="4"/>
  <c r="V86" i="4"/>
  <c r="D85" i="4"/>
  <c r="C85" i="4"/>
  <c r="E90" i="6"/>
  <c r="A90" i="6" s="1"/>
  <c r="C91" i="6"/>
  <c r="L85" i="2"/>
  <c r="M84" i="2"/>
  <c r="AB85" i="2"/>
  <c r="AC84" i="2"/>
  <c r="B84" i="2"/>
  <c r="A85" i="2"/>
  <c r="U83" i="2"/>
  <c r="T84" i="2"/>
  <c r="U86" i="4"/>
  <c r="T87" i="4"/>
  <c r="AC85" i="4"/>
  <c r="AB86" i="4"/>
  <c r="B85" i="4"/>
  <c r="A86" i="4"/>
  <c r="M41" i="5"/>
  <c r="N39" i="5"/>
  <c r="X83" i="2" l="1"/>
  <c r="AH83" i="2"/>
  <c r="AH84" i="4"/>
  <c r="E84" i="2"/>
  <c r="AF85" i="4"/>
  <c r="AH85" i="4" s="1"/>
  <c r="AF84" i="2"/>
  <c r="AG84" i="2"/>
  <c r="AH84" i="2"/>
  <c r="G83" i="2"/>
  <c r="Y83" i="2"/>
  <c r="Z83" i="2"/>
  <c r="X86" i="4"/>
  <c r="E85" i="4"/>
  <c r="F85" i="4" s="1"/>
  <c r="AK85" i="4" s="1"/>
  <c r="P84" i="2"/>
  <c r="Q84" i="2" s="1"/>
  <c r="P83" i="4"/>
  <c r="R83" i="4" s="1"/>
  <c r="O84" i="4"/>
  <c r="L85" i="4"/>
  <c r="N84" i="4"/>
  <c r="M84" i="4"/>
  <c r="G84" i="2"/>
  <c r="AD85" i="2"/>
  <c r="AE85" i="2"/>
  <c r="V84" i="2"/>
  <c r="W84" i="2"/>
  <c r="N85" i="2"/>
  <c r="O85" i="2"/>
  <c r="C85" i="2"/>
  <c r="D85" i="2"/>
  <c r="AD86" i="4"/>
  <c r="AE86" i="4"/>
  <c r="AF86" i="4" s="1"/>
  <c r="W87" i="4"/>
  <c r="V87" i="4"/>
  <c r="C86" i="4"/>
  <c r="D86" i="4"/>
  <c r="E91" i="6"/>
  <c r="A91" i="6" s="1"/>
  <c r="C92" i="6"/>
  <c r="AB86" i="2"/>
  <c r="AC85" i="2"/>
  <c r="U84" i="2"/>
  <c r="T85" i="2"/>
  <c r="B85" i="2"/>
  <c r="A86" i="2"/>
  <c r="L86" i="2"/>
  <c r="M85" i="2"/>
  <c r="U87" i="4"/>
  <c r="T88" i="4"/>
  <c r="A87" i="4"/>
  <c r="B86" i="4"/>
  <c r="AB87" i="4"/>
  <c r="AC86" i="4"/>
  <c r="M42" i="5"/>
  <c r="N40" i="5"/>
  <c r="AG85" i="4" l="1"/>
  <c r="AN85" i="4" s="1"/>
  <c r="AF85" i="2"/>
  <c r="G85" i="4"/>
  <c r="P85" i="2"/>
  <c r="Q85" i="2" s="1"/>
  <c r="Q83" i="4"/>
  <c r="AL83" i="4" s="1"/>
  <c r="R84" i="2"/>
  <c r="X87" i="4"/>
  <c r="X84" i="2"/>
  <c r="Z84" i="2" s="1"/>
  <c r="AG85" i="2"/>
  <c r="AH85" i="2"/>
  <c r="E85" i="2"/>
  <c r="F85" i="2" s="1"/>
  <c r="P84" i="4"/>
  <c r="Q84" i="4" s="1"/>
  <c r="AL84" i="4" s="1"/>
  <c r="N85" i="4"/>
  <c r="M85" i="4"/>
  <c r="O85" i="4"/>
  <c r="L86" i="4"/>
  <c r="E86" i="4"/>
  <c r="F86" i="4" s="1"/>
  <c r="AK86" i="4" s="1"/>
  <c r="AD86" i="2"/>
  <c r="AE86" i="2"/>
  <c r="V85" i="2"/>
  <c r="W85" i="2"/>
  <c r="O86" i="2"/>
  <c r="N86" i="2"/>
  <c r="C86" i="2"/>
  <c r="D86" i="2"/>
  <c r="AE87" i="4"/>
  <c r="AD87" i="4"/>
  <c r="AF87" i="4" s="1"/>
  <c r="V88" i="4"/>
  <c r="W88" i="4"/>
  <c r="D87" i="4"/>
  <c r="C87" i="4"/>
  <c r="C93" i="6"/>
  <c r="E92" i="6"/>
  <c r="A92" i="6" s="1"/>
  <c r="B86" i="2"/>
  <c r="A87" i="2"/>
  <c r="L87" i="2"/>
  <c r="M86" i="2"/>
  <c r="U85" i="2"/>
  <c r="T86" i="2"/>
  <c r="AB87" i="2"/>
  <c r="AC86" i="2"/>
  <c r="U88" i="4"/>
  <c r="T89" i="4"/>
  <c r="A88" i="4"/>
  <c r="B87" i="4"/>
  <c r="AB88" i="4"/>
  <c r="AC87" i="4"/>
  <c r="M43" i="5"/>
  <c r="N41" i="5"/>
  <c r="X85" i="2" l="1"/>
  <c r="Y84" i="2"/>
  <c r="P86" i="2"/>
  <c r="X88" i="4"/>
  <c r="Z88" i="4" s="1"/>
  <c r="R85" i="2"/>
  <c r="AF86" i="2"/>
  <c r="G85" i="2"/>
  <c r="Y88" i="4"/>
  <c r="AM88" i="4" s="1"/>
  <c r="R84" i="4"/>
  <c r="Y85" i="2"/>
  <c r="Z85" i="2"/>
  <c r="P85" i="4"/>
  <c r="Q85" i="4" s="1"/>
  <c r="AL85" i="4" s="1"/>
  <c r="N86" i="4"/>
  <c r="L87" i="4"/>
  <c r="M86" i="4"/>
  <c r="O86" i="4"/>
  <c r="Q86" i="2"/>
  <c r="R86" i="2"/>
  <c r="E87" i="4"/>
  <c r="G87" i="4" s="1"/>
  <c r="E86" i="2"/>
  <c r="F86" i="2" s="1"/>
  <c r="G86" i="4"/>
  <c r="AD87" i="2"/>
  <c r="AE87" i="2"/>
  <c r="V86" i="2"/>
  <c r="W86" i="2"/>
  <c r="X86" i="2" s="1"/>
  <c r="O87" i="2"/>
  <c r="N87" i="2"/>
  <c r="D87" i="2"/>
  <c r="C87" i="2"/>
  <c r="AD88" i="4"/>
  <c r="AE88" i="4"/>
  <c r="V89" i="4"/>
  <c r="W89" i="4"/>
  <c r="C88" i="4"/>
  <c r="D88" i="4"/>
  <c r="E93" i="6"/>
  <c r="A93" i="6" s="1"/>
  <c r="C94" i="6"/>
  <c r="U86" i="2"/>
  <c r="T87" i="2"/>
  <c r="L88" i="2"/>
  <c r="M87" i="2"/>
  <c r="AB88" i="2"/>
  <c r="AC87" i="2"/>
  <c r="B87" i="2"/>
  <c r="A88" i="2"/>
  <c r="AB89" i="4"/>
  <c r="AC88" i="4"/>
  <c r="U89" i="4"/>
  <c r="T90" i="4"/>
  <c r="A89" i="4"/>
  <c r="B88" i="4"/>
  <c r="N42" i="5"/>
  <c r="M44" i="5"/>
  <c r="AF88" i="4" l="1"/>
  <c r="G86" i="2"/>
  <c r="AF87" i="2"/>
  <c r="P87" i="2"/>
  <c r="R87" i="2" s="1"/>
  <c r="P86" i="4"/>
  <c r="X89" i="4"/>
  <c r="AG88" i="4"/>
  <c r="AN88" i="4" s="1"/>
  <c r="AH88" i="4"/>
  <c r="E87" i="2"/>
  <c r="R85" i="4"/>
  <c r="O87" i="4"/>
  <c r="N87" i="4"/>
  <c r="L88" i="4"/>
  <c r="M87" i="4"/>
  <c r="Q86" i="4"/>
  <c r="AL86" i="4" s="1"/>
  <c r="R86" i="4"/>
  <c r="Q87" i="2"/>
  <c r="E88" i="4"/>
  <c r="F88" i="4" s="1"/>
  <c r="AK88" i="4" s="1"/>
  <c r="AE88" i="2"/>
  <c r="AD88" i="2"/>
  <c r="AF88" i="2" s="1"/>
  <c r="W87" i="2"/>
  <c r="V87" i="2"/>
  <c r="N88" i="2"/>
  <c r="O88" i="2"/>
  <c r="C88" i="2"/>
  <c r="D88" i="2"/>
  <c r="AE89" i="4"/>
  <c r="AD89" i="4"/>
  <c r="AF89" i="4" s="1"/>
  <c r="W90" i="4"/>
  <c r="V90" i="4"/>
  <c r="X90" i="4" s="1"/>
  <c r="D89" i="4"/>
  <c r="C89" i="4"/>
  <c r="C95" i="6"/>
  <c r="E94" i="6"/>
  <c r="A94" i="6" s="1"/>
  <c r="U87" i="2"/>
  <c r="T88" i="2"/>
  <c r="B88" i="2"/>
  <c r="A89" i="2"/>
  <c r="AB89" i="2"/>
  <c r="AC88" i="2"/>
  <c r="L89" i="2"/>
  <c r="M88" i="2"/>
  <c r="AB90" i="4"/>
  <c r="AC89" i="4"/>
  <c r="A90" i="4"/>
  <c r="B89" i="4"/>
  <c r="U90" i="4"/>
  <c r="T91" i="4"/>
  <c r="M45" i="5"/>
  <c r="N43" i="5"/>
  <c r="G87" i="2" l="1"/>
  <c r="X87" i="2"/>
  <c r="Y90" i="4"/>
  <c r="AM90" i="4" s="1"/>
  <c r="Z90" i="4"/>
  <c r="AG88" i="2"/>
  <c r="AH88" i="2"/>
  <c r="G88" i="4"/>
  <c r="AG89" i="4"/>
  <c r="AN89" i="4" s="1"/>
  <c r="AH89" i="4"/>
  <c r="Y89" i="4"/>
  <c r="AM89" i="4" s="1"/>
  <c r="Z89" i="4"/>
  <c r="M88" i="4"/>
  <c r="N88" i="4"/>
  <c r="O88" i="4"/>
  <c r="L89" i="4"/>
  <c r="P87" i="4"/>
  <c r="Q87" i="4" s="1"/>
  <c r="AL87" i="4" s="1"/>
  <c r="P88" i="2"/>
  <c r="Q88" i="2" s="1"/>
  <c r="E88" i="2"/>
  <c r="G88" i="2" s="1"/>
  <c r="E89" i="4"/>
  <c r="AE89" i="2"/>
  <c r="AD89" i="2"/>
  <c r="AF89" i="2" s="1"/>
  <c r="W88" i="2"/>
  <c r="V88" i="2"/>
  <c r="X88" i="2" s="1"/>
  <c r="O89" i="2"/>
  <c r="N89" i="2"/>
  <c r="C89" i="2"/>
  <c r="D89" i="2"/>
  <c r="AD90" i="4"/>
  <c r="AE90" i="4"/>
  <c r="AF90" i="4" s="1"/>
  <c r="W91" i="4"/>
  <c r="V91" i="4"/>
  <c r="C90" i="4"/>
  <c r="D90" i="4"/>
  <c r="E95" i="6"/>
  <c r="A95" i="6" s="1"/>
  <c r="C96" i="6"/>
  <c r="AB90" i="2"/>
  <c r="AC89" i="2"/>
  <c r="B89" i="2"/>
  <c r="A90" i="2"/>
  <c r="U88" i="2"/>
  <c r="T89" i="2"/>
  <c r="L90" i="2"/>
  <c r="M89" i="2"/>
  <c r="AB91" i="4"/>
  <c r="AC90" i="4"/>
  <c r="A91" i="4"/>
  <c r="B90" i="4"/>
  <c r="U91" i="4"/>
  <c r="T92" i="4"/>
  <c r="N44" i="5"/>
  <c r="M46" i="5"/>
  <c r="X91" i="4" l="1"/>
  <c r="AG89" i="2"/>
  <c r="AH89" i="2"/>
  <c r="Y91" i="4"/>
  <c r="AM91" i="4" s="1"/>
  <c r="Z91" i="4"/>
  <c r="Y88" i="2"/>
  <c r="Z88" i="2"/>
  <c r="AG90" i="4"/>
  <c r="AN90" i="4" s="1"/>
  <c r="AH90" i="4"/>
  <c r="G89" i="4"/>
  <c r="F88" i="2"/>
  <c r="P89" i="2"/>
  <c r="Q89" i="2" s="1"/>
  <c r="R87" i="4"/>
  <c r="R88" i="2"/>
  <c r="L90" i="4"/>
  <c r="M89" i="4"/>
  <c r="O89" i="4"/>
  <c r="N89" i="4"/>
  <c r="P88" i="4"/>
  <c r="Q88" i="4" s="1"/>
  <c r="AL88" i="4" s="1"/>
  <c r="E90" i="4"/>
  <c r="F90" i="4" s="1"/>
  <c r="AK90" i="4" s="1"/>
  <c r="E89" i="2"/>
  <c r="G89" i="2" s="1"/>
  <c r="AE90" i="2"/>
  <c r="AD90" i="2"/>
  <c r="W89" i="2"/>
  <c r="X89" i="2" s="1"/>
  <c r="V89" i="2"/>
  <c r="N90" i="2"/>
  <c r="O90" i="2"/>
  <c r="D90" i="2"/>
  <c r="C90" i="2"/>
  <c r="AE91" i="4"/>
  <c r="AD91" i="4"/>
  <c r="V92" i="4"/>
  <c r="W92" i="4"/>
  <c r="D91" i="4"/>
  <c r="C91" i="4"/>
  <c r="C97" i="6"/>
  <c r="E96" i="6"/>
  <c r="A96" i="6" s="1"/>
  <c r="L91" i="2"/>
  <c r="M90" i="2"/>
  <c r="AB91" i="2"/>
  <c r="AC90" i="2"/>
  <c r="U89" i="2"/>
  <c r="T90" i="2"/>
  <c r="B90" i="2"/>
  <c r="A91" i="2"/>
  <c r="U92" i="4"/>
  <c r="T93" i="4"/>
  <c r="AC91" i="4"/>
  <c r="AB92" i="4"/>
  <c r="B91" i="4"/>
  <c r="A92" i="4"/>
  <c r="M47" i="5"/>
  <c r="N45" i="5"/>
  <c r="X92" i="4" l="1"/>
  <c r="AF91" i="4"/>
  <c r="AH91" i="4" s="1"/>
  <c r="G90" i="4"/>
  <c r="AF90" i="2"/>
  <c r="AG90" i="2" s="1"/>
  <c r="R89" i="2"/>
  <c r="Y92" i="4"/>
  <c r="AM92" i="4" s="1"/>
  <c r="Z92" i="4"/>
  <c r="AG91" i="4"/>
  <c r="AN91" i="4" s="1"/>
  <c r="Y89" i="2"/>
  <c r="Z89" i="2"/>
  <c r="AH90" i="2"/>
  <c r="P89" i="4"/>
  <c r="R89" i="4" s="1"/>
  <c r="O90" i="4"/>
  <c r="N90" i="4"/>
  <c r="M90" i="4"/>
  <c r="L91" i="4"/>
  <c r="P90" i="2"/>
  <c r="R90" i="2" s="1"/>
  <c r="R88" i="4"/>
  <c r="E91" i="4"/>
  <c r="G91" i="4" s="1"/>
  <c r="E90" i="2"/>
  <c r="G90" i="2" s="1"/>
  <c r="AD91" i="2"/>
  <c r="AE91" i="2"/>
  <c r="W90" i="2"/>
  <c r="V90" i="2"/>
  <c r="N91" i="2"/>
  <c r="O91" i="2"/>
  <c r="D91" i="2"/>
  <c r="C91" i="2"/>
  <c r="AE92" i="4"/>
  <c r="AD92" i="4"/>
  <c r="AF92" i="4" s="1"/>
  <c r="W93" i="4"/>
  <c r="V93" i="4"/>
  <c r="C92" i="4"/>
  <c r="D92" i="4"/>
  <c r="C98" i="6"/>
  <c r="E97" i="6"/>
  <c r="A97" i="6" s="1"/>
  <c r="U90" i="2"/>
  <c r="T91" i="2"/>
  <c r="L92" i="2"/>
  <c r="M91" i="2"/>
  <c r="B91" i="2"/>
  <c r="A92" i="2"/>
  <c r="AB92" i="2"/>
  <c r="AC91" i="2"/>
  <c r="U93" i="4"/>
  <c r="T94" i="4"/>
  <c r="AC92" i="4"/>
  <c r="AB93" i="4"/>
  <c r="B92" i="4"/>
  <c r="A93" i="4"/>
  <c r="M48" i="5"/>
  <c r="N46" i="5"/>
  <c r="Q89" i="4" l="1"/>
  <c r="AL89" i="4" s="1"/>
  <c r="AG92" i="4"/>
  <c r="AN92" i="4" s="1"/>
  <c r="AH92" i="4"/>
  <c r="AF91" i="2"/>
  <c r="Q90" i="2"/>
  <c r="F90" i="2"/>
  <c r="X93" i="4"/>
  <c r="X90" i="2"/>
  <c r="P91" i="2"/>
  <c r="R91" i="2" s="1"/>
  <c r="P90" i="4"/>
  <c r="L92" i="4"/>
  <c r="N91" i="4"/>
  <c r="M91" i="4"/>
  <c r="O91" i="4"/>
  <c r="R90" i="4"/>
  <c r="Q90" i="4"/>
  <c r="AL90" i="4" s="1"/>
  <c r="E92" i="4"/>
  <c r="G92" i="4" s="1"/>
  <c r="E91" i="2"/>
  <c r="G91" i="2" s="1"/>
  <c r="AD92" i="2"/>
  <c r="AE92" i="2"/>
  <c r="AF92" i="2" s="1"/>
  <c r="V91" i="2"/>
  <c r="W91" i="2"/>
  <c r="X91" i="2" s="1"/>
  <c r="N92" i="2"/>
  <c r="O92" i="2"/>
  <c r="C92" i="2"/>
  <c r="D92" i="2"/>
  <c r="AE93" i="4"/>
  <c r="AD93" i="4"/>
  <c r="AF93" i="4" s="1"/>
  <c r="W94" i="4"/>
  <c r="V94" i="4"/>
  <c r="D93" i="4"/>
  <c r="C93" i="4"/>
  <c r="E98" i="6"/>
  <c r="A98" i="6" s="1"/>
  <c r="C99" i="6"/>
  <c r="L93" i="2"/>
  <c r="M92" i="2"/>
  <c r="U91" i="2"/>
  <c r="T92" i="2"/>
  <c r="AB93" i="2"/>
  <c r="AC92" i="2"/>
  <c r="B92" i="2"/>
  <c r="A93" i="2"/>
  <c r="AC93" i="4"/>
  <c r="AB94" i="4"/>
  <c r="B93" i="4"/>
  <c r="A94" i="4"/>
  <c r="U94" i="4"/>
  <c r="T95" i="4"/>
  <c r="M49" i="5"/>
  <c r="N47" i="5"/>
  <c r="P92" i="2" l="1"/>
  <c r="X94" i="4"/>
  <c r="F92" i="4"/>
  <c r="AK92" i="4" s="1"/>
  <c r="Y91" i="2"/>
  <c r="Z91" i="2"/>
  <c r="Q91" i="2"/>
  <c r="Y90" i="2"/>
  <c r="Z90" i="2"/>
  <c r="AG92" i="2"/>
  <c r="AH92" i="2"/>
  <c r="AG91" i="2"/>
  <c r="AH91" i="2"/>
  <c r="P91" i="4"/>
  <c r="R91" i="4"/>
  <c r="Q91" i="4"/>
  <c r="AL91" i="4" s="1"/>
  <c r="M92" i="4"/>
  <c r="N92" i="4"/>
  <c r="O92" i="4"/>
  <c r="L93" i="4"/>
  <c r="Q92" i="2"/>
  <c r="R92" i="2"/>
  <c r="E93" i="4"/>
  <c r="F93" i="4" s="1"/>
  <c r="AK93" i="4" s="1"/>
  <c r="E92" i="2"/>
  <c r="F92" i="2" s="1"/>
  <c r="G92" i="2"/>
  <c r="AD93" i="2"/>
  <c r="AE93" i="2"/>
  <c r="V92" i="2"/>
  <c r="W92" i="2"/>
  <c r="N93" i="2"/>
  <c r="O93" i="2"/>
  <c r="C93" i="2"/>
  <c r="D93" i="2"/>
  <c r="AE94" i="4"/>
  <c r="AD94" i="4"/>
  <c r="W95" i="4"/>
  <c r="V95" i="4"/>
  <c r="C94" i="4"/>
  <c r="D94" i="4"/>
  <c r="E99" i="6"/>
  <c r="A99" i="6" s="1"/>
  <c r="C100" i="6"/>
  <c r="L94" i="2"/>
  <c r="M93" i="2"/>
  <c r="AB94" i="2"/>
  <c r="AC93" i="2"/>
  <c r="U92" i="2"/>
  <c r="T93" i="2"/>
  <c r="B93" i="2"/>
  <c r="A94" i="2"/>
  <c r="U95" i="4"/>
  <c r="T96" i="4"/>
  <c r="AB95" i="4"/>
  <c r="AC94" i="4"/>
  <c r="A95" i="4"/>
  <c r="B94" i="4"/>
  <c r="N48" i="5"/>
  <c r="M50" i="5"/>
  <c r="AF93" i="2" l="1"/>
  <c r="X92" i="2"/>
  <c r="Y92" i="2" s="1"/>
  <c r="AF94" i="4"/>
  <c r="Z92" i="2"/>
  <c r="X95" i="4"/>
  <c r="P92" i="4"/>
  <c r="R92" i="4" s="1"/>
  <c r="M93" i="4"/>
  <c r="N93" i="4"/>
  <c r="L94" i="4"/>
  <c r="O93" i="4"/>
  <c r="P93" i="2"/>
  <c r="Q93" i="2" s="1"/>
  <c r="G93" i="4"/>
  <c r="E94" i="4"/>
  <c r="G94" i="4"/>
  <c r="E93" i="2"/>
  <c r="F93" i="2" s="1"/>
  <c r="AE94" i="2"/>
  <c r="AD94" i="2"/>
  <c r="V93" i="2"/>
  <c r="W93" i="2"/>
  <c r="X93" i="2" s="1"/>
  <c r="O94" i="2"/>
  <c r="N94" i="2"/>
  <c r="C94" i="2"/>
  <c r="D94" i="2"/>
  <c r="AE95" i="4"/>
  <c r="AD95" i="4"/>
  <c r="V96" i="4"/>
  <c r="W96" i="4"/>
  <c r="X96" i="4" s="1"/>
  <c r="D95" i="4"/>
  <c r="C95" i="4"/>
  <c r="C101" i="6"/>
  <c r="E100" i="6"/>
  <c r="A100" i="6" s="1"/>
  <c r="U93" i="2"/>
  <c r="T94" i="2"/>
  <c r="AB95" i="2"/>
  <c r="AC94" i="2"/>
  <c r="B94" i="2"/>
  <c r="A95" i="2"/>
  <c r="L95" i="2"/>
  <c r="M94" i="2"/>
  <c r="AB96" i="4"/>
  <c r="AC95" i="4"/>
  <c r="U96" i="4"/>
  <c r="T97" i="4"/>
  <c r="A96" i="4"/>
  <c r="B95" i="4"/>
  <c r="M51" i="5"/>
  <c r="N49" i="5"/>
  <c r="P94" i="2" l="1"/>
  <c r="Q92" i="4"/>
  <c r="AL92" i="4" s="1"/>
  <c r="AF95" i="4"/>
  <c r="AG95" i="4" s="1"/>
  <c r="AN95" i="4" s="1"/>
  <c r="AF94" i="2"/>
  <c r="Y96" i="4"/>
  <c r="AM96" i="4" s="1"/>
  <c r="Z96" i="4"/>
  <c r="Y95" i="4"/>
  <c r="AM95" i="4" s="1"/>
  <c r="Z95" i="4"/>
  <c r="P93" i="4"/>
  <c r="R93" i="4" s="1"/>
  <c r="R93" i="2"/>
  <c r="N94" i="4"/>
  <c r="L95" i="4"/>
  <c r="O94" i="4"/>
  <c r="M94" i="4"/>
  <c r="Q94" i="2"/>
  <c r="R94" i="2"/>
  <c r="G93" i="2"/>
  <c r="E95" i="4"/>
  <c r="G95" i="4" s="1"/>
  <c r="E94" i="2"/>
  <c r="G94" i="2"/>
  <c r="AD95" i="2"/>
  <c r="AE95" i="2"/>
  <c r="V94" i="2"/>
  <c r="W94" i="2"/>
  <c r="O95" i="2"/>
  <c r="N95" i="2"/>
  <c r="D95" i="2"/>
  <c r="C95" i="2"/>
  <c r="AE96" i="4"/>
  <c r="AD96" i="4"/>
  <c r="W97" i="4"/>
  <c r="V97" i="4"/>
  <c r="C96" i="4"/>
  <c r="D96" i="4"/>
  <c r="E101" i="6"/>
  <c r="A101" i="6" s="1"/>
  <c r="C102" i="6"/>
  <c r="U94" i="2"/>
  <c r="T95" i="2"/>
  <c r="AB96" i="2"/>
  <c r="AC95" i="2"/>
  <c r="L96" i="2"/>
  <c r="M95" i="2"/>
  <c r="B95" i="2"/>
  <c r="A96" i="2"/>
  <c r="U97" i="4"/>
  <c r="T98" i="4"/>
  <c r="AB97" i="4"/>
  <c r="AC96" i="4"/>
  <c r="A97" i="4"/>
  <c r="B96" i="4"/>
  <c r="M52" i="5"/>
  <c r="N50" i="5"/>
  <c r="AF95" i="2" l="1"/>
  <c r="P95" i="2"/>
  <c r="Q95" i="2" s="1"/>
  <c r="Q93" i="4"/>
  <c r="AL93" i="4" s="1"/>
  <c r="AH95" i="4"/>
  <c r="AF96" i="4"/>
  <c r="AG96" i="4" s="1"/>
  <c r="AN96" i="4" s="1"/>
  <c r="AH96" i="4"/>
  <c r="AG95" i="2"/>
  <c r="AH95" i="2"/>
  <c r="X97" i="4"/>
  <c r="X94" i="2"/>
  <c r="F95" i="4"/>
  <c r="AK95" i="4" s="1"/>
  <c r="P94" i="4"/>
  <c r="Q94" i="4" s="1"/>
  <c r="AL94" i="4" s="1"/>
  <c r="O95" i="4"/>
  <c r="L96" i="4"/>
  <c r="N95" i="4"/>
  <c r="M95" i="4"/>
  <c r="R95" i="2"/>
  <c r="E95" i="2"/>
  <c r="F95" i="2" s="1"/>
  <c r="E96" i="4"/>
  <c r="AE96" i="2"/>
  <c r="AD96" i="2"/>
  <c r="W95" i="2"/>
  <c r="V95" i="2"/>
  <c r="O96" i="2"/>
  <c r="N96" i="2"/>
  <c r="C96" i="2"/>
  <c r="D96" i="2"/>
  <c r="AD97" i="4"/>
  <c r="AE97" i="4"/>
  <c r="W98" i="4"/>
  <c r="V98" i="4"/>
  <c r="D97" i="4"/>
  <c r="C97" i="4"/>
  <c r="C103" i="6"/>
  <c r="E102" i="6"/>
  <c r="A102" i="6" s="1"/>
  <c r="B96" i="2"/>
  <c r="A97" i="2"/>
  <c r="L97" i="2"/>
  <c r="M96" i="2"/>
  <c r="AB97" i="2"/>
  <c r="AC96" i="2"/>
  <c r="U95" i="2"/>
  <c r="T96" i="2"/>
  <c r="A98" i="4"/>
  <c r="B97" i="4"/>
  <c r="AB98" i="4"/>
  <c r="AC97" i="4"/>
  <c r="U98" i="4"/>
  <c r="T99" i="4"/>
  <c r="M53" i="5"/>
  <c r="N51" i="5"/>
  <c r="AF97" i="4" l="1"/>
  <c r="AF96" i="2"/>
  <c r="X98" i="4"/>
  <c r="Y98" i="4" s="1"/>
  <c r="AM98" i="4" s="1"/>
  <c r="P95" i="4"/>
  <c r="X95" i="2"/>
  <c r="Y95" i="2"/>
  <c r="Z95" i="2"/>
  <c r="AG97" i="4"/>
  <c r="AN97" i="4" s="1"/>
  <c r="AH97" i="4"/>
  <c r="G95" i="2"/>
  <c r="Y97" i="4"/>
  <c r="AM97" i="4" s="1"/>
  <c r="Z97" i="4"/>
  <c r="AG96" i="2"/>
  <c r="AH96" i="2"/>
  <c r="P96" i="2"/>
  <c r="Q96" i="2" s="1"/>
  <c r="G96" i="4"/>
  <c r="R94" i="4"/>
  <c r="M96" i="4"/>
  <c r="O96" i="4"/>
  <c r="N96" i="4"/>
  <c r="L97" i="4"/>
  <c r="R95" i="4"/>
  <c r="Q95" i="4"/>
  <c r="AL95" i="4" s="1"/>
  <c r="E96" i="2"/>
  <c r="G96" i="2" s="1"/>
  <c r="E97" i="4"/>
  <c r="F97" i="4" s="1"/>
  <c r="AK97" i="4" s="1"/>
  <c r="AE97" i="2"/>
  <c r="AD97" i="2"/>
  <c r="AF97" i="2" s="1"/>
  <c r="W96" i="2"/>
  <c r="V96" i="2"/>
  <c r="O97" i="2"/>
  <c r="N97" i="2"/>
  <c r="C97" i="2"/>
  <c r="D97" i="2"/>
  <c r="AD98" i="4"/>
  <c r="AE98" i="4"/>
  <c r="W99" i="4"/>
  <c r="V99" i="4"/>
  <c r="X99" i="4" s="1"/>
  <c r="D98" i="4"/>
  <c r="C98" i="4"/>
  <c r="E103" i="6"/>
  <c r="A103" i="6" s="1"/>
  <c r="C104" i="6"/>
  <c r="U96" i="2"/>
  <c r="T97" i="2"/>
  <c r="AB98" i="2"/>
  <c r="AC97" i="2"/>
  <c r="B97" i="2"/>
  <c r="A98" i="2"/>
  <c r="L98" i="2"/>
  <c r="M97" i="2"/>
  <c r="AB99" i="4"/>
  <c r="AC98" i="4"/>
  <c r="U99" i="4"/>
  <c r="T100" i="4"/>
  <c r="A99" i="4"/>
  <c r="B98" i="4"/>
  <c r="N52" i="5"/>
  <c r="M54" i="5"/>
  <c r="Z98" i="4" l="1"/>
  <c r="AF98" i="4"/>
  <c r="R96" i="2"/>
  <c r="X96" i="2"/>
  <c r="Y99" i="4"/>
  <c r="AM99" i="4" s="1"/>
  <c r="Z99" i="4"/>
  <c r="Y96" i="2"/>
  <c r="Z96" i="2"/>
  <c r="AG97" i="2"/>
  <c r="AH97" i="2"/>
  <c r="AG98" i="4"/>
  <c r="AN98" i="4" s="1"/>
  <c r="AH98" i="4"/>
  <c r="G97" i="4"/>
  <c r="P96" i="4"/>
  <c r="R96" i="4" s="1"/>
  <c r="O97" i="4"/>
  <c r="M97" i="4"/>
  <c r="N97" i="4"/>
  <c r="L98" i="4"/>
  <c r="P97" i="2"/>
  <c r="R97" i="2" s="1"/>
  <c r="E97" i="2"/>
  <c r="G97" i="2" s="1"/>
  <c r="E98" i="4"/>
  <c r="G98" i="4" s="1"/>
  <c r="F97" i="2"/>
  <c r="AD98" i="2"/>
  <c r="AE98" i="2"/>
  <c r="W97" i="2"/>
  <c r="V97" i="2"/>
  <c r="N98" i="2"/>
  <c r="O98" i="2"/>
  <c r="D98" i="2"/>
  <c r="C98" i="2"/>
  <c r="AD99" i="4"/>
  <c r="AE99" i="4"/>
  <c r="V100" i="4"/>
  <c r="W100" i="4"/>
  <c r="D99" i="4"/>
  <c r="C99" i="4"/>
  <c r="C105" i="6"/>
  <c r="E104" i="6"/>
  <c r="A104" i="6" s="1"/>
  <c r="L99" i="2"/>
  <c r="M98" i="2"/>
  <c r="B98" i="2"/>
  <c r="A99" i="2"/>
  <c r="AB99" i="2"/>
  <c r="AC98" i="2"/>
  <c r="U97" i="2"/>
  <c r="T98" i="2"/>
  <c r="B99" i="4"/>
  <c r="A100" i="4"/>
  <c r="U100" i="4"/>
  <c r="T101" i="4"/>
  <c r="AC99" i="4"/>
  <c r="AB100" i="4"/>
  <c r="M55" i="5"/>
  <c r="N53" i="5"/>
  <c r="X100" i="4" l="1"/>
  <c r="X97" i="2"/>
  <c r="AF99" i="4"/>
  <c r="AF98" i="2"/>
  <c r="AH98" i="2" s="1"/>
  <c r="AG99" i="4"/>
  <c r="AN99" i="4" s="1"/>
  <c r="AH99" i="4"/>
  <c r="Q97" i="2"/>
  <c r="Y97" i="2"/>
  <c r="Z97" i="2"/>
  <c r="Q96" i="4"/>
  <c r="AL96" i="4" s="1"/>
  <c r="P97" i="4"/>
  <c r="Q97" i="4" s="1"/>
  <c r="AL97" i="4" s="1"/>
  <c r="R97" i="4"/>
  <c r="P98" i="2"/>
  <c r="R98" i="2" s="1"/>
  <c r="L99" i="4"/>
  <c r="O98" i="4"/>
  <c r="M98" i="4"/>
  <c r="N98" i="4"/>
  <c r="E99" i="4"/>
  <c r="G99" i="4" s="1"/>
  <c r="F99" i="4"/>
  <c r="AK99" i="4" s="1"/>
  <c r="E98" i="2"/>
  <c r="G98" i="2" s="1"/>
  <c r="AE99" i="2"/>
  <c r="AD99" i="2"/>
  <c r="W98" i="2"/>
  <c r="V98" i="2"/>
  <c r="N99" i="2"/>
  <c r="O99" i="2"/>
  <c r="D99" i="2"/>
  <c r="C99" i="2"/>
  <c r="AE100" i="4"/>
  <c r="AD100" i="4"/>
  <c r="V101" i="4"/>
  <c r="W101" i="4"/>
  <c r="C100" i="4"/>
  <c r="D100" i="4"/>
  <c r="C106" i="6"/>
  <c r="E105" i="6"/>
  <c r="A105" i="6" s="1"/>
  <c r="L100" i="2"/>
  <c r="M99" i="2"/>
  <c r="AB100" i="2"/>
  <c r="AC99" i="2"/>
  <c r="B99" i="2"/>
  <c r="A100" i="2"/>
  <c r="U98" i="2"/>
  <c r="T99" i="2"/>
  <c r="U101" i="4"/>
  <c r="T102" i="4"/>
  <c r="AB101" i="4"/>
  <c r="AC100" i="4"/>
  <c r="A101" i="4"/>
  <c r="B100" i="4"/>
  <c r="N54" i="5"/>
  <c r="M56" i="5"/>
  <c r="AF100" i="4" l="1"/>
  <c r="X98" i="2"/>
  <c r="AF99" i="2"/>
  <c r="AG99" i="2" s="1"/>
  <c r="AG98" i="2"/>
  <c r="P98" i="4"/>
  <c r="Q98" i="4" s="1"/>
  <c r="AL98" i="4" s="1"/>
  <c r="Y98" i="2"/>
  <c r="Z98" i="2"/>
  <c r="X101" i="4"/>
  <c r="Q98" i="2"/>
  <c r="P99" i="2"/>
  <c r="R99" i="2" s="1"/>
  <c r="N99" i="4"/>
  <c r="O99" i="4"/>
  <c r="M99" i="4"/>
  <c r="L100" i="4"/>
  <c r="E100" i="4"/>
  <c r="F100" i="4" s="1"/>
  <c r="AK100" i="4" s="1"/>
  <c r="E99" i="2"/>
  <c r="F99" i="2" s="1"/>
  <c r="AD100" i="2"/>
  <c r="AE100" i="2"/>
  <c r="AF100" i="2" s="1"/>
  <c r="V99" i="2"/>
  <c r="W99" i="2"/>
  <c r="N100" i="2"/>
  <c r="O100" i="2"/>
  <c r="C100" i="2"/>
  <c r="D100" i="2"/>
  <c r="AE101" i="4"/>
  <c r="AD101" i="4"/>
  <c r="W102" i="4"/>
  <c r="V102" i="4"/>
  <c r="D101" i="4"/>
  <c r="C101" i="4"/>
  <c r="E106" i="6"/>
  <c r="A106" i="6" s="1"/>
  <c r="C107" i="6"/>
  <c r="AB101" i="2"/>
  <c r="AC100" i="2"/>
  <c r="U99" i="2"/>
  <c r="T100" i="2"/>
  <c r="B100" i="2"/>
  <c r="A101" i="2"/>
  <c r="L101" i="2"/>
  <c r="M100" i="2"/>
  <c r="U102" i="4"/>
  <c r="T103" i="4"/>
  <c r="AF101" i="4"/>
  <c r="AC101" i="4"/>
  <c r="AB102" i="4"/>
  <c r="B101" i="4"/>
  <c r="A102" i="4"/>
  <c r="M57" i="5"/>
  <c r="N55" i="5"/>
  <c r="AH99" i="2" l="1"/>
  <c r="X102" i="4"/>
  <c r="R98" i="4"/>
  <c r="G100" i="4"/>
  <c r="Y102" i="4"/>
  <c r="AM102" i="4" s="1"/>
  <c r="Z102" i="4"/>
  <c r="Q99" i="2"/>
  <c r="X99" i="2"/>
  <c r="P100" i="2"/>
  <c r="Q100" i="2" s="1"/>
  <c r="P99" i="4"/>
  <c r="Q99" i="4" s="1"/>
  <c r="AL99" i="4" s="1"/>
  <c r="M100" i="4"/>
  <c r="L101" i="4"/>
  <c r="N100" i="4"/>
  <c r="O100" i="4"/>
  <c r="R100" i="2"/>
  <c r="E101" i="4"/>
  <c r="G99" i="2"/>
  <c r="E100" i="2"/>
  <c r="G100" i="2" s="1"/>
  <c r="AD101" i="2"/>
  <c r="AE101" i="2"/>
  <c r="V100" i="2"/>
  <c r="W100" i="2"/>
  <c r="N101" i="2"/>
  <c r="O101" i="2"/>
  <c r="C101" i="2"/>
  <c r="D101" i="2"/>
  <c r="AE102" i="4"/>
  <c r="AD102" i="4"/>
  <c r="AF102" i="4" s="1"/>
  <c r="W103" i="4"/>
  <c r="V103" i="4"/>
  <c r="C102" i="4"/>
  <c r="D102" i="4"/>
  <c r="E107" i="6"/>
  <c r="A107" i="6" s="1"/>
  <c r="C108" i="6"/>
  <c r="L102" i="2"/>
  <c r="M101" i="2"/>
  <c r="U100" i="2"/>
  <c r="T101" i="2"/>
  <c r="AB102" i="2"/>
  <c r="AC101" i="2"/>
  <c r="B101" i="2"/>
  <c r="A102" i="2"/>
  <c r="U103" i="4"/>
  <c r="T104" i="4"/>
  <c r="A103" i="4"/>
  <c r="B102" i="4"/>
  <c r="AB103" i="4"/>
  <c r="AC102" i="4"/>
  <c r="M58" i="5"/>
  <c r="N56" i="5"/>
  <c r="X103" i="4" l="1"/>
  <c r="X100" i="2"/>
  <c r="F100" i="2"/>
  <c r="AF101" i="2"/>
  <c r="AG102" i="4"/>
  <c r="AN102" i="4" s="1"/>
  <c r="AH102" i="4"/>
  <c r="R99" i="4"/>
  <c r="Y103" i="4"/>
  <c r="AM103" i="4" s="1"/>
  <c r="Z103" i="4"/>
  <c r="Y99" i="2"/>
  <c r="Z99" i="2"/>
  <c r="P100" i="4"/>
  <c r="R100" i="4" s="1"/>
  <c r="M101" i="4"/>
  <c r="L102" i="4"/>
  <c r="O101" i="4"/>
  <c r="N101" i="4"/>
  <c r="P101" i="2"/>
  <c r="R101" i="2" s="1"/>
  <c r="Q100" i="4"/>
  <c r="AL100" i="4" s="1"/>
  <c r="G101" i="4"/>
  <c r="E101" i="2"/>
  <c r="G101" i="2" s="1"/>
  <c r="E102" i="4"/>
  <c r="F102" i="4" s="1"/>
  <c r="AK102" i="4" s="1"/>
  <c r="G102" i="4"/>
  <c r="AD102" i="2"/>
  <c r="AE102" i="2"/>
  <c r="V101" i="2"/>
  <c r="W101" i="2"/>
  <c r="O102" i="2"/>
  <c r="N102" i="2"/>
  <c r="C102" i="2"/>
  <c r="D102" i="2"/>
  <c r="AE103" i="4"/>
  <c r="AD103" i="4"/>
  <c r="AF103" i="4" s="1"/>
  <c r="V104" i="4"/>
  <c r="W104" i="4"/>
  <c r="D103" i="4"/>
  <c r="C103" i="4"/>
  <c r="C109" i="6"/>
  <c r="E108" i="6"/>
  <c r="A108" i="6" s="1"/>
  <c r="B102" i="2"/>
  <c r="A103" i="2"/>
  <c r="AB103" i="2"/>
  <c r="AC102" i="2"/>
  <c r="U101" i="2"/>
  <c r="T102" i="2"/>
  <c r="L103" i="2"/>
  <c r="M102" i="2"/>
  <c r="A104" i="4"/>
  <c r="B103" i="4"/>
  <c r="U104" i="4"/>
  <c r="T105" i="4"/>
  <c r="AB104" i="4"/>
  <c r="AC103" i="4"/>
  <c r="M59" i="5"/>
  <c r="N57" i="5"/>
  <c r="AF102" i="2" l="1"/>
  <c r="X104" i="4"/>
  <c r="Q101" i="2"/>
  <c r="X101" i="2"/>
  <c r="Y104" i="4"/>
  <c r="AM104" i="4" s="1"/>
  <c r="Z104" i="4"/>
  <c r="AG103" i="4"/>
  <c r="AN103" i="4" s="1"/>
  <c r="AH103" i="4"/>
  <c r="AG102" i="2"/>
  <c r="AH102" i="2"/>
  <c r="P101" i="4"/>
  <c r="Q101" i="4" s="1"/>
  <c r="AL101" i="4" s="1"/>
  <c r="L103" i="4"/>
  <c r="M102" i="4"/>
  <c r="N102" i="4"/>
  <c r="O102" i="4"/>
  <c r="P102" i="2"/>
  <c r="Q102" i="2" s="1"/>
  <c r="R101" i="4"/>
  <c r="E103" i="4"/>
  <c r="E102" i="2"/>
  <c r="F102" i="2" s="1"/>
  <c r="AD103" i="2"/>
  <c r="AE103" i="2"/>
  <c r="V102" i="2"/>
  <c r="W102" i="2"/>
  <c r="X102" i="2" s="1"/>
  <c r="O103" i="2"/>
  <c r="N103" i="2"/>
  <c r="D103" i="2"/>
  <c r="C103" i="2"/>
  <c r="AD104" i="4"/>
  <c r="AE104" i="4"/>
  <c r="W105" i="4"/>
  <c r="V105" i="4"/>
  <c r="X105" i="4" s="1"/>
  <c r="C104" i="4"/>
  <c r="D104" i="4"/>
  <c r="E109" i="6"/>
  <c r="A109" i="6" s="1"/>
  <c r="C110" i="6"/>
  <c r="AB104" i="2"/>
  <c r="AF103" i="2"/>
  <c r="AC103" i="2"/>
  <c r="B103" i="2"/>
  <c r="A104" i="2"/>
  <c r="L104" i="2"/>
  <c r="M103" i="2"/>
  <c r="U102" i="2"/>
  <c r="T103" i="2"/>
  <c r="U105" i="4"/>
  <c r="T106" i="4"/>
  <c r="A105" i="4"/>
  <c r="B104" i="4"/>
  <c r="AB105" i="4"/>
  <c r="AC104" i="4"/>
  <c r="N58" i="5"/>
  <c r="M60" i="5"/>
  <c r="E103" i="2" l="1"/>
  <c r="AF104" i="4"/>
  <c r="Y105" i="4"/>
  <c r="AM105" i="4" s="1"/>
  <c r="Z105" i="4"/>
  <c r="AG104" i="4"/>
  <c r="AN104" i="4" s="1"/>
  <c r="AH104" i="4"/>
  <c r="G103" i="4"/>
  <c r="Y102" i="2"/>
  <c r="Z102" i="2"/>
  <c r="AG103" i="2"/>
  <c r="AH103" i="2"/>
  <c r="G102" i="2"/>
  <c r="P103" i="2"/>
  <c r="Q103" i="2" s="1"/>
  <c r="R102" i="2"/>
  <c r="P102" i="4"/>
  <c r="R102" i="4" s="1"/>
  <c r="N103" i="4"/>
  <c r="O103" i="4"/>
  <c r="L104" i="4"/>
  <c r="M103" i="4"/>
  <c r="E104" i="4"/>
  <c r="F104" i="4" s="1"/>
  <c r="AK104" i="4" s="1"/>
  <c r="G103" i="2"/>
  <c r="AE104" i="2"/>
  <c r="AD104" i="2"/>
  <c r="AF104" i="2" s="1"/>
  <c r="W103" i="2"/>
  <c r="X103" i="2" s="1"/>
  <c r="V103" i="2"/>
  <c r="O104" i="2"/>
  <c r="N104" i="2"/>
  <c r="C104" i="2"/>
  <c r="D104" i="2"/>
  <c r="AE105" i="4"/>
  <c r="AD105" i="4"/>
  <c r="W106" i="4"/>
  <c r="V106" i="4"/>
  <c r="D105" i="4"/>
  <c r="C105" i="4"/>
  <c r="C111" i="6"/>
  <c r="E110" i="6"/>
  <c r="A110" i="6" s="1"/>
  <c r="AB105" i="2"/>
  <c r="AC104" i="2"/>
  <c r="L105" i="2"/>
  <c r="M104" i="2"/>
  <c r="U103" i="2"/>
  <c r="T104" i="2"/>
  <c r="B104" i="2"/>
  <c r="A105" i="2"/>
  <c r="AB106" i="4"/>
  <c r="AC105" i="4"/>
  <c r="A106" i="4"/>
  <c r="B105" i="4"/>
  <c r="U106" i="4"/>
  <c r="T107" i="4"/>
  <c r="M61" i="5"/>
  <c r="N59" i="5"/>
  <c r="AF105" i="4" l="1"/>
  <c r="X106" i="4"/>
  <c r="R103" i="2"/>
  <c r="Q102" i="4"/>
  <c r="AL102" i="4" s="1"/>
  <c r="G104" i="4"/>
  <c r="Y106" i="4"/>
  <c r="AM106" i="4" s="1"/>
  <c r="Z106" i="4"/>
  <c r="Y103" i="2"/>
  <c r="Z103" i="2"/>
  <c r="AG105" i="4"/>
  <c r="AN105" i="4" s="1"/>
  <c r="AH105" i="4"/>
  <c r="AG104" i="2"/>
  <c r="AH104" i="2"/>
  <c r="L105" i="4"/>
  <c r="N104" i="4"/>
  <c r="M104" i="4"/>
  <c r="O104" i="4"/>
  <c r="P103" i="4"/>
  <c r="Q103" i="4" s="1"/>
  <c r="AL103" i="4" s="1"/>
  <c r="P104" i="2"/>
  <c r="Q104" i="2" s="1"/>
  <c r="E105" i="4"/>
  <c r="G105" i="4" s="1"/>
  <c r="E104" i="2"/>
  <c r="G104" i="2" s="1"/>
  <c r="AE105" i="2"/>
  <c r="AD105" i="2"/>
  <c r="W104" i="2"/>
  <c r="V104" i="2"/>
  <c r="O105" i="2"/>
  <c r="N105" i="2"/>
  <c r="C105" i="2"/>
  <c r="D105" i="2"/>
  <c r="AD106" i="4"/>
  <c r="AE106" i="4"/>
  <c r="W107" i="4"/>
  <c r="V107" i="4"/>
  <c r="C106" i="4"/>
  <c r="D106" i="4"/>
  <c r="E111" i="6"/>
  <c r="A111" i="6" s="1"/>
  <c r="C112" i="6"/>
  <c r="B105" i="2"/>
  <c r="A106" i="2"/>
  <c r="L106" i="2"/>
  <c r="M105" i="2"/>
  <c r="AB106" i="2"/>
  <c r="AC105" i="2"/>
  <c r="U104" i="2"/>
  <c r="T105" i="2"/>
  <c r="U107" i="4"/>
  <c r="T108" i="4"/>
  <c r="A107" i="4"/>
  <c r="B106" i="4"/>
  <c r="AB107" i="4"/>
  <c r="AC106" i="4"/>
  <c r="M62" i="5"/>
  <c r="M63" i="5" s="1"/>
  <c r="N60" i="5"/>
  <c r="X107" i="4" l="1"/>
  <c r="X104" i="2"/>
  <c r="AF105" i="2"/>
  <c r="AG105" i="2" s="1"/>
  <c r="R103" i="4"/>
  <c r="AF106" i="4"/>
  <c r="AH106" i="4" s="1"/>
  <c r="R104" i="2"/>
  <c r="Y104" i="2"/>
  <c r="Z104" i="2"/>
  <c r="F104" i="2"/>
  <c r="P104" i="4"/>
  <c r="Q104" i="4" s="1"/>
  <c r="AL104" i="4" s="1"/>
  <c r="P105" i="2"/>
  <c r="R105" i="2" s="1"/>
  <c r="L106" i="4"/>
  <c r="O105" i="4"/>
  <c r="N105" i="4"/>
  <c r="P105" i="4" s="1"/>
  <c r="M105" i="4"/>
  <c r="E106" i="4"/>
  <c r="G106" i="4" s="1"/>
  <c r="E105" i="2"/>
  <c r="G105" i="2" s="1"/>
  <c r="AD106" i="2"/>
  <c r="AE106" i="2"/>
  <c r="W105" i="2"/>
  <c r="V105" i="2"/>
  <c r="X105" i="2" s="1"/>
  <c r="N106" i="2"/>
  <c r="O106" i="2"/>
  <c r="D106" i="2"/>
  <c r="C106" i="2"/>
  <c r="AE107" i="4"/>
  <c r="AD107" i="4"/>
  <c r="V108" i="4"/>
  <c r="W108" i="4"/>
  <c r="X108" i="4" s="1"/>
  <c r="D107" i="4"/>
  <c r="C107" i="4"/>
  <c r="C113" i="6"/>
  <c r="E112" i="6"/>
  <c r="A112" i="6" s="1"/>
  <c r="B106" i="2"/>
  <c r="A107" i="2"/>
  <c r="U105" i="2"/>
  <c r="T106" i="2"/>
  <c r="AB107" i="2"/>
  <c r="AC106" i="2"/>
  <c r="L107" i="2"/>
  <c r="M106" i="2"/>
  <c r="U108" i="4"/>
  <c r="T109" i="4"/>
  <c r="AF107" i="4"/>
  <c r="AC107" i="4"/>
  <c r="AB108" i="4"/>
  <c r="B107" i="4"/>
  <c r="A108" i="4"/>
  <c r="N61" i="5"/>
  <c r="N62" i="5" s="1"/>
  <c r="N63" i="5" s="1"/>
  <c r="W12" i="5"/>
  <c r="AH105" i="2" l="1"/>
  <c r="AG106" i="4"/>
  <c r="AN106" i="4" s="1"/>
  <c r="Q105" i="2"/>
  <c r="AF106" i="2"/>
  <c r="AG106" i="2" s="1"/>
  <c r="Y105" i="2"/>
  <c r="Z105" i="2"/>
  <c r="AH106" i="2"/>
  <c r="R104" i="4"/>
  <c r="F106" i="4"/>
  <c r="AK106" i="4" s="1"/>
  <c r="Q105" i="4"/>
  <c r="AL105" i="4" s="1"/>
  <c r="N106" i="4"/>
  <c r="M106" i="4"/>
  <c r="O106" i="4"/>
  <c r="L107" i="4"/>
  <c r="R105" i="4"/>
  <c r="P106" i="2"/>
  <c r="Q106" i="2" s="1"/>
  <c r="E107" i="4"/>
  <c r="F107" i="4" s="1"/>
  <c r="AK107" i="4" s="1"/>
  <c r="E106" i="2"/>
  <c r="G106" i="2" s="1"/>
  <c r="AD107" i="2"/>
  <c r="AF107" i="2" s="1"/>
  <c r="AE107" i="2"/>
  <c r="W106" i="2"/>
  <c r="V106" i="2"/>
  <c r="N107" i="2"/>
  <c r="O107" i="2"/>
  <c r="D107" i="2"/>
  <c r="C107" i="2"/>
  <c r="AE108" i="4"/>
  <c r="AD108" i="4"/>
  <c r="W109" i="4"/>
  <c r="V109" i="4"/>
  <c r="C108" i="4"/>
  <c r="D108" i="4"/>
  <c r="C114" i="6"/>
  <c r="E113" i="6"/>
  <c r="A113" i="6" s="1"/>
  <c r="U106" i="2"/>
  <c r="T107" i="2"/>
  <c r="AB108" i="2"/>
  <c r="AC107" i="2"/>
  <c r="B107" i="2"/>
  <c r="A108" i="2"/>
  <c r="L108" i="2"/>
  <c r="M107" i="2"/>
  <c r="A109" i="4"/>
  <c r="B108" i="4"/>
  <c r="AB109" i="4"/>
  <c r="AC108" i="4"/>
  <c r="U109" i="4"/>
  <c r="T110" i="4"/>
  <c r="W13" i="5"/>
  <c r="X11" i="5"/>
  <c r="X109" i="4" l="1"/>
  <c r="AF108" i="4"/>
  <c r="X106" i="2"/>
  <c r="Y106" i="2" s="1"/>
  <c r="E107" i="2"/>
  <c r="G107" i="4"/>
  <c r="F106" i="2"/>
  <c r="Y109" i="4"/>
  <c r="AM109" i="4" s="1"/>
  <c r="Z109" i="4"/>
  <c r="Z106" i="2"/>
  <c r="P107" i="2"/>
  <c r="Q107" i="2" s="1"/>
  <c r="R106" i="2"/>
  <c r="M107" i="4"/>
  <c r="L108" i="4"/>
  <c r="N107" i="4"/>
  <c r="O107" i="4"/>
  <c r="P106" i="4"/>
  <c r="R106" i="4" s="1"/>
  <c r="R107" i="2"/>
  <c r="E108" i="4"/>
  <c r="F107" i="2"/>
  <c r="G107" i="2"/>
  <c r="AE108" i="2"/>
  <c r="AD108" i="2"/>
  <c r="AF108" i="2" s="1"/>
  <c r="W107" i="2"/>
  <c r="V107" i="2"/>
  <c r="N108" i="2"/>
  <c r="O108" i="2"/>
  <c r="C108" i="2"/>
  <c r="D108" i="2"/>
  <c r="AE109" i="4"/>
  <c r="AD109" i="4"/>
  <c r="W110" i="4"/>
  <c r="V110" i="4"/>
  <c r="D109" i="4"/>
  <c r="C109" i="4"/>
  <c r="C115" i="6"/>
  <c r="E114" i="6"/>
  <c r="A114" i="6" s="1"/>
  <c r="B108" i="2"/>
  <c r="A109" i="2"/>
  <c r="AB109" i="2"/>
  <c r="AC108" i="2"/>
  <c r="U107" i="2"/>
  <c r="T108" i="2"/>
  <c r="L109" i="2"/>
  <c r="M108" i="2"/>
  <c r="AC109" i="4"/>
  <c r="AB110" i="4"/>
  <c r="B109" i="4"/>
  <c r="A110" i="4"/>
  <c r="U110" i="4"/>
  <c r="T111" i="4"/>
  <c r="X12" i="5"/>
  <c r="W14" i="5"/>
  <c r="AF109" i="4" l="1"/>
  <c r="F108" i="4"/>
  <c r="AK108" i="4" s="1"/>
  <c r="X107" i="2"/>
  <c r="X110" i="4"/>
  <c r="Y110" i="4"/>
  <c r="AM110" i="4" s="1"/>
  <c r="Z110" i="4"/>
  <c r="AG109" i="4"/>
  <c r="AN109" i="4" s="1"/>
  <c r="AH109" i="4"/>
  <c r="P108" i="2"/>
  <c r="Q108" i="2" s="1"/>
  <c r="P107" i="4"/>
  <c r="Q106" i="4"/>
  <c r="AL106" i="4" s="1"/>
  <c r="Q107" i="4"/>
  <c r="AL107" i="4" s="1"/>
  <c r="R107" i="4"/>
  <c r="O108" i="4"/>
  <c r="N108" i="4"/>
  <c r="L109" i="4"/>
  <c r="M108" i="4"/>
  <c r="E108" i="2"/>
  <c r="F108" i="2"/>
  <c r="E109" i="4"/>
  <c r="F109" i="4" s="1"/>
  <c r="AK109" i="4" s="1"/>
  <c r="AD109" i="2"/>
  <c r="AE109" i="2"/>
  <c r="V108" i="2"/>
  <c r="W108" i="2"/>
  <c r="N109" i="2"/>
  <c r="O109" i="2"/>
  <c r="C109" i="2"/>
  <c r="D109" i="2"/>
  <c r="AE110" i="4"/>
  <c r="AD110" i="4"/>
  <c r="V111" i="4"/>
  <c r="W111" i="4"/>
  <c r="C110" i="4"/>
  <c r="D110" i="4"/>
  <c r="E115" i="6"/>
  <c r="A115" i="6" s="1"/>
  <c r="C116" i="6"/>
  <c r="AB110" i="2"/>
  <c r="AC109" i="2"/>
  <c r="B109" i="2"/>
  <c r="A110" i="2"/>
  <c r="L110" i="2"/>
  <c r="M109" i="2"/>
  <c r="U108" i="2"/>
  <c r="T109" i="2"/>
  <c r="AB111" i="4"/>
  <c r="AC110" i="4"/>
  <c r="U111" i="4"/>
  <c r="T112" i="4"/>
  <c r="A111" i="4"/>
  <c r="B110" i="4"/>
  <c r="X13" i="5"/>
  <c r="W15" i="5"/>
  <c r="R108" i="2" l="1"/>
  <c r="P109" i="2"/>
  <c r="X111" i="4"/>
  <c r="AF110" i="4"/>
  <c r="AG110" i="4" s="1"/>
  <c r="AN110" i="4" s="1"/>
  <c r="X108" i="2"/>
  <c r="AF109" i="2"/>
  <c r="AH109" i="2" s="1"/>
  <c r="Y111" i="4"/>
  <c r="AM111" i="4" s="1"/>
  <c r="Z111" i="4"/>
  <c r="E110" i="4"/>
  <c r="F110" i="4" s="1"/>
  <c r="AK110" i="4" s="1"/>
  <c r="P108" i="4"/>
  <c r="R108" i="4"/>
  <c r="Q108" i="4"/>
  <c r="AL108" i="4" s="1"/>
  <c r="N109" i="4"/>
  <c r="L110" i="4"/>
  <c r="M109" i="4"/>
  <c r="O109" i="4"/>
  <c r="Q109" i="2"/>
  <c r="R109" i="2"/>
  <c r="G109" i="4"/>
  <c r="E109" i="2"/>
  <c r="G109" i="2" s="1"/>
  <c r="AD110" i="2"/>
  <c r="AE110" i="2"/>
  <c r="V109" i="2"/>
  <c r="W109" i="2"/>
  <c r="O110" i="2"/>
  <c r="N110" i="2"/>
  <c r="C110" i="2"/>
  <c r="D110" i="2"/>
  <c r="AE111" i="4"/>
  <c r="AD111" i="4"/>
  <c r="V112" i="4"/>
  <c r="W112" i="4"/>
  <c r="D111" i="4"/>
  <c r="C111" i="4"/>
  <c r="C117" i="6"/>
  <c r="E116" i="6"/>
  <c r="A116" i="6" s="1"/>
  <c r="L111" i="2"/>
  <c r="M110" i="2"/>
  <c r="U109" i="2"/>
  <c r="T110" i="2"/>
  <c r="B110" i="2"/>
  <c r="A111" i="2"/>
  <c r="AB111" i="2"/>
  <c r="AC110" i="2"/>
  <c r="AB112" i="4"/>
  <c r="AC111" i="4"/>
  <c r="A112" i="4"/>
  <c r="B111" i="4"/>
  <c r="U112" i="4"/>
  <c r="T113" i="4"/>
  <c r="X14" i="5"/>
  <c r="W16" i="5"/>
  <c r="P110" i="2" l="1"/>
  <c r="AG109" i="2"/>
  <c r="AH110" i="4"/>
  <c r="AF110" i="2"/>
  <c r="AG110" i="2" s="1"/>
  <c r="AF111" i="4"/>
  <c r="AG111" i="4" s="1"/>
  <c r="AN111" i="4" s="1"/>
  <c r="X112" i="4"/>
  <c r="Z112" i="4" s="1"/>
  <c r="X109" i="2"/>
  <c r="L111" i="4"/>
  <c r="O110" i="4"/>
  <c r="M110" i="4"/>
  <c r="N110" i="4"/>
  <c r="P109" i="4"/>
  <c r="R109" i="4" s="1"/>
  <c r="Q110" i="2"/>
  <c r="R110" i="2"/>
  <c r="E111" i="4"/>
  <c r="F111" i="4" s="1"/>
  <c r="AK111" i="4" s="1"/>
  <c r="E110" i="2"/>
  <c r="F110" i="2" s="1"/>
  <c r="F109" i="2"/>
  <c r="AD111" i="2"/>
  <c r="AE111" i="2"/>
  <c r="V110" i="2"/>
  <c r="W110" i="2"/>
  <c r="X110" i="2" s="1"/>
  <c r="O111" i="2"/>
  <c r="N111" i="2"/>
  <c r="D111" i="2"/>
  <c r="C111" i="2"/>
  <c r="E111" i="2" s="1"/>
  <c r="AD112" i="4"/>
  <c r="AE112" i="4"/>
  <c r="V113" i="4"/>
  <c r="W113" i="4"/>
  <c r="X113" i="4" s="1"/>
  <c r="C112" i="4"/>
  <c r="D112" i="4"/>
  <c r="C118" i="6"/>
  <c r="E117" i="6"/>
  <c r="A117" i="6" s="1"/>
  <c r="U110" i="2"/>
  <c r="T111" i="2"/>
  <c r="AB112" i="2"/>
  <c r="AC111" i="2"/>
  <c r="B111" i="2"/>
  <c r="A112" i="2"/>
  <c r="L112" i="2"/>
  <c r="M111" i="2"/>
  <c r="AB113" i="4"/>
  <c r="AC112" i="4"/>
  <c r="U113" i="4"/>
  <c r="T114" i="4"/>
  <c r="A113" i="4"/>
  <c r="B112" i="4"/>
  <c r="W17" i="5"/>
  <c r="X15" i="5"/>
  <c r="Y112" i="4" l="1"/>
  <c r="AM112" i="4" s="1"/>
  <c r="AH110" i="2"/>
  <c r="P111" i="2"/>
  <c r="G111" i="4"/>
  <c r="AH111" i="4"/>
  <c r="P110" i="4"/>
  <c r="R110" i="4" s="1"/>
  <c r="AF112" i="4"/>
  <c r="AH112" i="4" s="1"/>
  <c r="AF111" i="2"/>
  <c r="AH111" i="2" s="1"/>
  <c r="Q109" i="4"/>
  <c r="AL109" i="4" s="1"/>
  <c r="Y109" i="2"/>
  <c r="Z109" i="2"/>
  <c r="Y113" i="4"/>
  <c r="AM113" i="4" s="1"/>
  <c r="Z113" i="4"/>
  <c r="Y110" i="2"/>
  <c r="Z110" i="2"/>
  <c r="M111" i="4"/>
  <c r="O111" i="4"/>
  <c r="N111" i="4"/>
  <c r="P111" i="4" s="1"/>
  <c r="L112" i="4"/>
  <c r="Q111" i="2"/>
  <c r="R111" i="2"/>
  <c r="E112" i="4"/>
  <c r="G112" i="4" s="1"/>
  <c r="F111" i="2"/>
  <c r="G111" i="2"/>
  <c r="AD112" i="2"/>
  <c r="AE112" i="2"/>
  <c r="AF112" i="2" s="1"/>
  <c r="W111" i="2"/>
  <c r="V111" i="2"/>
  <c r="X111" i="2" s="1"/>
  <c r="O112" i="2"/>
  <c r="N112" i="2"/>
  <c r="C112" i="2"/>
  <c r="D112" i="2"/>
  <c r="AE113" i="4"/>
  <c r="AD113" i="4"/>
  <c r="W114" i="4"/>
  <c r="V114" i="4"/>
  <c r="X114" i="4" s="1"/>
  <c r="D113" i="4"/>
  <c r="C113" i="4"/>
  <c r="C119" i="6"/>
  <c r="E118" i="6"/>
  <c r="A118" i="6" s="1"/>
  <c r="AB113" i="2"/>
  <c r="AC112" i="2"/>
  <c r="U111" i="2"/>
  <c r="T112" i="2"/>
  <c r="L113" i="2"/>
  <c r="M112" i="2"/>
  <c r="B112" i="2"/>
  <c r="A113" i="2"/>
  <c r="U114" i="4"/>
  <c r="T115" i="4"/>
  <c r="AB114" i="4"/>
  <c r="AC113" i="4"/>
  <c r="A114" i="4"/>
  <c r="B113" i="4"/>
  <c r="W18" i="5"/>
  <c r="X16" i="5"/>
  <c r="AG112" i="4" l="1"/>
  <c r="AN112" i="4" s="1"/>
  <c r="Q110" i="4"/>
  <c r="AL110" i="4" s="1"/>
  <c r="AG111" i="2"/>
  <c r="P112" i="2"/>
  <c r="AG112" i="2"/>
  <c r="AH112" i="2"/>
  <c r="AF113" i="4"/>
  <c r="E112" i="2"/>
  <c r="G112" i="2" s="1"/>
  <c r="Y111" i="2"/>
  <c r="Z111" i="2"/>
  <c r="E113" i="4"/>
  <c r="G113" i="4" s="1"/>
  <c r="M112" i="4"/>
  <c r="N112" i="4"/>
  <c r="O112" i="4"/>
  <c r="L113" i="4"/>
  <c r="Q111" i="4"/>
  <c r="AL111" i="4" s="1"/>
  <c r="R111" i="4"/>
  <c r="Q112" i="2"/>
  <c r="R112" i="2"/>
  <c r="AE113" i="2"/>
  <c r="AD113" i="2"/>
  <c r="AF113" i="2" s="1"/>
  <c r="W112" i="2"/>
  <c r="V112" i="2"/>
  <c r="X112" i="2" s="1"/>
  <c r="O113" i="2"/>
  <c r="N113" i="2"/>
  <c r="C113" i="2"/>
  <c r="D113" i="2"/>
  <c r="AD114" i="4"/>
  <c r="AE114" i="4"/>
  <c r="W115" i="4"/>
  <c r="V115" i="4"/>
  <c r="X115" i="4" s="1"/>
  <c r="D114" i="4"/>
  <c r="C114" i="4"/>
  <c r="E119" i="6"/>
  <c r="A119" i="6" s="1"/>
  <c r="C120" i="6"/>
  <c r="L114" i="2"/>
  <c r="M113" i="2"/>
  <c r="B113" i="2"/>
  <c r="A114" i="2"/>
  <c r="AB114" i="2"/>
  <c r="AC113" i="2"/>
  <c r="U112" i="2"/>
  <c r="T113" i="2"/>
  <c r="AB115" i="4"/>
  <c r="AC114" i="4"/>
  <c r="A115" i="4"/>
  <c r="B114" i="4"/>
  <c r="U115" i="4"/>
  <c r="T116" i="4"/>
  <c r="W19" i="5"/>
  <c r="X17" i="5"/>
  <c r="AF114" i="4" l="1"/>
  <c r="E113" i="2"/>
  <c r="F113" i="4"/>
  <c r="AK113" i="4" s="1"/>
  <c r="Y112" i="2"/>
  <c r="Z112" i="2"/>
  <c r="AG113" i="2"/>
  <c r="AH113" i="2"/>
  <c r="P113" i="2"/>
  <c r="Q113" i="2" s="1"/>
  <c r="AG113" i="4"/>
  <c r="AN113" i="4" s="1"/>
  <c r="AH113" i="4"/>
  <c r="P112" i="4"/>
  <c r="Q112" i="4" s="1"/>
  <c r="AL112" i="4" s="1"/>
  <c r="L114" i="4"/>
  <c r="N113" i="4"/>
  <c r="M113" i="4"/>
  <c r="O113" i="4"/>
  <c r="R113" i="2"/>
  <c r="E114" i="4"/>
  <c r="G114" i="4" s="1"/>
  <c r="F114" i="4"/>
  <c r="AK114" i="4" s="1"/>
  <c r="G113" i="2"/>
  <c r="F113" i="2"/>
  <c r="AD114" i="2"/>
  <c r="AE114" i="2"/>
  <c r="V113" i="2"/>
  <c r="W113" i="2"/>
  <c r="N114" i="2"/>
  <c r="O114" i="2"/>
  <c r="D114" i="2"/>
  <c r="C114" i="2"/>
  <c r="AD115" i="4"/>
  <c r="AE115" i="4"/>
  <c r="V116" i="4"/>
  <c r="W116" i="4"/>
  <c r="D115" i="4"/>
  <c r="C115" i="4"/>
  <c r="C121" i="6"/>
  <c r="E120" i="6"/>
  <c r="A120" i="6" s="1"/>
  <c r="U113" i="2"/>
  <c r="T114" i="2"/>
  <c r="AB115" i="2"/>
  <c r="AC114" i="2"/>
  <c r="L115" i="2"/>
  <c r="M114" i="2"/>
  <c r="B114" i="2"/>
  <c r="A115" i="2"/>
  <c r="AC115" i="4"/>
  <c r="AB116" i="4"/>
  <c r="B115" i="4"/>
  <c r="A116" i="4"/>
  <c r="U116" i="4"/>
  <c r="T117" i="4"/>
  <c r="W20" i="5"/>
  <c r="X18" i="5"/>
  <c r="X116" i="4" l="1"/>
  <c r="AF115" i="4"/>
  <c r="AF114" i="2"/>
  <c r="P114" i="2"/>
  <c r="Y116" i="4"/>
  <c r="AM116" i="4" s="1"/>
  <c r="Z116" i="4"/>
  <c r="R112" i="4"/>
  <c r="X113" i="2"/>
  <c r="P113" i="4"/>
  <c r="Q113" i="4" s="1"/>
  <c r="AL113" i="4" s="1"/>
  <c r="O114" i="4"/>
  <c r="M114" i="4"/>
  <c r="N114" i="4"/>
  <c r="L115" i="4"/>
  <c r="Q114" i="2"/>
  <c r="R114" i="2"/>
  <c r="E115" i="4"/>
  <c r="E114" i="2"/>
  <c r="F114" i="2" s="1"/>
  <c r="G114" i="2"/>
  <c r="AE115" i="2"/>
  <c r="AD115" i="2"/>
  <c r="W114" i="2"/>
  <c r="V114" i="2"/>
  <c r="N115" i="2"/>
  <c r="O115" i="2"/>
  <c r="D115" i="2"/>
  <c r="C115" i="2"/>
  <c r="AE116" i="4"/>
  <c r="AD116" i="4"/>
  <c r="V117" i="4"/>
  <c r="W117" i="4"/>
  <c r="X117" i="4" s="1"/>
  <c r="C116" i="4"/>
  <c r="D116" i="4"/>
  <c r="C122" i="6"/>
  <c r="E121" i="6"/>
  <c r="A121" i="6" s="1"/>
  <c r="U114" i="2"/>
  <c r="T115" i="2"/>
  <c r="B115" i="2"/>
  <c r="A116" i="2"/>
  <c r="L116" i="2"/>
  <c r="M115" i="2"/>
  <c r="AB116" i="2"/>
  <c r="AC115" i="2"/>
  <c r="A117" i="4"/>
  <c r="B116" i="4"/>
  <c r="U117" i="4"/>
  <c r="T118" i="4"/>
  <c r="AB117" i="4"/>
  <c r="AC116" i="4"/>
  <c r="W21" i="5"/>
  <c r="X19" i="5"/>
  <c r="X114" i="2" l="1"/>
  <c r="AF116" i="4"/>
  <c r="AG116" i="4" s="1"/>
  <c r="AN116" i="4" s="1"/>
  <c r="AF115" i="2"/>
  <c r="G115" i="4"/>
  <c r="Y117" i="4"/>
  <c r="AM117" i="4" s="1"/>
  <c r="Z117" i="4"/>
  <c r="Y113" i="2"/>
  <c r="Z113" i="2"/>
  <c r="AH116" i="4"/>
  <c r="P115" i="2"/>
  <c r="Q115" i="2" s="1"/>
  <c r="R113" i="4"/>
  <c r="O115" i="4"/>
  <c r="L116" i="4"/>
  <c r="N115" i="4"/>
  <c r="M115" i="4"/>
  <c r="P114" i="4"/>
  <c r="R114" i="4" s="1"/>
  <c r="E116" i="4"/>
  <c r="F116" i="4" s="1"/>
  <c r="AK116" i="4" s="1"/>
  <c r="E115" i="2"/>
  <c r="G115" i="2" s="1"/>
  <c r="AD116" i="2"/>
  <c r="AE116" i="2"/>
  <c r="W115" i="2"/>
  <c r="V115" i="2"/>
  <c r="O116" i="2"/>
  <c r="N116" i="2"/>
  <c r="C116" i="2"/>
  <c r="D116" i="2"/>
  <c r="AE117" i="4"/>
  <c r="AD117" i="4"/>
  <c r="W118" i="4"/>
  <c r="V118" i="4"/>
  <c r="D117" i="4"/>
  <c r="C117" i="4"/>
  <c r="E122" i="6"/>
  <c r="A122" i="6" s="1"/>
  <c r="C123" i="6"/>
  <c r="B116" i="2"/>
  <c r="A117" i="2"/>
  <c r="U115" i="2"/>
  <c r="T116" i="2"/>
  <c r="AB117" i="2"/>
  <c r="AC116" i="2"/>
  <c r="L117" i="2"/>
  <c r="M116" i="2"/>
  <c r="AC117" i="4"/>
  <c r="AB118" i="4"/>
  <c r="U118" i="4"/>
  <c r="T119" i="4"/>
  <c r="B117" i="4"/>
  <c r="A118" i="4"/>
  <c r="W22" i="5"/>
  <c r="X20" i="5"/>
  <c r="Q114" i="4" l="1"/>
  <c r="AL114" i="4" s="1"/>
  <c r="R115" i="2"/>
  <c r="AF117" i="4"/>
  <c r="AH117" i="4" s="1"/>
  <c r="X118" i="4"/>
  <c r="AF116" i="2"/>
  <c r="AH116" i="2" s="1"/>
  <c r="Y118" i="4"/>
  <c r="AM118" i="4" s="1"/>
  <c r="Z118" i="4"/>
  <c r="AG117" i="4"/>
  <c r="AN117" i="4" s="1"/>
  <c r="E116" i="2"/>
  <c r="G116" i="2" s="1"/>
  <c r="X115" i="2"/>
  <c r="P116" i="2"/>
  <c r="R116" i="2" s="1"/>
  <c r="G116" i="4"/>
  <c r="P115" i="4"/>
  <c r="R115" i="4" s="1"/>
  <c r="O116" i="4"/>
  <c r="M116" i="4"/>
  <c r="N116" i="4"/>
  <c r="L117" i="4"/>
  <c r="E117" i="4"/>
  <c r="G117" i="4" s="1"/>
  <c r="AD117" i="2"/>
  <c r="AE117" i="2"/>
  <c r="V116" i="2"/>
  <c r="W116" i="2"/>
  <c r="N117" i="2"/>
  <c r="O117" i="2"/>
  <c r="C117" i="2"/>
  <c r="D117" i="2"/>
  <c r="AD118" i="4"/>
  <c r="AE118" i="4"/>
  <c r="W119" i="4"/>
  <c r="V119" i="4"/>
  <c r="C118" i="4"/>
  <c r="D118" i="4"/>
  <c r="E123" i="6"/>
  <c r="A123" i="6" s="1"/>
  <c r="C124" i="6"/>
  <c r="L118" i="2"/>
  <c r="M117" i="2"/>
  <c r="U116" i="2"/>
  <c r="T117" i="2"/>
  <c r="B117" i="2"/>
  <c r="A118" i="2"/>
  <c r="AB118" i="2"/>
  <c r="AC117" i="2"/>
  <c r="A119" i="4"/>
  <c r="B118" i="4"/>
  <c r="U119" i="4"/>
  <c r="T120" i="4"/>
  <c r="AB119" i="4"/>
  <c r="AC118" i="4"/>
  <c r="W23" i="5"/>
  <c r="X21" i="5"/>
  <c r="X119" i="4" l="1"/>
  <c r="AG116" i="2"/>
  <c r="Q116" i="2"/>
  <c r="Q115" i="4"/>
  <c r="AL115" i="4" s="1"/>
  <c r="AF117" i="2"/>
  <c r="P116" i="4"/>
  <c r="Q116" i="4" s="1"/>
  <c r="AL116" i="4" s="1"/>
  <c r="E117" i="2"/>
  <c r="G117" i="2" s="1"/>
  <c r="F116" i="2"/>
  <c r="Y119" i="4"/>
  <c r="AM119" i="4" s="1"/>
  <c r="Z119" i="4"/>
  <c r="X116" i="2"/>
  <c r="AF118" i="4"/>
  <c r="AG117" i="2"/>
  <c r="AH117" i="2"/>
  <c r="P117" i="2"/>
  <c r="Q117" i="2" s="1"/>
  <c r="N117" i="4"/>
  <c r="L118" i="4"/>
  <c r="O117" i="4"/>
  <c r="M117" i="4"/>
  <c r="E118" i="4"/>
  <c r="G118" i="4" s="1"/>
  <c r="AD118" i="2"/>
  <c r="AE118" i="2"/>
  <c r="W117" i="2"/>
  <c r="V117" i="2"/>
  <c r="O118" i="2"/>
  <c r="N118" i="2"/>
  <c r="C118" i="2"/>
  <c r="D118" i="2"/>
  <c r="AE119" i="4"/>
  <c r="AD119" i="4"/>
  <c r="AF119" i="4" s="1"/>
  <c r="V120" i="4"/>
  <c r="W120" i="4"/>
  <c r="D119" i="4"/>
  <c r="C119" i="4"/>
  <c r="C125" i="6"/>
  <c r="E124" i="6"/>
  <c r="A124" i="6" s="1"/>
  <c r="B118" i="2"/>
  <c r="A119" i="2"/>
  <c r="U117" i="2"/>
  <c r="T118" i="2"/>
  <c r="AB119" i="2"/>
  <c r="AC118" i="2"/>
  <c r="L119" i="2"/>
  <c r="M118" i="2"/>
  <c r="AB120" i="4"/>
  <c r="AC119" i="4"/>
  <c r="U120" i="4"/>
  <c r="T121" i="4"/>
  <c r="A120" i="4"/>
  <c r="B119" i="4"/>
  <c r="W24" i="5"/>
  <c r="X22" i="5"/>
  <c r="P117" i="4" l="1"/>
  <c r="R117" i="2"/>
  <c r="R116" i="4"/>
  <c r="X120" i="4"/>
  <c r="AF118" i="2"/>
  <c r="AH118" i="2" s="1"/>
  <c r="Y120" i="4"/>
  <c r="AM120" i="4" s="1"/>
  <c r="Z120" i="4"/>
  <c r="AG118" i="2"/>
  <c r="Y116" i="2"/>
  <c r="Z116" i="2"/>
  <c r="AG119" i="4"/>
  <c r="AN119" i="4" s="1"/>
  <c r="AH119" i="4"/>
  <c r="AG118" i="4"/>
  <c r="AN118" i="4" s="1"/>
  <c r="AH118" i="4"/>
  <c r="F118" i="4"/>
  <c r="AK118" i="4" s="1"/>
  <c r="X117" i="2"/>
  <c r="E119" i="4"/>
  <c r="G119" i="4" s="1"/>
  <c r="E118" i="2"/>
  <c r="F118" i="2" s="1"/>
  <c r="P118" i="2"/>
  <c r="Q118" i="2" s="1"/>
  <c r="R117" i="4"/>
  <c r="Q117" i="4"/>
  <c r="AL117" i="4" s="1"/>
  <c r="N118" i="4"/>
  <c r="L119" i="4"/>
  <c r="O118" i="4"/>
  <c r="M118" i="4"/>
  <c r="AD119" i="2"/>
  <c r="AE119" i="2"/>
  <c r="V118" i="2"/>
  <c r="W118" i="2"/>
  <c r="X118" i="2" s="1"/>
  <c r="O119" i="2"/>
  <c r="N119" i="2"/>
  <c r="D119" i="2"/>
  <c r="C119" i="2"/>
  <c r="AD120" i="4"/>
  <c r="AE120" i="4"/>
  <c r="AF120" i="4" s="1"/>
  <c r="W121" i="4"/>
  <c r="V121" i="4"/>
  <c r="C120" i="4"/>
  <c r="D120" i="4"/>
  <c r="E125" i="6"/>
  <c r="A125" i="6" s="1"/>
  <c r="C126" i="6"/>
  <c r="L120" i="2"/>
  <c r="M119" i="2"/>
  <c r="AB120" i="2"/>
  <c r="AF119" i="2"/>
  <c r="AC119" i="2"/>
  <c r="B119" i="2"/>
  <c r="A120" i="2"/>
  <c r="U118" i="2"/>
  <c r="T119" i="2"/>
  <c r="A121" i="4"/>
  <c r="B120" i="4"/>
  <c r="U121" i="4"/>
  <c r="T122" i="4"/>
  <c r="AB121" i="4"/>
  <c r="AC120" i="4"/>
  <c r="W25" i="5"/>
  <c r="X23" i="5"/>
  <c r="X121" i="4" l="1"/>
  <c r="E119" i="2"/>
  <c r="R118" i="2"/>
  <c r="Y118" i="2"/>
  <c r="Z118" i="2"/>
  <c r="AG119" i="2"/>
  <c r="AH119" i="2"/>
  <c r="P118" i="4"/>
  <c r="R118" i="4" s="1"/>
  <c r="Y117" i="2"/>
  <c r="Z117" i="2"/>
  <c r="AG120" i="4"/>
  <c r="AN120" i="4" s="1"/>
  <c r="AH120" i="4"/>
  <c r="G118" i="2"/>
  <c r="O119" i="4"/>
  <c r="L120" i="4"/>
  <c r="M119" i="4"/>
  <c r="N119" i="4"/>
  <c r="P119" i="2"/>
  <c r="Q119" i="2" s="1"/>
  <c r="G119" i="2"/>
  <c r="E120" i="4"/>
  <c r="G120" i="4" s="1"/>
  <c r="AD120" i="2"/>
  <c r="AE120" i="2"/>
  <c r="AF120" i="2" s="1"/>
  <c r="W119" i="2"/>
  <c r="V119" i="2"/>
  <c r="N120" i="2"/>
  <c r="O120" i="2"/>
  <c r="C120" i="2"/>
  <c r="D120" i="2"/>
  <c r="AE121" i="4"/>
  <c r="AD121" i="4"/>
  <c r="AF121" i="4" s="1"/>
  <c r="W122" i="4"/>
  <c r="V122" i="4"/>
  <c r="D121" i="4"/>
  <c r="C121" i="4"/>
  <c r="C127" i="6"/>
  <c r="E126" i="6"/>
  <c r="A126" i="6" s="1"/>
  <c r="L121" i="2"/>
  <c r="M120" i="2"/>
  <c r="U119" i="2"/>
  <c r="T120" i="2"/>
  <c r="B120" i="2"/>
  <c r="A121" i="2"/>
  <c r="AB121" i="2"/>
  <c r="AC120" i="2"/>
  <c r="AB122" i="4"/>
  <c r="AC121" i="4"/>
  <c r="A122" i="4"/>
  <c r="B121" i="4"/>
  <c r="U122" i="4"/>
  <c r="T123" i="4"/>
  <c r="W26" i="5"/>
  <c r="X24" i="5"/>
  <c r="P119" i="4" l="1"/>
  <c r="Q119" i="4" s="1"/>
  <c r="AL119" i="4" s="1"/>
  <c r="X122" i="4"/>
  <c r="Q118" i="4"/>
  <c r="AL118" i="4" s="1"/>
  <c r="X119" i="2"/>
  <c r="Y119" i="2" s="1"/>
  <c r="AG120" i="2"/>
  <c r="AH120" i="2"/>
  <c r="F120" i="4"/>
  <c r="AK120" i="4" s="1"/>
  <c r="R119" i="2"/>
  <c r="R119" i="4"/>
  <c r="O120" i="4"/>
  <c r="M120" i="4"/>
  <c r="L121" i="4"/>
  <c r="N120" i="4"/>
  <c r="P120" i="2"/>
  <c r="R120" i="2" s="1"/>
  <c r="E120" i="2"/>
  <c r="F120" i="2" s="1"/>
  <c r="E121" i="4"/>
  <c r="F121" i="4" s="1"/>
  <c r="AK121" i="4" s="1"/>
  <c r="AE121" i="2"/>
  <c r="AD121" i="2"/>
  <c r="W120" i="2"/>
  <c r="V120" i="2"/>
  <c r="O121" i="2"/>
  <c r="N121" i="2"/>
  <c r="C121" i="2"/>
  <c r="D121" i="2"/>
  <c r="AD122" i="4"/>
  <c r="AE122" i="4"/>
  <c r="W123" i="4"/>
  <c r="V123" i="4"/>
  <c r="X123" i="4" s="1"/>
  <c r="C122" i="4"/>
  <c r="D122" i="4"/>
  <c r="E127" i="6"/>
  <c r="A127" i="6" s="1"/>
  <c r="C128" i="6"/>
  <c r="AB122" i="2"/>
  <c r="AC121" i="2"/>
  <c r="B121" i="2"/>
  <c r="A122" i="2"/>
  <c r="U120" i="2"/>
  <c r="T121" i="2"/>
  <c r="L122" i="2"/>
  <c r="M121" i="2"/>
  <c r="U123" i="4"/>
  <c r="T124" i="4"/>
  <c r="A123" i="4"/>
  <c r="B122" i="4"/>
  <c r="AB123" i="4"/>
  <c r="AC122" i="4"/>
  <c r="W27" i="5"/>
  <c r="X25" i="5"/>
  <c r="AF122" i="4" l="1"/>
  <c r="X120" i="2"/>
  <c r="Z120" i="2" s="1"/>
  <c r="Z119" i="2"/>
  <c r="AF121" i="2"/>
  <c r="P121" i="2"/>
  <c r="Q120" i="2"/>
  <c r="G121" i="4"/>
  <c r="Y120" i="2"/>
  <c r="Y123" i="4"/>
  <c r="AM123" i="4" s="1"/>
  <c r="Z123" i="4"/>
  <c r="P120" i="4"/>
  <c r="R120" i="4" s="1"/>
  <c r="G120" i="2"/>
  <c r="E122" i="4"/>
  <c r="M121" i="4"/>
  <c r="O121" i="4"/>
  <c r="N121" i="4"/>
  <c r="L122" i="4"/>
  <c r="Q121" i="2"/>
  <c r="R121" i="2"/>
  <c r="E121" i="2"/>
  <c r="G121" i="2" s="1"/>
  <c r="AD122" i="2"/>
  <c r="AE122" i="2"/>
  <c r="W121" i="2"/>
  <c r="V121" i="2"/>
  <c r="O122" i="2"/>
  <c r="N122" i="2"/>
  <c r="D122" i="2"/>
  <c r="C122" i="2"/>
  <c r="AD123" i="4"/>
  <c r="AE123" i="4"/>
  <c r="V124" i="4"/>
  <c r="W124" i="4"/>
  <c r="D123" i="4"/>
  <c r="C123" i="4"/>
  <c r="C129" i="6"/>
  <c r="E128" i="6"/>
  <c r="A128" i="6" s="1"/>
  <c r="AB123" i="2"/>
  <c r="AC122" i="2"/>
  <c r="L123" i="2"/>
  <c r="M122" i="2"/>
  <c r="U121" i="2"/>
  <c r="T122" i="2"/>
  <c r="A123" i="2"/>
  <c r="B122" i="2"/>
  <c r="B123" i="4"/>
  <c r="A124" i="4"/>
  <c r="AC123" i="4"/>
  <c r="AB124" i="4"/>
  <c r="U124" i="4"/>
  <c r="T125" i="4"/>
  <c r="W28" i="5"/>
  <c r="X26" i="5"/>
  <c r="X121" i="2" l="1"/>
  <c r="AF122" i="2"/>
  <c r="Q120" i="4"/>
  <c r="AL120" i="4" s="1"/>
  <c r="G122" i="4"/>
  <c r="F121" i="2"/>
  <c r="X124" i="4"/>
  <c r="Z124" i="4" s="1"/>
  <c r="Y124" i="4"/>
  <c r="AM124" i="4" s="1"/>
  <c r="P121" i="4"/>
  <c r="R121" i="4" s="1"/>
  <c r="AF123" i="4"/>
  <c r="E123" i="4"/>
  <c r="F123" i="4" s="1"/>
  <c r="AK123" i="4" s="1"/>
  <c r="E122" i="2"/>
  <c r="P122" i="2"/>
  <c r="R122" i="2" s="1"/>
  <c r="N122" i="4"/>
  <c r="M122" i="4"/>
  <c r="L123" i="4"/>
  <c r="O122" i="4"/>
  <c r="G122" i="2"/>
  <c r="AD123" i="2"/>
  <c r="AE123" i="2"/>
  <c r="W122" i="2"/>
  <c r="V122" i="2"/>
  <c r="X122" i="2" s="1"/>
  <c r="N123" i="2"/>
  <c r="O123" i="2"/>
  <c r="D123" i="2"/>
  <c r="C123" i="2"/>
  <c r="AE124" i="4"/>
  <c r="AD124" i="4"/>
  <c r="AF124" i="4" s="1"/>
  <c r="W125" i="4"/>
  <c r="V125" i="4"/>
  <c r="X125" i="4" s="1"/>
  <c r="C124" i="4"/>
  <c r="D124" i="4"/>
  <c r="C130" i="6"/>
  <c r="E129" i="6"/>
  <c r="A129" i="6" s="1"/>
  <c r="A124" i="2"/>
  <c r="B123" i="2"/>
  <c r="U122" i="2"/>
  <c r="T123" i="2"/>
  <c r="AB124" i="2"/>
  <c r="AC123" i="2"/>
  <c r="M123" i="2"/>
  <c r="L124" i="2"/>
  <c r="AB125" i="4"/>
  <c r="AC124" i="4"/>
  <c r="A125" i="4"/>
  <c r="B124" i="4"/>
  <c r="U125" i="4"/>
  <c r="T126" i="4"/>
  <c r="W29" i="5"/>
  <c r="X27" i="5"/>
  <c r="Q121" i="4" l="1"/>
  <c r="AL121" i="4" s="1"/>
  <c r="Q122" i="2"/>
  <c r="AF123" i="2"/>
  <c r="G123" i="4"/>
  <c r="AG123" i="2"/>
  <c r="AH123" i="2"/>
  <c r="AG123" i="4"/>
  <c r="AN123" i="4" s="1"/>
  <c r="AH123" i="4"/>
  <c r="P122" i="4"/>
  <c r="Y125" i="4"/>
  <c r="AM125" i="4" s="1"/>
  <c r="Z125" i="4"/>
  <c r="AG124" i="4"/>
  <c r="AN124" i="4" s="1"/>
  <c r="AH124" i="4"/>
  <c r="N123" i="4"/>
  <c r="O123" i="4"/>
  <c r="L124" i="4"/>
  <c r="M123" i="4"/>
  <c r="P123" i="2"/>
  <c r="Q123" i="2" s="1"/>
  <c r="Q122" i="4"/>
  <c r="AL122" i="4" s="1"/>
  <c r="R122" i="4"/>
  <c r="E123" i="2"/>
  <c r="F123" i="2" s="1"/>
  <c r="E124" i="4"/>
  <c r="AD124" i="2"/>
  <c r="AE124" i="2"/>
  <c r="W123" i="2"/>
  <c r="V123" i="2"/>
  <c r="O124" i="2"/>
  <c r="N124" i="2"/>
  <c r="P124" i="2" s="1"/>
  <c r="C124" i="2"/>
  <c r="D124" i="2"/>
  <c r="AE125" i="4"/>
  <c r="AD125" i="4"/>
  <c r="W126" i="4"/>
  <c r="V126" i="4"/>
  <c r="D125" i="4"/>
  <c r="C125" i="4"/>
  <c r="E130" i="6"/>
  <c r="A130" i="6" s="1"/>
  <c r="C131" i="6"/>
  <c r="A125" i="2"/>
  <c r="B124" i="2"/>
  <c r="M124" i="2"/>
  <c r="L125" i="2"/>
  <c r="T124" i="2"/>
  <c r="X123" i="2"/>
  <c r="U123" i="2"/>
  <c r="AC124" i="2"/>
  <c r="AB125" i="2"/>
  <c r="B125" i="4"/>
  <c r="A126" i="4"/>
  <c r="AC125" i="4"/>
  <c r="AB126" i="4"/>
  <c r="U126" i="4"/>
  <c r="T127" i="4"/>
  <c r="W30" i="5"/>
  <c r="X28" i="5"/>
  <c r="AF125" i="4" l="1"/>
  <c r="P123" i="4"/>
  <c r="G123" i="2"/>
  <c r="X126" i="4"/>
  <c r="AF124" i="2"/>
  <c r="AH124" i="2" s="1"/>
  <c r="G124" i="4"/>
  <c r="AG125" i="4"/>
  <c r="AN125" i="4" s="1"/>
  <c r="AH125" i="4"/>
  <c r="Y123" i="2"/>
  <c r="Z123" i="2"/>
  <c r="R123" i="2"/>
  <c r="Y126" i="4"/>
  <c r="AM126" i="4" s="1"/>
  <c r="Z126" i="4"/>
  <c r="Q123" i="4"/>
  <c r="AL123" i="4" s="1"/>
  <c r="R123" i="4"/>
  <c r="O124" i="4"/>
  <c r="M124" i="4"/>
  <c r="L125" i="4"/>
  <c r="N124" i="4"/>
  <c r="Q124" i="2"/>
  <c r="R124" i="2"/>
  <c r="E125" i="4"/>
  <c r="F125" i="4" s="1"/>
  <c r="AK125" i="4" s="1"/>
  <c r="E124" i="2"/>
  <c r="G124" i="2" s="1"/>
  <c r="AD125" i="2"/>
  <c r="AE125" i="2"/>
  <c r="V124" i="2"/>
  <c r="W124" i="2"/>
  <c r="N125" i="2"/>
  <c r="O125" i="2"/>
  <c r="P125" i="2" s="1"/>
  <c r="C125" i="2"/>
  <c r="D125" i="2"/>
  <c r="AD126" i="4"/>
  <c r="AE126" i="4"/>
  <c r="V127" i="4"/>
  <c r="W127" i="4"/>
  <c r="C126" i="4"/>
  <c r="D126" i="4"/>
  <c r="E131" i="6"/>
  <c r="A131" i="6" s="1"/>
  <c r="C132" i="6"/>
  <c r="AC125" i="2"/>
  <c r="AB126" i="2"/>
  <c r="M125" i="2"/>
  <c r="L126" i="2"/>
  <c r="A126" i="2"/>
  <c r="B125" i="2"/>
  <c r="T125" i="2"/>
  <c r="U124" i="2"/>
  <c r="U127" i="4"/>
  <c r="T128" i="4"/>
  <c r="AB127" i="4"/>
  <c r="AC126" i="4"/>
  <c r="A127" i="4"/>
  <c r="B126" i="4"/>
  <c r="W31" i="5"/>
  <c r="X29" i="5"/>
  <c r="AG124" i="2" l="1"/>
  <c r="G125" i="4"/>
  <c r="AF126" i="4"/>
  <c r="AH126" i="4" s="1"/>
  <c r="X127" i="4"/>
  <c r="AF125" i="2"/>
  <c r="AH125" i="2" s="1"/>
  <c r="P124" i="4"/>
  <c r="R124" i="4" s="1"/>
  <c r="Y127" i="4"/>
  <c r="AM127" i="4" s="1"/>
  <c r="Z127" i="4"/>
  <c r="E125" i="2"/>
  <c r="G125" i="2" s="1"/>
  <c r="X124" i="2"/>
  <c r="N125" i="4"/>
  <c r="M125" i="4"/>
  <c r="O125" i="4"/>
  <c r="L126" i="4"/>
  <c r="Q125" i="2"/>
  <c r="R125" i="2"/>
  <c r="E126" i="4"/>
  <c r="G126" i="4" s="1"/>
  <c r="AD126" i="2"/>
  <c r="AE126" i="2"/>
  <c r="AF126" i="2" s="1"/>
  <c r="V125" i="2"/>
  <c r="W125" i="2"/>
  <c r="O126" i="2"/>
  <c r="N126" i="2"/>
  <c r="C126" i="2"/>
  <c r="D126" i="2"/>
  <c r="AE127" i="4"/>
  <c r="AD127" i="4"/>
  <c r="V128" i="4"/>
  <c r="W128" i="4"/>
  <c r="D127" i="4"/>
  <c r="C127" i="4"/>
  <c r="C133" i="6"/>
  <c r="E132" i="6"/>
  <c r="A132" i="6" s="1"/>
  <c r="T126" i="2"/>
  <c r="U125" i="2"/>
  <c r="AC126" i="2"/>
  <c r="AB127" i="2"/>
  <c r="A127" i="2"/>
  <c r="B126" i="2"/>
  <c r="M126" i="2"/>
  <c r="L127" i="2"/>
  <c r="AB128" i="4"/>
  <c r="AC127" i="4"/>
  <c r="A128" i="4"/>
  <c r="B127" i="4"/>
  <c r="U128" i="4"/>
  <c r="T129" i="4"/>
  <c r="W32" i="5"/>
  <c r="X30" i="5"/>
  <c r="AF127" i="4" l="1"/>
  <c r="P126" i="2"/>
  <c r="AG126" i="4"/>
  <c r="AN126" i="4" s="1"/>
  <c r="X128" i="4"/>
  <c r="AG125" i="2"/>
  <c r="X125" i="2"/>
  <c r="Z125" i="2" s="1"/>
  <c r="Q124" i="4"/>
  <c r="AL124" i="4" s="1"/>
  <c r="Y125" i="2"/>
  <c r="F125" i="2"/>
  <c r="Y124" i="2"/>
  <c r="Z124" i="2"/>
  <c r="AG127" i="4"/>
  <c r="AN127" i="4" s="1"/>
  <c r="AH127" i="4"/>
  <c r="AG126" i="2"/>
  <c r="AH126" i="2"/>
  <c r="O126" i="4"/>
  <c r="N126" i="4"/>
  <c r="L127" i="4"/>
  <c r="M126" i="4"/>
  <c r="P125" i="4"/>
  <c r="R125" i="4" s="1"/>
  <c r="Q126" i="2"/>
  <c r="R126" i="2"/>
  <c r="E127" i="4"/>
  <c r="G127" i="4" s="1"/>
  <c r="E126" i="2"/>
  <c r="G126" i="2" s="1"/>
  <c r="AD127" i="2"/>
  <c r="AE127" i="2"/>
  <c r="V126" i="2"/>
  <c r="W126" i="2"/>
  <c r="O127" i="2"/>
  <c r="N127" i="2"/>
  <c r="D127" i="2"/>
  <c r="C127" i="2"/>
  <c r="AD128" i="4"/>
  <c r="AE128" i="4"/>
  <c r="W129" i="4"/>
  <c r="V129" i="4"/>
  <c r="X129" i="4" s="1"/>
  <c r="C128" i="4"/>
  <c r="D128" i="4"/>
  <c r="C134" i="6"/>
  <c r="E133" i="6"/>
  <c r="A133" i="6" s="1"/>
  <c r="M127" i="2"/>
  <c r="L128" i="2"/>
  <c r="AC127" i="2"/>
  <c r="AB128" i="2"/>
  <c r="T127" i="2"/>
  <c r="U126" i="2"/>
  <c r="A128" i="2"/>
  <c r="B127" i="2"/>
  <c r="A129" i="4"/>
  <c r="B128" i="4"/>
  <c r="AB129" i="4"/>
  <c r="AC128" i="4"/>
  <c r="U129" i="4"/>
  <c r="T130" i="4"/>
  <c r="W33" i="5"/>
  <c r="X31" i="5"/>
  <c r="P126" i="4" l="1"/>
  <c r="X126" i="2"/>
  <c r="AF128" i="4"/>
  <c r="AF127" i="2"/>
  <c r="AG127" i="2" s="1"/>
  <c r="Y126" i="2"/>
  <c r="Z126" i="2"/>
  <c r="E128" i="4"/>
  <c r="F128" i="4" s="1"/>
  <c r="AK128" i="4" s="1"/>
  <c r="P127" i="2"/>
  <c r="Q127" i="2" s="1"/>
  <c r="F127" i="4"/>
  <c r="AK127" i="4" s="1"/>
  <c r="Q125" i="4"/>
  <c r="AL125" i="4" s="1"/>
  <c r="R126" i="4"/>
  <c r="Q126" i="4"/>
  <c r="AL126" i="4" s="1"/>
  <c r="O127" i="4"/>
  <c r="N127" i="4"/>
  <c r="L128" i="4"/>
  <c r="M127" i="4"/>
  <c r="E127" i="2"/>
  <c r="F127" i="2" s="1"/>
  <c r="AD128" i="2"/>
  <c r="AE128" i="2"/>
  <c r="W127" i="2"/>
  <c r="V127" i="2"/>
  <c r="O128" i="2"/>
  <c r="N128" i="2"/>
  <c r="C128" i="2"/>
  <c r="D128" i="2"/>
  <c r="AE129" i="4"/>
  <c r="AD129" i="4"/>
  <c r="AF129" i="4" s="1"/>
  <c r="W130" i="4"/>
  <c r="V130" i="4"/>
  <c r="D129" i="4"/>
  <c r="C129" i="4"/>
  <c r="C135" i="6"/>
  <c r="E134" i="6"/>
  <c r="A134" i="6" s="1"/>
  <c r="T128" i="2"/>
  <c r="U127" i="2"/>
  <c r="A129" i="2"/>
  <c r="B128" i="2"/>
  <c r="M128" i="2"/>
  <c r="L129" i="2"/>
  <c r="AC128" i="2"/>
  <c r="AB129" i="2"/>
  <c r="A130" i="4"/>
  <c r="B129" i="4"/>
  <c r="U130" i="4"/>
  <c r="T131" i="4"/>
  <c r="AB130" i="4"/>
  <c r="AC129" i="4"/>
  <c r="W34" i="5"/>
  <c r="X32" i="5"/>
  <c r="R127" i="2" l="1"/>
  <c r="AH127" i="2"/>
  <c r="X130" i="4"/>
  <c r="X127" i="2"/>
  <c r="Z127" i="2" s="1"/>
  <c r="G128" i="4"/>
  <c r="AF128" i="2"/>
  <c r="Y130" i="4"/>
  <c r="AM130" i="4" s="1"/>
  <c r="Z130" i="4"/>
  <c r="P127" i="4"/>
  <c r="R127" i="4" s="1"/>
  <c r="P128" i="2"/>
  <c r="Q128" i="2" s="1"/>
  <c r="M128" i="4"/>
  <c r="O128" i="4"/>
  <c r="L129" i="4"/>
  <c r="N128" i="4"/>
  <c r="P128" i="4" s="1"/>
  <c r="R128" i="2"/>
  <c r="G127" i="2"/>
  <c r="E128" i="2"/>
  <c r="G128" i="2"/>
  <c r="F128" i="2"/>
  <c r="E129" i="4"/>
  <c r="AE129" i="2"/>
  <c r="AD129" i="2"/>
  <c r="AF129" i="2" s="1"/>
  <c r="W128" i="2"/>
  <c r="V128" i="2"/>
  <c r="O129" i="2"/>
  <c r="N129" i="2"/>
  <c r="C129" i="2"/>
  <c r="D129" i="2"/>
  <c r="AD130" i="4"/>
  <c r="AE130" i="4"/>
  <c r="AF130" i="4" s="1"/>
  <c r="V131" i="4"/>
  <c r="W131" i="4"/>
  <c r="D130" i="4"/>
  <c r="C130" i="4"/>
  <c r="E135" i="6"/>
  <c r="A135" i="6" s="1"/>
  <c r="C136" i="6"/>
  <c r="A130" i="2"/>
  <c r="B129" i="2"/>
  <c r="T129" i="2"/>
  <c r="U128" i="2"/>
  <c r="AC129" i="2"/>
  <c r="AB130" i="2"/>
  <c r="M129" i="2"/>
  <c r="L130" i="2"/>
  <c r="A131" i="4"/>
  <c r="B130" i="4"/>
  <c r="AB131" i="4"/>
  <c r="AC130" i="4"/>
  <c r="U131" i="4"/>
  <c r="T132" i="4"/>
  <c r="W35" i="5"/>
  <c r="X33" i="5"/>
  <c r="Y127" i="2" l="1"/>
  <c r="X128" i="2"/>
  <c r="Q127" i="4"/>
  <c r="AL127" i="4" s="1"/>
  <c r="X131" i="4"/>
  <c r="Y131" i="4" s="1"/>
  <c r="AM131" i="4" s="1"/>
  <c r="AG130" i="4"/>
  <c r="AN130" i="4" s="1"/>
  <c r="AH130" i="4"/>
  <c r="P129" i="2"/>
  <c r="Q129" i="2" s="1"/>
  <c r="R128" i="4"/>
  <c r="Q128" i="4"/>
  <c r="AL128" i="4" s="1"/>
  <c r="O129" i="4"/>
  <c r="N129" i="4"/>
  <c r="M129" i="4"/>
  <c r="L130" i="4"/>
  <c r="R129" i="2"/>
  <c r="G129" i="4"/>
  <c r="E130" i="4"/>
  <c r="G130" i="4" s="1"/>
  <c r="E129" i="2"/>
  <c r="AD130" i="2"/>
  <c r="AE130" i="2"/>
  <c r="W129" i="2"/>
  <c r="V129" i="2"/>
  <c r="N130" i="2"/>
  <c r="O130" i="2"/>
  <c r="D130" i="2"/>
  <c r="C130" i="2"/>
  <c r="AE131" i="4"/>
  <c r="AD131" i="4"/>
  <c r="V132" i="4"/>
  <c r="W132" i="4"/>
  <c r="D131" i="4"/>
  <c r="C131" i="4"/>
  <c r="C137" i="6"/>
  <c r="E136" i="6"/>
  <c r="A136" i="6" s="1"/>
  <c r="T130" i="2"/>
  <c r="U129" i="2"/>
  <c r="M130" i="2"/>
  <c r="L131" i="2"/>
  <c r="AC130" i="2"/>
  <c r="AF130" i="2"/>
  <c r="AB131" i="2"/>
  <c r="A131" i="2"/>
  <c r="B130" i="2"/>
  <c r="U132" i="4"/>
  <c r="T133" i="4"/>
  <c r="B131" i="4"/>
  <c r="A132" i="4"/>
  <c r="AF131" i="4"/>
  <c r="AC131" i="4"/>
  <c r="AB132" i="4"/>
  <c r="W36" i="5"/>
  <c r="X34" i="5"/>
  <c r="X132" i="4" l="1"/>
  <c r="X129" i="2"/>
  <c r="Z131" i="4"/>
  <c r="F130" i="4"/>
  <c r="AK130" i="4" s="1"/>
  <c r="AG131" i="4"/>
  <c r="AN131" i="4" s="1"/>
  <c r="AH131" i="4"/>
  <c r="Y132" i="4"/>
  <c r="AM132" i="4" s="1"/>
  <c r="Z132" i="4"/>
  <c r="AG130" i="2"/>
  <c r="AH130" i="2"/>
  <c r="P130" i="2"/>
  <c r="R130" i="2" s="1"/>
  <c r="P129" i="4"/>
  <c r="O130" i="4"/>
  <c r="L131" i="4"/>
  <c r="N130" i="4"/>
  <c r="M130" i="4"/>
  <c r="R129" i="4"/>
  <c r="Q129" i="4"/>
  <c r="AL129" i="4" s="1"/>
  <c r="Q130" i="2"/>
  <c r="E131" i="4"/>
  <c r="G129" i="2"/>
  <c r="E130" i="2"/>
  <c r="G130" i="2" s="1"/>
  <c r="G131" i="4"/>
  <c r="F130" i="2"/>
  <c r="AE131" i="2"/>
  <c r="AD131" i="2"/>
  <c r="V130" i="2"/>
  <c r="W130" i="2"/>
  <c r="X130" i="2" s="1"/>
  <c r="N131" i="2"/>
  <c r="O131" i="2"/>
  <c r="D131" i="2"/>
  <c r="C131" i="2"/>
  <c r="AE132" i="4"/>
  <c r="AD132" i="4"/>
  <c r="V133" i="4"/>
  <c r="W133" i="4"/>
  <c r="X133" i="4" s="1"/>
  <c r="C132" i="4"/>
  <c r="D132" i="4"/>
  <c r="C138" i="6"/>
  <c r="E137" i="6"/>
  <c r="A137" i="6" s="1"/>
  <c r="A132" i="2"/>
  <c r="B131" i="2"/>
  <c r="T131" i="2"/>
  <c r="U130" i="2"/>
  <c r="M131" i="2"/>
  <c r="L132" i="2"/>
  <c r="AC131" i="2"/>
  <c r="AB132" i="2"/>
  <c r="AB133" i="4"/>
  <c r="AC132" i="4"/>
  <c r="U133" i="4"/>
  <c r="T134" i="4"/>
  <c r="A133" i="4"/>
  <c r="B132" i="4"/>
  <c r="W37" i="5"/>
  <c r="X35" i="5"/>
  <c r="AF132" i="4" l="1"/>
  <c r="AF131" i="2"/>
  <c r="AG131" i="2" s="1"/>
  <c r="AG132" i="4"/>
  <c r="AN132" i="4" s="1"/>
  <c r="AH132" i="4"/>
  <c r="Y130" i="2"/>
  <c r="Z130" i="2"/>
  <c r="Y133" i="4"/>
  <c r="AM133" i="4" s="1"/>
  <c r="Z133" i="4"/>
  <c r="P130" i="4"/>
  <c r="Q130" i="4" s="1"/>
  <c r="AL130" i="4" s="1"/>
  <c r="O131" i="4"/>
  <c r="L132" i="4"/>
  <c r="N131" i="4"/>
  <c r="M131" i="4"/>
  <c r="P131" i="2"/>
  <c r="Q131" i="2" s="1"/>
  <c r="E132" i="4"/>
  <c r="F132" i="4" s="1"/>
  <c r="AK132" i="4" s="1"/>
  <c r="E131" i="2"/>
  <c r="AD132" i="2"/>
  <c r="AE132" i="2"/>
  <c r="W131" i="2"/>
  <c r="V131" i="2"/>
  <c r="X131" i="2" s="1"/>
  <c r="O132" i="2"/>
  <c r="N132" i="2"/>
  <c r="C132" i="2"/>
  <c r="D132" i="2"/>
  <c r="AE133" i="4"/>
  <c r="AD133" i="4"/>
  <c r="W134" i="4"/>
  <c r="V134" i="4"/>
  <c r="D133" i="4"/>
  <c r="C133" i="4"/>
  <c r="E138" i="6"/>
  <c r="A138" i="6" s="1"/>
  <c r="C139" i="6"/>
  <c r="AC132" i="2"/>
  <c r="AB133" i="2"/>
  <c r="M132" i="2"/>
  <c r="L133" i="2"/>
  <c r="T132" i="2"/>
  <c r="U131" i="2"/>
  <c r="A133" i="2"/>
  <c r="B132" i="2"/>
  <c r="U134" i="4"/>
  <c r="T135" i="4"/>
  <c r="B133" i="4"/>
  <c r="A134" i="4"/>
  <c r="AC133" i="4"/>
  <c r="AB134" i="4"/>
  <c r="W38" i="5"/>
  <c r="X36" i="5"/>
  <c r="AF133" i="4" l="1"/>
  <c r="G132" i="4"/>
  <c r="AH131" i="2"/>
  <c r="R130" i="4"/>
  <c r="P132" i="2"/>
  <c r="Q132" i="2" s="1"/>
  <c r="AF132" i="2"/>
  <c r="AG132" i="2" s="1"/>
  <c r="Y131" i="2"/>
  <c r="Z131" i="2"/>
  <c r="X134" i="4"/>
  <c r="AG133" i="4"/>
  <c r="AN133" i="4" s="1"/>
  <c r="AH133" i="4"/>
  <c r="P131" i="4"/>
  <c r="R131" i="4" s="1"/>
  <c r="O132" i="4"/>
  <c r="L133" i="4"/>
  <c r="N132" i="4"/>
  <c r="M132" i="4"/>
  <c r="R131" i="2"/>
  <c r="E133" i="4"/>
  <c r="G133" i="4" s="1"/>
  <c r="E132" i="2"/>
  <c r="G132" i="2" s="1"/>
  <c r="G131" i="2"/>
  <c r="AD133" i="2"/>
  <c r="AE133" i="2"/>
  <c r="W132" i="2"/>
  <c r="V132" i="2"/>
  <c r="N133" i="2"/>
  <c r="O133" i="2"/>
  <c r="C133" i="2"/>
  <c r="D133" i="2"/>
  <c r="AD134" i="4"/>
  <c r="AE134" i="4"/>
  <c r="W135" i="4"/>
  <c r="V135" i="4"/>
  <c r="C134" i="4"/>
  <c r="D134" i="4"/>
  <c r="E139" i="6"/>
  <c r="A139" i="6" s="1"/>
  <c r="C140" i="6"/>
  <c r="A134" i="2"/>
  <c r="B133" i="2"/>
  <c r="T133" i="2"/>
  <c r="U132" i="2"/>
  <c r="M133" i="2"/>
  <c r="L134" i="2"/>
  <c r="AC133" i="2"/>
  <c r="AB134" i="2"/>
  <c r="AB135" i="4"/>
  <c r="AC134" i="4"/>
  <c r="A135" i="4"/>
  <c r="B134" i="4"/>
  <c r="U135" i="4"/>
  <c r="T136" i="4"/>
  <c r="W39" i="5"/>
  <c r="X37" i="5"/>
  <c r="R132" i="2" l="1"/>
  <c r="F132" i="2"/>
  <c r="AH132" i="2"/>
  <c r="AF134" i="4"/>
  <c r="AF133" i="2"/>
  <c r="AG133" i="2" s="1"/>
  <c r="X135" i="4"/>
  <c r="AH133" i="2"/>
  <c r="Q131" i="4"/>
  <c r="AL131" i="4" s="1"/>
  <c r="Y134" i="4"/>
  <c r="AM134" i="4" s="1"/>
  <c r="Z134" i="4"/>
  <c r="AG134" i="4"/>
  <c r="AN134" i="4" s="1"/>
  <c r="AH134" i="4"/>
  <c r="X132" i="2"/>
  <c r="P132" i="4"/>
  <c r="R132" i="4" s="1"/>
  <c r="O133" i="4"/>
  <c r="M133" i="4"/>
  <c r="L134" i="4"/>
  <c r="N133" i="4"/>
  <c r="P133" i="2"/>
  <c r="Q133" i="2" s="1"/>
  <c r="E133" i="2"/>
  <c r="G133" i="2" s="1"/>
  <c r="E134" i="4"/>
  <c r="F134" i="4" s="1"/>
  <c r="AK134" i="4" s="1"/>
  <c r="AD134" i="2"/>
  <c r="AE134" i="2"/>
  <c r="V133" i="2"/>
  <c r="W133" i="2"/>
  <c r="O134" i="2"/>
  <c r="N134" i="2"/>
  <c r="C134" i="2"/>
  <c r="D134" i="2"/>
  <c r="AE135" i="4"/>
  <c r="AD135" i="4"/>
  <c r="V136" i="4"/>
  <c r="W136" i="4"/>
  <c r="D135" i="4"/>
  <c r="C135" i="4"/>
  <c r="C141" i="6"/>
  <c r="E140" i="6"/>
  <c r="A140" i="6" s="1"/>
  <c r="M134" i="2"/>
  <c r="L135" i="2"/>
  <c r="A135" i="2"/>
  <c r="B134" i="2"/>
  <c r="AC134" i="2"/>
  <c r="AB135" i="2"/>
  <c r="T134" i="2"/>
  <c r="U133" i="2"/>
  <c r="U136" i="4"/>
  <c r="T137" i="4"/>
  <c r="A136" i="4"/>
  <c r="B135" i="4"/>
  <c r="AB136" i="4"/>
  <c r="AC135" i="4"/>
  <c r="W40" i="5"/>
  <c r="X38" i="5"/>
  <c r="AF135" i="4" l="1"/>
  <c r="Q132" i="4"/>
  <c r="AL132" i="4" s="1"/>
  <c r="AF134" i="2"/>
  <c r="X136" i="4"/>
  <c r="AG134" i="2"/>
  <c r="AH134" i="2"/>
  <c r="P133" i="4"/>
  <c r="Q133" i="4" s="1"/>
  <c r="AL133" i="4" s="1"/>
  <c r="X133" i="2"/>
  <c r="Y132" i="2"/>
  <c r="Z132" i="2"/>
  <c r="P134" i="2"/>
  <c r="R134" i="2" s="1"/>
  <c r="E134" i="2"/>
  <c r="F134" i="2" s="1"/>
  <c r="G134" i="4"/>
  <c r="E135" i="4"/>
  <c r="G135" i="4" s="1"/>
  <c r="O134" i="4"/>
  <c r="L135" i="4"/>
  <c r="N134" i="4"/>
  <c r="M134" i="4"/>
  <c r="R133" i="2"/>
  <c r="F135" i="4"/>
  <c r="AK135" i="4" s="1"/>
  <c r="AD135" i="2"/>
  <c r="AE135" i="2"/>
  <c r="W134" i="2"/>
  <c r="V134" i="2"/>
  <c r="X134" i="2" s="1"/>
  <c r="O135" i="2"/>
  <c r="N135" i="2"/>
  <c r="D135" i="2"/>
  <c r="C135" i="2"/>
  <c r="AD136" i="4"/>
  <c r="AE136" i="4"/>
  <c r="V137" i="4"/>
  <c r="W137" i="4"/>
  <c r="C136" i="4"/>
  <c r="D136" i="4"/>
  <c r="E141" i="6"/>
  <c r="A141" i="6" s="1"/>
  <c r="C142" i="6"/>
  <c r="A136" i="2"/>
  <c r="B135" i="2"/>
  <c r="T135" i="2"/>
  <c r="U134" i="2"/>
  <c r="AC135" i="2"/>
  <c r="AB136" i="2"/>
  <c r="M135" i="2"/>
  <c r="L136" i="2"/>
  <c r="AB137" i="4"/>
  <c r="AC136" i="4"/>
  <c r="A137" i="4"/>
  <c r="B136" i="4"/>
  <c r="U137" i="4"/>
  <c r="T138" i="4"/>
  <c r="W41" i="5"/>
  <c r="X39" i="5"/>
  <c r="E135" i="2" l="1"/>
  <c r="G134" i="2"/>
  <c r="P135" i="2"/>
  <c r="R133" i="4"/>
  <c r="AF135" i="2"/>
  <c r="AF136" i="4"/>
  <c r="X137" i="4"/>
  <c r="Y137" i="4" s="1"/>
  <c r="AM137" i="4" s="1"/>
  <c r="Y134" i="2"/>
  <c r="Z134" i="2"/>
  <c r="Y133" i="2"/>
  <c r="Z133" i="2"/>
  <c r="Q134" i="2"/>
  <c r="P134" i="4"/>
  <c r="Q134" i="4" s="1"/>
  <c r="AL134" i="4" s="1"/>
  <c r="L136" i="4"/>
  <c r="O135" i="4"/>
  <c r="M135" i="4"/>
  <c r="N135" i="4"/>
  <c r="Q135" i="2"/>
  <c r="R135" i="2"/>
  <c r="F135" i="2"/>
  <c r="G135" i="2"/>
  <c r="E136" i="4"/>
  <c r="AD136" i="2"/>
  <c r="AE136" i="2"/>
  <c r="W135" i="2"/>
  <c r="V135" i="2"/>
  <c r="O136" i="2"/>
  <c r="N136" i="2"/>
  <c r="C136" i="2"/>
  <c r="D136" i="2"/>
  <c r="AE137" i="4"/>
  <c r="AD137" i="4"/>
  <c r="W138" i="4"/>
  <c r="V138" i="4"/>
  <c r="D137" i="4"/>
  <c r="C137" i="4"/>
  <c r="C143" i="6"/>
  <c r="E142" i="6"/>
  <c r="A142" i="6" s="1"/>
  <c r="T136" i="2"/>
  <c r="U135" i="2"/>
  <c r="M136" i="2"/>
  <c r="L137" i="2"/>
  <c r="A137" i="2"/>
  <c r="B136" i="2"/>
  <c r="AC136" i="2"/>
  <c r="AB137" i="2"/>
  <c r="U138" i="4"/>
  <c r="T139" i="4"/>
  <c r="AB138" i="4"/>
  <c r="AC137" i="4"/>
  <c r="A138" i="4"/>
  <c r="B137" i="4"/>
  <c r="W42" i="5"/>
  <c r="X40" i="5"/>
  <c r="AF137" i="4" l="1"/>
  <c r="AF136" i="2"/>
  <c r="Z137" i="4"/>
  <c r="X138" i="4"/>
  <c r="X135" i="2"/>
  <c r="Y138" i="4"/>
  <c r="AM138" i="4" s="1"/>
  <c r="Z138" i="4"/>
  <c r="AG137" i="4"/>
  <c r="AN137" i="4" s="1"/>
  <c r="AH137" i="4"/>
  <c r="R134" i="4"/>
  <c r="P135" i="4"/>
  <c r="R135" i="4" s="1"/>
  <c r="M136" i="4"/>
  <c r="N136" i="4"/>
  <c r="O136" i="4"/>
  <c r="L137" i="4"/>
  <c r="P136" i="2"/>
  <c r="Q136" i="2" s="1"/>
  <c r="G136" i="4"/>
  <c r="E137" i="4"/>
  <c r="F137" i="4" s="1"/>
  <c r="AK137" i="4" s="1"/>
  <c r="E136" i="2"/>
  <c r="G136" i="2" s="1"/>
  <c r="AE137" i="2"/>
  <c r="AD137" i="2"/>
  <c r="W136" i="2"/>
  <c r="V136" i="2"/>
  <c r="O137" i="2"/>
  <c r="N137" i="2"/>
  <c r="C137" i="2"/>
  <c r="D137" i="2"/>
  <c r="AD138" i="4"/>
  <c r="AE138" i="4"/>
  <c r="W139" i="4"/>
  <c r="V139" i="4"/>
  <c r="X139" i="4" s="1"/>
  <c r="C138" i="4"/>
  <c r="D138" i="4"/>
  <c r="E143" i="6"/>
  <c r="A143" i="6" s="1"/>
  <c r="C144" i="6"/>
  <c r="M137" i="2"/>
  <c r="L138" i="2"/>
  <c r="T137" i="2"/>
  <c r="U136" i="2"/>
  <c r="AC137" i="2"/>
  <c r="AB138" i="2"/>
  <c r="A138" i="2"/>
  <c r="B137" i="2"/>
  <c r="A139" i="4"/>
  <c r="B138" i="4"/>
  <c r="U139" i="4"/>
  <c r="T140" i="4"/>
  <c r="AB139" i="4"/>
  <c r="AC138" i="4"/>
  <c r="W43" i="5"/>
  <c r="X41" i="5"/>
  <c r="R136" i="2" l="1"/>
  <c r="Q135" i="4"/>
  <c r="AL135" i="4" s="1"/>
  <c r="AF137" i="2"/>
  <c r="E138" i="4"/>
  <c r="G138" i="4" s="1"/>
  <c r="X136" i="2"/>
  <c r="AF138" i="4"/>
  <c r="AG138" i="4" s="1"/>
  <c r="AN138" i="4" s="1"/>
  <c r="AG137" i="2"/>
  <c r="AH137" i="2"/>
  <c r="Y139" i="4"/>
  <c r="AM139" i="4" s="1"/>
  <c r="Z139" i="4"/>
  <c r="G137" i="4"/>
  <c r="P136" i="4"/>
  <c r="Q136" i="4" s="1"/>
  <c r="AL136" i="4" s="1"/>
  <c r="R136" i="4"/>
  <c r="L138" i="4"/>
  <c r="M137" i="4"/>
  <c r="O137" i="4"/>
  <c r="N137" i="4"/>
  <c r="P137" i="2"/>
  <c r="Q137" i="2" s="1"/>
  <c r="E137" i="2"/>
  <c r="G137" i="2" s="1"/>
  <c r="AD138" i="2"/>
  <c r="AE138" i="2"/>
  <c r="W137" i="2"/>
  <c r="V137" i="2"/>
  <c r="N138" i="2"/>
  <c r="O138" i="2"/>
  <c r="D138" i="2"/>
  <c r="C138" i="2"/>
  <c r="E138" i="2" s="1"/>
  <c r="AE139" i="4"/>
  <c r="AD139" i="4"/>
  <c r="V140" i="4"/>
  <c r="W140" i="4"/>
  <c r="D139" i="4"/>
  <c r="C139" i="4"/>
  <c r="C145" i="6"/>
  <c r="E144" i="6"/>
  <c r="A144" i="6" s="1"/>
  <c r="A139" i="2"/>
  <c r="B138" i="2"/>
  <c r="M138" i="2"/>
  <c r="L139" i="2"/>
  <c r="AC138" i="2"/>
  <c r="AB139" i="2"/>
  <c r="T138" i="2"/>
  <c r="U137" i="2"/>
  <c r="B139" i="4"/>
  <c r="A140" i="4"/>
  <c r="AC139" i="4"/>
  <c r="AB140" i="4"/>
  <c r="U140" i="4"/>
  <c r="T141" i="4"/>
  <c r="W44" i="5"/>
  <c r="X42" i="5"/>
  <c r="F137" i="2" l="1"/>
  <c r="AH138" i="4"/>
  <c r="X140" i="4"/>
  <c r="P137" i="4"/>
  <c r="Q137" i="4" s="1"/>
  <c r="AL137" i="4" s="1"/>
  <c r="AF138" i="2"/>
  <c r="AH138" i="2" s="1"/>
  <c r="X137" i="2"/>
  <c r="Y137" i="2" s="1"/>
  <c r="Y140" i="4"/>
  <c r="AM140" i="4" s="1"/>
  <c r="Z140" i="4"/>
  <c r="AF139" i="4"/>
  <c r="E139" i="4"/>
  <c r="G139" i="4" s="1"/>
  <c r="P138" i="2"/>
  <c r="Q138" i="2" s="1"/>
  <c r="L139" i="4"/>
  <c r="O138" i="4"/>
  <c r="N138" i="4"/>
  <c r="M138" i="4"/>
  <c r="R137" i="4"/>
  <c r="R137" i="2"/>
  <c r="G138" i="2"/>
  <c r="AD139" i="2"/>
  <c r="AE139" i="2"/>
  <c r="W138" i="2"/>
  <c r="V138" i="2"/>
  <c r="X138" i="2" s="1"/>
  <c r="N139" i="2"/>
  <c r="O139" i="2"/>
  <c r="D139" i="2"/>
  <c r="C139" i="2"/>
  <c r="AE140" i="4"/>
  <c r="AD140" i="4"/>
  <c r="W141" i="4"/>
  <c r="V141" i="4"/>
  <c r="X141" i="4" s="1"/>
  <c r="C140" i="4"/>
  <c r="D140" i="4"/>
  <c r="C146" i="6"/>
  <c r="E145" i="6"/>
  <c r="A145" i="6" s="1"/>
  <c r="T139" i="2"/>
  <c r="U138" i="2"/>
  <c r="M139" i="2"/>
  <c r="L140" i="2"/>
  <c r="AC139" i="2"/>
  <c r="AB140" i="2"/>
  <c r="A140" i="2"/>
  <c r="B139" i="2"/>
  <c r="U141" i="4"/>
  <c r="T142" i="4"/>
  <c r="AB141" i="4"/>
  <c r="AC140" i="4"/>
  <c r="A141" i="4"/>
  <c r="B140" i="4"/>
  <c r="W45" i="5"/>
  <c r="X43" i="5"/>
  <c r="P139" i="2" l="1"/>
  <c r="AF139" i="2"/>
  <c r="AG139" i="2" s="1"/>
  <c r="Z137" i="2"/>
  <c r="R138" i="2"/>
  <c r="AG138" i="2"/>
  <c r="AF140" i="4"/>
  <c r="AG140" i="4" s="1"/>
  <c r="AN140" i="4" s="1"/>
  <c r="AH140" i="4"/>
  <c r="AH139" i="2"/>
  <c r="AG139" i="4"/>
  <c r="AN139" i="4" s="1"/>
  <c r="AH139" i="4"/>
  <c r="Y138" i="2"/>
  <c r="Z138" i="2"/>
  <c r="F139" i="4"/>
  <c r="AK139" i="4" s="1"/>
  <c r="Z141" i="4"/>
  <c r="Y141" i="4"/>
  <c r="AM141" i="4" s="1"/>
  <c r="E139" i="2"/>
  <c r="G139" i="2" s="1"/>
  <c r="P138" i="4"/>
  <c r="R138" i="4" s="1"/>
  <c r="N139" i="4"/>
  <c r="L140" i="4"/>
  <c r="O139" i="4"/>
  <c r="M139" i="4"/>
  <c r="Q139" i="2"/>
  <c r="R139" i="2"/>
  <c r="E140" i="4"/>
  <c r="G140" i="4" s="1"/>
  <c r="AE140" i="2"/>
  <c r="AD140" i="2"/>
  <c r="V139" i="2"/>
  <c r="W139" i="2"/>
  <c r="N140" i="2"/>
  <c r="O140" i="2"/>
  <c r="C140" i="2"/>
  <c r="D140" i="2"/>
  <c r="AE141" i="4"/>
  <c r="AD141" i="4"/>
  <c r="W142" i="4"/>
  <c r="V142" i="4"/>
  <c r="X142" i="4" s="1"/>
  <c r="D141" i="4"/>
  <c r="C141" i="4"/>
  <c r="C147" i="6"/>
  <c r="E146" i="6"/>
  <c r="A146" i="6" s="1"/>
  <c r="A141" i="2"/>
  <c r="B140" i="2"/>
  <c r="AC140" i="2"/>
  <c r="AF140" i="2"/>
  <c r="AB141" i="2"/>
  <c r="M140" i="2"/>
  <c r="L141" i="2"/>
  <c r="T140" i="2"/>
  <c r="U139" i="2"/>
  <c r="AC141" i="4"/>
  <c r="AB142" i="4"/>
  <c r="B141" i="4"/>
  <c r="A142" i="4"/>
  <c r="U142" i="4"/>
  <c r="T143" i="4"/>
  <c r="W46" i="5"/>
  <c r="X44" i="5"/>
  <c r="P140" i="2" l="1"/>
  <c r="AF141" i="4"/>
  <c r="AG141" i="4" s="1"/>
  <c r="AN141" i="4" s="1"/>
  <c r="Q138" i="4"/>
  <c r="AL138" i="4" s="1"/>
  <c r="F139" i="2"/>
  <c r="P139" i="4"/>
  <c r="R139" i="4" s="1"/>
  <c r="AG140" i="2"/>
  <c r="AH140" i="2"/>
  <c r="X139" i="2"/>
  <c r="AH141" i="4"/>
  <c r="L141" i="4"/>
  <c r="M140" i="4"/>
  <c r="N140" i="4"/>
  <c r="O140" i="4"/>
  <c r="Q139" i="4"/>
  <c r="AL139" i="4" s="1"/>
  <c r="Q140" i="2"/>
  <c r="R140" i="2"/>
  <c r="E140" i="2"/>
  <c r="G140" i="2" s="1"/>
  <c r="E141" i="4"/>
  <c r="G141" i="4" s="1"/>
  <c r="AD141" i="2"/>
  <c r="AE141" i="2"/>
  <c r="V140" i="2"/>
  <c r="W140" i="2"/>
  <c r="X140" i="2" s="1"/>
  <c r="N141" i="2"/>
  <c r="O141" i="2"/>
  <c r="C141" i="2"/>
  <c r="D141" i="2"/>
  <c r="AD142" i="4"/>
  <c r="AE142" i="4"/>
  <c r="V143" i="4"/>
  <c r="W143" i="4"/>
  <c r="C142" i="4"/>
  <c r="D142" i="4"/>
  <c r="E147" i="6"/>
  <c r="A147" i="6" s="1"/>
  <c r="C148" i="6"/>
  <c r="T141" i="2"/>
  <c r="U140" i="2"/>
  <c r="M141" i="2"/>
  <c r="L142" i="2"/>
  <c r="AC141" i="2"/>
  <c r="AB142" i="2"/>
  <c r="A142" i="2"/>
  <c r="B141" i="2"/>
  <c r="AB143" i="4"/>
  <c r="AC142" i="4"/>
  <c r="A143" i="4"/>
  <c r="B142" i="4"/>
  <c r="U143" i="4"/>
  <c r="T144" i="4"/>
  <c r="W47" i="5"/>
  <c r="X45" i="5"/>
  <c r="X143" i="4" l="1"/>
  <c r="AF142" i="4"/>
  <c r="AF141" i="2"/>
  <c r="Y139" i="2"/>
  <c r="Z139" i="2"/>
  <c r="Y140" i="2"/>
  <c r="Z140" i="2"/>
  <c r="P140" i="4"/>
  <c r="R140" i="4" s="1"/>
  <c r="O141" i="4"/>
  <c r="L142" i="4"/>
  <c r="M141" i="4"/>
  <c r="N141" i="4"/>
  <c r="P141" i="2"/>
  <c r="Q141" i="2" s="1"/>
  <c r="E142" i="4"/>
  <c r="F142" i="4" s="1"/>
  <c r="AK142" i="4" s="1"/>
  <c r="E141" i="2"/>
  <c r="G141" i="2" s="1"/>
  <c r="F141" i="4"/>
  <c r="AK141" i="4" s="1"/>
  <c r="AD142" i="2"/>
  <c r="AE142" i="2"/>
  <c r="V141" i="2"/>
  <c r="W141" i="2"/>
  <c r="O142" i="2"/>
  <c r="N142" i="2"/>
  <c r="C142" i="2"/>
  <c r="D142" i="2"/>
  <c r="AE143" i="4"/>
  <c r="AD143" i="4"/>
  <c r="V144" i="4"/>
  <c r="W144" i="4"/>
  <c r="X144" i="4" s="1"/>
  <c r="D143" i="4"/>
  <c r="C143" i="4"/>
  <c r="C149" i="6"/>
  <c r="E148" i="6"/>
  <c r="A148" i="6" s="1"/>
  <c r="AC142" i="2"/>
  <c r="AB143" i="2"/>
  <c r="A143" i="2"/>
  <c r="B142" i="2"/>
  <c r="T142" i="2"/>
  <c r="U141" i="2"/>
  <c r="M142" i="2"/>
  <c r="L143" i="2"/>
  <c r="U144" i="4"/>
  <c r="T145" i="4"/>
  <c r="A144" i="4"/>
  <c r="B143" i="4"/>
  <c r="AB144" i="4"/>
  <c r="AC143" i="4"/>
  <c r="W48" i="5"/>
  <c r="X46" i="5"/>
  <c r="Q140" i="4" l="1"/>
  <c r="AL140" i="4" s="1"/>
  <c r="E142" i="2"/>
  <c r="AF143" i="4"/>
  <c r="AF142" i="2"/>
  <c r="G142" i="4"/>
  <c r="X141" i="2"/>
  <c r="Y141" i="2" s="1"/>
  <c r="Z141" i="2"/>
  <c r="F141" i="2"/>
  <c r="Y144" i="4"/>
  <c r="AM144" i="4" s="1"/>
  <c r="Z144" i="4"/>
  <c r="P142" i="2"/>
  <c r="R142" i="2" s="1"/>
  <c r="AG141" i="2"/>
  <c r="AH141" i="2"/>
  <c r="P141" i="4"/>
  <c r="R141" i="4" s="1"/>
  <c r="R141" i="2"/>
  <c r="O142" i="4"/>
  <c r="N142" i="4"/>
  <c r="M142" i="4"/>
  <c r="L143" i="4"/>
  <c r="F142" i="2"/>
  <c r="G142" i="2"/>
  <c r="E143" i="4"/>
  <c r="G143" i="4" s="1"/>
  <c r="AD143" i="2"/>
  <c r="AE143" i="2"/>
  <c r="V142" i="2"/>
  <c r="W142" i="2"/>
  <c r="O143" i="2"/>
  <c r="N143" i="2"/>
  <c r="D143" i="2"/>
  <c r="C143" i="2"/>
  <c r="AD144" i="4"/>
  <c r="AE144" i="4"/>
  <c r="V145" i="4"/>
  <c r="W145" i="4"/>
  <c r="C144" i="4"/>
  <c r="D144" i="4"/>
  <c r="C150" i="6"/>
  <c r="E149" i="6"/>
  <c r="A149" i="6" s="1"/>
  <c r="M143" i="2"/>
  <c r="L144" i="2"/>
  <c r="T143" i="2"/>
  <c r="U142" i="2"/>
  <c r="A144" i="2"/>
  <c r="B143" i="2"/>
  <c r="AC143" i="2"/>
  <c r="AB144" i="2"/>
  <c r="AB145" i="4"/>
  <c r="AC144" i="4"/>
  <c r="U145" i="4"/>
  <c r="T146" i="4"/>
  <c r="A145" i="4"/>
  <c r="B144" i="4"/>
  <c r="W49" i="5"/>
  <c r="X47" i="5"/>
  <c r="AF143" i="2" l="1"/>
  <c r="P143" i="2"/>
  <c r="Q142" i="2"/>
  <c r="Q141" i="4"/>
  <c r="AL141" i="4" s="1"/>
  <c r="P142" i="4"/>
  <c r="AF144" i="4"/>
  <c r="X145" i="4"/>
  <c r="X142" i="2"/>
  <c r="O143" i="4"/>
  <c r="N143" i="4"/>
  <c r="L144" i="4"/>
  <c r="M143" i="4"/>
  <c r="Q142" i="4"/>
  <c r="AL142" i="4" s="1"/>
  <c r="R142" i="4"/>
  <c r="Q143" i="2"/>
  <c r="R143" i="2"/>
  <c r="E143" i="2"/>
  <c r="E144" i="4"/>
  <c r="F144" i="4" s="1"/>
  <c r="AK144" i="4" s="1"/>
  <c r="G143" i="2"/>
  <c r="AD144" i="2"/>
  <c r="AE144" i="2"/>
  <c r="W143" i="2"/>
  <c r="V143" i="2"/>
  <c r="O144" i="2"/>
  <c r="N144" i="2"/>
  <c r="C144" i="2"/>
  <c r="D144" i="2"/>
  <c r="AE145" i="4"/>
  <c r="AD145" i="4"/>
  <c r="AF145" i="4" s="1"/>
  <c r="W146" i="4"/>
  <c r="V146" i="4"/>
  <c r="D145" i="4"/>
  <c r="C145" i="4"/>
  <c r="C151" i="6"/>
  <c r="E150" i="6"/>
  <c r="A150" i="6" s="1"/>
  <c r="AC144" i="2"/>
  <c r="AF144" i="2"/>
  <c r="AB145" i="2"/>
  <c r="A145" i="2"/>
  <c r="B144" i="2"/>
  <c r="T144" i="2"/>
  <c r="U143" i="2"/>
  <c r="M144" i="2"/>
  <c r="L145" i="2"/>
  <c r="AB146" i="4"/>
  <c r="AC145" i="4"/>
  <c r="A146" i="4"/>
  <c r="B145" i="4"/>
  <c r="U146" i="4"/>
  <c r="T147" i="4"/>
  <c r="W50" i="5"/>
  <c r="X48" i="5"/>
  <c r="X143" i="2" l="1"/>
  <c r="P143" i="4"/>
  <c r="X146" i="4"/>
  <c r="P144" i="2"/>
  <c r="Y146" i="4"/>
  <c r="AM146" i="4" s="1"/>
  <c r="Z146" i="4"/>
  <c r="AG145" i="4"/>
  <c r="AN145" i="4" s="1"/>
  <c r="AH145" i="4"/>
  <c r="Z145" i="4"/>
  <c r="Y145" i="4"/>
  <c r="AM145" i="4" s="1"/>
  <c r="AG144" i="2"/>
  <c r="AH144" i="2"/>
  <c r="AG144" i="4"/>
  <c r="AN144" i="4" s="1"/>
  <c r="AH144" i="4"/>
  <c r="M144" i="4"/>
  <c r="N144" i="4"/>
  <c r="L145" i="4"/>
  <c r="O144" i="4"/>
  <c r="R143" i="4"/>
  <c r="Q143" i="4"/>
  <c r="AL143" i="4" s="1"/>
  <c r="Q144" i="2"/>
  <c r="R144" i="2"/>
  <c r="E145" i="4"/>
  <c r="G145" i="4" s="1"/>
  <c r="E144" i="2"/>
  <c r="G144" i="2" s="1"/>
  <c r="G144" i="4"/>
  <c r="AE145" i="2"/>
  <c r="AD145" i="2"/>
  <c r="W144" i="2"/>
  <c r="V144" i="2"/>
  <c r="X144" i="2" s="1"/>
  <c r="O145" i="2"/>
  <c r="N145" i="2"/>
  <c r="C145" i="2"/>
  <c r="D145" i="2"/>
  <c r="AD146" i="4"/>
  <c r="AE146" i="4"/>
  <c r="V147" i="4"/>
  <c r="W147" i="4"/>
  <c r="X147" i="4" s="1"/>
  <c r="D146" i="4"/>
  <c r="C146" i="4"/>
  <c r="E151" i="6"/>
  <c r="A151" i="6" s="1"/>
  <c r="C152" i="6"/>
  <c r="M145" i="2"/>
  <c r="L146" i="2"/>
  <c r="A146" i="2"/>
  <c r="B145" i="2"/>
  <c r="AC145" i="2"/>
  <c r="AB146" i="2"/>
  <c r="T145" i="2"/>
  <c r="U144" i="2"/>
  <c r="A147" i="4"/>
  <c r="B146" i="4"/>
  <c r="U147" i="4"/>
  <c r="T148" i="4"/>
  <c r="AB147" i="4"/>
  <c r="AC146" i="4"/>
  <c r="W51" i="5"/>
  <c r="X49" i="5"/>
  <c r="AF145" i="2" l="1"/>
  <c r="AF146" i="4"/>
  <c r="E145" i="2"/>
  <c r="AG146" i="4"/>
  <c r="AN146" i="4" s="1"/>
  <c r="AH146" i="4"/>
  <c r="AG145" i="2"/>
  <c r="AH145" i="2"/>
  <c r="Y144" i="2"/>
  <c r="Z144" i="2"/>
  <c r="Y147" i="4"/>
  <c r="AM147" i="4" s="1"/>
  <c r="Z147" i="4"/>
  <c r="F144" i="2"/>
  <c r="E146" i="4"/>
  <c r="F146" i="4" s="1"/>
  <c r="AK146" i="4" s="1"/>
  <c r="P144" i="4"/>
  <c r="Q144" i="4" s="1"/>
  <c r="AL144" i="4" s="1"/>
  <c r="P145" i="2"/>
  <c r="Q145" i="2" s="1"/>
  <c r="N145" i="4"/>
  <c r="L146" i="4"/>
  <c r="M145" i="4"/>
  <c r="O145" i="4"/>
  <c r="G145" i="2"/>
  <c r="AD146" i="2"/>
  <c r="AE146" i="2"/>
  <c r="W145" i="2"/>
  <c r="V145" i="2"/>
  <c r="N146" i="2"/>
  <c r="O146" i="2"/>
  <c r="D146" i="2"/>
  <c r="C146" i="2"/>
  <c r="AD147" i="4"/>
  <c r="AE147" i="4"/>
  <c r="V148" i="4"/>
  <c r="W148" i="4"/>
  <c r="D147" i="4"/>
  <c r="C147" i="4"/>
  <c r="C153" i="6"/>
  <c r="E152" i="6"/>
  <c r="A152" i="6" s="1"/>
  <c r="AC146" i="2"/>
  <c r="AB147" i="2"/>
  <c r="M146" i="2"/>
  <c r="L147" i="2"/>
  <c r="A147" i="2"/>
  <c r="B146" i="2"/>
  <c r="T146" i="2"/>
  <c r="U145" i="2"/>
  <c r="B147" i="4"/>
  <c r="A148" i="4"/>
  <c r="AC147" i="4"/>
  <c r="AB148" i="4"/>
  <c r="U148" i="4"/>
  <c r="T149" i="4"/>
  <c r="W52" i="5"/>
  <c r="X50" i="5"/>
  <c r="AF147" i="4" l="1"/>
  <c r="X145" i="2"/>
  <c r="X148" i="4"/>
  <c r="Y148" i="4" s="1"/>
  <c r="AM148" i="4" s="1"/>
  <c r="G146" i="4"/>
  <c r="Y145" i="2"/>
  <c r="Z145" i="2"/>
  <c r="AG147" i="4"/>
  <c r="AN147" i="4" s="1"/>
  <c r="AH147" i="4"/>
  <c r="AF146" i="2"/>
  <c r="R145" i="2"/>
  <c r="R144" i="4"/>
  <c r="P145" i="4"/>
  <c r="R145" i="4" s="1"/>
  <c r="P146" i="2"/>
  <c r="Q146" i="2" s="1"/>
  <c r="Q145" i="4"/>
  <c r="AL145" i="4" s="1"/>
  <c r="O146" i="4"/>
  <c r="L147" i="4"/>
  <c r="M146" i="4"/>
  <c r="N146" i="4"/>
  <c r="E146" i="2"/>
  <c r="G146" i="2" s="1"/>
  <c r="E147" i="4"/>
  <c r="G147" i="4" s="1"/>
  <c r="AE147" i="2"/>
  <c r="AD147" i="2"/>
  <c r="V146" i="2"/>
  <c r="W146" i="2"/>
  <c r="N147" i="2"/>
  <c r="O147" i="2"/>
  <c r="D147" i="2"/>
  <c r="C147" i="2"/>
  <c r="AD148" i="4"/>
  <c r="AE148" i="4"/>
  <c r="W149" i="4"/>
  <c r="V149" i="4"/>
  <c r="C148" i="4"/>
  <c r="D148" i="4"/>
  <c r="C154" i="6"/>
  <c r="E153" i="6"/>
  <c r="A153" i="6" s="1"/>
  <c r="A148" i="2"/>
  <c r="B147" i="2"/>
  <c r="AC147" i="2"/>
  <c r="AB148" i="2"/>
  <c r="M147" i="2"/>
  <c r="L148" i="2"/>
  <c r="T147" i="2"/>
  <c r="U146" i="2"/>
  <c r="AB149" i="4"/>
  <c r="AC148" i="4"/>
  <c r="U149" i="4"/>
  <c r="T150" i="4"/>
  <c r="A149" i="4"/>
  <c r="B148" i="4"/>
  <c r="W53" i="5"/>
  <c r="X51" i="5"/>
  <c r="Z148" i="4" l="1"/>
  <c r="F146" i="2"/>
  <c r="AF147" i="2"/>
  <c r="AH147" i="2" s="1"/>
  <c r="X146" i="2"/>
  <c r="AF148" i="4"/>
  <c r="AG148" i="4" s="1"/>
  <c r="AN148" i="4" s="1"/>
  <c r="Y146" i="2"/>
  <c r="Z146" i="2"/>
  <c r="AG147" i="2"/>
  <c r="AG146" i="2"/>
  <c r="AH146" i="2"/>
  <c r="R146" i="2"/>
  <c r="X149" i="4"/>
  <c r="P146" i="4"/>
  <c r="Q146" i="4" s="1"/>
  <c r="AL146" i="4" s="1"/>
  <c r="P147" i="2"/>
  <c r="Q147" i="2" s="1"/>
  <c r="L148" i="4"/>
  <c r="O147" i="4"/>
  <c r="N147" i="4"/>
  <c r="M147" i="4"/>
  <c r="E148" i="4"/>
  <c r="G148" i="4" s="1"/>
  <c r="E147" i="2"/>
  <c r="AE148" i="2"/>
  <c r="AD148" i="2"/>
  <c r="W147" i="2"/>
  <c r="V147" i="2"/>
  <c r="O148" i="2"/>
  <c r="N148" i="2"/>
  <c r="C148" i="2"/>
  <c r="D148" i="2"/>
  <c r="AE149" i="4"/>
  <c r="AD149" i="4"/>
  <c r="W150" i="4"/>
  <c r="V150" i="4"/>
  <c r="D149" i="4"/>
  <c r="C149" i="4"/>
  <c r="E154" i="6"/>
  <c r="A154" i="6" s="1"/>
  <c r="C155" i="6"/>
  <c r="AC148" i="2"/>
  <c r="AB149" i="2"/>
  <c r="A149" i="2"/>
  <c r="B148" i="2"/>
  <c r="M148" i="2"/>
  <c r="L149" i="2"/>
  <c r="T148" i="2"/>
  <c r="U147" i="2"/>
  <c r="U150" i="4"/>
  <c r="T151" i="4"/>
  <c r="B149" i="4"/>
  <c r="A150" i="4"/>
  <c r="AC149" i="4"/>
  <c r="AB150" i="4"/>
  <c r="W54" i="5"/>
  <c r="X52" i="5"/>
  <c r="F148" i="4" l="1"/>
  <c r="AK148" i="4" s="1"/>
  <c r="X150" i="4"/>
  <c r="X147" i="2"/>
  <c r="Y147" i="2" s="1"/>
  <c r="AH148" i="4"/>
  <c r="AF149" i="4"/>
  <c r="AF148" i="2"/>
  <c r="AG148" i="2" s="1"/>
  <c r="P147" i="4"/>
  <c r="Q147" i="4" s="1"/>
  <c r="AL147" i="4" s="1"/>
  <c r="R146" i="4"/>
  <c r="R147" i="2"/>
  <c r="P148" i="2"/>
  <c r="R148" i="2" s="1"/>
  <c r="M148" i="4"/>
  <c r="O148" i="4"/>
  <c r="N148" i="4"/>
  <c r="L149" i="4"/>
  <c r="E149" i="4"/>
  <c r="G147" i="2"/>
  <c r="E148" i="2"/>
  <c r="F148" i="2" s="1"/>
  <c r="F149" i="4"/>
  <c r="AK149" i="4" s="1"/>
  <c r="G149" i="4"/>
  <c r="AD149" i="2"/>
  <c r="AE149" i="2"/>
  <c r="W148" i="2"/>
  <c r="V148" i="2"/>
  <c r="N149" i="2"/>
  <c r="O149" i="2"/>
  <c r="C149" i="2"/>
  <c r="D149" i="2"/>
  <c r="AD150" i="4"/>
  <c r="AE150" i="4"/>
  <c r="W151" i="4"/>
  <c r="V151" i="4"/>
  <c r="C150" i="4"/>
  <c r="D150" i="4"/>
  <c r="E155" i="6"/>
  <c r="A155" i="6" s="1"/>
  <c r="C156" i="6"/>
  <c r="A150" i="2"/>
  <c r="B149" i="2"/>
  <c r="M149" i="2"/>
  <c r="L150" i="2"/>
  <c r="AC149" i="2"/>
  <c r="AB150" i="2"/>
  <c r="T149" i="2"/>
  <c r="U148" i="2"/>
  <c r="U151" i="4"/>
  <c r="T152" i="4"/>
  <c r="AB151" i="4"/>
  <c r="AC150" i="4"/>
  <c r="A151" i="4"/>
  <c r="B150" i="4"/>
  <c r="W55" i="5"/>
  <c r="X53" i="5"/>
  <c r="AH148" i="2" l="1"/>
  <c r="E150" i="4"/>
  <c r="G148" i="2"/>
  <c r="R147" i="4"/>
  <c r="Z147" i="2"/>
  <c r="P148" i="4"/>
  <c r="Q148" i="4" s="1"/>
  <c r="AL148" i="4" s="1"/>
  <c r="X148" i="2"/>
  <c r="Y148" i="2" s="1"/>
  <c r="AF150" i="4"/>
  <c r="AF149" i="2"/>
  <c r="Q148" i="2"/>
  <c r="X151" i="4"/>
  <c r="P149" i="2"/>
  <c r="Q149" i="2" s="1"/>
  <c r="L150" i="4"/>
  <c r="N149" i="4"/>
  <c r="O149" i="4"/>
  <c r="M149" i="4"/>
  <c r="R149" i="2"/>
  <c r="G150" i="4"/>
  <c r="E149" i="2"/>
  <c r="G149" i="2" s="1"/>
  <c r="AD150" i="2"/>
  <c r="AE150" i="2"/>
  <c r="W149" i="2"/>
  <c r="V149" i="2"/>
  <c r="O150" i="2"/>
  <c r="N150" i="2"/>
  <c r="C150" i="2"/>
  <c r="D150" i="2"/>
  <c r="E150" i="2" s="1"/>
  <c r="AE151" i="4"/>
  <c r="AD151" i="4"/>
  <c r="AF151" i="4" s="1"/>
  <c r="V152" i="4"/>
  <c r="W152" i="4"/>
  <c r="D151" i="4"/>
  <c r="C151" i="4"/>
  <c r="C157" i="6"/>
  <c r="E156" i="6"/>
  <c r="A156" i="6" s="1"/>
  <c r="A151" i="2"/>
  <c r="B150" i="2"/>
  <c r="T150" i="2"/>
  <c r="U149" i="2"/>
  <c r="M150" i="2"/>
  <c r="L151" i="2"/>
  <c r="AC150" i="2"/>
  <c r="AB151" i="2"/>
  <c r="AB152" i="4"/>
  <c r="AC151" i="4"/>
  <c r="A152" i="4"/>
  <c r="B151" i="4"/>
  <c r="U152" i="4"/>
  <c r="T153" i="4"/>
  <c r="W56" i="5"/>
  <c r="X54" i="5"/>
  <c r="X149" i="2" l="1"/>
  <c r="R148" i="4"/>
  <c r="Z148" i="2"/>
  <c r="X152" i="4"/>
  <c r="Z152" i="4" s="1"/>
  <c r="E151" i="4"/>
  <c r="AG151" i="4"/>
  <c r="AN151" i="4" s="1"/>
  <c r="AH151" i="4"/>
  <c r="Y152" i="4"/>
  <c r="AM152" i="4" s="1"/>
  <c r="Y151" i="4"/>
  <c r="AM151" i="4" s="1"/>
  <c r="Z151" i="4"/>
  <c r="AF150" i="2"/>
  <c r="P149" i="4"/>
  <c r="P150" i="2"/>
  <c r="Q150" i="2" s="1"/>
  <c r="Q149" i="4"/>
  <c r="AL149" i="4" s="1"/>
  <c r="R149" i="4"/>
  <c r="N150" i="4"/>
  <c r="L151" i="4"/>
  <c r="M150" i="4"/>
  <c r="O150" i="4"/>
  <c r="R150" i="2"/>
  <c r="G150" i="2"/>
  <c r="G151" i="4"/>
  <c r="F151" i="4"/>
  <c r="AK151" i="4" s="1"/>
  <c r="F149" i="2"/>
  <c r="AD151" i="2"/>
  <c r="AE151" i="2"/>
  <c r="W150" i="2"/>
  <c r="V150" i="2"/>
  <c r="X150" i="2" s="1"/>
  <c r="O151" i="2"/>
  <c r="N151" i="2"/>
  <c r="D151" i="2"/>
  <c r="C151" i="2"/>
  <c r="AD152" i="4"/>
  <c r="AE152" i="4"/>
  <c r="V153" i="4"/>
  <c r="W153" i="4"/>
  <c r="X153" i="4" s="1"/>
  <c r="C152" i="4"/>
  <c r="D152" i="4"/>
  <c r="E157" i="6"/>
  <c r="A157" i="6" s="1"/>
  <c r="C158" i="6"/>
  <c r="AC151" i="2"/>
  <c r="AB152" i="2"/>
  <c r="M151" i="2"/>
  <c r="L152" i="2"/>
  <c r="T151" i="2"/>
  <c r="U150" i="2"/>
  <c r="A152" i="2"/>
  <c r="B151" i="2"/>
  <c r="U153" i="4"/>
  <c r="T154" i="4"/>
  <c r="AB153" i="4"/>
  <c r="AC152" i="4"/>
  <c r="A153" i="4"/>
  <c r="B152" i="4"/>
  <c r="W57" i="5"/>
  <c r="X55" i="5"/>
  <c r="AF152" i="4" l="1"/>
  <c r="AF151" i="2"/>
  <c r="AG151" i="2"/>
  <c r="AH151" i="2"/>
  <c r="AG152" i="4"/>
  <c r="AN152" i="4" s="1"/>
  <c r="AH152" i="4"/>
  <c r="Z153" i="4"/>
  <c r="Y153" i="4"/>
  <c r="AM153" i="4" s="1"/>
  <c r="E152" i="4"/>
  <c r="P150" i="4"/>
  <c r="Q150" i="4"/>
  <c r="AL150" i="4" s="1"/>
  <c r="R150" i="4"/>
  <c r="N151" i="4"/>
  <c r="L152" i="4"/>
  <c r="O151" i="4"/>
  <c r="M151" i="4"/>
  <c r="P151" i="2"/>
  <c r="Q151" i="2" s="1"/>
  <c r="E151" i="2"/>
  <c r="G151" i="2" s="1"/>
  <c r="AE152" i="2"/>
  <c r="AD152" i="2"/>
  <c r="W151" i="2"/>
  <c r="V151" i="2"/>
  <c r="X151" i="2" s="1"/>
  <c r="N152" i="2"/>
  <c r="O152" i="2"/>
  <c r="C152" i="2"/>
  <c r="D152" i="2"/>
  <c r="AE153" i="4"/>
  <c r="AD153" i="4"/>
  <c r="AF153" i="4" s="1"/>
  <c r="W154" i="4"/>
  <c r="V154" i="4"/>
  <c r="D153" i="4"/>
  <c r="C153" i="4"/>
  <c r="C159" i="6"/>
  <c r="E158" i="6"/>
  <c r="A158" i="6" s="1"/>
  <c r="T152" i="2"/>
  <c r="U151" i="2"/>
  <c r="A153" i="2"/>
  <c r="B152" i="2"/>
  <c r="M152" i="2"/>
  <c r="L153" i="2"/>
  <c r="AC152" i="2"/>
  <c r="AB153" i="2"/>
  <c r="AB154" i="4"/>
  <c r="AC153" i="4"/>
  <c r="U154" i="4"/>
  <c r="T155" i="4"/>
  <c r="A154" i="4"/>
  <c r="B153" i="4"/>
  <c r="W58" i="5"/>
  <c r="X56" i="5"/>
  <c r="P152" i="2" l="1"/>
  <c r="AG153" i="4"/>
  <c r="AN153" i="4" s="1"/>
  <c r="AH153" i="4"/>
  <c r="Y151" i="2"/>
  <c r="Z151" i="2"/>
  <c r="F151" i="2"/>
  <c r="AF152" i="2"/>
  <c r="G152" i="4"/>
  <c r="X154" i="4"/>
  <c r="E152" i="2"/>
  <c r="L153" i="4"/>
  <c r="O152" i="4"/>
  <c r="M152" i="4"/>
  <c r="N152" i="4"/>
  <c r="R151" i="2"/>
  <c r="P151" i="4"/>
  <c r="Q151" i="4" s="1"/>
  <c r="AL151" i="4" s="1"/>
  <c r="Q152" i="2"/>
  <c r="R152" i="2"/>
  <c r="E153" i="4"/>
  <c r="F153" i="4" s="1"/>
  <c r="AK153" i="4" s="1"/>
  <c r="G152" i="2"/>
  <c r="AE153" i="2"/>
  <c r="AD153" i="2"/>
  <c r="AF153" i="2" s="1"/>
  <c r="W152" i="2"/>
  <c r="V152" i="2"/>
  <c r="O153" i="2"/>
  <c r="N153" i="2"/>
  <c r="C153" i="2"/>
  <c r="D153" i="2"/>
  <c r="AD154" i="4"/>
  <c r="AE154" i="4"/>
  <c r="W155" i="4"/>
  <c r="V155" i="4"/>
  <c r="X155" i="4" s="1"/>
  <c r="C154" i="4"/>
  <c r="D154" i="4"/>
  <c r="E159" i="6"/>
  <c r="A159" i="6" s="1"/>
  <c r="C160" i="6"/>
  <c r="A154" i="2"/>
  <c r="B153" i="2"/>
  <c r="T153" i="2"/>
  <c r="U152" i="2"/>
  <c r="M153" i="2"/>
  <c r="L154" i="2"/>
  <c r="AC153" i="2"/>
  <c r="AB154" i="2"/>
  <c r="U155" i="4"/>
  <c r="T156" i="4"/>
  <c r="AB155" i="4"/>
  <c r="AC154" i="4"/>
  <c r="A155" i="4"/>
  <c r="B154" i="4"/>
  <c r="W59" i="5"/>
  <c r="X57" i="5"/>
  <c r="X152" i="2" l="1"/>
  <c r="AF154" i="4"/>
  <c r="AG153" i="2"/>
  <c r="AH153" i="2"/>
  <c r="AG154" i="4"/>
  <c r="AN154" i="4" s="1"/>
  <c r="AH154" i="4"/>
  <c r="Y155" i="4"/>
  <c r="AM155" i="4" s="1"/>
  <c r="Z155" i="4"/>
  <c r="Y154" i="4"/>
  <c r="AM154" i="4" s="1"/>
  <c r="Z154" i="4"/>
  <c r="Y152" i="2"/>
  <c r="Z152" i="2"/>
  <c r="AG152" i="2"/>
  <c r="AH152" i="2"/>
  <c r="R151" i="4"/>
  <c r="P152" i="4"/>
  <c r="Q152" i="4" s="1"/>
  <c r="AL152" i="4" s="1"/>
  <c r="P153" i="2"/>
  <c r="Q153" i="2" s="1"/>
  <c r="L154" i="4"/>
  <c r="O153" i="4"/>
  <c r="N153" i="4"/>
  <c r="M153" i="4"/>
  <c r="G153" i="4"/>
  <c r="E154" i="4"/>
  <c r="G154" i="4" s="1"/>
  <c r="E153" i="2"/>
  <c r="G153" i="2" s="1"/>
  <c r="AD154" i="2"/>
  <c r="AE154" i="2"/>
  <c r="W153" i="2"/>
  <c r="V153" i="2"/>
  <c r="N154" i="2"/>
  <c r="O154" i="2"/>
  <c r="D154" i="2"/>
  <c r="C154" i="2"/>
  <c r="AD155" i="4"/>
  <c r="AE155" i="4"/>
  <c r="V156" i="4"/>
  <c r="W156" i="4"/>
  <c r="X156" i="4" s="1"/>
  <c r="D155" i="4"/>
  <c r="C155" i="4"/>
  <c r="C161" i="6"/>
  <c r="E160" i="6"/>
  <c r="A160" i="6" s="1"/>
  <c r="M154" i="2"/>
  <c r="L155" i="2"/>
  <c r="A155" i="2"/>
  <c r="B154" i="2"/>
  <c r="AC154" i="2"/>
  <c r="AB155" i="2"/>
  <c r="T154" i="2"/>
  <c r="U153" i="2"/>
  <c r="U156" i="4"/>
  <c r="T157" i="4"/>
  <c r="AC155" i="4"/>
  <c r="AB156" i="4"/>
  <c r="B155" i="4"/>
  <c r="A156" i="4"/>
  <c r="W60" i="5"/>
  <c r="X58" i="5"/>
  <c r="X153" i="2" l="1"/>
  <c r="AF154" i="2"/>
  <c r="AG154" i="2" s="1"/>
  <c r="R152" i="4"/>
  <c r="Y153" i="2"/>
  <c r="Z153" i="2"/>
  <c r="AF155" i="4"/>
  <c r="R153" i="2"/>
  <c r="P153" i="4"/>
  <c r="Q153" i="4" s="1"/>
  <c r="AL153" i="4" s="1"/>
  <c r="P154" i="2"/>
  <c r="Q154" i="2" s="1"/>
  <c r="O154" i="4"/>
  <c r="L155" i="4"/>
  <c r="M154" i="4"/>
  <c r="N154" i="4"/>
  <c r="F153" i="2"/>
  <c r="E154" i="2"/>
  <c r="G154" i="2" s="1"/>
  <c r="E155" i="4"/>
  <c r="G155" i="4" s="1"/>
  <c r="AD155" i="2"/>
  <c r="AE155" i="2"/>
  <c r="W154" i="2"/>
  <c r="V154" i="2"/>
  <c r="X154" i="2" s="1"/>
  <c r="N155" i="2"/>
  <c r="O155" i="2"/>
  <c r="D155" i="2"/>
  <c r="C155" i="2"/>
  <c r="AE156" i="4"/>
  <c r="AD156" i="4"/>
  <c r="W157" i="4"/>
  <c r="V157" i="4"/>
  <c r="C156" i="4"/>
  <c r="D156" i="4"/>
  <c r="C162" i="6"/>
  <c r="E161" i="6"/>
  <c r="A161" i="6" s="1"/>
  <c r="A156" i="2"/>
  <c r="B155" i="2"/>
  <c r="T155" i="2"/>
  <c r="U154" i="2"/>
  <c r="AC155" i="2"/>
  <c r="AB156" i="2"/>
  <c r="M155" i="2"/>
  <c r="L156" i="2"/>
  <c r="U157" i="4"/>
  <c r="T158" i="4"/>
  <c r="A157" i="4"/>
  <c r="B156" i="4"/>
  <c r="AB157" i="4"/>
  <c r="AC156" i="4"/>
  <c r="W61" i="5"/>
  <c r="X59" i="5"/>
  <c r="R154" i="2" l="1"/>
  <c r="AH154" i="2"/>
  <c r="X157" i="4"/>
  <c r="AF156" i="4"/>
  <c r="AF155" i="2"/>
  <c r="AH155" i="2" s="1"/>
  <c r="E156" i="4"/>
  <c r="F156" i="4" s="1"/>
  <c r="AK156" i="4" s="1"/>
  <c r="Y154" i="2"/>
  <c r="Z154" i="2"/>
  <c r="AG155" i="4"/>
  <c r="AN155" i="4" s="1"/>
  <c r="AH155" i="4"/>
  <c r="R153" i="4"/>
  <c r="F155" i="4"/>
  <c r="AK155" i="4" s="1"/>
  <c r="P155" i="2"/>
  <c r="Q155" i="2" s="1"/>
  <c r="P154" i="4"/>
  <c r="Q154" i="4" s="1"/>
  <c r="AL154" i="4" s="1"/>
  <c r="O155" i="4"/>
  <c r="L156" i="4"/>
  <c r="N155" i="4"/>
  <c r="M155" i="4"/>
  <c r="E155" i="2"/>
  <c r="F155" i="2" s="1"/>
  <c r="G156" i="4"/>
  <c r="AD156" i="2"/>
  <c r="AE156" i="2"/>
  <c r="W155" i="2"/>
  <c r="V155" i="2"/>
  <c r="O156" i="2"/>
  <c r="N156" i="2"/>
  <c r="C156" i="2"/>
  <c r="D156" i="2"/>
  <c r="AE157" i="4"/>
  <c r="AD157" i="4"/>
  <c r="AF157" i="4" s="1"/>
  <c r="W158" i="4"/>
  <c r="V158" i="4"/>
  <c r="D157" i="4"/>
  <c r="C157" i="4"/>
  <c r="E162" i="6"/>
  <c r="A162" i="6" s="1"/>
  <c r="C163" i="6"/>
  <c r="A157" i="2"/>
  <c r="B156" i="2"/>
  <c r="AF156" i="2"/>
  <c r="AC156" i="2"/>
  <c r="AB157" i="2"/>
  <c r="T156" i="2"/>
  <c r="U155" i="2"/>
  <c r="M156" i="2"/>
  <c r="L157" i="2"/>
  <c r="AC157" i="4"/>
  <c r="AB158" i="4"/>
  <c r="B157" i="4"/>
  <c r="A158" i="4"/>
  <c r="U158" i="4"/>
  <c r="T159" i="4"/>
  <c r="W62" i="5"/>
  <c r="X60" i="5"/>
  <c r="P156" i="2" l="1"/>
  <c r="AG155" i="2"/>
  <c r="R155" i="2"/>
  <c r="R154" i="4"/>
  <c r="X158" i="4"/>
  <c r="X155" i="2"/>
  <c r="Y155" i="2" s="1"/>
  <c r="Y158" i="4"/>
  <c r="AM158" i="4" s="1"/>
  <c r="Z158" i="4"/>
  <c r="N156" i="4"/>
  <c r="L157" i="4"/>
  <c r="O156" i="4"/>
  <c r="M156" i="4"/>
  <c r="P155" i="4"/>
  <c r="Q155" i="4" s="1"/>
  <c r="AL155" i="4" s="1"/>
  <c r="Q156" i="2"/>
  <c r="R156" i="2"/>
  <c r="E157" i="4"/>
  <c r="G155" i="2"/>
  <c r="E156" i="2"/>
  <c r="G156" i="2" s="1"/>
  <c r="AD157" i="2"/>
  <c r="AE157" i="2"/>
  <c r="AF157" i="2" s="1"/>
  <c r="V156" i="2"/>
  <c r="W156" i="2"/>
  <c r="N157" i="2"/>
  <c r="O157" i="2"/>
  <c r="C157" i="2"/>
  <c r="D157" i="2"/>
  <c r="AD158" i="4"/>
  <c r="AE158" i="4"/>
  <c r="AF158" i="4" s="1"/>
  <c r="W159" i="4"/>
  <c r="V159" i="4"/>
  <c r="X159" i="4" s="1"/>
  <c r="C158" i="4"/>
  <c r="D158" i="4"/>
  <c r="E163" i="6"/>
  <c r="A163" i="6" s="1"/>
  <c r="C164" i="6"/>
  <c r="M157" i="2"/>
  <c r="L158" i="2"/>
  <c r="AC157" i="2"/>
  <c r="AB158" i="2"/>
  <c r="A158" i="2"/>
  <c r="B157" i="2"/>
  <c r="T157" i="2"/>
  <c r="U156" i="2"/>
  <c r="AB159" i="4"/>
  <c r="AC158" i="4"/>
  <c r="U159" i="4"/>
  <c r="T160" i="4"/>
  <c r="A159" i="4"/>
  <c r="B158" i="4"/>
  <c r="X61" i="5"/>
  <c r="X62" i="5" s="1"/>
  <c r="Z155" i="2" l="1"/>
  <c r="G157" i="4"/>
  <c r="X156" i="2"/>
  <c r="Y159" i="4"/>
  <c r="AM159" i="4" s="1"/>
  <c r="Z159" i="4"/>
  <c r="AG158" i="4"/>
  <c r="AN158" i="4" s="1"/>
  <c r="AH158" i="4"/>
  <c r="R156" i="4"/>
  <c r="P157" i="2"/>
  <c r="Q157" i="2" s="1"/>
  <c r="R155" i="4"/>
  <c r="M157" i="4"/>
  <c r="N157" i="4"/>
  <c r="L158" i="4"/>
  <c r="O157" i="4"/>
  <c r="P156" i="4"/>
  <c r="Q156" i="4" s="1"/>
  <c r="AL156" i="4" s="1"/>
  <c r="R157" i="2"/>
  <c r="F156" i="2"/>
  <c r="E158" i="4"/>
  <c r="F158" i="4" s="1"/>
  <c r="AK158" i="4" s="1"/>
  <c r="E157" i="2"/>
  <c r="AE158" i="2"/>
  <c r="AD158" i="2"/>
  <c r="AF158" i="2" s="1"/>
  <c r="V157" i="2"/>
  <c r="W157" i="2"/>
  <c r="O158" i="2"/>
  <c r="N158" i="2"/>
  <c r="C158" i="2"/>
  <c r="D158" i="2"/>
  <c r="AE159" i="4"/>
  <c r="AD159" i="4"/>
  <c r="V160" i="4"/>
  <c r="W160" i="4"/>
  <c r="D159" i="4"/>
  <c r="C159" i="4"/>
  <c r="C165" i="6"/>
  <c r="E164" i="6"/>
  <c r="A164" i="6" s="1"/>
  <c r="AC158" i="2"/>
  <c r="AB159" i="2"/>
  <c r="M158" i="2"/>
  <c r="L159" i="2"/>
  <c r="T158" i="2"/>
  <c r="U157" i="2"/>
  <c r="A159" i="2"/>
  <c r="B158" i="2"/>
  <c r="AB160" i="4"/>
  <c r="AC159" i="4"/>
  <c r="A160" i="4"/>
  <c r="B159" i="4"/>
  <c r="U160" i="4"/>
  <c r="T161" i="4"/>
  <c r="AF159" i="4" l="1"/>
  <c r="X157" i="2"/>
  <c r="X160" i="4"/>
  <c r="Y160" i="4"/>
  <c r="AM160" i="4" s="1"/>
  <c r="Z160" i="4"/>
  <c r="AG159" i="4"/>
  <c r="AN159" i="4" s="1"/>
  <c r="AH159" i="4"/>
  <c r="AG158" i="2"/>
  <c r="AH158" i="2"/>
  <c r="G158" i="4"/>
  <c r="P158" i="2"/>
  <c r="R158" i="2" s="1"/>
  <c r="L159" i="4"/>
  <c r="O158" i="4"/>
  <c r="M158" i="4"/>
  <c r="N158" i="4"/>
  <c r="P157" i="4"/>
  <c r="R157" i="4" s="1"/>
  <c r="Q157" i="4"/>
  <c r="AL157" i="4" s="1"/>
  <c r="G157" i="2"/>
  <c r="E158" i="2"/>
  <c r="F158" i="2"/>
  <c r="G158" i="2"/>
  <c r="E159" i="4"/>
  <c r="AD159" i="2"/>
  <c r="AE159" i="2"/>
  <c r="V158" i="2"/>
  <c r="W158" i="2"/>
  <c r="O159" i="2"/>
  <c r="N159" i="2"/>
  <c r="D159" i="2"/>
  <c r="C159" i="2"/>
  <c r="AD160" i="4"/>
  <c r="AE160" i="4"/>
  <c r="W161" i="4"/>
  <c r="V161" i="4"/>
  <c r="C160" i="4"/>
  <c r="D160" i="4"/>
  <c r="E165" i="6"/>
  <c r="A165" i="6" s="1"/>
  <c r="C166" i="6"/>
  <c r="A160" i="2"/>
  <c r="B159" i="2"/>
  <c r="T159" i="2"/>
  <c r="U158" i="2"/>
  <c r="M159" i="2"/>
  <c r="L160" i="2"/>
  <c r="AC159" i="2"/>
  <c r="AB160" i="2"/>
  <c r="AB161" i="4"/>
  <c r="AC160" i="4"/>
  <c r="U161" i="4"/>
  <c r="T162" i="4"/>
  <c r="A161" i="4"/>
  <c r="B160" i="4"/>
  <c r="X161" i="4" l="1"/>
  <c r="X158" i="2"/>
  <c r="Q158" i="2"/>
  <c r="AF160" i="4"/>
  <c r="AG160" i="4"/>
  <c r="AN160" i="4" s="1"/>
  <c r="AH160" i="4"/>
  <c r="Y158" i="2"/>
  <c r="Z158" i="2"/>
  <c r="G159" i="4"/>
  <c r="Z161" i="4"/>
  <c r="Y161" i="4"/>
  <c r="AM161" i="4" s="1"/>
  <c r="AF159" i="2"/>
  <c r="E159" i="2"/>
  <c r="P158" i="4"/>
  <c r="Q158" i="4" s="1"/>
  <c r="AL158" i="4" s="1"/>
  <c r="P159" i="2"/>
  <c r="Q159" i="2" s="1"/>
  <c r="O159" i="4"/>
  <c r="N159" i="4"/>
  <c r="M159" i="4"/>
  <c r="L160" i="4"/>
  <c r="E160" i="4"/>
  <c r="G160" i="4" s="1"/>
  <c r="F160" i="4"/>
  <c r="AK160" i="4" s="1"/>
  <c r="G159" i="2"/>
  <c r="AE160" i="2"/>
  <c r="AD160" i="2"/>
  <c r="W159" i="2"/>
  <c r="V159" i="2"/>
  <c r="X159" i="2" s="1"/>
  <c r="O160" i="2"/>
  <c r="N160" i="2"/>
  <c r="C160" i="2"/>
  <c r="D160" i="2"/>
  <c r="AE161" i="4"/>
  <c r="AD161" i="4"/>
  <c r="AF161" i="4" s="1"/>
  <c r="W162" i="4"/>
  <c r="V162" i="4"/>
  <c r="D161" i="4"/>
  <c r="C161" i="4"/>
  <c r="C167" i="6"/>
  <c r="E166" i="6"/>
  <c r="A166" i="6" s="1"/>
  <c r="T160" i="2"/>
  <c r="U159" i="2"/>
  <c r="A161" i="2"/>
  <c r="B160" i="2"/>
  <c r="AC160" i="2"/>
  <c r="AB161" i="2"/>
  <c r="M160" i="2"/>
  <c r="L161" i="2"/>
  <c r="A162" i="4"/>
  <c r="B161" i="4"/>
  <c r="AB162" i="4"/>
  <c r="AC161" i="4"/>
  <c r="U162" i="4"/>
  <c r="T163" i="4"/>
  <c r="X162" i="4"/>
  <c r="R158" i="4" l="1"/>
  <c r="E160" i="2"/>
  <c r="E161" i="4"/>
  <c r="AG161" i="4"/>
  <c r="AN161" i="4" s="1"/>
  <c r="AH161" i="4"/>
  <c r="AF160" i="2"/>
  <c r="AG159" i="2"/>
  <c r="AH159" i="2"/>
  <c r="Y162" i="4"/>
  <c r="AM162" i="4" s="1"/>
  <c r="Z162" i="4"/>
  <c r="Y159" i="2"/>
  <c r="Z159" i="2"/>
  <c r="R159" i="2"/>
  <c r="P160" i="2"/>
  <c r="R160" i="2" s="1"/>
  <c r="P159" i="4"/>
  <c r="Q159" i="4" s="1"/>
  <c r="AL159" i="4" s="1"/>
  <c r="M160" i="4"/>
  <c r="L161" i="4"/>
  <c r="O160" i="4"/>
  <c r="N160" i="4"/>
  <c r="F161" i="4"/>
  <c r="AK161" i="4" s="1"/>
  <c r="G160" i="2"/>
  <c r="F160" i="2"/>
  <c r="AE161" i="2"/>
  <c r="AD161" i="2"/>
  <c r="W160" i="2"/>
  <c r="V160" i="2"/>
  <c r="N161" i="2"/>
  <c r="O161" i="2"/>
  <c r="C161" i="2"/>
  <c r="D161" i="2"/>
  <c r="AD162" i="4"/>
  <c r="AE162" i="4"/>
  <c r="W163" i="4"/>
  <c r="V163" i="4"/>
  <c r="D162" i="4"/>
  <c r="C162" i="4"/>
  <c r="E167" i="6"/>
  <c r="A167" i="6" s="1"/>
  <c r="C168" i="6"/>
  <c r="AC161" i="2"/>
  <c r="AB162" i="2"/>
  <c r="A162" i="2"/>
  <c r="B161" i="2"/>
  <c r="M161" i="2"/>
  <c r="L162" i="2"/>
  <c r="T161" i="2"/>
  <c r="U160" i="2"/>
  <c r="AB163" i="4"/>
  <c r="AC162" i="4"/>
  <c r="A163" i="4"/>
  <c r="B162" i="4"/>
  <c r="U163" i="4"/>
  <c r="T164" i="4"/>
  <c r="X163" i="4" l="1"/>
  <c r="AF162" i="4"/>
  <c r="AF161" i="2"/>
  <c r="AG161" i="2"/>
  <c r="AH161" i="2"/>
  <c r="AG162" i="4"/>
  <c r="AN162" i="4" s="1"/>
  <c r="AH162" i="4"/>
  <c r="AG160" i="2"/>
  <c r="AH160" i="2"/>
  <c r="Q160" i="2"/>
  <c r="X160" i="2"/>
  <c r="E161" i="2"/>
  <c r="E162" i="4"/>
  <c r="P160" i="4"/>
  <c r="Q160" i="4" s="1"/>
  <c r="AL160" i="4" s="1"/>
  <c r="R159" i="4"/>
  <c r="P161" i="2"/>
  <c r="Q161" i="2" s="1"/>
  <c r="M161" i="4"/>
  <c r="O161" i="4"/>
  <c r="L162" i="4"/>
  <c r="N161" i="4"/>
  <c r="F161" i="2"/>
  <c r="F162" i="4"/>
  <c r="AK162" i="4" s="1"/>
  <c r="G162" i="4"/>
  <c r="AD162" i="2"/>
  <c r="AE162" i="2"/>
  <c r="W161" i="2"/>
  <c r="V161" i="2"/>
  <c r="N162" i="2"/>
  <c r="O162" i="2"/>
  <c r="D162" i="2"/>
  <c r="C162" i="2"/>
  <c r="AE163" i="4"/>
  <c r="AD163" i="4"/>
  <c r="V164" i="4"/>
  <c r="W164" i="4"/>
  <c r="D163" i="4"/>
  <c r="C163" i="4"/>
  <c r="C169" i="6"/>
  <c r="E168" i="6"/>
  <c r="A168" i="6" s="1"/>
  <c r="AC162" i="2"/>
  <c r="AB163" i="2"/>
  <c r="A163" i="2"/>
  <c r="B162" i="2"/>
  <c r="M162" i="2"/>
  <c r="L163" i="2"/>
  <c r="T162" i="2"/>
  <c r="X161" i="2"/>
  <c r="U161" i="2"/>
  <c r="B163" i="4"/>
  <c r="A164" i="4"/>
  <c r="U164" i="4"/>
  <c r="T165" i="4"/>
  <c r="X164" i="4"/>
  <c r="AC163" i="4"/>
  <c r="AB164" i="4"/>
  <c r="E162" i="2" l="1"/>
  <c r="R160" i="4"/>
  <c r="R161" i="2"/>
  <c r="AF163" i="4"/>
  <c r="AF162" i="2"/>
  <c r="AG162" i="2" s="1"/>
  <c r="Y160" i="2"/>
  <c r="Z160" i="2"/>
  <c r="Y161" i="2"/>
  <c r="Z161" i="2"/>
  <c r="O162" i="4"/>
  <c r="N162" i="4"/>
  <c r="L163" i="4"/>
  <c r="M162" i="4"/>
  <c r="P162" i="2"/>
  <c r="Q162" i="2" s="1"/>
  <c r="P161" i="4"/>
  <c r="R161" i="4" s="1"/>
  <c r="E163" i="4"/>
  <c r="G163" i="4" s="1"/>
  <c r="F162" i="2"/>
  <c r="G162" i="2"/>
  <c r="AE163" i="2"/>
  <c r="AD163" i="2"/>
  <c r="V162" i="2"/>
  <c r="W162" i="2"/>
  <c r="N163" i="2"/>
  <c r="O163" i="2"/>
  <c r="D163" i="2"/>
  <c r="C163" i="2"/>
  <c r="AE164" i="4"/>
  <c r="AD164" i="4"/>
  <c r="V165" i="4"/>
  <c r="W165" i="4"/>
  <c r="C164" i="4"/>
  <c r="D164" i="4"/>
  <c r="C170" i="6"/>
  <c r="E169" i="6"/>
  <c r="A169" i="6" s="1"/>
  <c r="T163" i="2"/>
  <c r="U162" i="2"/>
  <c r="M163" i="2"/>
  <c r="L164" i="2"/>
  <c r="AC163" i="2"/>
  <c r="AB164" i="2"/>
  <c r="A164" i="2"/>
  <c r="B163" i="2"/>
  <c r="AB165" i="4"/>
  <c r="AC164" i="4"/>
  <c r="A165" i="4"/>
  <c r="B164" i="4"/>
  <c r="U165" i="4"/>
  <c r="T166" i="4"/>
  <c r="F163" i="4" l="1"/>
  <c r="AK163" i="4" s="1"/>
  <c r="AF164" i="4"/>
  <c r="E164" i="4"/>
  <c r="X162" i="2"/>
  <c r="Z162" i="2" s="1"/>
  <c r="R162" i="2"/>
  <c r="AH162" i="2"/>
  <c r="X165" i="4"/>
  <c r="Y165" i="4" s="1"/>
  <c r="AM165" i="4" s="1"/>
  <c r="P162" i="4"/>
  <c r="R162" i="4" s="1"/>
  <c r="AF163" i="2"/>
  <c r="L164" i="4"/>
  <c r="O163" i="4"/>
  <c r="M163" i="4"/>
  <c r="N163" i="4"/>
  <c r="Q161" i="4"/>
  <c r="AL161" i="4" s="1"/>
  <c r="P163" i="2"/>
  <c r="Q163" i="2" s="1"/>
  <c r="F164" i="4"/>
  <c r="AK164" i="4" s="1"/>
  <c r="G164" i="4"/>
  <c r="E163" i="2"/>
  <c r="G163" i="2" s="1"/>
  <c r="AD164" i="2"/>
  <c r="AE164" i="2"/>
  <c r="W163" i="2"/>
  <c r="V163" i="2"/>
  <c r="N164" i="2"/>
  <c r="O164" i="2"/>
  <c r="C164" i="2"/>
  <c r="D164" i="2"/>
  <c r="AE165" i="4"/>
  <c r="AD165" i="4"/>
  <c r="AF165" i="4" s="1"/>
  <c r="W166" i="4"/>
  <c r="V166" i="4"/>
  <c r="D165" i="4"/>
  <c r="C165" i="4"/>
  <c r="E170" i="6"/>
  <c r="A170" i="6" s="1"/>
  <c r="C171" i="6"/>
  <c r="A165" i="2"/>
  <c r="B164" i="2"/>
  <c r="AC164" i="2"/>
  <c r="AB165" i="2"/>
  <c r="T164" i="2"/>
  <c r="U163" i="2"/>
  <c r="M164" i="2"/>
  <c r="L165" i="2"/>
  <c r="B165" i="4"/>
  <c r="A166" i="4"/>
  <c r="AC165" i="4"/>
  <c r="AB166" i="4"/>
  <c r="U166" i="4"/>
  <c r="T167" i="4"/>
  <c r="Q162" i="4" l="1"/>
  <c r="AL162" i="4" s="1"/>
  <c r="Z165" i="4"/>
  <c r="AF164" i="2"/>
  <c r="X166" i="4"/>
  <c r="Z166" i="4" s="1"/>
  <c r="X163" i="2"/>
  <c r="F163" i="2"/>
  <c r="Y162" i="2"/>
  <c r="Y166" i="4"/>
  <c r="AM166" i="4" s="1"/>
  <c r="AG165" i="4"/>
  <c r="AN165" i="4" s="1"/>
  <c r="AH165" i="4"/>
  <c r="E165" i="4"/>
  <c r="G165" i="4" s="1"/>
  <c r="R163" i="2"/>
  <c r="P163" i="4"/>
  <c r="Q163" i="4" s="1"/>
  <c r="AL163" i="4" s="1"/>
  <c r="P164" i="2"/>
  <c r="O164" i="4"/>
  <c r="L165" i="4"/>
  <c r="N164" i="4"/>
  <c r="M164" i="4"/>
  <c r="R163" i="4"/>
  <c r="R164" i="2"/>
  <c r="Q164" i="2"/>
  <c r="E164" i="2"/>
  <c r="F164" i="2" s="1"/>
  <c r="AD165" i="2"/>
  <c r="AE165" i="2"/>
  <c r="W164" i="2"/>
  <c r="V164" i="2"/>
  <c r="N165" i="2"/>
  <c r="O165" i="2"/>
  <c r="C165" i="2"/>
  <c r="D165" i="2"/>
  <c r="AD166" i="4"/>
  <c r="AE166" i="4"/>
  <c r="W167" i="4"/>
  <c r="V167" i="4"/>
  <c r="C166" i="4"/>
  <c r="D166" i="4"/>
  <c r="E171" i="6"/>
  <c r="A171" i="6" s="1"/>
  <c r="C172" i="6"/>
  <c r="M165" i="2"/>
  <c r="L166" i="2"/>
  <c r="T165" i="2"/>
  <c r="U164" i="2"/>
  <c r="AC165" i="2"/>
  <c r="AB166" i="2"/>
  <c r="A166" i="2"/>
  <c r="B165" i="2"/>
  <c r="U167" i="4"/>
  <c r="T168" i="4"/>
  <c r="A167" i="4"/>
  <c r="B166" i="4"/>
  <c r="AB167" i="4"/>
  <c r="AC166" i="4"/>
  <c r="X164" i="2" l="1"/>
  <c r="G164" i="2"/>
  <c r="AF166" i="4"/>
  <c r="AH166" i="4" s="1"/>
  <c r="X167" i="4"/>
  <c r="Z167" i="4" s="1"/>
  <c r="F165" i="4"/>
  <c r="AK165" i="4" s="1"/>
  <c r="Y167" i="4"/>
  <c r="AM167" i="4" s="1"/>
  <c r="AG166" i="4"/>
  <c r="AN166" i="4" s="1"/>
  <c r="AF165" i="2"/>
  <c r="E166" i="4"/>
  <c r="G166" i="4" s="1"/>
  <c r="P165" i="2"/>
  <c r="R165" i="2" s="1"/>
  <c r="M165" i="4"/>
  <c r="O165" i="4"/>
  <c r="N165" i="4"/>
  <c r="L166" i="4"/>
  <c r="P164" i="4"/>
  <c r="Q164" i="4" s="1"/>
  <c r="AL164" i="4" s="1"/>
  <c r="F166" i="4"/>
  <c r="AK166" i="4" s="1"/>
  <c r="E165" i="2"/>
  <c r="F165" i="2" s="1"/>
  <c r="AD166" i="2"/>
  <c r="AE166" i="2"/>
  <c r="V165" i="2"/>
  <c r="W165" i="2"/>
  <c r="O166" i="2"/>
  <c r="N166" i="2"/>
  <c r="C166" i="2"/>
  <c r="D166" i="2"/>
  <c r="AE167" i="4"/>
  <c r="AD167" i="4"/>
  <c r="V168" i="4"/>
  <c r="W168" i="4"/>
  <c r="D167" i="4"/>
  <c r="C167" i="4"/>
  <c r="C173" i="6"/>
  <c r="E172" i="6"/>
  <c r="A172" i="6" s="1"/>
  <c r="A167" i="2"/>
  <c r="B166" i="2"/>
  <c r="AC166" i="2"/>
  <c r="AB167" i="2"/>
  <c r="T166" i="2"/>
  <c r="U165" i="2"/>
  <c r="M166" i="2"/>
  <c r="L167" i="2"/>
  <c r="U168" i="4"/>
  <c r="T169" i="4"/>
  <c r="A168" i="4"/>
  <c r="B167" i="4"/>
  <c r="AB168" i="4"/>
  <c r="AC167" i="4"/>
  <c r="AF167" i="4" l="1"/>
  <c r="Q165" i="2"/>
  <c r="R164" i="4"/>
  <c r="X168" i="4"/>
  <c r="Y168" i="4" s="1"/>
  <c r="AM168" i="4" s="1"/>
  <c r="AG167" i="4"/>
  <c r="AN167" i="4" s="1"/>
  <c r="AH167" i="4"/>
  <c r="X165" i="2"/>
  <c r="AG165" i="2"/>
  <c r="AH165" i="2"/>
  <c r="AF166" i="2"/>
  <c r="G165" i="2"/>
  <c r="P165" i="4"/>
  <c r="R165" i="4" s="1"/>
  <c r="L167" i="4"/>
  <c r="O166" i="4"/>
  <c r="N166" i="4"/>
  <c r="M166" i="4"/>
  <c r="P166" i="2"/>
  <c r="Q166" i="2" s="1"/>
  <c r="E167" i="4"/>
  <c r="F167" i="4" s="1"/>
  <c r="AK167" i="4" s="1"/>
  <c r="G167" i="4"/>
  <c r="E166" i="2"/>
  <c r="G166" i="2" s="1"/>
  <c r="AD167" i="2"/>
  <c r="AE167" i="2"/>
  <c r="W166" i="2"/>
  <c r="V166" i="2"/>
  <c r="O167" i="2"/>
  <c r="N167" i="2"/>
  <c r="P167" i="2" s="1"/>
  <c r="D167" i="2"/>
  <c r="C167" i="2"/>
  <c r="AD168" i="4"/>
  <c r="AE168" i="4"/>
  <c r="W169" i="4"/>
  <c r="V169" i="4"/>
  <c r="C168" i="4"/>
  <c r="D168" i="4"/>
  <c r="E173" i="6"/>
  <c r="A173" i="6" s="1"/>
  <c r="C174" i="6"/>
  <c r="M167" i="2"/>
  <c r="L168" i="2"/>
  <c r="AC167" i="2"/>
  <c r="AB168" i="2"/>
  <c r="T167" i="2"/>
  <c r="U166" i="2"/>
  <c r="A168" i="2"/>
  <c r="B167" i="2"/>
  <c r="AB169" i="4"/>
  <c r="AC168" i="4"/>
  <c r="U169" i="4"/>
  <c r="T170" i="4"/>
  <c r="A169" i="4"/>
  <c r="B168" i="4"/>
  <c r="Z168" i="4" l="1"/>
  <c r="X169" i="4"/>
  <c r="X166" i="2"/>
  <c r="Q165" i="4"/>
  <c r="AL165" i="4" s="1"/>
  <c r="P166" i="4"/>
  <c r="R166" i="4" s="1"/>
  <c r="AF167" i="2"/>
  <c r="AH167" i="2" s="1"/>
  <c r="F166" i="2"/>
  <c r="AG167" i="2"/>
  <c r="AG166" i="2"/>
  <c r="AH166" i="2"/>
  <c r="AF168" i="4"/>
  <c r="Y166" i="2"/>
  <c r="Z166" i="2"/>
  <c r="Z169" i="4"/>
  <c r="Y169" i="4"/>
  <c r="AM169" i="4" s="1"/>
  <c r="Y165" i="2"/>
  <c r="Z165" i="2"/>
  <c r="E168" i="4"/>
  <c r="F168" i="4" s="1"/>
  <c r="AK168" i="4" s="1"/>
  <c r="R166" i="2"/>
  <c r="E167" i="2"/>
  <c r="F167" i="2" s="1"/>
  <c r="N167" i="4"/>
  <c r="M167" i="4"/>
  <c r="O167" i="4"/>
  <c r="L168" i="4"/>
  <c r="Q167" i="2"/>
  <c r="R167" i="2"/>
  <c r="AD168" i="2"/>
  <c r="AE168" i="2"/>
  <c r="W167" i="2"/>
  <c r="V167" i="2"/>
  <c r="O168" i="2"/>
  <c r="N168" i="2"/>
  <c r="C168" i="2"/>
  <c r="D168" i="2"/>
  <c r="AE169" i="4"/>
  <c r="AD169" i="4"/>
  <c r="W170" i="4"/>
  <c r="V170" i="4"/>
  <c r="D169" i="4"/>
  <c r="C169" i="4"/>
  <c r="C175" i="6"/>
  <c r="E174" i="6"/>
  <c r="A174" i="6" s="1"/>
  <c r="M168" i="2"/>
  <c r="L169" i="2"/>
  <c r="A169" i="2"/>
  <c r="B168" i="2"/>
  <c r="T168" i="2"/>
  <c r="U167" i="2"/>
  <c r="AC168" i="2"/>
  <c r="AB169" i="2"/>
  <c r="U170" i="4"/>
  <c r="T171" i="4"/>
  <c r="AB170" i="4"/>
  <c r="AC169" i="4"/>
  <c r="A170" i="4"/>
  <c r="B169" i="4"/>
  <c r="X170" i="4" l="1"/>
  <c r="Q166" i="4"/>
  <c r="AL166" i="4" s="1"/>
  <c r="X167" i="2"/>
  <c r="Z167" i="2" s="1"/>
  <c r="AF168" i="2"/>
  <c r="AG168" i="2" s="1"/>
  <c r="E169" i="4"/>
  <c r="AF169" i="4"/>
  <c r="AH169" i="4" s="1"/>
  <c r="G167" i="2"/>
  <c r="Y167" i="2"/>
  <c r="AG168" i="4"/>
  <c r="AN168" i="4" s="1"/>
  <c r="AH168" i="4"/>
  <c r="AH168" i="2"/>
  <c r="E168" i="2"/>
  <c r="F168" i="2" s="1"/>
  <c r="P167" i="4"/>
  <c r="R167" i="4" s="1"/>
  <c r="P168" i="2"/>
  <c r="R168" i="2" s="1"/>
  <c r="O168" i="4"/>
  <c r="N168" i="4"/>
  <c r="M168" i="4"/>
  <c r="L169" i="4"/>
  <c r="F169" i="4"/>
  <c r="AK169" i="4" s="1"/>
  <c r="G169" i="4"/>
  <c r="AE169" i="2"/>
  <c r="AD169" i="2"/>
  <c r="W168" i="2"/>
  <c r="V168" i="2"/>
  <c r="O169" i="2"/>
  <c r="N169" i="2"/>
  <c r="C169" i="2"/>
  <c r="D169" i="2"/>
  <c r="E169" i="2" s="1"/>
  <c r="AD170" i="4"/>
  <c r="AE170" i="4"/>
  <c r="V171" i="4"/>
  <c r="W171" i="4"/>
  <c r="C170" i="4"/>
  <c r="D170" i="4"/>
  <c r="E175" i="6"/>
  <c r="A175" i="6" s="1"/>
  <c r="C176" i="6"/>
  <c r="A170" i="2"/>
  <c r="B169" i="2"/>
  <c r="T169" i="2"/>
  <c r="U168" i="2"/>
  <c r="AC169" i="2"/>
  <c r="AB170" i="2"/>
  <c r="M169" i="2"/>
  <c r="L170" i="2"/>
  <c r="AB171" i="4"/>
  <c r="AC170" i="4"/>
  <c r="U171" i="4"/>
  <c r="T172" i="4"/>
  <c r="A171" i="4"/>
  <c r="B170" i="4"/>
  <c r="AG169" i="4" l="1"/>
  <c r="AN169" i="4" s="1"/>
  <c r="Q167" i="4"/>
  <c r="AL167" i="4" s="1"/>
  <c r="AF169" i="2"/>
  <c r="X171" i="4"/>
  <c r="X168" i="2"/>
  <c r="Z168" i="2" s="1"/>
  <c r="AF170" i="4"/>
  <c r="Q168" i="2"/>
  <c r="Y168" i="2"/>
  <c r="AG169" i="2"/>
  <c r="AH169" i="2"/>
  <c r="P169" i="2"/>
  <c r="Q169" i="2" s="1"/>
  <c r="P168" i="4"/>
  <c r="Q168" i="4" s="1"/>
  <c r="AL168" i="4" s="1"/>
  <c r="O169" i="4"/>
  <c r="M169" i="4"/>
  <c r="N169" i="4"/>
  <c r="L170" i="4"/>
  <c r="E170" i="4"/>
  <c r="F170" i="4" s="1"/>
  <c r="AK170" i="4" s="1"/>
  <c r="G169" i="2"/>
  <c r="F169" i="2"/>
  <c r="AD170" i="2"/>
  <c r="AE170" i="2"/>
  <c r="AF170" i="2" s="1"/>
  <c r="W169" i="2"/>
  <c r="V169" i="2"/>
  <c r="N170" i="2"/>
  <c r="O170" i="2"/>
  <c r="D170" i="2"/>
  <c r="C170" i="2"/>
  <c r="AE171" i="4"/>
  <c r="AD171" i="4"/>
  <c r="V172" i="4"/>
  <c r="W172" i="4"/>
  <c r="D171" i="4"/>
  <c r="C171" i="4"/>
  <c r="C177" i="6"/>
  <c r="E176" i="6"/>
  <c r="A176" i="6" s="1"/>
  <c r="AC170" i="2"/>
  <c r="AB171" i="2"/>
  <c r="T170" i="2"/>
  <c r="U169" i="2"/>
  <c r="M170" i="2"/>
  <c r="L171" i="2"/>
  <c r="A171" i="2"/>
  <c r="B170" i="2"/>
  <c r="B171" i="4"/>
  <c r="A172" i="4"/>
  <c r="U172" i="4"/>
  <c r="T173" i="4"/>
  <c r="AC171" i="4"/>
  <c r="AB172" i="4"/>
  <c r="AF171" i="4" l="1"/>
  <c r="X169" i="2"/>
  <c r="G170" i="4"/>
  <c r="P170" i="2"/>
  <c r="X172" i="4"/>
  <c r="R169" i="2"/>
  <c r="Y172" i="4"/>
  <c r="AM172" i="4" s="1"/>
  <c r="Z172" i="4"/>
  <c r="R168" i="4"/>
  <c r="Y169" i="2"/>
  <c r="Z169" i="2"/>
  <c r="P169" i="4"/>
  <c r="Q169" i="4" s="1"/>
  <c r="AL169" i="4" s="1"/>
  <c r="L171" i="4"/>
  <c r="O170" i="4"/>
  <c r="N170" i="4"/>
  <c r="P170" i="4" s="1"/>
  <c r="M170" i="4"/>
  <c r="Q170" i="2"/>
  <c r="R170" i="2"/>
  <c r="E171" i="4"/>
  <c r="E170" i="2"/>
  <c r="F170" i="2" s="1"/>
  <c r="G171" i="4"/>
  <c r="F171" i="4"/>
  <c r="AK171" i="4" s="1"/>
  <c r="G170" i="2"/>
  <c r="AD171" i="2"/>
  <c r="AE171" i="2"/>
  <c r="W170" i="2"/>
  <c r="V170" i="2"/>
  <c r="N171" i="2"/>
  <c r="O171" i="2"/>
  <c r="D171" i="2"/>
  <c r="C171" i="2"/>
  <c r="AE172" i="4"/>
  <c r="AD172" i="4"/>
  <c r="W173" i="4"/>
  <c r="V173" i="4"/>
  <c r="C172" i="4"/>
  <c r="D172" i="4"/>
  <c r="C178" i="6"/>
  <c r="E177" i="6"/>
  <c r="A177" i="6" s="1"/>
  <c r="A172" i="2"/>
  <c r="B171" i="2"/>
  <c r="T171" i="2"/>
  <c r="U170" i="2"/>
  <c r="M171" i="2"/>
  <c r="L172" i="2"/>
  <c r="AC171" i="2"/>
  <c r="AB172" i="2"/>
  <c r="AB173" i="4"/>
  <c r="AC172" i="4"/>
  <c r="U173" i="4"/>
  <c r="T174" i="4"/>
  <c r="A173" i="4"/>
  <c r="B172" i="4"/>
  <c r="AF172" i="4" l="1"/>
  <c r="E171" i="2"/>
  <c r="R169" i="4"/>
  <c r="X173" i="4"/>
  <c r="X170" i="2"/>
  <c r="Z173" i="4"/>
  <c r="Y173" i="4"/>
  <c r="AM173" i="4" s="1"/>
  <c r="AG172" i="4"/>
  <c r="AN172" i="4" s="1"/>
  <c r="AH172" i="4"/>
  <c r="AF171" i="2"/>
  <c r="E172" i="4"/>
  <c r="F172" i="4" s="1"/>
  <c r="AK172" i="4" s="1"/>
  <c r="P171" i="2"/>
  <c r="Q171" i="2" s="1"/>
  <c r="N171" i="4"/>
  <c r="L172" i="4"/>
  <c r="M171" i="4"/>
  <c r="O171" i="4"/>
  <c r="R170" i="4"/>
  <c r="Q170" i="4"/>
  <c r="AL170" i="4" s="1"/>
  <c r="R171" i="2"/>
  <c r="F171" i="2"/>
  <c r="G171" i="2"/>
  <c r="AE172" i="2"/>
  <c r="AD172" i="2"/>
  <c r="W171" i="2"/>
  <c r="V171" i="2"/>
  <c r="N172" i="2"/>
  <c r="O172" i="2"/>
  <c r="C172" i="2"/>
  <c r="D172" i="2"/>
  <c r="AE173" i="4"/>
  <c r="AD173" i="4"/>
  <c r="W174" i="4"/>
  <c r="V174" i="4"/>
  <c r="D173" i="4"/>
  <c r="C173" i="4"/>
  <c r="C179" i="6"/>
  <c r="E178" i="6"/>
  <c r="A178" i="6" s="1"/>
  <c r="AC172" i="2"/>
  <c r="AB173" i="2"/>
  <c r="M172" i="2"/>
  <c r="L173" i="2"/>
  <c r="A173" i="2"/>
  <c r="B172" i="2"/>
  <c r="T172" i="2"/>
  <c r="U171" i="2"/>
  <c r="U174" i="4"/>
  <c r="T175" i="4"/>
  <c r="B173" i="4"/>
  <c r="A174" i="4"/>
  <c r="AC173" i="4"/>
  <c r="AB174" i="4"/>
  <c r="X174" i="4" l="1"/>
  <c r="X171" i="2"/>
  <c r="AF173" i="4"/>
  <c r="AG173" i="4"/>
  <c r="AN173" i="4" s="1"/>
  <c r="AH173" i="4"/>
  <c r="Y174" i="4"/>
  <c r="AM174" i="4" s="1"/>
  <c r="Z174" i="4"/>
  <c r="G172" i="4"/>
  <c r="AF172" i="2"/>
  <c r="E173" i="4"/>
  <c r="F173" i="4" s="1"/>
  <c r="AK173" i="4" s="1"/>
  <c r="E172" i="2"/>
  <c r="G172" i="2" s="1"/>
  <c r="P171" i="4"/>
  <c r="Q171" i="4"/>
  <c r="AL171" i="4" s="1"/>
  <c r="R171" i="4"/>
  <c r="N172" i="4"/>
  <c r="L173" i="4"/>
  <c r="M172" i="4"/>
  <c r="O172" i="4"/>
  <c r="P172" i="2"/>
  <c r="R172" i="2" s="1"/>
  <c r="AD173" i="2"/>
  <c r="AE173" i="2"/>
  <c r="V172" i="2"/>
  <c r="W172" i="2"/>
  <c r="X172" i="2" s="1"/>
  <c r="N173" i="2"/>
  <c r="O173" i="2"/>
  <c r="C173" i="2"/>
  <c r="D173" i="2"/>
  <c r="AD174" i="4"/>
  <c r="AE174" i="4"/>
  <c r="W175" i="4"/>
  <c r="V175" i="4"/>
  <c r="C174" i="4"/>
  <c r="D174" i="4"/>
  <c r="E179" i="6"/>
  <c r="A179" i="6" s="1"/>
  <c r="C180" i="6"/>
  <c r="T173" i="2"/>
  <c r="U172" i="2"/>
  <c r="A174" i="2"/>
  <c r="B173" i="2"/>
  <c r="M173" i="2"/>
  <c r="L174" i="2"/>
  <c r="AC173" i="2"/>
  <c r="AB174" i="2"/>
  <c r="AB175" i="4"/>
  <c r="AC174" i="4"/>
  <c r="U175" i="4"/>
  <c r="T176" i="4"/>
  <c r="A175" i="4"/>
  <c r="B174" i="4"/>
  <c r="X175" i="4" l="1"/>
  <c r="AF173" i="2"/>
  <c r="AG173" i="2"/>
  <c r="AH173" i="2"/>
  <c r="Y175" i="4"/>
  <c r="AM175" i="4" s="1"/>
  <c r="Z175" i="4"/>
  <c r="Y172" i="2"/>
  <c r="Z172" i="2"/>
  <c r="AF174" i="4"/>
  <c r="G173" i="4"/>
  <c r="AG172" i="2"/>
  <c r="AH172" i="2"/>
  <c r="F172" i="2"/>
  <c r="P172" i="4"/>
  <c r="Q172" i="4" s="1"/>
  <c r="AL172" i="4" s="1"/>
  <c r="P173" i="2"/>
  <c r="R173" i="2" s="1"/>
  <c r="O173" i="4"/>
  <c r="L174" i="4"/>
  <c r="N173" i="4"/>
  <c r="M173" i="4"/>
  <c r="Q172" i="2"/>
  <c r="E173" i="2"/>
  <c r="F173" i="2" s="1"/>
  <c r="E174" i="4"/>
  <c r="F174" i="4" s="1"/>
  <c r="AK174" i="4" s="1"/>
  <c r="G173" i="2"/>
  <c r="G174" i="4"/>
  <c r="AE174" i="2"/>
  <c r="AD174" i="2"/>
  <c r="V173" i="2"/>
  <c r="W173" i="2"/>
  <c r="O174" i="2"/>
  <c r="N174" i="2"/>
  <c r="C174" i="2"/>
  <c r="D174" i="2"/>
  <c r="E174" i="2" s="1"/>
  <c r="AE175" i="4"/>
  <c r="AD175" i="4"/>
  <c r="V176" i="4"/>
  <c r="W176" i="4"/>
  <c r="X176" i="4" s="1"/>
  <c r="D175" i="4"/>
  <c r="C175" i="4"/>
  <c r="E175" i="4" s="1"/>
  <c r="C181" i="6"/>
  <c r="E180" i="6"/>
  <c r="A180" i="6" s="1"/>
  <c r="A175" i="2"/>
  <c r="B174" i="2"/>
  <c r="T174" i="2"/>
  <c r="U173" i="2"/>
  <c r="M174" i="2"/>
  <c r="L175" i="2"/>
  <c r="AC174" i="2"/>
  <c r="AB175" i="2"/>
  <c r="U176" i="4"/>
  <c r="T177" i="4"/>
  <c r="AB176" i="4"/>
  <c r="AC175" i="4"/>
  <c r="A176" i="4"/>
  <c r="B175" i="4"/>
  <c r="AF174" i="2" l="1"/>
  <c r="X173" i="2"/>
  <c r="AF175" i="4"/>
  <c r="Y173" i="2"/>
  <c r="Z173" i="2"/>
  <c r="Y176" i="4"/>
  <c r="AM176" i="4" s="1"/>
  <c r="Z176" i="4"/>
  <c r="AG174" i="2"/>
  <c r="AH174" i="2"/>
  <c r="Q173" i="2"/>
  <c r="AG174" i="4"/>
  <c r="AN174" i="4" s="1"/>
  <c r="AH174" i="4"/>
  <c r="AG175" i="4"/>
  <c r="AN175" i="4" s="1"/>
  <c r="AH175" i="4"/>
  <c r="R172" i="4"/>
  <c r="P173" i="4"/>
  <c r="R173" i="4" s="1"/>
  <c r="P174" i="2"/>
  <c r="Q174" i="2" s="1"/>
  <c r="M174" i="4"/>
  <c r="L175" i="4"/>
  <c r="O174" i="4"/>
  <c r="N174" i="4"/>
  <c r="F174" i="2"/>
  <c r="G174" i="2"/>
  <c r="F175" i="4"/>
  <c r="AK175" i="4" s="1"/>
  <c r="AD175" i="2"/>
  <c r="AE175" i="2"/>
  <c r="W174" i="2"/>
  <c r="V174" i="2"/>
  <c r="X174" i="2" s="1"/>
  <c r="O175" i="2"/>
  <c r="N175" i="2"/>
  <c r="P175" i="2" s="1"/>
  <c r="D175" i="2"/>
  <c r="C175" i="2"/>
  <c r="E175" i="2" s="1"/>
  <c r="AD176" i="4"/>
  <c r="AE176" i="4"/>
  <c r="V177" i="4"/>
  <c r="W177" i="4"/>
  <c r="C176" i="4"/>
  <c r="D176" i="4"/>
  <c r="C182" i="6"/>
  <c r="E181" i="6"/>
  <c r="A181" i="6" s="1"/>
  <c r="M175" i="2"/>
  <c r="L176" i="2"/>
  <c r="T175" i="2"/>
  <c r="U174" i="2"/>
  <c r="AC175" i="2"/>
  <c r="AB176" i="2"/>
  <c r="A176" i="2"/>
  <c r="B175" i="2"/>
  <c r="A177" i="4"/>
  <c r="B176" i="4"/>
  <c r="U177" i="4"/>
  <c r="T178" i="4"/>
  <c r="X177" i="4"/>
  <c r="AB177" i="4"/>
  <c r="AC176" i="4"/>
  <c r="AF176" i="4" l="1"/>
  <c r="AG176" i="4"/>
  <c r="AN176" i="4" s="1"/>
  <c r="AH176" i="4"/>
  <c r="Y174" i="2"/>
  <c r="Z174" i="2"/>
  <c r="AF175" i="2"/>
  <c r="R174" i="2"/>
  <c r="E176" i="4"/>
  <c r="F176" i="4" s="1"/>
  <c r="AK176" i="4" s="1"/>
  <c r="P174" i="4"/>
  <c r="Q174" i="4" s="1"/>
  <c r="AL174" i="4" s="1"/>
  <c r="Q173" i="4"/>
  <c r="AL173" i="4" s="1"/>
  <c r="L176" i="4"/>
  <c r="M175" i="4"/>
  <c r="N175" i="4"/>
  <c r="O175" i="4"/>
  <c r="Q175" i="2"/>
  <c r="R175" i="2"/>
  <c r="F175" i="2"/>
  <c r="AE176" i="2"/>
  <c r="AD176" i="2"/>
  <c r="W175" i="2"/>
  <c r="V175" i="2"/>
  <c r="X175" i="2" s="1"/>
  <c r="O176" i="2"/>
  <c r="N176" i="2"/>
  <c r="C176" i="2"/>
  <c r="D176" i="2"/>
  <c r="AE177" i="4"/>
  <c r="AD177" i="4"/>
  <c r="W178" i="4"/>
  <c r="V178" i="4"/>
  <c r="X178" i="4" s="1"/>
  <c r="D177" i="4"/>
  <c r="C177" i="4"/>
  <c r="C183" i="6"/>
  <c r="E182" i="6"/>
  <c r="A182" i="6" s="1"/>
  <c r="T176" i="2"/>
  <c r="U175" i="2"/>
  <c r="M176" i="2"/>
  <c r="L177" i="2"/>
  <c r="A177" i="2"/>
  <c r="B176" i="2"/>
  <c r="AC176" i="2"/>
  <c r="AB177" i="2"/>
  <c r="AC177" i="4"/>
  <c r="AB178" i="4"/>
  <c r="B177" i="4"/>
  <c r="A178" i="4"/>
  <c r="U178" i="4"/>
  <c r="T179" i="4"/>
  <c r="AF177" i="4" l="1"/>
  <c r="P176" i="2"/>
  <c r="Q176" i="2" s="1"/>
  <c r="E177" i="4"/>
  <c r="AF176" i="2"/>
  <c r="AG176" i="2" s="1"/>
  <c r="Y175" i="2"/>
  <c r="Z175" i="2"/>
  <c r="G176" i="4"/>
  <c r="R174" i="4"/>
  <c r="AG175" i="2"/>
  <c r="AH175" i="2"/>
  <c r="P175" i="4"/>
  <c r="Q175" i="4" s="1"/>
  <c r="AL175" i="4" s="1"/>
  <c r="N176" i="4"/>
  <c r="L177" i="4"/>
  <c r="M176" i="4"/>
  <c r="O176" i="4"/>
  <c r="R176" i="2"/>
  <c r="E176" i="2"/>
  <c r="G176" i="2" s="1"/>
  <c r="F177" i="4"/>
  <c r="AK177" i="4" s="1"/>
  <c r="G177" i="4"/>
  <c r="F176" i="2"/>
  <c r="AD177" i="2"/>
  <c r="AE177" i="2"/>
  <c r="W176" i="2"/>
  <c r="V176" i="2"/>
  <c r="O177" i="2"/>
  <c r="N177" i="2"/>
  <c r="P177" i="2" s="1"/>
  <c r="C177" i="2"/>
  <c r="D177" i="2"/>
  <c r="AD178" i="4"/>
  <c r="AE178" i="4"/>
  <c r="W179" i="4"/>
  <c r="V179" i="4"/>
  <c r="D178" i="4"/>
  <c r="C178" i="4"/>
  <c r="E183" i="6"/>
  <c r="A183" i="6" s="1"/>
  <c r="C184" i="6"/>
  <c r="AC177" i="2"/>
  <c r="AB178" i="2"/>
  <c r="A178" i="2"/>
  <c r="B177" i="2"/>
  <c r="T177" i="2"/>
  <c r="U176" i="2"/>
  <c r="M177" i="2"/>
  <c r="L178" i="2"/>
  <c r="A179" i="4"/>
  <c r="B178" i="4"/>
  <c r="AB179" i="4"/>
  <c r="AC178" i="4"/>
  <c r="U179" i="4"/>
  <c r="T180" i="4"/>
  <c r="AH176" i="2" l="1"/>
  <c r="R175" i="4"/>
  <c r="X179" i="4"/>
  <c r="X176" i="2"/>
  <c r="Y179" i="4"/>
  <c r="AM179" i="4" s="1"/>
  <c r="Z179" i="4"/>
  <c r="Y176" i="2"/>
  <c r="Z176" i="2"/>
  <c r="AF178" i="4"/>
  <c r="AF177" i="2"/>
  <c r="O177" i="4"/>
  <c r="M177" i="4"/>
  <c r="N177" i="4"/>
  <c r="L178" i="4"/>
  <c r="P176" i="4"/>
  <c r="R176" i="4" s="1"/>
  <c r="Q177" i="2"/>
  <c r="R177" i="2"/>
  <c r="E178" i="4"/>
  <c r="F178" i="4" s="1"/>
  <c r="AK178" i="4" s="1"/>
  <c r="E177" i="2"/>
  <c r="G177" i="2" s="1"/>
  <c r="AE178" i="2"/>
  <c r="AD178" i="2"/>
  <c r="W177" i="2"/>
  <c r="V177" i="2"/>
  <c r="N178" i="2"/>
  <c r="O178" i="2"/>
  <c r="D178" i="2"/>
  <c r="C178" i="2"/>
  <c r="AD179" i="4"/>
  <c r="AE179" i="4"/>
  <c r="V180" i="4"/>
  <c r="W180" i="4"/>
  <c r="D179" i="4"/>
  <c r="C179" i="4"/>
  <c r="C185" i="6"/>
  <c r="E184" i="6"/>
  <c r="A184" i="6" s="1"/>
  <c r="T178" i="2"/>
  <c r="U177" i="2"/>
  <c r="M178" i="2"/>
  <c r="L179" i="2"/>
  <c r="A179" i="2"/>
  <c r="B178" i="2"/>
  <c r="AC178" i="2"/>
  <c r="AB179" i="2"/>
  <c r="U180" i="4"/>
  <c r="T181" i="4"/>
  <c r="A180" i="4"/>
  <c r="B179" i="4"/>
  <c r="AB180" i="4"/>
  <c r="AC179" i="4"/>
  <c r="X177" i="2" l="1"/>
  <c r="AF178" i="2"/>
  <c r="AF179" i="4"/>
  <c r="AG179" i="4" s="1"/>
  <c r="AN179" i="4" s="1"/>
  <c r="X180" i="4"/>
  <c r="E178" i="2"/>
  <c r="F178" i="2" s="1"/>
  <c r="Q177" i="4"/>
  <c r="AL177" i="4" s="1"/>
  <c r="P178" i="2"/>
  <c r="R178" i="2" s="1"/>
  <c r="L179" i="4"/>
  <c r="O178" i="4"/>
  <c r="M178" i="4"/>
  <c r="N178" i="4"/>
  <c r="Q176" i="4"/>
  <c r="AL176" i="4" s="1"/>
  <c r="P177" i="4"/>
  <c r="R177" i="4" s="1"/>
  <c r="Q178" i="2"/>
  <c r="G178" i="4"/>
  <c r="F177" i="2"/>
  <c r="E179" i="4"/>
  <c r="F179" i="4" s="1"/>
  <c r="AK179" i="4" s="1"/>
  <c r="AE179" i="2"/>
  <c r="AD179" i="2"/>
  <c r="V178" i="2"/>
  <c r="W178" i="2"/>
  <c r="N179" i="2"/>
  <c r="O179" i="2"/>
  <c r="D179" i="2"/>
  <c r="C179" i="2"/>
  <c r="AE180" i="4"/>
  <c r="AD180" i="4"/>
  <c r="V181" i="4"/>
  <c r="W181" i="4"/>
  <c r="C180" i="4"/>
  <c r="D180" i="4"/>
  <c r="C186" i="6"/>
  <c r="E185" i="6"/>
  <c r="A185" i="6" s="1"/>
  <c r="T179" i="2"/>
  <c r="U178" i="2"/>
  <c r="AC179" i="2"/>
  <c r="AB180" i="2"/>
  <c r="M179" i="2"/>
  <c r="L180" i="2"/>
  <c r="A180" i="2"/>
  <c r="B179" i="2"/>
  <c r="AB181" i="4"/>
  <c r="AC180" i="4"/>
  <c r="U181" i="4"/>
  <c r="T182" i="4"/>
  <c r="A181" i="4"/>
  <c r="B180" i="4"/>
  <c r="AH179" i="4" l="1"/>
  <c r="G178" i="2"/>
  <c r="AF180" i="4"/>
  <c r="AH180" i="4" s="1"/>
  <c r="E180" i="4"/>
  <c r="X181" i="4"/>
  <c r="X178" i="2"/>
  <c r="Z181" i="4"/>
  <c r="Y181" i="4"/>
  <c r="AM181" i="4" s="1"/>
  <c r="Y180" i="4"/>
  <c r="AM180" i="4" s="1"/>
  <c r="Z180" i="4"/>
  <c r="AF179" i="2"/>
  <c r="P178" i="4"/>
  <c r="Q178" i="4" s="1"/>
  <c r="AL178" i="4" s="1"/>
  <c r="P179" i="2"/>
  <c r="R179" i="2" s="1"/>
  <c r="N179" i="4"/>
  <c r="L180" i="4"/>
  <c r="O179" i="4"/>
  <c r="M179" i="4"/>
  <c r="E179" i="2"/>
  <c r="G179" i="2" s="1"/>
  <c r="G179" i="4"/>
  <c r="F180" i="4"/>
  <c r="AK180" i="4" s="1"/>
  <c r="G180" i="4"/>
  <c r="AE180" i="2"/>
  <c r="AD180" i="2"/>
  <c r="V179" i="2"/>
  <c r="W179" i="2"/>
  <c r="N180" i="2"/>
  <c r="O180" i="2"/>
  <c r="C180" i="2"/>
  <c r="D180" i="2"/>
  <c r="AE181" i="4"/>
  <c r="AD181" i="4"/>
  <c r="W182" i="4"/>
  <c r="V182" i="4"/>
  <c r="D181" i="4"/>
  <c r="C181" i="4"/>
  <c r="E186" i="6"/>
  <c r="A186" i="6" s="1"/>
  <c r="C187" i="6"/>
  <c r="A181" i="2"/>
  <c r="B180" i="2"/>
  <c r="T180" i="2"/>
  <c r="U179" i="2"/>
  <c r="M180" i="2"/>
  <c r="L181" i="2"/>
  <c r="AC180" i="2"/>
  <c r="AB181" i="2"/>
  <c r="A182" i="4"/>
  <c r="B181" i="4"/>
  <c r="AB182" i="4"/>
  <c r="AC181" i="4"/>
  <c r="U182" i="4"/>
  <c r="T183" i="4"/>
  <c r="P180" i="2" l="1"/>
  <c r="AG180" i="4"/>
  <c r="AN180" i="4" s="1"/>
  <c r="R178" i="4"/>
  <c r="AF181" i="4"/>
  <c r="AH181" i="4" s="1"/>
  <c r="X182" i="4"/>
  <c r="Y182" i="4" s="1"/>
  <c r="AM182" i="4" s="1"/>
  <c r="X179" i="2"/>
  <c r="Z179" i="2" s="1"/>
  <c r="AG179" i="2"/>
  <c r="AH179" i="2"/>
  <c r="AG181" i="4"/>
  <c r="AN181" i="4" s="1"/>
  <c r="F179" i="2"/>
  <c r="AF180" i="2"/>
  <c r="P179" i="4"/>
  <c r="R179" i="4" s="1"/>
  <c r="Q179" i="2"/>
  <c r="O180" i="4"/>
  <c r="N180" i="4"/>
  <c r="M180" i="4"/>
  <c r="L181" i="4"/>
  <c r="R180" i="2"/>
  <c r="Q180" i="2"/>
  <c r="E181" i="4"/>
  <c r="G181" i="4" s="1"/>
  <c r="E180" i="2"/>
  <c r="G180" i="2" s="1"/>
  <c r="AD181" i="2"/>
  <c r="AE181" i="2"/>
  <c r="W180" i="2"/>
  <c r="V180" i="2"/>
  <c r="N181" i="2"/>
  <c r="O181" i="2"/>
  <c r="C181" i="2"/>
  <c r="D181" i="2"/>
  <c r="AD182" i="4"/>
  <c r="AE182" i="4"/>
  <c r="W183" i="4"/>
  <c r="V183" i="4"/>
  <c r="C182" i="4"/>
  <c r="D182" i="4"/>
  <c r="E187" i="6"/>
  <c r="A187" i="6" s="1"/>
  <c r="C188" i="6"/>
  <c r="AC181" i="2"/>
  <c r="AB182" i="2"/>
  <c r="T181" i="2"/>
  <c r="U180" i="2"/>
  <c r="M181" i="2"/>
  <c r="L182" i="2"/>
  <c r="A182" i="2"/>
  <c r="B181" i="2"/>
  <c r="AB183" i="4"/>
  <c r="AC182" i="4"/>
  <c r="A183" i="4"/>
  <c r="B182" i="4"/>
  <c r="U183" i="4"/>
  <c r="T184" i="4"/>
  <c r="Y179" i="2" l="1"/>
  <c r="X183" i="4"/>
  <c r="Y183" i="4" s="1"/>
  <c r="AM183" i="4" s="1"/>
  <c r="Z182" i="4"/>
  <c r="F181" i="4"/>
  <c r="AK181" i="4" s="1"/>
  <c r="X180" i="2"/>
  <c r="Y180" i="2" s="1"/>
  <c r="AF182" i="4"/>
  <c r="AF181" i="2"/>
  <c r="AH181" i="2" s="1"/>
  <c r="AG181" i="2"/>
  <c r="Z183" i="4"/>
  <c r="Z180" i="2"/>
  <c r="AG182" i="4"/>
  <c r="AN182" i="4" s="1"/>
  <c r="AH182" i="4"/>
  <c r="Q179" i="4"/>
  <c r="AL179" i="4" s="1"/>
  <c r="AG180" i="2"/>
  <c r="AH180" i="2"/>
  <c r="F180" i="2"/>
  <c r="P180" i="4"/>
  <c r="R180" i="4" s="1"/>
  <c r="P181" i="2"/>
  <c r="Q181" i="2" s="1"/>
  <c r="L182" i="4"/>
  <c r="O181" i="4"/>
  <c r="M181" i="4"/>
  <c r="N181" i="4"/>
  <c r="E182" i="4"/>
  <c r="F182" i="4" s="1"/>
  <c r="AK182" i="4" s="1"/>
  <c r="E181" i="2"/>
  <c r="F181" i="2" s="1"/>
  <c r="AE182" i="2"/>
  <c r="AD182" i="2"/>
  <c r="W181" i="2"/>
  <c r="V181" i="2"/>
  <c r="X181" i="2" s="1"/>
  <c r="O182" i="2"/>
  <c r="N182" i="2"/>
  <c r="C182" i="2"/>
  <c r="D182" i="2"/>
  <c r="AE183" i="4"/>
  <c r="AD183" i="4"/>
  <c r="V184" i="4"/>
  <c r="W184" i="4"/>
  <c r="X184" i="4" s="1"/>
  <c r="D183" i="4"/>
  <c r="C183" i="4"/>
  <c r="C189" i="6"/>
  <c r="E188" i="6"/>
  <c r="A188" i="6" s="1"/>
  <c r="A183" i="2"/>
  <c r="B182" i="2"/>
  <c r="M182" i="2"/>
  <c r="L183" i="2"/>
  <c r="T182" i="2"/>
  <c r="U181" i="2"/>
  <c r="AC182" i="2"/>
  <c r="AB183" i="2"/>
  <c r="U184" i="4"/>
  <c r="T185" i="4"/>
  <c r="B183" i="4"/>
  <c r="A184" i="4"/>
  <c r="AC183" i="4"/>
  <c r="AB184" i="4"/>
  <c r="AF183" i="4" l="1"/>
  <c r="AF182" i="2"/>
  <c r="AG183" i="4"/>
  <c r="AN183" i="4" s="1"/>
  <c r="AH183" i="4"/>
  <c r="AG182" i="2"/>
  <c r="AH182" i="2"/>
  <c r="R181" i="2"/>
  <c r="P182" i="2"/>
  <c r="R182" i="2" s="1"/>
  <c r="Y181" i="2"/>
  <c r="Z181" i="2"/>
  <c r="P181" i="4"/>
  <c r="Q180" i="4"/>
  <c r="AL180" i="4" s="1"/>
  <c r="Q181" i="4"/>
  <c r="AL181" i="4" s="1"/>
  <c r="R181" i="4"/>
  <c r="L183" i="4"/>
  <c r="M182" i="4"/>
  <c r="N182" i="4"/>
  <c r="O182" i="4"/>
  <c r="G181" i="2"/>
  <c r="E183" i="4"/>
  <c r="G183" i="4" s="1"/>
  <c r="E182" i="2"/>
  <c r="F182" i="2" s="1"/>
  <c r="AD183" i="2"/>
  <c r="AE183" i="2"/>
  <c r="V182" i="2"/>
  <c r="W182" i="2"/>
  <c r="O183" i="2"/>
  <c r="N183" i="2"/>
  <c r="D183" i="2"/>
  <c r="C183" i="2"/>
  <c r="AD184" i="4"/>
  <c r="AE184" i="4"/>
  <c r="W185" i="4"/>
  <c r="V185" i="4"/>
  <c r="C184" i="4"/>
  <c r="D184" i="4"/>
  <c r="E189" i="6"/>
  <c r="A189" i="6" s="1"/>
  <c r="C190" i="6"/>
  <c r="M183" i="2"/>
  <c r="L184" i="2"/>
  <c r="AC183" i="2"/>
  <c r="AB184" i="2"/>
  <c r="T183" i="2"/>
  <c r="U182" i="2"/>
  <c r="A184" i="2"/>
  <c r="B183" i="2"/>
  <c r="AB185" i="4"/>
  <c r="AC184" i="4"/>
  <c r="U185" i="4"/>
  <c r="T186" i="4"/>
  <c r="A185" i="4"/>
  <c r="B184" i="4"/>
  <c r="X185" i="4" l="1"/>
  <c r="AF183" i="2"/>
  <c r="AF184" i="4"/>
  <c r="AG183" i="2"/>
  <c r="AH183" i="2"/>
  <c r="P183" i="2"/>
  <c r="Q183" i="2" s="1"/>
  <c r="Q182" i="2"/>
  <c r="X182" i="2"/>
  <c r="F183" i="4"/>
  <c r="AK183" i="4" s="1"/>
  <c r="N183" i="4"/>
  <c r="O183" i="4"/>
  <c r="L184" i="4"/>
  <c r="M183" i="4"/>
  <c r="P182" i="4"/>
  <c r="R182" i="4" s="1"/>
  <c r="E184" i="4"/>
  <c r="F184" i="4"/>
  <c r="AK184" i="4" s="1"/>
  <c r="G184" i="4"/>
  <c r="E183" i="2"/>
  <c r="F183" i="2" s="1"/>
  <c r="AE184" i="2"/>
  <c r="AD184" i="2"/>
  <c r="AF184" i="2" s="1"/>
  <c r="W183" i="2"/>
  <c r="V183" i="2"/>
  <c r="O184" i="2"/>
  <c r="N184" i="2"/>
  <c r="C184" i="2"/>
  <c r="D184" i="2"/>
  <c r="AE185" i="4"/>
  <c r="AD185" i="4"/>
  <c r="AF185" i="4" s="1"/>
  <c r="W186" i="4"/>
  <c r="V186" i="4"/>
  <c r="D185" i="4"/>
  <c r="C185" i="4"/>
  <c r="C191" i="6"/>
  <c r="E190" i="6"/>
  <c r="A190" i="6" s="1"/>
  <c r="A185" i="2"/>
  <c r="B184" i="2"/>
  <c r="T184" i="2"/>
  <c r="U183" i="2"/>
  <c r="M184" i="2"/>
  <c r="L185" i="2"/>
  <c r="AC184" i="2"/>
  <c r="AB185" i="2"/>
  <c r="B185" i="4"/>
  <c r="A186" i="4"/>
  <c r="U186" i="4"/>
  <c r="T187" i="4"/>
  <c r="AC185" i="4"/>
  <c r="AB186" i="4"/>
  <c r="R183" i="2" l="1"/>
  <c r="X186" i="4"/>
  <c r="X183" i="2"/>
  <c r="Y183" i="2"/>
  <c r="Z183" i="2"/>
  <c r="Y186" i="4"/>
  <c r="AM186" i="4" s="1"/>
  <c r="Z186" i="4"/>
  <c r="Y182" i="2"/>
  <c r="Z182" i="2"/>
  <c r="P183" i="4"/>
  <c r="R183" i="4" s="1"/>
  <c r="Q182" i="4"/>
  <c r="AL182" i="4" s="1"/>
  <c r="P184" i="2"/>
  <c r="O184" i="4"/>
  <c r="N184" i="4"/>
  <c r="M184" i="4"/>
  <c r="L185" i="4"/>
  <c r="R184" i="2"/>
  <c r="Q184" i="2"/>
  <c r="E185" i="4"/>
  <c r="G183" i="2"/>
  <c r="F185" i="4"/>
  <c r="AK185" i="4" s="1"/>
  <c r="G185" i="4"/>
  <c r="E184" i="2"/>
  <c r="G184" i="2" s="1"/>
  <c r="AE185" i="2"/>
  <c r="AD185" i="2"/>
  <c r="W184" i="2"/>
  <c r="V184" i="2"/>
  <c r="N185" i="2"/>
  <c r="O185" i="2"/>
  <c r="C185" i="2"/>
  <c r="D185" i="2"/>
  <c r="AD186" i="4"/>
  <c r="AE186" i="4"/>
  <c r="W187" i="4"/>
  <c r="V187" i="4"/>
  <c r="C186" i="4"/>
  <c r="D186" i="4"/>
  <c r="E191" i="6"/>
  <c r="A191" i="6" s="1"/>
  <c r="C192" i="6"/>
  <c r="A186" i="2"/>
  <c r="B185" i="2"/>
  <c r="AC185" i="2"/>
  <c r="AB186" i="2"/>
  <c r="M185" i="2"/>
  <c r="L186" i="2"/>
  <c r="T185" i="2"/>
  <c r="U184" i="2"/>
  <c r="AB187" i="4"/>
  <c r="AC186" i="4"/>
  <c r="A187" i="4"/>
  <c r="B186" i="4"/>
  <c r="U187" i="4"/>
  <c r="T188" i="4"/>
  <c r="AF185" i="2" l="1"/>
  <c r="X187" i="4"/>
  <c r="X184" i="2"/>
  <c r="Q183" i="4"/>
  <c r="AL183" i="4" s="1"/>
  <c r="AF186" i="4"/>
  <c r="AG186" i="4" s="1"/>
  <c r="AN186" i="4" s="1"/>
  <c r="Y187" i="4"/>
  <c r="AM187" i="4" s="1"/>
  <c r="Z187" i="4"/>
  <c r="P184" i="4"/>
  <c r="P185" i="2"/>
  <c r="Q185" i="2" s="1"/>
  <c r="Q184" i="4"/>
  <c r="AL184" i="4" s="1"/>
  <c r="R184" i="4"/>
  <c r="N185" i="4"/>
  <c r="L186" i="4"/>
  <c r="M185" i="4"/>
  <c r="O185" i="4"/>
  <c r="F184" i="2"/>
  <c r="E186" i="4"/>
  <c r="F186" i="4" s="1"/>
  <c r="AK186" i="4" s="1"/>
  <c r="E185" i="2"/>
  <c r="G185" i="2" s="1"/>
  <c r="AD186" i="2"/>
  <c r="AE186" i="2"/>
  <c r="W185" i="2"/>
  <c r="V185" i="2"/>
  <c r="N186" i="2"/>
  <c r="O186" i="2"/>
  <c r="D186" i="2"/>
  <c r="C186" i="2"/>
  <c r="AD187" i="4"/>
  <c r="AE187" i="4"/>
  <c r="V188" i="4"/>
  <c r="W188" i="4"/>
  <c r="D187" i="4"/>
  <c r="C187" i="4"/>
  <c r="C193" i="6"/>
  <c r="E192" i="6"/>
  <c r="A192" i="6" s="1"/>
  <c r="AC186" i="2"/>
  <c r="AB187" i="2"/>
  <c r="T186" i="2"/>
  <c r="U185" i="2"/>
  <c r="M186" i="2"/>
  <c r="L187" i="2"/>
  <c r="A187" i="2"/>
  <c r="B186" i="2"/>
  <c r="AC187" i="4"/>
  <c r="AB188" i="4"/>
  <c r="A188" i="4"/>
  <c r="B187" i="4"/>
  <c r="U188" i="4"/>
  <c r="X188" i="4"/>
  <c r="T189" i="4"/>
  <c r="X185" i="2" l="1"/>
  <c r="E186" i="2"/>
  <c r="P185" i="4"/>
  <c r="AH186" i="4"/>
  <c r="AF187" i="4"/>
  <c r="AH187" i="4" s="1"/>
  <c r="AF186" i="2"/>
  <c r="AG186" i="2"/>
  <c r="AH186" i="2"/>
  <c r="Y188" i="4"/>
  <c r="AM188" i="4" s="1"/>
  <c r="Z188" i="4"/>
  <c r="E187" i="4"/>
  <c r="F187" i="4" s="1"/>
  <c r="AK187" i="4" s="1"/>
  <c r="P186" i="2"/>
  <c r="Q186" i="2" s="1"/>
  <c r="R185" i="2"/>
  <c r="N186" i="4"/>
  <c r="M186" i="4"/>
  <c r="O186" i="4"/>
  <c r="L187" i="4"/>
  <c r="R185" i="4"/>
  <c r="Q185" i="4"/>
  <c r="AL185" i="4" s="1"/>
  <c r="F185" i="2"/>
  <c r="G186" i="4"/>
  <c r="F186" i="2"/>
  <c r="G186" i="2"/>
  <c r="G187" i="4"/>
  <c r="AE187" i="2"/>
  <c r="AD187" i="2"/>
  <c r="W186" i="2"/>
  <c r="V186" i="2"/>
  <c r="N187" i="2"/>
  <c r="O187" i="2"/>
  <c r="D187" i="2"/>
  <c r="C187" i="2"/>
  <c r="AD188" i="4"/>
  <c r="AE188" i="4"/>
  <c r="W189" i="4"/>
  <c r="V189" i="4"/>
  <c r="X189" i="4" s="1"/>
  <c r="C188" i="4"/>
  <c r="D188" i="4"/>
  <c r="C194" i="6"/>
  <c r="E193" i="6"/>
  <c r="A193" i="6" s="1"/>
  <c r="A188" i="2"/>
  <c r="B187" i="2"/>
  <c r="M187" i="2"/>
  <c r="L188" i="2"/>
  <c r="AC187" i="2"/>
  <c r="AB188" i="2"/>
  <c r="X186" i="2"/>
  <c r="T187" i="2"/>
  <c r="U186" i="2"/>
  <c r="AB189" i="4"/>
  <c r="AC188" i="4"/>
  <c r="U189" i="4"/>
  <c r="T190" i="4"/>
  <c r="A189" i="4"/>
  <c r="B188" i="4"/>
  <c r="AG187" i="4" l="1"/>
  <c r="AN187" i="4" s="1"/>
  <c r="R186" i="2"/>
  <c r="AF188" i="4"/>
  <c r="AF187" i="2"/>
  <c r="AG187" i="2"/>
  <c r="AH187" i="2"/>
  <c r="AG188" i="4"/>
  <c r="AN188" i="4" s="1"/>
  <c r="AH188" i="4"/>
  <c r="Y186" i="2"/>
  <c r="Z186" i="2"/>
  <c r="Z189" i="4"/>
  <c r="Y189" i="4"/>
  <c r="AM189" i="4" s="1"/>
  <c r="M187" i="4"/>
  <c r="O187" i="4"/>
  <c r="L188" i="4"/>
  <c r="N187" i="4"/>
  <c r="P187" i="2"/>
  <c r="Q187" i="2" s="1"/>
  <c r="P186" i="4"/>
  <c r="R186" i="4" s="1"/>
  <c r="E188" i="4"/>
  <c r="G188" i="4" s="1"/>
  <c r="E187" i="2"/>
  <c r="F187" i="2" s="1"/>
  <c r="AD188" i="2"/>
  <c r="AE188" i="2"/>
  <c r="W187" i="2"/>
  <c r="V187" i="2"/>
  <c r="N188" i="2"/>
  <c r="O188" i="2"/>
  <c r="C188" i="2"/>
  <c r="D188" i="2"/>
  <c r="AE189" i="4"/>
  <c r="AD189" i="4"/>
  <c r="W190" i="4"/>
  <c r="V190" i="4"/>
  <c r="D189" i="4"/>
  <c r="C189" i="4"/>
  <c r="E194" i="6"/>
  <c r="A194" i="6" s="1"/>
  <c r="C195" i="6"/>
  <c r="A189" i="2"/>
  <c r="B188" i="2"/>
  <c r="M188" i="2"/>
  <c r="L189" i="2"/>
  <c r="AC188" i="2"/>
  <c r="AB189" i="2"/>
  <c r="T188" i="2"/>
  <c r="U187" i="2"/>
  <c r="A190" i="4"/>
  <c r="B189" i="4"/>
  <c r="AB190" i="4"/>
  <c r="AC189" i="4"/>
  <c r="U190" i="4"/>
  <c r="T191" i="4"/>
  <c r="G187" i="2" l="1"/>
  <c r="AF189" i="4"/>
  <c r="AF188" i="2"/>
  <c r="X190" i="4"/>
  <c r="Y190" i="4" s="1"/>
  <c r="AM190" i="4" s="1"/>
  <c r="R187" i="2"/>
  <c r="AG188" i="2"/>
  <c r="AH188" i="2"/>
  <c r="AG189" i="4"/>
  <c r="AN189" i="4" s="1"/>
  <c r="AH189" i="4"/>
  <c r="X187" i="2"/>
  <c r="F188" i="4"/>
  <c r="AK188" i="4" s="1"/>
  <c r="P187" i="4"/>
  <c r="Q187" i="4" s="1"/>
  <c r="AL187" i="4" s="1"/>
  <c r="L189" i="4"/>
  <c r="O188" i="4"/>
  <c r="M188" i="4"/>
  <c r="N188" i="4"/>
  <c r="Q186" i="4"/>
  <c r="AL186" i="4" s="1"/>
  <c r="P188" i="2"/>
  <c r="R188" i="2" s="1"/>
  <c r="E189" i="4"/>
  <c r="F189" i="4" s="1"/>
  <c r="AK189" i="4" s="1"/>
  <c r="E188" i="2"/>
  <c r="G188" i="2" s="1"/>
  <c r="AD189" i="2"/>
  <c r="AE189" i="2"/>
  <c r="V188" i="2"/>
  <c r="W188" i="2"/>
  <c r="X188" i="2" s="1"/>
  <c r="N189" i="2"/>
  <c r="O189" i="2"/>
  <c r="C189" i="2"/>
  <c r="D189" i="2"/>
  <c r="AE190" i="4"/>
  <c r="AD190" i="4"/>
  <c r="W191" i="4"/>
  <c r="V191" i="4"/>
  <c r="X191" i="4" s="1"/>
  <c r="C190" i="4"/>
  <c r="D190" i="4"/>
  <c r="E195" i="6"/>
  <c r="A195" i="6" s="1"/>
  <c r="C196" i="6"/>
  <c r="M189" i="2"/>
  <c r="L190" i="2"/>
  <c r="T189" i="2"/>
  <c r="U188" i="2"/>
  <c r="AC189" i="2"/>
  <c r="AB190" i="2"/>
  <c r="A190" i="2"/>
  <c r="B189" i="2"/>
  <c r="AB191" i="4"/>
  <c r="AC190" i="4"/>
  <c r="U191" i="4"/>
  <c r="T192" i="4"/>
  <c r="A191" i="4"/>
  <c r="B190" i="4"/>
  <c r="AF190" i="4" l="1"/>
  <c r="Q188" i="2"/>
  <c r="Z190" i="4"/>
  <c r="R187" i="4"/>
  <c r="Y188" i="2"/>
  <c r="Z188" i="2"/>
  <c r="Y187" i="2"/>
  <c r="Z187" i="2"/>
  <c r="AG190" i="4"/>
  <c r="AN190" i="4" s="1"/>
  <c r="AH190" i="4"/>
  <c r="AF189" i="2"/>
  <c r="P188" i="4"/>
  <c r="Q188" i="4" s="1"/>
  <c r="AL188" i="4" s="1"/>
  <c r="P189" i="2"/>
  <c r="R189" i="2" s="1"/>
  <c r="O189" i="4"/>
  <c r="L190" i="4"/>
  <c r="N189" i="4"/>
  <c r="M189" i="4"/>
  <c r="F188" i="2"/>
  <c r="E190" i="4"/>
  <c r="G190" i="4" s="1"/>
  <c r="F190" i="4"/>
  <c r="AK190" i="4" s="1"/>
  <c r="E189" i="2"/>
  <c r="F189" i="2" s="1"/>
  <c r="AE190" i="2"/>
  <c r="AD190" i="2"/>
  <c r="V189" i="2"/>
  <c r="W189" i="2"/>
  <c r="O190" i="2"/>
  <c r="N190" i="2"/>
  <c r="C190" i="2"/>
  <c r="D190" i="2"/>
  <c r="AE191" i="4"/>
  <c r="AD191" i="4"/>
  <c r="V192" i="4"/>
  <c r="W192" i="4"/>
  <c r="D191" i="4"/>
  <c r="C191" i="4"/>
  <c r="C197" i="6"/>
  <c r="E196" i="6"/>
  <c r="A196" i="6" s="1"/>
  <c r="AC190" i="2"/>
  <c r="AB191" i="2"/>
  <c r="AF190" i="2"/>
  <c r="M190" i="2"/>
  <c r="L191" i="2"/>
  <c r="A191" i="2"/>
  <c r="B190" i="2"/>
  <c r="T190" i="2"/>
  <c r="U189" i="2"/>
  <c r="A192" i="4"/>
  <c r="B191" i="4"/>
  <c r="U192" i="4"/>
  <c r="T193" i="4"/>
  <c r="AB192" i="4"/>
  <c r="AC191" i="4"/>
  <c r="AF191" i="4" l="1"/>
  <c r="Q189" i="2"/>
  <c r="X189" i="2"/>
  <c r="X192" i="4"/>
  <c r="Y189" i="2"/>
  <c r="Z189" i="2"/>
  <c r="AG189" i="2"/>
  <c r="AH189" i="2"/>
  <c r="AG190" i="2"/>
  <c r="AH190" i="2"/>
  <c r="P189" i="4"/>
  <c r="Q189" i="4" s="1"/>
  <c r="AL189" i="4" s="1"/>
  <c r="L191" i="4"/>
  <c r="M190" i="4"/>
  <c r="O190" i="4"/>
  <c r="N190" i="4"/>
  <c r="R188" i="4"/>
  <c r="P190" i="2"/>
  <c r="R190" i="2" s="1"/>
  <c r="E190" i="2"/>
  <c r="G190" i="2" s="1"/>
  <c r="E191" i="4"/>
  <c r="G191" i="4" s="1"/>
  <c r="AE191" i="2"/>
  <c r="AD191" i="2"/>
  <c r="V190" i="2"/>
  <c r="W190" i="2"/>
  <c r="X190" i="2" s="1"/>
  <c r="N191" i="2"/>
  <c r="O191" i="2"/>
  <c r="D191" i="2"/>
  <c r="C191" i="2"/>
  <c r="AE192" i="4"/>
  <c r="AD192" i="4"/>
  <c r="AF192" i="4" s="1"/>
  <c r="W193" i="4"/>
  <c r="V193" i="4"/>
  <c r="X193" i="4" s="1"/>
  <c r="C192" i="4"/>
  <c r="D192" i="4"/>
  <c r="C198" i="6"/>
  <c r="E197" i="6"/>
  <c r="A197" i="6" s="1"/>
  <c r="T191" i="2"/>
  <c r="U190" i="2"/>
  <c r="A192" i="2"/>
  <c r="B191" i="2"/>
  <c r="M191" i="2"/>
  <c r="L192" i="2"/>
  <c r="AC191" i="2"/>
  <c r="AB192" i="2"/>
  <c r="A193" i="4"/>
  <c r="B192" i="4"/>
  <c r="AB193" i="4"/>
  <c r="AC192" i="4"/>
  <c r="U193" i="4"/>
  <c r="T194" i="4"/>
  <c r="F191" i="4" l="1"/>
  <c r="AK191" i="4" s="1"/>
  <c r="R189" i="4"/>
  <c r="Z193" i="4"/>
  <c r="Y193" i="4"/>
  <c r="AM193" i="4" s="1"/>
  <c r="F190" i="2"/>
  <c r="Y190" i="2"/>
  <c r="Z190" i="2"/>
  <c r="AF191" i="2"/>
  <c r="P190" i="4"/>
  <c r="Q190" i="4" s="1"/>
  <c r="AL190" i="4" s="1"/>
  <c r="Q190" i="2"/>
  <c r="P191" i="2"/>
  <c r="Q191" i="2" s="1"/>
  <c r="N191" i="4"/>
  <c r="M191" i="4"/>
  <c r="O191" i="4"/>
  <c r="L192" i="4"/>
  <c r="R191" i="2"/>
  <c r="E192" i="4"/>
  <c r="F192" i="4"/>
  <c r="AK192" i="4" s="1"/>
  <c r="G192" i="4"/>
  <c r="E191" i="2"/>
  <c r="F191" i="2" s="1"/>
  <c r="AD192" i="2"/>
  <c r="AE192" i="2"/>
  <c r="AF192" i="2" s="1"/>
  <c r="W191" i="2"/>
  <c r="V191" i="2"/>
  <c r="O192" i="2"/>
  <c r="N192" i="2"/>
  <c r="C192" i="2"/>
  <c r="D192" i="2"/>
  <c r="AD193" i="4"/>
  <c r="AE193" i="4"/>
  <c r="W194" i="4"/>
  <c r="V194" i="4"/>
  <c r="D193" i="4"/>
  <c r="C193" i="4"/>
  <c r="C199" i="6"/>
  <c r="E198" i="6"/>
  <c r="A198" i="6" s="1"/>
  <c r="AC192" i="2"/>
  <c r="AB193" i="2"/>
  <c r="M192" i="2"/>
  <c r="L193" i="2"/>
  <c r="A193" i="2"/>
  <c r="B192" i="2"/>
  <c r="T192" i="2"/>
  <c r="U191" i="2"/>
  <c r="B193" i="4"/>
  <c r="A194" i="4"/>
  <c r="AC193" i="4"/>
  <c r="AB194" i="4"/>
  <c r="U194" i="4"/>
  <c r="T195" i="4"/>
  <c r="G191" i="2" l="1"/>
  <c r="X191" i="2"/>
  <c r="AF193" i="4"/>
  <c r="AG193" i="4"/>
  <c r="AN193" i="4" s="1"/>
  <c r="AH193" i="4"/>
  <c r="R190" i="4"/>
  <c r="P191" i="4"/>
  <c r="R191" i="4" s="1"/>
  <c r="E192" i="2"/>
  <c r="G192" i="2" s="1"/>
  <c r="X194" i="4"/>
  <c r="P192" i="2"/>
  <c r="R192" i="2" s="1"/>
  <c r="N192" i="4"/>
  <c r="O192" i="4"/>
  <c r="L193" i="4"/>
  <c r="M192" i="4"/>
  <c r="Q192" i="2"/>
  <c r="E193" i="4"/>
  <c r="F193" i="4" s="1"/>
  <c r="AK193" i="4" s="1"/>
  <c r="AD193" i="2"/>
  <c r="AE193" i="2"/>
  <c r="W192" i="2"/>
  <c r="V192" i="2"/>
  <c r="N193" i="2"/>
  <c r="O193" i="2"/>
  <c r="C193" i="2"/>
  <c r="D193" i="2"/>
  <c r="AD194" i="4"/>
  <c r="AE194" i="4"/>
  <c r="W195" i="4"/>
  <c r="V195" i="4"/>
  <c r="X195" i="4" s="1"/>
  <c r="D194" i="4"/>
  <c r="C194" i="4"/>
  <c r="E199" i="6"/>
  <c r="A199" i="6" s="1"/>
  <c r="C200" i="6"/>
  <c r="T193" i="2"/>
  <c r="U192" i="2"/>
  <c r="AC193" i="2"/>
  <c r="AB194" i="2"/>
  <c r="A194" i="2"/>
  <c r="B193" i="2"/>
  <c r="M193" i="2"/>
  <c r="L194" i="2"/>
  <c r="AB195" i="4"/>
  <c r="AC194" i="4"/>
  <c r="A195" i="4"/>
  <c r="B194" i="4"/>
  <c r="U195" i="4"/>
  <c r="T196" i="4"/>
  <c r="E193" i="2" l="1"/>
  <c r="Q191" i="4"/>
  <c r="AL191" i="4" s="1"/>
  <c r="F192" i="2"/>
  <c r="AF193" i="2"/>
  <c r="AH193" i="2" s="1"/>
  <c r="E194" i="4"/>
  <c r="Y195" i="4"/>
  <c r="AM195" i="4" s="1"/>
  <c r="Z195" i="4"/>
  <c r="AG193" i="2"/>
  <c r="Y194" i="4"/>
  <c r="AM194" i="4" s="1"/>
  <c r="Z194" i="4"/>
  <c r="X192" i="2"/>
  <c r="AF194" i="4"/>
  <c r="P192" i="4"/>
  <c r="Q192" i="4" s="1"/>
  <c r="AL192" i="4" s="1"/>
  <c r="L194" i="4"/>
  <c r="M193" i="4"/>
  <c r="O193" i="4"/>
  <c r="N193" i="4"/>
  <c r="P193" i="2"/>
  <c r="Q193" i="2" s="1"/>
  <c r="G193" i="4"/>
  <c r="G193" i="2"/>
  <c r="F193" i="2"/>
  <c r="F194" i="4"/>
  <c r="AK194" i="4" s="1"/>
  <c r="G194" i="4"/>
  <c r="AD194" i="2"/>
  <c r="AE194" i="2"/>
  <c r="W193" i="2"/>
  <c r="V193" i="2"/>
  <c r="N194" i="2"/>
  <c r="O194" i="2"/>
  <c r="D194" i="2"/>
  <c r="C194" i="2"/>
  <c r="AD195" i="4"/>
  <c r="AE195" i="4"/>
  <c r="V196" i="4"/>
  <c r="W196" i="4"/>
  <c r="D195" i="4"/>
  <c r="C195" i="4"/>
  <c r="C201" i="6"/>
  <c r="E200" i="6"/>
  <c r="A200" i="6" s="1"/>
  <c r="A195" i="2"/>
  <c r="B194" i="2"/>
  <c r="L195" i="2"/>
  <c r="M194" i="2"/>
  <c r="T194" i="2"/>
  <c r="U193" i="2"/>
  <c r="AB195" i="2"/>
  <c r="AC194" i="2"/>
  <c r="U196" i="4"/>
  <c r="T197" i="4"/>
  <c r="A196" i="4"/>
  <c r="B195" i="4"/>
  <c r="AB196" i="4"/>
  <c r="AC195" i="4"/>
  <c r="AF195" i="4" l="1"/>
  <c r="X196" i="4"/>
  <c r="AF194" i="2"/>
  <c r="AG194" i="2"/>
  <c r="AH194" i="2"/>
  <c r="AG194" i="4"/>
  <c r="AN194" i="4" s="1"/>
  <c r="AH194" i="4"/>
  <c r="X193" i="2"/>
  <c r="AG195" i="4"/>
  <c r="AN195" i="4" s="1"/>
  <c r="AH195" i="4"/>
  <c r="Y196" i="4"/>
  <c r="AM196" i="4" s="1"/>
  <c r="Z196" i="4"/>
  <c r="P194" i="2"/>
  <c r="Q194" i="2" s="1"/>
  <c r="R192" i="4"/>
  <c r="P193" i="4"/>
  <c r="Q193" i="4" s="1"/>
  <c r="AL193" i="4" s="1"/>
  <c r="R193" i="4"/>
  <c r="O194" i="4"/>
  <c r="L195" i="4"/>
  <c r="M194" i="4"/>
  <c r="N194" i="4"/>
  <c r="R193" i="2"/>
  <c r="E195" i="4"/>
  <c r="G195" i="4" s="1"/>
  <c r="E194" i="2"/>
  <c r="F194" i="2" s="1"/>
  <c r="AE195" i="2"/>
  <c r="AD195" i="2"/>
  <c r="V194" i="2"/>
  <c r="W194" i="2"/>
  <c r="N195" i="2"/>
  <c r="O195" i="2"/>
  <c r="D195" i="2"/>
  <c r="C195" i="2"/>
  <c r="AE196" i="4"/>
  <c r="AD196" i="4"/>
  <c r="V197" i="4"/>
  <c r="W197" i="4"/>
  <c r="C196" i="4"/>
  <c r="D196" i="4"/>
  <c r="E201" i="6"/>
  <c r="A201" i="6" s="1"/>
  <c r="C202" i="6"/>
  <c r="AB196" i="2"/>
  <c r="AC195" i="2"/>
  <c r="L196" i="2"/>
  <c r="M195" i="2"/>
  <c r="X194" i="2"/>
  <c r="U194" i="2"/>
  <c r="T195" i="2"/>
  <c r="B195" i="2"/>
  <c r="A196" i="2"/>
  <c r="U197" i="4"/>
  <c r="T198" i="4"/>
  <c r="AB197" i="4"/>
  <c r="AC196" i="4"/>
  <c r="A197" i="4"/>
  <c r="B196" i="4"/>
  <c r="X197" i="4" l="1"/>
  <c r="R194" i="2"/>
  <c r="G194" i="2"/>
  <c r="AF195" i="2"/>
  <c r="AG195" i="2"/>
  <c r="AH195" i="2"/>
  <c r="Y193" i="2"/>
  <c r="Z193" i="2"/>
  <c r="Y194" i="2"/>
  <c r="Z194" i="2"/>
  <c r="Z197" i="4"/>
  <c r="Y197" i="4"/>
  <c r="AM197" i="4" s="1"/>
  <c r="AF196" i="4"/>
  <c r="P194" i="4"/>
  <c r="Q194" i="4" s="1"/>
  <c r="AL194" i="4" s="1"/>
  <c r="F195" i="4"/>
  <c r="AK195" i="4" s="1"/>
  <c r="P195" i="2"/>
  <c r="Q195" i="2" s="1"/>
  <c r="M195" i="4"/>
  <c r="O195" i="4"/>
  <c r="N195" i="4"/>
  <c r="L196" i="4"/>
  <c r="E195" i="2"/>
  <c r="G195" i="2" s="1"/>
  <c r="F195" i="2"/>
  <c r="E196" i="4"/>
  <c r="F196" i="4" s="1"/>
  <c r="AK196" i="4" s="1"/>
  <c r="AE196" i="2"/>
  <c r="AD196" i="2"/>
  <c r="W195" i="2"/>
  <c r="V195" i="2"/>
  <c r="X195" i="2" s="1"/>
  <c r="N196" i="2"/>
  <c r="O196" i="2"/>
  <c r="C196" i="2"/>
  <c r="D196" i="2"/>
  <c r="AD197" i="4"/>
  <c r="AE197" i="4"/>
  <c r="W198" i="4"/>
  <c r="V198" i="4"/>
  <c r="D197" i="4"/>
  <c r="C197" i="4"/>
  <c r="E197" i="4" s="1"/>
  <c r="E202" i="6"/>
  <c r="A202" i="6" s="1"/>
  <c r="C203" i="6"/>
  <c r="A197" i="2"/>
  <c r="B196" i="2"/>
  <c r="U195" i="2"/>
  <c r="T196" i="2"/>
  <c r="M196" i="2"/>
  <c r="L197" i="2"/>
  <c r="AB197" i="2"/>
  <c r="AC196" i="2"/>
  <c r="A198" i="4"/>
  <c r="B197" i="4"/>
  <c r="U198" i="4"/>
  <c r="T199" i="4"/>
  <c r="X198" i="4"/>
  <c r="AB198" i="4"/>
  <c r="AC197" i="4"/>
  <c r="R194" i="4" l="1"/>
  <c r="AF196" i="2"/>
  <c r="R195" i="2"/>
  <c r="AG196" i="2"/>
  <c r="AH196" i="2"/>
  <c r="Y195" i="2"/>
  <c r="Z195" i="2"/>
  <c r="AF197" i="4"/>
  <c r="P195" i="4"/>
  <c r="R195" i="4" s="1"/>
  <c r="AG196" i="4"/>
  <c r="AN196" i="4" s="1"/>
  <c r="AH196" i="4"/>
  <c r="N196" i="4"/>
  <c r="L197" i="4"/>
  <c r="O196" i="4"/>
  <c r="M196" i="4"/>
  <c r="P196" i="2"/>
  <c r="R196" i="2" s="1"/>
  <c r="E196" i="2"/>
  <c r="F196" i="2" s="1"/>
  <c r="F197" i="4"/>
  <c r="AK197" i="4" s="1"/>
  <c r="G197" i="4"/>
  <c r="AD197" i="2"/>
  <c r="AE197" i="2"/>
  <c r="W196" i="2"/>
  <c r="V196" i="2"/>
  <c r="N197" i="2"/>
  <c r="O197" i="2"/>
  <c r="C197" i="2"/>
  <c r="D197" i="2"/>
  <c r="AD198" i="4"/>
  <c r="AF198" i="4" s="1"/>
  <c r="AE198" i="4"/>
  <c r="W199" i="4"/>
  <c r="V199" i="4"/>
  <c r="C198" i="4"/>
  <c r="D198" i="4"/>
  <c r="E203" i="6"/>
  <c r="A203" i="6" s="1"/>
  <c r="C204" i="6"/>
  <c r="M197" i="2"/>
  <c r="L198" i="2"/>
  <c r="AB198" i="2"/>
  <c r="AC197" i="2"/>
  <c r="X196" i="2"/>
  <c r="T197" i="2"/>
  <c r="U196" i="2"/>
  <c r="A198" i="2"/>
  <c r="B197" i="2"/>
  <c r="A199" i="4"/>
  <c r="B198" i="4"/>
  <c r="U199" i="4"/>
  <c r="T200" i="4"/>
  <c r="AB199" i="4"/>
  <c r="AC198" i="4"/>
  <c r="AF197" i="2" l="1"/>
  <c r="P197" i="2"/>
  <c r="X199" i="4"/>
  <c r="AG197" i="4"/>
  <c r="AN197" i="4" s="1"/>
  <c r="AH197" i="4"/>
  <c r="Y196" i="2"/>
  <c r="Z196" i="2"/>
  <c r="AG197" i="2"/>
  <c r="AH197" i="2"/>
  <c r="P196" i="4"/>
  <c r="Q196" i="4" s="1"/>
  <c r="AL196" i="4" s="1"/>
  <c r="Q195" i="4"/>
  <c r="AL195" i="4" s="1"/>
  <c r="E198" i="4"/>
  <c r="Q196" i="2"/>
  <c r="M197" i="4"/>
  <c r="N197" i="4"/>
  <c r="O197" i="4"/>
  <c r="L198" i="4"/>
  <c r="Q197" i="2"/>
  <c r="R197" i="2"/>
  <c r="E197" i="2"/>
  <c r="F197" i="2" s="1"/>
  <c r="F198" i="4"/>
  <c r="AK198" i="4" s="1"/>
  <c r="G198" i="4"/>
  <c r="AD198" i="2"/>
  <c r="AE198" i="2"/>
  <c r="V197" i="2"/>
  <c r="W197" i="2"/>
  <c r="X197" i="2" s="1"/>
  <c r="O198" i="2"/>
  <c r="N198" i="2"/>
  <c r="C198" i="2"/>
  <c r="D198" i="2"/>
  <c r="AD199" i="4"/>
  <c r="AE199" i="4"/>
  <c r="V200" i="4"/>
  <c r="W200" i="4"/>
  <c r="X200" i="4" s="1"/>
  <c r="D199" i="4"/>
  <c r="C199" i="4"/>
  <c r="C205" i="6"/>
  <c r="E204" i="6"/>
  <c r="A204" i="6" s="1"/>
  <c r="A199" i="2"/>
  <c r="B198" i="2"/>
  <c r="M198" i="2"/>
  <c r="L199" i="2"/>
  <c r="T198" i="2"/>
  <c r="U197" i="2"/>
  <c r="AC198" i="2"/>
  <c r="AB199" i="2"/>
  <c r="B199" i="4"/>
  <c r="A200" i="4"/>
  <c r="U200" i="4"/>
  <c r="T201" i="4"/>
  <c r="AC199" i="4"/>
  <c r="AB200" i="4"/>
  <c r="P198" i="2" l="1"/>
  <c r="R196" i="4"/>
  <c r="G197" i="2"/>
  <c r="AF198" i="2"/>
  <c r="AF199" i="4"/>
  <c r="Y197" i="2"/>
  <c r="Z197" i="2"/>
  <c r="Y200" i="4"/>
  <c r="AM200" i="4" s="1"/>
  <c r="Z200" i="4"/>
  <c r="P197" i="4"/>
  <c r="R197" i="4" s="1"/>
  <c r="N198" i="4"/>
  <c r="M198" i="4"/>
  <c r="O198" i="4"/>
  <c r="L199" i="4"/>
  <c r="R198" i="2"/>
  <c r="Q198" i="2"/>
  <c r="E199" i="4"/>
  <c r="G199" i="4" s="1"/>
  <c r="E198" i="2"/>
  <c r="G198" i="2" s="1"/>
  <c r="F198" i="2"/>
  <c r="AE199" i="2"/>
  <c r="AD199" i="2"/>
  <c r="W198" i="2"/>
  <c r="V198" i="2"/>
  <c r="O199" i="2"/>
  <c r="N199" i="2"/>
  <c r="D199" i="2"/>
  <c r="C199" i="2"/>
  <c r="AE200" i="4"/>
  <c r="AD200" i="4"/>
  <c r="AF200" i="4" s="1"/>
  <c r="V201" i="4"/>
  <c r="W201" i="4"/>
  <c r="X201" i="4" s="1"/>
  <c r="C200" i="4"/>
  <c r="D200" i="4"/>
  <c r="E205" i="6"/>
  <c r="A205" i="6" s="1"/>
  <c r="C206" i="6"/>
  <c r="M199" i="2"/>
  <c r="L200" i="2"/>
  <c r="AB200" i="2"/>
  <c r="AF199" i="2"/>
  <c r="AC199" i="2"/>
  <c r="T199" i="2"/>
  <c r="U198" i="2"/>
  <c r="A200" i="2"/>
  <c r="B199" i="2"/>
  <c r="AB201" i="4"/>
  <c r="AC200" i="4"/>
  <c r="U201" i="4"/>
  <c r="T202" i="4"/>
  <c r="A201" i="4"/>
  <c r="B200" i="4"/>
  <c r="X198" i="2" l="1"/>
  <c r="F199" i="4"/>
  <c r="AK199" i="4" s="1"/>
  <c r="Z201" i="4"/>
  <c r="Y201" i="4"/>
  <c r="AM201" i="4" s="1"/>
  <c r="AG200" i="4"/>
  <c r="AN200" i="4" s="1"/>
  <c r="AH200" i="4"/>
  <c r="Q197" i="4"/>
  <c r="AL197" i="4" s="1"/>
  <c r="E199" i="2"/>
  <c r="G199" i="2" s="1"/>
  <c r="N199" i="4"/>
  <c r="O199" i="4"/>
  <c r="L200" i="4"/>
  <c r="M199" i="4"/>
  <c r="P198" i="4"/>
  <c r="Q198" i="4" s="1"/>
  <c r="AL198" i="4" s="1"/>
  <c r="P199" i="2"/>
  <c r="Q199" i="2" s="1"/>
  <c r="F199" i="2"/>
  <c r="E200" i="4"/>
  <c r="F200" i="4" s="1"/>
  <c r="AK200" i="4" s="1"/>
  <c r="AE200" i="2"/>
  <c r="AD200" i="2"/>
  <c r="W199" i="2"/>
  <c r="V199" i="2"/>
  <c r="X199" i="2" s="1"/>
  <c r="O200" i="2"/>
  <c r="N200" i="2"/>
  <c r="C200" i="2"/>
  <c r="D200" i="2"/>
  <c r="AD201" i="4"/>
  <c r="AE201" i="4"/>
  <c r="W202" i="4"/>
  <c r="V202" i="4"/>
  <c r="X202" i="4" s="1"/>
  <c r="D201" i="4"/>
  <c r="C201" i="4"/>
  <c r="C207" i="6"/>
  <c r="E206" i="6"/>
  <c r="A206" i="6" s="1"/>
  <c r="A201" i="2"/>
  <c r="B200" i="2"/>
  <c r="M200" i="2"/>
  <c r="L201" i="2"/>
  <c r="AB201" i="2"/>
  <c r="AC200" i="2"/>
  <c r="U199" i="2"/>
  <c r="T200" i="2"/>
  <c r="U202" i="4"/>
  <c r="T203" i="4"/>
  <c r="B201" i="4"/>
  <c r="A202" i="4"/>
  <c r="AC201" i="4"/>
  <c r="AB202" i="4"/>
  <c r="E201" i="4" l="1"/>
  <c r="AF201" i="4"/>
  <c r="AF200" i="2"/>
  <c r="R199" i="2"/>
  <c r="R198" i="4"/>
  <c r="P199" i="4"/>
  <c r="AG200" i="2"/>
  <c r="AH200" i="2"/>
  <c r="Y202" i="4"/>
  <c r="AM202" i="4" s="1"/>
  <c r="Z202" i="4"/>
  <c r="AG201" i="4"/>
  <c r="AN201" i="4" s="1"/>
  <c r="AH201" i="4"/>
  <c r="P200" i="2"/>
  <c r="R200" i="2" s="1"/>
  <c r="N200" i="4"/>
  <c r="O200" i="4"/>
  <c r="L201" i="4"/>
  <c r="M200" i="4"/>
  <c r="Q199" i="4"/>
  <c r="AL199" i="4" s="1"/>
  <c r="R199" i="4"/>
  <c r="G200" i="4"/>
  <c r="F201" i="4"/>
  <c r="AK201" i="4" s="1"/>
  <c r="G201" i="4"/>
  <c r="E200" i="2"/>
  <c r="F200" i="2" s="1"/>
  <c r="AE201" i="2"/>
  <c r="AD201" i="2"/>
  <c r="W200" i="2"/>
  <c r="V200" i="2"/>
  <c r="O201" i="2"/>
  <c r="N201" i="2"/>
  <c r="C201" i="2"/>
  <c r="D201" i="2"/>
  <c r="AD202" i="4"/>
  <c r="AE202" i="4"/>
  <c r="V203" i="4"/>
  <c r="W203" i="4"/>
  <c r="C202" i="4"/>
  <c r="D202" i="4"/>
  <c r="E207" i="6"/>
  <c r="A207" i="6" s="1"/>
  <c r="C208" i="6"/>
  <c r="M201" i="2"/>
  <c r="L202" i="2"/>
  <c r="U200" i="2"/>
  <c r="T201" i="2"/>
  <c r="AB202" i="2"/>
  <c r="AC201" i="2"/>
  <c r="B201" i="2"/>
  <c r="A202" i="2"/>
  <c r="U203" i="4"/>
  <c r="T204" i="4"/>
  <c r="AB203" i="4"/>
  <c r="AC202" i="4"/>
  <c r="A203" i="4"/>
  <c r="B202" i="4"/>
  <c r="AF201" i="2" l="1"/>
  <c r="X200" i="2"/>
  <c r="Z200" i="2" s="1"/>
  <c r="Q200" i="2"/>
  <c r="X203" i="4"/>
  <c r="AF202" i="4"/>
  <c r="AG202" i="4" s="1"/>
  <c r="AN202" i="4" s="1"/>
  <c r="Y203" i="4"/>
  <c r="AM203" i="4" s="1"/>
  <c r="Z203" i="4"/>
  <c r="Y200" i="2"/>
  <c r="AG201" i="2"/>
  <c r="AH201" i="2"/>
  <c r="G200" i="2"/>
  <c r="P200" i="4"/>
  <c r="Q200" i="4"/>
  <c r="AL200" i="4" s="1"/>
  <c r="R200" i="4"/>
  <c r="O201" i="4"/>
  <c r="M201" i="4"/>
  <c r="N201" i="4"/>
  <c r="L202" i="4"/>
  <c r="P201" i="2"/>
  <c r="R201" i="2" s="1"/>
  <c r="Q201" i="2"/>
  <c r="E202" i="4"/>
  <c r="G202" i="4" s="1"/>
  <c r="E201" i="2"/>
  <c r="G201" i="2" s="1"/>
  <c r="AE202" i="2"/>
  <c r="AD202" i="2"/>
  <c r="W201" i="2"/>
  <c r="V201" i="2"/>
  <c r="N202" i="2"/>
  <c r="O202" i="2"/>
  <c r="D202" i="2"/>
  <c r="C202" i="2"/>
  <c r="AD203" i="4"/>
  <c r="AE203" i="4"/>
  <c r="V204" i="4"/>
  <c r="W204" i="4"/>
  <c r="D203" i="4"/>
  <c r="C203" i="4"/>
  <c r="C209" i="6"/>
  <c r="E208" i="6"/>
  <c r="A208" i="6" s="1"/>
  <c r="M202" i="2"/>
  <c r="L203" i="2"/>
  <c r="AB203" i="2"/>
  <c r="AC202" i="2"/>
  <c r="B202" i="2"/>
  <c r="A203" i="2"/>
  <c r="X201" i="2"/>
  <c r="U201" i="2"/>
  <c r="T202" i="2"/>
  <c r="AB204" i="4"/>
  <c r="AC203" i="4"/>
  <c r="A204" i="4"/>
  <c r="B203" i="4"/>
  <c r="U204" i="4"/>
  <c r="X204" i="4"/>
  <c r="T205" i="4"/>
  <c r="F202" i="4" l="1"/>
  <c r="AK202" i="4" s="1"/>
  <c r="AH202" i="4"/>
  <c r="AF202" i="2"/>
  <c r="AG202" i="2" s="1"/>
  <c r="AF203" i="4"/>
  <c r="AG203" i="4" s="1"/>
  <c r="AN203" i="4" s="1"/>
  <c r="AH203" i="4"/>
  <c r="Y201" i="2"/>
  <c r="Z201" i="2"/>
  <c r="Y204" i="4"/>
  <c r="AM204" i="4" s="1"/>
  <c r="Z204" i="4"/>
  <c r="F201" i="2"/>
  <c r="P201" i="4"/>
  <c r="R201" i="4"/>
  <c r="Q201" i="4"/>
  <c r="AL201" i="4" s="1"/>
  <c r="M202" i="4"/>
  <c r="N202" i="4"/>
  <c r="L203" i="4"/>
  <c r="O202" i="4"/>
  <c r="P202" i="2"/>
  <c r="Q202" i="2" s="1"/>
  <c r="E203" i="4"/>
  <c r="E202" i="2"/>
  <c r="F202" i="2" s="1"/>
  <c r="G203" i="4"/>
  <c r="AD203" i="2"/>
  <c r="AF203" i="2" s="1"/>
  <c r="AE203" i="2"/>
  <c r="W202" i="2"/>
  <c r="V202" i="2"/>
  <c r="N203" i="2"/>
  <c r="O203" i="2"/>
  <c r="D203" i="2"/>
  <c r="C203" i="2"/>
  <c r="AE204" i="4"/>
  <c r="AD204" i="4"/>
  <c r="W205" i="4"/>
  <c r="V205" i="4"/>
  <c r="C204" i="4"/>
  <c r="D204" i="4"/>
  <c r="C210" i="6"/>
  <c r="E209" i="6"/>
  <c r="A209" i="6" s="1"/>
  <c r="B203" i="2"/>
  <c r="A204" i="2"/>
  <c r="AB204" i="2"/>
  <c r="AC203" i="2"/>
  <c r="T203" i="2"/>
  <c r="U202" i="2"/>
  <c r="M203" i="2"/>
  <c r="L204" i="2"/>
  <c r="U205" i="4"/>
  <c r="T206" i="4"/>
  <c r="A205" i="4"/>
  <c r="B204" i="4"/>
  <c r="AB205" i="4"/>
  <c r="AC204" i="4"/>
  <c r="AH202" i="2" l="1"/>
  <c r="X202" i="2"/>
  <c r="Y202" i="2" s="1"/>
  <c r="AG203" i="2"/>
  <c r="AH203" i="2"/>
  <c r="X205" i="4"/>
  <c r="AF204" i="4"/>
  <c r="E203" i="2"/>
  <c r="G203" i="2" s="1"/>
  <c r="G202" i="2"/>
  <c r="P202" i="4"/>
  <c r="Q202" i="4" s="1"/>
  <c r="AL202" i="4" s="1"/>
  <c r="R202" i="2"/>
  <c r="R202" i="4"/>
  <c r="O203" i="4"/>
  <c r="M203" i="4"/>
  <c r="L204" i="4"/>
  <c r="N203" i="4"/>
  <c r="P203" i="2"/>
  <c r="Q203" i="2" s="1"/>
  <c r="E204" i="4"/>
  <c r="F204" i="4" s="1"/>
  <c r="AK204" i="4" s="1"/>
  <c r="AD204" i="2"/>
  <c r="AE204" i="2"/>
  <c r="AF204" i="2" s="1"/>
  <c r="V203" i="2"/>
  <c r="W203" i="2"/>
  <c r="X203" i="2" s="1"/>
  <c r="N204" i="2"/>
  <c r="O204" i="2"/>
  <c r="C204" i="2"/>
  <c r="D204" i="2"/>
  <c r="AD205" i="4"/>
  <c r="AE205" i="4"/>
  <c r="W206" i="4"/>
  <c r="V206" i="4"/>
  <c r="X206" i="4" s="1"/>
  <c r="D205" i="4"/>
  <c r="C205" i="4"/>
  <c r="E210" i="6"/>
  <c r="A210" i="6" s="1"/>
  <c r="C211" i="6"/>
  <c r="M204" i="2"/>
  <c r="L205" i="2"/>
  <c r="B204" i="2"/>
  <c r="A205" i="2"/>
  <c r="U203" i="2"/>
  <c r="T204" i="2"/>
  <c r="AB205" i="2"/>
  <c r="AC204" i="2"/>
  <c r="U206" i="4"/>
  <c r="T207" i="4"/>
  <c r="AF205" i="4"/>
  <c r="AB206" i="4"/>
  <c r="AC205" i="4"/>
  <c r="A206" i="4"/>
  <c r="B205" i="4"/>
  <c r="Z202" i="2" l="1"/>
  <c r="AG204" i="2"/>
  <c r="AH204" i="2"/>
  <c r="Y203" i="2"/>
  <c r="Z203" i="2"/>
  <c r="AG204" i="4"/>
  <c r="AN204" i="4" s="1"/>
  <c r="AH204" i="4"/>
  <c r="G204" i="4"/>
  <c r="P203" i="4"/>
  <c r="R203" i="4" s="1"/>
  <c r="R203" i="2"/>
  <c r="L205" i="4"/>
  <c r="N204" i="4"/>
  <c r="O204" i="4"/>
  <c r="P204" i="4" s="1"/>
  <c r="M204" i="4"/>
  <c r="P204" i="2"/>
  <c r="R204" i="2" s="1"/>
  <c r="E205" i="4"/>
  <c r="F205" i="4" s="1"/>
  <c r="AK205" i="4" s="1"/>
  <c r="E204" i="2"/>
  <c r="G204" i="2" s="1"/>
  <c r="AD205" i="2"/>
  <c r="AE205" i="2"/>
  <c r="AF205" i="2" s="1"/>
  <c r="V204" i="2"/>
  <c r="W204" i="2"/>
  <c r="N205" i="2"/>
  <c r="O205" i="2"/>
  <c r="C205" i="2"/>
  <c r="D205" i="2"/>
  <c r="AD206" i="4"/>
  <c r="AE206" i="4"/>
  <c r="W207" i="4"/>
  <c r="V207" i="4"/>
  <c r="X207" i="4" s="1"/>
  <c r="C206" i="4"/>
  <c r="D206" i="4"/>
  <c r="E211" i="6"/>
  <c r="A211" i="6" s="1"/>
  <c r="C212" i="6"/>
  <c r="AB206" i="2"/>
  <c r="AC205" i="2"/>
  <c r="T205" i="2"/>
  <c r="U204" i="2"/>
  <c r="B205" i="2"/>
  <c r="A206" i="2"/>
  <c r="M205" i="2"/>
  <c r="L206" i="2"/>
  <c r="U207" i="4"/>
  <c r="T208" i="4"/>
  <c r="A207" i="4"/>
  <c r="B206" i="4"/>
  <c r="AB207" i="4"/>
  <c r="AC206" i="4"/>
  <c r="G205" i="4" l="1"/>
  <c r="X204" i="2"/>
  <c r="P205" i="2"/>
  <c r="Q205" i="2" s="1"/>
  <c r="AF206" i="4"/>
  <c r="Y204" i="2"/>
  <c r="Z204" i="2"/>
  <c r="Q203" i="4"/>
  <c r="AL203" i="4" s="1"/>
  <c r="Y207" i="4"/>
  <c r="AM207" i="4" s="1"/>
  <c r="Z207" i="4"/>
  <c r="Q204" i="2"/>
  <c r="O205" i="4"/>
  <c r="L206" i="4"/>
  <c r="N205" i="4"/>
  <c r="M205" i="4"/>
  <c r="Q204" i="4"/>
  <c r="AL204" i="4" s="1"/>
  <c r="R204" i="4"/>
  <c r="E206" i="4"/>
  <c r="E205" i="2"/>
  <c r="F205" i="2" s="1"/>
  <c r="F204" i="2"/>
  <c r="F206" i="4"/>
  <c r="AK206" i="4" s="1"/>
  <c r="G206" i="4"/>
  <c r="G205" i="2"/>
  <c r="AD206" i="2"/>
  <c r="AE206" i="2"/>
  <c r="V205" i="2"/>
  <c r="W205" i="2"/>
  <c r="O206" i="2"/>
  <c r="N206" i="2"/>
  <c r="C206" i="2"/>
  <c r="D206" i="2"/>
  <c r="AD207" i="4"/>
  <c r="AE207" i="4"/>
  <c r="AF207" i="4" s="1"/>
  <c r="V208" i="4"/>
  <c r="W208" i="4"/>
  <c r="D207" i="4"/>
  <c r="C207" i="4"/>
  <c r="C213" i="6"/>
  <c r="E212" i="6"/>
  <c r="A212" i="6" s="1"/>
  <c r="B206" i="2"/>
  <c r="A207" i="2"/>
  <c r="M206" i="2"/>
  <c r="L207" i="2"/>
  <c r="U205" i="2"/>
  <c r="T206" i="2"/>
  <c r="AB207" i="2"/>
  <c r="AC206" i="2"/>
  <c r="AB208" i="4"/>
  <c r="AC207" i="4"/>
  <c r="A208" i="4"/>
  <c r="B207" i="4"/>
  <c r="U208" i="4"/>
  <c r="T209" i="4"/>
  <c r="R205" i="2" l="1"/>
  <c r="E206" i="2"/>
  <c r="X205" i="2"/>
  <c r="AF206" i="2"/>
  <c r="AG207" i="4"/>
  <c r="AN207" i="4" s="1"/>
  <c r="AH207" i="4"/>
  <c r="X208" i="4"/>
  <c r="P205" i="4"/>
  <c r="Q205" i="4" s="1"/>
  <c r="AL205" i="4" s="1"/>
  <c r="E207" i="4"/>
  <c r="G207" i="4" s="1"/>
  <c r="N206" i="4"/>
  <c r="M206" i="4"/>
  <c r="L207" i="4"/>
  <c r="O206" i="4"/>
  <c r="P206" i="2"/>
  <c r="R206" i="2" s="1"/>
  <c r="F206" i="2"/>
  <c r="G206" i="2"/>
  <c r="AE207" i="2"/>
  <c r="AD207" i="2"/>
  <c r="V206" i="2"/>
  <c r="W206" i="2"/>
  <c r="O207" i="2"/>
  <c r="N207" i="2"/>
  <c r="D207" i="2"/>
  <c r="C207" i="2"/>
  <c r="AE208" i="4"/>
  <c r="AD208" i="4"/>
  <c r="W209" i="4"/>
  <c r="V209" i="4"/>
  <c r="X209" i="4" s="1"/>
  <c r="C208" i="4"/>
  <c r="D208" i="4"/>
  <c r="E213" i="6"/>
  <c r="A213" i="6" s="1"/>
  <c r="C214" i="6"/>
  <c r="M207" i="2"/>
  <c r="L208" i="2"/>
  <c r="B207" i="2"/>
  <c r="A208" i="2"/>
  <c r="AB208" i="2"/>
  <c r="AC207" i="2"/>
  <c r="T207" i="2"/>
  <c r="U206" i="2"/>
  <c r="U209" i="4"/>
  <c r="T210" i="4"/>
  <c r="AB209" i="4"/>
  <c r="AC208" i="4"/>
  <c r="A209" i="4"/>
  <c r="B208" i="4"/>
  <c r="E207" i="2" l="1"/>
  <c r="AF207" i="2"/>
  <c r="AF208" i="4"/>
  <c r="R205" i="4"/>
  <c r="Q206" i="2"/>
  <c r="X206" i="2"/>
  <c r="AG208" i="4"/>
  <c r="AN208" i="4" s="1"/>
  <c r="AH208" i="4"/>
  <c r="Z209" i="4"/>
  <c r="Y209" i="4"/>
  <c r="AM209" i="4" s="1"/>
  <c r="Y208" i="4"/>
  <c r="AM208" i="4" s="1"/>
  <c r="Z208" i="4"/>
  <c r="AG207" i="2"/>
  <c r="AH207" i="2"/>
  <c r="F207" i="4"/>
  <c r="AK207" i="4" s="1"/>
  <c r="P206" i="4"/>
  <c r="Q206" i="4"/>
  <c r="AL206" i="4" s="1"/>
  <c r="R206" i="4"/>
  <c r="P207" i="2"/>
  <c r="R207" i="2" s="1"/>
  <c r="L208" i="4"/>
  <c r="O207" i="4"/>
  <c r="N207" i="4"/>
  <c r="M207" i="4"/>
  <c r="E208" i="4"/>
  <c r="G208" i="4" s="1"/>
  <c r="F207" i="2"/>
  <c r="G207" i="2"/>
  <c r="AD208" i="2"/>
  <c r="AE208" i="2"/>
  <c r="W207" i="2"/>
  <c r="V207" i="2"/>
  <c r="X207" i="2" s="1"/>
  <c r="O208" i="2"/>
  <c r="N208" i="2"/>
  <c r="C208" i="2"/>
  <c r="D208" i="2"/>
  <c r="AD209" i="4"/>
  <c r="AE209" i="4"/>
  <c r="W210" i="4"/>
  <c r="V210" i="4"/>
  <c r="X210" i="4" s="1"/>
  <c r="D209" i="4"/>
  <c r="C209" i="4"/>
  <c r="C215" i="6"/>
  <c r="E214" i="6"/>
  <c r="A214" i="6" s="1"/>
  <c r="AB209" i="2"/>
  <c r="AC208" i="2"/>
  <c r="M208" i="2"/>
  <c r="L209" i="2"/>
  <c r="U207" i="2"/>
  <c r="T208" i="2"/>
  <c r="B208" i="2"/>
  <c r="A209" i="2"/>
  <c r="U210" i="4"/>
  <c r="T211" i="4"/>
  <c r="AC209" i="4"/>
  <c r="AB210" i="4"/>
  <c r="B209" i="4"/>
  <c r="A210" i="4"/>
  <c r="F208" i="4" l="1"/>
  <c r="AK208" i="4" s="1"/>
  <c r="AF208" i="2"/>
  <c r="AF209" i="4"/>
  <c r="AG209" i="4" s="1"/>
  <c r="AN209" i="4" s="1"/>
  <c r="AH209" i="4"/>
  <c r="AG208" i="2"/>
  <c r="AH208" i="2"/>
  <c r="E208" i="2"/>
  <c r="G208" i="2" s="1"/>
  <c r="Y210" i="4"/>
  <c r="AM210" i="4" s="1"/>
  <c r="Z210" i="4"/>
  <c r="Y207" i="2"/>
  <c r="Z207" i="2"/>
  <c r="E209" i="4"/>
  <c r="P207" i="4"/>
  <c r="R207" i="4" s="1"/>
  <c r="Q207" i="2"/>
  <c r="Q207" i="4"/>
  <c r="AL207" i="4" s="1"/>
  <c r="O208" i="4"/>
  <c r="M208" i="4"/>
  <c r="L209" i="4"/>
  <c r="N208" i="4"/>
  <c r="P208" i="2"/>
  <c r="Q208" i="2" s="1"/>
  <c r="F209" i="4"/>
  <c r="AK209" i="4" s="1"/>
  <c r="G209" i="4"/>
  <c r="AE209" i="2"/>
  <c r="AD209" i="2"/>
  <c r="W208" i="2"/>
  <c r="V208" i="2"/>
  <c r="O209" i="2"/>
  <c r="N209" i="2"/>
  <c r="P209" i="2" s="1"/>
  <c r="C209" i="2"/>
  <c r="D209" i="2"/>
  <c r="AD210" i="4"/>
  <c r="AE210" i="4"/>
  <c r="W211" i="4"/>
  <c r="V211" i="4"/>
  <c r="D210" i="4"/>
  <c r="C210" i="4"/>
  <c r="E210" i="4" s="1"/>
  <c r="E215" i="6"/>
  <c r="A215" i="6" s="1"/>
  <c r="C216" i="6"/>
  <c r="M209" i="2"/>
  <c r="L210" i="2"/>
  <c r="U208" i="2"/>
  <c r="T209" i="2"/>
  <c r="B209" i="2"/>
  <c r="A210" i="2"/>
  <c r="AB210" i="2"/>
  <c r="AC209" i="2"/>
  <c r="U211" i="4"/>
  <c r="T212" i="4"/>
  <c r="AB211" i="4"/>
  <c r="AC210" i="4"/>
  <c r="A211" i="4"/>
  <c r="B210" i="4"/>
  <c r="AF210" i="4" l="1"/>
  <c r="X211" i="4"/>
  <c r="Z211" i="4" s="1"/>
  <c r="X208" i="2"/>
  <c r="Y208" i="2" s="1"/>
  <c r="AF209" i="2"/>
  <c r="F208" i="2"/>
  <c r="AG209" i="2"/>
  <c r="AH209" i="2"/>
  <c r="Y211" i="4"/>
  <c r="AM211" i="4" s="1"/>
  <c r="AG210" i="4"/>
  <c r="AN210" i="4" s="1"/>
  <c r="AH210" i="4"/>
  <c r="P208" i="4"/>
  <c r="R208" i="4" s="1"/>
  <c r="Z208" i="2"/>
  <c r="R208" i="2"/>
  <c r="N209" i="4"/>
  <c r="O209" i="4"/>
  <c r="M209" i="4"/>
  <c r="L210" i="4"/>
  <c r="Q209" i="2"/>
  <c r="R209" i="2"/>
  <c r="E209" i="2"/>
  <c r="G209" i="2"/>
  <c r="F209" i="2"/>
  <c r="G210" i="4"/>
  <c r="AD210" i="2"/>
  <c r="AE210" i="2"/>
  <c r="W209" i="2"/>
  <c r="V209" i="2"/>
  <c r="N210" i="2"/>
  <c r="O210" i="2"/>
  <c r="D210" i="2"/>
  <c r="C210" i="2"/>
  <c r="AD211" i="4"/>
  <c r="AE211" i="4"/>
  <c r="V212" i="4"/>
  <c r="W212" i="4"/>
  <c r="X212" i="4" s="1"/>
  <c r="D211" i="4"/>
  <c r="C211" i="4"/>
  <c r="C217" i="6"/>
  <c r="E216" i="6"/>
  <c r="A216" i="6" s="1"/>
  <c r="AB211" i="2"/>
  <c r="AC210" i="2"/>
  <c r="B210" i="2"/>
  <c r="A211" i="2"/>
  <c r="M210" i="2"/>
  <c r="L211" i="2"/>
  <c r="U209" i="2"/>
  <c r="T210" i="2"/>
  <c r="A212" i="4"/>
  <c r="B211" i="4"/>
  <c r="AB212" i="4"/>
  <c r="AC211" i="4"/>
  <c r="U212" i="4"/>
  <c r="T213" i="4"/>
  <c r="AF211" i="4" l="1"/>
  <c r="AF210" i="2"/>
  <c r="X209" i="2"/>
  <c r="Y209" i="2" s="1"/>
  <c r="AG210" i="2"/>
  <c r="AH210" i="2"/>
  <c r="P209" i="4"/>
  <c r="R209" i="4" s="1"/>
  <c r="Q208" i="4"/>
  <c r="AL208" i="4" s="1"/>
  <c r="AG211" i="4"/>
  <c r="AN211" i="4" s="1"/>
  <c r="AH211" i="4"/>
  <c r="O210" i="4"/>
  <c r="M210" i="4"/>
  <c r="L211" i="4"/>
  <c r="N210" i="4"/>
  <c r="P210" i="2"/>
  <c r="R210" i="2" s="1"/>
  <c r="E210" i="2"/>
  <c r="G210" i="2" s="1"/>
  <c r="E211" i="4"/>
  <c r="G211" i="4" s="1"/>
  <c r="AE211" i="2"/>
  <c r="AD211" i="2"/>
  <c r="V210" i="2"/>
  <c r="W210" i="2"/>
  <c r="X210" i="2" s="1"/>
  <c r="N211" i="2"/>
  <c r="O211" i="2"/>
  <c r="D211" i="2"/>
  <c r="C211" i="2"/>
  <c r="AE212" i="4"/>
  <c r="AD212" i="4"/>
  <c r="W213" i="4"/>
  <c r="V213" i="4"/>
  <c r="C212" i="4"/>
  <c r="D212" i="4"/>
  <c r="C218" i="6"/>
  <c r="E217" i="6"/>
  <c r="A217" i="6" s="1"/>
  <c r="B211" i="2"/>
  <c r="A212" i="2"/>
  <c r="M211" i="2"/>
  <c r="L212" i="2"/>
  <c r="T211" i="2"/>
  <c r="U210" i="2"/>
  <c r="AB212" i="2"/>
  <c r="AC211" i="2"/>
  <c r="A213" i="4"/>
  <c r="B212" i="4"/>
  <c r="U213" i="4"/>
  <c r="T214" i="4"/>
  <c r="X213" i="4"/>
  <c r="AB213" i="4"/>
  <c r="AC212" i="4"/>
  <c r="Z209" i="2" l="1"/>
  <c r="AF212" i="4"/>
  <c r="AF211" i="2"/>
  <c r="F211" i="4"/>
  <c r="AK211" i="4" s="1"/>
  <c r="AG211" i="2"/>
  <c r="AH211" i="2"/>
  <c r="Y210" i="2"/>
  <c r="Z210" i="2"/>
  <c r="Q209" i="4"/>
  <c r="AL209" i="4" s="1"/>
  <c r="P210" i="4"/>
  <c r="R210" i="4" s="1"/>
  <c r="P211" i="2"/>
  <c r="Q211" i="2" s="1"/>
  <c r="N211" i="4"/>
  <c r="L212" i="4"/>
  <c r="M211" i="4"/>
  <c r="O211" i="4"/>
  <c r="Q210" i="2"/>
  <c r="E212" i="4"/>
  <c r="E211" i="2"/>
  <c r="F211" i="2" s="1"/>
  <c r="F212" i="4"/>
  <c r="AK212" i="4" s="1"/>
  <c r="G212" i="4"/>
  <c r="AD212" i="2"/>
  <c r="AE212" i="2"/>
  <c r="W211" i="2"/>
  <c r="X211" i="2" s="1"/>
  <c r="V211" i="2"/>
  <c r="N212" i="2"/>
  <c r="O212" i="2"/>
  <c r="C212" i="2"/>
  <c r="D212" i="2"/>
  <c r="AD213" i="4"/>
  <c r="AE213" i="4"/>
  <c r="W214" i="4"/>
  <c r="V214" i="4"/>
  <c r="D213" i="4"/>
  <c r="C213" i="4"/>
  <c r="E218" i="6"/>
  <c r="A218" i="6" s="1"/>
  <c r="C219" i="6"/>
  <c r="AB213" i="2"/>
  <c r="AC212" i="2"/>
  <c r="U211" i="2"/>
  <c r="T212" i="2"/>
  <c r="M212" i="2"/>
  <c r="L213" i="2"/>
  <c r="B212" i="2"/>
  <c r="A213" i="2"/>
  <c r="A214" i="4"/>
  <c r="B213" i="4"/>
  <c r="AB214" i="4"/>
  <c r="AC213" i="4"/>
  <c r="U214" i="4"/>
  <c r="T215" i="4"/>
  <c r="Q210" i="4" l="1"/>
  <c r="AL210" i="4" s="1"/>
  <c r="AF212" i="2"/>
  <c r="AF213" i="4"/>
  <c r="X214" i="4"/>
  <c r="Z214" i="4" s="1"/>
  <c r="R211" i="2"/>
  <c r="Y211" i="2"/>
  <c r="Z211" i="2"/>
  <c r="Y214" i="4"/>
  <c r="AM214" i="4" s="1"/>
  <c r="G211" i="2"/>
  <c r="P212" i="2"/>
  <c r="P211" i="4"/>
  <c r="Q211" i="4" s="1"/>
  <c r="AL211" i="4" s="1"/>
  <c r="R211" i="4"/>
  <c r="O212" i="4"/>
  <c r="M212" i="4"/>
  <c r="N212" i="4"/>
  <c r="L213" i="4"/>
  <c r="R212" i="2"/>
  <c r="Q212" i="2"/>
  <c r="E212" i="2"/>
  <c r="G212" i="2"/>
  <c r="F212" i="2"/>
  <c r="E213" i="4"/>
  <c r="G213" i="4" s="1"/>
  <c r="AD213" i="2"/>
  <c r="AE213" i="2"/>
  <c r="W212" i="2"/>
  <c r="V212" i="2"/>
  <c r="N213" i="2"/>
  <c r="O213" i="2"/>
  <c r="C213" i="2"/>
  <c r="D213" i="2"/>
  <c r="AD214" i="4"/>
  <c r="AE214" i="4"/>
  <c r="W215" i="4"/>
  <c r="V215" i="4"/>
  <c r="C214" i="4"/>
  <c r="D214" i="4"/>
  <c r="E219" i="6"/>
  <c r="A219" i="6" s="1"/>
  <c r="C220" i="6"/>
  <c r="U212" i="2"/>
  <c r="T213" i="2"/>
  <c r="B213" i="2"/>
  <c r="A214" i="2"/>
  <c r="M213" i="2"/>
  <c r="L214" i="2"/>
  <c r="AB214" i="2"/>
  <c r="AC213" i="2"/>
  <c r="A215" i="4"/>
  <c r="B214" i="4"/>
  <c r="U215" i="4"/>
  <c r="T216" i="4"/>
  <c r="AB215" i="4"/>
  <c r="AC214" i="4"/>
  <c r="X215" i="4" l="1"/>
  <c r="X212" i="2"/>
  <c r="F213" i="4"/>
  <c r="AK213" i="4" s="1"/>
  <c r="AF214" i="4"/>
  <c r="AH214" i="4" s="1"/>
  <c r="AF213" i="2"/>
  <c r="Y215" i="4"/>
  <c r="AM215" i="4" s="1"/>
  <c r="Z215" i="4"/>
  <c r="AG214" i="4"/>
  <c r="AN214" i="4" s="1"/>
  <c r="P212" i="4"/>
  <c r="R212" i="4" s="1"/>
  <c r="O213" i="4"/>
  <c r="N213" i="4"/>
  <c r="M213" i="4"/>
  <c r="L214" i="4"/>
  <c r="P213" i="2"/>
  <c r="R213" i="2" s="1"/>
  <c r="E214" i="4"/>
  <c r="F214" i="4" s="1"/>
  <c r="AK214" i="4" s="1"/>
  <c r="E213" i="2"/>
  <c r="G213" i="2" s="1"/>
  <c r="AE214" i="2"/>
  <c r="AD214" i="2"/>
  <c r="W213" i="2"/>
  <c r="V213" i="2"/>
  <c r="O214" i="2"/>
  <c r="N214" i="2"/>
  <c r="C214" i="2"/>
  <c r="D214" i="2"/>
  <c r="AD215" i="4"/>
  <c r="AE215" i="4"/>
  <c r="V216" i="4"/>
  <c r="W216" i="4"/>
  <c r="D215" i="4"/>
  <c r="C215" i="4"/>
  <c r="C221" i="6"/>
  <c r="E220" i="6"/>
  <c r="A220" i="6" s="1"/>
  <c r="AB215" i="2"/>
  <c r="AC214" i="2"/>
  <c r="U213" i="2"/>
  <c r="T214" i="2"/>
  <c r="B214" i="2"/>
  <c r="A215" i="2"/>
  <c r="M214" i="2"/>
  <c r="L215" i="2"/>
  <c r="B215" i="4"/>
  <c r="A216" i="4"/>
  <c r="U216" i="4"/>
  <c r="T217" i="4"/>
  <c r="AC215" i="4"/>
  <c r="AB216" i="4"/>
  <c r="AF215" i="4" l="1"/>
  <c r="F213" i="2"/>
  <c r="AF214" i="2"/>
  <c r="AG214" i="2"/>
  <c r="AH214" i="2"/>
  <c r="AG215" i="4"/>
  <c r="AN215" i="4" s="1"/>
  <c r="AH215" i="4"/>
  <c r="E215" i="4"/>
  <c r="F215" i="4" s="1"/>
  <c r="AK215" i="4" s="1"/>
  <c r="X216" i="4"/>
  <c r="X213" i="2"/>
  <c r="E214" i="2"/>
  <c r="G214" i="2" s="1"/>
  <c r="G214" i="4"/>
  <c r="P213" i="4"/>
  <c r="P214" i="2"/>
  <c r="Q212" i="4"/>
  <c r="AL212" i="4" s="1"/>
  <c r="Q213" i="2"/>
  <c r="N214" i="4"/>
  <c r="L215" i="4"/>
  <c r="O214" i="4"/>
  <c r="M214" i="4"/>
  <c r="R213" i="4"/>
  <c r="Q213" i="4"/>
  <c r="AL213" i="4" s="1"/>
  <c r="R214" i="2"/>
  <c r="Q214" i="2"/>
  <c r="AE215" i="2"/>
  <c r="AD215" i="2"/>
  <c r="W214" i="2"/>
  <c r="V214" i="2"/>
  <c r="X214" i="2" s="1"/>
  <c r="O215" i="2"/>
  <c r="N215" i="2"/>
  <c r="D215" i="2"/>
  <c r="C215" i="2"/>
  <c r="AE216" i="4"/>
  <c r="AD216" i="4"/>
  <c r="W217" i="4"/>
  <c r="V217" i="4"/>
  <c r="C216" i="4"/>
  <c r="D216" i="4"/>
  <c r="E221" i="6"/>
  <c r="A221" i="6" s="1"/>
  <c r="C222" i="6"/>
  <c r="AB216" i="2"/>
  <c r="AF215" i="2"/>
  <c r="AC215" i="2"/>
  <c r="B215" i="2"/>
  <c r="A216" i="2"/>
  <c r="M215" i="2"/>
  <c r="L216" i="2"/>
  <c r="U214" i="2"/>
  <c r="T215" i="2"/>
  <c r="AB217" i="4"/>
  <c r="AC216" i="4"/>
  <c r="AF216" i="4"/>
  <c r="A217" i="4"/>
  <c r="B216" i="4"/>
  <c r="U217" i="4"/>
  <c r="T218" i="4"/>
  <c r="X217" i="4" l="1"/>
  <c r="G215" i="4"/>
  <c r="F214" i="2"/>
  <c r="Y214" i="2"/>
  <c r="Z214" i="2"/>
  <c r="AG216" i="4"/>
  <c r="AN216" i="4" s="1"/>
  <c r="AH216" i="4"/>
  <c r="Z217" i="4"/>
  <c r="Y217" i="4"/>
  <c r="AM217" i="4" s="1"/>
  <c r="Y216" i="4"/>
  <c r="AM216" i="4" s="1"/>
  <c r="Z216" i="4"/>
  <c r="AG215" i="2"/>
  <c r="AH215" i="2"/>
  <c r="E215" i="2"/>
  <c r="G215" i="2" s="1"/>
  <c r="P215" i="2"/>
  <c r="Q215" i="2" s="1"/>
  <c r="P214" i="4"/>
  <c r="Q214" i="4" s="1"/>
  <c r="AL214" i="4" s="1"/>
  <c r="O215" i="4"/>
  <c r="M215" i="4"/>
  <c r="L216" i="4"/>
  <c r="N215" i="4"/>
  <c r="E216" i="4"/>
  <c r="F216" i="4" s="1"/>
  <c r="AK216" i="4" s="1"/>
  <c r="AD216" i="2"/>
  <c r="AE216" i="2"/>
  <c r="W215" i="2"/>
  <c r="V215" i="2"/>
  <c r="O216" i="2"/>
  <c r="N216" i="2"/>
  <c r="C216" i="2"/>
  <c r="D216" i="2"/>
  <c r="AD217" i="4"/>
  <c r="AE217" i="4"/>
  <c r="V218" i="4"/>
  <c r="W218" i="4"/>
  <c r="D217" i="4"/>
  <c r="C217" i="4"/>
  <c r="C223" i="6"/>
  <c r="E222" i="6"/>
  <c r="A222" i="6" s="1"/>
  <c r="B216" i="2"/>
  <c r="A217" i="2"/>
  <c r="U215" i="2"/>
  <c r="T216" i="2"/>
  <c r="M216" i="2"/>
  <c r="L217" i="2"/>
  <c r="AB217" i="2"/>
  <c r="AC216" i="2"/>
  <c r="U218" i="4"/>
  <c r="T219" i="4"/>
  <c r="AB218" i="4"/>
  <c r="AC217" i="4"/>
  <c r="A218" i="4"/>
  <c r="B217" i="4"/>
  <c r="F215" i="2" l="1"/>
  <c r="G216" i="4"/>
  <c r="AF216" i="2"/>
  <c r="AH216" i="2" s="1"/>
  <c r="AF217" i="4"/>
  <c r="AG217" i="4" s="1"/>
  <c r="AN217" i="4" s="1"/>
  <c r="X218" i="4"/>
  <c r="Y218" i="4" s="1"/>
  <c r="AM218" i="4" s="1"/>
  <c r="X215" i="2"/>
  <c r="Z215" i="2" s="1"/>
  <c r="R215" i="2"/>
  <c r="AG216" i="2"/>
  <c r="R214" i="4"/>
  <c r="P215" i="4"/>
  <c r="R215" i="4" s="1"/>
  <c r="E217" i="4"/>
  <c r="G217" i="4" s="1"/>
  <c r="E216" i="2"/>
  <c r="F216" i="2" s="1"/>
  <c r="P216" i="2"/>
  <c r="R216" i="2" s="1"/>
  <c r="M216" i="4"/>
  <c r="O216" i="4"/>
  <c r="N216" i="4"/>
  <c r="L217" i="4"/>
  <c r="AE217" i="2"/>
  <c r="AD217" i="2"/>
  <c r="W216" i="2"/>
  <c r="V216" i="2"/>
  <c r="N217" i="2"/>
  <c r="O217" i="2"/>
  <c r="C217" i="2"/>
  <c r="D217" i="2"/>
  <c r="AE218" i="4"/>
  <c r="AD218" i="4"/>
  <c r="W219" i="4"/>
  <c r="V219" i="4"/>
  <c r="C218" i="4"/>
  <c r="D218" i="4"/>
  <c r="E218" i="4" s="1"/>
  <c r="E223" i="6"/>
  <c r="A223" i="6" s="1"/>
  <c r="C224" i="6"/>
  <c r="M217" i="2"/>
  <c r="L218" i="2"/>
  <c r="U216" i="2"/>
  <c r="T217" i="2"/>
  <c r="AB218" i="2"/>
  <c r="AC217" i="2"/>
  <c r="B217" i="2"/>
  <c r="A218" i="2"/>
  <c r="U219" i="4"/>
  <c r="T220" i="4"/>
  <c r="A219" i="4"/>
  <c r="B218" i="4"/>
  <c r="AB219" i="4"/>
  <c r="AC218" i="4"/>
  <c r="AH217" i="4" l="1"/>
  <c r="Z218" i="4"/>
  <c r="Y215" i="2"/>
  <c r="X219" i="4"/>
  <c r="X216" i="2"/>
  <c r="Y216" i="2" s="1"/>
  <c r="Q215" i="4"/>
  <c r="AL215" i="4" s="1"/>
  <c r="AF217" i="2"/>
  <c r="AG217" i="2" s="1"/>
  <c r="G216" i="2"/>
  <c r="AF218" i="4"/>
  <c r="AG218" i="4" s="1"/>
  <c r="AN218" i="4" s="1"/>
  <c r="Q216" i="2"/>
  <c r="P217" i="2"/>
  <c r="R217" i="2" s="1"/>
  <c r="N217" i="4"/>
  <c r="O217" i="4"/>
  <c r="L218" i="4"/>
  <c r="M217" i="4"/>
  <c r="P216" i="4"/>
  <c r="R216" i="4" s="1"/>
  <c r="E217" i="2"/>
  <c r="G217" i="2" s="1"/>
  <c r="F218" i="4"/>
  <c r="AK218" i="4" s="1"/>
  <c r="G218" i="4"/>
  <c r="AE218" i="2"/>
  <c r="AD218" i="2"/>
  <c r="W217" i="2"/>
  <c r="V217" i="2"/>
  <c r="N218" i="2"/>
  <c r="O218" i="2"/>
  <c r="D218" i="2"/>
  <c r="C218" i="2"/>
  <c r="AD219" i="4"/>
  <c r="AE219" i="4"/>
  <c r="V220" i="4"/>
  <c r="W220" i="4"/>
  <c r="D219" i="4"/>
  <c r="C219" i="4"/>
  <c r="C225" i="6"/>
  <c r="E224" i="6"/>
  <c r="A224" i="6" s="1"/>
  <c r="B218" i="2"/>
  <c r="A219" i="2"/>
  <c r="M218" i="2"/>
  <c r="L219" i="2"/>
  <c r="AB219" i="2"/>
  <c r="AC218" i="2"/>
  <c r="U217" i="2"/>
  <c r="T218" i="2"/>
  <c r="AB220" i="4"/>
  <c r="AC219" i="4"/>
  <c r="A220" i="4"/>
  <c r="B219" i="4"/>
  <c r="U220" i="4"/>
  <c r="T221" i="4"/>
  <c r="Z216" i="2" l="1"/>
  <c r="AH217" i="2"/>
  <c r="AH218" i="4"/>
  <c r="AF219" i="4"/>
  <c r="P217" i="4"/>
  <c r="Q217" i="2"/>
  <c r="X217" i="2"/>
  <c r="Z217" i="2" s="1"/>
  <c r="Q216" i="4"/>
  <c r="AL216" i="4" s="1"/>
  <c r="X220" i="4"/>
  <c r="AF218" i="2"/>
  <c r="O218" i="4"/>
  <c r="N218" i="4"/>
  <c r="M218" i="4"/>
  <c r="L219" i="4"/>
  <c r="Q217" i="4"/>
  <c r="AL217" i="4" s="1"/>
  <c r="R217" i="4"/>
  <c r="P218" i="2"/>
  <c r="Q218" i="2" s="1"/>
  <c r="E219" i="4"/>
  <c r="E218" i="2"/>
  <c r="F218" i="2" s="1"/>
  <c r="G219" i="4"/>
  <c r="F219" i="4"/>
  <c r="AK219" i="4" s="1"/>
  <c r="AD219" i="2"/>
  <c r="AE219" i="2"/>
  <c r="W218" i="2"/>
  <c r="V218" i="2"/>
  <c r="N219" i="2"/>
  <c r="O219" i="2"/>
  <c r="D219" i="2"/>
  <c r="C219" i="2"/>
  <c r="AE220" i="4"/>
  <c r="AD220" i="4"/>
  <c r="V221" i="4"/>
  <c r="X221" i="4" s="1"/>
  <c r="W221" i="4"/>
  <c r="C220" i="4"/>
  <c r="D220" i="4"/>
  <c r="C226" i="6"/>
  <c r="E225" i="6"/>
  <c r="A225" i="6" s="1"/>
  <c r="AB220" i="2"/>
  <c r="AC219" i="2"/>
  <c r="U218" i="2"/>
  <c r="T219" i="2"/>
  <c r="M219" i="2"/>
  <c r="L220" i="2"/>
  <c r="B219" i="2"/>
  <c r="A220" i="2"/>
  <c r="U221" i="4"/>
  <c r="T222" i="4"/>
  <c r="A221" i="4"/>
  <c r="B220" i="4"/>
  <c r="AB221" i="4"/>
  <c r="AC220" i="4"/>
  <c r="P218" i="4" l="1"/>
  <c r="Y217" i="2"/>
  <c r="X218" i="2"/>
  <c r="Y218" i="2" s="1"/>
  <c r="R218" i="2"/>
  <c r="AF219" i="2"/>
  <c r="AF220" i="4"/>
  <c r="AG218" i="2"/>
  <c r="AH218" i="2"/>
  <c r="Z218" i="2"/>
  <c r="Z221" i="4"/>
  <c r="Y221" i="4"/>
  <c r="AM221" i="4" s="1"/>
  <c r="E219" i="2"/>
  <c r="G218" i="2"/>
  <c r="Q218" i="4"/>
  <c r="AL218" i="4" s="1"/>
  <c r="R218" i="4"/>
  <c r="O219" i="4"/>
  <c r="M219" i="4"/>
  <c r="N219" i="4"/>
  <c r="L220" i="4"/>
  <c r="P219" i="2"/>
  <c r="Q219" i="2" s="1"/>
  <c r="E220" i="4"/>
  <c r="F220" i="4" s="1"/>
  <c r="AK220" i="4" s="1"/>
  <c r="F219" i="2"/>
  <c r="G219" i="2"/>
  <c r="AD220" i="2"/>
  <c r="AE220" i="2"/>
  <c r="W219" i="2"/>
  <c r="V219" i="2"/>
  <c r="N220" i="2"/>
  <c r="O220" i="2"/>
  <c r="C220" i="2"/>
  <c r="D220" i="2"/>
  <c r="AE221" i="4"/>
  <c r="AD221" i="4"/>
  <c r="W222" i="4"/>
  <c r="V222" i="4"/>
  <c r="X222" i="4" s="1"/>
  <c r="D221" i="4"/>
  <c r="C221" i="4"/>
  <c r="E221" i="4" s="1"/>
  <c r="C227" i="6"/>
  <c r="E226" i="6"/>
  <c r="A226" i="6" s="1"/>
  <c r="AB221" i="2"/>
  <c r="AC220" i="2"/>
  <c r="U219" i="2"/>
  <c r="T220" i="2"/>
  <c r="B220" i="2"/>
  <c r="A221" i="2"/>
  <c r="M220" i="2"/>
  <c r="L221" i="2"/>
  <c r="B221" i="4"/>
  <c r="A222" i="4"/>
  <c r="U222" i="4"/>
  <c r="T223" i="4"/>
  <c r="AC221" i="4"/>
  <c r="AB222" i="4"/>
  <c r="E220" i="2" l="1"/>
  <c r="AF220" i="2"/>
  <c r="X219" i="2"/>
  <c r="AF221" i="4"/>
  <c r="AG221" i="4"/>
  <c r="AN221" i="4" s="1"/>
  <c r="AH221" i="4"/>
  <c r="Y222" i="4"/>
  <c r="AM222" i="4" s="1"/>
  <c r="Z222" i="4"/>
  <c r="P219" i="4"/>
  <c r="R219" i="4" s="1"/>
  <c r="R219" i="2"/>
  <c r="L221" i="4"/>
  <c r="N220" i="4"/>
  <c r="M220" i="4"/>
  <c r="O220" i="4"/>
  <c r="P220" i="2"/>
  <c r="R220" i="2" s="1"/>
  <c r="F221" i="4"/>
  <c r="AK221" i="4" s="1"/>
  <c r="G221" i="4"/>
  <c r="G220" i="4"/>
  <c r="G220" i="2"/>
  <c r="F220" i="2"/>
  <c r="AD221" i="2"/>
  <c r="AE221" i="2"/>
  <c r="V220" i="2"/>
  <c r="W220" i="2"/>
  <c r="N221" i="2"/>
  <c r="O221" i="2"/>
  <c r="C221" i="2"/>
  <c r="D221" i="2"/>
  <c r="AD222" i="4"/>
  <c r="AE222" i="4"/>
  <c r="AF222" i="4" s="1"/>
  <c r="W223" i="4"/>
  <c r="V223" i="4"/>
  <c r="X223" i="4" s="1"/>
  <c r="C222" i="4"/>
  <c r="D222" i="4"/>
  <c r="E227" i="6"/>
  <c r="A227" i="6" s="1"/>
  <c r="C228" i="6"/>
  <c r="U220" i="2"/>
  <c r="T221" i="2"/>
  <c r="AB222" i="2"/>
  <c r="AF221" i="2"/>
  <c r="AC221" i="2"/>
  <c r="M221" i="2"/>
  <c r="L222" i="2"/>
  <c r="B221" i="2"/>
  <c r="A222" i="2"/>
  <c r="U223" i="4"/>
  <c r="T224" i="4"/>
  <c r="A223" i="4"/>
  <c r="B222" i="4"/>
  <c r="AB223" i="4"/>
  <c r="AC222" i="4"/>
  <c r="Q219" i="4" l="1"/>
  <c r="AL219" i="4" s="1"/>
  <c r="X220" i="2"/>
  <c r="Y223" i="4"/>
  <c r="AM223" i="4" s="1"/>
  <c r="Z223" i="4"/>
  <c r="AG221" i="2"/>
  <c r="AH221" i="2"/>
  <c r="AG222" i="4"/>
  <c r="AN222" i="4" s="1"/>
  <c r="AH222" i="4"/>
  <c r="E222" i="4"/>
  <c r="G222" i="4" s="1"/>
  <c r="Q220" i="2"/>
  <c r="P221" i="2"/>
  <c r="R221" i="2" s="1"/>
  <c r="P220" i="4"/>
  <c r="Q220" i="4" s="1"/>
  <c r="AL220" i="4" s="1"/>
  <c r="O221" i="4"/>
  <c r="N221" i="4"/>
  <c r="L222" i="4"/>
  <c r="M221" i="4"/>
  <c r="E221" i="2"/>
  <c r="G221" i="2" s="1"/>
  <c r="AD222" i="2"/>
  <c r="AE222" i="2"/>
  <c r="V221" i="2"/>
  <c r="W221" i="2"/>
  <c r="O222" i="2"/>
  <c r="N222" i="2"/>
  <c r="C222" i="2"/>
  <c r="D222" i="2"/>
  <c r="AD223" i="4"/>
  <c r="AE223" i="4"/>
  <c r="V224" i="4"/>
  <c r="W224" i="4"/>
  <c r="D223" i="4"/>
  <c r="C223" i="4"/>
  <c r="C229" i="6"/>
  <c r="E228" i="6"/>
  <c r="A228" i="6" s="1"/>
  <c r="M222" i="2"/>
  <c r="L223" i="2"/>
  <c r="AB223" i="2"/>
  <c r="AF222" i="2"/>
  <c r="AC222" i="2"/>
  <c r="B222" i="2"/>
  <c r="A223" i="2"/>
  <c r="U221" i="2"/>
  <c r="T222" i="2"/>
  <c r="B223" i="4"/>
  <c r="A224" i="4"/>
  <c r="U224" i="4"/>
  <c r="T225" i="4"/>
  <c r="AC223" i="4"/>
  <c r="AB224" i="4"/>
  <c r="Q221" i="2" l="1"/>
  <c r="X221" i="2"/>
  <c r="AF223" i="4"/>
  <c r="Y221" i="2"/>
  <c r="Z221" i="2"/>
  <c r="AG223" i="4"/>
  <c r="AN223" i="4" s="1"/>
  <c r="AH223" i="4"/>
  <c r="F222" i="4"/>
  <c r="AK222" i="4" s="1"/>
  <c r="X224" i="4"/>
  <c r="F221" i="2"/>
  <c r="AG222" i="2"/>
  <c r="AH222" i="2"/>
  <c r="E222" i="2"/>
  <c r="F222" i="2" s="1"/>
  <c r="R220" i="4"/>
  <c r="P222" i="2"/>
  <c r="Q222" i="2" s="1"/>
  <c r="P221" i="4"/>
  <c r="Q221" i="4" s="1"/>
  <c r="AL221" i="4" s="1"/>
  <c r="N222" i="4"/>
  <c r="L223" i="4"/>
  <c r="M222" i="4"/>
  <c r="O222" i="4"/>
  <c r="E223" i="4"/>
  <c r="G223" i="4" s="1"/>
  <c r="AE223" i="2"/>
  <c r="AD223" i="2"/>
  <c r="V222" i="2"/>
  <c r="W222" i="2"/>
  <c r="N223" i="2"/>
  <c r="O223" i="2"/>
  <c r="D223" i="2"/>
  <c r="C223" i="2"/>
  <c r="E223" i="2" s="1"/>
  <c r="AD224" i="4"/>
  <c r="AE224" i="4"/>
  <c r="W225" i="4"/>
  <c r="V225" i="4"/>
  <c r="C224" i="4"/>
  <c r="D224" i="4"/>
  <c r="E229" i="6"/>
  <c r="A229" i="6" s="1"/>
  <c r="C230" i="6"/>
  <c r="M223" i="2"/>
  <c r="L224" i="2"/>
  <c r="U222" i="2"/>
  <c r="T223" i="2"/>
  <c r="AB224" i="2"/>
  <c r="AC223" i="2"/>
  <c r="B223" i="2"/>
  <c r="A224" i="2"/>
  <c r="AB225" i="4"/>
  <c r="AC224" i="4"/>
  <c r="U225" i="4"/>
  <c r="T226" i="4"/>
  <c r="A225" i="4"/>
  <c r="B224" i="4"/>
  <c r="E224" i="4"/>
  <c r="G222" i="2" l="1"/>
  <c r="AF223" i="2"/>
  <c r="AG223" i="2" s="1"/>
  <c r="X225" i="4"/>
  <c r="Z225" i="4" s="1"/>
  <c r="X222" i="2"/>
  <c r="Y222" i="2"/>
  <c r="Z222" i="2"/>
  <c r="AF224" i="4"/>
  <c r="Y224" i="4"/>
  <c r="AM224" i="4" s="1"/>
  <c r="Z224" i="4"/>
  <c r="R221" i="4"/>
  <c r="R222" i="2"/>
  <c r="P223" i="2"/>
  <c r="Q223" i="2" s="1"/>
  <c r="L224" i="4"/>
  <c r="O223" i="4"/>
  <c r="M223" i="4"/>
  <c r="N223" i="4"/>
  <c r="P222" i="4"/>
  <c r="Q222" i="4" s="1"/>
  <c r="AL222" i="4" s="1"/>
  <c r="F223" i="4"/>
  <c r="AK223" i="4" s="1"/>
  <c r="G224" i="4"/>
  <c r="F223" i="2"/>
  <c r="G223" i="2"/>
  <c r="AD224" i="2"/>
  <c r="AE224" i="2"/>
  <c r="W223" i="2"/>
  <c r="V223" i="2"/>
  <c r="O224" i="2"/>
  <c r="N224" i="2"/>
  <c r="C224" i="2"/>
  <c r="D224" i="2"/>
  <c r="AD225" i="4"/>
  <c r="AE225" i="4"/>
  <c r="V226" i="4"/>
  <c r="W226" i="4"/>
  <c r="D225" i="4"/>
  <c r="C225" i="4"/>
  <c r="E230" i="6"/>
  <c r="A230" i="6" s="1"/>
  <c r="C231" i="6"/>
  <c r="B224" i="2"/>
  <c r="A225" i="2"/>
  <c r="M224" i="2"/>
  <c r="L225" i="2"/>
  <c r="U223" i="2"/>
  <c r="T224" i="2"/>
  <c r="AB225" i="2"/>
  <c r="AC224" i="2"/>
  <c r="U226" i="4"/>
  <c r="T227" i="4"/>
  <c r="AB226" i="4"/>
  <c r="AC225" i="4"/>
  <c r="A226" i="4"/>
  <c r="B225" i="4"/>
  <c r="Y225" i="4" l="1"/>
  <c r="AM225" i="4" s="1"/>
  <c r="X226" i="4"/>
  <c r="X223" i="2"/>
  <c r="Z223" i="2" s="1"/>
  <c r="R222" i="4"/>
  <c r="AF224" i="2"/>
  <c r="AG224" i="2" s="1"/>
  <c r="AH223" i="2"/>
  <c r="AF225" i="4"/>
  <c r="AG225" i="4" s="1"/>
  <c r="AN225" i="4" s="1"/>
  <c r="Y223" i="2"/>
  <c r="R223" i="2"/>
  <c r="AG224" i="4"/>
  <c r="AN224" i="4" s="1"/>
  <c r="AH224" i="4"/>
  <c r="P223" i="4"/>
  <c r="Q223" i="4" s="1"/>
  <c r="AL223" i="4" s="1"/>
  <c r="P224" i="2"/>
  <c r="R224" i="2" s="1"/>
  <c r="L225" i="4"/>
  <c r="O224" i="4"/>
  <c r="N224" i="4"/>
  <c r="M224" i="4"/>
  <c r="E225" i="4"/>
  <c r="F225" i="4" s="1"/>
  <c r="AK225" i="4" s="1"/>
  <c r="E224" i="2"/>
  <c r="G224" i="2"/>
  <c r="AE225" i="2"/>
  <c r="AD225" i="2"/>
  <c r="W224" i="2"/>
  <c r="V224" i="2"/>
  <c r="N225" i="2"/>
  <c r="O225" i="2"/>
  <c r="C225" i="2"/>
  <c r="D225" i="2"/>
  <c r="AD226" i="4"/>
  <c r="AE226" i="4"/>
  <c r="W227" i="4"/>
  <c r="V227" i="4"/>
  <c r="D226" i="4"/>
  <c r="C226" i="4"/>
  <c r="E231" i="6"/>
  <c r="A231" i="6" s="1"/>
  <c r="C232" i="6"/>
  <c r="AB226" i="2"/>
  <c r="AC225" i="2"/>
  <c r="U224" i="2"/>
  <c r="T225" i="2"/>
  <c r="M225" i="2"/>
  <c r="L226" i="2"/>
  <c r="B225" i="2"/>
  <c r="A226" i="2"/>
  <c r="A227" i="4"/>
  <c r="B226" i="4"/>
  <c r="U227" i="4"/>
  <c r="T228" i="4"/>
  <c r="AB227" i="4"/>
  <c r="AC226" i="4"/>
  <c r="AF225" i="2" l="1"/>
  <c r="AH224" i="2"/>
  <c r="R223" i="4"/>
  <c r="X224" i="2"/>
  <c r="Z224" i="2" s="1"/>
  <c r="AH225" i="4"/>
  <c r="X227" i="4"/>
  <c r="AF226" i="4"/>
  <c r="Y224" i="2"/>
  <c r="AG225" i="2"/>
  <c r="AH225" i="2"/>
  <c r="Q224" i="2"/>
  <c r="G225" i="4"/>
  <c r="P225" i="2"/>
  <c r="Q225" i="2" s="1"/>
  <c r="P224" i="4"/>
  <c r="Q224" i="4" s="1"/>
  <c r="AL224" i="4" s="1"/>
  <c r="M225" i="4"/>
  <c r="O225" i="4"/>
  <c r="N225" i="4"/>
  <c r="L226" i="4"/>
  <c r="E225" i="2"/>
  <c r="F225" i="2" s="1"/>
  <c r="E226" i="4"/>
  <c r="F226" i="4"/>
  <c r="AK226" i="4" s="1"/>
  <c r="G226" i="4"/>
  <c r="AD226" i="2"/>
  <c r="AE226" i="2"/>
  <c r="W225" i="2"/>
  <c r="V225" i="2"/>
  <c r="N226" i="2"/>
  <c r="O226" i="2"/>
  <c r="D226" i="2"/>
  <c r="C226" i="2"/>
  <c r="AD227" i="4"/>
  <c r="AE227" i="4"/>
  <c r="V228" i="4"/>
  <c r="W228" i="4"/>
  <c r="D227" i="4"/>
  <c r="C227" i="4"/>
  <c r="C233" i="6"/>
  <c r="E232" i="6"/>
  <c r="A232" i="6" s="1"/>
  <c r="B226" i="2"/>
  <c r="A227" i="2"/>
  <c r="M226" i="2"/>
  <c r="L227" i="2"/>
  <c r="U225" i="2"/>
  <c r="T226" i="2"/>
  <c r="AB227" i="2"/>
  <c r="AC226" i="2"/>
  <c r="A228" i="4"/>
  <c r="B227" i="4"/>
  <c r="U228" i="4"/>
  <c r="T229" i="4"/>
  <c r="AB228" i="4"/>
  <c r="AC227" i="4"/>
  <c r="AF226" i="2" l="1"/>
  <c r="G225" i="2"/>
  <c r="X228" i="4"/>
  <c r="X225" i="2"/>
  <c r="Z225" i="2" s="1"/>
  <c r="R225" i="2"/>
  <c r="Y228" i="4"/>
  <c r="AM228" i="4" s="1"/>
  <c r="Z228" i="4"/>
  <c r="Y225" i="2"/>
  <c r="R224" i="4"/>
  <c r="AF227" i="4"/>
  <c r="P225" i="4"/>
  <c r="R225" i="4" s="1"/>
  <c r="O226" i="4"/>
  <c r="M226" i="4"/>
  <c r="L227" i="4"/>
  <c r="N226" i="4"/>
  <c r="P226" i="4" s="1"/>
  <c r="P226" i="2"/>
  <c r="R226" i="2" s="1"/>
  <c r="Q226" i="2"/>
  <c r="E227" i="4"/>
  <c r="E226" i="2"/>
  <c r="F226" i="2" s="1"/>
  <c r="G227" i="4"/>
  <c r="F227" i="4"/>
  <c r="AK227" i="4" s="1"/>
  <c r="G226" i="2"/>
  <c r="AE227" i="2"/>
  <c r="AD227" i="2"/>
  <c r="V226" i="2"/>
  <c r="W226" i="2"/>
  <c r="N227" i="2"/>
  <c r="O227" i="2"/>
  <c r="D227" i="2"/>
  <c r="C227" i="2"/>
  <c r="AD228" i="4"/>
  <c r="AE228" i="4"/>
  <c r="V229" i="4"/>
  <c r="W229" i="4"/>
  <c r="C228" i="4"/>
  <c r="D228" i="4"/>
  <c r="E233" i="6"/>
  <c r="A233" i="6" s="1"/>
  <c r="C234" i="6"/>
  <c r="B227" i="2"/>
  <c r="A228" i="2"/>
  <c r="AB228" i="2"/>
  <c r="AC227" i="2"/>
  <c r="M227" i="2"/>
  <c r="L228" i="2"/>
  <c r="U226" i="2"/>
  <c r="T227" i="2"/>
  <c r="A229" i="4"/>
  <c r="B228" i="4"/>
  <c r="AB229" i="4"/>
  <c r="AC228" i="4"/>
  <c r="U229" i="4"/>
  <c r="T230" i="4"/>
  <c r="AF228" i="4" l="1"/>
  <c r="E227" i="2"/>
  <c r="X229" i="4"/>
  <c r="Q225" i="4"/>
  <c r="AL225" i="4" s="1"/>
  <c r="Z229" i="4"/>
  <c r="Y229" i="4"/>
  <c r="AM229" i="4" s="1"/>
  <c r="AG228" i="4"/>
  <c r="AN228" i="4" s="1"/>
  <c r="AH228" i="4"/>
  <c r="AF227" i="2"/>
  <c r="X226" i="2"/>
  <c r="O227" i="4"/>
  <c r="M227" i="4"/>
  <c r="N227" i="4"/>
  <c r="L228" i="4"/>
  <c r="R226" i="4"/>
  <c r="Q226" i="4"/>
  <c r="AL226" i="4" s="1"/>
  <c r="P227" i="2"/>
  <c r="Q227" i="2" s="1"/>
  <c r="E228" i="4"/>
  <c r="F228" i="4" s="1"/>
  <c r="AK228" i="4" s="1"/>
  <c r="F227" i="2"/>
  <c r="G227" i="2"/>
  <c r="AD228" i="2"/>
  <c r="AE228" i="2"/>
  <c r="AF228" i="2" s="1"/>
  <c r="W227" i="2"/>
  <c r="V227" i="2"/>
  <c r="N228" i="2"/>
  <c r="O228" i="2"/>
  <c r="C228" i="2"/>
  <c r="D228" i="2"/>
  <c r="AE229" i="4"/>
  <c r="AD229" i="4"/>
  <c r="W230" i="4"/>
  <c r="V230" i="4"/>
  <c r="X230" i="4" s="1"/>
  <c r="D229" i="4"/>
  <c r="C229" i="4"/>
  <c r="E234" i="6"/>
  <c r="A234" i="6" s="1"/>
  <c r="C235" i="6"/>
  <c r="AB229" i="2"/>
  <c r="AC228" i="2"/>
  <c r="U227" i="2"/>
  <c r="T228" i="2"/>
  <c r="B228" i="2"/>
  <c r="A229" i="2"/>
  <c r="M228" i="2"/>
  <c r="L229" i="2"/>
  <c r="U230" i="4"/>
  <c r="T231" i="4"/>
  <c r="AF229" i="4"/>
  <c r="AC229" i="4"/>
  <c r="AB230" i="4"/>
  <c r="B229" i="4"/>
  <c r="A230" i="4"/>
  <c r="X227" i="2" l="1"/>
  <c r="P228" i="2"/>
  <c r="Y230" i="4"/>
  <c r="AM230" i="4" s="1"/>
  <c r="Z230" i="4"/>
  <c r="AG229" i="4"/>
  <c r="AN229" i="4" s="1"/>
  <c r="AH229" i="4"/>
  <c r="AG228" i="2"/>
  <c r="AH228" i="2"/>
  <c r="G228" i="4"/>
  <c r="P227" i="4"/>
  <c r="R227" i="4" s="1"/>
  <c r="E228" i="2"/>
  <c r="G228" i="2" s="1"/>
  <c r="E229" i="4"/>
  <c r="G229" i="4" s="1"/>
  <c r="N228" i="4"/>
  <c r="L229" i="4"/>
  <c r="O228" i="4"/>
  <c r="M228" i="4"/>
  <c r="R227" i="2"/>
  <c r="R228" i="2"/>
  <c r="Q228" i="2"/>
  <c r="F228" i="2"/>
  <c r="F229" i="4"/>
  <c r="AK229" i="4" s="1"/>
  <c r="AD229" i="2"/>
  <c r="AE229" i="2"/>
  <c r="W228" i="2"/>
  <c r="V228" i="2"/>
  <c r="X228" i="2" s="1"/>
  <c r="N229" i="2"/>
  <c r="O229" i="2"/>
  <c r="C229" i="2"/>
  <c r="D229" i="2"/>
  <c r="AD230" i="4"/>
  <c r="AE230" i="4"/>
  <c r="W231" i="4"/>
  <c r="V231" i="4"/>
  <c r="X231" i="4" s="1"/>
  <c r="C230" i="4"/>
  <c r="D230" i="4"/>
  <c r="E235" i="6"/>
  <c r="A235" i="6" s="1"/>
  <c r="C236" i="6"/>
  <c r="M229" i="2"/>
  <c r="L230" i="2"/>
  <c r="B229" i="2"/>
  <c r="A230" i="2"/>
  <c r="U228" i="2"/>
  <c r="T229" i="2"/>
  <c r="AB230" i="2"/>
  <c r="AC229" i="2"/>
  <c r="A231" i="4"/>
  <c r="B230" i="4"/>
  <c r="U231" i="4"/>
  <c r="T232" i="4"/>
  <c r="AB231" i="4"/>
  <c r="AC230" i="4"/>
  <c r="Q227" i="4" l="1"/>
  <c r="AL227" i="4" s="1"/>
  <c r="AF230" i="4"/>
  <c r="AF229" i="2"/>
  <c r="AG230" i="4"/>
  <c r="AN230" i="4" s="1"/>
  <c r="AH230" i="4"/>
  <c r="AG229" i="2"/>
  <c r="AH229" i="2"/>
  <c r="Y231" i="4"/>
  <c r="AM231" i="4" s="1"/>
  <c r="Z231" i="4"/>
  <c r="Y228" i="2"/>
  <c r="Z228" i="2"/>
  <c r="M229" i="4"/>
  <c r="N229" i="4"/>
  <c r="O229" i="4"/>
  <c r="L230" i="4"/>
  <c r="P229" i="2"/>
  <c r="R229" i="2" s="1"/>
  <c r="P228" i="4"/>
  <c r="Q228" i="4" s="1"/>
  <c r="AL228" i="4" s="1"/>
  <c r="E230" i="4"/>
  <c r="G230" i="4" s="1"/>
  <c r="E229" i="2"/>
  <c r="G229" i="2"/>
  <c r="F229" i="2"/>
  <c r="AE230" i="2"/>
  <c r="AD230" i="2"/>
  <c r="V229" i="2"/>
  <c r="W229" i="2"/>
  <c r="O230" i="2"/>
  <c r="N230" i="2"/>
  <c r="C230" i="2"/>
  <c r="D230" i="2"/>
  <c r="AD231" i="4"/>
  <c r="AE231" i="4"/>
  <c r="AF231" i="4" s="1"/>
  <c r="V232" i="4"/>
  <c r="W232" i="4"/>
  <c r="D231" i="4"/>
  <c r="C231" i="4"/>
  <c r="C237" i="6"/>
  <c r="E236" i="6"/>
  <c r="A236" i="6" s="1"/>
  <c r="AB231" i="2"/>
  <c r="AC230" i="2"/>
  <c r="U229" i="2"/>
  <c r="T230" i="2"/>
  <c r="B230" i="2"/>
  <c r="A231" i="2"/>
  <c r="M230" i="2"/>
  <c r="L231" i="2"/>
  <c r="AC231" i="4"/>
  <c r="AB232" i="4"/>
  <c r="B231" i="4"/>
  <c r="A232" i="4"/>
  <c r="U232" i="4"/>
  <c r="T233" i="4"/>
  <c r="AF230" i="2" l="1"/>
  <c r="X229" i="2"/>
  <c r="Y229" i="2" s="1"/>
  <c r="Q229" i="2"/>
  <c r="Z229" i="2"/>
  <c r="X232" i="4"/>
  <c r="AG231" i="4"/>
  <c r="AN231" i="4" s="1"/>
  <c r="AH231" i="4"/>
  <c r="AG230" i="2"/>
  <c r="AH230" i="2"/>
  <c r="F230" i="4"/>
  <c r="AK230" i="4" s="1"/>
  <c r="E230" i="2"/>
  <c r="G230" i="2" s="1"/>
  <c r="P229" i="4"/>
  <c r="R229" i="4" s="1"/>
  <c r="M230" i="4"/>
  <c r="O230" i="4"/>
  <c r="N230" i="4"/>
  <c r="L231" i="4"/>
  <c r="R228" i="4"/>
  <c r="P230" i="2"/>
  <c r="R230" i="2" s="1"/>
  <c r="E231" i="4"/>
  <c r="G231" i="4" s="1"/>
  <c r="F230" i="2"/>
  <c r="AE231" i="2"/>
  <c r="AD231" i="2"/>
  <c r="W230" i="2"/>
  <c r="X230" i="2" s="1"/>
  <c r="V230" i="2"/>
  <c r="O231" i="2"/>
  <c r="N231" i="2"/>
  <c r="D231" i="2"/>
  <c r="C231" i="2"/>
  <c r="AE232" i="4"/>
  <c r="AD232" i="4"/>
  <c r="W233" i="4"/>
  <c r="V233" i="4"/>
  <c r="C232" i="4"/>
  <c r="D232" i="4"/>
  <c r="E237" i="6"/>
  <c r="A237" i="6" s="1"/>
  <c r="C238" i="6"/>
  <c r="M231" i="2"/>
  <c r="L232" i="2"/>
  <c r="B231" i="2"/>
  <c r="A232" i="2"/>
  <c r="AB232" i="2"/>
  <c r="AC231" i="2"/>
  <c r="U230" i="2"/>
  <c r="T231" i="2"/>
  <c r="AB233" i="4"/>
  <c r="AC232" i="4"/>
  <c r="A233" i="4"/>
  <c r="B232" i="4"/>
  <c r="U233" i="4"/>
  <c r="T234" i="4"/>
  <c r="Q230" i="2" l="1"/>
  <c r="X233" i="4"/>
  <c r="P230" i="4"/>
  <c r="R230" i="4" s="1"/>
  <c r="Q229" i="4"/>
  <c r="AL229" i="4" s="1"/>
  <c r="AF232" i="4"/>
  <c r="AG232" i="4" s="1"/>
  <c r="AN232" i="4" s="1"/>
  <c r="Y232" i="4"/>
  <c r="AM232" i="4" s="1"/>
  <c r="Z232" i="4"/>
  <c r="Y230" i="2"/>
  <c r="Z230" i="2"/>
  <c r="AF231" i="2"/>
  <c r="P231" i="2"/>
  <c r="Q231" i="2" s="1"/>
  <c r="O231" i="4"/>
  <c r="N231" i="4"/>
  <c r="M231" i="4"/>
  <c r="L232" i="4"/>
  <c r="Q230" i="4"/>
  <c r="AL230" i="4" s="1"/>
  <c r="E232" i="4"/>
  <c r="F232" i="4" s="1"/>
  <c r="AK232" i="4" s="1"/>
  <c r="E231" i="2"/>
  <c r="G231" i="2"/>
  <c r="G232" i="4"/>
  <c r="AE232" i="2"/>
  <c r="AD232" i="2"/>
  <c r="W231" i="2"/>
  <c r="V231" i="2"/>
  <c r="O232" i="2"/>
  <c r="N232" i="2"/>
  <c r="C232" i="2"/>
  <c r="D232" i="2"/>
  <c r="AD233" i="4"/>
  <c r="AE233" i="4"/>
  <c r="V234" i="4"/>
  <c r="W234" i="4"/>
  <c r="D233" i="4"/>
  <c r="C233" i="4"/>
  <c r="C239" i="6"/>
  <c r="E238" i="6"/>
  <c r="A238" i="6" s="1"/>
  <c r="U231" i="2"/>
  <c r="T232" i="2"/>
  <c r="B232" i="2"/>
  <c r="A233" i="2"/>
  <c r="M232" i="2"/>
  <c r="L233" i="2"/>
  <c r="AB233" i="2"/>
  <c r="AC232" i="2"/>
  <c r="AB234" i="4"/>
  <c r="AC233" i="4"/>
  <c r="U234" i="4"/>
  <c r="T235" i="4"/>
  <c r="A234" i="4"/>
  <c r="B233" i="4"/>
  <c r="AF233" i="4" l="1"/>
  <c r="AH232" i="4"/>
  <c r="R231" i="2"/>
  <c r="X234" i="4"/>
  <c r="X231" i="2"/>
  <c r="Y231" i="2" s="1"/>
  <c r="AG231" i="2"/>
  <c r="AH231" i="2"/>
  <c r="AF232" i="2"/>
  <c r="O232" i="4"/>
  <c r="L233" i="4"/>
  <c r="N232" i="4"/>
  <c r="M232" i="4"/>
  <c r="P232" i="2"/>
  <c r="R232" i="2" s="1"/>
  <c r="P231" i="4"/>
  <c r="R231" i="4" s="1"/>
  <c r="E233" i="4"/>
  <c r="F233" i="4"/>
  <c r="AK233" i="4" s="1"/>
  <c r="G233" i="4"/>
  <c r="E232" i="2"/>
  <c r="F232" i="2" s="1"/>
  <c r="AE233" i="2"/>
  <c r="AD233" i="2"/>
  <c r="W232" i="2"/>
  <c r="V232" i="2"/>
  <c r="O233" i="2"/>
  <c r="N233" i="2"/>
  <c r="C233" i="2"/>
  <c r="D233" i="2"/>
  <c r="AD234" i="4"/>
  <c r="AE234" i="4"/>
  <c r="V235" i="4"/>
  <c r="W235" i="4"/>
  <c r="C234" i="4"/>
  <c r="D234" i="4"/>
  <c r="E239" i="6"/>
  <c r="A239" i="6" s="1"/>
  <c r="C240" i="6"/>
  <c r="M233" i="2"/>
  <c r="L234" i="2"/>
  <c r="AB234" i="2"/>
  <c r="AC233" i="2"/>
  <c r="X232" i="2"/>
  <c r="U232" i="2"/>
  <c r="T233" i="2"/>
  <c r="B233" i="2"/>
  <c r="A234" i="2"/>
  <c r="A235" i="4"/>
  <c r="B234" i="4"/>
  <c r="AB235" i="4"/>
  <c r="AC234" i="4"/>
  <c r="U235" i="4"/>
  <c r="T236" i="4"/>
  <c r="Z231" i="2" l="1"/>
  <c r="X235" i="4"/>
  <c r="AF234" i="4"/>
  <c r="AF233" i="2"/>
  <c r="Y232" i="2"/>
  <c r="Z232" i="2"/>
  <c r="Y235" i="4"/>
  <c r="AM235" i="4" s="1"/>
  <c r="Z235" i="4"/>
  <c r="E234" i="4"/>
  <c r="F234" i="4" s="1"/>
  <c r="AK234" i="4" s="1"/>
  <c r="AG232" i="2"/>
  <c r="AH232" i="2"/>
  <c r="P233" i="2"/>
  <c r="Q232" i="2"/>
  <c r="Q231" i="4"/>
  <c r="AL231" i="4" s="1"/>
  <c r="O233" i="4"/>
  <c r="M233" i="4"/>
  <c r="N233" i="4"/>
  <c r="L234" i="4"/>
  <c r="P232" i="4"/>
  <c r="Q232" i="4" s="1"/>
  <c r="AL232" i="4" s="1"/>
  <c r="Q233" i="2"/>
  <c r="R233" i="2"/>
  <c r="G232" i="2"/>
  <c r="G234" i="4"/>
  <c r="E233" i="2"/>
  <c r="G233" i="2" s="1"/>
  <c r="AD234" i="2"/>
  <c r="AE234" i="2"/>
  <c r="W233" i="2"/>
  <c r="V233" i="2"/>
  <c r="N234" i="2"/>
  <c r="O234" i="2"/>
  <c r="D234" i="2"/>
  <c r="C234" i="2"/>
  <c r="AD235" i="4"/>
  <c r="AE235" i="4"/>
  <c r="V236" i="4"/>
  <c r="W236" i="4"/>
  <c r="D235" i="4"/>
  <c r="C235" i="4"/>
  <c r="C241" i="6"/>
  <c r="E240" i="6"/>
  <c r="A240" i="6" s="1"/>
  <c r="B234" i="2"/>
  <c r="A235" i="2"/>
  <c r="AB235" i="2"/>
  <c r="AC234" i="2"/>
  <c r="M234" i="2"/>
  <c r="L235" i="2"/>
  <c r="U233" i="2"/>
  <c r="T234" i="2"/>
  <c r="A236" i="4"/>
  <c r="B235" i="4"/>
  <c r="AB236" i="4"/>
  <c r="AC235" i="4"/>
  <c r="U236" i="4"/>
  <c r="T237" i="4"/>
  <c r="X236" i="4"/>
  <c r="X233" i="2" l="1"/>
  <c r="F233" i="2"/>
  <c r="AF235" i="4"/>
  <c r="AG235" i="4" s="1"/>
  <c r="AN235" i="4" s="1"/>
  <c r="AH235" i="4"/>
  <c r="Y236" i="4"/>
  <c r="AM236" i="4" s="1"/>
  <c r="Z236" i="4"/>
  <c r="AF234" i="2"/>
  <c r="E235" i="4"/>
  <c r="G235" i="4" s="1"/>
  <c r="E234" i="2"/>
  <c r="P233" i="4"/>
  <c r="Q233" i="4" s="1"/>
  <c r="AL233" i="4" s="1"/>
  <c r="R232" i="4"/>
  <c r="N234" i="4"/>
  <c r="L235" i="4"/>
  <c r="M234" i="4"/>
  <c r="O234" i="4"/>
  <c r="R233" i="4"/>
  <c r="P234" i="2"/>
  <c r="R234" i="2" s="1"/>
  <c r="F234" i="2"/>
  <c r="G234" i="2"/>
  <c r="AD235" i="2"/>
  <c r="AE235" i="2"/>
  <c r="W234" i="2"/>
  <c r="V234" i="2"/>
  <c r="N235" i="2"/>
  <c r="O235" i="2"/>
  <c r="D235" i="2"/>
  <c r="C235" i="2"/>
  <c r="E235" i="2" s="1"/>
  <c r="AE236" i="4"/>
  <c r="AD236" i="4"/>
  <c r="AF236" i="4" s="1"/>
  <c r="V237" i="4"/>
  <c r="W237" i="4"/>
  <c r="C236" i="4"/>
  <c r="D236" i="4"/>
  <c r="C242" i="6"/>
  <c r="E241" i="6"/>
  <c r="A241" i="6" s="1"/>
  <c r="AB236" i="2"/>
  <c r="AC235" i="2"/>
  <c r="M235" i="2"/>
  <c r="L236" i="2"/>
  <c r="U234" i="2"/>
  <c r="T235" i="2"/>
  <c r="B235" i="2"/>
  <c r="A236" i="2"/>
  <c r="A237" i="4"/>
  <c r="B236" i="4"/>
  <c r="U237" i="4"/>
  <c r="T238" i="4"/>
  <c r="AB237" i="4"/>
  <c r="AC236" i="4"/>
  <c r="Q234" i="2" l="1"/>
  <c r="X237" i="4"/>
  <c r="Z237" i="4" s="1"/>
  <c r="AF235" i="2"/>
  <c r="F235" i="4"/>
  <c r="AK235" i="4" s="1"/>
  <c r="AG236" i="4"/>
  <c r="AN236" i="4" s="1"/>
  <c r="AH236" i="4"/>
  <c r="AG235" i="2"/>
  <c r="AH235" i="2"/>
  <c r="E236" i="4"/>
  <c r="G236" i="4" s="1"/>
  <c r="X234" i="2"/>
  <c r="N235" i="4"/>
  <c r="L236" i="4"/>
  <c r="M235" i="4"/>
  <c r="O235" i="4"/>
  <c r="P234" i="4"/>
  <c r="Q234" i="4" s="1"/>
  <c r="AL234" i="4" s="1"/>
  <c r="P235" i="2"/>
  <c r="Q235" i="2" s="1"/>
  <c r="F235" i="2"/>
  <c r="G235" i="2"/>
  <c r="AD236" i="2"/>
  <c r="AE236" i="2"/>
  <c r="W235" i="2"/>
  <c r="V235" i="2"/>
  <c r="N236" i="2"/>
  <c r="O236" i="2"/>
  <c r="C236" i="2"/>
  <c r="D236" i="2"/>
  <c r="AD237" i="4"/>
  <c r="AE237" i="4"/>
  <c r="W238" i="4"/>
  <c r="V238" i="4"/>
  <c r="D237" i="4"/>
  <c r="C237" i="4"/>
  <c r="E242" i="6"/>
  <c r="A242" i="6" s="1"/>
  <c r="C243" i="6"/>
  <c r="B236" i="2"/>
  <c r="A237" i="2"/>
  <c r="U235" i="2"/>
  <c r="T236" i="2"/>
  <c r="AB237" i="2"/>
  <c r="AC236" i="2"/>
  <c r="M236" i="2"/>
  <c r="L237" i="2"/>
  <c r="B237" i="4"/>
  <c r="A238" i="4"/>
  <c r="U238" i="4"/>
  <c r="T239" i="4"/>
  <c r="AC237" i="4"/>
  <c r="AB238" i="4"/>
  <c r="Y237" i="4" l="1"/>
  <c r="AM237" i="4" s="1"/>
  <c r="X238" i="4"/>
  <c r="X235" i="2"/>
  <c r="AF237" i="4"/>
  <c r="AH237" i="4" s="1"/>
  <c r="F236" i="4"/>
  <c r="AK236" i="4" s="1"/>
  <c r="E237" i="4"/>
  <c r="G237" i="4" s="1"/>
  <c r="Y235" i="2"/>
  <c r="Z235" i="2"/>
  <c r="Y238" i="4"/>
  <c r="AM238" i="4" s="1"/>
  <c r="Z238" i="4"/>
  <c r="AF236" i="2"/>
  <c r="R234" i="4"/>
  <c r="P236" i="2"/>
  <c r="R236" i="2" s="1"/>
  <c r="P235" i="4"/>
  <c r="R235" i="4" s="1"/>
  <c r="O236" i="4"/>
  <c r="N236" i="4"/>
  <c r="L237" i="4"/>
  <c r="M236" i="4"/>
  <c r="R235" i="2"/>
  <c r="E236" i="2"/>
  <c r="G236" i="2"/>
  <c r="F236" i="2"/>
  <c r="F237" i="4"/>
  <c r="AK237" i="4" s="1"/>
  <c r="AD237" i="2"/>
  <c r="AE237" i="2"/>
  <c r="V236" i="2"/>
  <c r="W236" i="2"/>
  <c r="N237" i="2"/>
  <c r="O237" i="2"/>
  <c r="C237" i="2"/>
  <c r="D237" i="2"/>
  <c r="AD238" i="4"/>
  <c r="AE238" i="4"/>
  <c r="W239" i="4"/>
  <c r="V239" i="4"/>
  <c r="C238" i="4"/>
  <c r="D238" i="4"/>
  <c r="E243" i="6"/>
  <c r="A243" i="6" s="1"/>
  <c r="C244" i="6"/>
  <c r="U236" i="2"/>
  <c r="T237" i="2"/>
  <c r="AB238" i="2"/>
  <c r="AC237" i="2"/>
  <c r="M237" i="2"/>
  <c r="L238" i="2"/>
  <c r="B237" i="2"/>
  <c r="A238" i="2"/>
  <c r="U239" i="4"/>
  <c r="T240" i="4"/>
  <c r="A239" i="4"/>
  <c r="B238" i="4"/>
  <c r="AB239" i="4"/>
  <c r="AC238" i="4"/>
  <c r="AG237" i="4" l="1"/>
  <c r="AN237" i="4" s="1"/>
  <c r="Q236" i="2"/>
  <c r="X236" i="2"/>
  <c r="AF238" i="4"/>
  <c r="Y236" i="2"/>
  <c r="Z236" i="2"/>
  <c r="AG238" i="4"/>
  <c r="AN238" i="4" s="1"/>
  <c r="AH238" i="4"/>
  <c r="AG236" i="2"/>
  <c r="AH236" i="2"/>
  <c r="AF237" i="2"/>
  <c r="X239" i="4"/>
  <c r="E238" i="4"/>
  <c r="P236" i="4"/>
  <c r="R236" i="4" s="1"/>
  <c r="P237" i="2"/>
  <c r="Q237" i="2" s="1"/>
  <c r="Q235" i="4"/>
  <c r="AL235" i="4" s="1"/>
  <c r="N237" i="4"/>
  <c r="L238" i="4"/>
  <c r="O237" i="4"/>
  <c r="M237" i="4"/>
  <c r="G238" i="4"/>
  <c r="E237" i="2"/>
  <c r="G237" i="2" s="1"/>
  <c r="AD238" i="2"/>
  <c r="AE238" i="2"/>
  <c r="V237" i="2"/>
  <c r="X237" i="2" s="1"/>
  <c r="W237" i="2"/>
  <c r="O238" i="2"/>
  <c r="N238" i="2"/>
  <c r="C238" i="2"/>
  <c r="D238" i="2"/>
  <c r="AD239" i="4"/>
  <c r="AE239" i="4"/>
  <c r="V240" i="4"/>
  <c r="W240" i="4"/>
  <c r="D239" i="4"/>
  <c r="C239" i="4"/>
  <c r="C245" i="6"/>
  <c r="E244" i="6"/>
  <c r="A244" i="6" s="1"/>
  <c r="B238" i="2"/>
  <c r="A239" i="2"/>
  <c r="M238" i="2"/>
  <c r="L239" i="2"/>
  <c r="U237" i="2"/>
  <c r="T238" i="2"/>
  <c r="AB239" i="2"/>
  <c r="AC238" i="2"/>
  <c r="U240" i="4"/>
  <c r="T241" i="4"/>
  <c r="AC239" i="4"/>
  <c r="AB240" i="4"/>
  <c r="B239" i="4"/>
  <c r="A240" i="4"/>
  <c r="X240" i="4" l="1"/>
  <c r="R237" i="2"/>
  <c r="Q236" i="4"/>
  <c r="AL236" i="4" s="1"/>
  <c r="AF239" i="4"/>
  <c r="AG239" i="4"/>
  <c r="AN239" i="4" s="1"/>
  <c r="AH239" i="4"/>
  <c r="Y239" i="4"/>
  <c r="AM239" i="4" s="1"/>
  <c r="Z239" i="4"/>
  <c r="AF238" i="2"/>
  <c r="AG237" i="2"/>
  <c r="AH237" i="2"/>
  <c r="Y237" i="2"/>
  <c r="Z237" i="2"/>
  <c r="P237" i="4"/>
  <c r="Q237" i="4" s="1"/>
  <c r="AL237" i="4" s="1"/>
  <c r="R237" i="4"/>
  <c r="M238" i="4"/>
  <c r="O238" i="4"/>
  <c r="N238" i="4"/>
  <c r="L239" i="4"/>
  <c r="P238" i="2"/>
  <c r="R238" i="2" s="1"/>
  <c r="E239" i="4"/>
  <c r="G239" i="4" s="1"/>
  <c r="F237" i="2"/>
  <c r="E238" i="2"/>
  <c r="AE239" i="2"/>
  <c r="AD239" i="2"/>
  <c r="W238" i="2"/>
  <c r="V238" i="2"/>
  <c r="O239" i="2"/>
  <c r="N239" i="2"/>
  <c r="D239" i="2"/>
  <c r="C239" i="2"/>
  <c r="AE240" i="4"/>
  <c r="AD240" i="4"/>
  <c r="V241" i="4"/>
  <c r="X241" i="4" s="1"/>
  <c r="W241" i="4"/>
  <c r="C240" i="4"/>
  <c r="D240" i="4"/>
  <c r="E245" i="6"/>
  <c r="A245" i="6" s="1"/>
  <c r="C246" i="6"/>
  <c r="M239" i="2"/>
  <c r="L240" i="2"/>
  <c r="AB240" i="2"/>
  <c r="AC239" i="2"/>
  <c r="B239" i="2"/>
  <c r="A240" i="2"/>
  <c r="U238" i="2"/>
  <c r="T239" i="2"/>
  <c r="A241" i="4"/>
  <c r="B240" i="4"/>
  <c r="U241" i="4"/>
  <c r="T242" i="4"/>
  <c r="AB241" i="4"/>
  <c r="AC240" i="4"/>
  <c r="AF240" i="4" l="1"/>
  <c r="X238" i="2"/>
  <c r="Y238" i="2"/>
  <c r="Z238" i="2"/>
  <c r="AG238" i="2"/>
  <c r="AH238" i="2"/>
  <c r="AF239" i="2"/>
  <c r="F239" i="4"/>
  <c r="AK239" i="4" s="1"/>
  <c r="Q238" i="2"/>
  <c r="P238" i="4"/>
  <c r="Q238" i="4" s="1"/>
  <c r="AL238" i="4" s="1"/>
  <c r="P239" i="2"/>
  <c r="Q239" i="2" s="1"/>
  <c r="L240" i="4"/>
  <c r="O239" i="4"/>
  <c r="N239" i="4"/>
  <c r="M239" i="4"/>
  <c r="E239" i="2"/>
  <c r="F239" i="2" s="1"/>
  <c r="E240" i="4"/>
  <c r="G240" i="4" s="1"/>
  <c r="G238" i="2"/>
  <c r="AD240" i="2"/>
  <c r="AE240" i="2"/>
  <c r="W239" i="2"/>
  <c r="V239" i="2"/>
  <c r="O240" i="2"/>
  <c r="N240" i="2"/>
  <c r="C240" i="2"/>
  <c r="D240" i="2"/>
  <c r="AD241" i="4"/>
  <c r="AE241" i="4"/>
  <c r="W242" i="4"/>
  <c r="V242" i="4"/>
  <c r="X242" i="4" s="1"/>
  <c r="D241" i="4"/>
  <c r="C241" i="4"/>
  <c r="C247" i="6"/>
  <c r="E246" i="6"/>
  <c r="A246" i="6" s="1"/>
  <c r="U239" i="2"/>
  <c r="T240" i="2"/>
  <c r="B240" i="2"/>
  <c r="A241" i="2"/>
  <c r="AB241" i="2"/>
  <c r="AC240" i="2"/>
  <c r="M240" i="2"/>
  <c r="L241" i="2"/>
  <c r="U242" i="4"/>
  <c r="T243" i="4"/>
  <c r="AB242" i="4"/>
  <c r="AC241" i="4"/>
  <c r="AF241" i="4"/>
  <c r="A242" i="4"/>
  <c r="B241" i="4"/>
  <c r="P239" i="4" l="1"/>
  <c r="Y242" i="4"/>
  <c r="AM242" i="4" s="1"/>
  <c r="Z242" i="4"/>
  <c r="AG239" i="2"/>
  <c r="AH239" i="2"/>
  <c r="X239" i="2"/>
  <c r="AF240" i="2"/>
  <c r="G239" i="2"/>
  <c r="R238" i="4"/>
  <c r="R239" i="2"/>
  <c r="N240" i="4"/>
  <c r="M240" i="4"/>
  <c r="O240" i="4"/>
  <c r="P240" i="4" s="1"/>
  <c r="L241" i="4"/>
  <c r="Q239" i="4"/>
  <c r="AL239" i="4" s="1"/>
  <c r="R239" i="4"/>
  <c r="R240" i="2"/>
  <c r="P240" i="2"/>
  <c r="Q240" i="2" s="1"/>
  <c r="F240" i="4"/>
  <c r="AK240" i="4" s="1"/>
  <c r="E241" i="4"/>
  <c r="G241" i="4" s="1"/>
  <c r="E240" i="2"/>
  <c r="F241" i="4"/>
  <c r="AK241" i="4" s="1"/>
  <c r="G240" i="2"/>
  <c r="F240" i="2"/>
  <c r="AE241" i="2"/>
  <c r="AD241" i="2"/>
  <c r="W240" i="2"/>
  <c r="V240" i="2"/>
  <c r="O241" i="2"/>
  <c r="N241" i="2"/>
  <c r="C241" i="2"/>
  <c r="D241" i="2"/>
  <c r="AE242" i="4"/>
  <c r="AD242" i="4"/>
  <c r="W243" i="4"/>
  <c r="V243" i="4"/>
  <c r="D242" i="4"/>
  <c r="C242" i="4"/>
  <c r="E247" i="6"/>
  <c r="A247" i="6" s="1"/>
  <c r="C248" i="6"/>
  <c r="U240" i="2"/>
  <c r="T241" i="2"/>
  <c r="B241" i="2"/>
  <c r="A242" i="2"/>
  <c r="M241" i="2"/>
  <c r="L242" i="2"/>
  <c r="AB242" i="2"/>
  <c r="AC241" i="2"/>
  <c r="AB243" i="4"/>
  <c r="AC242" i="4"/>
  <c r="A243" i="4"/>
  <c r="B242" i="4"/>
  <c r="U243" i="4"/>
  <c r="T244" i="4"/>
  <c r="X243" i="4" l="1"/>
  <c r="AF242" i="4"/>
  <c r="AF241" i="2"/>
  <c r="AG242" i="4"/>
  <c r="AN242" i="4" s="1"/>
  <c r="AH242" i="4"/>
  <c r="X240" i="2"/>
  <c r="Y239" i="2"/>
  <c r="Z239" i="2"/>
  <c r="Y243" i="4"/>
  <c r="AM243" i="4" s="1"/>
  <c r="Z243" i="4"/>
  <c r="E242" i="4"/>
  <c r="G242" i="4" s="1"/>
  <c r="O241" i="4"/>
  <c r="N241" i="4"/>
  <c r="M241" i="4"/>
  <c r="L242" i="4"/>
  <c r="P241" i="2"/>
  <c r="Q241" i="2" s="1"/>
  <c r="R240" i="4"/>
  <c r="Q240" i="4"/>
  <c r="AL240" i="4" s="1"/>
  <c r="R241" i="2"/>
  <c r="E241" i="2"/>
  <c r="G241" i="2"/>
  <c r="F241" i="2"/>
  <c r="AD242" i="2"/>
  <c r="AE242" i="2"/>
  <c r="W241" i="2"/>
  <c r="V241" i="2"/>
  <c r="N242" i="2"/>
  <c r="O242" i="2"/>
  <c r="D242" i="2"/>
  <c r="C242" i="2"/>
  <c r="AD243" i="4"/>
  <c r="AE243" i="4"/>
  <c r="V244" i="4"/>
  <c r="W244" i="4"/>
  <c r="D243" i="4"/>
  <c r="C243" i="4"/>
  <c r="C249" i="6"/>
  <c r="E248" i="6"/>
  <c r="A248" i="6" s="1"/>
  <c r="AB243" i="2"/>
  <c r="AC242" i="2"/>
  <c r="B242" i="2"/>
  <c r="A243" i="2"/>
  <c r="U241" i="2"/>
  <c r="T242" i="2"/>
  <c r="M242" i="2"/>
  <c r="L243" i="2"/>
  <c r="A244" i="4"/>
  <c r="B243" i="4"/>
  <c r="U244" i="4"/>
  <c r="T245" i="4"/>
  <c r="AB244" i="4"/>
  <c r="AC243" i="4"/>
  <c r="P241" i="4" l="1"/>
  <c r="X241" i="2"/>
  <c r="AF243" i="4"/>
  <c r="AG243" i="4" s="1"/>
  <c r="AN243" i="4" s="1"/>
  <c r="AH243" i="4"/>
  <c r="F242" i="4"/>
  <c r="AK242" i="4" s="1"/>
  <c r="AF242" i="2"/>
  <c r="X244" i="4"/>
  <c r="E243" i="4"/>
  <c r="F243" i="4" s="1"/>
  <c r="AK243" i="4" s="1"/>
  <c r="R241" i="4"/>
  <c r="Q241" i="4"/>
  <c r="AL241" i="4" s="1"/>
  <c r="P242" i="2"/>
  <c r="Q242" i="2" s="1"/>
  <c r="L243" i="4"/>
  <c r="O242" i="4"/>
  <c r="N242" i="4"/>
  <c r="M242" i="4"/>
  <c r="E242" i="2"/>
  <c r="F242" i="2" s="1"/>
  <c r="AE243" i="2"/>
  <c r="AD243" i="2"/>
  <c r="V242" i="2"/>
  <c r="W242" i="2"/>
  <c r="N243" i="2"/>
  <c r="O243" i="2"/>
  <c r="D243" i="2"/>
  <c r="C243" i="2"/>
  <c r="AE244" i="4"/>
  <c r="AD244" i="4"/>
  <c r="AF244" i="4" s="1"/>
  <c r="V245" i="4"/>
  <c r="W245" i="4"/>
  <c r="C244" i="4"/>
  <c r="D244" i="4"/>
  <c r="C250" i="6"/>
  <c r="E249" i="6"/>
  <c r="A249" i="6" s="1"/>
  <c r="M243" i="2"/>
  <c r="L244" i="2"/>
  <c r="B243" i="2"/>
  <c r="A244" i="2"/>
  <c r="U242" i="2"/>
  <c r="X242" i="2"/>
  <c r="T243" i="2"/>
  <c r="AB244" i="2"/>
  <c r="AC243" i="2"/>
  <c r="A245" i="4"/>
  <c r="B244" i="4"/>
  <c r="U245" i="4"/>
  <c r="T246" i="4"/>
  <c r="X245" i="4"/>
  <c r="AB245" i="4"/>
  <c r="AC244" i="4"/>
  <c r="G243" i="4" l="1"/>
  <c r="P242" i="4"/>
  <c r="AG244" i="4"/>
  <c r="AN244" i="4" s="1"/>
  <c r="AH244" i="4"/>
  <c r="Y242" i="2"/>
  <c r="Z242" i="2"/>
  <c r="Z245" i="4"/>
  <c r="Y245" i="4"/>
  <c r="AM245" i="4" s="1"/>
  <c r="Y244" i="4"/>
  <c r="AM244" i="4" s="1"/>
  <c r="Z244" i="4"/>
  <c r="AG242" i="2"/>
  <c r="AH242" i="2"/>
  <c r="AF243" i="2"/>
  <c r="R242" i="2"/>
  <c r="P243" i="2"/>
  <c r="Q243" i="2" s="1"/>
  <c r="M243" i="4"/>
  <c r="L244" i="4"/>
  <c r="O243" i="4"/>
  <c r="N243" i="4"/>
  <c r="R242" i="4"/>
  <c r="Q242" i="4"/>
  <c r="AL242" i="4" s="1"/>
  <c r="E244" i="4"/>
  <c r="G244" i="4" s="1"/>
  <c r="G242" i="2"/>
  <c r="F244" i="4"/>
  <c r="AK244" i="4" s="1"/>
  <c r="E243" i="2"/>
  <c r="G243" i="2" s="1"/>
  <c r="AD244" i="2"/>
  <c r="AE244" i="2"/>
  <c r="V243" i="2"/>
  <c r="W243" i="2"/>
  <c r="N244" i="2"/>
  <c r="O244" i="2"/>
  <c r="C244" i="2"/>
  <c r="D244" i="2"/>
  <c r="AE245" i="4"/>
  <c r="AD245" i="4"/>
  <c r="W246" i="4"/>
  <c r="V246" i="4"/>
  <c r="X246" i="4" s="1"/>
  <c r="D245" i="4"/>
  <c r="C245" i="4"/>
  <c r="E250" i="6"/>
  <c r="A250" i="6" s="1"/>
  <c r="C251" i="6"/>
  <c r="AB245" i="2"/>
  <c r="AC244" i="2"/>
  <c r="B244" i="2"/>
  <c r="A245" i="2"/>
  <c r="M244" i="2"/>
  <c r="L245" i="2"/>
  <c r="U243" i="2"/>
  <c r="T244" i="2"/>
  <c r="AC245" i="4"/>
  <c r="AB246" i="4"/>
  <c r="U246" i="4"/>
  <c r="T247" i="4"/>
  <c r="B245" i="4"/>
  <c r="A246" i="4"/>
  <c r="X243" i="2" l="1"/>
  <c r="Y243" i="2" s="1"/>
  <c r="Z243" i="2"/>
  <c r="AG243" i="2"/>
  <c r="AH243" i="2"/>
  <c r="Y246" i="4"/>
  <c r="AM246" i="4" s="1"/>
  <c r="Z246" i="4"/>
  <c r="AF245" i="4"/>
  <c r="AF244" i="2"/>
  <c r="P243" i="4"/>
  <c r="Q243" i="4" s="1"/>
  <c r="AL243" i="4" s="1"/>
  <c r="F243" i="2"/>
  <c r="R243" i="2"/>
  <c r="L245" i="4"/>
  <c r="M244" i="4"/>
  <c r="N244" i="4"/>
  <c r="O244" i="4"/>
  <c r="P244" i="2"/>
  <c r="R244" i="2" s="1"/>
  <c r="E245" i="4"/>
  <c r="G245" i="4" s="1"/>
  <c r="E244" i="2"/>
  <c r="F244" i="2" s="1"/>
  <c r="AD245" i="2"/>
  <c r="AE245" i="2"/>
  <c r="W244" i="2"/>
  <c r="V244" i="2"/>
  <c r="N245" i="2"/>
  <c r="O245" i="2"/>
  <c r="C245" i="2"/>
  <c r="D245" i="2"/>
  <c r="AE246" i="4"/>
  <c r="AD246" i="4"/>
  <c r="W247" i="4"/>
  <c r="V247" i="4"/>
  <c r="C246" i="4"/>
  <c r="D246" i="4"/>
  <c r="E251" i="6"/>
  <c r="A251" i="6" s="1"/>
  <c r="C252" i="6"/>
  <c r="U244" i="2"/>
  <c r="T245" i="2"/>
  <c r="B245" i="2"/>
  <c r="A246" i="2"/>
  <c r="M245" i="2"/>
  <c r="L246" i="2"/>
  <c r="AB246" i="2"/>
  <c r="AC245" i="2"/>
  <c r="A247" i="4"/>
  <c r="B246" i="4"/>
  <c r="AB247" i="4"/>
  <c r="AC246" i="4"/>
  <c r="U247" i="4"/>
  <c r="T248" i="4"/>
  <c r="P245" i="2" l="1"/>
  <c r="R243" i="4"/>
  <c r="AF246" i="4"/>
  <c r="AG246" i="4" s="1"/>
  <c r="AN246" i="4" s="1"/>
  <c r="X247" i="4"/>
  <c r="AG245" i="4"/>
  <c r="AN245" i="4" s="1"/>
  <c r="AH245" i="4"/>
  <c r="AG244" i="2"/>
  <c r="AH244" i="2"/>
  <c r="AF245" i="2"/>
  <c r="X244" i="2"/>
  <c r="E246" i="4"/>
  <c r="G246" i="4" s="1"/>
  <c r="Q244" i="2"/>
  <c r="P244" i="4"/>
  <c r="R244" i="4" s="1"/>
  <c r="Q244" i="4"/>
  <c r="AL244" i="4" s="1"/>
  <c r="L246" i="4"/>
  <c r="M245" i="4"/>
  <c r="O245" i="4"/>
  <c r="N245" i="4"/>
  <c r="Q245" i="2"/>
  <c r="R245" i="2"/>
  <c r="E245" i="2"/>
  <c r="G245" i="2" s="1"/>
  <c r="G244" i="2"/>
  <c r="AE246" i="2"/>
  <c r="AD246" i="2"/>
  <c r="W245" i="2"/>
  <c r="V245" i="2"/>
  <c r="O246" i="2"/>
  <c r="N246" i="2"/>
  <c r="C246" i="2"/>
  <c r="D246" i="2"/>
  <c r="AD247" i="4"/>
  <c r="AE247" i="4"/>
  <c r="V248" i="4"/>
  <c r="W248" i="4"/>
  <c r="D247" i="4"/>
  <c r="C247" i="4"/>
  <c r="C253" i="6"/>
  <c r="E252" i="6"/>
  <c r="A252" i="6" s="1"/>
  <c r="AB247" i="2"/>
  <c r="AC246" i="2"/>
  <c r="M246" i="2"/>
  <c r="L247" i="2"/>
  <c r="T246" i="2"/>
  <c r="U245" i="2"/>
  <c r="B246" i="2"/>
  <c r="A247" i="2"/>
  <c r="U248" i="4"/>
  <c r="T249" i="4"/>
  <c r="B247" i="4"/>
  <c r="A248" i="4"/>
  <c r="AC247" i="4"/>
  <c r="AB248" i="4"/>
  <c r="E247" i="4" l="1"/>
  <c r="X248" i="4"/>
  <c r="X245" i="2"/>
  <c r="AH246" i="4"/>
  <c r="F246" i="4"/>
  <c r="AK246" i="4" s="1"/>
  <c r="E246" i="2"/>
  <c r="G246" i="2" s="1"/>
  <c r="AF247" i="4"/>
  <c r="AF246" i="2"/>
  <c r="AH246" i="2" s="1"/>
  <c r="Y244" i="2"/>
  <c r="Z244" i="2"/>
  <c r="Y245" i="2"/>
  <c r="Z245" i="2"/>
  <c r="AG245" i="2"/>
  <c r="AH245" i="2"/>
  <c r="P245" i="4"/>
  <c r="Q245" i="4" s="1"/>
  <c r="AL245" i="4" s="1"/>
  <c r="P246" i="2"/>
  <c r="R246" i="2" s="1"/>
  <c r="O246" i="4"/>
  <c r="N246" i="4"/>
  <c r="L247" i="4"/>
  <c r="M246" i="4"/>
  <c r="G247" i="4"/>
  <c r="F247" i="4"/>
  <c r="AK247" i="4" s="1"/>
  <c r="AE247" i="2"/>
  <c r="AD247" i="2"/>
  <c r="V246" i="2"/>
  <c r="W246" i="2"/>
  <c r="O247" i="2"/>
  <c r="N247" i="2"/>
  <c r="P247" i="2" s="1"/>
  <c r="D247" i="2"/>
  <c r="C247" i="2"/>
  <c r="AE248" i="4"/>
  <c r="AD248" i="4"/>
  <c r="W249" i="4"/>
  <c r="V249" i="4"/>
  <c r="C248" i="4"/>
  <c r="D248" i="4"/>
  <c r="E253" i="6"/>
  <c r="A253" i="6" s="1"/>
  <c r="C254" i="6"/>
  <c r="M247" i="2"/>
  <c r="L248" i="2"/>
  <c r="B247" i="2"/>
  <c r="A248" i="2"/>
  <c r="T247" i="2"/>
  <c r="U246" i="2"/>
  <c r="AB248" i="2"/>
  <c r="AC247" i="2"/>
  <c r="A249" i="4"/>
  <c r="B248" i="4"/>
  <c r="U249" i="4"/>
  <c r="T250" i="4"/>
  <c r="AB249" i="4"/>
  <c r="AC248" i="4"/>
  <c r="X249" i="4" l="1"/>
  <c r="AG246" i="2"/>
  <c r="R245" i="4"/>
  <c r="X246" i="2"/>
  <c r="Y246" i="2" s="1"/>
  <c r="F246" i="2"/>
  <c r="Q246" i="2"/>
  <c r="AF248" i="4"/>
  <c r="AF247" i="2"/>
  <c r="Z249" i="4"/>
  <c r="Y249" i="4"/>
  <c r="AM249" i="4" s="1"/>
  <c r="P246" i="4"/>
  <c r="Q246" i="4" s="1"/>
  <c r="AL246" i="4" s="1"/>
  <c r="M247" i="4"/>
  <c r="L248" i="4"/>
  <c r="N247" i="4"/>
  <c r="O247" i="4"/>
  <c r="Q247" i="2"/>
  <c r="R247" i="2"/>
  <c r="E248" i="4"/>
  <c r="F248" i="4" s="1"/>
  <c r="AK248" i="4" s="1"/>
  <c r="E247" i="2"/>
  <c r="F247" i="2" s="1"/>
  <c r="AD248" i="2"/>
  <c r="AE248" i="2"/>
  <c r="W247" i="2"/>
  <c r="V247" i="2"/>
  <c r="O248" i="2"/>
  <c r="N248" i="2"/>
  <c r="C248" i="2"/>
  <c r="D248" i="2"/>
  <c r="E248" i="2" s="1"/>
  <c r="AD249" i="4"/>
  <c r="AE249" i="4"/>
  <c r="V250" i="4"/>
  <c r="W250" i="4"/>
  <c r="D249" i="4"/>
  <c r="C249" i="4"/>
  <c r="C255" i="6"/>
  <c r="E254" i="6"/>
  <c r="A254" i="6" s="1"/>
  <c r="M248" i="2"/>
  <c r="L249" i="2"/>
  <c r="AB249" i="2"/>
  <c r="AC248" i="2"/>
  <c r="T248" i="2"/>
  <c r="U247" i="2"/>
  <c r="B248" i="2"/>
  <c r="A249" i="2"/>
  <c r="AB250" i="4"/>
  <c r="AC249" i="4"/>
  <c r="A250" i="4"/>
  <c r="B249" i="4"/>
  <c r="U250" i="4"/>
  <c r="T251" i="4"/>
  <c r="AF249" i="4" l="1"/>
  <c r="Z246" i="2"/>
  <c r="P247" i="4"/>
  <c r="G247" i="2"/>
  <c r="G248" i="4"/>
  <c r="AF248" i="2"/>
  <c r="E249" i="4"/>
  <c r="F249" i="4" s="1"/>
  <c r="AK249" i="4" s="1"/>
  <c r="R246" i="4"/>
  <c r="X247" i="2"/>
  <c r="X250" i="4"/>
  <c r="AG249" i="4"/>
  <c r="AN249" i="4" s="1"/>
  <c r="AH249" i="4"/>
  <c r="O248" i="4"/>
  <c r="N248" i="4"/>
  <c r="L249" i="4"/>
  <c r="M248" i="4"/>
  <c r="R247" i="4"/>
  <c r="Q247" i="4"/>
  <c r="AL247" i="4" s="1"/>
  <c r="P248" i="2"/>
  <c r="Q248" i="2" s="1"/>
  <c r="F248" i="2"/>
  <c r="G248" i="2"/>
  <c r="AE249" i="2"/>
  <c r="AD249" i="2"/>
  <c r="AF249" i="2" s="1"/>
  <c r="W248" i="2"/>
  <c r="V248" i="2"/>
  <c r="N249" i="2"/>
  <c r="O249" i="2"/>
  <c r="C249" i="2"/>
  <c r="D249" i="2"/>
  <c r="AE250" i="4"/>
  <c r="AD250" i="4"/>
  <c r="W251" i="4"/>
  <c r="V251" i="4"/>
  <c r="C250" i="4"/>
  <c r="D250" i="4"/>
  <c r="E255" i="6"/>
  <c r="A255" i="6" s="1"/>
  <c r="C256" i="6"/>
  <c r="T249" i="2"/>
  <c r="U248" i="2"/>
  <c r="M249" i="2"/>
  <c r="L250" i="2"/>
  <c r="AB250" i="2"/>
  <c r="AC249" i="2"/>
  <c r="B249" i="2"/>
  <c r="A250" i="2"/>
  <c r="A251" i="4"/>
  <c r="B250" i="4"/>
  <c r="AB251" i="4"/>
  <c r="AC250" i="4"/>
  <c r="U251" i="4"/>
  <c r="T252" i="4"/>
  <c r="X251" i="4" l="1"/>
  <c r="AF250" i="4"/>
  <c r="E249" i="2"/>
  <c r="G249" i="4"/>
  <c r="X248" i="2"/>
  <c r="P248" i="4"/>
  <c r="AG250" i="4"/>
  <c r="AN250" i="4" s="1"/>
  <c r="AH250" i="4"/>
  <c r="AG249" i="2"/>
  <c r="AH249" i="2"/>
  <c r="Y251" i="4"/>
  <c r="AM251" i="4" s="1"/>
  <c r="Z251" i="4"/>
  <c r="Y250" i="4"/>
  <c r="AM250" i="4" s="1"/>
  <c r="Z250" i="4"/>
  <c r="R248" i="2"/>
  <c r="R248" i="4"/>
  <c r="Q248" i="4"/>
  <c r="AL248" i="4" s="1"/>
  <c r="L250" i="4"/>
  <c r="O249" i="4"/>
  <c r="N249" i="4"/>
  <c r="M249" i="4"/>
  <c r="P249" i="2"/>
  <c r="Q249" i="2" s="1"/>
  <c r="G249" i="2"/>
  <c r="F249" i="2"/>
  <c r="E250" i="4"/>
  <c r="G250" i="4" s="1"/>
  <c r="AD250" i="2"/>
  <c r="AE250" i="2"/>
  <c r="W249" i="2"/>
  <c r="V249" i="2"/>
  <c r="N250" i="2"/>
  <c r="O250" i="2"/>
  <c r="D250" i="2"/>
  <c r="C250" i="2"/>
  <c r="AD251" i="4"/>
  <c r="AE251" i="4"/>
  <c r="V252" i="4"/>
  <c r="W252" i="4"/>
  <c r="D251" i="4"/>
  <c r="C251" i="4"/>
  <c r="C257" i="6"/>
  <c r="E256" i="6"/>
  <c r="A256" i="6" s="1"/>
  <c r="B250" i="2"/>
  <c r="A251" i="2"/>
  <c r="AB251" i="2"/>
  <c r="AC250" i="2"/>
  <c r="T250" i="2"/>
  <c r="U249" i="2"/>
  <c r="M250" i="2"/>
  <c r="L251" i="2"/>
  <c r="AB252" i="4"/>
  <c r="AC251" i="4"/>
  <c r="A252" i="4"/>
  <c r="B251" i="4"/>
  <c r="U252" i="4"/>
  <c r="T253" i="4"/>
  <c r="AF251" i="4" l="1"/>
  <c r="AF250" i="2"/>
  <c r="X252" i="4"/>
  <c r="Y252" i="4" s="1"/>
  <c r="AM252" i="4" s="1"/>
  <c r="X249" i="2"/>
  <c r="Y249" i="2" s="1"/>
  <c r="R249" i="2"/>
  <c r="AG250" i="2"/>
  <c r="AH250" i="2"/>
  <c r="AG251" i="4"/>
  <c r="AN251" i="4" s="1"/>
  <c r="AH251" i="4"/>
  <c r="P250" i="2"/>
  <c r="R250" i="2" s="1"/>
  <c r="N250" i="4"/>
  <c r="M250" i="4"/>
  <c r="L251" i="4"/>
  <c r="O250" i="4"/>
  <c r="P249" i="4"/>
  <c r="Q249" i="4" s="1"/>
  <c r="AL249" i="4" s="1"/>
  <c r="E251" i="4"/>
  <c r="F251" i="4" s="1"/>
  <c r="AK251" i="4" s="1"/>
  <c r="F250" i="4"/>
  <c r="AK250" i="4" s="1"/>
  <c r="E250" i="2"/>
  <c r="G250" i="2" s="1"/>
  <c r="AD251" i="2"/>
  <c r="AE251" i="2"/>
  <c r="W250" i="2"/>
  <c r="V250" i="2"/>
  <c r="X250" i="2" s="1"/>
  <c r="N251" i="2"/>
  <c r="O251" i="2"/>
  <c r="D251" i="2"/>
  <c r="C251" i="2"/>
  <c r="AD252" i="4"/>
  <c r="AE252" i="4"/>
  <c r="V253" i="4"/>
  <c r="W253" i="4"/>
  <c r="X253" i="4" s="1"/>
  <c r="C252" i="4"/>
  <c r="D252" i="4"/>
  <c r="C258" i="6"/>
  <c r="E257" i="6"/>
  <c r="A257" i="6" s="1"/>
  <c r="T251" i="2"/>
  <c r="U250" i="2"/>
  <c r="AB252" i="2"/>
  <c r="AC251" i="2"/>
  <c r="B251" i="2"/>
  <c r="A252" i="2"/>
  <c r="M251" i="2"/>
  <c r="L252" i="2"/>
  <c r="AB253" i="4"/>
  <c r="AC252" i="4"/>
  <c r="U253" i="4"/>
  <c r="T254" i="4"/>
  <c r="A253" i="4"/>
  <c r="B252" i="4"/>
  <c r="Z249" i="2" l="1"/>
  <c r="G251" i="4"/>
  <c r="Z252" i="4"/>
  <c r="Q250" i="2"/>
  <c r="AF252" i="4"/>
  <c r="AG252" i="4"/>
  <c r="AN252" i="4" s="1"/>
  <c r="AH252" i="4"/>
  <c r="AF251" i="2"/>
  <c r="F250" i="2"/>
  <c r="Z253" i="4"/>
  <c r="Y253" i="4"/>
  <c r="AM253" i="4" s="1"/>
  <c r="P250" i="4"/>
  <c r="R250" i="4" s="1"/>
  <c r="Y250" i="2"/>
  <c r="Z250" i="2"/>
  <c r="P251" i="2"/>
  <c r="Q251" i="2" s="1"/>
  <c r="O251" i="4"/>
  <c r="L252" i="4"/>
  <c r="M251" i="4"/>
  <c r="N251" i="4"/>
  <c r="R249" i="4"/>
  <c r="Q250" i="4"/>
  <c r="AL250" i="4" s="1"/>
  <c r="E252" i="4"/>
  <c r="F252" i="4" s="1"/>
  <c r="AK252" i="4" s="1"/>
  <c r="E251" i="2"/>
  <c r="G251" i="2" s="1"/>
  <c r="AD252" i="2"/>
  <c r="AE252" i="2"/>
  <c r="W251" i="2"/>
  <c r="V251" i="2"/>
  <c r="N252" i="2"/>
  <c r="O252" i="2"/>
  <c r="P252" i="2" s="1"/>
  <c r="C252" i="2"/>
  <c r="D252" i="2"/>
  <c r="AD253" i="4"/>
  <c r="AE253" i="4"/>
  <c r="V254" i="4"/>
  <c r="W254" i="4"/>
  <c r="D253" i="4"/>
  <c r="C253" i="4"/>
  <c r="C259" i="6"/>
  <c r="E258" i="6"/>
  <c r="A258" i="6" s="1"/>
  <c r="AB253" i="2"/>
  <c r="AC252" i="2"/>
  <c r="B252" i="2"/>
  <c r="A253" i="2"/>
  <c r="M252" i="2"/>
  <c r="L253" i="2"/>
  <c r="T252" i="2"/>
  <c r="U251" i="2"/>
  <c r="AC253" i="4"/>
  <c r="AB254" i="4"/>
  <c r="B253" i="4"/>
  <c r="A254" i="4"/>
  <c r="U254" i="4"/>
  <c r="T255" i="4"/>
  <c r="R251" i="2" l="1"/>
  <c r="AF253" i="4"/>
  <c r="X254" i="4"/>
  <c r="AG253" i="4"/>
  <c r="AN253" i="4" s="1"/>
  <c r="AH253" i="4"/>
  <c r="AF252" i="2"/>
  <c r="AG251" i="2"/>
  <c r="AH251" i="2"/>
  <c r="X251" i="2"/>
  <c r="F251" i="2"/>
  <c r="P251" i="4"/>
  <c r="Q251" i="4" s="1"/>
  <c r="AL251" i="4" s="1"/>
  <c r="N252" i="4"/>
  <c r="O252" i="4"/>
  <c r="L253" i="4"/>
  <c r="M252" i="4"/>
  <c r="R252" i="2"/>
  <c r="Q252" i="2"/>
  <c r="E253" i="4"/>
  <c r="F253" i="4" s="1"/>
  <c r="AK253" i="4" s="1"/>
  <c r="E252" i="2"/>
  <c r="F252" i="2" s="1"/>
  <c r="AD253" i="2"/>
  <c r="AE253" i="2"/>
  <c r="V252" i="2"/>
  <c r="W252" i="2"/>
  <c r="N253" i="2"/>
  <c r="O253" i="2"/>
  <c r="C253" i="2"/>
  <c r="D253" i="2"/>
  <c r="AD254" i="4"/>
  <c r="AE254" i="4"/>
  <c r="AF254" i="4" s="1"/>
  <c r="W255" i="4"/>
  <c r="V255" i="4"/>
  <c r="X255" i="4" s="1"/>
  <c r="C254" i="4"/>
  <c r="D254" i="4"/>
  <c r="E259" i="6"/>
  <c r="A259" i="6" s="1"/>
  <c r="C260" i="6"/>
  <c r="T253" i="2"/>
  <c r="U252" i="2"/>
  <c r="M253" i="2"/>
  <c r="L254" i="2"/>
  <c r="B253" i="2"/>
  <c r="A254" i="2"/>
  <c r="AB254" i="2"/>
  <c r="AC253" i="2"/>
  <c r="AB255" i="4"/>
  <c r="AC254" i="4"/>
  <c r="U255" i="4"/>
  <c r="T256" i="4"/>
  <c r="A255" i="4"/>
  <c r="B254" i="4"/>
  <c r="P253" i="2" l="1"/>
  <c r="AG252" i="2"/>
  <c r="AH252" i="2"/>
  <c r="X252" i="2"/>
  <c r="R251" i="4"/>
  <c r="Y251" i="2"/>
  <c r="Z251" i="2"/>
  <c r="AF253" i="2"/>
  <c r="G253" i="4"/>
  <c r="N253" i="4"/>
  <c r="L254" i="4"/>
  <c r="O253" i="4"/>
  <c r="M253" i="4"/>
  <c r="P252" i="4"/>
  <c r="R252" i="4" s="1"/>
  <c r="Q253" i="2"/>
  <c r="R253" i="2"/>
  <c r="E254" i="4"/>
  <c r="E253" i="2"/>
  <c r="G253" i="2" s="1"/>
  <c r="F254" i="4"/>
  <c r="AK254" i="4" s="1"/>
  <c r="G254" i="4"/>
  <c r="AD254" i="2"/>
  <c r="AE254" i="2"/>
  <c r="V253" i="2"/>
  <c r="W253" i="2"/>
  <c r="O254" i="2"/>
  <c r="N254" i="2"/>
  <c r="C254" i="2"/>
  <c r="D254" i="2"/>
  <c r="AD255" i="4"/>
  <c r="AE255" i="4"/>
  <c r="V256" i="4"/>
  <c r="W256" i="4"/>
  <c r="D255" i="4"/>
  <c r="C255" i="4"/>
  <c r="C261" i="6"/>
  <c r="E260" i="6"/>
  <c r="A260" i="6" s="1"/>
  <c r="AB255" i="2"/>
  <c r="AC254" i="2"/>
  <c r="B254" i="2"/>
  <c r="A255" i="2"/>
  <c r="M254" i="2"/>
  <c r="L255" i="2"/>
  <c r="T254" i="2"/>
  <c r="U253" i="2"/>
  <c r="U256" i="4"/>
  <c r="T257" i="4"/>
  <c r="B255" i="4"/>
  <c r="A256" i="4"/>
  <c r="AC255" i="4"/>
  <c r="AB256" i="4"/>
  <c r="E255" i="4" l="1"/>
  <c r="Q252" i="4"/>
  <c r="AL252" i="4" s="1"/>
  <c r="X253" i="2"/>
  <c r="AF255" i="4"/>
  <c r="AG253" i="2"/>
  <c r="AH253" i="2"/>
  <c r="Y253" i="2"/>
  <c r="Z253" i="2"/>
  <c r="Y252" i="2"/>
  <c r="Z252" i="2"/>
  <c r="AF254" i="2"/>
  <c r="X256" i="4"/>
  <c r="F253" i="2"/>
  <c r="P254" i="2"/>
  <c r="R254" i="2" s="1"/>
  <c r="O254" i="4"/>
  <c r="L255" i="4"/>
  <c r="N254" i="4"/>
  <c r="M254" i="4"/>
  <c r="P253" i="4"/>
  <c r="R253" i="4" s="1"/>
  <c r="E254" i="2"/>
  <c r="G255" i="4"/>
  <c r="F255" i="4"/>
  <c r="AK255" i="4" s="1"/>
  <c r="G254" i="2"/>
  <c r="F254" i="2"/>
  <c r="AE255" i="2"/>
  <c r="AD255" i="2"/>
  <c r="V254" i="2"/>
  <c r="W254" i="2"/>
  <c r="O255" i="2"/>
  <c r="N255" i="2"/>
  <c r="P255" i="2" s="1"/>
  <c r="D255" i="2"/>
  <c r="C255" i="2"/>
  <c r="AE256" i="4"/>
  <c r="AD256" i="4"/>
  <c r="V257" i="4"/>
  <c r="W257" i="4"/>
  <c r="X257" i="4" s="1"/>
  <c r="C256" i="4"/>
  <c r="D256" i="4"/>
  <c r="E261" i="6"/>
  <c r="A261" i="6" s="1"/>
  <c r="C262" i="6"/>
  <c r="T255" i="2"/>
  <c r="U254" i="2"/>
  <c r="M255" i="2"/>
  <c r="L256" i="2"/>
  <c r="B255" i="2"/>
  <c r="A256" i="2"/>
  <c r="AB256" i="2"/>
  <c r="AC255" i="2"/>
  <c r="A257" i="4"/>
  <c r="B256" i="4"/>
  <c r="U257" i="4"/>
  <c r="T258" i="4"/>
  <c r="AB257" i="4"/>
  <c r="AC256" i="4"/>
  <c r="Q254" i="2" l="1"/>
  <c r="AF256" i="4"/>
  <c r="AG256" i="4"/>
  <c r="AN256" i="4" s="1"/>
  <c r="AH256" i="4"/>
  <c r="Y256" i="4"/>
  <c r="AM256" i="4" s="1"/>
  <c r="Z256" i="4"/>
  <c r="AF255" i="2"/>
  <c r="Z257" i="4"/>
  <c r="Y257" i="4"/>
  <c r="AM257" i="4" s="1"/>
  <c r="X254" i="2"/>
  <c r="P254" i="4"/>
  <c r="R254" i="4"/>
  <c r="Q254" i="4"/>
  <c r="AL254" i="4" s="1"/>
  <c r="O255" i="4"/>
  <c r="L256" i="4"/>
  <c r="M255" i="4"/>
  <c r="N255" i="4"/>
  <c r="Q253" i="4"/>
  <c r="AL253" i="4" s="1"/>
  <c r="Q255" i="2"/>
  <c r="R255" i="2"/>
  <c r="E255" i="2"/>
  <c r="E256" i="4"/>
  <c r="F256" i="4" s="1"/>
  <c r="AK256" i="4" s="1"/>
  <c r="F255" i="2"/>
  <c r="G255" i="2"/>
  <c r="AD256" i="2"/>
  <c r="AE256" i="2"/>
  <c r="W255" i="2"/>
  <c r="V255" i="2"/>
  <c r="O256" i="2"/>
  <c r="N256" i="2"/>
  <c r="C256" i="2"/>
  <c r="D256" i="2"/>
  <c r="AD257" i="4"/>
  <c r="AE257" i="4"/>
  <c r="V258" i="4"/>
  <c r="W258" i="4"/>
  <c r="D257" i="4"/>
  <c r="C257" i="4"/>
  <c r="C263" i="6"/>
  <c r="E262" i="6"/>
  <c r="A262" i="6" s="1"/>
  <c r="B256" i="2"/>
  <c r="A257" i="2"/>
  <c r="AB257" i="2"/>
  <c r="AC256" i="2"/>
  <c r="M256" i="2"/>
  <c r="L257" i="2"/>
  <c r="T256" i="2"/>
  <c r="U255" i="2"/>
  <c r="U258" i="4"/>
  <c r="T259" i="4"/>
  <c r="A258" i="4"/>
  <c r="B257" i="4"/>
  <c r="AB258" i="4"/>
  <c r="AC257" i="4"/>
  <c r="X258" i="4" l="1"/>
  <c r="AF257" i="4"/>
  <c r="X255" i="2"/>
  <c r="AG257" i="4"/>
  <c r="AN257" i="4" s="1"/>
  <c r="AH257" i="4"/>
  <c r="AF256" i="2"/>
  <c r="Y258" i="4"/>
  <c r="AM258" i="4" s="1"/>
  <c r="Z258" i="4"/>
  <c r="G256" i="4"/>
  <c r="P255" i="4"/>
  <c r="Q255" i="4" s="1"/>
  <c r="AL255" i="4" s="1"/>
  <c r="P256" i="2"/>
  <c r="R256" i="2" s="1"/>
  <c r="O256" i="4"/>
  <c r="L257" i="4"/>
  <c r="N256" i="4"/>
  <c r="M256" i="4"/>
  <c r="E257" i="4"/>
  <c r="G257" i="4" s="1"/>
  <c r="E256" i="2"/>
  <c r="F256" i="2" s="1"/>
  <c r="AE257" i="2"/>
  <c r="AD257" i="2"/>
  <c r="W256" i="2"/>
  <c r="V256" i="2"/>
  <c r="X256" i="2" s="1"/>
  <c r="N257" i="2"/>
  <c r="O257" i="2"/>
  <c r="C257" i="2"/>
  <c r="D257" i="2"/>
  <c r="AD258" i="4"/>
  <c r="AE258" i="4"/>
  <c r="AF258" i="4" s="1"/>
  <c r="V259" i="4"/>
  <c r="W259" i="4"/>
  <c r="X259" i="4" s="1"/>
  <c r="D258" i="4"/>
  <c r="C258" i="4"/>
  <c r="E263" i="6"/>
  <c r="A263" i="6" s="1"/>
  <c r="C264" i="6"/>
  <c r="M257" i="2"/>
  <c r="L258" i="2"/>
  <c r="T257" i="2"/>
  <c r="U256" i="2"/>
  <c r="AB258" i="2"/>
  <c r="AC257" i="2"/>
  <c r="B257" i="2"/>
  <c r="A258" i="2"/>
  <c r="A259" i="4"/>
  <c r="B258" i="4"/>
  <c r="AB259" i="4"/>
  <c r="AC258" i="4"/>
  <c r="U259" i="4"/>
  <c r="T260" i="4"/>
  <c r="R255" i="4" l="1"/>
  <c r="Y256" i="2"/>
  <c r="Z256" i="2"/>
  <c r="AG258" i="4"/>
  <c r="AN258" i="4" s="1"/>
  <c r="AH258" i="4"/>
  <c r="AG256" i="2"/>
  <c r="AH256" i="2"/>
  <c r="Q256" i="2"/>
  <c r="F257" i="4"/>
  <c r="AK257" i="4" s="1"/>
  <c r="Y259" i="4"/>
  <c r="AM259" i="4" s="1"/>
  <c r="Z259" i="4"/>
  <c r="AF257" i="2"/>
  <c r="E258" i="4"/>
  <c r="F258" i="4" s="1"/>
  <c r="AK258" i="4" s="1"/>
  <c r="G256" i="2"/>
  <c r="P256" i="4"/>
  <c r="Q256" i="4" s="1"/>
  <c r="AL256" i="4" s="1"/>
  <c r="L258" i="4"/>
  <c r="M257" i="4"/>
  <c r="O257" i="4"/>
  <c r="N257" i="4"/>
  <c r="P257" i="2"/>
  <c r="Q257" i="2" s="1"/>
  <c r="E257" i="2"/>
  <c r="F257" i="2" s="1"/>
  <c r="G258" i="4"/>
  <c r="AE258" i="2"/>
  <c r="AD258" i="2"/>
  <c r="W257" i="2"/>
  <c r="V257" i="2"/>
  <c r="N258" i="2"/>
  <c r="O258" i="2"/>
  <c r="D258" i="2"/>
  <c r="C258" i="2"/>
  <c r="AD259" i="4"/>
  <c r="AE259" i="4"/>
  <c r="V260" i="4"/>
  <c r="W260" i="4"/>
  <c r="D259" i="4"/>
  <c r="C259" i="4"/>
  <c r="C265" i="6"/>
  <c r="E264" i="6"/>
  <c r="A264" i="6" s="1"/>
  <c r="B258" i="2"/>
  <c r="A259" i="2"/>
  <c r="T258" i="2"/>
  <c r="U257" i="2"/>
  <c r="M258" i="2"/>
  <c r="L259" i="2"/>
  <c r="AB259" i="2"/>
  <c r="AC258" i="2"/>
  <c r="A260" i="4"/>
  <c r="B259" i="4"/>
  <c r="AB260" i="4"/>
  <c r="AC259" i="4"/>
  <c r="U260" i="4"/>
  <c r="T261" i="4"/>
  <c r="AF259" i="4" l="1"/>
  <c r="G257" i="2"/>
  <c r="AF258" i="2"/>
  <c r="R256" i="4"/>
  <c r="X257" i="2"/>
  <c r="Z257" i="2" s="1"/>
  <c r="P257" i="4"/>
  <c r="R257" i="4" s="1"/>
  <c r="X260" i="4"/>
  <c r="Y260" i="4" s="1"/>
  <c r="AM260" i="4" s="1"/>
  <c r="Y257" i="2"/>
  <c r="AG257" i="2"/>
  <c r="AH257" i="2"/>
  <c r="AG258" i="2"/>
  <c r="AH258" i="2"/>
  <c r="AG259" i="4"/>
  <c r="AN259" i="4" s="1"/>
  <c r="AH259" i="4"/>
  <c r="E258" i="2"/>
  <c r="G258" i="2" s="1"/>
  <c r="R257" i="2"/>
  <c r="O258" i="4"/>
  <c r="N258" i="4"/>
  <c r="L259" i="4"/>
  <c r="M258" i="4"/>
  <c r="P258" i="2"/>
  <c r="R258" i="2" s="1"/>
  <c r="E259" i="4"/>
  <c r="G259" i="4" s="1"/>
  <c r="AE259" i="2"/>
  <c r="AD259" i="2"/>
  <c r="V258" i="2"/>
  <c r="W258" i="2"/>
  <c r="X258" i="2" s="1"/>
  <c r="N259" i="2"/>
  <c r="O259" i="2"/>
  <c r="D259" i="2"/>
  <c r="C259" i="2"/>
  <c r="AE260" i="4"/>
  <c r="AD260" i="4"/>
  <c r="AF260" i="4" s="1"/>
  <c r="W261" i="4"/>
  <c r="V261" i="4"/>
  <c r="C260" i="4"/>
  <c r="D260" i="4"/>
  <c r="C266" i="6"/>
  <c r="E265" i="6"/>
  <c r="A265" i="6" s="1"/>
  <c r="AB260" i="2"/>
  <c r="AC259" i="2"/>
  <c r="AF259" i="2"/>
  <c r="T259" i="2"/>
  <c r="U258" i="2"/>
  <c r="B259" i="2"/>
  <c r="A260" i="2"/>
  <c r="M259" i="2"/>
  <c r="L260" i="2"/>
  <c r="U261" i="4"/>
  <c r="T262" i="4"/>
  <c r="X261" i="4"/>
  <c r="A261" i="4"/>
  <c r="B260" i="4"/>
  <c r="AB261" i="4"/>
  <c r="AC260" i="4"/>
  <c r="Q257" i="4" l="1"/>
  <c r="AL257" i="4" s="1"/>
  <c r="Z260" i="4"/>
  <c r="F258" i="2"/>
  <c r="E259" i="2"/>
  <c r="G259" i="2" s="1"/>
  <c r="Y258" i="2"/>
  <c r="Z258" i="2"/>
  <c r="AG260" i="4"/>
  <c r="AN260" i="4" s="1"/>
  <c r="AH260" i="4"/>
  <c r="AG259" i="2"/>
  <c r="AH259" i="2"/>
  <c r="Q258" i="2"/>
  <c r="P258" i="4"/>
  <c r="R258" i="4" s="1"/>
  <c r="O259" i="4"/>
  <c r="N259" i="4"/>
  <c r="L260" i="4"/>
  <c r="M259" i="4"/>
  <c r="P259" i="2"/>
  <c r="Q259" i="2" s="1"/>
  <c r="E260" i="4"/>
  <c r="F260" i="4" s="1"/>
  <c r="AK260" i="4" s="1"/>
  <c r="AD260" i="2"/>
  <c r="AE260" i="2"/>
  <c r="W259" i="2"/>
  <c r="V259" i="2"/>
  <c r="X259" i="2" s="1"/>
  <c r="N260" i="2"/>
  <c r="O260" i="2"/>
  <c r="C260" i="2"/>
  <c r="D260" i="2"/>
  <c r="AD261" i="4"/>
  <c r="AE261" i="4"/>
  <c r="W262" i="4"/>
  <c r="V262" i="4"/>
  <c r="X262" i="4" s="1"/>
  <c r="D261" i="4"/>
  <c r="C261" i="4"/>
  <c r="E266" i="6"/>
  <c r="A266" i="6" s="1"/>
  <c r="C267" i="6"/>
  <c r="B260" i="2"/>
  <c r="A261" i="2"/>
  <c r="T260" i="2"/>
  <c r="U259" i="2"/>
  <c r="M260" i="2"/>
  <c r="L261" i="2"/>
  <c r="AB261" i="2"/>
  <c r="AC260" i="2"/>
  <c r="B261" i="4"/>
  <c r="A262" i="4"/>
  <c r="U262" i="4"/>
  <c r="T263" i="4"/>
  <c r="AC261" i="4"/>
  <c r="AB262" i="4"/>
  <c r="AF261" i="4" l="1"/>
  <c r="AF260" i="2"/>
  <c r="Y259" i="2"/>
  <c r="Z259" i="2"/>
  <c r="Q258" i="4"/>
  <c r="AL258" i="4" s="1"/>
  <c r="AG260" i="2"/>
  <c r="AH260" i="2"/>
  <c r="P259" i="4"/>
  <c r="Q259" i="4" s="1"/>
  <c r="AL259" i="4" s="1"/>
  <c r="R259" i="2"/>
  <c r="P260" i="2"/>
  <c r="R260" i="2" s="1"/>
  <c r="O260" i="4"/>
  <c r="M260" i="4"/>
  <c r="N260" i="4"/>
  <c r="L261" i="4"/>
  <c r="G260" i="4"/>
  <c r="E260" i="2"/>
  <c r="G260" i="2" s="1"/>
  <c r="E261" i="4"/>
  <c r="G261" i="4" s="1"/>
  <c r="AD261" i="2"/>
  <c r="AE261" i="2"/>
  <c r="W260" i="2"/>
  <c r="V260" i="2"/>
  <c r="N261" i="2"/>
  <c r="O261" i="2"/>
  <c r="C261" i="2"/>
  <c r="D261" i="2"/>
  <c r="AD262" i="4"/>
  <c r="AE262" i="4"/>
  <c r="AF262" i="4" s="1"/>
  <c r="W263" i="4"/>
  <c r="V263" i="4"/>
  <c r="X263" i="4" s="1"/>
  <c r="C262" i="4"/>
  <c r="D262" i="4"/>
  <c r="E267" i="6"/>
  <c r="A267" i="6" s="1"/>
  <c r="C268" i="6"/>
  <c r="B261" i="2"/>
  <c r="A262" i="2"/>
  <c r="AB262" i="2"/>
  <c r="AF261" i="2"/>
  <c r="AC261" i="2"/>
  <c r="T261" i="2"/>
  <c r="U260" i="2"/>
  <c r="M261" i="2"/>
  <c r="L262" i="2"/>
  <c r="AB263" i="4"/>
  <c r="AC262" i="4"/>
  <c r="U263" i="4"/>
  <c r="T264" i="4"/>
  <c r="A263" i="4"/>
  <c r="B262" i="4"/>
  <c r="R259" i="4" l="1"/>
  <c r="X260" i="2"/>
  <c r="Y263" i="4"/>
  <c r="AM263" i="4" s="1"/>
  <c r="Z263" i="4"/>
  <c r="Y260" i="2"/>
  <c r="Z260" i="2"/>
  <c r="F260" i="2"/>
  <c r="N261" i="4"/>
  <c r="P261" i="4" s="1"/>
  <c r="M261" i="4"/>
  <c r="L262" i="4"/>
  <c r="O261" i="4"/>
  <c r="P261" i="2"/>
  <c r="R261" i="2" s="1"/>
  <c r="Q260" i="2"/>
  <c r="P260" i="4"/>
  <c r="Q260" i="4" s="1"/>
  <c r="AL260" i="4" s="1"/>
  <c r="Q261" i="2"/>
  <c r="F261" i="4"/>
  <c r="AK261" i="4" s="1"/>
  <c r="E262" i="4"/>
  <c r="G262" i="4"/>
  <c r="F262" i="4"/>
  <c r="AK262" i="4" s="1"/>
  <c r="E261" i="2"/>
  <c r="G261" i="2" s="1"/>
  <c r="AE262" i="2"/>
  <c r="AD262" i="2"/>
  <c r="W261" i="2"/>
  <c r="V261" i="2"/>
  <c r="O262" i="2"/>
  <c r="N262" i="2"/>
  <c r="C262" i="2"/>
  <c r="D262" i="2"/>
  <c r="AD263" i="4"/>
  <c r="AE263" i="4"/>
  <c r="W264" i="4"/>
  <c r="V264" i="4"/>
  <c r="D263" i="4"/>
  <c r="C263" i="4"/>
  <c r="C269" i="6"/>
  <c r="E268" i="6"/>
  <c r="A268" i="6" s="1"/>
  <c r="M262" i="2"/>
  <c r="L263" i="2"/>
  <c r="AB263" i="2"/>
  <c r="AC262" i="2"/>
  <c r="B262" i="2"/>
  <c r="A263" i="2"/>
  <c r="T262" i="2"/>
  <c r="U261" i="2"/>
  <c r="B263" i="4"/>
  <c r="A264" i="4"/>
  <c r="U264" i="4"/>
  <c r="T265" i="4"/>
  <c r="AC263" i="4"/>
  <c r="AB264" i="4"/>
  <c r="AF262" i="2" l="1"/>
  <c r="X264" i="4"/>
  <c r="X261" i="2"/>
  <c r="AF263" i="4"/>
  <c r="Y264" i="4"/>
  <c r="AM264" i="4" s="1"/>
  <c r="Z264" i="4"/>
  <c r="AG263" i="4"/>
  <c r="AN263" i="4" s="1"/>
  <c r="AH263" i="4"/>
  <c r="R260" i="4"/>
  <c r="P262" i="2"/>
  <c r="O262" i="4"/>
  <c r="N262" i="4"/>
  <c r="L263" i="4"/>
  <c r="M262" i="4"/>
  <c r="R261" i="4"/>
  <c r="Q261" i="4"/>
  <c r="AL261" i="4" s="1"/>
  <c r="R262" i="2"/>
  <c r="Q262" i="2"/>
  <c r="E262" i="2"/>
  <c r="G262" i="2"/>
  <c r="F262" i="2"/>
  <c r="F261" i="2"/>
  <c r="E263" i="4"/>
  <c r="F263" i="4" s="1"/>
  <c r="AK263" i="4" s="1"/>
  <c r="AE263" i="2"/>
  <c r="AD263" i="2"/>
  <c r="W262" i="2"/>
  <c r="V262" i="2"/>
  <c r="X262" i="2" s="1"/>
  <c r="O263" i="2"/>
  <c r="N263" i="2"/>
  <c r="D263" i="2"/>
  <c r="C263" i="2"/>
  <c r="AE264" i="4"/>
  <c r="AD264" i="4"/>
  <c r="V265" i="4"/>
  <c r="W265" i="4"/>
  <c r="C264" i="4"/>
  <c r="D264" i="4"/>
  <c r="E269" i="6"/>
  <c r="A269" i="6" s="1"/>
  <c r="C270" i="6"/>
  <c r="AB264" i="2"/>
  <c r="AC263" i="2"/>
  <c r="T263" i="2"/>
  <c r="U262" i="2"/>
  <c r="B263" i="2"/>
  <c r="A264" i="2"/>
  <c r="M263" i="2"/>
  <c r="L264" i="2"/>
  <c r="A265" i="4"/>
  <c r="B264" i="4"/>
  <c r="AB265" i="4"/>
  <c r="AC264" i="4"/>
  <c r="U265" i="4"/>
  <c r="T266" i="4"/>
  <c r="AF264" i="4" l="1"/>
  <c r="X265" i="4"/>
  <c r="Z265" i="4"/>
  <c r="Y265" i="4"/>
  <c r="AM265" i="4" s="1"/>
  <c r="AG264" i="4"/>
  <c r="AN264" i="4" s="1"/>
  <c r="AH264" i="4"/>
  <c r="AF263" i="2"/>
  <c r="E264" i="4"/>
  <c r="G264" i="4" s="1"/>
  <c r="E263" i="2"/>
  <c r="G263" i="2" s="1"/>
  <c r="N263" i="4"/>
  <c r="O263" i="4"/>
  <c r="L264" i="4"/>
  <c r="M263" i="4"/>
  <c r="P263" i="2"/>
  <c r="Q263" i="2" s="1"/>
  <c r="P262" i="4"/>
  <c r="R262" i="4" s="1"/>
  <c r="G263" i="4"/>
  <c r="AE264" i="2"/>
  <c r="AD264" i="2"/>
  <c r="W263" i="2"/>
  <c r="V263" i="2"/>
  <c r="X263" i="2" s="1"/>
  <c r="O264" i="2"/>
  <c r="N264" i="2"/>
  <c r="C264" i="2"/>
  <c r="D264" i="2"/>
  <c r="AD265" i="4"/>
  <c r="AE265" i="4"/>
  <c r="AF265" i="4" s="1"/>
  <c r="W266" i="4"/>
  <c r="V266" i="4"/>
  <c r="D265" i="4"/>
  <c r="C265" i="4"/>
  <c r="C271" i="6"/>
  <c r="E270" i="6"/>
  <c r="A270" i="6" s="1"/>
  <c r="AB265" i="2"/>
  <c r="AC264" i="2"/>
  <c r="B264" i="2"/>
  <c r="A265" i="2"/>
  <c r="T264" i="2"/>
  <c r="U263" i="2"/>
  <c r="M264" i="2"/>
  <c r="L265" i="2"/>
  <c r="U266" i="4"/>
  <c r="T267" i="4"/>
  <c r="AB266" i="4"/>
  <c r="AC265" i="4"/>
  <c r="A266" i="4"/>
  <c r="B265" i="4"/>
  <c r="AF264" i="2" l="1"/>
  <c r="F264" i="4"/>
  <c r="AK264" i="4" s="1"/>
  <c r="R263" i="2"/>
  <c r="X266" i="4"/>
  <c r="Y263" i="2"/>
  <c r="Z263" i="2"/>
  <c r="Y266" i="4"/>
  <c r="AM266" i="4" s="1"/>
  <c r="Z266" i="4"/>
  <c r="AG265" i="4"/>
  <c r="AN265" i="4" s="1"/>
  <c r="AH265" i="4"/>
  <c r="AG263" i="2"/>
  <c r="AH263" i="2"/>
  <c r="AG264" i="2"/>
  <c r="AH264" i="2"/>
  <c r="F263" i="2"/>
  <c r="P263" i="4"/>
  <c r="Q263" i="4" s="1"/>
  <c r="AL263" i="4" s="1"/>
  <c r="Q262" i="4"/>
  <c r="AL262" i="4" s="1"/>
  <c r="P264" i="2"/>
  <c r="R264" i="2" s="1"/>
  <c r="O264" i="4"/>
  <c r="L265" i="4"/>
  <c r="M264" i="4"/>
  <c r="N264" i="4"/>
  <c r="P264" i="4" s="1"/>
  <c r="E265" i="4"/>
  <c r="G265" i="4" s="1"/>
  <c r="E264" i="2"/>
  <c r="F264" i="2" s="1"/>
  <c r="AE265" i="2"/>
  <c r="AF265" i="2" s="1"/>
  <c r="AD265" i="2"/>
  <c r="W264" i="2"/>
  <c r="V264" i="2"/>
  <c r="X264" i="2" s="1"/>
  <c r="O265" i="2"/>
  <c r="N265" i="2"/>
  <c r="C265" i="2"/>
  <c r="D265" i="2"/>
  <c r="AD266" i="4"/>
  <c r="AF266" i="4" s="1"/>
  <c r="AE266" i="4"/>
  <c r="W267" i="4"/>
  <c r="V267" i="4"/>
  <c r="X267" i="4" s="1"/>
  <c r="C266" i="4"/>
  <c r="D266" i="4"/>
  <c r="E271" i="6"/>
  <c r="A271" i="6" s="1"/>
  <c r="C272" i="6"/>
  <c r="AB266" i="2"/>
  <c r="AC265" i="2"/>
  <c r="M265" i="2"/>
  <c r="L266" i="2"/>
  <c r="T265" i="2"/>
  <c r="U264" i="2"/>
  <c r="B265" i="2"/>
  <c r="A266" i="2"/>
  <c r="A267" i="4"/>
  <c r="B266" i="4"/>
  <c r="AB267" i="4"/>
  <c r="AC266" i="4"/>
  <c r="U267" i="4"/>
  <c r="T268" i="4"/>
  <c r="F265" i="4" l="1"/>
  <c r="AK265" i="4" s="1"/>
  <c r="R263" i="4"/>
  <c r="G264" i="2"/>
  <c r="E265" i="2"/>
  <c r="Y267" i="4"/>
  <c r="AM267" i="4" s="1"/>
  <c r="Z267" i="4"/>
  <c r="AG266" i="4"/>
  <c r="AN266" i="4" s="1"/>
  <c r="AH266" i="4"/>
  <c r="Y264" i="2"/>
  <c r="Z264" i="2"/>
  <c r="AG265" i="2"/>
  <c r="AH265" i="2"/>
  <c r="P265" i="2"/>
  <c r="Q265" i="2" s="1"/>
  <c r="Q264" i="2"/>
  <c r="N265" i="4"/>
  <c r="M265" i="4"/>
  <c r="L266" i="4"/>
  <c r="O265" i="4"/>
  <c r="R264" i="4"/>
  <c r="Q264" i="4"/>
  <c r="AL264" i="4" s="1"/>
  <c r="R265" i="2"/>
  <c r="G265" i="2"/>
  <c r="F265" i="2"/>
  <c r="E266" i="4"/>
  <c r="G266" i="4" s="1"/>
  <c r="AE266" i="2"/>
  <c r="AD266" i="2"/>
  <c r="W265" i="2"/>
  <c r="V265" i="2"/>
  <c r="X265" i="2" s="1"/>
  <c r="N266" i="2"/>
  <c r="O266" i="2"/>
  <c r="D266" i="2"/>
  <c r="C266" i="2"/>
  <c r="AD267" i="4"/>
  <c r="AE267" i="4"/>
  <c r="V268" i="4"/>
  <c r="W268" i="4"/>
  <c r="D267" i="4"/>
  <c r="C267" i="4"/>
  <c r="C273" i="6"/>
  <c r="E272" i="6"/>
  <c r="A272" i="6" s="1"/>
  <c r="M266" i="2"/>
  <c r="L267" i="2"/>
  <c r="T266" i="2"/>
  <c r="U265" i="2"/>
  <c r="AB267" i="2"/>
  <c r="AC266" i="2"/>
  <c r="B266" i="2"/>
  <c r="A267" i="2"/>
  <c r="U268" i="4"/>
  <c r="T269" i="4"/>
  <c r="AB268" i="4"/>
  <c r="AC267" i="4"/>
  <c r="A268" i="4"/>
  <c r="B267" i="4"/>
  <c r="AF266" i="2" l="1"/>
  <c r="AF267" i="4"/>
  <c r="X268" i="4"/>
  <c r="AG266" i="2"/>
  <c r="AH266" i="2"/>
  <c r="AG267" i="4"/>
  <c r="AN267" i="4" s="1"/>
  <c r="AH267" i="4"/>
  <c r="Y265" i="2"/>
  <c r="Z265" i="2"/>
  <c r="P265" i="4"/>
  <c r="R265" i="4" s="1"/>
  <c r="P266" i="2"/>
  <c r="Q266" i="2" s="1"/>
  <c r="L267" i="4"/>
  <c r="M266" i="4"/>
  <c r="O266" i="4"/>
  <c r="N266" i="4"/>
  <c r="E266" i="2"/>
  <c r="G266" i="2" s="1"/>
  <c r="E267" i="4"/>
  <c r="F267" i="4" s="1"/>
  <c r="AK267" i="4" s="1"/>
  <c r="AD267" i="2"/>
  <c r="AE267" i="2"/>
  <c r="W266" i="2"/>
  <c r="V266" i="2"/>
  <c r="X266" i="2" s="1"/>
  <c r="N267" i="2"/>
  <c r="O267" i="2"/>
  <c r="D267" i="2"/>
  <c r="C267" i="2"/>
  <c r="AE268" i="4"/>
  <c r="AD268" i="4"/>
  <c r="W269" i="4"/>
  <c r="V269" i="4"/>
  <c r="X269" i="4" s="1"/>
  <c r="C268" i="4"/>
  <c r="D268" i="4"/>
  <c r="C274" i="6"/>
  <c r="E273" i="6"/>
  <c r="A273" i="6" s="1"/>
  <c r="T267" i="2"/>
  <c r="U266" i="2"/>
  <c r="M267" i="2"/>
  <c r="L268" i="2"/>
  <c r="B267" i="2"/>
  <c r="A268" i="2"/>
  <c r="AB268" i="2"/>
  <c r="AC267" i="2"/>
  <c r="U269" i="4"/>
  <c r="T270" i="4"/>
  <c r="A269" i="4"/>
  <c r="B268" i="4"/>
  <c r="AB269" i="4"/>
  <c r="AC268" i="4"/>
  <c r="AF267" i="2" l="1"/>
  <c r="AF268" i="4"/>
  <c r="Y266" i="2"/>
  <c r="Z266" i="2"/>
  <c r="R266" i="2"/>
  <c r="Q265" i="4"/>
  <c r="AL265" i="4" s="1"/>
  <c r="AG267" i="2"/>
  <c r="AH267" i="2"/>
  <c r="P267" i="2"/>
  <c r="Q267" i="2" s="1"/>
  <c r="P266" i="4"/>
  <c r="R266" i="4" s="1"/>
  <c r="O267" i="4"/>
  <c r="M267" i="4"/>
  <c r="L268" i="4"/>
  <c r="N267" i="4"/>
  <c r="G267" i="4"/>
  <c r="E268" i="4"/>
  <c r="G268" i="4" s="1"/>
  <c r="E267" i="2"/>
  <c r="F267" i="2" s="1"/>
  <c r="AD268" i="2"/>
  <c r="AE268" i="2"/>
  <c r="W267" i="2"/>
  <c r="V267" i="2"/>
  <c r="X267" i="2" s="1"/>
  <c r="N268" i="2"/>
  <c r="O268" i="2"/>
  <c r="C268" i="2"/>
  <c r="D268" i="2"/>
  <c r="AD269" i="4"/>
  <c r="AE269" i="4"/>
  <c r="AF269" i="4" s="1"/>
  <c r="W270" i="4"/>
  <c r="V270" i="4"/>
  <c r="D269" i="4"/>
  <c r="C269" i="4"/>
  <c r="E274" i="6"/>
  <c r="A274" i="6" s="1"/>
  <c r="C275" i="6"/>
  <c r="AB269" i="2"/>
  <c r="AC268" i="2"/>
  <c r="B268" i="2"/>
  <c r="A269" i="2"/>
  <c r="M268" i="2"/>
  <c r="L269" i="2"/>
  <c r="T268" i="2"/>
  <c r="U267" i="2"/>
  <c r="AC269" i="4"/>
  <c r="AB270" i="4"/>
  <c r="U270" i="4"/>
  <c r="T271" i="4"/>
  <c r="B269" i="4"/>
  <c r="A270" i="4"/>
  <c r="X270" i="4" l="1"/>
  <c r="F268" i="4"/>
  <c r="AK268" i="4" s="1"/>
  <c r="E269" i="4"/>
  <c r="P268" i="2"/>
  <c r="E268" i="2"/>
  <c r="R267" i="2"/>
  <c r="Y270" i="4"/>
  <c r="AM270" i="4" s="1"/>
  <c r="Z270" i="4"/>
  <c r="Y267" i="2"/>
  <c r="Z267" i="2"/>
  <c r="Q266" i="4"/>
  <c r="AL266" i="4" s="1"/>
  <c r="AF268" i="2"/>
  <c r="P267" i="4"/>
  <c r="R267" i="4" s="1"/>
  <c r="N268" i="4"/>
  <c r="L269" i="4"/>
  <c r="O268" i="4"/>
  <c r="M268" i="4"/>
  <c r="R268" i="2"/>
  <c r="Q268" i="2"/>
  <c r="G267" i="2"/>
  <c r="F269" i="4"/>
  <c r="AK269" i="4" s="1"/>
  <c r="G269" i="4"/>
  <c r="F268" i="2"/>
  <c r="G268" i="2"/>
  <c r="AD269" i="2"/>
  <c r="AE269" i="2"/>
  <c r="V268" i="2"/>
  <c r="W268" i="2"/>
  <c r="N269" i="2"/>
  <c r="O269" i="2"/>
  <c r="C269" i="2"/>
  <c r="D269" i="2"/>
  <c r="AD270" i="4"/>
  <c r="AE270" i="4"/>
  <c r="V271" i="4"/>
  <c r="W271" i="4"/>
  <c r="C270" i="4"/>
  <c r="D270" i="4"/>
  <c r="E275" i="6"/>
  <c r="A275" i="6" s="1"/>
  <c r="C276" i="6"/>
  <c r="M269" i="2"/>
  <c r="L270" i="2"/>
  <c r="B269" i="2"/>
  <c r="A270" i="2"/>
  <c r="T269" i="2"/>
  <c r="U268" i="2"/>
  <c r="AB270" i="2"/>
  <c r="AC269" i="2"/>
  <c r="AB271" i="4"/>
  <c r="AC270" i="4"/>
  <c r="A271" i="4"/>
  <c r="B270" i="4"/>
  <c r="U271" i="4"/>
  <c r="T272" i="4"/>
  <c r="AF270" i="4" l="1"/>
  <c r="AF269" i="2"/>
  <c r="X268" i="2"/>
  <c r="X271" i="4"/>
  <c r="Y271" i="4"/>
  <c r="AM271" i="4" s="1"/>
  <c r="Z271" i="4"/>
  <c r="AG270" i="4"/>
  <c r="AN270" i="4" s="1"/>
  <c r="AH270" i="4"/>
  <c r="P268" i="4"/>
  <c r="R268" i="4" s="1"/>
  <c r="P269" i="2"/>
  <c r="R269" i="2" s="1"/>
  <c r="Q267" i="4"/>
  <c r="AL267" i="4" s="1"/>
  <c r="M269" i="4"/>
  <c r="O269" i="4"/>
  <c r="L270" i="4"/>
  <c r="N269" i="4"/>
  <c r="E269" i="2"/>
  <c r="G269" i="2" s="1"/>
  <c r="E270" i="4"/>
  <c r="F270" i="4" s="1"/>
  <c r="AK270" i="4" s="1"/>
  <c r="G270" i="4"/>
  <c r="AD270" i="2"/>
  <c r="AE270" i="2"/>
  <c r="V269" i="2"/>
  <c r="W269" i="2"/>
  <c r="O270" i="2"/>
  <c r="N270" i="2"/>
  <c r="C270" i="2"/>
  <c r="D270" i="2"/>
  <c r="AD271" i="4"/>
  <c r="AE271" i="4"/>
  <c r="W272" i="4"/>
  <c r="V272" i="4"/>
  <c r="D271" i="4"/>
  <c r="C271" i="4"/>
  <c r="C277" i="6"/>
  <c r="E276" i="6"/>
  <c r="A276" i="6" s="1"/>
  <c r="AB271" i="2"/>
  <c r="AC270" i="2"/>
  <c r="T270" i="2"/>
  <c r="U269" i="2"/>
  <c r="M270" i="2"/>
  <c r="L271" i="2"/>
  <c r="B270" i="2"/>
  <c r="A271" i="2"/>
  <c r="U272" i="4"/>
  <c r="T273" i="4"/>
  <c r="AC271" i="4"/>
  <c r="AB272" i="4"/>
  <c r="B271" i="4"/>
  <c r="A272" i="4"/>
  <c r="X269" i="2" l="1"/>
  <c r="Q268" i="4"/>
  <c r="AL268" i="4" s="1"/>
  <c r="Q269" i="2"/>
  <c r="X272" i="4"/>
  <c r="Y272" i="4"/>
  <c r="AM272" i="4" s="1"/>
  <c r="Z272" i="4"/>
  <c r="AF271" i="4"/>
  <c r="AF270" i="2"/>
  <c r="E270" i="2"/>
  <c r="G270" i="2" s="1"/>
  <c r="P270" i="2"/>
  <c r="R270" i="2" s="1"/>
  <c r="P269" i="4"/>
  <c r="Q269" i="4" s="1"/>
  <c r="AL269" i="4" s="1"/>
  <c r="R269" i="4"/>
  <c r="L271" i="4"/>
  <c r="O270" i="4"/>
  <c r="M270" i="4"/>
  <c r="N270" i="4"/>
  <c r="F269" i="2"/>
  <c r="E271" i="4"/>
  <c r="F271" i="4" s="1"/>
  <c r="AK271" i="4" s="1"/>
  <c r="AE271" i="2"/>
  <c r="AD271" i="2"/>
  <c r="V270" i="2"/>
  <c r="W270" i="2"/>
  <c r="X270" i="2" s="1"/>
  <c r="O271" i="2"/>
  <c r="N271" i="2"/>
  <c r="D271" i="2"/>
  <c r="C271" i="2"/>
  <c r="AE272" i="4"/>
  <c r="AD272" i="4"/>
  <c r="V273" i="4"/>
  <c r="W273" i="4"/>
  <c r="C272" i="4"/>
  <c r="D272" i="4"/>
  <c r="E277" i="6"/>
  <c r="A277" i="6" s="1"/>
  <c r="C278" i="6"/>
  <c r="M271" i="2"/>
  <c r="L272" i="2"/>
  <c r="T271" i="2"/>
  <c r="U270" i="2"/>
  <c r="B271" i="2"/>
  <c r="A272" i="2"/>
  <c r="AB272" i="2"/>
  <c r="AC271" i="2"/>
  <c r="AB273" i="4"/>
  <c r="AC272" i="4"/>
  <c r="A273" i="4"/>
  <c r="B272" i="4"/>
  <c r="U273" i="4"/>
  <c r="T274" i="4"/>
  <c r="X273" i="4" l="1"/>
  <c r="AF271" i="2"/>
  <c r="AG271" i="2" s="1"/>
  <c r="P270" i="4"/>
  <c r="E271" i="2"/>
  <c r="F271" i="2" s="1"/>
  <c r="Q270" i="2"/>
  <c r="AF272" i="4"/>
  <c r="AH272" i="4" s="1"/>
  <c r="Y270" i="2"/>
  <c r="Z270" i="2"/>
  <c r="AH271" i="2"/>
  <c r="P271" i="2"/>
  <c r="Q271" i="2" s="1"/>
  <c r="AG271" i="4"/>
  <c r="AN271" i="4" s="1"/>
  <c r="AH271" i="4"/>
  <c r="F270" i="2"/>
  <c r="Z273" i="4"/>
  <c r="Y273" i="4"/>
  <c r="AM273" i="4" s="1"/>
  <c r="AG270" i="2"/>
  <c r="AH270" i="2"/>
  <c r="G271" i="4"/>
  <c r="E272" i="4"/>
  <c r="F272" i="4" s="1"/>
  <c r="AK272" i="4" s="1"/>
  <c r="R270" i="4"/>
  <c r="Q270" i="4"/>
  <c r="AL270" i="4" s="1"/>
  <c r="L272" i="4"/>
  <c r="O271" i="4"/>
  <c r="N271" i="4"/>
  <c r="M271" i="4"/>
  <c r="G271" i="2"/>
  <c r="AD272" i="2"/>
  <c r="AE272" i="2"/>
  <c r="W271" i="2"/>
  <c r="V271" i="2"/>
  <c r="X271" i="2" s="1"/>
  <c r="O272" i="2"/>
  <c r="N272" i="2"/>
  <c r="C272" i="2"/>
  <c r="D272" i="2"/>
  <c r="AD273" i="4"/>
  <c r="AE273" i="4"/>
  <c r="W274" i="4"/>
  <c r="V274" i="4"/>
  <c r="X274" i="4" s="1"/>
  <c r="D273" i="4"/>
  <c r="C273" i="4"/>
  <c r="E278" i="6"/>
  <c r="A278" i="6" s="1"/>
  <c r="C279" i="6"/>
  <c r="AB273" i="2"/>
  <c r="AC272" i="2"/>
  <c r="B272" i="2"/>
  <c r="A273" i="2"/>
  <c r="T272" i="2"/>
  <c r="U271" i="2"/>
  <c r="M272" i="2"/>
  <c r="L273" i="2"/>
  <c r="U274" i="4"/>
  <c r="T275" i="4"/>
  <c r="AB274" i="4"/>
  <c r="AC273" i="4"/>
  <c r="A274" i="4"/>
  <c r="B273" i="4"/>
  <c r="AG272" i="4" l="1"/>
  <c r="AN272" i="4" s="1"/>
  <c r="E273" i="4"/>
  <c r="P272" i="2"/>
  <c r="E272" i="2"/>
  <c r="AF273" i="4"/>
  <c r="R271" i="2"/>
  <c r="AG273" i="4"/>
  <c r="AN273" i="4" s="1"/>
  <c r="AH273" i="4"/>
  <c r="Y274" i="4"/>
  <c r="AM274" i="4" s="1"/>
  <c r="Z274" i="4"/>
  <c r="AF272" i="2"/>
  <c r="G272" i="4"/>
  <c r="Y271" i="2"/>
  <c r="Z271" i="2"/>
  <c r="O272" i="4"/>
  <c r="L273" i="4"/>
  <c r="N272" i="4"/>
  <c r="M272" i="4"/>
  <c r="P271" i="4"/>
  <c r="Q271" i="4" s="1"/>
  <c r="AL271" i="4" s="1"/>
  <c r="R272" i="2"/>
  <c r="Q272" i="2"/>
  <c r="G273" i="4"/>
  <c r="F272" i="2"/>
  <c r="G272" i="2"/>
  <c r="AE273" i="2"/>
  <c r="AD273" i="2"/>
  <c r="W272" i="2"/>
  <c r="V272" i="2"/>
  <c r="X272" i="2" s="1"/>
  <c r="O273" i="2"/>
  <c r="N273" i="2"/>
  <c r="C273" i="2"/>
  <c r="D273" i="2"/>
  <c r="AD274" i="4"/>
  <c r="AF274" i="4" s="1"/>
  <c r="AE274" i="4"/>
  <c r="W275" i="4"/>
  <c r="V275" i="4"/>
  <c r="D274" i="4"/>
  <c r="C274" i="4"/>
  <c r="E279" i="6"/>
  <c r="A279" i="6" s="1"/>
  <c r="C280" i="6"/>
  <c r="B273" i="2"/>
  <c r="A274" i="2"/>
  <c r="M273" i="2"/>
  <c r="L274" i="2"/>
  <c r="T273" i="2"/>
  <c r="U272" i="2"/>
  <c r="AB274" i="2"/>
  <c r="AC273" i="2"/>
  <c r="A275" i="4"/>
  <c r="B274" i="4"/>
  <c r="AB275" i="4"/>
  <c r="AC274" i="4"/>
  <c r="U275" i="4"/>
  <c r="T276" i="4"/>
  <c r="X275" i="4" l="1"/>
  <c r="P272" i="4"/>
  <c r="AF273" i="2"/>
  <c r="AG273" i="2"/>
  <c r="AH273" i="2"/>
  <c r="AG274" i="4"/>
  <c r="AN274" i="4" s="1"/>
  <c r="AH274" i="4"/>
  <c r="Y272" i="2"/>
  <c r="Z272" i="2"/>
  <c r="AG272" i="2"/>
  <c r="AH272" i="2"/>
  <c r="P273" i="2"/>
  <c r="Q272" i="4"/>
  <c r="AL272" i="4" s="1"/>
  <c r="R272" i="4"/>
  <c r="R271" i="4"/>
  <c r="N273" i="4"/>
  <c r="L274" i="4"/>
  <c r="M273" i="4"/>
  <c r="O273" i="4"/>
  <c r="Q273" i="2"/>
  <c r="R273" i="2"/>
  <c r="E274" i="4"/>
  <c r="G274" i="4" s="1"/>
  <c r="E273" i="2"/>
  <c r="F274" i="4"/>
  <c r="AK274" i="4" s="1"/>
  <c r="AD274" i="2"/>
  <c r="AE274" i="2"/>
  <c r="W273" i="2"/>
  <c r="V273" i="2"/>
  <c r="N274" i="2"/>
  <c r="O274" i="2"/>
  <c r="D274" i="2"/>
  <c r="C274" i="2"/>
  <c r="AD275" i="4"/>
  <c r="AE275" i="4"/>
  <c r="W276" i="4"/>
  <c r="V276" i="4"/>
  <c r="D275" i="4"/>
  <c r="C275" i="4"/>
  <c r="C281" i="6"/>
  <c r="E280" i="6"/>
  <c r="A280" i="6" s="1"/>
  <c r="M274" i="2"/>
  <c r="L275" i="2"/>
  <c r="AB275" i="2"/>
  <c r="AC274" i="2"/>
  <c r="B274" i="2"/>
  <c r="A275" i="2"/>
  <c r="T274" i="2"/>
  <c r="U273" i="2"/>
  <c r="U276" i="4"/>
  <c r="T277" i="4"/>
  <c r="A276" i="4"/>
  <c r="B275" i="4"/>
  <c r="AB276" i="4"/>
  <c r="AC275" i="4"/>
  <c r="P273" i="4" l="1"/>
  <c r="Q273" i="4" s="1"/>
  <c r="AL273" i="4" s="1"/>
  <c r="AF274" i="2"/>
  <c r="AF275" i="4"/>
  <c r="AG274" i="2"/>
  <c r="AH274" i="2"/>
  <c r="X276" i="4"/>
  <c r="X273" i="2"/>
  <c r="P274" i="2"/>
  <c r="R274" i="2" s="1"/>
  <c r="R273" i="4"/>
  <c r="L275" i="4"/>
  <c r="M274" i="4"/>
  <c r="N274" i="4"/>
  <c r="O274" i="4"/>
  <c r="G273" i="2"/>
  <c r="E275" i="4"/>
  <c r="G275" i="4" s="1"/>
  <c r="E274" i="2"/>
  <c r="F274" i="2" s="1"/>
  <c r="F275" i="4"/>
  <c r="AK275" i="4" s="1"/>
  <c r="AE275" i="2"/>
  <c r="AD275" i="2"/>
  <c r="V274" i="2"/>
  <c r="W274" i="2"/>
  <c r="X274" i="2" s="1"/>
  <c r="N275" i="2"/>
  <c r="O275" i="2"/>
  <c r="D275" i="2"/>
  <c r="C275" i="2"/>
  <c r="AE276" i="4"/>
  <c r="AD276" i="4"/>
  <c r="W277" i="4"/>
  <c r="V277" i="4"/>
  <c r="X277" i="4" s="1"/>
  <c r="C276" i="4"/>
  <c r="D276" i="4"/>
  <c r="E276" i="4" s="1"/>
  <c r="C282" i="6"/>
  <c r="E281" i="6"/>
  <c r="A281" i="6" s="1"/>
  <c r="T275" i="2"/>
  <c r="U274" i="2"/>
  <c r="AB276" i="2"/>
  <c r="AC275" i="2"/>
  <c r="B275" i="2"/>
  <c r="A276" i="2"/>
  <c r="M275" i="2"/>
  <c r="L276" i="2"/>
  <c r="U277" i="4"/>
  <c r="T278" i="4"/>
  <c r="AB277" i="4"/>
  <c r="AC276" i="4"/>
  <c r="A277" i="4"/>
  <c r="B276" i="4"/>
  <c r="P274" i="4" l="1"/>
  <c r="AF276" i="4"/>
  <c r="Z277" i="4"/>
  <c r="Y277" i="4"/>
  <c r="AM277" i="4" s="1"/>
  <c r="Q274" i="2"/>
  <c r="Y274" i="2"/>
  <c r="Z274" i="2"/>
  <c r="Y273" i="2"/>
  <c r="Z273" i="2"/>
  <c r="AF275" i="2"/>
  <c r="E275" i="2"/>
  <c r="N275" i="4"/>
  <c r="M275" i="4"/>
  <c r="L276" i="4"/>
  <c r="O275" i="4"/>
  <c r="P275" i="4" s="1"/>
  <c r="R274" i="4"/>
  <c r="Q274" i="4"/>
  <c r="AL274" i="4" s="1"/>
  <c r="P275" i="2"/>
  <c r="Q275" i="2" s="1"/>
  <c r="G274" i="2"/>
  <c r="F276" i="4"/>
  <c r="AK276" i="4" s="1"/>
  <c r="G276" i="4"/>
  <c r="F275" i="2"/>
  <c r="G275" i="2"/>
  <c r="AD276" i="2"/>
  <c r="AE276" i="2"/>
  <c r="W275" i="2"/>
  <c r="V275" i="2"/>
  <c r="N276" i="2"/>
  <c r="O276" i="2"/>
  <c r="C276" i="2"/>
  <c r="D276" i="2"/>
  <c r="AD277" i="4"/>
  <c r="AF277" i="4" s="1"/>
  <c r="AE277" i="4"/>
  <c r="W278" i="4"/>
  <c r="V278" i="4"/>
  <c r="D277" i="4"/>
  <c r="C277" i="4"/>
  <c r="E282" i="6"/>
  <c r="A282" i="6" s="1"/>
  <c r="C283" i="6"/>
  <c r="M276" i="2"/>
  <c r="L277" i="2"/>
  <c r="B276" i="2"/>
  <c r="A277" i="2"/>
  <c r="AB277" i="2"/>
  <c r="AC276" i="2"/>
  <c r="X275" i="2"/>
  <c r="T276" i="2"/>
  <c r="U275" i="2"/>
  <c r="B277" i="4"/>
  <c r="A278" i="4"/>
  <c r="U278" i="4"/>
  <c r="T279" i="4"/>
  <c r="X278" i="4"/>
  <c r="AC277" i="4"/>
  <c r="AB278" i="4"/>
  <c r="R275" i="2" l="1"/>
  <c r="AF276" i="2"/>
  <c r="AG277" i="4"/>
  <c r="AN277" i="4" s="1"/>
  <c r="AH277" i="4"/>
  <c r="Y278" i="4"/>
  <c r="AM278" i="4" s="1"/>
  <c r="Z278" i="4"/>
  <c r="P276" i="2"/>
  <c r="N276" i="4"/>
  <c r="O276" i="4"/>
  <c r="M276" i="4"/>
  <c r="L277" i="4"/>
  <c r="R275" i="4"/>
  <c r="Q275" i="4"/>
  <c r="AL275" i="4" s="1"/>
  <c r="R276" i="2"/>
  <c r="Q276" i="2"/>
  <c r="E277" i="4"/>
  <c r="G277" i="4" s="1"/>
  <c r="E276" i="2"/>
  <c r="F276" i="2" s="1"/>
  <c r="AD277" i="2"/>
  <c r="AE277" i="2"/>
  <c r="W276" i="2"/>
  <c r="V276" i="2"/>
  <c r="N277" i="2"/>
  <c r="O277" i="2"/>
  <c r="C277" i="2"/>
  <c r="D277" i="2"/>
  <c r="AD278" i="4"/>
  <c r="AE278" i="4"/>
  <c r="AF278" i="4" s="1"/>
  <c r="W279" i="4"/>
  <c r="V279" i="4"/>
  <c r="X279" i="4" s="1"/>
  <c r="C278" i="4"/>
  <c r="D278" i="4"/>
  <c r="E283" i="6"/>
  <c r="A283" i="6" s="1"/>
  <c r="C284" i="6"/>
  <c r="M277" i="2"/>
  <c r="L278" i="2"/>
  <c r="AB278" i="2"/>
  <c r="AC277" i="2"/>
  <c r="AF277" i="2"/>
  <c r="B277" i="2"/>
  <c r="A278" i="2"/>
  <c r="T277" i="2"/>
  <c r="U276" i="2"/>
  <c r="U279" i="4"/>
  <c r="T280" i="4"/>
  <c r="AB279" i="4"/>
  <c r="AC278" i="4"/>
  <c r="A279" i="4"/>
  <c r="B278" i="4"/>
  <c r="G276" i="2" l="1"/>
  <c r="X276" i="2"/>
  <c r="E277" i="2"/>
  <c r="AG277" i="2"/>
  <c r="AH277" i="2"/>
  <c r="AG278" i="4"/>
  <c r="AN278" i="4" s="1"/>
  <c r="AH278" i="4"/>
  <c r="Y279" i="4"/>
  <c r="AM279" i="4" s="1"/>
  <c r="Z279" i="4"/>
  <c r="F277" i="4"/>
  <c r="AK277" i="4" s="1"/>
  <c r="P276" i="4"/>
  <c r="R276" i="4" s="1"/>
  <c r="P277" i="2"/>
  <c r="Q277" i="2" s="1"/>
  <c r="N277" i="4"/>
  <c r="L278" i="4"/>
  <c r="O277" i="4"/>
  <c r="M277" i="4"/>
  <c r="Q276" i="4"/>
  <c r="AL276" i="4" s="1"/>
  <c r="E278" i="4"/>
  <c r="G278" i="4" s="1"/>
  <c r="G277" i="2"/>
  <c r="F277" i="2"/>
  <c r="AE278" i="2"/>
  <c r="AD278" i="2"/>
  <c r="AF278" i="2" s="1"/>
  <c r="V277" i="2"/>
  <c r="W277" i="2"/>
  <c r="O278" i="2"/>
  <c r="N278" i="2"/>
  <c r="C278" i="2"/>
  <c r="D278" i="2"/>
  <c r="AD279" i="4"/>
  <c r="AE279" i="4"/>
  <c r="W280" i="4"/>
  <c r="V280" i="4"/>
  <c r="X280" i="4" s="1"/>
  <c r="D279" i="4"/>
  <c r="C279" i="4"/>
  <c r="C285" i="6"/>
  <c r="E284" i="6"/>
  <c r="A284" i="6" s="1"/>
  <c r="T278" i="2"/>
  <c r="U277" i="2"/>
  <c r="AB279" i="2"/>
  <c r="AC278" i="2"/>
  <c r="M278" i="2"/>
  <c r="L279" i="2"/>
  <c r="B278" i="2"/>
  <c r="A279" i="2"/>
  <c r="U280" i="4"/>
  <c r="T281" i="4"/>
  <c r="AC279" i="4"/>
  <c r="AB280" i="4"/>
  <c r="B279" i="4"/>
  <c r="A280" i="4"/>
  <c r="AF279" i="4" l="1"/>
  <c r="X277" i="2"/>
  <c r="Y280" i="4"/>
  <c r="AM280" i="4" s="1"/>
  <c r="Z280" i="4"/>
  <c r="Y277" i="2"/>
  <c r="Z277" i="2"/>
  <c r="AG278" i="2"/>
  <c r="AH278" i="2"/>
  <c r="AG279" i="4"/>
  <c r="AN279" i="4" s="1"/>
  <c r="AH279" i="4"/>
  <c r="F278" i="4"/>
  <c r="AK278" i="4" s="1"/>
  <c r="E278" i="2"/>
  <c r="G278" i="2" s="1"/>
  <c r="R277" i="2"/>
  <c r="O278" i="4"/>
  <c r="L279" i="4"/>
  <c r="N278" i="4"/>
  <c r="M278" i="4"/>
  <c r="P278" i="2"/>
  <c r="Q278" i="2" s="1"/>
  <c r="P277" i="4"/>
  <c r="Q277" i="4" s="1"/>
  <c r="AL277" i="4" s="1"/>
  <c r="E279" i="4"/>
  <c r="F278" i="2"/>
  <c r="F279" i="4"/>
  <c r="AK279" i="4" s="1"/>
  <c r="G279" i="4"/>
  <c r="AE279" i="2"/>
  <c r="AD279" i="2"/>
  <c r="W278" i="2"/>
  <c r="V278" i="2"/>
  <c r="X278" i="2" s="1"/>
  <c r="O279" i="2"/>
  <c r="N279" i="2"/>
  <c r="D279" i="2"/>
  <c r="C279" i="2"/>
  <c r="AE280" i="4"/>
  <c r="AD280" i="4"/>
  <c r="V281" i="4"/>
  <c r="W281" i="4"/>
  <c r="X281" i="4" s="1"/>
  <c r="C280" i="4"/>
  <c r="D280" i="4"/>
  <c r="E285" i="6"/>
  <c r="A285" i="6" s="1"/>
  <c r="C286" i="6"/>
  <c r="M279" i="2"/>
  <c r="L280" i="2"/>
  <c r="AB280" i="2"/>
  <c r="AC279" i="2"/>
  <c r="T279" i="2"/>
  <c r="U278" i="2"/>
  <c r="B279" i="2"/>
  <c r="A280" i="2"/>
  <c r="AB281" i="4"/>
  <c r="AC280" i="4"/>
  <c r="U281" i="4"/>
  <c r="T282" i="4"/>
  <c r="A281" i="4"/>
  <c r="B280" i="4"/>
  <c r="AF280" i="4" l="1"/>
  <c r="AF279" i="2"/>
  <c r="AG279" i="2"/>
  <c r="AH279" i="2"/>
  <c r="AG280" i="4"/>
  <c r="AN280" i="4" s="1"/>
  <c r="AH280" i="4"/>
  <c r="Z281" i="4"/>
  <c r="Y281" i="4"/>
  <c r="AM281" i="4" s="1"/>
  <c r="E280" i="4"/>
  <c r="G280" i="4" s="1"/>
  <c r="Y278" i="2"/>
  <c r="Z278" i="2"/>
  <c r="P279" i="2"/>
  <c r="Q279" i="2" s="1"/>
  <c r="R278" i="2"/>
  <c r="N279" i="4"/>
  <c r="L280" i="4"/>
  <c r="M279" i="4"/>
  <c r="O279" i="4"/>
  <c r="R277" i="4"/>
  <c r="P278" i="4"/>
  <c r="R278" i="4" s="1"/>
  <c r="R279" i="2"/>
  <c r="E279" i="2"/>
  <c r="F279" i="2" s="1"/>
  <c r="AD280" i="2"/>
  <c r="AE280" i="2"/>
  <c r="W279" i="2"/>
  <c r="X279" i="2" s="1"/>
  <c r="V279" i="2"/>
  <c r="O280" i="2"/>
  <c r="N280" i="2"/>
  <c r="P280" i="2" s="1"/>
  <c r="C280" i="2"/>
  <c r="D280" i="2"/>
  <c r="AD281" i="4"/>
  <c r="AE281" i="4"/>
  <c r="W282" i="4"/>
  <c r="V282" i="4"/>
  <c r="C281" i="4"/>
  <c r="D281" i="4"/>
  <c r="C287" i="6"/>
  <c r="E286" i="6"/>
  <c r="A286" i="6" s="1"/>
  <c r="M280" i="2"/>
  <c r="L281" i="2"/>
  <c r="AB281" i="2"/>
  <c r="AC280" i="2"/>
  <c r="B280" i="2"/>
  <c r="A281" i="2"/>
  <c r="T280" i="2"/>
  <c r="U279" i="2"/>
  <c r="U282" i="4"/>
  <c r="T283" i="4"/>
  <c r="A282" i="4"/>
  <c r="B281" i="4"/>
  <c r="AB282" i="4"/>
  <c r="AC281" i="4"/>
  <c r="AF280" i="2" l="1"/>
  <c r="AF281" i="4"/>
  <c r="X282" i="4"/>
  <c r="G279" i="2"/>
  <c r="AG281" i="4"/>
  <c r="AN281" i="4" s="1"/>
  <c r="AH281" i="4"/>
  <c r="AG280" i="2"/>
  <c r="AH280" i="2"/>
  <c r="Y279" i="2"/>
  <c r="Z279" i="2"/>
  <c r="E281" i="4"/>
  <c r="F281" i="4" s="1"/>
  <c r="AK281" i="4" s="1"/>
  <c r="E280" i="2"/>
  <c r="G280" i="2" s="1"/>
  <c r="P279" i="4"/>
  <c r="Q278" i="4"/>
  <c r="AL278" i="4" s="1"/>
  <c r="Q279" i="4"/>
  <c r="AL279" i="4" s="1"/>
  <c r="R279" i="4"/>
  <c r="N280" i="4"/>
  <c r="L281" i="4"/>
  <c r="M280" i="4"/>
  <c r="O280" i="4"/>
  <c r="R280" i="2"/>
  <c r="Q280" i="2"/>
  <c r="AE281" i="2"/>
  <c r="AD281" i="2"/>
  <c r="W280" i="2"/>
  <c r="V280" i="2"/>
  <c r="N281" i="2"/>
  <c r="O281" i="2"/>
  <c r="D281" i="2"/>
  <c r="C281" i="2"/>
  <c r="AE282" i="4"/>
  <c r="AD282" i="4"/>
  <c r="AF282" i="4" s="1"/>
  <c r="V283" i="4"/>
  <c r="W283" i="4"/>
  <c r="C282" i="4"/>
  <c r="D282" i="4"/>
  <c r="E287" i="6"/>
  <c r="A287" i="6" s="1"/>
  <c r="C288" i="6"/>
  <c r="B281" i="2"/>
  <c r="A282" i="2"/>
  <c r="AB282" i="2"/>
  <c r="AC281" i="2"/>
  <c r="T281" i="2"/>
  <c r="U280" i="2"/>
  <c r="M281" i="2"/>
  <c r="L282" i="2"/>
  <c r="AB283" i="4"/>
  <c r="AC282" i="4"/>
  <c r="U283" i="4"/>
  <c r="T284" i="4"/>
  <c r="A283" i="4"/>
  <c r="B282" i="4"/>
  <c r="X280" i="2" l="1"/>
  <c r="X283" i="4"/>
  <c r="Y280" i="2"/>
  <c r="Z280" i="2"/>
  <c r="AF281" i="2"/>
  <c r="G281" i="4"/>
  <c r="P280" i="4"/>
  <c r="Q280" i="4" s="1"/>
  <c r="AL280" i="4" s="1"/>
  <c r="P281" i="2"/>
  <c r="R281" i="2" s="1"/>
  <c r="L282" i="4"/>
  <c r="O281" i="4"/>
  <c r="M281" i="4"/>
  <c r="N281" i="4"/>
  <c r="P281" i="4" s="1"/>
  <c r="E282" i="4"/>
  <c r="G282" i="4" s="1"/>
  <c r="E281" i="2"/>
  <c r="G281" i="2" s="1"/>
  <c r="F282" i="4"/>
  <c r="AK282" i="4" s="1"/>
  <c r="AE282" i="2"/>
  <c r="AD282" i="2"/>
  <c r="W281" i="2"/>
  <c r="V281" i="2"/>
  <c r="N282" i="2"/>
  <c r="O282" i="2"/>
  <c r="C282" i="2"/>
  <c r="D282" i="2"/>
  <c r="AD283" i="4"/>
  <c r="AE283" i="4"/>
  <c r="W284" i="4"/>
  <c r="V284" i="4"/>
  <c r="X284" i="4" s="1"/>
  <c r="D283" i="4"/>
  <c r="C283" i="4"/>
  <c r="C289" i="6"/>
  <c r="E288" i="6"/>
  <c r="A288" i="6" s="1"/>
  <c r="AB283" i="2"/>
  <c r="AC282" i="2"/>
  <c r="B282" i="2"/>
  <c r="A283" i="2"/>
  <c r="M282" i="2"/>
  <c r="L283" i="2"/>
  <c r="X281" i="2"/>
  <c r="T282" i="2"/>
  <c r="U281" i="2"/>
  <c r="A284" i="4"/>
  <c r="B283" i="4"/>
  <c r="AB284" i="4"/>
  <c r="AC283" i="4"/>
  <c r="U284" i="4"/>
  <c r="T285" i="4"/>
  <c r="R280" i="4" l="1"/>
  <c r="P282" i="2"/>
  <c r="Q281" i="2"/>
  <c r="AG281" i="2"/>
  <c r="AH281" i="2"/>
  <c r="Y284" i="4"/>
  <c r="AM284" i="4" s="1"/>
  <c r="Z284" i="4"/>
  <c r="AF282" i="2"/>
  <c r="Y281" i="2"/>
  <c r="Z281" i="2"/>
  <c r="AF283" i="4"/>
  <c r="L283" i="4"/>
  <c r="O282" i="4"/>
  <c r="M282" i="4"/>
  <c r="N282" i="4"/>
  <c r="P282" i="4" s="1"/>
  <c r="Q281" i="4"/>
  <c r="AL281" i="4" s="1"/>
  <c r="R281" i="4"/>
  <c r="R282" i="2"/>
  <c r="Q282" i="2"/>
  <c r="F281" i="2"/>
  <c r="E283" i="4"/>
  <c r="G283" i="4" s="1"/>
  <c r="E282" i="2"/>
  <c r="G282" i="2" s="1"/>
  <c r="F283" i="4"/>
  <c r="AK283" i="4" s="1"/>
  <c r="AD283" i="2"/>
  <c r="AE283" i="2"/>
  <c r="W282" i="2"/>
  <c r="V282" i="2"/>
  <c r="X282" i="2" s="1"/>
  <c r="N283" i="2"/>
  <c r="O283" i="2"/>
  <c r="D283" i="2"/>
  <c r="C283" i="2"/>
  <c r="AE284" i="4"/>
  <c r="AD284" i="4"/>
  <c r="W285" i="4"/>
  <c r="V285" i="4"/>
  <c r="C284" i="4"/>
  <c r="D284" i="4"/>
  <c r="C290" i="6"/>
  <c r="E289" i="6"/>
  <c r="A289" i="6" s="1"/>
  <c r="T283" i="2"/>
  <c r="U282" i="2"/>
  <c r="B283" i="2"/>
  <c r="A284" i="2"/>
  <c r="M283" i="2"/>
  <c r="L284" i="2"/>
  <c r="AB284" i="2"/>
  <c r="AC283" i="2"/>
  <c r="AB285" i="4"/>
  <c r="AC284" i="4"/>
  <c r="A285" i="4"/>
  <c r="B284" i="4"/>
  <c r="U285" i="4"/>
  <c r="T286" i="4"/>
  <c r="X285" i="4"/>
  <c r="AF284" i="4" l="1"/>
  <c r="AF283" i="2"/>
  <c r="AG284" i="4"/>
  <c r="AN284" i="4" s="1"/>
  <c r="AH284" i="4"/>
  <c r="Z285" i="4"/>
  <c r="Y285" i="4"/>
  <c r="AM285" i="4" s="1"/>
  <c r="R282" i="4"/>
  <c r="Q282" i="4"/>
  <c r="AL282" i="4" s="1"/>
  <c r="L284" i="4"/>
  <c r="M283" i="4"/>
  <c r="N283" i="4"/>
  <c r="O283" i="4"/>
  <c r="P283" i="4" s="1"/>
  <c r="P283" i="2"/>
  <c r="Q283" i="2" s="1"/>
  <c r="F282" i="2"/>
  <c r="E283" i="2"/>
  <c r="G283" i="2" s="1"/>
  <c r="F283" i="2"/>
  <c r="E284" i="4"/>
  <c r="F284" i="4" s="1"/>
  <c r="AK284" i="4" s="1"/>
  <c r="AD284" i="2"/>
  <c r="AE284" i="2"/>
  <c r="W283" i="2"/>
  <c r="V283" i="2"/>
  <c r="X283" i="2" s="1"/>
  <c r="N284" i="2"/>
  <c r="O284" i="2"/>
  <c r="C284" i="2"/>
  <c r="D284" i="2"/>
  <c r="AD285" i="4"/>
  <c r="AE285" i="4"/>
  <c r="W286" i="4"/>
  <c r="V286" i="4"/>
  <c r="D285" i="4"/>
  <c r="C285" i="4"/>
  <c r="C291" i="6"/>
  <c r="E290" i="6"/>
  <c r="A290" i="6" s="1"/>
  <c r="M284" i="2"/>
  <c r="L285" i="2"/>
  <c r="AB285" i="2"/>
  <c r="AC284" i="2"/>
  <c r="B284" i="2"/>
  <c r="A285" i="2"/>
  <c r="T284" i="2"/>
  <c r="U283" i="2"/>
  <c r="AC285" i="4"/>
  <c r="AB286" i="4"/>
  <c r="U286" i="4"/>
  <c r="T287" i="4"/>
  <c r="B285" i="4"/>
  <c r="A286" i="4"/>
  <c r="X286" i="4" l="1"/>
  <c r="Z286" i="4" s="1"/>
  <c r="AF285" i="4"/>
  <c r="AF284" i="2"/>
  <c r="AG285" i="4"/>
  <c r="AN285" i="4" s="1"/>
  <c r="AH285" i="4"/>
  <c r="AG284" i="2"/>
  <c r="AH284" i="2"/>
  <c r="P284" i="2"/>
  <c r="Q284" i="2" s="1"/>
  <c r="Y286" i="4"/>
  <c r="AM286" i="4" s="1"/>
  <c r="G284" i="4"/>
  <c r="R283" i="2"/>
  <c r="O284" i="4"/>
  <c r="L285" i="4"/>
  <c r="M284" i="4"/>
  <c r="N284" i="4"/>
  <c r="Q283" i="4"/>
  <c r="AL283" i="4" s="1"/>
  <c r="R283" i="4"/>
  <c r="E284" i="2"/>
  <c r="F284" i="2" s="1"/>
  <c r="E285" i="4"/>
  <c r="F285" i="4" s="1"/>
  <c r="AK285" i="4" s="1"/>
  <c r="AD285" i="2"/>
  <c r="AE285" i="2"/>
  <c r="V284" i="2"/>
  <c r="W284" i="2"/>
  <c r="N285" i="2"/>
  <c r="O285" i="2"/>
  <c r="D285" i="2"/>
  <c r="C285" i="2"/>
  <c r="AD286" i="4"/>
  <c r="AE286" i="4"/>
  <c r="W287" i="4"/>
  <c r="V287" i="4"/>
  <c r="C286" i="4"/>
  <c r="D286" i="4"/>
  <c r="E291" i="6"/>
  <c r="A291" i="6" s="1"/>
  <c r="C292" i="6"/>
  <c r="T285" i="2"/>
  <c r="U284" i="2"/>
  <c r="B285" i="2"/>
  <c r="A286" i="2"/>
  <c r="AB286" i="2"/>
  <c r="AC285" i="2"/>
  <c r="M285" i="2"/>
  <c r="L286" i="2"/>
  <c r="U287" i="4"/>
  <c r="T288" i="4"/>
  <c r="A287" i="4"/>
  <c r="B286" i="4"/>
  <c r="AB287" i="4"/>
  <c r="AC286" i="4"/>
  <c r="R284" i="2" l="1"/>
  <c r="X287" i="4"/>
  <c r="AF286" i="4"/>
  <c r="AH286" i="4" s="1"/>
  <c r="AF285" i="2"/>
  <c r="AG285" i="2" s="1"/>
  <c r="G284" i="2"/>
  <c r="Y287" i="4"/>
  <c r="AM287" i="4" s="1"/>
  <c r="Z287" i="4"/>
  <c r="AG286" i="4"/>
  <c r="AN286" i="4" s="1"/>
  <c r="G285" i="4"/>
  <c r="X284" i="2"/>
  <c r="P285" i="2"/>
  <c r="Q285" i="2" s="1"/>
  <c r="P284" i="4"/>
  <c r="Q284" i="4" s="1"/>
  <c r="AL284" i="4" s="1"/>
  <c r="N285" i="4"/>
  <c r="M285" i="4"/>
  <c r="L286" i="4"/>
  <c r="O285" i="4"/>
  <c r="E286" i="4"/>
  <c r="G286" i="4" s="1"/>
  <c r="E285" i="2"/>
  <c r="F285" i="2" s="1"/>
  <c r="AD286" i="2"/>
  <c r="AE286" i="2"/>
  <c r="V285" i="2"/>
  <c r="W285" i="2"/>
  <c r="O286" i="2"/>
  <c r="N286" i="2"/>
  <c r="C286" i="2"/>
  <c r="D286" i="2"/>
  <c r="AD287" i="4"/>
  <c r="AE287" i="4"/>
  <c r="W288" i="4"/>
  <c r="V288" i="4"/>
  <c r="D287" i="4"/>
  <c r="C287" i="4"/>
  <c r="C293" i="6"/>
  <c r="E292" i="6"/>
  <c r="A292" i="6" s="1"/>
  <c r="M286" i="2"/>
  <c r="L287" i="2"/>
  <c r="AB287" i="2"/>
  <c r="AC286" i="2"/>
  <c r="B286" i="2"/>
  <c r="A287" i="2"/>
  <c r="T286" i="2"/>
  <c r="U285" i="2"/>
  <c r="B287" i="4"/>
  <c r="A288" i="4"/>
  <c r="AC287" i="4"/>
  <c r="AB288" i="4"/>
  <c r="U288" i="4"/>
  <c r="T289" i="4"/>
  <c r="X285" i="2" l="1"/>
  <c r="R285" i="2"/>
  <c r="X288" i="4"/>
  <c r="AF287" i="4"/>
  <c r="AG287" i="4" s="1"/>
  <c r="AN287" i="4" s="1"/>
  <c r="R284" i="4"/>
  <c r="F286" i="4"/>
  <c r="AK286" i="4" s="1"/>
  <c r="AH285" i="2"/>
  <c r="AF286" i="2"/>
  <c r="AG286" i="2" s="1"/>
  <c r="G285" i="2"/>
  <c r="Y285" i="2"/>
  <c r="Z285" i="2"/>
  <c r="Y284" i="2"/>
  <c r="Z284" i="2"/>
  <c r="Y288" i="4"/>
  <c r="AM288" i="4" s="1"/>
  <c r="Z288" i="4"/>
  <c r="P285" i="4"/>
  <c r="R285" i="4" s="1"/>
  <c r="O286" i="4"/>
  <c r="L287" i="4"/>
  <c r="N286" i="4"/>
  <c r="M286" i="4"/>
  <c r="P286" i="2"/>
  <c r="Q286" i="2" s="1"/>
  <c r="E287" i="4"/>
  <c r="G287" i="4" s="1"/>
  <c r="E286" i="2"/>
  <c r="G286" i="2" s="1"/>
  <c r="F286" i="2"/>
  <c r="AE287" i="2"/>
  <c r="AD287" i="2"/>
  <c r="V286" i="2"/>
  <c r="W286" i="2"/>
  <c r="X286" i="2" s="1"/>
  <c r="O287" i="2"/>
  <c r="N287" i="2"/>
  <c r="D287" i="2"/>
  <c r="C287" i="2"/>
  <c r="AD288" i="4"/>
  <c r="AE288" i="4"/>
  <c r="W289" i="4"/>
  <c r="V289" i="4"/>
  <c r="X289" i="4" s="1"/>
  <c r="C288" i="4"/>
  <c r="D288" i="4"/>
  <c r="C294" i="6"/>
  <c r="E293" i="6"/>
  <c r="A293" i="6" s="1"/>
  <c r="B287" i="2"/>
  <c r="A288" i="2"/>
  <c r="M287" i="2"/>
  <c r="L288" i="2"/>
  <c r="T287" i="2"/>
  <c r="U286" i="2"/>
  <c r="AB288" i="2"/>
  <c r="AC287" i="2"/>
  <c r="AB289" i="4"/>
  <c r="AC288" i="4"/>
  <c r="A289" i="4"/>
  <c r="B288" i="4"/>
  <c r="U289" i="4"/>
  <c r="T290" i="4"/>
  <c r="AF288" i="4" l="1"/>
  <c r="AF287" i="2"/>
  <c r="Q285" i="4"/>
  <c r="AL285" i="4" s="1"/>
  <c r="AH287" i="4"/>
  <c r="AH286" i="2"/>
  <c r="AG288" i="4"/>
  <c r="AN288" i="4" s="1"/>
  <c r="AH288" i="4"/>
  <c r="Y286" i="2"/>
  <c r="Z286" i="2"/>
  <c r="AG287" i="2"/>
  <c r="AH287" i="2"/>
  <c r="P287" i="2"/>
  <c r="Q287" i="2" s="1"/>
  <c r="P286" i="4"/>
  <c r="R286" i="4" s="1"/>
  <c r="R286" i="2"/>
  <c r="O287" i="4"/>
  <c r="M287" i="4"/>
  <c r="L288" i="4"/>
  <c r="N287" i="4"/>
  <c r="E288" i="4"/>
  <c r="F288" i="4" s="1"/>
  <c r="AK288" i="4" s="1"/>
  <c r="E287" i="2"/>
  <c r="G287" i="2" s="1"/>
  <c r="AD288" i="2"/>
  <c r="AE288" i="2"/>
  <c r="AF288" i="2" s="1"/>
  <c r="W287" i="2"/>
  <c r="V287" i="2"/>
  <c r="O288" i="2"/>
  <c r="N288" i="2"/>
  <c r="C288" i="2"/>
  <c r="D288" i="2"/>
  <c r="AD289" i="4"/>
  <c r="AE289" i="4"/>
  <c r="W290" i="4"/>
  <c r="V290" i="4"/>
  <c r="C289" i="4"/>
  <c r="D289" i="4"/>
  <c r="C295" i="6"/>
  <c r="E294" i="6"/>
  <c r="A294" i="6" s="1"/>
  <c r="AB289" i="2"/>
  <c r="AC288" i="2"/>
  <c r="B288" i="2"/>
  <c r="A289" i="2"/>
  <c r="M288" i="2"/>
  <c r="L289" i="2"/>
  <c r="T288" i="2"/>
  <c r="U287" i="2"/>
  <c r="A290" i="4"/>
  <c r="B289" i="4"/>
  <c r="U290" i="4"/>
  <c r="T291" i="4"/>
  <c r="AB290" i="4"/>
  <c r="AC289" i="4"/>
  <c r="X290" i="4" l="1"/>
  <c r="G288" i="4"/>
  <c r="R287" i="2"/>
  <c r="X287" i="2"/>
  <c r="Y287" i="2"/>
  <c r="Z287" i="2"/>
  <c r="AG288" i="2"/>
  <c r="AH288" i="2"/>
  <c r="AF289" i="4"/>
  <c r="Q286" i="4"/>
  <c r="AL286" i="4" s="1"/>
  <c r="P288" i="2"/>
  <c r="Q288" i="2" s="1"/>
  <c r="P287" i="4"/>
  <c r="R287" i="4" s="1"/>
  <c r="O288" i="4"/>
  <c r="M288" i="4"/>
  <c r="N288" i="4"/>
  <c r="L289" i="4"/>
  <c r="E288" i="2"/>
  <c r="E289" i="4"/>
  <c r="F289" i="4"/>
  <c r="AK289" i="4" s="1"/>
  <c r="G289" i="4"/>
  <c r="F288" i="2"/>
  <c r="G288" i="2"/>
  <c r="AE289" i="2"/>
  <c r="AD289" i="2"/>
  <c r="W288" i="2"/>
  <c r="V288" i="2"/>
  <c r="X288" i="2" s="1"/>
  <c r="N289" i="2"/>
  <c r="O289" i="2"/>
  <c r="D289" i="2"/>
  <c r="C289" i="2"/>
  <c r="AD290" i="4"/>
  <c r="AE290" i="4"/>
  <c r="V291" i="4"/>
  <c r="W291" i="4"/>
  <c r="X291" i="4" s="1"/>
  <c r="D290" i="4"/>
  <c r="C290" i="4"/>
  <c r="E295" i="6"/>
  <c r="A295" i="6" s="1"/>
  <c r="C296" i="6"/>
  <c r="AB290" i="2"/>
  <c r="AC289" i="2"/>
  <c r="T289" i="2"/>
  <c r="U288" i="2"/>
  <c r="M289" i="2"/>
  <c r="L290" i="2"/>
  <c r="B289" i="2"/>
  <c r="A290" i="2"/>
  <c r="U291" i="4"/>
  <c r="T292" i="4"/>
  <c r="A291" i="4"/>
  <c r="B290" i="4"/>
  <c r="AB291" i="4"/>
  <c r="AC290" i="4"/>
  <c r="AF290" i="4" l="1"/>
  <c r="AF289" i="2"/>
  <c r="R288" i="2"/>
  <c r="P289" i="2"/>
  <c r="Q287" i="4"/>
  <c r="AL287" i="4" s="1"/>
  <c r="Y291" i="4"/>
  <c r="AM291" i="4" s="1"/>
  <c r="Z291" i="4"/>
  <c r="Y288" i="2"/>
  <c r="Z288" i="2"/>
  <c r="P288" i="4"/>
  <c r="R288" i="4" s="1"/>
  <c r="O289" i="4"/>
  <c r="M289" i="4"/>
  <c r="N289" i="4"/>
  <c r="L290" i="4"/>
  <c r="Q289" i="2"/>
  <c r="R289" i="2"/>
  <c r="E290" i="4"/>
  <c r="E289" i="2"/>
  <c r="G289" i="2" s="1"/>
  <c r="G290" i="4"/>
  <c r="F290" i="4"/>
  <c r="AK290" i="4" s="1"/>
  <c r="AD290" i="2"/>
  <c r="AE290" i="2"/>
  <c r="W289" i="2"/>
  <c r="V289" i="2"/>
  <c r="N290" i="2"/>
  <c r="O290" i="2"/>
  <c r="C290" i="2"/>
  <c r="D290" i="2"/>
  <c r="AD291" i="4"/>
  <c r="AE291" i="4"/>
  <c r="AF291" i="4" s="1"/>
  <c r="V292" i="4"/>
  <c r="W292" i="4"/>
  <c r="X292" i="4" s="1"/>
  <c r="D291" i="4"/>
  <c r="C291" i="4"/>
  <c r="C297" i="6"/>
  <c r="E296" i="6"/>
  <c r="A296" i="6" s="1"/>
  <c r="M290" i="2"/>
  <c r="L291" i="2"/>
  <c r="AB291" i="2"/>
  <c r="AC290" i="2"/>
  <c r="T290" i="2"/>
  <c r="U289" i="2"/>
  <c r="B290" i="2"/>
  <c r="A291" i="2"/>
  <c r="AB292" i="4"/>
  <c r="AC291" i="4"/>
  <c r="A292" i="4"/>
  <c r="B291" i="4"/>
  <c r="U292" i="4"/>
  <c r="T293" i="4"/>
  <c r="AF290" i="2" l="1"/>
  <c r="P290" i="2"/>
  <c r="X289" i="2"/>
  <c r="F289" i="2"/>
  <c r="Y292" i="4"/>
  <c r="AM292" i="4" s="1"/>
  <c r="Z292" i="4"/>
  <c r="AG291" i="4"/>
  <c r="AN291" i="4" s="1"/>
  <c r="AH291" i="4"/>
  <c r="P289" i="4"/>
  <c r="R289" i="4" s="1"/>
  <c r="Q288" i="4"/>
  <c r="AL288" i="4" s="1"/>
  <c r="N290" i="4"/>
  <c r="M290" i="4"/>
  <c r="O290" i="4"/>
  <c r="L291" i="4"/>
  <c r="R290" i="2"/>
  <c r="Q290" i="2"/>
  <c r="E291" i="4"/>
  <c r="F291" i="4" s="1"/>
  <c r="AK291" i="4" s="1"/>
  <c r="E290" i="2"/>
  <c r="G290" i="2" s="1"/>
  <c r="AE291" i="2"/>
  <c r="AD291" i="2"/>
  <c r="V290" i="2"/>
  <c r="W290" i="2"/>
  <c r="N291" i="2"/>
  <c r="O291" i="2"/>
  <c r="P291" i="2" s="1"/>
  <c r="D291" i="2"/>
  <c r="C291" i="2"/>
  <c r="AD292" i="4"/>
  <c r="AE292" i="4"/>
  <c r="W293" i="4"/>
  <c r="V293" i="4"/>
  <c r="X293" i="4" s="1"/>
  <c r="C292" i="4"/>
  <c r="D292" i="4"/>
  <c r="C298" i="6"/>
  <c r="E297" i="6"/>
  <c r="A297" i="6" s="1"/>
  <c r="AB292" i="2"/>
  <c r="AC291" i="2"/>
  <c r="M291" i="2"/>
  <c r="L292" i="2"/>
  <c r="T291" i="2"/>
  <c r="U290" i="2"/>
  <c r="B291" i="2"/>
  <c r="A292" i="2"/>
  <c r="AB293" i="4"/>
  <c r="AC292" i="4"/>
  <c r="U293" i="4"/>
  <c r="T294" i="4"/>
  <c r="A293" i="4"/>
  <c r="B292" i="4"/>
  <c r="AF292" i="4" l="1"/>
  <c r="Q289" i="4"/>
  <c r="AL289" i="4" s="1"/>
  <c r="E291" i="2"/>
  <c r="Z293" i="4"/>
  <c r="Y293" i="4"/>
  <c r="AM293" i="4" s="1"/>
  <c r="AG292" i="4"/>
  <c r="AN292" i="4" s="1"/>
  <c r="AH292" i="4"/>
  <c r="AF291" i="2"/>
  <c r="X290" i="2"/>
  <c r="G291" i="4"/>
  <c r="E292" i="4"/>
  <c r="F292" i="4" s="1"/>
  <c r="AK292" i="4" s="1"/>
  <c r="P290" i="4"/>
  <c r="R290" i="4" s="1"/>
  <c r="L292" i="4"/>
  <c r="M291" i="4"/>
  <c r="O291" i="4"/>
  <c r="N291" i="4"/>
  <c r="Q290" i="4"/>
  <c r="AL290" i="4" s="1"/>
  <c r="Q291" i="2"/>
  <c r="R291" i="2"/>
  <c r="F290" i="2"/>
  <c r="F291" i="2"/>
  <c r="G291" i="2"/>
  <c r="AD292" i="2"/>
  <c r="AE292" i="2"/>
  <c r="W291" i="2"/>
  <c r="V291" i="2"/>
  <c r="N292" i="2"/>
  <c r="O292" i="2"/>
  <c r="C292" i="2"/>
  <c r="D292" i="2"/>
  <c r="AE293" i="4"/>
  <c r="AD293" i="4"/>
  <c r="W294" i="4"/>
  <c r="V294" i="4"/>
  <c r="D293" i="4"/>
  <c r="C293" i="4"/>
  <c r="E298" i="6"/>
  <c r="A298" i="6" s="1"/>
  <c r="C299" i="6"/>
  <c r="M292" i="2"/>
  <c r="L293" i="2"/>
  <c r="B292" i="2"/>
  <c r="A293" i="2"/>
  <c r="T292" i="2"/>
  <c r="U291" i="2"/>
  <c r="AB293" i="2"/>
  <c r="AC292" i="2"/>
  <c r="A294" i="4"/>
  <c r="B293" i="4"/>
  <c r="U294" i="4"/>
  <c r="T295" i="4"/>
  <c r="AB294" i="4"/>
  <c r="AC293" i="4"/>
  <c r="X294" i="4" l="1"/>
  <c r="X291" i="2"/>
  <c r="AF293" i="4"/>
  <c r="AF292" i="2"/>
  <c r="AG293" i="4"/>
  <c r="AN293" i="4" s="1"/>
  <c r="AH293" i="4"/>
  <c r="AG292" i="2"/>
  <c r="AH292" i="2"/>
  <c r="G292" i="4"/>
  <c r="Y294" i="4"/>
  <c r="AM294" i="4" s="1"/>
  <c r="Z294" i="4"/>
  <c r="AG291" i="2"/>
  <c r="AH291" i="2"/>
  <c r="Y291" i="2"/>
  <c r="Z291" i="2"/>
  <c r="P292" i="2"/>
  <c r="R292" i="2" s="1"/>
  <c r="P291" i="4"/>
  <c r="R291" i="4" s="1"/>
  <c r="O292" i="4"/>
  <c r="L293" i="4"/>
  <c r="M292" i="4"/>
  <c r="N292" i="4"/>
  <c r="E292" i="2"/>
  <c r="F292" i="2" s="1"/>
  <c r="E293" i="4"/>
  <c r="F293" i="4" s="1"/>
  <c r="AK293" i="4" s="1"/>
  <c r="G293" i="4"/>
  <c r="AD293" i="2"/>
  <c r="AE293" i="2"/>
  <c r="W292" i="2"/>
  <c r="V292" i="2"/>
  <c r="O293" i="2"/>
  <c r="N293" i="2"/>
  <c r="D293" i="2"/>
  <c r="C293" i="2"/>
  <c r="AD294" i="4"/>
  <c r="AE294" i="4"/>
  <c r="W295" i="4"/>
  <c r="V295" i="4"/>
  <c r="X295" i="4" s="1"/>
  <c r="C294" i="4"/>
  <c r="D294" i="4"/>
  <c r="E299" i="6"/>
  <c r="A299" i="6" s="1"/>
  <c r="C300" i="6"/>
  <c r="AB294" i="2"/>
  <c r="AC293" i="2"/>
  <c r="B293" i="2"/>
  <c r="A294" i="2"/>
  <c r="T293" i="2"/>
  <c r="U292" i="2"/>
  <c r="M293" i="2"/>
  <c r="L294" i="2"/>
  <c r="AB295" i="4"/>
  <c r="AC294" i="4"/>
  <c r="U295" i="4"/>
  <c r="T296" i="4"/>
  <c r="B294" i="4"/>
  <c r="A295" i="4"/>
  <c r="G292" i="2" l="1"/>
  <c r="AF294" i="4"/>
  <c r="Y295" i="4"/>
  <c r="AM295" i="4" s="1"/>
  <c r="Z295" i="4"/>
  <c r="X292" i="2"/>
  <c r="Q292" i="2"/>
  <c r="AG294" i="4"/>
  <c r="AN294" i="4" s="1"/>
  <c r="AH294" i="4"/>
  <c r="AF293" i="2"/>
  <c r="P293" i="2"/>
  <c r="R293" i="2" s="1"/>
  <c r="P292" i="4"/>
  <c r="Q292" i="4" s="1"/>
  <c r="AL292" i="4" s="1"/>
  <c r="Q291" i="4"/>
  <c r="AL291" i="4" s="1"/>
  <c r="M293" i="4"/>
  <c r="L294" i="4"/>
  <c r="O293" i="4"/>
  <c r="N293" i="4"/>
  <c r="E293" i="2"/>
  <c r="E294" i="4"/>
  <c r="G294" i="4" s="1"/>
  <c r="G293" i="2"/>
  <c r="F293" i="2"/>
  <c r="AE294" i="2"/>
  <c r="AD294" i="2"/>
  <c r="W293" i="2"/>
  <c r="V293" i="2"/>
  <c r="O294" i="2"/>
  <c r="N294" i="2"/>
  <c r="C294" i="2"/>
  <c r="D294" i="2"/>
  <c r="AD295" i="4"/>
  <c r="AE295" i="4"/>
  <c r="W296" i="4"/>
  <c r="V296" i="4"/>
  <c r="D295" i="4"/>
  <c r="C295" i="4"/>
  <c r="C301" i="6"/>
  <c r="E300" i="6"/>
  <c r="A300" i="6" s="1"/>
  <c r="M294" i="2"/>
  <c r="L295" i="2"/>
  <c r="B294" i="2"/>
  <c r="A295" i="2"/>
  <c r="T294" i="2"/>
  <c r="U293" i="2"/>
  <c r="AB295" i="2"/>
  <c r="AC294" i="2"/>
  <c r="B295" i="4"/>
  <c r="A296" i="4"/>
  <c r="U296" i="4"/>
  <c r="T297" i="4"/>
  <c r="AB296" i="4"/>
  <c r="AC295" i="4"/>
  <c r="Q293" i="2" l="1"/>
  <c r="X293" i="2"/>
  <c r="R292" i="4"/>
  <c r="AF295" i="4"/>
  <c r="AH295" i="4" s="1"/>
  <c r="X296" i="4"/>
  <c r="Y293" i="2"/>
  <c r="Z293" i="2"/>
  <c r="AG295" i="4"/>
  <c r="AN295" i="4" s="1"/>
  <c r="Y292" i="2"/>
  <c r="Z292" i="2"/>
  <c r="AG293" i="2"/>
  <c r="AH293" i="2"/>
  <c r="AF294" i="2"/>
  <c r="P293" i="4"/>
  <c r="R293" i="4" s="1"/>
  <c r="N294" i="4"/>
  <c r="M294" i="4"/>
  <c r="L295" i="4"/>
  <c r="O294" i="4"/>
  <c r="P294" i="2"/>
  <c r="R294" i="2" s="1"/>
  <c r="E295" i="4"/>
  <c r="F295" i="4" s="1"/>
  <c r="AK295" i="4" s="1"/>
  <c r="E294" i="2"/>
  <c r="G294" i="2" s="1"/>
  <c r="AE295" i="2"/>
  <c r="AD295" i="2"/>
  <c r="W294" i="2"/>
  <c r="V294" i="2"/>
  <c r="O295" i="2"/>
  <c r="N295" i="2"/>
  <c r="D295" i="2"/>
  <c r="C295" i="2"/>
  <c r="AE296" i="4"/>
  <c r="AD296" i="4"/>
  <c r="V297" i="4"/>
  <c r="W297" i="4"/>
  <c r="C296" i="4"/>
  <c r="D296" i="4"/>
  <c r="E301" i="6"/>
  <c r="A301" i="6" s="1"/>
  <c r="C302" i="6"/>
  <c r="M295" i="2"/>
  <c r="L296" i="2"/>
  <c r="T295" i="2"/>
  <c r="U294" i="2"/>
  <c r="AB296" i="2"/>
  <c r="AC295" i="2"/>
  <c r="B295" i="2"/>
  <c r="A296" i="2"/>
  <c r="U297" i="4"/>
  <c r="T298" i="4"/>
  <c r="B296" i="4"/>
  <c r="A297" i="4"/>
  <c r="AB297" i="4"/>
  <c r="AC296" i="4"/>
  <c r="G295" i="4" l="1"/>
  <c r="AF296" i="4"/>
  <c r="AF295" i="2"/>
  <c r="Q293" i="4"/>
  <c r="AL293" i="4" s="1"/>
  <c r="AG295" i="2"/>
  <c r="AH295" i="2"/>
  <c r="Q294" i="2"/>
  <c r="X297" i="4"/>
  <c r="X294" i="2"/>
  <c r="AG294" i="2"/>
  <c r="AH294" i="2"/>
  <c r="N295" i="4"/>
  <c r="M295" i="4"/>
  <c r="L296" i="4"/>
  <c r="O295" i="4"/>
  <c r="P295" i="2"/>
  <c r="Q295" i="2" s="1"/>
  <c r="P294" i="4"/>
  <c r="R294" i="4" s="1"/>
  <c r="E296" i="4"/>
  <c r="F296" i="4" s="1"/>
  <c r="AK296" i="4" s="1"/>
  <c r="E295" i="2"/>
  <c r="F295" i="2" s="1"/>
  <c r="AE296" i="2"/>
  <c r="AD296" i="2"/>
  <c r="W295" i="2"/>
  <c r="V295" i="2"/>
  <c r="O296" i="2"/>
  <c r="N296" i="2"/>
  <c r="C296" i="2"/>
  <c r="D296" i="2"/>
  <c r="AD297" i="4"/>
  <c r="AE297" i="4"/>
  <c r="AF297" i="4" s="1"/>
  <c r="W298" i="4"/>
  <c r="V298" i="4"/>
  <c r="D297" i="4"/>
  <c r="C297" i="4"/>
  <c r="C303" i="6"/>
  <c r="E302" i="6"/>
  <c r="A302" i="6" s="1"/>
  <c r="T296" i="2"/>
  <c r="U295" i="2"/>
  <c r="M296" i="2"/>
  <c r="L297" i="2"/>
  <c r="B296" i="2"/>
  <c r="A297" i="2"/>
  <c r="AB297" i="2"/>
  <c r="AC296" i="2"/>
  <c r="AB298" i="4"/>
  <c r="AC297" i="4"/>
  <c r="B297" i="4"/>
  <c r="A298" i="4"/>
  <c r="U298" i="4"/>
  <c r="T299" i="4"/>
  <c r="AF296" i="2" l="1"/>
  <c r="G296" i="4"/>
  <c r="G295" i="2"/>
  <c r="X298" i="4"/>
  <c r="Y298" i="4" s="1"/>
  <c r="AM298" i="4" s="1"/>
  <c r="P296" i="2"/>
  <c r="R296" i="2" s="1"/>
  <c r="P295" i="4"/>
  <c r="R295" i="4" s="1"/>
  <c r="Z298" i="4"/>
  <c r="Q294" i="4"/>
  <c r="AL294" i="4" s="1"/>
  <c r="Y294" i="2"/>
  <c r="Z294" i="2"/>
  <c r="X295" i="2"/>
  <c r="R295" i="2"/>
  <c r="O296" i="4"/>
  <c r="M296" i="4"/>
  <c r="L297" i="4"/>
  <c r="N296" i="4"/>
  <c r="E297" i="4"/>
  <c r="E296" i="2"/>
  <c r="F296" i="2"/>
  <c r="G296" i="2"/>
  <c r="G297" i="4"/>
  <c r="F297" i="4"/>
  <c r="AK297" i="4" s="1"/>
  <c r="AE297" i="2"/>
  <c r="AD297" i="2"/>
  <c r="W296" i="2"/>
  <c r="V296" i="2"/>
  <c r="O297" i="2"/>
  <c r="N297" i="2"/>
  <c r="D297" i="2"/>
  <c r="C297" i="2"/>
  <c r="AD298" i="4"/>
  <c r="AE298" i="4"/>
  <c r="W299" i="4"/>
  <c r="V299" i="4"/>
  <c r="C298" i="4"/>
  <c r="D298" i="4"/>
  <c r="E303" i="6"/>
  <c r="A303" i="6" s="1"/>
  <c r="C304" i="6"/>
  <c r="AB298" i="2"/>
  <c r="AC297" i="2"/>
  <c r="B297" i="2"/>
  <c r="A298" i="2"/>
  <c r="M297" i="2"/>
  <c r="L298" i="2"/>
  <c r="T297" i="2"/>
  <c r="U296" i="2"/>
  <c r="U299" i="4"/>
  <c r="T300" i="4"/>
  <c r="AB299" i="4"/>
  <c r="AC298" i="4"/>
  <c r="B298" i="4"/>
  <c r="A299" i="4"/>
  <c r="AF297" i="2" l="1"/>
  <c r="Q295" i="4"/>
  <c r="AL295" i="4" s="1"/>
  <c r="Q296" i="2"/>
  <c r="X296" i="2"/>
  <c r="Y295" i="2"/>
  <c r="Z295" i="2"/>
  <c r="AF298" i="4"/>
  <c r="P297" i="2"/>
  <c r="R297" i="2" s="1"/>
  <c r="X299" i="4"/>
  <c r="E297" i="2"/>
  <c r="G297" i="2" s="1"/>
  <c r="O297" i="4"/>
  <c r="N297" i="4"/>
  <c r="L298" i="4"/>
  <c r="M297" i="4"/>
  <c r="P296" i="4"/>
  <c r="Q296" i="4" s="1"/>
  <c r="AL296" i="4" s="1"/>
  <c r="Q297" i="2"/>
  <c r="E298" i="4"/>
  <c r="F298" i="4" s="1"/>
  <c r="AK298" i="4" s="1"/>
  <c r="AD298" i="2"/>
  <c r="AE298" i="2"/>
  <c r="W297" i="2"/>
  <c r="V297" i="2"/>
  <c r="N298" i="2"/>
  <c r="O298" i="2"/>
  <c r="C298" i="2"/>
  <c r="D298" i="2"/>
  <c r="AD299" i="4"/>
  <c r="AE299" i="4"/>
  <c r="V300" i="4"/>
  <c r="W300" i="4"/>
  <c r="D299" i="4"/>
  <c r="C299" i="4"/>
  <c r="C305" i="6"/>
  <c r="E304" i="6"/>
  <c r="A304" i="6" s="1"/>
  <c r="T298" i="2"/>
  <c r="U297" i="2"/>
  <c r="M298" i="2"/>
  <c r="L299" i="2"/>
  <c r="AB299" i="2"/>
  <c r="AC298" i="2"/>
  <c r="B298" i="2"/>
  <c r="A299" i="2"/>
  <c r="U300" i="4"/>
  <c r="T301" i="4"/>
  <c r="B299" i="4"/>
  <c r="A300" i="4"/>
  <c r="AB300" i="4"/>
  <c r="AC299" i="4"/>
  <c r="AF298" i="2" l="1"/>
  <c r="E299" i="4"/>
  <c r="R296" i="4"/>
  <c r="F297" i="2"/>
  <c r="X300" i="4"/>
  <c r="Y300" i="4"/>
  <c r="AM300" i="4" s="1"/>
  <c r="Z300" i="4"/>
  <c r="AG298" i="2"/>
  <c r="AH298" i="2"/>
  <c r="X297" i="2"/>
  <c r="AG298" i="4"/>
  <c r="AN298" i="4" s="1"/>
  <c r="AH298" i="4"/>
  <c r="AF299" i="4"/>
  <c r="Y299" i="4"/>
  <c r="AM299" i="4" s="1"/>
  <c r="Z299" i="4"/>
  <c r="P298" i="2"/>
  <c r="R298" i="2" s="1"/>
  <c r="G298" i="4"/>
  <c r="Q297" i="4"/>
  <c r="AL297" i="4" s="1"/>
  <c r="L299" i="4"/>
  <c r="O298" i="4"/>
  <c r="M298" i="4"/>
  <c r="N298" i="4"/>
  <c r="P297" i="4"/>
  <c r="R297" i="4" s="1"/>
  <c r="Q298" i="2"/>
  <c r="E298" i="2"/>
  <c r="F298" i="2" s="1"/>
  <c r="F299" i="4"/>
  <c r="AK299" i="4" s="1"/>
  <c r="G299" i="4"/>
  <c r="AD299" i="2"/>
  <c r="AE299" i="2"/>
  <c r="W298" i="2"/>
  <c r="V298" i="2"/>
  <c r="N299" i="2"/>
  <c r="O299" i="2"/>
  <c r="D299" i="2"/>
  <c r="C299" i="2"/>
  <c r="AE300" i="4"/>
  <c r="AD300" i="4"/>
  <c r="AF300" i="4" s="1"/>
  <c r="W301" i="4"/>
  <c r="V301" i="4"/>
  <c r="X301" i="4" s="1"/>
  <c r="C300" i="4"/>
  <c r="D300" i="4"/>
  <c r="C306" i="6"/>
  <c r="E305" i="6"/>
  <c r="A305" i="6" s="1"/>
  <c r="T299" i="2"/>
  <c r="U298" i="2"/>
  <c r="B299" i="2"/>
  <c r="A300" i="2"/>
  <c r="M299" i="2"/>
  <c r="L300" i="2"/>
  <c r="AB300" i="2"/>
  <c r="AC299" i="2"/>
  <c r="AB301" i="4"/>
  <c r="AC300" i="4"/>
  <c r="B300" i="4"/>
  <c r="A301" i="4"/>
  <c r="U301" i="4"/>
  <c r="T302" i="4"/>
  <c r="G298" i="2" l="1"/>
  <c r="AG299" i="4"/>
  <c r="AN299" i="4" s="1"/>
  <c r="AH299" i="4"/>
  <c r="E300" i="4"/>
  <c r="F300" i="4" s="1"/>
  <c r="AK300" i="4" s="1"/>
  <c r="Z301" i="4"/>
  <c r="Y301" i="4"/>
  <c r="AM301" i="4" s="1"/>
  <c r="X298" i="2"/>
  <c r="AG300" i="4"/>
  <c r="AN300" i="4" s="1"/>
  <c r="AH300" i="4"/>
  <c r="AF299" i="2"/>
  <c r="N299" i="4"/>
  <c r="O299" i="4"/>
  <c r="P299" i="4" s="1"/>
  <c r="L300" i="4"/>
  <c r="M299" i="4"/>
  <c r="P298" i="4"/>
  <c r="R298" i="4" s="1"/>
  <c r="P299" i="2"/>
  <c r="Q299" i="2" s="1"/>
  <c r="E299" i="2"/>
  <c r="F299" i="2" s="1"/>
  <c r="AD300" i="2"/>
  <c r="AE300" i="2"/>
  <c r="W299" i="2"/>
  <c r="V299" i="2"/>
  <c r="N300" i="2"/>
  <c r="O300" i="2"/>
  <c r="C300" i="2"/>
  <c r="D300" i="2"/>
  <c r="AD301" i="4"/>
  <c r="AE301" i="4"/>
  <c r="W302" i="4"/>
  <c r="V302" i="4"/>
  <c r="X302" i="4" s="1"/>
  <c r="D301" i="4"/>
  <c r="C301" i="4"/>
  <c r="C307" i="6"/>
  <c r="E306" i="6"/>
  <c r="A306" i="6" s="1"/>
  <c r="AB301" i="2"/>
  <c r="AC300" i="2"/>
  <c r="M300" i="2"/>
  <c r="L301" i="2"/>
  <c r="B300" i="2"/>
  <c r="A301" i="2"/>
  <c r="T300" i="2"/>
  <c r="U299" i="2"/>
  <c r="U302" i="4"/>
  <c r="T303" i="4"/>
  <c r="AB302" i="4"/>
  <c r="AC301" i="4"/>
  <c r="B301" i="4"/>
  <c r="A302" i="4"/>
  <c r="AF300" i="2" l="1"/>
  <c r="P300" i="2"/>
  <c r="E300" i="2"/>
  <c r="G300" i="4"/>
  <c r="R299" i="2"/>
  <c r="Y302" i="4"/>
  <c r="AM302" i="4" s="1"/>
  <c r="Z302" i="4"/>
  <c r="X299" i="2"/>
  <c r="Y298" i="2"/>
  <c r="Z298" i="2"/>
  <c r="AG300" i="2"/>
  <c r="AH300" i="2"/>
  <c r="AF301" i="4"/>
  <c r="G299" i="2"/>
  <c r="AG299" i="2"/>
  <c r="AH299" i="2"/>
  <c r="Q298" i="4"/>
  <c r="AL298" i="4" s="1"/>
  <c r="O300" i="4"/>
  <c r="M300" i="4"/>
  <c r="N300" i="4"/>
  <c r="L301" i="4"/>
  <c r="Q299" i="4"/>
  <c r="AL299" i="4" s="1"/>
  <c r="R299" i="4"/>
  <c r="Q300" i="2"/>
  <c r="R300" i="2"/>
  <c r="E301" i="4"/>
  <c r="G301" i="4" s="1"/>
  <c r="F301" i="4"/>
  <c r="AK301" i="4" s="1"/>
  <c r="F300" i="2"/>
  <c r="G300" i="2"/>
  <c r="AD301" i="2"/>
  <c r="AE301" i="2"/>
  <c r="AF301" i="2" s="1"/>
  <c r="V300" i="2"/>
  <c r="W300" i="2"/>
  <c r="N301" i="2"/>
  <c r="O301" i="2"/>
  <c r="D301" i="2"/>
  <c r="C301" i="2"/>
  <c r="AD302" i="4"/>
  <c r="AE302" i="4"/>
  <c r="V303" i="4"/>
  <c r="W303" i="4"/>
  <c r="C302" i="4"/>
  <c r="D302" i="4"/>
  <c r="E307" i="6"/>
  <c r="A307" i="6" s="1"/>
  <c r="C308" i="6"/>
  <c r="M301" i="2"/>
  <c r="L302" i="2"/>
  <c r="B301" i="2"/>
  <c r="A302" i="2"/>
  <c r="T301" i="2"/>
  <c r="U300" i="2"/>
  <c r="AB302" i="2"/>
  <c r="AC301" i="2"/>
  <c r="B302" i="4"/>
  <c r="A303" i="4"/>
  <c r="AB303" i="4"/>
  <c r="AC302" i="4"/>
  <c r="U303" i="4"/>
  <c r="T304" i="4"/>
  <c r="AF302" i="4" l="1"/>
  <c r="X300" i="2"/>
  <c r="Z300" i="2" s="1"/>
  <c r="X303" i="4"/>
  <c r="AG301" i="2"/>
  <c r="AH301" i="2"/>
  <c r="AG301" i="4"/>
  <c r="AN301" i="4" s="1"/>
  <c r="AH301" i="4"/>
  <c r="Y300" i="2"/>
  <c r="Y299" i="2"/>
  <c r="Z299" i="2"/>
  <c r="AG302" i="4"/>
  <c r="AN302" i="4" s="1"/>
  <c r="AH302" i="4"/>
  <c r="P300" i="4"/>
  <c r="Q300" i="4" s="1"/>
  <c r="AL300" i="4" s="1"/>
  <c r="P301" i="2"/>
  <c r="R301" i="2" s="1"/>
  <c r="O301" i="4"/>
  <c r="N301" i="4"/>
  <c r="L302" i="4"/>
  <c r="M301" i="4"/>
  <c r="E302" i="4"/>
  <c r="E301" i="2"/>
  <c r="G301" i="2" s="1"/>
  <c r="F302" i="4"/>
  <c r="AK302" i="4" s="1"/>
  <c r="G302" i="4"/>
  <c r="AE302" i="2"/>
  <c r="AD302" i="2"/>
  <c r="V301" i="2"/>
  <c r="W301" i="2"/>
  <c r="O302" i="2"/>
  <c r="N302" i="2"/>
  <c r="C302" i="2"/>
  <c r="D302" i="2"/>
  <c r="AD303" i="4"/>
  <c r="AE303" i="4"/>
  <c r="W304" i="4"/>
  <c r="V304" i="4"/>
  <c r="X304" i="4" s="1"/>
  <c r="D303" i="4"/>
  <c r="C303" i="4"/>
  <c r="C309" i="6"/>
  <c r="E308" i="6"/>
  <c r="A308" i="6" s="1"/>
  <c r="AB303" i="2"/>
  <c r="AC302" i="2"/>
  <c r="M302" i="2"/>
  <c r="L303" i="2"/>
  <c r="B302" i="2"/>
  <c r="A303" i="2"/>
  <c r="X301" i="2"/>
  <c r="T302" i="2"/>
  <c r="U301" i="2"/>
  <c r="B303" i="4"/>
  <c r="A304" i="4"/>
  <c r="U304" i="4"/>
  <c r="T305" i="4"/>
  <c r="AB304" i="4"/>
  <c r="AC303" i="4"/>
  <c r="R300" i="4" l="1"/>
  <c r="AF303" i="4"/>
  <c r="AF302" i="2"/>
  <c r="P301" i="4"/>
  <c r="Q301" i="4" s="1"/>
  <c r="AL301" i="4" s="1"/>
  <c r="AG302" i="2"/>
  <c r="AH302" i="2"/>
  <c r="Y301" i="2"/>
  <c r="Z301" i="2"/>
  <c r="Q301" i="2"/>
  <c r="P302" i="2"/>
  <c r="Q302" i="2" s="1"/>
  <c r="R301" i="4"/>
  <c r="L303" i="4"/>
  <c r="M302" i="4"/>
  <c r="O302" i="4"/>
  <c r="N302" i="4"/>
  <c r="F301" i="2"/>
  <c r="E303" i="4"/>
  <c r="G303" i="4" s="1"/>
  <c r="E302" i="2"/>
  <c r="F302" i="2" s="1"/>
  <c r="AE303" i="2"/>
  <c r="AD303" i="2"/>
  <c r="AF303" i="2" s="1"/>
  <c r="W302" i="2"/>
  <c r="V302" i="2"/>
  <c r="X302" i="2" s="1"/>
  <c r="O303" i="2"/>
  <c r="N303" i="2"/>
  <c r="D303" i="2"/>
  <c r="C303" i="2"/>
  <c r="AE304" i="4"/>
  <c r="AD304" i="4"/>
  <c r="V305" i="4"/>
  <c r="W305" i="4"/>
  <c r="C304" i="4"/>
  <c r="D304" i="4"/>
  <c r="C310" i="6"/>
  <c r="E309" i="6"/>
  <c r="A309" i="6" s="1"/>
  <c r="T303" i="2"/>
  <c r="U302" i="2"/>
  <c r="M303" i="2"/>
  <c r="L304" i="2"/>
  <c r="AB304" i="2"/>
  <c r="AC303" i="2"/>
  <c r="B303" i="2"/>
  <c r="A304" i="2"/>
  <c r="U305" i="4"/>
  <c r="T306" i="4"/>
  <c r="B304" i="4"/>
  <c r="A305" i="4"/>
  <c r="AB305" i="4"/>
  <c r="AC304" i="4"/>
  <c r="P303" i="2" l="1"/>
  <c r="AF304" i="4"/>
  <c r="F303" i="4"/>
  <c r="AK303" i="4" s="1"/>
  <c r="X305" i="4"/>
  <c r="Z305" i="4" s="1"/>
  <c r="R302" i="2"/>
  <c r="Y302" i="2"/>
  <c r="Z302" i="2"/>
  <c r="E303" i="2"/>
  <c r="F303" i="2" s="1"/>
  <c r="O303" i="4"/>
  <c r="M303" i="4"/>
  <c r="N303" i="4"/>
  <c r="L304" i="4"/>
  <c r="P302" i="4"/>
  <c r="Q302" i="4" s="1"/>
  <c r="AL302" i="4" s="1"/>
  <c r="R303" i="2"/>
  <c r="Q303" i="2"/>
  <c r="G302" i="2"/>
  <c r="E304" i="4"/>
  <c r="F304" i="4" s="1"/>
  <c r="AK304" i="4" s="1"/>
  <c r="G304" i="4"/>
  <c r="AD304" i="2"/>
  <c r="AE304" i="2"/>
  <c r="W303" i="2"/>
  <c r="V303" i="2"/>
  <c r="X303" i="2" s="1"/>
  <c r="O304" i="2"/>
  <c r="N304" i="2"/>
  <c r="C304" i="2"/>
  <c r="D304" i="2"/>
  <c r="AD305" i="4"/>
  <c r="AE305" i="4"/>
  <c r="W306" i="4"/>
  <c r="V306" i="4"/>
  <c r="X306" i="4" s="1"/>
  <c r="D305" i="4"/>
  <c r="C305" i="4"/>
  <c r="E310" i="6"/>
  <c r="A310" i="6" s="1"/>
  <c r="C311" i="6"/>
  <c r="M304" i="2"/>
  <c r="L305" i="2"/>
  <c r="B304" i="2"/>
  <c r="A305" i="2"/>
  <c r="AB305" i="2"/>
  <c r="AC304" i="2"/>
  <c r="T304" i="2"/>
  <c r="U303" i="2"/>
  <c r="AB306" i="4"/>
  <c r="AC305" i="4"/>
  <c r="B305" i="4"/>
  <c r="A306" i="4"/>
  <c r="U306" i="4"/>
  <c r="T307" i="4"/>
  <c r="Y305" i="4" l="1"/>
  <c r="AM305" i="4" s="1"/>
  <c r="AF305" i="4"/>
  <c r="G303" i="2"/>
  <c r="AF304" i="2"/>
  <c r="Y306" i="4"/>
  <c r="AM306" i="4" s="1"/>
  <c r="Z306" i="4"/>
  <c r="AG305" i="4"/>
  <c r="AN305" i="4" s="1"/>
  <c r="AH305" i="4"/>
  <c r="P303" i="4"/>
  <c r="Q303" i="4" s="1"/>
  <c r="AL303" i="4" s="1"/>
  <c r="P304" i="2"/>
  <c r="R304" i="2" s="1"/>
  <c r="N304" i="4"/>
  <c r="O304" i="4"/>
  <c r="L305" i="4"/>
  <c r="M304" i="4"/>
  <c r="R302" i="4"/>
  <c r="Q304" i="2"/>
  <c r="E305" i="4"/>
  <c r="G305" i="4" s="1"/>
  <c r="E304" i="2"/>
  <c r="F304" i="2" s="1"/>
  <c r="G304" i="2"/>
  <c r="AE305" i="2"/>
  <c r="AD305" i="2"/>
  <c r="AF305" i="2" s="1"/>
  <c r="W304" i="2"/>
  <c r="V304" i="2"/>
  <c r="X304" i="2" s="1"/>
  <c r="O305" i="2"/>
  <c r="N305" i="2"/>
  <c r="D305" i="2"/>
  <c r="C305" i="2"/>
  <c r="AE306" i="4"/>
  <c r="AD306" i="4"/>
  <c r="AF306" i="4" s="1"/>
  <c r="W307" i="4"/>
  <c r="V307" i="4"/>
  <c r="X307" i="4" s="1"/>
  <c r="D306" i="4"/>
  <c r="C306" i="4"/>
  <c r="E311" i="6"/>
  <c r="A311" i="6" s="1"/>
  <c r="C312" i="6"/>
  <c r="AB306" i="2"/>
  <c r="AC305" i="2"/>
  <c r="B305" i="2"/>
  <c r="A306" i="2"/>
  <c r="T305" i="2"/>
  <c r="U304" i="2"/>
  <c r="M305" i="2"/>
  <c r="L306" i="2"/>
  <c r="U307" i="4"/>
  <c r="T308" i="4"/>
  <c r="B306" i="4"/>
  <c r="A307" i="4"/>
  <c r="AB307" i="4"/>
  <c r="AC306" i="4"/>
  <c r="R303" i="4" l="1"/>
  <c r="Y307" i="4"/>
  <c r="AM307" i="4" s="1"/>
  <c r="Z307" i="4"/>
  <c r="AG305" i="2"/>
  <c r="AH305" i="2"/>
  <c r="AG306" i="4"/>
  <c r="AN306" i="4" s="1"/>
  <c r="AH306" i="4"/>
  <c r="F305" i="4"/>
  <c r="AK305" i="4" s="1"/>
  <c r="E306" i="4"/>
  <c r="F306" i="4" s="1"/>
  <c r="AK306" i="4" s="1"/>
  <c r="P304" i="4"/>
  <c r="Q304" i="4" s="1"/>
  <c r="AL304" i="4" s="1"/>
  <c r="R304" i="4"/>
  <c r="P305" i="2"/>
  <c r="Q305" i="2" s="1"/>
  <c r="O305" i="4"/>
  <c r="M305" i="4"/>
  <c r="N305" i="4"/>
  <c r="L306" i="4"/>
  <c r="E305" i="2"/>
  <c r="G305" i="2" s="1"/>
  <c r="AD306" i="2"/>
  <c r="AF306" i="2" s="1"/>
  <c r="AE306" i="2"/>
  <c r="W305" i="2"/>
  <c r="V305" i="2"/>
  <c r="X305" i="2" s="1"/>
  <c r="N306" i="2"/>
  <c r="O306" i="2"/>
  <c r="C306" i="2"/>
  <c r="D306" i="2"/>
  <c r="AD307" i="4"/>
  <c r="AE307" i="4"/>
  <c r="W308" i="4"/>
  <c r="V308" i="4"/>
  <c r="D307" i="4"/>
  <c r="C307" i="4"/>
  <c r="C313" i="6"/>
  <c r="E312" i="6"/>
  <c r="A312" i="6" s="1"/>
  <c r="AB307" i="2"/>
  <c r="AC306" i="2"/>
  <c r="M306" i="2"/>
  <c r="L307" i="2"/>
  <c r="T306" i="2"/>
  <c r="U305" i="2"/>
  <c r="B306" i="2"/>
  <c r="A307" i="2"/>
  <c r="B307" i="4"/>
  <c r="A308" i="4"/>
  <c r="U308" i="4"/>
  <c r="T309" i="4"/>
  <c r="AB308" i="4"/>
  <c r="AC307" i="4"/>
  <c r="X308" i="4" l="1"/>
  <c r="AF307" i="4"/>
  <c r="P306" i="2"/>
  <c r="Y308" i="4"/>
  <c r="AM308" i="4" s="1"/>
  <c r="Z308" i="4"/>
  <c r="AG306" i="2"/>
  <c r="AH306" i="2"/>
  <c r="Y305" i="2"/>
  <c r="Z305" i="2"/>
  <c r="G306" i="4"/>
  <c r="E306" i="2"/>
  <c r="G306" i="2" s="1"/>
  <c r="F305" i="2"/>
  <c r="AG307" i="4"/>
  <c r="AN307" i="4" s="1"/>
  <c r="AH307" i="4"/>
  <c r="E307" i="4"/>
  <c r="F307" i="4" s="1"/>
  <c r="AK307" i="4" s="1"/>
  <c r="R305" i="2"/>
  <c r="P305" i="4"/>
  <c r="Q305" i="4" s="1"/>
  <c r="AL305" i="4" s="1"/>
  <c r="M306" i="4"/>
  <c r="L307" i="4"/>
  <c r="N306" i="4"/>
  <c r="O306" i="4"/>
  <c r="P306" i="4" s="1"/>
  <c r="Q306" i="2"/>
  <c r="R306" i="2"/>
  <c r="AD307" i="2"/>
  <c r="AE307" i="2"/>
  <c r="V306" i="2"/>
  <c r="W306" i="2"/>
  <c r="N307" i="2"/>
  <c r="O307" i="2"/>
  <c r="D307" i="2"/>
  <c r="C307" i="2"/>
  <c r="AE308" i="4"/>
  <c r="AF308" i="4" s="1"/>
  <c r="AD308" i="4"/>
  <c r="W309" i="4"/>
  <c r="V309" i="4"/>
  <c r="X309" i="4" s="1"/>
  <c r="C308" i="4"/>
  <c r="D308" i="4"/>
  <c r="C314" i="6"/>
  <c r="E313" i="6"/>
  <c r="A313" i="6" s="1"/>
  <c r="T307" i="2"/>
  <c r="U306" i="2"/>
  <c r="M307" i="2"/>
  <c r="L308" i="2"/>
  <c r="B307" i="2"/>
  <c r="A308" i="2"/>
  <c r="AB308" i="2"/>
  <c r="AC307" i="2"/>
  <c r="AB309" i="4"/>
  <c r="AC308" i="4"/>
  <c r="B308" i="4"/>
  <c r="A309" i="4"/>
  <c r="U309" i="4"/>
  <c r="T310" i="4"/>
  <c r="G307" i="4" l="1"/>
  <c r="AF307" i="2"/>
  <c r="X306" i="2"/>
  <c r="AG307" i="2"/>
  <c r="AH307" i="2"/>
  <c r="Y306" i="2"/>
  <c r="Z306" i="2"/>
  <c r="AG308" i="4"/>
  <c r="AN308" i="4" s="1"/>
  <c r="AH308" i="4"/>
  <c r="Z309" i="4"/>
  <c r="Y309" i="4"/>
  <c r="AM309" i="4" s="1"/>
  <c r="R305" i="4"/>
  <c r="F306" i="2"/>
  <c r="N307" i="4"/>
  <c r="M307" i="4"/>
  <c r="O307" i="4"/>
  <c r="L308" i="4"/>
  <c r="R306" i="4"/>
  <c r="Q306" i="4"/>
  <c r="AL306" i="4" s="1"/>
  <c r="P307" i="2"/>
  <c r="R307" i="2" s="1"/>
  <c r="E307" i="2"/>
  <c r="F307" i="2" s="1"/>
  <c r="E308" i="4"/>
  <c r="G308" i="4" s="1"/>
  <c r="AD308" i="2"/>
  <c r="AE308" i="2"/>
  <c r="V307" i="2"/>
  <c r="W307" i="2"/>
  <c r="N308" i="2"/>
  <c r="O308" i="2"/>
  <c r="C308" i="2"/>
  <c r="D308" i="2"/>
  <c r="AE309" i="4"/>
  <c r="AD309" i="4"/>
  <c r="W310" i="4"/>
  <c r="V310" i="4"/>
  <c r="D309" i="4"/>
  <c r="C309" i="4"/>
  <c r="E314" i="6"/>
  <c r="A314" i="6" s="1"/>
  <c r="C315" i="6"/>
  <c r="AB309" i="2"/>
  <c r="AC308" i="2"/>
  <c r="M308" i="2"/>
  <c r="L309" i="2"/>
  <c r="T308" i="2"/>
  <c r="U307" i="2"/>
  <c r="B308" i="2"/>
  <c r="A309" i="2"/>
  <c r="U310" i="4"/>
  <c r="T311" i="4"/>
  <c r="B309" i="4"/>
  <c r="A310" i="4"/>
  <c r="AB310" i="4"/>
  <c r="AC309" i="4"/>
  <c r="AF309" i="4" l="1"/>
  <c r="P307" i="4"/>
  <c r="R307" i="4" s="1"/>
  <c r="X310" i="4"/>
  <c r="X307" i="2"/>
  <c r="AF308" i="2"/>
  <c r="AH308" i="2" s="1"/>
  <c r="Y307" i="2"/>
  <c r="Z307" i="2"/>
  <c r="AG308" i="2"/>
  <c r="AG309" i="4"/>
  <c r="AN309" i="4" s="1"/>
  <c r="AH309" i="4"/>
  <c r="P308" i="2"/>
  <c r="R308" i="2" s="1"/>
  <c r="G307" i="2"/>
  <c r="E308" i="2"/>
  <c r="G308" i="2" s="1"/>
  <c r="Q307" i="2"/>
  <c r="O308" i="4"/>
  <c r="N308" i="4"/>
  <c r="L309" i="4"/>
  <c r="M308" i="4"/>
  <c r="Q307" i="4"/>
  <c r="AL307" i="4" s="1"/>
  <c r="Q308" i="2"/>
  <c r="F308" i="4"/>
  <c r="AK308" i="4" s="1"/>
  <c r="E309" i="4"/>
  <c r="G309" i="4" s="1"/>
  <c r="AD309" i="2"/>
  <c r="AF309" i="2" s="1"/>
  <c r="AE309" i="2"/>
  <c r="W308" i="2"/>
  <c r="V308" i="2"/>
  <c r="N309" i="2"/>
  <c r="O309" i="2"/>
  <c r="D309" i="2"/>
  <c r="C309" i="2"/>
  <c r="E309" i="2" s="1"/>
  <c r="AE310" i="4"/>
  <c r="AD310" i="4"/>
  <c r="W311" i="4"/>
  <c r="V311" i="4"/>
  <c r="C310" i="4"/>
  <c r="D310" i="4"/>
  <c r="E315" i="6"/>
  <c r="A315" i="6" s="1"/>
  <c r="C316" i="6"/>
  <c r="B309" i="2"/>
  <c r="A310" i="2"/>
  <c r="T309" i="2"/>
  <c r="U308" i="2"/>
  <c r="M309" i="2"/>
  <c r="L310" i="2"/>
  <c r="AB310" i="2"/>
  <c r="AC309" i="2"/>
  <c r="AB311" i="4"/>
  <c r="AC310" i="4"/>
  <c r="B310" i="4"/>
  <c r="A311" i="4"/>
  <c r="U311" i="4"/>
  <c r="T312" i="4"/>
  <c r="F308" i="2" l="1"/>
  <c r="AF310" i="4"/>
  <c r="X308" i="2"/>
  <c r="X311" i="4"/>
  <c r="AG309" i="2"/>
  <c r="AH309" i="2"/>
  <c r="Y308" i="2"/>
  <c r="Z308" i="2"/>
  <c r="P309" i="2"/>
  <c r="R309" i="2" s="1"/>
  <c r="L310" i="4"/>
  <c r="M309" i="4"/>
  <c r="O309" i="4"/>
  <c r="N309" i="4"/>
  <c r="P308" i="4"/>
  <c r="R308" i="4" s="1"/>
  <c r="F309" i="4"/>
  <c r="AK309" i="4" s="1"/>
  <c r="G309" i="2"/>
  <c r="F309" i="2"/>
  <c r="F310" i="4"/>
  <c r="AK310" i="4" s="1"/>
  <c r="E310" i="4"/>
  <c r="G310" i="4" s="1"/>
  <c r="AE310" i="2"/>
  <c r="AD310" i="2"/>
  <c r="W309" i="2"/>
  <c r="V309" i="2"/>
  <c r="X309" i="2" s="1"/>
  <c r="O310" i="2"/>
  <c r="N310" i="2"/>
  <c r="C310" i="2"/>
  <c r="D310" i="2"/>
  <c r="AD311" i="4"/>
  <c r="AE311" i="4"/>
  <c r="W312" i="4"/>
  <c r="V312" i="4"/>
  <c r="X312" i="4" s="1"/>
  <c r="D311" i="4"/>
  <c r="C311" i="4"/>
  <c r="C317" i="6"/>
  <c r="E316" i="6"/>
  <c r="A316" i="6" s="1"/>
  <c r="M310" i="2"/>
  <c r="L311" i="2"/>
  <c r="B310" i="2"/>
  <c r="A311" i="2"/>
  <c r="AB311" i="2"/>
  <c r="AC310" i="2"/>
  <c r="T310" i="2"/>
  <c r="U309" i="2"/>
  <c r="B311" i="4"/>
  <c r="A312" i="4"/>
  <c r="AB312" i="4"/>
  <c r="AC311" i="4"/>
  <c r="U312" i="4"/>
  <c r="T313" i="4"/>
  <c r="AF310" i="2" l="1"/>
  <c r="AF311" i="4"/>
  <c r="E310" i="2"/>
  <c r="P310" i="2"/>
  <c r="Q310" i="2" s="1"/>
  <c r="P309" i="4"/>
  <c r="Q309" i="4" s="1"/>
  <c r="AL309" i="4" s="1"/>
  <c r="Q309" i="2"/>
  <c r="Y312" i="4"/>
  <c r="AM312" i="4" s="1"/>
  <c r="Z312" i="4"/>
  <c r="Y309" i="2"/>
  <c r="Z309" i="2"/>
  <c r="E311" i="4"/>
  <c r="O310" i="4"/>
  <c r="M310" i="4"/>
  <c r="N310" i="4"/>
  <c r="L311" i="4"/>
  <c r="Q308" i="4"/>
  <c r="AL308" i="4" s="1"/>
  <c r="R310" i="2"/>
  <c r="G311" i="4"/>
  <c r="F311" i="4"/>
  <c r="AK311" i="4" s="1"/>
  <c r="G310" i="2"/>
  <c r="F310" i="2"/>
  <c r="AE311" i="2"/>
  <c r="AD311" i="2"/>
  <c r="AF311" i="2" s="1"/>
  <c r="V310" i="2"/>
  <c r="W310" i="2"/>
  <c r="O311" i="2"/>
  <c r="N311" i="2"/>
  <c r="D311" i="2"/>
  <c r="C311" i="2"/>
  <c r="AE312" i="4"/>
  <c r="AD312" i="4"/>
  <c r="V313" i="4"/>
  <c r="X313" i="4" s="1"/>
  <c r="W313" i="4"/>
  <c r="C312" i="4"/>
  <c r="D312" i="4"/>
  <c r="E317" i="6"/>
  <c r="A317" i="6" s="1"/>
  <c r="C318" i="6"/>
  <c r="B311" i="2"/>
  <c r="A312" i="2"/>
  <c r="T311" i="2"/>
  <c r="U310" i="2"/>
  <c r="M311" i="2"/>
  <c r="L312" i="2"/>
  <c r="AB312" i="2"/>
  <c r="AC311" i="2"/>
  <c r="B312" i="4"/>
  <c r="A313" i="4"/>
  <c r="U313" i="4"/>
  <c r="T314" i="4"/>
  <c r="AB313" i="4"/>
  <c r="AC312" i="4"/>
  <c r="AF312" i="4" l="1"/>
  <c r="R309" i="4"/>
  <c r="X310" i="2"/>
  <c r="AG312" i="4"/>
  <c r="AN312" i="4" s="1"/>
  <c r="AH312" i="4"/>
  <c r="Z313" i="4"/>
  <c r="Y313" i="4"/>
  <c r="AM313" i="4" s="1"/>
  <c r="P310" i="4"/>
  <c r="R310" i="4" s="1"/>
  <c r="O311" i="4"/>
  <c r="L312" i="4"/>
  <c r="N311" i="4"/>
  <c r="M311" i="4"/>
  <c r="P311" i="2"/>
  <c r="R311" i="2" s="1"/>
  <c r="E312" i="4"/>
  <c r="F312" i="4" s="1"/>
  <c r="AK312" i="4" s="1"/>
  <c r="E311" i="2"/>
  <c r="F311" i="2" s="1"/>
  <c r="AD312" i="2"/>
  <c r="AE312" i="2"/>
  <c r="W311" i="2"/>
  <c r="V311" i="2"/>
  <c r="O312" i="2"/>
  <c r="N312" i="2"/>
  <c r="C312" i="2"/>
  <c r="D312" i="2"/>
  <c r="AD313" i="4"/>
  <c r="AE313" i="4"/>
  <c r="W314" i="4"/>
  <c r="V314" i="4"/>
  <c r="C313" i="4"/>
  <c r="D313" i="4"/>
  <c r="C319" i="6"/>
  <c r="E318" i="6"/>
  <c r="A318" i="6" s="1"/>
  <c r="AB313" i="2"/>
  <c r="AC312" i="2"/>
  <c r="B312" i="2"/>
  <c r="A313" i="2"/>
  <c r="M312" i="2"/>
  <c r="L313" i="2"/>
  <c r="T312" i="2"/>
  <c r="U311" i="2"/>
  <c r="U314" i="4"/>
  <c r="T315" i="4"/>
  <c r="AB314" i="4"/>
  <c r="AC313" i="4"/>
  <c r="B313" i="4"/>
  <c r="A314" i="4"/>
  <c r="X314" i="4" l="1"/>
  <c r="X311" i="2"/>
  <c r="P311" i="4"/>
  <c r="Q310" i="4"/>
  <c r="AL310" i="4" s="1"/>
  <c r="AF313" i="4"/>
  <c r="AF312" i="2"/>
  <c r="AG312" i="2" s="1"/>
  <c r="AG313" i="4"/>
  <c r="AN313" i="4" s="1"/>
  <c r="AH313" i="4"/>
  <c r="Y314" i="4"/>
  <c r="AM314" i="4" s="1"/>
  <c r="Z314" i="4"/>
  <c r="G312" i="4"/>
  <c r="P312" i="2"/>
  <c r="R312" i="2" s="1"/>
  <c r="Q311" i="4"/>
  <c r="AL311" i="4" s="1"/>
  <c r="R311" i="4"/>
  <c r="L313" i="4"/>
  <c r="N312" i="4"/>
  <c r="M312" i="4"/>
  <c r="O312" i="4"/>
  <c r="Q311" i="2"/>
  <c r="E313" i="4"/>
  <c r="F313" i="4" s="1"/>
  <c r="AK313" i="4" s="1"/>
  <c r="E312" i="2"/>
  <c r="G312" i="2" s="1"/>
  <c r="F312" i="2"/>
  <c r="G311" i="2"/>
  <c r="AD313" i="2"/>
  <c r="AE313" i="2"/>
  <c r="W312" i="2"/>
  <c r="V312" i="2"/>
  <c r="X312" i="2" s="1"/>
  <c r="N313" i="2"/>
  <c r="O313" i="2"/>
  <c r="D313" i="2"/>
  <c r="C313" i="2"/>
  <c r="AE314" i="4"/>
  <c r="AD314" i="4"/>
  <c r="V315" i="4"/>
  <c r="W315" i="4"/>
  <c r="C314" i="4"/>
  <c r="D314" i="4"/>
  <c r="E319" i="6"/>
  <c r="A319" i="6" s="1"/>
  <c r="C320" i="6"/>
  <c r="T313" i="2"/>
  <c r="U312" i="2"/>
  <c r="B313" i="2"/>
  <c r="A314" i="2"/>
  <c r="M313" i="2"/>
  <c r="L314" i="2"/>
  <c r="AB314" i="2"/>
  <c r="AC313" i="2"/>
  <c r="B314" i="4"/>
  <c r="A315" i="4"/>
  <c r="AB315" i="4"/>
  <c r="AC314" i="4"/>
  <c r="U315" i="4"/>
  <c r="T316" i="4"/>
  <c r="G313" i="4" l="1"/>
  <c r="AH312" i="2"/>
  <c r="Q312" i="2"/>
  <c r="AF314" i="4"/>
  <c r="AF313" i="2"/>
  <c r="AH313" i="2" s="1"/>
  <c r="AG314" i="4"/>
  <c r="AN314" i="4" s="1"/>
  <c r="AH314" i="4"/>
  <c r="AG313" i="2"/>
  <c r="X315" i="4"/>
  <c r="Y312" i="2"/>
  <c r="Z312" i="2"/>
  <c r="P313" i="2"/>
  <c r="R313" i="2" s="1"/>
  <c r="P312" i="4"/>
  <c r="Q312" i="4" s="1"/>
  <c r="AL312" i="4" s="1"/>
  <c r="N313" i="4"/>
  <c r="L314" i="4"/>
  <c r="O313" i="4"/>
  <c r="M313" i="4"/>
  <c r="E314" i="4"/>
  <c r="G314" i="4" s="1"/>
  <c r="E313" i="2"/>
  <c r="G313" i="2" s="1"/>
  <c r="AE314" i="2"/>
  <c r="AD314" i="2"/>
  <c r="W313" i="2"/>
  <c r="V313" i="2"/>
  <c r="X313" i="2" s="1"/>
  <c r="N314" i="2"/>
  <c r="O314" i="2"/>
  <c r="C314" i="2"/>
  <c r="D314" i="2"/>
  <c r="AD315" i="4"/>
  <c r="AE315" i="4"/>
  <c r="V316" i="4"/>
  <c r="W316" i="4"/>
  <c r="D315" i="4"/>
  <c r="C315" i="4"/>
  <c r="C321" i="6"/>
  <c r="E320" i="6"/>
  <c r="A320" i="6" s="1"/>
  <c r="B314" i="2"/>
  <c r="A315" i="2"/>
  <c r="AB315" i="2"/>
  <c r="AF314" i="2"/>
  <c r="AC314" i="2"/>
  <c r="M314" i="2"/>
  <c r="L315" i="2"/>
  <c r="T314" i="2"/>
  <c r="U313" i="2"/>
  <c r="B315" i="4"/>
  <c r="A316" i="4"/>
  <c r="U316" i="4"/>
  <c r="T317" i="4"/>
  <c r="AB316" i="4"/>
  <c r="AC315" i="4"/>
  <c r="X316" i="4" l="1"/>
  <c r="R312" i="4"/>
  <c r="AF315" i="4"/>
  <c r="AH315" i="4" s="1"/>
  <c r="Q313" i="2"/>
  <c r="Y313" i="2"/>
  <c r="Z313" i="2"/>
  <c r="AG315" i="4"/>
  <c r="AN315" i="4" s="1"/>
  <c r="Y315" i="4"/>
  <c r="AM315" i="4" s="1"/>
  <c r="Z315" i="4"/>
  <c r="AG314" i="2"/>
  <c r="AH314" i="2"/>
  <c r="Y316" i="4"/>
  <c r="AM316" i="4" s="1"/>
  <c r="Z316" i="4"/>
  <c r="E315" i="4"/>
  <c r="F315" i="4" s="1"/>
  <c r="AK315" i="4" s="1"/>
  <c r="P313" i="4"/>
  <c r="R313" i="4" s="1"/>
  <c r="M314" i="4"/>
  <c r="N314" i="4"/>
  <c r="O314" i="4"/>
  <c r="L315" i="4"/>
  <c r="P314" i="2"/>
  <c r="Q314" i="2" s="1"/>
  <c r="R314" i="2"/>
  <c r="F314" i="4"/>
  <c r="AK314" i="4" s="1"/>
  <c r="F313" i="2"/>
  <c r="E314" i="2"/>
  <c r="G314" i="2" s="1"/>
  <c r="AD315" i="2"/>
  <c r="AE315" i="2"/>
  <c r="W314" i="2"/>
  <c r="V314" i="2"/>
  <c r="X314" i="2" s="1"/>
  <c r="N315" i="2"/>
  <c r="O315" i="2"/>
  <c r="D315" i="2"/>
  <c r="C315" i="2"/>
  <c r="AD316" i="4"/>
  <c r="AE316" i="4"/>
  <c r="W317" i="4"/>
  <c r="V317" i="4"/>
  <c r="X317" i="4" s="1"/>
  <c r="C316" i="4"/>
  <c r="D316" i="4"/>
  <c r="C322" i="6"/>
  <c r="E321" i="6"/>
  <c r="A321" i="6" s="1"/>
  <c r="AB316" i="2"/>
  <c r="AC315" i="2"/>
  <c r="M315" i="2"/>
  <c r="L316" i="2"/>
  <c r="T315" i="2"/>
  <c r="U314" i="2"/>
  <c r="B315" i="2"/>
  <c r="A316" i="2"/>
  <c r="AB317" i="4"/>
  <c r="AC316" i="4"/>
  <c r="U317" i="4"/>
  <c r="T318" i="4"/>
  <c r="B316" i="4"/>
  <c r="A317" i="4"/>
  <c r="AF316" i="4" l="1"/>
  <c r="AF315" i="2"/>
  <c r="Q313" i="4"/>
  <c r="AL313" i="4" s="1"/>
  <c r="P314" i="4"/>
  <c r="Q314" i="4" s="1"/>
  <c r="AL314" i="4" s="1"/>
  <c r="AG315" i="2"/>
  <c r="AH315" i="2"/>
  <c r="AG316" i="4"/>
  <c r="AN316" i="4" s="1"/>
  <c r="AH316" i="4"/>
  <c r="Y314" i="2"/>
  <c r="Z314" i="2"/>
  <c r="G315" i="4"/>
  <c r="O315" i="4"/>
  <c r="M315" i="4"/>
  <c r="N315" i="4"/>
  <c r="L316" i="4"/>
  <c r="R314" i="4"/>
  <c r="P315" i="2"/>
  <c r="R315" i="2" s="1"/>
  <c r="E316" i="4"/>
  <c r="F316" i="4" s="1"/>
  <c r="AK316" i="4" s="1"/>
  <c r="F314" i="2"/>
  <c r="E315" i="2"/>
  <c r="F315" i="2" s="1"/>
  <c r="AD316" i="2"/>
  <c r="AE316" i="2"/>
  <c r="AF316" i="2" s="1"/>
  <c r="W315" i="2"/>
  <c r="V315" i="2"/>
  <c r="N316" i="2"/>
  <c r="O316" i="2"/>
  <c r="C316" i="2"/>
  <c r="D316" i="2"/>
  <c r="AD317" i="4"/>
  <c r="AE317" i="4"/>
  <c r="W318" i="4"/>
  <c r="V318" i="4"/>
  <c r="D317" i="4"/>
  <c r="C317" i="4"/>
  <c r="C323" i="6"/>
  <c r="E322" i="6"/>
  <c r="A322" i="6" s="1"/>
  <c r="M316" i="2"/>
  <c r="L317" i="2"/>
  <c r="B316" i="2"/>
  <c r="A317" i="2"/>
  <c r="T316" i="2"/>
  <c r="U315" i="2"/>
  <c r="AB317" i="2"/>
  <c r="AC316" i="2"/>
  <c r="U318" i="4"/>
  <c r="T319" i="4"/>
  <c r="B317" i="4"/>
  <c r="A318" i="4"/>
  <c r="AB318" i="4"/>
  <c r="AC317" i="4"/>
  <c r="X318" i="4" l="1"/>
  <c r="X315" i="2"/>
  <c r="AF317" i="4"/>
  <c r="AG316" i="2"/>
  <c r="AH316" i="2"/>
  <c r="Y315" i="2"/>
  <c r="Z315" i="2"/>
  <c r="P315" i="4"/>
  <c r="Q315" i="4" s="1"/>
  <c r="AL315" i="4" s="1"/>
  <c r="G316" i="4"/>
  <c r="G315" i="2"/>
  <c r="P316" i="2"/>
  <c r="R316" i="2" s="1"/>
  <c r="Q315" i="2"/>
  <c r="O316" i="4"/>
  <c r="L317" i="4"/>
  <c r="N316" i="4"/>
  <c r="P316" i="4" s="1"/>
  <c r="M316" i="4"/>
  <c r="E316" i="2"/>
  <c r="F316" i="2" s="1"/>
  <c r="E317" i="4"/>
  <c r="G317" i="4" s="1"/>
  <c r="F317" i="4"/>
  <c r="AK317" i="4" s="1"/>
  <c r="AE317" i="2"/>
  <c r="AD317" i="2"/>
  <c r="V316" i="2"/>
  <c r="W316" i="2"/>
  <c r="N317" i="2"/>
  <c r="O317" i="2"/>
  <c r="D317" i="2"/>
  <c r="C317" i="2"/>
  <c r="AD318" i="4"/>
  <c r="AE318" i="4"/>
  <c r="V319" i="4"/>
  <c r="W319" i="4"/>
  <c r="X319" i="4" s="1"/>
  <c r="C318" i="4"/>
  <c r="D318" i="4"/>
  <c r="E323" i="6"/>
  <c r="A323" i="6" s="1"/>
  <c r="C324" i="6"/>
  <c r="AB318" i="2"/>
  <c r="AC317" i="2"/>
  <c r="AF317" i="2"/>
  <c r="T317" i="2"/>
  <c r="U316" i="2"/>
  <c r="M317" i="2"/>
  <c r="L318" i="2"/>
  <c r="B317" i="2"/>
  <c r="A318" i="2"/>
  <c r="AB319" i="4"/>
  <c r="AF318" i="4"/>
  <c r="AC318" i="4"/>
  <c r="B318" i="4"/>
  <c r="A319" i="4"/>
  <c r="U319" i="4"/>
  <c r="T320" i="4"/>
  <c r="Q316" i="2" l="1"/>
  <c r="X316" i="2"/>
  <c r="Y316" i="2"/>
  <c r="Z316" i="2"/>
  <c r="Y319" i="4"/>
  <c r="AM319" i="4" s="1"/>
  <c r="Z319" i="4"/>
  <c r="R315" i="4"/>
  <c r="P317" i="2"/>
  <c r="G316" i="2"/>
  <c r="R316" i="4"/>
  <c r="Q316" i="4"/>
  <c r="AL316" i="4" s="1"/>
  <c r="O317" i="4"/>
  <c r="L318" i="4"/>
  <c r="M317" i="4"/>
  <c r="N317" i="4"/>
  <c r="R317" i="2"/>
  <c r="Q317" i="2"/>
  <c r="E318" i="4"/>
  <c r="E317" i="2"/>
  <c r="G317" i="2" s="1"/>
  <c r="F318" i="4"/>
  <c r="AK318" i="4" s="1"/>
  <c r="G318" i="4"/>
  <c r="F317" i="2"/>
  <c r="AE318" i="2"/>
  <c r="AD318" i="2"/>
  <c r="AF318" i="2" s="1"/>
  <c r="V317" i="2"/>
  <c r="W317" i="2"/>
  <c r="O318" i="2"/>
  <c r="N318" i="2"/>
  <c r="P318" i="2" s="1"/>
  <c r="C318" i="2"/>
  <c r="D318" i="2"/>
  <c r="AD319" i="4"/>
  <c r="AE319" i="4"/>
  <c r="W320" i="4"/>
  <c r="V320" i="4"/>
  <c r="D319" i="4"/>
  <c r="C319" i="4"/>
  <c r="C325" i="6"/>
  <c r="E324" i="6"/>
  <c r="A324" i="6" s="1"/>
  <c r="M318" i="2"/>
  <c r="L319" i="2"/>
  <c r="T318" i="2"/>
  <c r="U317" i="2"/>
  <c r="B318" i="2"/>
  <c r="A319" i="2"/>
  <c r="AB319" i="2"/>
  <c r="AC318" i="2"/>
  <c r="U320" i="4"/>
  <c r="T321" i="4"/>
  <c r="B319" i="4"/>
  <c r="A320" i="4"/>
  <c r="AB320" i="4"/>
  <c r="AC319" i="4"/>
  <c r="AF319" i="4" l="1"/>
  <c r="X320" i="4"/>
  <c r="X317" i="2"/>
  <c r="Y320" i="4"/>
  <c r="AM320" i="4" s="1"/>
  <c r="Z320" i="4"/>
  <c r="AG319" i="4"/>
  <c r="AN319" i="4" s="1"/>
  <c r="AH319" i="4"/>
  <c r="P317" i="4"/>
  <c r="Q317" i="4" s="1"/>
  <c r="AL317" i="4" s="1"/>
  <c r="M318" i="4"/>
  <c r="L319" i="4"/>
  <c r="O318" i="4"/>
  <c r="N318" i="4"/>
  <c r="Q318" i="2"/>
  <c r="R318" i="2"/>
  <c r="E319" i="4"/>
  <c r="F319" i="4" s="1"/>
  <c r="AK319" i="4" s="1"/>
  <c r="E318" i="2"/>
  <c r="G318" i="2" s="1"/>
  <c r="F318" i="2"/>
  <c r="AD319" i="2"/>
  <c r="AE319" i="2"/>
  <c r="V318" i="2"/>
  <c r="W318" i="2"/>
  <c r="N319" i="2"/>
  <c r="O319" i="2"/>
  <c r="P319" i="2" s="1"/>
  <c r="D319" i="2"/>
  <c r="C319" i="2"/>
  <c r="AD320" i="4"/>
  <c r="AE320" i="4"/>
  <c r="W321" i="4"/>
  <c r="V321" i="4"/>
  <c r="X321" i="4" s="1"/>
  <c r="C320" i="4"/>
  <c r="D320" i="4"/>
  <c r="C326" i="6"/>
  <c r="E325" i="6"/>
  <c r="A325" i="6" s="1"/>
  <c r="B319" i="2"/>
  <c r="A320" i="2"/>
  <c r="AB320" i="2"/>
  <c r="AC319" i="2"/>
  <c r="T319" i="2"/>
  <c r="U318" i="2"/>
  <c r="M319" i="2"/>
  <c r="L320" i="2"/>
  <c r="AB321" i="4"/>
  <c r="AF320" i="4"/>
  <c r="AC320" i="4"/>
  <c r="B320" i="4"/>
  <c r="A321" i="4"/>
  <c r="U321" i="4"/>
  <c r="T322" i="4"/>
  <c r="G319" i="4" l="1"/>
  <c r="R317" i="4"/>
  <c r="X318" i="2"/>
  <c r="AF319" i="2"/>
  <c r="AH319" i="2" s="1"/>
  <c r="P318" i="4"/>
  <c r="Q318" i="4" s="1"/>
  <c r="AL318" i="4" s="1"/>
  <c r="Z321" i="4"/>
  <c r="Y321" i="4"/>
  <c r="AM321" i="4" s="1"/>
  <c r="AG319" i="2"/>
  <c r="AG320" i="4"/>
  <c r="AN320" i="4" s="1"/>
  <c r="AH320" i="4"/>
  <c r="E319" i="2"/>
  <c r="F319" i="2" s="1"/>
  <c r="O319" i="4"/>
  <c r="N319" i="4"/>
  <c r="M319" i="4"/>
  <c r="L320" i="4"/>
  <c r="R318" i="4"/>
  <c r="R319" i="2"/>
  <c r="Q319" i="2"/>
  <c r="E320" i="4"/>
  <c r="F320" i="4" s="1"/>
  <c r="AK320" i="4" s="1"/>
  <c r="AD320" i="2"/>
  <c r="AE320" i="2"/>
  <c r="AF320" i="2" s="1"/>
  <c r="W319" i="2"/>
  <c r="V319" i="2"/>
  <c r="O320" i="2"/>
  <c r="N320" i="2"/>
  <c r="C320" i="2"/>
  <c r="D320" i="2"/>
  <c r="AE321" i="4"/>
  <c r="AD321" i="4"/>
  <c r="AF321" i="4" s="1"/>
  <c r="W322" i="4"/>
  <c r="V322" i="4"/>
  <c r="C321" i="4"/>
  <c r="D321" i="4"/>
  <c r="E326" i="6"/>
  <c r="A326" i="6" s="1"/>
  <c r="C327" i="6"/>
  <c r="M320" i="2"/>
  <c r="L321" i="2"/>
  <c r="AB321" i="2"/>
  <c r="AC320" i="2"/>
  <c r="B320" i="2"/>
  <c r="A321" i="2"/>
  <c r="T320" i="2"/>
  <c r="U319" i="2"/>
  <c r="AB322" i="4"/>
  <c r="AC321" i="4"/>
  <c r="U322" i="4"/>
  <c r="T323" i="4"/>
  <c r="B321" i="4"/>
  <c r="A322" i="4"/>
  <c r="X319" i="2" l="1"/>
  <c r="Y319" i="2"/>
  <c r="Z319" i="2"/>
  <c r="AG321" i="4"/>
  <c r="AN321" i="4" s="1"/>
  <c r="AH321" i="4"/>
  <c r="X322" i="4"/>
  <c r="AG320" i="2"/>
  <c r="AH320" i="2"/>
  <c r="G319" i="2"/>
  <c r="P320" i="2"/>
  <c r="E320" i="2"/>
  <c r="G320" i="2" s="1"/>
  <c r="P319" i="4"/>
  <c r="R319" i="4" s="1"/>
  <c r="E321" i="4"/>
  <c r="G321" i="4" s="1"/>
  <c r="N320" i="4"/>
  <c r="M320" i="4"/>
  <c r="L321" i="4"/>
  <c r="O320" i="4"/>
  <c r="Q320" i="2"/>
  <c r="R320" i="2"/>
  <c r="G320" i="4"/>
  <c r="F321" i="4"/>
  <c r="AK321" i="4" s="1"/>
  <c r="F320" i="2"/>
  <c r="AD321" i="2"/>
  <c r="AE321" i="2"/>
  <c r="W320" i="2"/>
  <c r="X320" i="2" s="1"/>
  <c r="V320" i="2"/>
  <c r="N321" i="2"/>
  <c r="O321" i="2"/>
  <c r="D321" i="2"/>
  <c r="C321" i="2"/>
  <c r="AE322" i="4"/>
  <c r="AD322" i="4"/>
  <c r="AF322" i="4" s="1"/>
  <c r="V323" i="4"/>
  <c r="W323" i="4"/>
  <c r="D322" i="4"/>
  <c r="C322" i="4"/>
  <c r="E327" i="6"/>
  <c r="A327" i="6" s="1"/>
  <c r="C328" i="6"/>
  <c r="M321" i="2"/>
  <c r="L322" i="2"/>
  <c r="AB322" i="2"/>
  <c r="AC321" i="2"/>
  <c r="T321" i="2"/>
  <c r="U320" i="2"/>
  <c r="B321" i="2"/>
  <c r="A322" i="2"/>
  <c r="AB323" i="4"/>
  <c r="AC322" i="4"/>
  <c r="U323" i="4"/>
  <c r="T324" i="4"/>
  <c r="B322" i="4"/>
  <c r="A323" i="4"/>
  <c r="AF321" i="2" l="1"/>
  <c r="P320" i="4"/>
  <c r="X323" i="4"/>
  <c r="Y322" i="4"/>
  <c r="AM322" i="4" s="1"/>
  <c r="Z322" i="4"/>
  <c r="AG322" i="4"/>
  <c r="AN322" i="4" s="1"/>
  <c r="AH322" i="4"/>
  <c r="AG321" i="2"/>
  <c r="AH321" i="2"/>
  <c r="Y323" i="4"/>
  <c r="AM323" i="4" s="1"/>
  <c r="Z323" i="4"/>
  <c r="Y320" i="2"/>
  <c r="Z320" i="2"/>
  <c r="Q319" i="4"/>
  <c r="AL319" i="4" s="1"/>
  <c r="N321" i="4"/>
  <c r="M321" i="4"/>
  <c r="O321" i="4"/>
  <c r="L322" i="4"/>
  <c r="Q320" i="4"/>
  <c r="AL320" i="4" s="1"/>
  <c r="R320" i="4"/>
  <c r="P321" i="2"/>
  <c r="Q321" i="2" s="1"/>
  <c r="R321" i="2"/>
  <c r="E322" i="4"/>
  <c r="G322" i="4" s="1"/>
  <c r="E321" i="2"/>
  <c r="F321" i="2" s="1"/>
  <c r="AD322" i="2"/>
  <c r="AE322" i="2"/>
  <c r="W321" i="2"/>
  <c r="V321" i="2"/>
  <c r="X321" i="2" s="1"/>
  <c r="N322" i="2"/>
  <c r="O322" i="2"/>
  <c r="C322" i="2"/>
  <c r="D322" i="2"/>
  <c r="AE323" i="4"/>
  <c r="AD323" i="4"/>
  <c r="V324" i="4"/>
  <c r="W324" i="4"/>
  <c r="X324" i="4" s="1"/>
  <c r="D323" i="4"/>
  <c r="C323" i="4"/>
  <c r="C329" i="6"/>
  <c r="E328" i="6"/>
  <c r="A328" i="6" s="1"/>
  <c r="M322" i="2"/>
  <c r="L323" i="2"/>
  <c r="AB323" i="2"/>
  <c r="AC322" i="2"/>
  <c r="B322" i="2"/>
  <c r="A323" i="2"/>
  <c r="T322" i="2"/>
  <c r="U321" i="2"/>
  <c r="B323" i="4"/>
  <c r="A324" i="4"/>
  <c r="U324" i="4"/>
  <c r="T325" i="4"/>
  <c r="AB324" i="4"/>
  <c r="AC323" i="4"/>
  <c r="F322" i="4" l="1"/>
  <c r="AK322" i="4" s="1"/>
  <c r="P321" i="4"/>
  <c r="AF322" i="2"/>
  <c r="AF323" i="4"/>
  <c r="AG323" i="4" s="1"/>
  <c r="AN323" i="4" s="1"/>
  <c r="AG322" i="2"/>
  <c r="AH322" i="2"/>
  <c r="Y321" i="2"/>
  <c r="Z321" i="2"/>
  <c r="G321" i="2"/>
  <c r="O322" i="4"/>
  <c r="N322" i="4"/>
  <c r="L323" i="4"/>
  <c r="M322" i="4"/>
  <c r="Q321" i="4"/>
  <c r="AL321" i="4" s="1"/>
  <c r="R321" i="4"/>
  <c r="P322" i="2"/>
  <c r="Q322" i="2" s="1"/>
  <c r="E322" i="2"/>
  <c r="G322" i="2" s="1"/>
  <c r="E323" i="4"/>
  <c r="G323" i="4" s="1"/>
  <c r="F323" i="4"/>
  <c r="AK323" i="4" s="1"/>
  <c r="AD323" i="2"/>
  <c r="AF323" i="2" s="1"/>
  <c r="AE323" i="2"/>
  <c r="V322" i="2"/>
  <c r="W322" i="2"/>
  <c r="N323" i="2"/>
  <c r="O323" i="2"/>
  <c r="D323" i="2"/>
  <c r="C323" i="2"/>
  <c r="AE324" i="4"/>
  <c r="AD324" i="4"/>
  <c r="W325" i="4"/>
  <c r="V325" i="4"/>
  <c r="X325" i="4" s="1"/>
  <c r="C324" i="4"/>
  <c r="D324" i="4"/>
  <c r="E329" i="6"/>
  <c r="A329" i="6" s="1"/>
  <c r="C330" i="6"/>
  <c r="B323" i="2"/>
  <c r="A324" i="2"/>
  <c r="AB324" i="2"/>
  <c r="AC323" i="2"/>
  <c r="T323" i="2"/>
  <c r="U322" i="2"/>
  <c r="M323" i="2"/>
  <c r="L324" i="2"/>
  <c r="AB325" i="4"/>
  <c r="AC324" i="4"/>
  <c r="U325" i="4"/>
  <c r="T326" i="4"/>
  <c r="B324" i="4"/>
  <c r="A325" i="4"/>
  <c r="AF324" i="4" l="1"/>
  <c r="AH323" i="4"/>
  <c r="R322" i="2"/>
  <c r="AG323" i="2"/>
  <c r="AH323" i="2"/>
  <c r="X322" i="2"/>
  <c r="F322" i="2"/>
  <c r="P322" i="4"/>
  <c r="Q322" i="4" s="1"/>
  <c r="AL322" i="4" s="1"/>
  <c r="E324" i="4"/>
  <c r="G324" i="4" s="1"/>
  <c r="P323" i="2"/>
  <c r="Q323" i="2" s="1"/>
  <c r="L324" i="4"/>
  <c r="M323" i="4"/>
  <c r="O323" i="4"/>
  <c r="N323" i="4"/>
  <c r="E323" i="2"/>
  <c r="F323" i="2" s="1"/>
  <c r="F324" i="4"/>
  <c r="AK324" i="4" s="1"/>
  <c r="AE324" i="2"/>
  <c r="AD324" i="2"/>
  <c r="W323" i="2"/>
  <c r="V323" i="2"/>
  <c r="X323" i="2" s="1"/>
  <c r="N324" i="2"/>
  <c r="O324" i="2"/>
  <c r="C324" i="2"/>
  <c r="D324" i="2"/>
  <c r="AE325" i="4"/>
  <c r="AD325" i="4"/>
  <c r="W326" i="4"/>
  <c r="V326" i="4"/>
  <c r="X326" i="4" s="1"/>
  <c r="D325" i="4"/>
  <c r="C325" i="4"/>
  <c r="E330" i="6"/>
  <c r="A330" i="6" s="1"/>
  <c r="C331" i="6"/>
  <c r="M324" i="2"/>
  <c r="L325" i="2"/>
  <c r="B324" i="2"/>
  <c r="A325" i="2"/>
  <c r="AB325" i="2"/>
  <c r="AF324" i="2"/>
  <c r="AC324" i="2"/>
  <c r="T324" i="2"/>
  <c r="U323" i="2"/>
  <c r="B325" i="4"/>
  <c r="A326" i="4"/>
  <c r="U326" i="4"/>
  <c r="T327" i="4"/>
  <c r="AB326" i="4"/>
  <c r="AC325" i="4"/>
  <c r="R322" i="4" l="1"/>
  <c r="G323" i="2"/>
  <c r="AF325" i="4"/>
  <c r="Y326" i="4"/>
  <c r="AM326" i="4" s="1"/>
  <c r="Z326" i="4"/>
  <c r="Y322" i="2"/>
  <c r="Z322" i="2"/>
  <c r="Y323" i="2"/>
  <c r="Z323" i="2"/>
  <c r="R323" i="2"/>
  <c r="E324" i="2"/>
  <c r="F324" i="2" s="1"/>
  <c r="P324" i="2"/>
  <c r="L325" i="4"/>
  <c r="M324" i="4"/>
  <c r="N324" i="4"/>
  <c r="O324" i="4"/>
  <c r="P323" i="4"/>
  <c r="Q323" i="4" s="1"/>
  <c r="AL323" i="4" s="1"/>
  <c r="Q324" i="2"/>
  <c r="R324" i="2"/>
  <c r="E325" i="4"/>
  <c r="G325" i="4"/>
  <c r="F325" i="4"/>
  <c r="AK325" i="4" s="1"/>
  <c r="AD325" i="2"/>
  <c r="AE325" i="2"/>
  <c r="W324" i="2"/>
  <c r="V324" i="2"/>
  <c r="O325" i="2"/>
  <c r="N325" i="2"/>
  <c r="D325" i="2"/>
  <c r="C325" i="2"/>
  <c r="AD326" i="4"/>
  <c r="AE326" i="4"/>
  <c r="W327" i="4"/>
  <c r="V327" i="4"/>
  <c r="C326" i="4"/>
  <c r="D326" i="4"/>
  <c r="E331" i="6"/>
  <c r="A331" i="6" s="1"/>
  <c r="C332" i="6"/>
  <c r="M325" i="2"/>
  <c r="L326" i="2"/>
  <c r="AB326" i="2"/>
  <c r="AC325" i="2"/>
  <c r="B325" i="2"/>
  <c r="A326" i="2"/>
  <c r="T325" i="2"/>
  <c r="U324" i="2"/>
  <c r="AB327" i="4"/>
  <c r="AC326" i="4"/>
  <c r="B326" i="4"/>
  <c r="A327" i="4"/>
  <c r="U327" i="4"/>
  <c r="T328" i="4"/>
  <c r="X324" i="2" l="1"/>
  <c r="G324" i="2"/>
  <c r="AF325" i="2"/>
  <c r="AF326" i="4"/>
  <c r="P324" i="4"/>
  <c r="Q324" i="4" s="1"/>
  <c r="AL324" i="4" s="1"/>
  <c r="X327" i="4"/>
  <c r="L326" i="4"/>
  <c r="O325" i="4"/>
  <c r="M325" i="4"/>
  <c r="N325" i="4"/>
  <c r="P325" i="2"/>
  <c r="R325" i="2" s="1"/>
  <c r="R323" i="4"/>
  <c r="E325" i="2"/>
  <c r="F325" i="2" s="1"/>
  <c r="E326" i="4"/>
  <c r="F326" i="4" s="1"/>
  <c r="AK326" i="4" s="1"/>
  <c r="G325" i="2"/>
  <c r="AE326" i="2"/>
  <c r="AF326" i="2" s="1"/>
  <c r="AD326" i="2"/>
  <c r="V325" i="2"/>
  <c r="W325" i="2"/>
  <c r="O326" i="2"/>
  <c r="N326" i="2"/>
  <c r="P326" i="2" s="1"/>
  <c r="C326" i="2"/>
  <c r="D326" i="2"/>
  <c r="AE327" i="4"/>
  <c r="AD327" i="4"/>
  <c r="W328" i="4"/>
  <c r="V328" i="4"/>
  <c r="D327" i="4"/>
  <c r="C327" i="4"/>
  <c r="C333" i="6"/>
  <c r="E332" i="6"/>
  <c r="A332" i="6" s="1"/>
  <c r="AB327" i="2"/>
  <c r="AC326" i="2"/>
  <c r="T326" i="2"/>
  <c r="U325" i="2"/>
  <c r="B326" i="2"/>
  <c r="A327" i="2"/>
  <c r="M326" i="2"/>
  <c r="L327" i="2"/>
  <c r="U328" i="4"/>
  <c r="T329" i="4"/>
  <c r="B327" i="4"/>
  <c r="A328" i="4"/>
  <c r="AB328" i="4"/>
  <c r="AC327" i="4"/>
  <c r="X325" i="2" l="1"/>
  <c r="R324" i="4"/>
  <c r="P325" i="4"/>
  <c r="AF327" i="4"/>
  <c r="G326" i="4"/>
  <c r="AG327" i="4"/>
  <c r="AN327" i="4" s="1"/>
  <c r="AH327" i="4"/>
  <c r="X328" i="4"/>
  <c r="Y327" i="4"/>
  <c r="AM327" i="4" s="1"/>
  <c r="Z327" i="4"/>
  <c r="AG326" i="2"/>
  <c r="AH326" i="2"/>
  <c r="AG326" i="4"/>
  <c r="AN326" i="4" s="1"/>
  <c r="AH326" i="4"/>
  <c r="Q325" i="2"/>
  <c r="R325" i="4"/>
  <c r="Q325" i="4"/>
  <c r="AL325" i="4" s="1"/>
  <c r="N326" i="4"/>
  <c r="L327" i="4"/>
  <c r="O326" i="4"/>
  <c r="M326" i="4"/>
  <c r="Q326" i="2"/>
  <c r="R326" i="2"/>
  <c r="E327" i="4"/>
  <c r="F327" i="4" s="1"/>
  <c r="AK327" i="4" s="1"/>
  <c r="E326" i="2"/>
  <c r="G326" i="2" s="1"/>
  <c r="AD327" i="2"/>
  <c r="AE327" i="2"/>
  <c r="W326" i="2"/>
  <c r="V326" i="2"/>
  <c r="O327" i="2"/>
  <c r="N327" i="2"/>
  <c r="D327" i="2"/>
  <c r="C327" i="2"/>
  <c r="AD328" i="4"/>
  <c r="AE328" i="4"/>
  <c r="V329" i="4"/>
  <c r="W329" i="4"/>
  <c r="X329" i="4" s="1"/>
  <c r="C328" i="4"/>
  <c r="D328" i="4"/>
  <c r="E333" i="6"/>
  <c r="A333" i="6" s="1"/>
  <c r="C334" i="6"/>
  <c r="M327" i="2"/>
  <c r="L328" i="2"/>
  <c r="B327" i="2"/>
  <c r="A328" i="2"/>
  <c r="T327" i="2"/>
  <c r="U326" i="2"/>
  <c r="AB328" i="2"/>
  <c r="AC327" i="2"/>
  <c r="B328" i="4"/>
  <c r="A329" i="4"/>
  <c r="U329" i="4"/>
  <c r="T330" i="4"/>
  <c r="AB329" i="4"/>
  <c r="AC328" i="4"/>
  <c r="F326" i="2" l="1"/>
  <c r="G327" i="4"/>
  <c r="AF328" i="4"/>
  <c r="AF327" i="2"/>
  <c r="AG327" i="2"/>
  <c r="AH327" i="2"/>
  <c r="AG328" i="4"/>
  <c r="AN328" i="4" s="1"/>
  <c r="AH328" i="4"/>
  <c r="Y328" i="4"/>
  <c r="AM328" i="4" s="1"/>
  <c r="Z328" i="4"/>
  <c r="Z329" i="4"/>
  <c r="Y329" i="4"/>
  <c r="AM329" i="4" s="1"/>
  <c r="X326" i="2"/>
  <c r="P326" i="4"/>
  <c r="Q326" i="4" s="1"/>
  <c r="AL326" i="4" s="1"/>
  <c r="O327" i="4"/>
  <c r="N327" i="4"/>
  <c r="L328" i="4"/>
  <c r="M327" i="4"/>
  <c r="P327" i="2"/>
  <c r="Q327" i="2" s="1"/>
  <c r="E328" i="4"/>
  <c r="F328" i="4" s="1"/>
  <c r="AK328" i="4" s="1"/>
  <c r="E327" i="2"/>
  <c r="G327" i="2" s="1"/>
  <c r="AD328" i="2"/>
  <c r="AE328" i="2"/>
  <c r="W327" i="2"/>
  <c r="V327" i="2"/>
  <c r="O328" i="2"/>
  <c r="N328" i="2"/>
  <c r="C328" i="2"/>
  <c r="D328" i="2"/>
  <c r="AE329" i="4"/>
  <c r="AD329" i="4"/>
  <c r="AF329" i="4" s="1"/>
  <c r="W330" i="4"/>
  <c r="V330" i="4"/>
  <c r="D329" i="4"/>
  <c r="C329" i="4"/>
  <c r="C335" i="6"/>
  <c r="E334" i="6"/>
  <c r="A334" i="6" s="1"/>
  <c r="T328" i="2"/>
  <c r="U327" i="2"/>
  <c r="M328" i="2"/>
  <c r="L329" i="2"/>
  <c r="AB329" i="2"/>
  <c r="AC328" i="2"/>
  <c r="B328" i="2"/>
  <c r="A329" i="2"/>
  <c r="AB330" i="4"/>
  <c r="AC329" i="4"/>
  <c r="B329" i="4"/>
  <c r="A330" i="4"/>
  <c r="U330" i="4"/>
  <c r="T331" i="4"/>
  <c r="AF328" i="2" l="1"/>
  <c r="X330" i="4"/>
  <c r="X327" i="2"/>
  <c r="E329" i="4"/>
  <c r="G329" i="4" s="1"/>
  <c r="Y330" i="4"/>
  <c r="AM330" i="4" s="1"/>
  <c r="Z330" i="4"/>
  <c r="AG328" i="2"/>
  <c r="AH328" i="2"/>
  <c r="AG329" i="4"/>
  <c r="AN329" i="4" s="1"/>
  <c r="AH329" i="4"/>
  <c r="Y327" i="2"/>
  <c r="Z327" i="2"/>
  <c r="E328" i="2"/>
  <c r="F328" i="2" s="1"/>
  <c r="G328" i="4"/>
  <c r="Y326" i="2"/>
  <c r="Z326" i="2"/>
  <c r="F327" i="2"/>
  <c r="R326" i="4"/>
  <c r="R327" i="2"/>
  <c r="M328" i="4"/>
  <c r="O328" i="4"/>
  <c r="N328" i="4"/>
  <c r="L329" i="4"/>
  <c r="P327" i="4"/>
  <c r="Q327" i="4" s="1"/>
  <c r="AL327" i="4" s="1"/>
  <c r="P328" i="2"/>
  <c r="Q328" i="2" s="1"/>
  <c r="AD329" i="2"/>
  <c r="AE329" i="2"/>
  <c r="W328" i="2"/>
  <c r="V328" i="2"/>
  <c r="O329" i="2"/>
  <c r="N329" i="2"/>
  <c r="D329" i="2"/>
  <c r="C329" i="2"/>
  <c r="AE330" i="4"/>
  <c r="AD330" i="4"/>
  <c r="W331" i="4"/>
  <c r="V331" i="4"/>
  <c r="X331" i="4" s="1"/>
  <c r="C330" i="4"/>
  <c r="D330" i="4"/>
  <c r="E335" i="6"/>
  <c r="A335" i="6" s="1"/>
  <c r="C336" i="6"/>
  <c r="M329" i="2"/>
  <c r="L330" i="2"/>
  <c r="B329" i="2"/>
  <c r="A330" i="2"/>
  <c r="AB330" i="2"/>
  <c r="AC329" i="2"/>
  <c r="T329" i="2"/>
  <c r="U328" i="2"/>
  <c r="B330" i="4"/>
  <c r="A331" i="4"/>
  <c r="AB331" i="4"/>
  <c r="AC330" i="4"/>
  <c r="U331" i="4"/>
  <c r="T332" i="4"/>
  <c r="AF329" i="2" l="1"/>
  <c r="AF330" i="4"/>
  <c r="F329" i="4"/>
  <c r="AK329" i="4" s="1"/>
  <c r="G328" i="2"/>
  <c r="X328" i="2"/>
  <c r="Z328" i="2" s="1"/>
  <c r="AG330" i="4"/>
  <c r="AN330" i="4" s="1"/>
  <c r="AH330" i="4"/>
  <c r="Y328" i="2"/>
  <c r="AG329" i="2"/>
  <c r="AH329" i="2"/>
  <c r="P328" i="4"/>
  <c r="Q328" i="4" s="1"/>
  <c r="AL328" i="4" s="1"/>
  <c r="R327" i="4"/>
  <c r="O329" i="4"/>
  <c r="N329" i="4"/>
  <c r="L330" i="4"/>
  <c r="M329" i="4"/>
  <c r="P329" i="2"/>
  <c r="R329" i="2" s="1"/>
  <c r="R328" i="2"/>
  <c r="E330" i="4"/>
  <c r="G330" i="4" s="1"/>
  <c r="E329" i="2"/>
  <c r="G329" i="2" s="1"/>
  <c r="AD330" i="2"/>
  <c r="AE330" i="2"/>
  <c r="V329" i="2"/>
  <c r="W329" i="2"/>
  <c r="N330" i="2"/>
  <c r="O330" i="2"/>
  <c r="C330" i="2"/>
  <c r="D330" i="2"/>
  <c r="AD331" i="4"/>
  <c r="AE331" i="4"/>
  <c r="AF331" i="4" s="1"/>
  <c r="V332" i="4"/>
  <c r="W332" i="4"/>
  <c r="D331" i="4"/>
  <c r="C331" i="4"/>
  <c r="C337" i="6"/>
  <c r="E336" i="6"/>
  <c r="A336" i="6" s="1"/>
  <c r="M330" i="2"/>
  <c r="L331" i="2"/>
  <c r="AB331" i="2"/>
  <c r="AC330" i="2"/>
  <c r="B330" i="2"/>
  <c r="A331" i="2"/>
  <c r="T330" i="2"/>
  <c r="U329" i="2"/>
  <c r="AB332" i="4"/>
  <c r="AC331" i="4"/>
  <c r="U332" i="4"/>
  <c r="T333" i="4"/>
  <c r="B331" i="4"/>
  <c r="A332" i="4"/>
  <c r="X332" i="4" l="1"/>
  <c r="AF330" i="2"/>
  <c r="F330" i="4"/>
  <c r="AK330" i="4" s="1"/>
  <c r="R328" i="4"/>
  <c r="AG330" i="2"/>
  <c r="AH330" i="2"/>
  <c r="Q329" i="2"/>
  <c r="X329" i="2"/>
  <c r="N330" i="4"/>
  <c r="M330" i="4"/>
  <c r="O330" i="4"/>
  <c r="L331" i="4"/>
  <c r="P329" i="4"/>
  <c r="Q329" i="4" s="1"/>
  <c r="AL329" i="4" s="1"/>
  <c r="P330" i="2"/>
  <c r="Q330" i="2" s="1"/>
  <c r="E331" i="4"/>
  <c r="G331" i="4" s="1"/>
  <c r="F329" i="2"/>
  <c r="E330" i="2"/>
  <c r="F330" i="2" s="1"/>
  <c r="F331" i="4"/>
  <c r="AK331" i="4" s="1"/>
  <c r="AD331" i="2"/>
  <c r="AE331" i="2"/>
  <c r="W330" i="2"/>
  <c r="V330" i="2"/>
  <c r="N331" i="2"/>
  <c r="O331" i="2"/>
  <c r="D331" i="2"/>
  <c r="C331" i="2"/>
  <c r="AE332" i="4"/>
  <c r="AD332" i="4"/>
  <c r="W333" i="4"/>
  <c r="V333" i="4"/>
  <c r="C332" i="4"/>
  <c r="D332" i="4"/>
  <c r="C338" i="6"/>
  <c r="E337" i="6"/>
  <c r="A337" i="6" s="1"/>
  <c r="AB332" i="2"/>
  <c r="AC331" i="2"/>
  <c r="B331" i="2"/>
  <c r="A332" i="2"/>
  <c r="T331" i="2"/>
  <c r="X330" i="2"/>
  <c r="U330" i="2"/>
  <c r="M331" i="2"/>
  <c r="L332" i="2"/>
  <c r="B332" i="4"/>
  <c r="A333" i="4"/>
  <c r="U333" i="4"/>
  <c r="T334" i="4"/>
  <c r="AB333" i="4"/>
  <c r="AC332" i="4"/>
  <c r="AF332" i="4" l="1"/>
  <c r="AF331" i="2"/>
  <c r="X333" i="4"/>
  <c r="P330" i="4"/>
  <c r="Z333" i="4"/>
  <c r="Y333" i="4"/>
  <c r="AM333" i="4" s="1"/>
  <c r="Y330" i="2"/>
  <c r="Z330" i="2"/>
  <c r="Y329" i="2"/>
  <c r="Z329" i="2"/>
  <c r="P331" i="2"/>
  <c r="R331" i="2" s="1"/>
  <c r="R330" i="2"/>
  <c r="R330" i="4"/>
  <c r="Q330" i="4"/>
  <c r="AL330" i="4" s="1"/>
  <c r="N331" i="4"/>
  <c r="M331" i="4"/>
  <c r="O331" i="4"/>
  <c r="L332" i="4"/>
  <c r="R329" i="4"/>
  <c r="G330" i="2"/>
  <c r="E332" i="4"/>
  <c r="G332" i="4" s="1"/>
  <c r="E331" i="2"/>
  <c r="F331" i="2" s="1"/>
  <c r="F332" i="4"/>
  <c r="AK332" i="4" s="1"/>
  <c r="AE332" i="2"/>
  <c r="AD332" i="2"/>
  <c r="W331" i="2"/>
  <c r="V331" i="2"/>
  <c r="N332" i="2"/>
  <c r="O332" i="2"/>
  <c r="C332" i="2"/>
  <c r="D332" i="2"/>
  <c r="AD333" i="4"/>
  <c r="AE333" i="4"/>
  <c r="W334" i="4"/>
  <c r="V334" i="4"/>
  <c r="D333" i="4"/>
  <c r="C333" i="4"/>
  <c r="C339" i="6"/>
  <c r="E338" i="6"/>
  <c r="A338" i="6" s="1"/>
  <c r="T332" i="2"/>
  <c r="U331" i="2"/>
  <c r="B332" i="2"/>
  <c r="A333" i="2"/>
  <c r="M332" i="2"/>
  <c r="L333" i="2"/>
  <c r="AB333" i="2"/>
  <c r="AC332" i="2"/>
  <c r="AB334" i="4"/>
  <c r="AC333" i="4"/>
  <c r="B333" i="4"/>
  <c r="A334" i="4"/>
  <c r="U334" i="4"/>
  <c r="T335" i="4"/>
  <c r="Q331" i="2" l="1"/>
  <c r="AF332" i="2"/>
  <c r="X334" i="4"/>
  <c r="X331" i="2"/>
  <c r="Y334" i="4"/>
  <c r="AM334" i="4" s="1"/>
  <c r="Z334" i="4"/>
  <c r="AF333" i="4"/>
  <c r="P332" i="2"/>
  <c r="Q332" i="2" s="1"/>
  <c r="O332" i="4"/>
  <c r="L333" i="4"/>
  <c r="M332" i="4"/>
  <c r="N332" i="4"/>
  <c r="P331" i="4"/>
  <c r="Q331" i="4" s="1"/>
  <c r="AL331" i="4" s="1"/>
  <c r="G331" i="2"/>
  <c r="E333" i="4"/>
  <c r="F333" i="4" s="1"/>
  <c r="AK333" i="4" s="1"/>
  <c r="E332" i="2"/>
  <c r="G332" i="2" s="1"/>
  <c r="AE333" i="2"/>
  <c r="AD333" i="2"/>
  <c r="W332" i="2"/>
  <c r="V332" i="2"/>
  <c r="X332" i="2" s="1"/>
  <c r="N333" i="2"/>
  <c r="O333" i="2"/>
  <c r="D333" i="2"/>
  <c r="C333" i="2"/>
  <c r="AE334" i="4"/>
  <c r="AD334" i="4"/>
  <c r="W335" i="4"/>
  <c r="V335" i="4"/>
  <c r="X335" i="4" s="1"/>
  <c r="C334" i="4"/>
  <c r="D334" i="4"/>
  <c r="E339" i="6"/>
  <c r="A339" i="6" s="1"/>
  <c r="C340" i="6"/>
  <c r="AB334" i="2"/>
  <c r="AC333" i="2"/>
  <c r="B333" i="2"/>
  <c r="A334" i="2"/>
  <c r="M333" i="2"/>
  <c r="L334" i="2"/>
  <c r="T333" i="2"/>
  <c r="U332" i="2"/>
  <c r="AB335" i="4"/>
  <c r="AC334" i="4"/>
  <c r="U335" i="4"/>
  <c r="T336" i="4"/>
  <c r="B334" i="4"/>
  <c r="A335" i="4"/>
  <c r="R332" i="2" l="1"/>
  <c r="AF333" i="2"/>
  <c r="AG333" i="2" s="1"/>
  <c r="G333" i="4"/>
  <c r="AF334" i="4"/>
  <c r="AG334" i="4" s="1"/>
  <c r="AN334" i="4" s="1"/>
  <c r="AH334" i="4"/>
  <c r="AH333" i="2"/>
  <c r="AG333" i="4"/>
  <c r="AN333" i="4" s="1"/>
  <c r="AH333" i="4"/>
  <c r="P333" i="2"/>
  <c r="Q333" i="2" s="1"/>
  <c r="Y335" i="4"/>
  <c r="AM335" i="4" s="1"/>
  <c r="Z335" i="4"/>
  <c r="E334" i="4"/>
  <c r="G334" i="4" s="1"/>
  <c r="E333" i="2"/>
  <c r="F333" i="2" s="1"/>
  <c r="P332" i="4"/>
  <c r="R332" i="4" s="1"/>
  <c r="R331" i="4"/>
  <c r="L334" i="4"/>
  <c r="N333" i="4"/>
  <c r="O333" i="4"/>
  <c r="M333" i="4"/>
  <c r="F332" i="2"/>
  <c r="G333" i="2"/>
  <c r="AD334" i="2"/>
  <c r="AE334" i="2"/>
  <c r="V333" i="2"/>
  <c r="W333" i="2"/>
  <c r="O334" i="2"/>
  <c r="N334" i="2"/>
  <c r="C334" i="2"/>
  <c r="D334" i="2"/>
  <c r="AE335" i="4"/>
  <c r="AD335" i="4"/>
  <c r="W336" i="4"/>
  <c r="V336" i="4"/>
  <c r="X336" i="4" s="1"/>
  <c r="D335" i="4"/>
  <c r="C335" i="4"/>
  <c r="C341" i="6"/>
  <c r="E340" i="6"/>
  <c r="A340" i="6" s="1"/>
  <c r="B334" i="2"/>
  <c r="A335" i="2"/>
  <c r="M334" i="2"/>
  <c r="L335" i="2"/>
  <c r="X333" i="2"/>
  <c r="T334" i="2"/>
  <c r="U333" i="2"/>
  <c r="AB335" i="2"/>
  <c r="AC334" i="2"/>
  <c r="U336" i="4"/>
  <c r="T337" i="4"/>
  <c r="AB336" i="4"/>
  <c r="AC335" i="4"/>
  <c r="B335" i="4"/>
  <c r="A336" i="4"/>
  <c r="AF335" i="4" l="1"/>
  <c r="AF334" i="2"/>
  <c r="Q332" i="4"/>
  <c r="AL332" i="4" s="1"/>
  <c r="F334" i="4"/>
  <c r="AK334" i="4" s="1"/>
  <c r="Y336" i="4"/>
  <c r="AM336" i="4" s="1"/>
  <c r="Z336" i="4"/>
  <c r="Y333" i="2"/>
  <c r="Z333" i="2"/>
  <c r="R333" i="2"/>
  <c r="AG334" i="2"/>
  <c r="AH334" i="2"/>
  <c r="AG335" i="4"/>
  <c r="AN335" i="4" s="1"/>
  <c r="AH335" i="4"/>
  <c r="P333" i="4"/>
  <c r="R333" i="4" s="1"/>
  <c r="O334" i="4"/>
  <c r="L335" i="4"/>
  <c r="M334" i="4"/>
  <c r="N334" i="4"/>
  <c r="P334" i="2"/>
  <c r="Q334" i="2" s="1"/>
  <c r="E335" i="4"/>
  <c r="G335" i="4" s="1"/>
  <c r="E334" i="2"/>
  <c r="G334" i="2" s="1"/>
  <c r="F335" i="4"/>
  <c r="AK335" i="4" s="1"/>
  <c r="AD335" i="2"/>
  <c r="AE335" i="2"/>
  <c r="W334" i="2"/>
  <c r="V334" i="2"/>
  <c r="X334" i="2" s="1"/>
  <c r="O335" i="2"/>
  <c r="N335" i="2"/>
  <c r="P335" i="2" s="1"/>
  <c r="D335" i="2"/>
  <c r="C335" i="2"/>
  <c r="AE336" i="4"/>
  <c r="AD336" i="4"/>
  <c r="V337" i="4"/>
  <c r="W337" i="4"/>
  <c r="X337" i="4" s="1"/>
  <c r="C336" i="4"/>
  <c r="D336" i="4"/>
  <c r="C342" i="6"/>
  <c r="E341" i="6"/>
  <c r="A341" i="6" s="1"/>
  <c r="B335" i="2"/>
  <c r="A336" i="2"/>
  <c r="AB336" i="2"/>
  <c r="AC335" i="2"/>
  <c r="M335" i="2"/>
  <c r="L336" i="2"/>
  <c r="T335" i="2"/>
  <c r="U334" i="2"/>
  <c r="U337" i="4"/>
  <c r="T338" i="4"/>
  <c r="AB337" i="4"/>
  <c r="AC336" i="4"/>
  <c r="B336" i="4"/>
  <c r="A337" i="4"/>
  <c r="Q333" i="4" l="1"/>
  <c r="AL333" i="4" s="1"/>
  <c r="F334" i="2"/>
  <c r="AF336" i="4"/>
  <c r="AF335" i="2"/>
  <c r="AH335" i="2" s="1"/>
  <c r="AG336" i="4"/>
  <c r="AN336" i="4" s="1"/>
  <c r="AH336" i="4"/>
  <c r="Y334" i="2"/>
  <c r="Z334" i="2"/>
  <c r="Z337" i="4"/>
  <c r="Y337" i="4"/>
  <c r="AM337" i="4" s="1"/>
  <c r="P334" i="4"/>
  <c r="R334" i="4"/>
  <c r="Q334" i="4"/>
  <c r="AL334" i="4" s="1"/>
  <c r="R334" i="2"/>
  <c r="L336" i="4"/>
  <c r="O335" i="4"/>
  <c r="M335" i="4"/>
  <c r="N335" i="4"/>
  <c r="R335" i="2"/>
  <c r="Q335" i="2"/>
  <c r="E336" i="4"/>
  <c r="F336" i="4" s="1"/>
  <c r="AK336" i="4" s="1"/>
  <c r="E335" i="2"/>
  <c r="F335" i="2" s="1"/>
  <c r="AD336" i="2"/>
  <c r="AE336" i="2"/>
  <c r="V335" i="2"/>
  <c r="W335" i="2"/>
  <c r="O336" i="2"/>
  <c r="N336" i="2"/>
  <c r="C336" i="2"/>
  <c r="D336" i="2"/>
  <c r="AE337" i="4"/>
  <c r="AD337" i="4"/>
  <c r="W338" i="4"/>
  <c r="V338" i="4"/>
  <c r="D337" i="4"/>
  <c r="C337" i="4"/>
  <c r="C343" i="6"/>
  <c r="E342" i="6"/>
  <c r="A342" i="6" s="1"/>
  <c r="AB337" i="2"/>
  <c r="AC336" i="2"/>
  <c r="B336" i="2"/>
  <c r="A337" i="2"/>
  <c r="T336" i="2"/>
  <c r="U335" i="2"/>
  <c r="M336" i="2"/>
  <c r="L337" i="2"/>
  <c r="AB338" i="4"/>
  <c r="AC337" i="4"/>
  <c r="B337" i="4"/>
  <c r="A338" i="4"/>
  <c r="U338" i="4"/>
  <c r="T339" i="4"/>
  <c r="G336" i="4" l="1"/>
  <c r="AG335" i="2"/>
  <c r="AF337" i="4"/>
  <c r="AG337" i="4" s="1"/>
  <c r="AN337" i="4" s="1"/>
  <c r="X338" i="4"/>
  <c r="P335" i="4"/>
  <c r="Q335" i="4" s="1"/>
  <c r="AL335" i="4" s="1"/>
  <c r="X335" i="2"/>
  <c r="Z335" i="2" s="1"/>
  <c r="AF336" i="2"/>
  <c r="AG336" i="2" s="1"/>
  <c r="Y335" i="2"/>
  <c r="P336" i="2"/>
  <c r="Q336" i="2" s="1"/>
  <c r="R335" i="4"/>
  <c r="O336" i="4"/>
  <c r="L337" i="4"/>
  <c r="N336" i="4"/>
  <c r="M336" i="4"/>
  <c r="E337" i="4"/>
  <c r="G337" i="4" s="1"/>
  <c r="E336" i="2"/>
  <c r="F336" i="2" s="1"/>
  <c r="G335" i="2"/>
  <c r="AD337" i="2"/>
  <c r="AE337" i="2"/>
  <c r="W336" i="2"/>
  <c r="V336" i="2"/>
  <c r="O337" i="2"/>
  <c r="N337" i="2"/>
  <c r="D337" i="2"/>
  <c r="C337" i="2"/>
  <c r="AE338" i="4"/>
  <c r="AD338" i="4"/>
  <c r="AF338" i="4" s="1"/>
  <c r="W339" i="4"/>
  <c r="V339" i="4"/>
  <c r="D338" i="4"/>
  <c r="C338" i="4"/>
  <c r="E343" i="6"/>
  <c r="A343" i="6" s="1"/>
  <c r="C344" i="6"/>
  <c r="M337" i="2"/>
  <c r="L338" i="2"/>
  <c r="T337" i="2"/>
  <c r="U336" i="2"/>
  <c r="B337" i="2"/>
  <c r="A338" i="2"/>
  <c r="AB338" i="2"/>
  <c r="AC337" i="2"/>
  <c r="U339" i="4"/>
  <c r="T340" i="4"/>
  <c r="AB339" i="4"/>
  <c r="AC338" i="4"/>
  <c r="B338" i="4"/>
  <c r="A339" i="4"/>
  <c r="G336" i="2" l="1"/>
  <c r="AH337" i="4"/>
  <c r="E337" i="2"/>
  <c r="X339" i="4"/>
  <c r="R336" i="2"/>
  <c r="AF337" i="2"/>
  <c r="AH337" i="2" s="1"/>
  <c r="AH336" i="2"/>
  <c r="AG337" i="2"/>
  <c r="X336" i="2"/>
  <c r="F337" i="4"/>
  <c r="AK337" i="4" s="1"/>
  <c r="E338" i="4"/>
  <c r="P336" i="4"/>
  <c r="R336" i="4" s="1"/>
  <c r="P337" i="2"/>
  <c r="R337" i="2" s="1"/>
  <c r="L338" i="4"/>
  <c r="M337" i="4"/>
  <c r="O337" i="4"/>
  <c r="N337" i="4"/>
  <c r="G338" i="4"/>
  <c r="F338" i="4"/>
  <c r="AK338" i="4" s="1"/>
  <c r="G337" i="2"/>
  <c r="F337" i="2"/>
  <c r="AD338" i="2"/>
  <c r="AE338" i="2"/>
  <c r="V337" i="2"/>
  <c r="W337" i="2"/>
  <c r="N338" i="2"/>
  <c r="O338" i="2"/>
  <c r="C338" i="2"/>
  <c r="D338" i="2"/>
  <c r="AE339" i="4"/>
  <c r="AD339" i="4"/>
  <c r="W340" i="4"/>
  <c r="V340" i="4"/>
  <c r="D339" i="4"/>
  <c r="C339" i="4"/>
  <c r="C345" i="6"/>
  <c r="E344" i="6"/>
  <c r="A344" i="6" s="1"/>
  <c r="AB339" i="2"/>
  <c r="AC338" i="2"/>
  <c r="B338" i="2"/>
  <c r="A339" i="2"/>
  <c r="T338" i="2"/>
  <c r="U337" i="2"/>
  <c r="M338" i="2"/>
  <c r="L339" i="2"/>
  <c r="T341" i="4"/>
  <c r="U340" i="4"/>
  <c r="AB340" i="4"/>
  <c r="AC339" i="4"/>
  <c r="B339" i="4"/>
  <c r="A340" i="4"/>
  <c r="AF339" i="4" l="1"/>
  <c r="X340" i="4"/>
  <c r="AF338" i="2"/>
  <c r="X337" i="2"/>
  <c r="Q336" i="4"/>
  <c r="AL336" i="4" s="1"/>
  <c r="E338" i="2"/>
  <c r="Y337" i="2"/>
  <c r="Z337" i="2"/>
  <c r="Y340" i="4"/>
  <c r="AM340" i="4" s="1"/>
  <c r="Z340" i="4"/>
  <c r="Y336" i="2"/>
  <c r="Z336" i="2"/>
  <c r="E339" i="4"/>
  <c r="P338" i="2"/>
  <c r="Q337" i="2"/>
  <c r="P337" i="4"/>
  <c r="Q337" i="4" s="1"/>
  <c r="AL337" i="4" s="1"/>
  <c r="O338" i="4"/>
  <c r="M338" i="4"/>
  <c r="L339" i="4"/>
  <c r="N338" i="4"/>
  <c r="Q338" i="2"/>
  <c r="R338" i="2"/>
  <c r="F339" i="4"/>
  <c r="AK339" i="4" s="1"/>
  <c r="G339" i="4"/>
  <c r="G338" i="2"/>
  <c r="F338" i="2"/>
  <c r="AD339" i="2"/>
  <c r="AE339" i="2"/>
  <c r="W338" i="2"/>
  <c r="V338" i="2"/>
  <c r="N339" i="2"/>
  <c r="O339" i="2"/>
  <c r="D339" i="2"/>
  <c r="C339" i="2"/>
  <c r="AE340" i="4"/>
  <c r="AD340" i="4"/>
  <c r="W341" i="4"/>
  <c r="V341" i="4"/>
  <c r="C340" i="4"/>
  <c r="D340" i="4"/>
  <c r="C346" i="6"/>
  <c r="E345" i="6"/>
  <c r="A345" i="6" s="1"/>
  <c r="M339" i="2"/>
  <c r="L340" i="2"/>
  <c r="B339" i="2"/>
  <c r="A340" i="2"/>
  <c r="T339" i="2"/>
  <c r="U338" i="2"/>
  <c r="AB340" i="2"/>
  <c r="AC339" i="2"/>
  <c r="AB341" i="4"/>
  <c r="AC340" i="4"/>
  <c r="U341" i="4"/>
  <c r="T342" i="4"/>
  <c r="B340" i="4"/>
  <c r="A341" i="4"/>
  <c r="X341" i="4" l="1"/>
  <c r="X338" i="2"/>
  <c r="AF340" i="4"/>
  <c r="AH340" i="4" s="1"/>
  <c r="AF339" i="2"/>
  <c r="R337" i="4"/>
  <c r="Z341" i="4"/>
  <c r="Y341" i="4"/>
  <c r="AM341" i="4" s="1"/>
  <c r="AG340" i="4"/>
  <c r="AN340" i="4" s="1"/>
  <c r="P338" i="4"/>
  <c r="M339" i="4"/>
  <c r="N339" i="4"/>
  <c r="L340" i="4"/>
  <c r="O339" i="4"/>
  <c r="Q338" i="4"/>
  <c r="AL338" i="4" s="1"/>
  <c r="R338" i="4"/>
  <c r="P339" i="2"/>
  <c r="Q339" i="2" s="1"/>
  <c r="E340" i="4"/>
  <c r="F340" i="4" s="1"/>
  <c r="AK340" i="4" s="1"/>
  <c r="E339" i="2"/>
  <c r="F339" i="2" s="1"/>
  <c r="G339" i="2"/>
  <c r="AE340" i="2"/>
  <c r="AD340" i="2"/>
  <c r="W339" i="2"/>
  <c r="V339" i="2"/>
  <c r="N340" i="2"/>
  <c r="O340" i="2"/>
  <c r="C340" i="2"/>
  <c r="D340" i="2"/>
  <c r="E340" i="2" s="1"/>
  <c r="AE341" i="4"/>
  <c r="AD341" i="4"/>
  <c r="W342" i="4"/>
  <c r="V342" i="4"/>
  <c r="D341" i="4"/>
  <c r="C341" i="4"/>
  <c r="E346" i="6"/>
  <c r="A346" i="6" s="1"/>
  <c r="C347" i="6"/>
  <c r="AB341" i="2"/>
  <c r="AC340" i="2"/>
  <c r="B340" i="2"/>
  <c r="A341" i="2"/>
  <c r="T340" i="2"/>
  <c r="U339" i="2"/>
  <c r="M340" i="2"/>
  <c r="L341" i="2"/>
  <c r="A342" i="4"/>
  <c r="B341" i="4"/>
  <c r="U342" i="4"/>
  <c r="T343" i="4"/>
  <c r="AC341" i="4"/>
  <c r="AB342" i="4"/>
  <c r="X339" i="2" l="1"/>
  <c r="E341" i="4"/>
  <c r="AF341" i="4"/>
  <c r="AF340" i="2"/>
  <c r="AG341" i="4"/>
  <c r="AN341" i="4" s="1"/>
  <c r="AH341" i="4"/>
  <c r="AG340" i="2"/>
  <c r="AH340" i="2"/>
  <c r="X342" i="4"/>
  <c r="G340" i="4"/>
  <c r="P340" i="2"/>
  <c r="R340" i="2" s="1"/>
  <c r="R339" i="2"/>
  <c r="P339" i="4"/>
  <c r="Q339" i="4" s="1"/>
  <c r="AL339" i="4" s="1"/>
  <c r="O340" i="4"/>
  <c r="M340" i="4"/>
  <c r="N340" i="4"/>
  <c r="L341" i="4"/>
  <c r="F340" i="2"/>
  <c r="G340" i="2"/>
  <c r="G341" i="4"/>
  <c r="F341" i="4"/>
  <c r="AK341" i="4" s="1"/>
  <c r="AD341" i="2"/>
  <c r="AE341" i="2"/>
  <c r="W340" i="2"/>
  <c r="V340" i="2"/>
  <c r="N341" i="2"/>
  <c r="O341" i="2"/>
  <c r="D341" i="2"/>
  <c r="C341" i="2"/>
  <c r="AE342" i="4"/>
  <c r="AD342" i="4"/>
  <c r="W343" i="4"/>
  <c r="V343" i="4"/>
  <c r="C342" i="4"/>
  <c r="D342" i="4"/>
  <c r="E347" i="6"/>
  <c r="A347" i="6" s="1"/>
  <c r="C348" i="6"/>
  <c r="M341" i="2"/>
  <c r="L342" i="2"/>
  <c r="AB342" i="2"/>
  <c r="AC341" i="2"/>
  <c r="T341" i="2"/>
  <c r="U340" i="2"/>
  <c r="B341" i="2"/>
  <c r="A342" i="2"/>
  <c r="AC342" i="4"/>
  <c r="AB343" i="4"/>
  <c r="A343" i="4"/>
  <c r="B342" i="4"/>
  <c r="U343" i="4"/>
  <c r="T344" i="4"/>
  <c r="E341" i="2" l="1"/>
  <c r="AF342" i="4"/>
  <c r="AG342" i="4" s="1"/>
  <c r="AN342" i="4" s="1"/>
  <c r="Q340" i="2"/>
  <c r="R339" i="4"/>
  <c r="AF341" i="2"/>
  <c r="AG341" i="2" s="1"/>
  <c r="X340" i="2"/>
  <c r="Y340" i="2"/>
  <c r="Z340" i="2"/>
  <c r="AH342" i="4"/>
  <c r="Y342" i="4"/>
  <c r="AM342" i="4" s="1"/>
  <c r="Z342" i="4"/>
  <c r="P341" i="2"/>
  <c r="R341" i="2" s="1"/>
  <c r="X343" i="4"/>
  <c r="P340" i="4"/>
  <c r="R340" i="4" s="1"/>
  <c r="N341" i="4"/>
  <c r="M341" i="4"/>
  <c r="O341" i="4"/>
  <c r="L342" i="4"/>
  <c r="E342" i="4"/>
  <c r="G342" i="4" s="1"/>
  <c r="G341" i="2"/>
  <c r="F341" i="2"/>
  <c r="F342" i="4"/>
  <c r="AK342" i="4" s="1"/>
  <c r="AD342" i="2"/>
  <c r="AE342" i="2"/>
  <c r="W341" i="2"/>
  <c r="V341" i="2"/>
  <c r="X341" i="2" s="1"/>
  <c r="O342" i="2"/>
  <c r="N342" i="2"/>
  <c r="C342" i="2"/>
  <c r="D342" i="2"/>
  <c r="AE343" i="4"/>
  <c r="AD343" i="4"/>
  <c r="W344" i="4"/>
  <c r="V344" i="4"/>
  <c r="D343" i="4"/>
  <c r="C343" i="4"/>
  <c r="C349" i="6"/>
  <c r="E348" i="6"/>
  <c r="A348" i="6" s="1"/>
  <c r="M342" i="2"/>
  <c r="L343" i="2"/>
  <c r="AB343" i="2"/>
  <c r="AC342" i="2"/>
  <c r="B342" i="2"/>
  <c r="A343" i="2"/>
  <c r="T342" i="2"/>
  <c r="U341" i="2"/>
  <c r="A344" i="4"/>
  <c r="B343" i="4"/>
  <c r="AC343" i="4"/>
  <c r="AB344" i="4"/>
  <c r="U344" i="4"/>
  <c r="T345" i="4"/>
  <c r="AH341" i="2" l="1"/>
  <c r="Q341" i="2"/>
  <c r="Q340" i="4"/>
  <c r="AL340" i="4" s="1"/>
  <c r="AF343" i="4"/>
  <c r="AG343" i="4" s="1"/>
  <c r="AN343" i="4" s="1"/>
  <c r="E342" i="2"/>
  <c r="F342" i="2" s="1"/>
  <c r="Y341" i="2"/>
  <c r="Z341" i="2"/>
  <c r="X344" i="4"/>
  <c r="Y343" i="4"/>
  <c r="AM343" i="4" s="1"/>
  <c r="Z343" i="4"/>
  <c r="AF342" i="2"/>
  <c r="P342" i="2"/>
  <c r="R342" i="2" s="1"/>
  <c r="M342" i="4"/>
  <c r="N342" i="4"/>
  <c r="L343" i="4"/>
  <c r="O342" i="4"/>
  <c r="P341" i="4"/>
  <c r="Q341" i="4" s="1"/>
  <c r="AL341" i="4" s="1"/>
  <c r="E343" i="4"/>
  <c r="G343" i="4" s="1"/>
  <c r="F343" i="4"/>
  <c r="AK343" i="4" s="1"/>
  <c r="AD343" i="2"/>
  <c r="AE343" i="2"/>
  <c r="W342" i="2"/>
  <c r="V342" i="2"/>
  <c r="O343" i="2"/>
  <c r="N343" i="2"/>
  <c r="D343" i="2"/>
  <c r="C343" i="2"/>
  <c r="AD344" i="4"/>
  <c r="AE344" i="4"/>
  <c r="V345" i="4"/>
  <c r="W345" i="4"/>
  <c r="C344" i="4"/>
  <c r="D344" i="4"/>
  <c r="E349" i="6"/>
  <c r="A349" i="6" s="1"/>
  <c r="C350" i="6"/>
  <c r="B343" i="2"/>
  <c r="A344" i="2"/>
  <c r="AB344" i="2"/>
  <c r="AC343" i="2"/>
  <c r="T343" i="2"/>
  <c r="U342" i="2"/>
  <c r="M343" i="2"/>
  <c r="L344" i="2"/>
  <c r="A345" i="4"/>
  <c r="B344" i="4"/>
  <c r="U345" i="4"/>
  <c r="T346" i="4"/>
  <c r="AC344" i="4"/>
  <c r="AB345" i="4"/>
  <c r="AH343" i="4" l="1"/>
  <c r="X345" i="4"/>
  <c r="X342" i="2"/>
  <c r="Y342" i="2" s="1"/>
  <c r="AF343" i="2"/>
  <c r="AG343" i="2" s="1"/>
  <c r="AF344" i="4"/>
  <c r="AH344" i="4" s="1"/>
  <c r="G342" i="2"/>
  <c r="Q342" i="2"/>
  <c r="AG344" i="4"/>
  <c r="AN344" i="4" s="1"/>
  <c r="Z342" i="2"/>
  <c r="Y344" i="4"/>
  <c r="AM344" i="4" s="1"/>
  <c r="Z344" i="4"/>
  <c r="AG342" i="2"/>
  <c r="AH342" i="2"/>
  <c r="R341" i="4"/>
  <c r="N343" i="4"/>
  <c r="L344" i="4"/>
  <c r="O343" i="4"/>
  <c r="M343" i="4"/>
  <c r="P343" i="2"/>
  <c r="R343" i="2" s="1"/>
  <c r="P342" i="4"/>
  <c r="R342" i="4" s="1"/>
  <c r="Q342" i="4"/>
  <c r="AL342" i="4" s="1"/>
  <c r="E343" i="2"/>
  <c r="F343" i="2" s="1"/>
  <c r="E344" i="4"/>
  <c r="F344" i="4" s="1"/>
  <c r="AK344" i="4" s="1"/>
  <c r="AD344" i="2"/>
  <c r="AE344" i="2"/>
  <c r="V343" i="2"/>
  <c r="W343" i="2"/>
  <c r="O344" i="2"/>
  <c r="N344" i="2"/>
  <c r="C344" i="2"/>
  <c r="D344" i="2"/>
  <c r="AE345" i="4"/>
  <c r="AD345" i="4"/>
  <c r="AF345" i="4" s="1"/>
  <c r="W346" i="4"/>
  <c r="V346" i="4"/>
  <c r="X346" i="4" s="1"/>
  <c r="C345" i="4"/>
  <c r="D345" i="4"/>
  <c r="C351" i="6"/>
  <c r="E350" i="6"/>
  <c r="A350" i="6" s="1"/>
  <c r="T344" i="2"/>
  <c r="U343" i="2"/>
  <c r="M344" i="2"/>
  <c r="L345" i="2"/>
  <c r="AB345" i="2"/>
  <c r="AC344" i="2"/>
  <c r="B344" i="2"/>
  <c r="A345" i="2"/>
  <c r="AC345" i="4"/>
  <c r="AB346" i="4"/>
  <c r="U346" i="4"/>
  <c r="T347" i="4"/>
  <c r="A346" i="4"/>
  <c r="B345" i="4"/>
  <c r="AH343" i="2" l="1"/>
  <c r="AF344" i="2"/>
  <c r="AH344" i="2" s="1"/>
  <c r="G343" i="2"/>
  <c r="P343" i="4"/>
  <c r="R343" i="4" s="1"/>
  <c r="X343" i="2"/>
  <c r="Y343" i="2"/>
  <c r="Z343" i="2"/>
  <c r="AG344" i="2"/>
  <c r="Q343" i="2"/>
  <c r="G344" i="4"/>
  <c r="P344" i="2"/>
  <c r="R344" i="2" s="1"/>
  <c r="Q343" i="4"/>
  <c r="AL343" i="4" s="1"/>
  <c r="M344" i="4"/>
  <c r="N344" i="4"/>
  <c r="L345" i="4"/>
  <c r="O344" i="4"/>
  <c r="E345" i="4"/>
  <c r="G345" i="4" s="1"/>
  <c r="E344" i="2"/>
  <c r="F344" i="2" s="1"/>
  <c r="AD345" i="2"/>
  <c r="AE345" i="2"/>
  <c r="AF345" i="2" s="1"/>
  <c r="W344" i="2"/>
  <c r="V344" i="2"/>
  <c r="X344" i="2" s="1"/>
  <c r="N345" i="2"/>
  <c r="O345" i="2"/>
  <c r="D345" i="2"/>
  <c r="C345" i="2"/>
  <c r="AE346" i="4"/>
  <c r="AD346" i="4"/>
  <c r="AF346" i="4" s="1"/>
  <c r="V347" i="4"/>
  <c r="W347" i="4"/>
  <c r="C346" i="4"/>
  <c r="D346" i="4"/>
  <c r="E351" i="6"/>
  <c r="A351" i="6" s="1"/>
  <c r="C352" i="6"/>
  <c r="AB346" i="2"/>
  <c r="AC345" i="2"/>
  <c r="T345" i="2"/>
  <c r="U344" i="2"/>
  <c r="B345" i="2"/>
  <c r="A346" i="2"/>
  <c r="M345" i="2"/>
  <c r="L346" i="2"/>
  <c r="AC346" i="4"/>
  <c r="AB347" i="4"/>
  <c r="A347" i="4"/>
  <c r="B346" i="4"/>
  <c r="U347" i="4"/>
  <c r="T348" i="4"/>
  <c r="F345" i="4" l="1"/>
  <c r="AK345" i="4" s="1"/>
  <c r="P345" i="2"/>
  <c r="X347" i="4"/>
  <c r="Y344" i="2"/>
  <c r="Z344" i="2"/>
  <c r="Y347" i="4"/>
  <c r="AM347" i="4" s="1"/>
  <c r="Z347" i="4"/>
  <c r="Q344" i="2"/>
  <c r="P344" i="4"/>
  <c r="Q344" i="4" s="1"/>
  <c r="AL344" i="4" s="1"/>
  <c r="O345" i="4"/>
  <c r="M345" i="4"/>
  <c r="N345" i="4"/>
  <c r="L346" i="4"/>
  <c r="R345" i="2"/>
  <c r="Q345" i="2"/>
  <c r="E345" i="2"/>
  <c r="G345" i="2" s="1"/>
  <c r="G344" i="2"/>
  <c r="E346" i="4"/>
  <c r="G346" i="4" s="1"/>
  <c r="F346" i="4"/>
  <c r="AK346" i="4" s="1"/>
  <c r="AE346" i="2"/>
  <c r="AD346" i="2"/>
  <c r="V345" i="2"/>
  <c r="W345" i="2"/>
  <c r="N346" i="2"/>
  <c r="O346" i="2"/>
  <c r="C346" i="2"/>
  <c r="D346" i="2"/>
  <c r="AD347" i="4"/>
  <c r="AE347" i="4"/>
  <c r="AF347" i="4" s="1"/>
  <c r="V348" i="4"/>
  <c r="W348" i="4"/>
  <c r="D347" i="4"/>
  <c r="C347" i="4"/>
  <c r="C353" i="6"/>
  <c r="E352" i="6"/>
  <c r="A352" i="6" s="1"/>
  <c r="M346" i="2"/>
  <c r="L347" i="2"/>
  <c r="AB347" i="2"/>
  <c r="AC346" i="2"/>
  <c r="B346" i="2"/>
  <c r="A347" i="2"/>
  <c r="T346" i="2"/>
  <c r="U345" i="2"/>
  <c r="A348" i="4"/>
  <c r="B347" i="4"/>
  <c r="AC347" i="4"/>
  <c r="AB348" i="4"/>
  <c r="U348" i="4"/>
  <c r="T349" i="4"/>
  <c r="AF346" i="2" l="1"/>
  <c r="F345" i="2"/>
  <c r="R344" i="4"/>
  <c r="X348" i="4"/>
  <c r="X345" i="2"/>
  <c r="Y348" i="4"/>
  <c r="AM348" i="4" s="1"/>
  <c r="Z348" i="4"/>
  <c r="AG347" i="4"/>
  <c r="AN347" i="4" s="1"/>
  <c r="AH347" i="4"/>
  <c r="P345" i="4"/>
  <c r="R345" i="4"/>
  <c r="Q345" i="4"/>
  <c r="AL345" i="4" s="1"/>
  <c r="L347" i="4"/>
  <c r="M346" i="4"/>
  <c r="N346" i="4"/>
  <c r="O346" i="4"/>
  <c r="R346" i="2"/>
  <c r="P346" i="2"/>
  <c r="Q346" i="2" s="1"/>
  <c r="E346" i="2"/>
  <c r="E347" i="4"/>
  <c r="G347" i="4" s="1"/>
  <c r="G346" i="2"/>
  <c r="F346" i="2"/>
  <c r="AD347" i="2"/>
  <c r="AE347" i="2"/>
  <c r="W346" i="2"/>
  <c r="V346" i="2"/>
  <c r="N347" i="2"/>
  <c r="O347" i="2"/>
  <c r="D347" i="2"/>
  <c r="C347" i="2"/>
  <c r="AE348" i="4"/>
  <c r="AD348" i="4"/>
  <c r="AF348" i="4" s="1"/>
  <c r="W349" i="4"/>
  <c r="V349" i="4"/>
  <c r="C348" i="4"/>
  <c r="D348" i="4"/>
  <c r="C354" i="6"/>
  <c r="E353" i="6"/>
  <c r="A353" i="6" s="1"/>
  <c r="B347" i="2"/>
  <c r="A348" i="2"/>
  <c r="T347" i="2"/>
  <c r="U346" i="2"/>
  <c r="AB348" i="2"/>
  <c r="AC347" i="2"/>
  <c r="M347" i="2"/>
  <c r="L348" i="2"/>
  <c r="AC348" i="4"/>
  <c r="AB349" i="4"/>
  <c r="U349" i="4"/>
  <c r="T350" i="4"/>
  <c r="A349" i="4"/>
  <c r="B348" i="4"/>
  <c r="F347" i="4" l="1"/>
  <c r="AK347" i="4" s="1"/>
  <c r="X349" i="4"/>
  <c r="X346" i="2"/>
  <c r="AF347" i="2"/>
  <c r="AG347" i="2" s="1"/>
  <c r="P347" i="2"/>
  <c r="R347" i="2" s="1"/>
  <c r="AG348" i="4"/>
  <c r="AN348" i="4" s="1"/>
  <c r="AH348" i="4"/>
  <c r="Z349" i="4"/>
  <c r="Y349" i="4"/>
  <c r="AM349" i="4" s="1"/>
  <c r="P346" i="4"/>
  <c r="R346" i="4" s="1"/>
  <c r="O347" i="4"/>
  <c r="N347" i="4"/>
  <c r="M347" i="4"/>
  <c r="L348" i="4"/>
  <c r="Q346" i="4"/>
  <c r="AL346" i="4" s="1"/>
  <c r="E348" i="4"/>
  <c r="F348" i="4" s="1"/>
  <c r="AK348" i="4" s="1"/>
  <c r="E347" i="2"/>
  <c r="G347" i="2" s="1"/>
  <c r="AE348" i="2"/>
  <c r="AD348" i="2"/>
  <c r="AF348" i="2" s="1"/>
  <c r="W347" i="2"/>
  <c r="V347" i="2"/>
  <c r="N348" i="2"/>
  <c r="O348" i="2"/>
  <c r="C348" i="2"/>
  <c r="D348" i="2"/>
  <c r="AD349" i="4"/>
  <c r="AE349" i="4"/>
  <c r="AF349" i="4" s="1"/>
  <c r="W350" i="4"/>
  <c r="V350" i="4"/>
  <c r="D349" i="4"/>
  <c r="C349" i="4"/>
  <c r="C355" i="6"/>
  <c r="E354" i="6"/>
  <c r="A354" i="6" s="1"/>
  <c r="AB349" i="2"/>
  <c r="AC348" i="2"/>
  <c r="M348" i="2"/>
  <c r="L349" i="2"/>
  <c r="T348" i="2"/>
  <c r="U347" i="2"/>
  <c r="B348" i="2"/>
  <c r="A349" i="2"/>
  <c r="AC349" i="4"/>
  <c r="AB350" i="4"/>
  <c r="A350" i="4"/>
  <c r="B349" i="4"/>
  <c r="U350" i="4"/>
  <c r="T351" i="4"/>
  <c r="AH347" i="2" l="1"/>
  <c r="F347" i="2"/>
  <c r="P347" i="4"/>
  <c r="Q347" i="2"/>
  <c r="X350" i="4"/>
  <c r="Z350" i="4" s="1"/>
  <c r="X347" i="2"/>
  <c r="Y347" i="2"/>
  <c r="Z347" i="2"/>
  <c r="AG349" i="4"/>
  <c r="AN349" i="4" s="1"/>
  <c r="AH349" i="4"/>
  <c r="AG348" i="2"/>
  <c r="AH348" i="2"/>
  <c r="G348" i="4"/>
  <c r="Q347" i="4"/>
  <c r="AL347" i="4" s="1"/>
  <c r="N348" i="4"/>
  <c r="O348" i="4"/>
  <c r="M348" i="4"/>
  <c r="L349" i="4"/>
  <c r="R347" i="4"/>
  <c r="P348" i="2"/>
  <c r="R348" i="2" s="1"/>
  <c r="E349" i="4"/>
  <c r="F349" i="4" s="1"/>
  <c r="AK349" i="4" s="1"/>
  <c r="E348" i="2"/>
  <c r="F348" i="2" s="1"/>
  <c r="G349" i="4"/>
  <c r="AE349" i="2"/>
  <c r="AD349" i="2"/>
  <c r="V348" i="2"/>
  <c r="W348" i="2"/>
  <c r="N349" i="2"/>
  <c r="O349" i="2"/>
  <c r="D349" i="2"/>
  <c r="C349" i="2"/>
  <c r="AE350" i="4"/>
  <c r="AD350" i="4"/>
  <c r="V351" i="4"/>
  <c r="W351" i="4"/>
  <c r="C350" i="4"/>
  <c r="D350" i="4"/>
  <c r="E355" i="6"/>
  <c r="A355" i="6" s="1"/>
  <c r="C356" i="6"/>
  <c r="B349" i="2"/>
  <c r="A350" i="2"/>
  <c r="T349" i="2"/>
  <c r="U348" i="2"/>
  <c r="M349" i="2"/>
  <c r="L350" i="2"/>
  <c r="AB350" i="2"/>
  <c r="AC349" i="2"/>
  <c r="U351" i="4"/>
  <c r="T352" i="4"/>
  <c r="AC350" i="4"/>
  <c r="AB351" i="4"/>
  <c r="A351" i="4"/>
  <c r="B350" i="4"/>
  <c r="Y350" i="4" l="1"/>
  <c r="AM350" i="4" s="1"/>
  <c r="X348" i="2"/>
  <c r="Y348" i="2" s="1"/>
  <c r="P348" i="4"/>
  <c r="X351" i="4"/>
  <c r="AF350" i="4"/>
  <c r="AG350" i="4" s="1"/>
  <c r="AN350" i="4" s="1"/>
  <c r="AF349" i="2"/>
  <c r="AG349" i="2" s="1"/>
  <c r="Z348" i="2"/>
  <c r="Y351" i="4"/>
  <c r="AM351" i="4" s="1"/>
  <c r="Z351" i="4"/>
  <c r="G348" i="2"/>
  <c r="R348" i="4"/>
  <c r="P349" i="2"/>
  <c r="R349" i="2" s="1"/>
  <c r="O349" i="4"/>
  <c r="M349" i="4"/>
  <c r="N349" i="4"/>
  <c r="L350" i="4"/>
  <c r="Q348" i="4"/>
  <c r="AL348" i="4" s="1"/>
  <c r="Q348" i="2"/>
  <c r="E349" i="2"/>
  <c r="G349" i="2" s="1"/>
  <c r="E350" i="4"/>
  <c r="F350" i="4" s="1"/>
  <c r="AK350" i="4" s="1"/>
  <c r="F349" i="2"/>
  <c r="AE350" i="2"/>
  <c r="AD350" i="2"/>
  <c r="W349" i="2"/>
  <c r="V349" i="2"/>
  <c r="O350" i="2"/>
  <c r="N350" i="2"/>
  <c r="C350" i="2"/>
  <c r="D350" i="2"/>
  <c r="AE351" i="4"/>
  <c r="AD351" i="4"/>
  <c r="AF351" i="4" s="1"/>
  <c r="W352" i="4"/>
  <c r="V352" i="4"/>
  <c r="D351" i="4"/>
  <c r="C351" i="4"/>
  <c r="E356" i="6"/>
  <c r="A356" i="6" s="1"/>
  <c r="C357" i="6"/>
  <c r="AB351" i="2"/>
  <c r="AC350" i="2"/>
  <c r="T350" i="2"/>
  <c r="U349" i="2"/>
  <c r="M350" i="2"/>
  <c r="L351" i="2"/>
  <c r="B350" i="2"/>
  <c r="A351" i="2"/>
  <c r="AC351" i="4"/>
  <c r="AB352" i="4"/>
  <c r="A352" i="4"/>
  <c r="B351" i="4"/>
  <c r="U352" i="4"/>
  <c r="T353" i="4"/>
  <c r="AF350" i="2" l="1"/>
  <c r="AH350" i="4"/>
  <c r="AH349" i="2"/>
  <c r="AG350" i="2"/>
  <c r="AH350" i="2"/>
  <c r="AG351" i="4"/>
  <c r="AN351" i="4" s="1"/>
  <c r="AH351" i="4"/>
  <c r="Q349" i="2"/>
  <c r="X352" i="4"/>
  <c r="X349" i="2"/>
  <c r="G350" i="4"/>
  <c r="P349" i="4"/>
  <c r="P350" i="2"/>
  <c r="Q350" i="2" s="1"/>
  <c r="R349" i="4"/>
  <c r="Q349" i="4"/>
  <c r="AL349" i="4" s="1"/>
  <c r="M350" i="4"/>
  <c r="O350" i="4"/>
  <c r="L351" i="4"/>
  <c r="N350" i="4"/>
  <c r="E351" i="4"/>
  <c r="F351" i="4" s="1"/>
  <c r="AK351" i="4" s="1"/>
  <c r="E350" i="2"/>
  <c r="F350" i="2" s="1"/>
  <c r="G350" i="2"/>
  <c r="G351" i="4"/>
  <c r="AD351" i="2"/>
  <c r="AE351" i="2"/>
  <c r="W350" i="2"/>
  <c r="V350" i="2"/>
  <c r="X350" i="2" s="1"/>
  <c r="O351" i="2"/>
  <c r="N351" i="2"/>
  <c r="D351" i="2"/>
  <c r="C351" i="2"/>
  <c r="AD352" i="4"/>
  <c r="AE352" i="4"/>
  <c r="W353" i="4"/>
  <c r="V353" i="4"/>
  <c r="X353" i="4" s="1"/>
  <c r="C352" i="4"/>
  <c r="D352" i="4"/>
  <c r="C358" i="6"/>
  <c r="E357" i="6"/>
  <c r="A357" i="6" s="1"/>
  <c r="T351" i="2"/>
  <c r="U350" i="2"/>
  <c r="AB352" i="2"/>
  <c r="AC351" i="2"/>
  <c r="B351" i="2"/>
  <c r="A352" i="2"/>
  <c r="M351" i="2"/>
  <c r="L352" i="2"/>
  <c r="A353" i="4"/>
  <c r="B352" i="4"/>
  <c r="U353" i="4"/>
  <c r="T354" i="4"/>
  <c r="AC352" i="4"/>
  <c r="AB353" i="4"/>
  <c r="AF351" i="2" l="1"/>
  <c r="AF352" i="4"/>
  <c r="P350" i="4"/>
  <c r="AG351" i="2"/>
  <c r="AH351" i="2"/>
  <c r="Y350" i="2"/>
  <c r="Z350" i="2"/>
  <c r="Y349" i="2"/>
  <c r="Z349" i="2"/>
  <c r="E351" i="2"/>
  <c r="G351" i="2" s="1"/>
  <c r="E352" i="4"/>
  <c r="R350" i="2"/>
  <c r="R350" i="4"/>
  <c r="Q350" i="4"/>
  <c r="AL350" i="4" s="1"/>
  <c r="N351" i="4"/>
  <c r="M351" i="4"/>
  <c r="O351" i="4"/>
  <c r="L352" i="4"/>
  <c r="P351" i="2"/>
  <c r="Q351" i="2" s="1"/>
  <c r="F352" i="4"/>
  <c r="AK352" i="4" s="1"/>
  <c r="G352" i="4"/>
  <c r="AD352" i="2"/>
  <c r="AE352" i="2"/>
  <c r="W351" i="2"/>
  <c r="V351" i="2"/>
  <c r="O352" i="2"/>
  <c r="N352" i="2"/>
  <c r="C352" i="2"/>
  <c r="D352" i="2"/>
  <c r="AE353" i="4"/>
  <c r="AD353" i="4"/>
  <c r="W354" i="4"/>
  <c r="V354" i="4"/>
  <c r="C353" i="4"/>
  <c r="D353" i="4"/>
  <c r="E358" i="6"/>
  <c r="A358" i="6" s="1"/>
  <c r="C359" i="6"/>
  <c r="M352" i="2"/>
  <c r="L353" i="2"/>
  <c r="B352" i="2"/>
  <c r="A353" i="2"/>
  <c r="AB353" i="2"/>
  <c r="AC352" i="2"/>
  <c r="T352" i="2"/>
  <c r="U351" i="2"/>
  <c r="AC353" i="4"/>
  <c r="AB354" i="4"/>
  <c r="A354" i="4"/>
  <c r="B353" i="4"/>
  <c r="U354" i="4"/>
  <c r="T355" i="4"/>
  <c r="AF352" i="2" l="1"/>
  <c r="AF353" i="4"/>
  <c r="X354" i="4"/>
  <c r="Z354" i="4" s="1"/>
  <c r="R351" i="2"/>
  <c r="X351" i="2"/>
  <c r="Y351" i="2" s="1"/>
  <c r="Z351" i="2"/>
  <c r="Y354" i="4"/>
  <c r="AM354" i="4" s="1"/>
  <c r="P351" i="4"/>
  <c r="R351" i="4" s="1"/>
  <c r="P352" i="2"/>
  <c r="F351" i="2"/>
  <c r="E352" i="2"/>
  <c r="F352" i="2" s="1"/>
  <c r="N352" i="4"/>
  <c r="M352" i="4"/>
  <c r="O352" i="4"/>
  <c r="L353" i="4"/>
  <c r="Q352" i="2"/>
  <c r="R352" i="2"/>
  <c r="E353" i="4"/>
  <c r="G353" i="4" s="1"/>
  <c r="G352" i="2"/>
  <c r="AD353" i="2"/>
  <c r="AE353" i="2"/>
  <c r="W352" i="2"/>
  <c r="V352" i="2"/>
  <c r="N353" i="2"/>
  <c r="O353" i="2"/>
  <c r="D353" i="2"/>
  <c r="C353" i="2"/>
  <c r="AE354" i="4"/>
  <c r="AD354" i="4"/>
  <c r="AF354" i="4" s="1"/>
  <c r="V355" i="4"/>
  <c r="W355" i="4"/>
  <c r="D354" i="4"/>
  <c r="C354" i="4"/>
  <c r="E359" i="6"/>
  <c r="A359" i="6" s="1"/>
  <c r="C360" i="6"/>
  <c r="T353" i="2"/>
  <c r="U352" i="2"/>
  <c r="AB354" i="2"/>
  <c r="AC353" i="2"/>
  <c r="B353" i="2"/>
  <c r="A354" i="2"/>
  <c r="M353" i="2"/>
  <c r="L354" i="2"/>
  <c r="A355" i="4"/>
  <c r="B354" i="4"/>
  <c r="U355" i="4"/>
  <c r="T356" i="4"/>
  <c r="AC354" i="4"/>
  <c r="AB355" i="4"/>
  <c r="X355" i="4" l="1"/>
  <c r="AF353" i="2"/>
  <c r="Y355" i="4"/>
  <c r="AM355" i="4" s="1"/>
  <c r="Z355" i="4"/>
  <c r="AG354" i="4"/>
  <c r="AN354" i="4" s="1"/>
  <c r="AH354" i="4"/>
  <c r="Q351" i="4"/>
  <c r="AL351" i="4" s="1"/>
  <c r="X352" i="2"/>
  <c r="Q352" i="4"/>
  <c r="AL352" i="4" s="1"/>
  <c r="P353" i="2"/>
  <c r="R353" i="2" s="1"/>
  <c r="N353" i="4"/>
  <c r="M353" i="4"/>
  <c r="L354" i="4"/>
  <c r="O353" i="4"/>
  <c r="P352" i="4"/>
  <c r="R352" i="4" s="1"/>
  <c r="F353" i="4"/>
  <c r="AK353" i="4" s="1"/>
  <c r="E354" i="4"/>
  <c r="F354" i="4" s="1"/>
  <c r="AK354" i="4" s="1"/>
  <c r="E353" i="2"/>
  <c r="G353" i="2" s="1"/>
  <c r="AD354" i="2"/>
  <c r="AE354" i="2"/>
  <c r="V353" i="2"/>
  <c r="W353" i="2"/>
  <c r="N354" i="2"/>
  <c r="O354" i="2"/>
  <c r="C354" i="2"/>
  <c r="D354" i="2"/>
  <c r="AE355" i="4"/>
  <c r="AD355" i="4"/>
  <c r="V356" i="4"/>
  <c r="W356" i="4"/>
  <c r="D355" i="4"/>
  <c r="C355" i="4"/>
  <c r="E360" i="6"/>
  <c r="A360" i="6" s="1"/>
  <c r="C361" i="6"/>
  <c r="AB355" i="2"/>
  <c r="AC354" i="2"/>
  <c r="M354" i="2"/>
  <c r="L355" i="2"/>
  <c r="B354" i="2"/>
  <c r="A355" i="2"/>
  <c r="T354" i="2"/>
  <c r="U353" i="2"/>
  <c r="U356" i="4"/>
  <c r="T357" i="4"/>
  <c r="AC355" i="4"/>
  <c r="AB356" i="4"/>
  <c r="A356" i="4"/>
  <c r="B355" i="4"/>
  <c r="X356" i="4" l="1"/>
  <c r="AF355" i="4"/>
  <c r="G354" i="4"/>
  <c r="Q353" i="2"/>
  <c r="AF354" i="2"/>
  <c r="AG354" i="2" s="1"/>
  <c r="X353" i="2"/>
  <c r="Y356" i="4"/>
  <c r="AM356" i="4" s="1"/>
  <c r="Z356" i="4"/>
  <c r="AG355" i="4"/>
  <c r="AN355" i="4" s="1"/>
  <c r="AH355" i="4"/>
  <c r="E355" i="4"/>
  <c r="G355" i="4" s="1"/>
  <c r="P353" i="4"/>
  <c r="Q353" i="4" s="1"/>
  <c r="AL353" i="4" s="1"/>
  <c r="P354" i="2"/>
  <c r="R354" i="2" s="1"/>
  <c r="N354" i="4"/>
  <c r="O354" i="4"/>
  <c r="M354" i="4"/>
  <c r="L355" i="4"/>
  <c r="F353" i="2"/>
  <c r="E354" i="2"/>
  <c r="G354" i="2" s="1"/>
  <c r="AD355" i="2"/>
  <c r="AE355" i="2"/>
  <c r="W354" i="2"/>
  <c r="V354" i="2"/>
  <c r="N355" i="2"/>
  <c r="O355" i="2"/>
  <c r="D355" i="2"/>
  <c r="C355" i="2"/>
  <c r="AE356" i="4"/>
  <c r="AD356" i="4"/>
  <c r="AF356" i="4" s="1"/>
  <c r="W357" i="4"/>
  <c r="V357" i="4"/>
  <c r="C356" i="4"/>
  <c r="D356" i="4"/>
  <c r="C362" i="6"/>
  <c r="E361" i="6"/>
  <c r="A361" i="6" s="1"/>
  <c r="B355" i="2"/>
  <c r="A356" i="2"/>
  <c r="T355" i="2"/>
  <c r="U354" i="2"/>
  <c r="M355" i="2"/>
  <c r="L356" i="2"/>
  <c r="AB356" i="2"/>
  <c r="AC355" i="2"/>
  <c r="U357" i="4"/>
  <c r="T358" i="4"/>
  <c r="AC356" i="4"/>
  <c r="AB357" i="4"/>
  <c r="A357" i="4"/>
  <c r="B356" i="4"/>
  <c r="AH354" i="2" l="1"/>
  <c r="X357" i="4"/>
  <c r="R353" i="4"/>
  <c r="AF355" i="2"/>
  <c r="AG355" i="2" s="1"/>
  <c r="Z357" i="4"/>
  <c r="Y357" i="4"/>
  <c r="AM357" i="4" s="1"/>
  <c r="AG356" i="4"/>
  <c r="AN356" i="4" s="1"/>
  <c r="AH356" i="4"/>
  <c r="X354" i="2"/>
  <c r="F355" i="4"/>
  <c r="AK355" i="4" s="1"/>
  <c r="F354" i="2"/>
  <c r="P354" i="4"/>
  <c r="R354" i="4" s="1"/>
  <c r="Q354" i="2"/>
  <c r="P355" i="2"/>
  <c r="R355" i="2" s="1"/>
  <c r="O355" i="4"/>
  <c r="M355" i="4"/>
  <c r="L356" i="4"/>
  <c r="N355" i="4"/>
  <c r="E356" i="4"/>
  <c r="E355" i="2"/>
  <c r="F355" i="2" s="1"/>
  <c r="F356" i="4"/>
  <c r="AK356" i="4" s="1"/>
  <c r="G356" i="4"/>
  <c r="AE356" i="2"/>
  <c r="AD356" i="2"/>
  <c r="W355" i="2"/>
  <c r="V355" i="2"/>
  <c r="N356" i="2"/>
  <c r="O356" i="2"/>
  <c r="C356" i="2"/>
  <c r="D356" i="2"/>
  <c r="AE357" i="4"/>
  <c r="AD357" i="4"/>
  <c r="W358" i="4"/>
  <c r="V358" i="4"/>
  <c r="D357" i="4"/>
  <c r="C357" i="4"/>
  <c r="C363" i="6"/>
  <c r="E362" i="6"/>
  <c r="A362" i="6" s="1"/>
  <c r="T356" i="2"/>
  <c r="U355" i="2"/>
  <c r="B356" i="2"/>
  <c r="A357" i="2"/>
  <c r="AB357" i="2"/>
  <c r="AC356" i="2"/>
  <c r="M356" i="2"/>
  <c r="L357" i="2"/>
  <c r="AC357" i="4"/>
  <c r="AB358" i="4"/>
  <c r="A358" i="4"/>
  <c r="B357" i="4"/>
  <c r="U358" i="4"/>
  <c r="T359" i="4"/>
  <c r="AH355" i="2" l="1"/>
  <c r="AF356" i="2"/>
  <c r="AG356" i="2" s="1"/>
  <c r="AF357" i="4"/>
  <c r="X358" i="4"/>
  <c r="Y358" i="4" s="1"/>
  <c r="AM358" i="4" s="1"/>
  <c r="X355" i="2"/>
  <c r="Q354" i="4"/>
  <c r="AL354" i="4" s="1"/>
  <c r="Q355" i="2"/>
  <c r="Z358" i="4"/>
  <c r="AH356" i="2"/>
  <c r="Y354" i="2"/>
  <c r="Z354" i="2"/>
  <c r="Y355" i="2"/>
  <c r="Z355" i="2"/>
  <c r="AG357" i="4"/>
  <c r="AN357" i="4" s="1"/>
  <c r="AH357" i="4"/>
  <c r="G355" i="2"/>
  <c r="P356" i="2"/>
  <c r="Q356" i="2" s="1"/>
  <c r="M356" i="4"/>
  <c r="N356" i="4"/>
  <c r="O356" i="4"/>
  <c r="L357" i="4"/>
  <c r="P355" i="4"/>
  <c r="R355" i="4" s="1"/>
  <c r="E357" i="4"/>
  <c r="F357" i="4" s="1"/>
  <c r="AK357" i="4" s="1"/>
  <c r="E356" i="2"/>
  <c r="F356" i="2" s="1"/>
  <c r="G356" i="2"/>
  <c r="AD357" i="2"/>
  <c r="AE357" i="2"/>
  <c r="W356" i="2"/>
  <c r="V356" i="2"/>
  <c r="X356" i="2" s="1"/>
  <c r="O357" i="2"/>
  <c r="N357" i="2"/>
  <c r="D357" i="2"/>
  <c r="C357" i="2"/>
  <c r="AE358" i="4"/>
  <c r="AD358" i="4"/>
  <c r="W359" i="4"/>
  <c r="V359" i="4"/>
  <c r="X359" i="4" s="1"/>
  <c r="C358" i="4"/>
  <c r="D358" i="4"/>
  <c r="E363" i="6"/>
  <c r="A363" i="6" s="1"/>
  <c r="C364" i="6"/>
  <c r="M357" i="2"/>
  <c r="L358" i="2"/>
  <c r="AB358" i="2"/>
  <c r="AC357" i="2"/>
  <c r="B357" i="2"/>
  <c r="A358" i="2"/>
  <c r="T357" i="2"/>
  <c r="U356" i="2"/>
  <c r="A359" i="4"/>
  <c r="B358" i="4"/>
  <c r="U359" i="4"/>
  <c r="T360" i="4"/>
  <c r="AC358" i="4"/>
  <c r="AB359" i="4"/>
  <c r="G357" i="4" l="1"/>
  <c r="E358" i="4"/>
  <c r="P357" i="2"/>
  <c r="Q357" i="2" s="1"/>
  <c r="AF358" i="4"/>
  <c r="AH358" i="4" s="1"/>
  <c r="AF357" i="2"/>
  <c r="AG357" i="2" s="1"/>
  <c r="AG358" i="4"/>
  <c r="AN358" i="4" s="1"/>
  <c r="R356" i="2"/>
  <c r="E357" i="2"/>
  <c r="G357" i="2" s="1"/>
  <c r="Y356" i="2"/>
  <c r="Z356" i="2"/>
  <c r="P356" i="4"/>
  <c r="Q356" i="4" s="1"/>
  <c r="AL356" i="4" s="1"/>
  <c r="L358" i="4"/>
  <c r="O357" i="4"/>
  <c r="M357" i="4"/>
  <c r="N357" i="4"/>
  <c r="Q355" i="4"/>
  <c r="AL355" i="4" s="1"/>
  <c r="R357" i="2"/>
  <c r="F358" i="4"/>
  <c r="AK358" i="4" s="1"/>
  <c r="G358" i="4"/>
  <c r="AE358" i="2"/>
  <c r="AD358" i="2"/>
  <c r="V357" i="2"/>
  <c r="W357" i="2"/>
  <c r="O358" i="2"/>
  <c r="N358" i="2"/>
  <c r="C358" i="2"/>
  <c r="D358" i="2"/>
  <c r="AE359" i="4"/>
  <c r="AD359" i="4"/>
  <c r="W360" i="4"/>
  <c r="V360" i="4"/>
  <c r="D359" i="4"/>
  <c r="C359" i="4"/>
  <c r="E364" i="6"/>
  <c r="A364" i="6" s="1"/>
  <c r="C365" i="6"/>
  <c r="B358" i="2"/>
  <c r="A359" i="2"/>
  <c r="M358" i="2"/>
  <c r="L359" i="2"/>
  <c r="T358" i="2"/>
  <c r="U357" i="2"/>
  <c r="AB359" i="2"/>
  <c r="AC358" i="2"/>
  <c r="AC359" i="4"/>
  <c r="AB360" i="4"/>
  <c r="U360" i="4"/>
  <c r="T361" i="4"/>
  <c r="A360" i="4"/>
  <c r="B359" i="4"/>
  <c r="AH357" i="2" l="1"/>
  <c r="E358" i="2"/>
  <c r="E359" i="4"/>
  <c r="X360" i="4"/>
  <c r="R356" i="4"/>
  <c r="AF359" i="4"/>
  <c r="AF358" i="2"/>
  <c r="AH358" i="2" s="1"/>
  <c r="F357" i="2"/>
  <c r="X357" i="2"/>
  <c r="Y357" i="2" s="1"/>
  <c r="P357" i="4"/>
  <c r="Q357" i="4" s="1"/>
  <c r="AL357" i="4" s="1"/>
  <c r="R357" i="4"/>
  <c r="P358" i="2"/>
  <c r="R358" i="2" s="1"/>
  <c r="O358" i="4"/>
  <c r="N358" i="4"/>
  <c r="M358" i="4"/>
  <c r="L359" i="4"/>
  <c r="G358" i="2"/>
  <c r="F358" i="2"/>
  <c r="G359" i="4"/>
  <c r="F359" i="4"/>
  <c r="AK359" i="4" s="1"/>
  <c r="AD359" i="2"/>
  <c r="AE359" i="2"/>
  <c r="W358" i="2"/>
  <c r="V358" i="2"/>
  <c r="O359" i="2"/>
  <c r="N359" i="2"/>
  <c r="D359" i="2"/>
  <c r="C359" i="2"/>
  <c r="AD360" i="4"/>
  <c r="AE360" i="4"/>
  <c r="V361" i="4"/>
  <c r="W361" i="4"/>
  <c r="C360" i="4"/>
  <c r="D360" i="4"/>
  <c r="C366" i="6"/>
  <c r="E365" i="6"/>
  <c r="A365" i="6" s="1"/>
  <c r="AB360" i="2"/>
  <c r="AC359" i="2"/>
  <c r="M359" i="2"/>
  <c r="L360" i="2"/>
  <c r="B359" i="2"/>
  <c r="A360" i="2"/>
  <c r="T359" i="2"/>
  <c r="U358" i="2"/>
  <c r="A361" i="4"/>
  <c r="B360" i="4"/>
  <c r="U361" i="4"/>
  <c r="T362" i="4"/>
  <c r="AC360" i="4"/>
  <c r="AB361" i="4"/>
  <c r="AG358" i="2" l="1"/>
  <c r="AF360" i="4"/>
  <c r="Z357" i="2"/>
  <c r="X361" i="4"/>
  <c r="X358" i="2"/>
  <c r="Z358" i="2" s="1"/>
  <c r="Z361" i="4"/>
  <c r="Y361" i="4"/>
  <c r="AM361" i="4" s="1"/>
  <c r="Y358" i="2"/>
  <c r="AF359" i="2"/>
  <c r="P359" i="2"/>
  <c r="P358" i="4"/>
  <c r="R358" i="4" s="1"/>
  <c r="Q358" i="2"/>
  <c r="O359" i="4"/>
  <c r="M359" i="4"/>
  <c r="L360" i="4"/>
  <c r="N359" i="4"/>
  <c r="R359" i="2"/>
  <c r="Q359" i="2"/>
  <c r="E360" i="4"/>
  <c r="E359" i="2"/>
  <c r="F359" i="2"/>
  <c r="G359" i="2"/>
  <c r="F360" i="4"/>
  <c r="AK360" i="4" s="1"/>
  <c r="G360" i="4"/>
  <c r="AD360" i="2"/>
  <c r="AE360" i="2"/>
  <c r="V359" i="2"/>
  <c r="W359" i="2"/>
  <c r="O360" i="2"/>
  <c r="N360" i="2"/>
  <c r="C360" i="2"/>
  <c r="D360" i="2"/>
  <c r="AE361" i="4"/>
  <c r="AD361" i="4"/>
  <c r="W362" i="4"/>
  <c r="V362" i="4"/>
  <c r="X362" i="4" s="1"/>
  <c r="D361" i="4"/>
  <c r="C361" i="4"/>
  <c r="C367" i="6"/>
  <c r="E366" i="6"/>
  <c r="A366" i="6" s="1"/>
  <c r="T360" i="2"/>
  <c r="U359" i="2"/>
  <c r="M360" i="2"/>
  <c r="L361" i="2"/>
  <c r="B360" i="2"/>
  <c r="A361" i="2"/>
  <c r="AB361" i="2"/>
  <c r="AC360" i="2"/>
  <c r="AC361" i="4"/>
  <c r="AB362" i="4"/>
  <c r="U362" i="4"/>
  <c r="T363" i="4"/>
  <c r="A362" i="4"/>
  <c r="B361" i="4"/>
  <c r="X359" i="2" l="1"/>
  <c r="AF361" i="4"/>
  <c r="AF360" i="2"/>
  <c r="Y362" i="4"/>
  <c r="AM362" i="4" s="1"/>
  <c r="Z362" i="4"/>
  <c r="AG361" i="4"/>
  <c r="AN361" i="4" s="1"/>
  <c r="AH361" i="4"/>
  <c r="E361" i="4"/>
  <c r="F361" i="4" s="1"/>
  <c r="AK361" i="4" s="1"/>
  <c r="P359" i="4"/>
  <c r="Q359" i="4" s="1"/>
  <c r="AL359" i="4" s="1"/>
  <c r="Q358" i="4"/>
  <c r="AL358" i="4" s="1"/>
  <c r="P360" i="2"/>
  <c r="Q360" i="2" s="1"/>
  <c r="O360" i="4"/>
  <c r="M360" i="4"/>
  <c r="L361" i="4"/>
  <c r="N360" i="4"/>
  <c r="R360" i="2"/>
  <c r="E360" i="2"/>
  <c r="F360" i="2"/>
  <c r="G360" i="2"/>
  <c r="AD361" i="2"/>
  <c r="AE361" i="2"/>
  <c r="W360" i="2"/>
  <c r="V360" i="2"/>
  <c r="X360" i="2" s="1"/>
  <c r="O361" i="2"/>
  <c r="N361" i="2"/>
  <c r="D361" i="2"/>
  <c r="C361" i="2"/>
  <c r="AE362" i="4"/>
  <c r="AD362" i="4"/>
  <c r="W363" i="4"/>
  <c r="V363" i="4"/>
  <c r="X363" i="4" s="1"/>
  <c r="C362" i="4"/>
  <c r="D362" i="4"/>
  <c r="E367" i="6"/>
  <c r="A367" i="6" s="1"/>
  <c r="C368" i="6"/>
  <c r="AB362" i="2"/>
  <c r="AC361" i="2"/>
  <c r="T361" i="2"/>
  <c r="U360" i="2"/>
  <c r="B361" i="2"/>
  <c r="A362" i="2"/>
  <c r="M361" i="2"/>
  <c r="L362" i="2"/>
  <c r="A363" i="4"/>
  <c r="B362" i="4"/>
  <c r="U363" i="4"/>
  <c r="T364" i="4"/>
  <c r="AC362" i="4"/>
  <c r="AB363" i="4"/>
  <c r="AF362" i="4" l="1"/>
  <c r="AF361" i="2"/>
  <c r="R359" i="4"/>
  <c r="Y363" i="4"/>
  <c r="AM363" i="4" s="1"/>
  <c r="Z363" i="4"/>
  <c r="AG362" i="4"/>
  <c r="AN362" i="4" s="1"/>
  <c r="AH362" i="4"/>
  <c r="G361" i="4"/>
  <c r="AG361" i="2"/>
  <c r="AH361" i="2"/>
  <c r="P361" i="2"/>
  <c r="Q361" i="2" s="1"/>
  <c r="P360" i="4"/>
  <c r="Q360" i="4"/>
  <c r="AL360" i="4" s="1"/>
  <c r="R360" i="4"/>
  <c r="N361" i="4"/>
  <c r="M361" i="4"/>
  <c r="L362" i="4"/>
  <c r="O361" i="4"/>
  <c r="E362" i="4"/>
  <c r="F362" i="4" s="1"/>
  <c r="AK362" i="4" s="1"/>
  <c r="E361" i="2"/>
  <c r="G361" i="2" s="1"/>
  <c r="AD362" i="2"/>
  <c r="AE362" i="2"/>
  <c r="V361" i="2"/>
  <c r="W361" i="2"/>
  <c r="N362" i="2"/>
  <c r="O362" i="2"/>
  <c r="C362" i="2"/>
  <c r="D362" i="2"/>
  <c r="AD363" i="4"/>
  <c r="AE363" i="4"/>
  <c r="AF363" i="4" s="1"/>
  <c r="V364" i="4"/>
  <c r="W364" i="4"/>
  <c r="D363" i="4"/>
  <c r="C363" i="4"/>
  <c r="C369" i="6"/>
  <c r="E368" i="6"/>
  <c r="A368" i="6" s="1"/>
  <c r="B362" i="2"/>
  <c r="A363" i="2"/>
  <c r="T362" i="2"/>
  <c r="U361" i="2"/>
  <c r="M362" i="2"/>
  <c r="L363" i="2"/>
  <c r="AB363" i="2"/>
  <c r="AC362" i="2"/>
  <c r="AC363" i="4"/>
  <c r="AB364" i="4"/>
  <c r="U364" i="4"/>
  <c r="T365" i="4"/>
  <c r="A364" i="4"/>
  <c r="B363" i="4"/>
  <c r="E363" i="4" l="1"/>
  <c r="X364" i="4"/>
  <c r="X361" i="2"/>
  <c r="G362" i="4"/>
  <c r="Y364" i="4"/>
  <c r="AM364" i="4" s="1"/>
  <c r="Z364" i="4"/>
  <c r="Y361" i="2"/>
  <c r="Z361" i="2"/>
  <c r="R361" i="2"/>
  <c r="AG363" i="4"/>
  <c r="AN363" i="4" s="1"/>
  <c r="AH363" i="4"/>
  <c r="AF362" i="2"/>
  <c r="P362" i="2"/>
  <c r="Q362" i="2" s="1"/>
  <c r="P361" i="4"/>
  <c r="R361" i="4" s="1"/>
  <c r="L363" i="4"/>
  <c r="O362" i="4"/>
  <c r="M362" i="4"/>
  <c r="N362" i="4"/>
  <c r="F361" i="2"/>
  <c r="E362" i="2"/>
  <c r="G362" i="2" s="1"/>
  <c r="F362" i="2"/>
  <c r="F363" i="4"/>
  <c r="AK363" i="4" s="1"/>
  <c r="G363" i="4"/>
  <c r="AD363" i="2"/>
  <c r="AE363" i="2"/>
  <c r="W362" i="2"/>
  <c r="V362" i="2"/>
  <c r="N363" i="2"/>
  <c r="O363" i="2"/>
  <c r="D363" i="2"/>
  <c r="C363" i="2"/>
  <c r="AE364" i="4"/>
  <c r="AD364" i="4"/>
  <c r="W365" i="4"/>
  <c r="V365" i="4"/>
  <c r="X365" i="4" s="1"/>
  <c r="C364" i="4"/>
  <c r="D364" i="4"/>
  <c r="C370" i="6"/>
  <c r="E369" i="6"/>
  <c r="A369" i="6" s="1"/>
  <c r="U362" i="2"/>
  <c r="T363" i="2"/>
  <c r="M363" i="2"/>
  <c r="L364" i="2"/>
  <c r="A364" i="2"/>
  <c r="B363" i="2"/>
  <c r="AB364" i="2"/>
  <c r="AC363" i="2"/>
  <c r="U365" i="4"/>
  <c r="T366" i="4"/>
  <c r="A365" i="4"/>
  <c r="B364" i="4"/>
  <c r="AC364" i="4"/>
  <c r="AB365" i="4"/>
  <c r="X362" i="2" l="1"/>
  <c r="AF364" i="4"/>
  <c r="AF363" i="2"/>
  <c r="Q361" i="4"/>
  <c r="AL361" i="4" s="1"/>
  <c r="R362" i="2"/>
  <c r="P362" i="4"/>
  <c r="R362" i="4" s="1"/>
  <c r="AG364" i="4"/>
  <c r="AN364" i="4" s="1"/>
  <c r="AH364" i="4"/>
  <c r="AG362" i="2"/>
  <c r="AH362" i="2"/>
  <c r="Y362" i="2"/>
  <c r="Z362" i="2"/>
  <c r="Z365" i="4"/>
  <c r="Y365" i="4"/>
  <c r="AM365" i="4" s="1"/>
  <c r="AG363" i="2"/>
  <c r="AH363" i="2"/>
  <c r="P363" i="2"/>
  <c r="Q363" i="2" s="1"/>
  <c r="N363" i="4"/>
  <c r="M363" i="4"/>
  <c r="L364" i="4"/>
  <c r="O363" i="4"/>
  <c r="E363" i="2"/>
  <c r="G363" i="2" s="1"/>
  <c r="E364" i="4"/>
  <c r="F364" i="4" s="1"/>
  <c r="AK364" i="4" s="1"/>
  <c r="F363" i="2"/>
  <c r="AE364" i="2"/>
  <c r="AD364" i="2"/>
  <c r="W363" i="2"/>
  <c r="V363" i="2"/>
  <c r="N364" i="2"/>
  <c r="O364" i="2"/>
  <c r="C364" i="2"/>
  <c r="D364" i="2"/>
  <c r="AD365" i="4"/>
  <c r="AE365" i="4"/>
  <c r="W366" i="4"/>
  <c r="V366" i="4"/>
  <c r="X366" i="4" s="1"/>
  <c r="D365" i="4"/>
  <c r="C365" i="4"/>
  <c r="C371" i="6"/>
  <c r="E370" i="6"/>
  <c r="A370" i="6" s="1"/>
  <c r="AB365" i="2"/>
  <c r="AC364" i="2"/>
  <c r="A365" i="2"/>
  <c r="B364" i="2"/>
  <c r="M364" i="2"/>
  <c r="L365" i="2"/>
  <c r="X363" i="2"/>
  <c r="T364" i="2"/>
  <c r="U363" i="2"/>
  <c r="A366" i="4"/>
  <c r="B365" i="4"/>
  <c r="AC365" i="4"/>
  <c r="AB366" i="4"/>
  <c r="U366" i="4"/>
  <c r="T367" i="4"/>
  <c r="Q362" i="4" l="1"/>
  <c r="AL362" i="4" s="1"/>
  <c r="R363" i="2"/>
  <c r="AF365" i="4"/>
  <c r="AG365" i="4" s="1"/>
  <c r="AN365" i="4" s="1"/>
  <c r="AF364" i="2"/>
  <c r="AG364" i="2"/>
  <c r="AH364" i="2"/>
  <c r="Y363" i="2"/>
  <c r="Z363" i="2"/>
  <c r="G364" i="4"/>
  <c r="O364" i="4"/>
  <c r="M364" i="4"/>
  <c r="N364" i="4"/>
  <c r="L365" i="4"/>
  <c r="P364" i="2"/>
  <c r="R364" i="2" s="1"/>
  <c r="P363" i="4"/>
  <c r="Q363" i="4" s="1"/>
  <c r="AL363" i="4" s="1"/>
  <c r="E365" i="4"/>
  <c r="G365" i="4" s="1"/>
  <c r="E364" i="2"/>
  <c r="F364" i="2" s="1"/>
  <c r="AE365" i="2"/>
  <c r="AD365" i="2"/>
  <c r="AF365" i="2" s="1"/>
  <c r="V364" i="2"/>
  <c r="W364" i="2"/>
  <c r="X364" i="2" s="1"/>
  <c r="N365" i="2"/>
  <c r="O365" i="2"/>
  <c r="D365" i="2"/>
  <c r="C365" i="2"/>
  <c r="AE366" i="4"/>
  <c r="AD366" i="4"/>
  <c r="AF366" i="4" s="1"/>
  <c r="W367" i="4"/>
  <c r="V367" i="4"/>
  <c r="X367" i="4" s="1"/>
  <c r="C366" i="4"/>
  <c r="D366" i="4"/>
  <c r="E371" i="6"/>
  <c r="A371" i="6" s="1"/>
  <c r="C372" i="6"/>
  <c r="AB366" i="2"/>
  <c r="AC365" i="2"/>
  <c r="T365" i="2"/>
  <c r="U364" i="2"/>
  <c r="A366" i="2"/>
  <c r="B365" i="2"/>
  <c r="M365" i="2"/>
  <c r="L366" i="2"/>
  <c r="AC366" i="4"/>
  <c r="AB367" i="4"/>
  <c r="A367" i="4"/>
  <c r="B366" i="4"/>
  <c r="U367" i="4"/>
  <c r="T368" i="4"/>
  <c r="AH365" i="4" l="1"/>
  <c r="Q364" i="2"/>
  <c r="Y364" i="2"/>
  <c r="Z364" i="2"/>
  <c r="F365" i="4"/>
  <c r="AK365" i="4" s="1"/>
  <c r="P364" i="4"/>
  <c r="R364" i="4" s="1"/>
  <c r="AG365" i="2"/>
  <c r="AH365" i="2"/>
  <c r="G364" i="2"/>
  <c r="P365" i="2"/>
  <c r="R365" i="2" s="1"/>
  <c r="E366" i="4"/>
  <c r="F366" i="4" s="1"/>
  <c r="AK366" i="4" s="1"/>
  <c r="E365" i="2"/>
  <c r="G365" i="2" s="1"/>
  <c r="R363" i="4"/>
  <c r="N365" i="4"/>
  <c r="L366" i="4"/>
  <c r="O365" i="4"/>
  <c r="M365" i="4"/>
  <c r="AD366" i="2"/>
  <c r="AE366" i="2"/>
  <c r="V365" i="2"/>
  <c r="W365" i="2"/>
  <c r="O366" i="2"/>
  <c r="N366" i="2"/>
  <c r="C366" i="2"/>
  <c r="D366" i="2"/>
  <c r="AE367" i="4"/>
  <c r="AD367" i="4"/>
  <c r="W368" i="4"/>
  <c r="V368" i="4"/>
  <c r="D367" i="4"/>
  <c r="C367" i="4"/>
  <c r="E372" i="6"/>
  <c r="A372" i="6" s="1"/>
  <c r="C373" i="6"/>
  <c r="AC366" i="2"/>
  <c r="AB367" i="2"/>
  <c r="M366" i="2"/>
  <c r="L367" i="2"/>
  <c r="A367" i="2"/>
  <c r="B366" i="2"/>
  <c r="T366" i="2"/>
  <c r="U365" i="2"/>
  <c r="A368" i="4"/>
  <c r="B367" i="4"/>
  <c r="U368" i="4"/>
  <c r="T369" i="4"/>
  <c r="AC367" i="4"/>
  <c r="AB368" i="4"/>
  <c r="E366" i="2" l="1"/>
  <c r="P366" i="2"/>
  <c r="F365" i="2"/>
  <c r="G366" i="4"/>
  <c r="Q364" i="4"/>
  <c r="AL364" i="4" s="1"/>
  <c r="AF367" i="4"/>
  <c r="X365" i="2"/>
  <c r="Z365" i="2" s="1"/>
  <c r="Q365" i="2"/>
  <c r="X368" i="4"/>
  <c r="AF366" i="2"/>
  <c r="O366" i="4"/>
  <c r="L367" i="4"/>
  <c r="N366" i="4"/>
  <c r="M366" i="4"/>
  <c r="P365" i="4"/>
  <c r="R365" i="4" s="1"/>
  <c r="Q366" i="2"/>
  <c r="R366" i="2"/>
  <c r="E367" i="4"/>
  <c r="G367" i="4"/>
  <c r="F367" i="4"/>
  <c r="AK367" i="4" s="1"/>
  <c r="G366" i="2"/>
  <c r="F366" i="2"/>
  <c r="AD367" i="2"/>
  <c r="AE367" i="2"/>
  <c r="W366" i="2"/>
  <c r="V366" i="2"/>
  <c r="O367" i="2"/>
  <c r="N367" i="2"/>
  <c r="D367" i="2"/>
  <c r="C367" i="2"/>
  <c r="AE368" i="4"/>
  <c r="AD368" i="4"/>
  <c r="V369" i="4"/>
  <c r="W369" i="4"/>
  <c r="C368" i="4"/>
  <c r="D368" i="4"/>
  <c r="E373" i="6"/>
  <c r="A373" i="6" s="1"/>
  <c r="C374" i="6"/>
  <c r="M367" i="2"/>
  <c r="L368" i="2"/>
  <c r="AC367" i="2"/>
  <c r="AB368" i="2"/>
  <c r="T367" i="2"/>
  <c r="U366" i="2"/>
  <c r="A368" i="2"/>
  <c r="B367" i="2"/>
  <c r="AC368" i="4"/>
  <c r="AB369" i="4"/>
  <c r="U369" i="4"/>
  <c r="T370" i="4"/>
  <c r="A369" i="4"/>
  <c r="B368" i="4"/>
  <c r="Y365" i="2" l="1"/>
  <c r="AF368" i="4"/>
  <c r="Q365" i="4"/>
  <c r="AL365" i="4" s="1"/>
  <c r="P366" i="4"/>
  <c r="X369" i="4"/>
  <c r="Y369" i="4" s="1"/>
  <c r="AM369" i="4" s="1"/>
  <c r="X366" i="2"/>
  <c r="AG368" i="4"/>
  <c r="AN368" i="4" s="1"/>
  <c r="AH368" i="4"/>
  <c r="Y368" i="4"/>
  <c r="AM368" i="4" s="1"/>
  <c r="Z368" i="4"/>
  <c r="AF367" i="2"/>
  <c r="P367" i="2"/>
  <c r="E368" i="4"/>
  <c r="F368" i="4" s="1"/>
  <c r="AK368" i="4" s="1"/>
  <c r="R366" i="4"/>
  <c r="Q366" i="4"/>
  <c r="AL366" i="4" s="1"/>
  <c r="M367" i="4"/>
  <c r="L368" i="4"/>
  <c r="N367" i="4"/>
  <c r="O367" i="4"/>
  <c r="R367" i="2"/>
  <c r="Q367" i="2"/>
  <c r="E367" i="2"/>
  <c r="G368" i="4"/>
  <c r="F367" i="2"/>
  <c r="G367" i="2"/>
  <c r="AD368" i="2"/>
  <c r="AE368" i="2"/>
  <c r="AF368" i="2" s="1"/>
  <c r="V367" i="2"/>
  <c r="W367" i="2"/>
  <c r="X367" i="2" s="1"/>
  <c r="O368" i="2"/>
  <c r="N368" i="2"/>
  <c r="C368" i="2"/>
  <c r="D368" i="2"/>
  <c r="AD369" i="4"/>
  <c r="AE369" i="4"/>
  <c r="W370" i="4"/>
  <c r="V370" i="4"/>
  <c r="X370" i="4" s="1"/>
  <c r="D369" i="4"/>
  <c r="C369" i="4"/>
  <c r="E374" i="6"/>
  <c r="A374" i="6" s="1"/>
  <c r="C375" i="6"/>
  <c r="A369" i="2"/>
  <c r="B368" i="2"/>
  <c r="T368" i="2"/>
  <c r="U367" i="2"/>
  <c r="L369" i="2"/>
  <c r="M368" i="2"/>
  <c r="AC368" i="2"/>
  <c r="AB369" i="2"/>
  <c r="U370" i="4"/>
  <c r="T371" i="4"/>
  <c r="A370" i="4"/>
  <c r="B369" i="4"/>
  <c r="AC369" i="4"/>
  <c r="AB370" i="4"/>
  <c r="Z369" i="4" l="1"/>
  <c r="P368" i="2"/>
  <c r="AF369" i="4"/>
  <c r="AG369" i="4"/>
  <c r="AN369" i="4" s="1"/>
  <c r="AH369" i="4"/>
  <c r="AG368" i="2"/>
  <c r="AH368" i="2"/>
  <c r="Y370" i="4"/>
  <c r="AM370" i="4" s="1"/>
  <c r="Z370" i="4"/>
  <c r="E368" i="2"/>
  <c r="G368" i="2" s="1"/>
  <c r="P367" i="4"/>
  <c r="N368" i="4"/>
  <c r="M368" i="4"/>
  <c r="L369" i="4"/>
  <c r="O368" i="4"/>
  <c r="Q367" i="4"/>
  <c r="AL367" i="4" s="1"/>
  <c r="R367" i="4"/>
  <c r="Q368" i="2"/>
  <c r="R368" i="2"/>
  <c r="E369" i="4"/>
  <c r="F369" i="4" s="1"/>
  <c r="AK369" i="4" s="1"/>
  <c r="G369" i="4"/>
  <c r="AE369" i="2"/>
  <c r="AD369" i="2"/>
  <c r="W368" i="2"/>
  <c r="V368" i="2"/>
  <c r="O369" i="2"/>
  <c r="N369" i="2"/>
  <c r="D369" i="2"/>
  <c r="C369" i="2"/>
  <c r="AD370" i="4"/>
  <c r="AE370" i="4"/>
  <c r="V371" i="4"/>
  <c r="W371" i="4"/>
  <c r="D370" i="4"/>
  <c r="C370" i="4"/>
  <c r="C376" i="6"/>
  <c r="E375" i="6"/>
  <c r="A375" i="6" s="1"/>
  <c r="AC369" i="2"/>
  <c r="AB370" i="2"/>
  <c r="A370" i="2"/>
  <c r="B369" i="2"/>
  <c r="T369" i="2"/>
  <c r="U368" i="2"/>
  <c r="L370" i="2"/>
  <c r="M369" i="2"/>
  <c r="U371" i="4"/>
  <c r="T372" i="4"/>
  <c r="AC370" i="4"/>
  <c r="AB371" i="4"/>
  <c r="A371" i="4"/>
  <c r="B370" i="4"/>
  <c r="AF369" i="2" l="1"/>
  <c r="AF370" i="4"/>
  <c r="X368" i="2"/>
  <c r="X371" i="4"/>
  <c r="Y371" i="4" s="1"/>
  <c r="AM371" i="4" s="1"/>
  <c r="Y368" i="2"/>
  <c r="Z368" i="2"/>
  <c r="Z371" i="4"/>
  <c r="AG370" i="4"/>
  <c r="AN370" i="4" s="1"/>
  <c r="AH370" i="4"/>
  <c r="AG369" i="2"/>
  <c r="AH369" i="2"/>
  <c r="F368" i="2"/>
  <c r="N369" i="4"/>
  <c r="O369" i="4"/>
  <c r="L370" i="4"/>
  <c r="M369" i="4"/>
  <c r="P369" i="2"/>
  <c r="Q369" i="2" s="1"/>
  <c r="P368" i="4"/>
  <c r="Q368" i="4" s="1"/>
  <c r="AL368" i="4" s="1"/>
  <c r="E370" i="4"/>
  <c r="G370" i="4" s="1"/>
  <c r="E369" i="2"/>
  <c r="G369" i="2" s="1"/>
  <c r="F369" i="2"/>
  <c r="AD370" i="2"/>
  <c r="AE370" i="2"/>
  <c r="V369" i="2"/>
  <c r="W369" i="2"/>
  <c r="N370" i="2"/>
  <c r="O370" i="2"/>
  <c r="C370" i="2"/>
  <c r="D370" i="2"/>
  <c r="AD371" i="4"/>
  <c r="AE371" i="4"/>
  <c r="W372" i="4"/>
  <c r="V372" i="4"/>
  <c r="D371" i="4"/>
  <c r="C371" i="4"/>
  <c r="E376" i="6"/>
  <c r="A376" i="6" s="1"/>
  <c r="C377" i="6"/>
  <c r="AC370" i="2"/>
  <c r="AB371" i="2"/>
  <c r="A371" i="2"/>
  <c r="B370" i="2"/>
  <c r="L371" i="2"/>
  <c r="M370" i="2"/>
  <c r="U369" i="2"/>
  <c r="T370" i="2"/>
  <c r="A372" i="4"/>
  <c r="B371" i="4"/>
  <c r="AB372" i="4"/>
  <c r="AC371" i="4"/>
  <c r="U372" i="4"/>
  <c r="T373" i="4"/>
  <c r="X369" i="2" l="1"/>
  <c r="AF370" i="2"/>
  <c r="AG370" i="2" s="1"/>
  <c r="AF371" i="4"/>
  <c r="AH371" i="4" s="1"/>
  <c r="R369" i="2"/>
  <c r="X372" i="4"/>
  <c r="Z372" i="4" s="1"/>
  <c r="AG371" i="4"/>
  <c r="AN371" i="4" s="1"/>
  <c r="Y369" i="2"/>
  <c r="Z369" i="2"/>
  <c r="AH370" i="2"/>
  <c r="P370" i="2"/>
  <c r="F370" i="4"/>
  <c r="AK370" i="4" s="1"/>
  <c r="N370" i="4"/>
  <c r="M370" i="4"/>
  <c r="O370" i="4"/>
  <c r="L371" i="4"/>
  <c r="R368" i="4"/>
  <c r="P369" i="4"/>
  <c r="Q369" i="4" s="1"/>
  <c r="AL369" i="4" s="1"/>
  <c r="Q370" i="2"/>
  <c r="R370" i="2"/>
  <c r="E371" i="4"/>
  <c r="F371" i="4" s="1"/>
  <c r="AK371" i="4" s="1"/>
  <c r="E370" i="2"/>
  <c r="F370" i="2" s="1"/>
  <c r="AE371" i="2"/>
  <c r="AD371" i="2"/>
  <c r="W370" i="2"/>
  <c r="V370" i="2"/>
  <c r="X370" i="2" s="1"/>
  <c r="O371" i="2"/>
  <c r="N371" i="2"/>
  <c r="C371" i="2"/>
  <c r="D371" i="2"/>
  <c r="AD372" i="4"/>
  <c r="AE372" i="4"/>
  <c r="V373" i="4"/>
  <c r="W373" i="4"/>
  <c r="D372" i="4"/>
  <c r="C372" i="4"/>
  <c r="E377" i="6"/>
  <c r="A377" i="6" s="1"/>
  <c r="C378" i="6"/>
  <c r="A372" i="2"/>
  <c r="B371" i="2"/>
  <c r="AC371" i="2"/>
  <c r="AB372" i="2"/>
  <c r="U370" i="2"/>
  <c r="T371" i="2"/>
  <c r="L372" i="2"/>
  <c r="M371" i="2"/>
  <c r="U373" i="4"/>
  <c r="T374" i="4"/>
  <c r="AC372" i="4"/>
  <c r="AB373" i="4"/>
  <c r="A373" i="4"/>
  <c r="B372" i="4"/>
  <c r="Y372" i="4" l="1"/>
  <c r="AM372" i="4" s="1"/>
  <c r="X373" i="4"/>
  <c r="AF372" i="4"/>
  <c r="AF371" i="2"/>
  <c r="G371" i="4"/>
  <c r="AG371" i="2"/>
  <c r="AH371" i="2"/>
  <c r="AG372" i="4"/>
  <c r="AN372" i="4" s="1"/>
  <c r="AH372" i="4"/>
  <c r="Y370" i="2"/>
  <c r="Z370" i="2"/>
  <c r="G370" i="2"/>
  <c r="P370" i="4"/>
  <c r="Q370" i="4" s="1"/>
  <c r="AL370" i="4" s="1"/>
  <c r="P371" i="2"/>
  <c r="Q371" i="2" s="1"/>
  <c r="O371" i="4"/>
  <c r="M371" i="4"/>
  <c r="L372" i="4"/>
  <c r="N371" i="4"/>
  <c r="R369" i="4"/>
  <c r="E372" i="4"/>
  <c r="E371" i="2"/>
  <c r="G371" i="2" s="1"/>
  <c r="G372" i="4"/>
  <c r="F372" i="4"/>
  <c r="AK372" i="4" s="1"/>
  <c r="AD372" i="2"/>
  <c r="AE372" i="2"/>
  <c r="V371" i="2"/>
  <c r="W371" i="2"/>
  <c r="X371" i="2" s="1"/>
  <c r="O372" i="2"/>
  <c r="N372" i="2"/>
  <c r="P372" i="2" s="1"/>
  <c r="C372" i="2"/>
  <c r="D372" i="2"/>
  <c r="AD373" i="4"/>
  <c r="AE373" i="4"/>
  <c r="W374" i="4"/>
  <c r="V374" i="4"/>
  <c r="X374" i="4" s="1"/>
  <c r="D373" i="4"/>
  <c r="C373" i="4"/>
  <c r="E378" i="6"/>
  <c r="A378" i="6" s="1"/>
  <c r="C379" i="6"/>
  <c r="L373" i="2"/>
  <c r="M372" i="2"/>
  <c r="U371" i="2"/>
  <c r="T372" i="2"/>
  <c r="A373" i="2"/>
  <c r="B372" i="2"/>
  <c r="AC372" i="2"/>
  <c r="AB373" i="2"/>
  <c r="A374" i="4"/>
  <c r="B373" i="4"/>
  <c r="U374" i="4"/>
  <c r="T375" i="4"/>
  <c r="AB374" i="4"/>
  <c r="AC373" i="4"/>
  <c r="F371" i="2" l="1"/>
  <c r="P371" i="4"/>
  <c r="E372" i="2"/>
  <c r="R371" i="2"/>
  <c r="AF373" i="4"/>
  <c r="AF372" i="2"/>
  <c r="AG372" i="2"/>
  <c r="AH372" i="2"/>
  <c r="R370" i="4"/>
  <c r="Y371" i="2"/>
  <c r="Z371" i="2"/>
  <c r="M372" i="4"/>
  <c r="N372" i="4"/>
  <c r="O372" i="4"/>
  <c r="L373" i="4"/>
  <c r="Q371" i="4"/>
  <c r="AL371" i="4" s="1"/>
  <c r="R371" i="4"/>
  <c r="Q372" i="2"/>
  <c r="R372" i="2"/>
  <c r="E373" i="4"/>
  <c r="F373" i="4" s="1"/>
  <c r="AK373" i="4" s="1"/>
  <c r="F372" i="2"/>
  <c r="G372" i="2"/>
  <c r="AE373" i="2"/>
  <c r="AD373" i="2"/>
  <c r="AF373" i="2" s="1"/>
  <c r="W372" i="2"/>
  <c r="V372" i="2"/>
  <c r="O373" i="2"/>
  <c r="N373" i="2"/>
  <c r="C373" i="2"/>
  <c r="D373" i="2"/>
  <c r="AD374" i="4"/>
  <c r="AE374" i="4"/>
  <c r="V375" i="4"/>
  <c r="W375" i="4"/>
  <c r="D374" i="4"/>
  <c r="C374" i="4"/>
  <c r="C380" i="6"/>
  <c r="E379" i="6"/>
  <c r="A379" i="6" s="1"/>
  <c r="A374" i="2"/>
  <c r="B373" i="2"/>
  <c r="U372" i="2"/>
  <c r="T373" i="2"/>
  <c r="AC373" i="2"/>
  <c r="AB374" i="2"/>
  <c r="L374" i="2"/>
  <c r="M373" i="2"/>
  <c r="A375" i="4"/>
  <c r="B374" i="4"/>
  <c r="AC374" i="4"/>
  <c r="AB375" i="4"/>
  <c r="U375" i="4"/>
  <c r="T376" i="4"/>
  <c r="X372" i="2" l="1"/>
  <c r="AF374" i="4"/>
  <c r="P373" i="2"/>
  <c r="G373" i="4"/>
  <c r="X375" i="4"/>
  <c r="Y375" i="4"/>
  <c r="AM375" i="4" s="1"/>
  <c r="Z375" i="4"/>
  <c r="Y372" i="2"/>
  <c r="Z372" i="2"/>
  <c r="E373" i="2"/>
  <c r="F373" i="2" s="1"/>
  <c r="E374" i="4"/>
  <c r="G374" i="4" s="1"/>
  <c r="P372" i="4"/>
  <c r="R372" i="4" s="1"/>
  <c r="L374" i="4"/>
  <c r="N373" i="4"/>
  <c r="O373" i="4"/>
  <c r="M373" i="4"/>
  <c r="R373" i="2"/>
  <c r="Q373" i="2"/>
  <c r="G373" i="2"/>
  <c r="AD374" i="2"/>
  <c r="AE374" i="2"/>
  <c r="W373" i="2"/>
  <c r="V373" i="2"/>
  <c r="X373" i="2" s="1"/>
  <c r="N374" i="2"/>
  <c r="O374" i="2"/>
  <c r="C374" i="2"/>
  <c r="D374" i="2"/>
  <c r="AD375" i="4"/>
  <c r="AE375" i="4"/>
  <c r="W376" i="4"/>
  <c r="V376" i="4"/>
  <c r="X376" i="4" s="1"/>
  <c r="D375" i="4"/>
  <c r="C375" i="4"/>
  <c r="E380" i="6"/>
  <c r="A380" i="6" s="1"/>
  <c r="C381" i="6"/>
  <c r="L375" i="2"/>
  <c r="M374" i="2"/>
  <c r="AC374" i="2"/>
  <c r="AB375" i="2"/>
  <c r="U373" i="2"/>
  <c r="T374" i="2"/>
  <c r="A375" i="2"/>
  <c r="B374" i="2"/>
  <c r="AC375" i="4"/>
  <c r="AB376" i="4"/>
  <c r="A376" i="4"/>
  <c r="B375" i="4"/>
  <c r="U376" i="4"/>
  <c r="T377" i="4"/>
  <c r="AF374" i="2" l="1"/>
  <c r="AF375" i="4"/>
  <c r="F374" i="4"/>
  <c r="AK374" i="4" s="1"/>
  <c r="Y376" i="4"/>
  <c r="AM376" i="4" s="1"/>
  <c r="Z376" i="4"/>
  <c r="AG375" i="4"/>
  <c r="AN375" i="4" s="1"/>
  <c r="AH375" i="4"/>
  <c r="Q372" i="4"/>
  <c r="AL372" i="4" s="1"/>
  <c r="P373" i="4"/>
  <c r="Q373" i="4" s="1"/>
  <c r="AL373" i="4" s="1"/>
  <c r="P374" i="2"/>
  <c r="R374" i="2" s="1"/>
  <c r="M374" i="4"/>
  <c r="N374" i="4"/>
  <c r="L375" i="4"/>
  <c r="O374" i="4"/>
  <c r="E374" i="2"/>
  <c r="F374" i="2" s="1"/>
  <c r="E375" i="4"/>
  <c r="G375" i="4" s="1"/>
  <c r="AE375" i="2"/>
  <c r="AD375" i="2"/>
  <c r="AF375" i="2" s="1"/>
  <c r="W374" i="2"/>
  <c r="V374" i="2"/>
  <c r="O375" i="2"/>
  <c r="N375" i="2"/>
  <c r="C375" i="2"/>
  <c r="D375" i="2"/>
  <c r="AD376" i="4"/>
  <c r="AE376" i="4"/>
  <c r="V377" i="4"/>
  <c r="W377" i="4"/>
  <c r="D376" i="4"/>
  <c r="C376" i="4"/>
  <c r="E381" i="6"/>
  <c r="A381" i="6" s="1"/>
  <c r="C382" i="6"/>
  <c r="A376" i="2"/>
  <c r="B375" i="2"/>
  <c r="U374" i="2"/>
  <c r="T375" i="2"/>
  <c r="AC375" i="2"/>
  <c r="AB376" i="2"/>
  <c r="L376" i="2"/>
  <c r="M375" i="2"/>
  <c r="A377" i="4"/>
  <c r="B376" i="4"/>
  <c r="AC376" i="4"/>
  <c r="AB377" i="4"/>
  <c r="U377" i="4"/>
  <c r="T378" i="4"/>
  <c r="X374" i="2" l="1"/>
  <c r="Q374" i="2"/>
  <c r="R373" i="4"/>
  <c r="G374" i="2"/>
  <c r="X377" i="4"/>
  <c r="Z377" i="4" s="1"/>
  <c r="AF376" i="4"/>
  <c r="AG376" i="4" s="1"/>
  <c r="AN376" i="4" s="1"/>
  <c r="Y377" i="4"/>
  <c r="AM377" i="4" s="1"/>
  <c r="AG375" i="2"/>
  <c r="AH375" i="2"/>
  <c r="F375" i="4"/>
  <c r="AK375" i="4" s="1"/>
  <c r="P374" i="4"/>
  <c r="Q374" i="4" s="1"/>
  <c r="AL374" i="4" s="1"/>
  <c r="R374" i="4"/>
  <c r="N375" i="4"/>
  <c r="O375" i="4"/>
  <c r="M375" i="4"/>
  <c r="L376" i="4"/>
  <c r="P375" i="2"/>
  <c r="R375" i="2" s="1"/>
  <c r="E375" i="2"/>
  <c r="F375" i="2" s="1"/>
  <c r="E376" i="4"/>
  <c r="F376" i="4" s="1"/>
  <c r="AK376" i="4" s="1"/>
  <c r="AD376" i="2"/>
  <c r="AE376" i="2"/>
  <c r="V375" i="2"/>
  <c r="W375" i="2"/>
  <c r="O376" i="2"/>
  <c r="N376" i="2"/>
  <c r="C376" i="2"/>
  <c r="D376" i="2"/>
  <c r="AD377" i="4"/>
  <c r="AE377" i="4"/>
  <c r="W378" i="4"/>
  <c r="V378" i="4"/>
  <c r="D377" i="4"/>
  <c r="C377" i="4"/>
  <c r="E382" i="6"/>
  <c r="A382" i="6" s="1"/>
  <c r="C383" i="6"/>
  <c r="L377" i="2"/>
  <c r="M376" i="2"/>
  <c r="A377" i="2"/>
  <c r="B376" i="2"/>
  <c r="AC376" i="2"/>
  <c r="AB377" i="2"/>
  <c r="U375" i="2"/>
  <c r="T376" i="2"/>
  <c r="AC377" i="4"/>
  <c r="AB378" i="4"/>
  <c r="A378" i="4"/>
  <c r="B377" i="4"/>
  <c r="U378" i="4"/>
  <c r="T379" i="4"/>
  <c r="AG64" i="1"/>
  <c r="E2" i="5"/>
  <c r="X8" i="5"/>
  <c r="N8" i="5"/>
  <c r="D8" i="5"/>
  <c r="L4" i="5"/>
  <c r="AH376" i="4" l="1"/>
  <c r="X378" i="4"/>
  <c r="X375" i="2"/>
  <c r="AF376" i="2"/>
  <c r="AH376" i="2" s="1"/>
  <c r="Y378" i="4"/>
  <c r="AM378" i="4" s="1"/>
  <c r="Z378" i="4"/>
  <c r="Y375" i="2"/>
  <c r="Z375" i="2"/>
  <c r="AF377" i="4"/>
  <c r="G376" i="4"/>
  <c r="E377" i="4"/>
  <c r="F377" i="4" s="1"/>
  <c r="AK377" i="4" s="1"/>
  <c r="G375" i="2"/>
  <c r="P375" i="4"/>
  <c r="R375" i="4" s="1"/>
  <c r="P376" i="2"/>
  <c r="Q376" i="2" s="1"/>
  <c r="Q375" i="2"/>
  <c r="M376" i="4"/>
  <c r="O376" i="4"/>
  <c r="N376" i="4"/>
  <c r="L377" i="4"/>
  <c r="E376" i="2"/>
  <c r="F376" i="2" s="1"/>
  <c r="G377" i="4"/>
  <c r="V4" i="5"/>
  <c r="V5" i="5" s="1"/>
  <c r="L5" i="5"/>
  <c r="AE377" i="2"/>
  <c r="AD377" i="2"/>
  <c r="W376" i="2"/>
  <c r="V376" i="2"/>
  <c r="X376" i="2" s="1"/>
  <c r="O377" i="2"/>
  <c r="N377" i="2"/>
  <c r="C377" i="2"/>
  <c r="D377" i="2"/>
  <c r="AD378" i="4"/>
  <c r="AE378" i="4"/>
  <c r="V379" i="4"/>
  <c r="W379" i="4"/>
  <c r="D378" i="4"/>
  <c r="C378" i="4"/>
  <c r="C384" i="6"/>
  <c r="E383" i="6"/>
  <c r="A383" i="6" s="1"/>
  <c r="A378" i="2"/>
  <c r="B377" i="2"/>
  <c r="U376" i="2"/>
  <c r="T377" i="2"/>
  <c r="AC377" i="2"/>
  <c r="AB378" i="2"/>
  <c r="L378" i="2"/>
  <c r="M377" i="2"/>
  <c r="U379" i="4"/>
  <c r="T380" i="4"/>
  <c r="A379" i="4"/>
  <c r="B378" i="4"/>
  <c r="AC378" i="4"/>
  <c r="AB379" i="4"/>
  <c r="AF378" i="4" l="1"/>
  <c r="AF377" i="2"/>
  <c r="AG376" i="2"/>
  <c r="X379" i="4"/>
  <c r="Y379" i="4" s="1"/>
  <c r="AM379" i="4" s="1"/>
  <c r="Q375" i="4"/>
  <c r="AL375" i="4" s="1"/>
  <c r="R376" i="2"/>
  <c r="Y376" i="2"/>
  <c r="Z376" i="2"/>
  <c r="AG378" i="4"/>
  <c r="AN378" i="4" s="1"/>
  <c r="AH378" i="4"/>
  <c r="AG377" i="2"/>
  <c r="AH377" i="2"/>
  <c r="AG377" i="4"/>
  <c r="AN377" i="4" s="1"/>
  <c r="AH377" i="4"/>
  <c r="G376" i="2"/>
  <c r="P376" i="4"/>
  <c r="Q376" i="4" s="1"/>
  <c r="AL376" i="4" s="1"/>
  <c r="N377" i="4"/>
  <c r="O377" i="4"/>
  <c r="M377" i="4"/>
  <c r="L378" i="4"/>
  <c r="P377" i="2"/>
  <c r="Q377" i="2" s="1"/>
  <c r="E378" i="4"/>
  <c r="G378" i="4" s="1"/>
  <c r="E377" i="2"/>
  <c r="G377" i="2" s="1"/>
  <c r="AD378" i="2"/>
  <c r="AE378" i="2"/>
  <c r="V377" i="2"/>
  <c r="W377" i="2"/>
  <c r="X377" i="2" s="1"/>
  <c r="O378" i="2"/>
  <c r="N378" i="2"/>
  <c r="C378" i="2"/>
  <c r="D378" i="2"/>
  <c r="AD379" i="4"/>
  <c r="AE379" i="4"/>
  <c r="W380" i="4"/>
  <c r="V380" i="4"/>
  <c r="X380" i="4" s="1"/>
  <c r="D379" i="4"/>
  <c r="C379" i="4"/>
  <c r="E384" i="6"/>
  <c r="A384" i="6" s="1"/>
  <c r="C385" i="6"/>
  <c r="AC378" i="2"/>
  <c r="AB379" i="2"/>
  <c r="L379" i="2"/>
  <c r="M378" i="2"/>
  <c r="U377" i="2"/>
  <c r="T378" i="2"/>
  <c r="A379" i="2"/>
  <c r="B378" i="2"/>
  <c r="AB380" i="4"/>
  <c r="AC379" i="4"/>
  <c r="A380" i="4"/>
  <c r="B379" i="4"/>
  <c r="U380" i="4"/>
  <c r="T381" i="4"/>
  <c r="Z379" i="4" l="1"/>
  <c r="F378" i="4"/>
  <c r="AK378" i="4" s="1"/>
  <c r="R376" i="4"/>
  <c r="AF379" i="4"/>
  <c r="AG379" i="4" s="1"/>
  <c r="AN379" i="4" s="1"/>
  <c r="F377" i="2"/>
  <c r="AF378" i="2"/>
  <c r="AG378" i="2" s="1"/>
  <c r="Y377" i="2"/>
  <c r="Z377" i="2"/>
  <c r="R377" i="2"/>
  <c r="P377" i="4"/>
  <c r="Q377" i="4" s="1"/>
  <c r="AL377" i="4" s="1"/>
  <c r="P378" i="2"/>
  <c r="R378" i="2" s="1"/>
  <c r="L379" i="4"/>
  <c r="N378" i="4"/>
  <c r="O378" i="4"/>
  <c r="M378" i="4"/>
  <c r="E378" i="2"/>
  <c r="G378" i="2" s="1"/>
  <c r="E379" i="4"/>
  <c r="G379" i="4" s="1"/>
  <c r="AE379" i="2"/>
  <c r="AD379" i="2"/>
  <c r="W378" i="2"/>
  <c r="V378" i="2"/>
  <c r="X378" i="2" s="1"/>
  <c r="O379" i="2"/>
  <c r="N379" i="2"/>
  <c r="C379" i="2"/>
  <c r="D379" i="2"/>
  <c r="E379" i="2" s="1"/>
  <c r="AD380" i="4"/>
  <c r="AE380" i="4"/>
  <c r="W381" i="4"/>
  <c r="V381" i="4"/>
  <c r="X381" i="4" s="1"/>
  <c r="D380" i="4"/>
  <c r="C380" i="4"/>
  <c r="E385" i="6"/>
  <c r="A385" i="6" s="1"/>
  <c r="C386" i="6"/>
  <c r="L380" i="2"/>
  <c r="M379" i="2"/>
  <c r="U378" i="2"/>
  <c r="T379" i="2"/>
  <c r="AC379" i="2"/>
  <c r="AB380" i="2"/>
  <c r="A380" i="2"/>
  <c r="B379" i="2"/>
  <c r="AC380" i="4"/>
  <c r="AB381" i="4"/>
  <c r="U381" i="4"/>
  <c r="T382" i="4"/>
  <c r="A381" i="4"/>
  <c r="B380" i="4"/>
  <c r="Y6" i="1"/>
  <c r="Y14" i="1" s="1"/>
  <c r="AC1" i="1"/>
  <c r="AF380" i="4" l="1"/>
  <c r="AH379" i="4"/>
  <c r="AH378" i="2"/>
  <c r="AF379" i="2"/>
  <c r="AG379" i="2" s="1"/>
  <c r="Q378" i="2"/>
  <c r="AH379" i="2"/>
  <c r="R377" i="4"/>
  <c r="Y378" i="2"/>
  <c r="Z378" i="2"/>
  <c r="F378" i="2"/>
  <c r="P379" i="2"/>
  <c r="R379" i="2" s="1"/>
  <c r="O379" i="4"/>
  <c r="M379" i="4"/>
  <c r="N379" i="4"/>
  <c r="L380" i="4"/>
  <c r="P378" i="4"/>
  <c r="R378" i="4" s="1"/>
  <c r="F379" i="4"/>
  <c r="AK379" i="4" s="1"/>
  <c r="F379" i="2"/>
  <c r="G379" i="2"/>
  <c r="E380" i="4"/>
  <c r="G380" i="4" s="1"/>
  <c r="AD380" i="2"/>
  <c r="AE380" i="2"/>
  <c r="AF380" i="2" s="1"/>
  <c r="V379" i="2"/>
  <c r="W379" i="2"/>
  <c r="O380" i="2"/>
  <c r="N380" i="2"/>
  <c r="C380" i="2"/>
  <c r="D380" i="2"/>
  <c r="AD381" i="4"/>
  <c r="AE381" i="4"/>
  <c r="W382" i="4"/>
  <c r="V382" i="4"/>
  <c r="X382" i="4" s="1"/>
  <c r="D381" i="4"/>
  <c r="C381" i="4"/>
  <c r="E386" i="6"/>
  <c r="A386" i="6" s="1"/>
  <c r="C387" i="6"/>
  <c r="A381" i="2"/>
  <c r="B380" i="2"/>
  <c r="AC380" i="2"/>
  <c r="AB381" i="2"/>
  <c r="U379" i="2"/>
  <c r="T380" i="2"/>
  <c r="L381" i="2"/>
  <c r="M380" i="2"/>
  <c r="A382" i="4"/>
  <c r="B381" i="4"/>
  <c r="AB382" i="4"/>
  <c r="AC381" i="4"/>
  <c r="U382" i="4"/>
  <c r="T383" i="4"/>
  <c r="E381" i="4" l="1"/>
  <c r="X379" i="2"/>
  <c r="AF381" i="4"/>
  <c r="Y382" i="4"/>
  <c r="AM382" i="4" s="1"/>
  <c r="Z382" i="4"/>
  <c r="Y379" i="2"/>
  <c r="Z379" i="2"/>
  <c r="Q379" i="2"/>
  <c r="P380" i="2"/>
  <c r="P379" i="4"/>
  <c r="Q379" i="4" s="1"/>
  <c r="AL379" i="4" s="1"/>
  <c r="E380" i="2"/>
  <c r="O380" i="4"/>
  <c r="L381" i="4"/>
  <c r="M380" i="4"/>
  <c r="N380" i="4"/>
  <c r="Q378" i="4"/>
  <c r="AL378" i="4" s="1"/>
  <c r="Q380" i="2"/>
  <c r="R380" i="2"/>
  <c r="F381" i="4"/>
  <c r="AK381" i="4" s="1"/>
  <c r="G381" i="4"/>
  <c r="F380" i="4"/>
  <c r="AK380" i="4" s="1"/>
  <c r="F380" i="2"/>
  <c r="G380" i="2"/>
  <c r="AE381" i="2"/>
  <c r="AD381" i="2"/>
  <c r="W380" i="2"/>
  <c r="V380" i="2"/>
  <c r="O381" i="2"/>
  <c r="N381" i="2"/>
  <c r="C381" i="2"/>
  <c r="D381" i="2"/>
  <c r="AD382" i="4"/>
  <c r="AF382" i="4" s="1"/>
  <c r="AE382" i="4"/>
  <c r="W383" i="4"/>
  <c r="V383" i="4"/>
  <c r="X383" i="4" s="1"/>
  <c r="D382" i="4"/>
  <c r="C382" i="4"/>
  <c r="C388" i="6"/>
  <c r="E387" i="6"/>
  <c r="A387" i="6" s="1"/>
  <c r="L382" i="2"/>
  <c r="M381" i="2"/>
  <c r="U380" i="2"/>
  <c r="T381" i="2"/>
  <c r="AC381" i="2"/>
  <c r="AB382" i="2"/>
  <c r="A382" i="2"/>
  <c r="B381" i="2"/>
  <c r="U383" i="4"/>
  <c r="T384" i="4"/>
  <c r="A383" i="4"/>
  <c r="B382" i="4"/>
  <c r="AC382" i="4"/>
  <c r="AB383" i="4"/>
  <c r="X380" i="2" l="1"/>
  <c r="AF381" i="2"/>
  <c r="AG382" i="4"/>
  <c r="AN382" i="4" s="1"/>
  <c r="AH382" i="4"/>
  <c r="Y383" i="4"/>
  <c r="AM383" i="4" s="1"/>
  <c r="Z383" i="4"/>
  <c r="E382" i="4"/>
  <c r="F382" i="4" s="1"/>
  <c r="AK382" i="4" s="1"/>
  <c r="R379" i="4"/>
  <c r="E381" i="2"/>
  <c r="G381" i="2" s="1"/>
  <c r="P381" i="2"/>
  <c r="O381" i="4"/>
  <c r="N381" i="4"/>
  <c r="L382" i="4"/>
  <c r="M381" i="4"/>
  <c r="P380" i="4"/>
  <c r="R380" i="4" s="1"/>
  <c r="R381" i="2"/>
  <c r="Q381" i="2"/>
  <c r="AD382" i="2"/>
  <c r="AE382" i="2"/>
  <c r="W381" i="2"/>
  <c r="V381" i="2"/>
  <c r="O382" i="2"/>
  <c r="N382" i="2"/>
  <c r="C382" i="2"/>
  <c r="D382" i="2"/>
  <c r="AD383" i="4"/>
  <c r="AE383" i="4"/>
  <c r="W384" i="4"/>
  <c r="V384" i="4"/>
  <c r="D383" i="4"/>
  <c r="C383" i="4"/>
  <c r="E388" i="6"/>
  <c r="A388" i="6" s="1"/>
  <c r="C389" i="6"/>
  <c r="A383" i="2"/>
  <c r="B382" i="2"/>
  <c r="AC382" i="2"/>
  <c r="AB383" i="2"/>
  <c r="U381" i="2"/>
  <c r="T382" i="2"/>
  <c r="L383" i="2"/>
  <c r="M382" i="2"/>
  <c r="A384" i="4"/>
  <c r="B383" i="4"/>
  <c r="U384" i="4"/>
  <c r="T385" i="4"/>
  <c r="AC383" i="4"/>
  <c r="AB384" i="4"/>
  <c r="Q380" i="4" l="1"/>
  <c r="AL380" i="4" s="1"/>
  <c r="F381" i="2"/>
  <c r="AF382" i="2"/>
  <c r="AG382" i="2"/>
  <c r="AH382" i="2"/>
  <c r="G382" i="4"/>
  <c r="X381" i="2"/>
  <c r="AF383" i="4"/>
  <c r="X384" i="4"/>
  <c r="P382" i="2"/>
  <c r="R382" i="2" s="1"/>
  <c r="P381" i="4"/>
  <c r="R381" i="4" s="1"/>
  <c r="N382" i="4"/>
  <c r="M382" i="4"/>
  <c r="O382" i="4"/>
  <c r="L383" i="4"/>
  <c r="E382" i="2"/>
  <c r="F382" i="2" s="1"/>
  <c r="E383" i="4"/>
  <c r="G383" i="4" s="1"/>
  <c r="AE383" i="2"/>
  <c r="AD383" i="2"/>
  <c r="AF383" i="2" s="1"/>
  <c r="W382" i="2"/>
  <c r="V382" i="2"/>
  <c r="X382" i="2" s="1"/>
  <c r="O383" i="2"/>
  <c r="N383" i="2"/>
  <c r="C383" i="2"/>
  <c r="D383" i="2"/>
  <c r="AD384" i="4"/>
  <c r="AE384" i="4"/>
  <c r="W385" i="4"/>
  <c r="V385" i="4"/>
  <c r="X385" i="4" s="1"/>
  <c r="D384" i="4"/>
  <c r="C384" i="4"/>
  <c r="E389" i="6"/>
  <c r="A389" i="6" s="1"/>
  <c r="C390" i="6"/>
  <c r="L384" i="2"/>
  <c r="M383" i="2"/>
  <c r="U382" i="2"/>
  <c r="T383" i="2"/>
  <c r="AC383" i="2"/>
  <c r="AB384" i="2"/>
  <c r="A384" i="2"/>
  <c r="B383" i="2"/>
  <c r="U385" i="4"/>
  <c r="T386" i="4"/>
  <c r="A385" i="4"/>
  <c r="B384" i="4"/>
  <c r="AC384" i="4"/>
  <c r="AB385" i="4"/>
  <c r="AD37" i="1"/>
  <c r="N37" i="1" s="1"/>
  <c r="Q381" i="4" l="1"/>
  <c r="AL381" i="4" s="1"/>
  <c r="F383" i="4"/>
  <c r="AK383" i="4" s="1"/>
  <c r="Z385" i="4"/>
  <c r="Y385" i="4"/>
  <c r="AM385" i="4" s="1"/>
  <c r="AG383" i="2"/>
  <c r="AH383" i="2"/>
  <c r="Q382" i="2"/>
  <c r="AF384" i="4"/>
  <c r="AG383" i="4"/>
  <c r="AN383" i="4" s="1"/>
  <c r="AH383" i="4"/>
  <c r="G382" i="2"/>
  <c r="Y382" i="2"/>
  <c r="Z382" i="2"/>
  <c r="Y384" i="4"/>
  <c r="AM384" i="4" s="1"/>
  <c r="Z384" i="4"/>
  <c r="P382" i="4"/>
  <c r="Q382" i="4" s="1"/>
  <c r="AL382" i="4" s="1"/>
  <c r="N383" i="4"/>
  <c r="O383" i="4"/>
  <c r="L384" i="4"/>
  <c r="M383" i="4"/>
  <c r="P383" i="2"/>
  <c r="Q383" i="2" s="1"/>
  <c r="E383" i="2"/>
  <c r="F383" i="2" s="1"/>
  <c r="E384" i="4"/>
  <c r="G384" i="4" s="1"/>
  <c r="F384" i="4"/>
  <c r="AK384" i="4" s="1"/>
  <c r="AD384" i="2"/>
  <c r="AE384" i="2"/>
  <c r="V383" i="2"/>
  <c r="W383" i="2"/>
  <c r="X383" i="2" s="1"/>
  <c r="O384" i="2"/>
  <c r="N384" i="2"/>
  <c r="C384" i="2"/>
  <c r="D384" i="2"/>
  <c r="AD385" i="4"/>
  <c r="AE385" i="4"/>
  <c r="W386" i="4"/>
  <c r="V386" i="4"/>
  <c r="X386" i="4" s="1"/>
  <c r="D385" i="4"/>
  <c r="C385" i="4"/>
  <c r="E390" i="6"/>
  <c r="A390" i="6" s="1"/>
  <c r="C391" i="6"/>
  <c r="A385" i="2"/>
  <c r="B384" i="2"/>
  <c r="AC384" i="2"/>
  <c r="AF384" i="2"/>
  <c r="AB385" i="2"/>
  <c r="U383" i="2"/>
  <c r="T384" i="2"/>
  <c r="L385" i="2"/>
  <c r="M384" i="2"/>
  <c r="AC385" i="4"/>
  <c r="AB386" i="4"/>
  <c r="U386" i="4"/>
  <c r="T387" i="4"/>
  <c r="A386" i="4"/>
  <c r="B385" i="4"/>
  <c r="AG76" i="1"/>
  <c r="AG49" i="1"/>
  <c r="N49" i="1" s="1"/>
  <c r="W69" i="1"/>
  <c r="V69" i="1"/>
  <c r="U69" i="1"/>
  <c r="T69" i="1"/>
  <c r="S69" i="1"/>
  <c r="W57" i="1"/>
  <c r="V57" i="1"/>
  <c r="U57" i="1"/>
  <c r="T57" i="1"/>
  <c r="S57" i="1"/>
  <c r="W42" i="1"/>
  <c r="V42" i="1"/>
  <c r="U42" i="1"/>
  <c r="T42" i="1"/>
  <c r="S42" i="1"/>
  <c r="W30" i="1"/>
  <c r="V30" i="1"/>
  <c r="U30" i="1"/>
  <c r="T30" i="1"/>
  <c r="S30" i="1"/>
  <c r="L69" i="1"/>
  <c r="L57" i="1"/>
  <c r="L42" i="1"/>
  <c r="AC6" i="1"/>
  <c r="L30" i="1"/>
  <c r="AB29" i="1" s="1"/>
  <c r="I18" i="1"/>
  <c r="S8" i="1"/>
  <c r="T8" i="1"/>
  <c r="AF385" i="4" l="1"/>
  <c r="M42" i="1"/>
  <c r="AB42" i="1"/>
  <c r="R8" i="2"/>
  <c r="R8" i="4"/>
  <c r="R15" i="2"/>
  <c r="R15" i="4"/>
  <c r="R22" i="2"/>
  <c r="R22" i="4"/>
  <c r="Q29" i="2"/>
  <c r="Q29" i="4"/>
  <c r="AL29" i="4" s="1"/>
  <c r="Q36" i="2"/>
  <c r="Q36" i="4"/>
  <c r="AL36" i="4" s="1"/>
  <c r="Q43" i="2"/>
  <c r="Q43" i="4"/>
  <c r="AL43" i="4" s="1"/>
  <c r="F5" i="4"/>
  <c r="AK5" i="4" s="1"/>
  <c r="F5" i="2"/>
  <c r="F12" i="4"/>
  <c r="AK12" i="4" s="1"/>
  <c r="F12" i="2"/>
  <c r="F19" i="4"/>
  <c r="AK19" i="4" s="1"/>
  <c r="F19" i="2"/>
  <c r="F26" i="4"/>
  <c r="AK26" i="4" s="1"/>
  <c r="F26" i="2"/>
  <c r="F33" i="4"/>
  <c r="AK33" i="4" s="1"/>
  <c r="F33" i="2"/>
  <c r="F40" i="4"/>
  <c r="AK40" i="4" s="1"/>
  <c r="F40" i="2"/>
  <c r="F47" i="4"/>
  <c r="AK47" i="4" s="1"/>
  <c r="F47" i="2"/>
  <c r="G54" i="4"/>
  <c r="G54" i="2"/>
  <c r="G61" i="4"/>
  <c r="G61" i="2"/>
  <c r="F68" i="4"/>
  <c r="AK68" i="4" s="1"/>
  <c r="F68" i="2"/>
  <c r="F75" i="4"/>
  <c r="AK75" i="4" s="1"/>
  <c r="F75" i="2"/>
  <c r="F82" i="4"/>
  <c r="AK82" i="4" s="1"/>
  <c r="F82" i="2"/>
  <c r="F89" i="4"/>
  <c r="AK89" i="4" s="1"/>
  <c r="F89" i="2"/>
  <c r="F96" i="4"/>
  <c r="AK96" i="4" s="1"/>
  <c r="F96" i="2"/>
  <c r="F103" i="4"/>
  <c r="AK103" i="4" s="1"/>
  <c r="F103" i="2"/>
  <c r="G110" i="4"/>
  <c r="G110" i="2"/>
  <c r="F117" i="4"/>
  <c r="AK117" i="4" s="1"/>
  <c r="F117" i="2"/>
  <c r="F124" i="4"/>
  <c r="AK124" i="4" s="1"/>
  <c r="F124" i="2"/>
  <c r="F131" i="4"/>
  <c r="AK131" i="4" s="1"/>
  <c r="F131" i="2"/>
  <c r="F138" i="4"/>
  <c r="AK138" i="4" s="1"/>
  <c r="F138" i="2"/>
  <c r="F145" i="4"/>
  <c r="AK145" i="4" s="1"/>
  <c r="F145" i="2"/>
  <c r="F152" i="4"/>
  <c r="AK152" i="4" s="1"/>
  <c r="F152" i="2"/>
  <c r="F159" i="4"/>
  <c r="AK159" i="4" s="1"/>
  <c r="F159" i="2"/>
  <c r="F3" i="4"/>
  <c r="AK3" i="4" s="1"/>
  <c r="F3" i="2"/>
  <c r="F10" i="4"/>
  <c r="AK10" i="4" s="1"/>
  <c r="F10" i="2"/>
  <c r="F17" i="4"/>
  <c r="AK17" i="4" s="1"/>
  <c r="F17" i="2"/>
  <c r="F24" i="4"/>
  <c r="AK24" i="4" s="1"/>
  <c r="F24" i="2"/>
  <c r="F31" i="4"/>
  <c r="AK31" i="4" s="1"/>
  <c r="F31" i="2"/>
  <c r="F38" i="4"/>
  <c r="AK38" i="4" s="1"/>
  <c r="F38" i="2"/>
  <c r="F45" i="4"/>
  <c r="AK45" i="4" s="1"/>
  <c r="F45" i="2"/>
  <c r="G52" i="4"/>
  <c r="G52" i="2"/>
  <c r="G59" i="4"/>
  <c r="G59" i="2"/>
  <c r="F66" i="4"/>
  <c r="AK66" i="4" s="1"/>
  <c r="F66" i="2"/>
  <c r="F73" i="4"/>
  <c r="AK73" i="4" s="1"/>
  <c r="F73" i="2"/>
  <c r="F80" i="4"/>
  <c r="AK80" i="4" s="1"/>
  <c r="F80" i="2"/>
  <c r="F87" i="4"/>
  <c r="AK87" i="4" s="1"/>
  <c r="F87" i="2"/>
  <c r="F94" i="4"/>
  <c r="AK94" i="4" s="1"/>
  <c r="F94" i="2"/>
  <c r="F101" i="4"/>
  <c r="AK101" i="4" s="1"/>
  <c r="F101" i="2"/>
  <c r="G108" i="4"/>
  <c r="G108" i="2"/>
  <c r="F115" i="4"/>
  <c r="AK115" i="4" s="1"/>
  <c r="F115" i="2"/>
  <c r="F122" i="4"/>
  <c r="AK122" i="4" s="1"/>
  <c r="F122" i="2"/>
  <c r="F129" i="4"/>
  <c r="AK129" i="4" s="1"/>
  <c r="F129" i="2"/>
  <c r="F136" i="4"/>
  <c r="AK136" i="4" s="1"/>
  <c r="F136" i="2"/>
  <c r="F143" i="2"/>
  <c r="F143" i="4"/>
  <c r="AK143" i="4" s="1"/>
  <c r="F150" i="4"/>
  <c r="AK150" i="4" s="1"/>
  <c r="F150" i="2"/>
  <c r="F157" i="4"/>
  <c r="AK157" i="4" s="1"/>
  <c r="F157" i="2"/>
  <c r="R382" i="4"/>
  <c r="G383" i="2"/>
  <c r="Y386" i="4"/>
  <c r="AM386" i="4" s="1"/>
  <c r="Z386" i="4"/>
  <c r="Y383" i="2"/>
  <c r="Z383" i="2"/>
  <c r="AG385" i="4"/>
  <c r="AN385" i="4" s="1"/>
  <c r="AH385" i="4"/>
  <c r="AG384" i="2"/>
  <c r="AH384" i="2"/>
  <c r="AG384" i="4"/>
  <c r="AN384" i="4" s="1"/>
  <c r="AH384" i="4"/>
  <c r="P383" i="4"/>
  <c r="Q383" i="4" s="1"/>
  <c r="AL383" i="4" s="1"/>
  <c r="R383" i="2"/>
  <c r="N384" i="4"/>
  <c r="M384" i="4"/>
  <c r="O384" i="4"/>
  <c r="L385" i="4"/>
  <c r="Q3" i="2"/>
  <c r="Q3" i="4"/>
  <c r="AL3" i="4" s="1"/>
  <c r="Q10" i="4"/>
  <c r="AL10" i="4" s="1"/>
  <c r="Q10" i="2"/>
  <c r="Q17" i="4"/>
  <c r="AL17" i="4" s="1"/>
  <c r="Q17" i="2"/>
  <c r="R24" i="4"/>
  <c r="R24" i="2"/>
  <c r="Q31" i="4"/>
  <c r="AL31" i="4" s="1"/>
  <c r="Q31" i="2"/>
  <c r="Q38" i="4"/>
  <c r="AL38" i="4" s="1"/>
  <c r="Q38" i="2"/>
  <c r="P384" i="2"/>
  <c r="R384" i="2" s="1"/>
  <c r="F7" i="4"/>
  <c r="AK7" i="4" s="1"/>
  <c r="F7" i="2"/>
  <c r="G14" i="4"/>
  <c r="G14" i="2"/>
  <c r="F21" i="4"/>
  <c r="AK21" i="4" s="1"/>
  <c r="F21" i="2"/>
  <c r="F28" i="4"/>
  <c r="AK28" i="4" s="1"/>
  <c r="F28" i="2"/>
  <c r="F35" i="4"/>
  <c r="AK35" i="4" s="1"/>
  <c r="F35" i="2"/>
  <c r="F42" i="4"/>
  <c r="AK42" i="4" s="1"/>
  <c r="F42" i="2"/>
  <c r="F49" i="4"/>
  <c r="AK49" i="4" s="1"/>
  <c r="F49" i="2"/>
  <c r="F56" i="4"/>
  <c r="AK56" i="4" s="1"/>
  <c r="F56" i="2"/>
  <c r="F63" i="4"/>
  <c r="AK63" i="4" s="1"/>
  <c r="F63" i="2"/>
  <c r="F70" i="4"/>
  <c r="AK70" i="4" s="1"/>
  <c r="F70" i="2"/>
  <c r="G77" i="4"/>
  <c r="G77" i="2"/>
  <c r="F84" i="4"/>
  <c r="AK84" i="4" s="1"/>
  <c r="F84" i="2"/>
  <c r="F91" i="4"/>
  <c r="AK91" i="4" s="1"/>
  <c r="F91" i="2"/>
  <c r="F98" i="4"/>
  <c r="AK98" i="4" s="1"/>
  <c r="F98" i="2"/>
  <c r="F105" i="4"/>
  <c r="AK105" i="4" s="1"/>
  <c r="F105" i="2"/>
  <c r="F112" i="4"/>
  <c r="AK112" i="4" s="1"/>
  <c r="F112" i="2"/>
  <c r="F119" i="4"/>
  <c r="AK119" i="4" s="1"/>
  <c r="F119" i="2"/>
  <c r="F126" i="4"/>
  <c r="AK126" i="4" s="1"/>
  <c r="F126" i="2"/>
  <c r="F133" i="4"/>
  <c r="AK133" i="4" s="1"/>
  <c r="F133" i="2"/>
  <c r="F140" i="4"/>
  <c r="AK140" i="4" s="1"/>
  <c r="F140" i="2"/>
  <c r="F147" i="4"/>
  <c r="AK147" i="4" s="1"/>
  <c r="F147" i="2"/>
  <c r="F154" i="4"/>
  <c r="AK154" i="4" s="1"/>
  <c r="F154" i="2"/>
  <c r="G161" i="4"/>
  <c r="G161" i="2"/>
  <c r="G168" i="4"/>
  <c r="G168" i="2"/>
  <c r="G175" i="4"/>
  <c r="G175" i="2"/>
  <c r="G182" i="4"/>
  <c r="G182" i="2"/>
  <c r="G189" i="4"/>
  <c r="G189" i="2"/>
  <c r="G196" i="2"/>
  <c r="G196" i="4"/>
  <c r="F203" i="4"/>
  <c r="AK203" i="4" s="1"/>
  <c r="F203" i="2"/>
  <c r="F210" i="4"/>
  <c r="AK210" i="4" s="1"/>
  <c r="F210" i="2"/>
  <c r="F217" i="4"/>
  <c r="AK217" i="4" s="1"/>
  <c r="F217" i="2"/>
  <c r="F224" i="4"/>
  <c r="AK224" i="4" s="1"/>
  <c r="F224" i="2"/>
  <c r="F231" i="4"/>
  <c r="AK231" i="4" s="1"/>
  <c r="F231" i="2"/>
  <c r="F238" i="4"/>
  <c r="AK238" i="4" s="1"/>
  <c r="F238" i="2"/>
  <c r="F245" i="4"/>
  <c r="AK245" i="4" s="1"/>
  <c r="F245" i="2"/>
  <c r="G252" i="4"/>
  <c r="G252" i="2"/>
  <c r="F259" i="4"/>
  <c r="AK259" i="4" s="1"/>
  <c r="F259" i="2"/>
  <c r="F266" i="4"/>
  <c r="AK266" i="4" s="1"/>
  <c r="F266" i="2"/>
  <c r="F273" i="4"/>
  <c r="AK273" i="4" s="1"/>
  <c r="F273" i="2"/>
  <c r="F280" i="4"/>
  <c r="AK280" i="4" s="1"/>
  <c r="F280" i="2"/>
  <c r="F287" i="4"/>
  <c r="AK287" i="4" s="1"/>
  <c r="F287" i="2"/>
  <c r="F294" i="4"/>
  <c r="AK294" i="4" s="1"/>
  <c r="F294" i="2"/>
  <c r="E384" i="2"/>
  <c r="F384" i="2" s="1"/>
  <c r="E385" i="4"/>
  <c r="F385" i="4" s="1"/>
  <c r="AK385" i="4" s="1"/>
  <c r="AE385" i="2"/>
  <c r="AD385" i="2"/>
  <c r="W384" i="2"/>
  <c r="V384" i="2"/>
  <c r="O385" i="2"/>
  <c r="N385" i="2"/>
  <c r="C385" i="2"/>
  <c r="D385" i="2"/>
  <c r="AD386" i="4"/>
  <c r="AE386" i="4"/>
  <c r="W387" i="4"/>
  <c r="V387" i="4"/>
  <c r="D386" i="4"/>
  <c r="C386" i="4"/>
  <c r="C392" i="6"/>
  <c r="E391" i="6"/>
  <c r="A391" i="6" s="1"/>
  <c r="L386" i="2"/>
  <c r="M385" i="2"/>
  <c r="AC385" i="2"/>
  <c r="AB386" i="2"/>
  <c r="A386" i="2"/>
  <c r="B385" i="2"/>
  <c r="U384" i="2"/>
  <c r="T385" i="2"/>
  <c r="U387" i="4"/>
  <c r="T388" i="4"/>
  <c r="AC386" i="4"/>
  <c r="AB387" i="4"/>
  <c r="A387" i="4"/>
  <c r="B386" i="4"/>
  <c r="V12" i="1"/>
  <c r="S12" i="1"/>
  <c r="M57" i="1"/>
  <c r="M30" i="1"/>
  <c r="W47" i="1" s="1"/>
  <c r="M69" i="1"/>
  <c r="T12" i="1"/>
  <c r="X69" i="1"/>
  <c r="X57" i="1"/>
  <c r="X42" i="1"/>
  <c r="X30" i="1"/>
  <c r="Y8" i="1"/>
  <c r="Y10" i="1"/>
  <c r="G384" i="2" l="1"/>
  <c r="AF385" i="2"/>
  <c r="X387" i="4"/>
  <c r="X384" i="2"/>
  <c r="Y384" i="2" s="1"/>
  <c r="AF386" i="4"/>
  <c r="AG386" i="4" s="1"/>
  <c r="AN386" i="4" s="1"/>
  <c r="AG385" i="2"/>
  <c r="AH385" i="2"/>
  <c r="E385" i="2"/>
  <c r="G385" i="2" s="1"/>
  <c r="G385" i="4"/>
  <c r="R383" i="4"/>
  <c r="P384" i="4"/>
  <c r="Q384" i="4" s="1"/>
  <c r="AL384" i="4" s="1"/>
  <c r="Q384" i="2"/>
  <c r="O385" i="4"/>
  <c r="M385" i="4"/>
  <c r="N385" i="4"/>
  <c r="L386" i="4"/>
  <c r="P385" i="2"/>
  <c r="R385" i="2" s="1"/>
  <c r="E386" i="4"/>
  <c r="F386" i="4" s="1"/>
  <c r="AK386" i="4" s="1"/>
  <c r="V14" i="1"/>
  <c r="C27" i="1"/>
  <c r="G35" i="1"/>
  <c r="AD386" i="2"/>
  <c r="AE386" i="2"/>
  <c r="V385" i="2"/>
  <c r="W385" i="2"/>
  <c r="N386" i="2"/>
  <c r="O386" i="2"/>
  <c r="C386" i="2"/>
  <c r="D386" i="2"/>
  <c r="AD387" i="4"/>
  <c r="AE387" i="4"/>
  <c r="W388" i="4"/>
  <c r="V388" i="4"/>
  <c r="D387" i="4"/>
  <c r="C387" i="4"/>
  <c r="E392" i="6"/>
  <c r="A392" i="6" s="1"/>
  <c r="C393" i="6"/>
  <c r="U385" i="2"/>
  <c r="T386" i="2"/>
  <c r="A387" i="2"/>
  <c r="B386" i="2"/>
  <c r="AC386" i="2"/>
  <c r="AB387" i="2"/>
  <c r="L387" i="2"/>
  <c r="M386" i="2"/>
  <c r="A388" i="4"/>
  <c r="B387" i="4"/>
  <c r="AB388" i="4"/>
  <c r="AC387" i="4"/>
  <c r="U388" i="4"/>
  <c r="T389" i="4"/>
  <c r="AC8" i="1"/>
  <c r="X388" i="4" l="1"/>
  <c r="X385" i="2"/>
  <c r="AF387" i="4"/>
  <c r="AF386" i="2"/>
  <c r="Z384" i="2"/>
  <c r="AH386" i="4"/>
  <c r="R384" i="4"/>
  <c r="G386" i="4"/>
  <c r="U37" i="1"/>
  <c r="AD35" i="1"/>
  <c r="S35" i="1" s="1"/>
  <c r="S33" i="1" s="1"/>
  <c r="P386" i="2"/>
  <c r="Q386" i="2" s="1"/>
  <c r="F385" i="2"/>
  <c r="Y385" i="2"/>
  <c r="Z385" i="2"/>
  <c r="AG386" i="2"/>
  <c r="AH386" i="2"/>
  <c r="E386" i="2"/>
  <c r="G386" i="2" s="1"/>
  <c r="E387" i="4"/>
  <c r="G387" i="4" s="1"/>
  <c r="P385" i="4"/>
  <c r="R385" i="4" s="1"/>
  <c r="Q385" i="2"/>
  <c r="N386" i="4"/>
  <c r="L387" i="4"/>
  <c r="O386" i="4"/>
  <c r="M386" i="4"/>
  <c r="R386" i="2"/>
  <c r="AE387" i="2"/>
  <c r="AD387" i="2"/>
  <c r="W386" i="2"/>
  <c r="V386" i="2"/>
  <c r="O387" i="2"/>
  <c r="N387" i="2"/>
  <c r="C387" i="2"/>
  <c r="D387" i="2"/>
  <c r="AD388" i="4"/>
  <c r="AE388" i="4"/>
  <c r="W389" i="4"/>
  <c r="V389" i="4"/>
  <c r="D388" i="4"/>
  <c r="C388" i="4"/>
  <c r="E393" i="6"/>
  <c r="A393" i="6" s="1"/>
  <c r="C394" i="6"/>
  <c r="L388" i="2"/>
  <c r="M387" i="2"/>
  <c r="A388" i="2"/>
  <c r="B387" i="2"/>
  <c r="AC387" i="2"/>
  <c r="AB388" i="2"/>
  <c r="U386" i="2"/>
  <c r="T387" i="2"/>
  <c r="AC388" i="4"/>
  <c r="AB389" i="4"/>
  <c r="U389" i="4"/>
  <c r="T390" i="4"/>
  <c r="A389" i="4"/>
  <c r="B388" i="4"/>
  <c r="X386" i="2" l="1"/>
  <c r="X389" i="4"/>
  <c r="Q385" i="4"/>
  <c r="AL385" i="4" s="1"/>
  <c r="S39" i="1"/>
  <c r="T39" i="1" s="1"/>
  <c r="U35" i="1"/>
  <c r="V35" i="1" s="1"/>
  <c r="F387" i="4"/>
  <c r="AK387" i="4" s="1"/>
  <c r="AF388" i="4"/>
  <c r="AF387" i="2"/>
  <c r="Y386" i="2"/>
  <c r="Z386" i="2"/>
  <c r="Z389" i="4"/>
  <c r="Y389" i="4"/>
  <c r="AM389" i="4" s="1"/>
  <c r="F386" i="2"/>
  <c r="E387" i="2"/>
  <c r="F387" i="2" s="1"/>
  <c r="P387" i="2"/>
  <c r="R387" i="2" s="1"/>
  <c r="O387" i="4"/>
  <c r="M387" i="4"/>
  <c r="L388" i="4"/>
  <c r="N387" i="4"/>
  <c r="P386" i="4"/>
  <c r="R386" i="4" s="1"/>
  <c r="G387" i="2"/>
  <c r="E388" i="4"/>
  <c r="G388" i="4" s="1"/>
  <c r="AD388" i="2"/>
  <c r="AE388" i="2"/>
  <c r="V387" i="2"/>
  <c r="W387" i="2"/>
  <c r="O388" i="2"/>
  <c r="N388" i="2"/>
  <c r="C388" i="2"/>
  <c r="D388" i="2"/>
  <c r="AD389" i="4"/>
  <c r="AE389" i="4"/>
  <c r="W390" i="4"/>
  <c r="V390" i="4"/>
  <c r="D389" i="4"/>
  <c r="C389" i="4"/>
  <c r="E394" i="6"/>
  <c r="A394" i="6" s="1"/>
  <c r="C395" i="6"/>
  <c r="U387" i="2"/>
  <c r="T388" i="2"/>
  <c r="AC388" i="2"/>
  <c r="AB389" i="2"/>
  <c r="A389" i="2"/>
  <c r="B388" i="2"/>
  <c r="L389" i="2"/>
  <c r="M388" i="2"/>
  <c r="A390" i="4"/>
  <c r="B389" i="4"/>
  <c r="AB390" i="4"/>
  <c r="AC389" i="4"/>
  <c r="U390" i="4"/>
  <c r="T391" i="4"/>
  <c r="X387" i="2" l="1"/>
  <c r="X390" i="4"/>
  <c r="Q387" i="2"/>
  <c r="AF388" i="2"/>
  <c r="AF389" i="4"/>
  <c r="AG389" i="4" s="1"/>
  <c r="AN389" i="4" s="1"/>
  <c r="Y390" i="4"/>
  <c r="AM390" i="4" s="1"/>
  <c r="Z390" i="4"/>
  <c r="Q386" i="4"/>
  <c r="AL386" i="4" s="1"/>
  <c r="N388" i="4"/>
  <c r="M388" i="4"/>
  <c r="O388" i="4"/>
  <c r="L389" i="4"/>
  <c r="P387" i="4"/>
  <c r="Q387" i="4" s="1"/>
  <c r="AL387" i="4" s="1"/>
  <c r="P388" i="2"/>
  <c r="Q388" i="2" s="1"/>
  <c r="F388" i="4"/>
  <c r="AK388" i="4" s="1"/>
  <c r="E388" i="2"/>
  <c r="F388" i="2" s="1"/>
  <c r="E389" i="4"/>
  <c r="F389" i="4" s="1"/>
  <c r="AK389" i="4" s="1"/>
  <c r="AE389" i="2"/>
  <c r="AD389" i="2"/>
  <c r="W388" i="2"/>
  <c r="V388" i="2"/>
  <c r="O389" i="2"/>
  <c r="N389" i="2"/>
  <c r="C389" i="2"/>
  <c r="D389" i="2"/>
  <c r="AD390" i="4"/>
  <c r="AE390" i="4"/>
  <c r="W391" i="4"/>
  <c r="V391" i="4"/>
  <c r="X391" i="4" s="1"/>
  <c r="D390" i="4"/>
  <c r="C390" i="4"/>
  <c r="C396" i="6"/>
  <c r="E395" i="6"/>
  <c r="A395" i="6" s="1"/>
  <c r="L390" i="2"/>
  <c r="M389" i="2"/>
  <c r="U388" i="2"/>
  <c r="T389" i="2"/>
  <c r="AC389" i="2"/>
  <c r="AB390" i="2"/>
  <c r="A390" i="2"/>
  <c r="B389" i="2"/>
  <c r="A391" i="4"/>
  <c r="B390" i="4"/>
  <c r="U391" i="4"/>
  <c r="T392" i="4"/>
  <c r="AC390" i="4"/>
  <c r="AB391" i="4"/>
  <c r="AH389" i="4" l="1"/>
  <c r="AF389" i="2"/>
  <c r="G389" i="4"/>
  <c r="AF390" i="4"/>
  <c r="AG390" i="4" s="1"/>
  <c r="AN390" i="4" s="1"/>
  <c r="R388" i="2"/>
  <c r="G388" i="2"/>
  <c r="X388" i="2"/>
  <c r="P389" i="2"/>
  <c r="Q389" i="2" s="1"/>
  <c r="Y391" i="4"/>
  <c r="AM391" i="4" s="1"/>
  <c r="Z391" i="4"/>
  <c r="AH390" i="4"/>
  <c r="AG389" i="2"/>
  <c r="AH389" i="2"/>
  <c r="E390" i="4"/>
  <c r="F390" i="4" s="1"/>
  <c r="AK390" i="4" s="1"/>
  <c r="R387" i="4"/>
  <c r="N389" i="4"/>
  <c r="M389" i="4"/>
  <c r="O389" i="4"/>
  <c r="L390" i="4"/>
  <c r="P388" i="4"/>
  <c r="R388" i="4" s="1"/>
  <c r="E389" i="2"/>
  <c r="G389" i="2" s="1"/>
  <c r="AD390" i="2"/>
  <c r="AE390" i="2"/>
  <c r="W389" i="2"/>
  <c r="V389" i="2"/>
  <c r="X389" i="2" s="1"/>
  <c r="N390" i="2"/>
  <c r="O390" i="2"/>
  <c r="C390" i="2"/>
  <c r="D390" i="2"/>
  <c r="AD391" i="4"/>
  <c r="AE391" i="4"/>
  <c r="W392" i="4"/>
  <c r="V392" i="4"/>
  <c r="D391" i="4"/>
  <c r="C391" i="4"/>
  <c r="E396" i="6"/>
  <c r="A396" i="6" s="1"/>
  <c r="C397" i="6"/>
  <c r="A391" i="2"/>
  <c r="B390" i="2"/>
  <c r="AC390" i="2"/>
  <c r="AB391" i="2"/>
  <c r="U389" i="2"/>
  <c r="T390" i="2"/>
  <c r="L391" i="2"/>
  <c r="M390" i="2"/>
  <c r="AC391" i="4"/>
  <c r="AB392" i="4"/>
  <c r="A392" i="4"/>
  <c r="B391" i="4"/>
  <c r="U392" i="4"/>
  <c r="T393" i="4"/>
  <c r="X392" i="4" l="1"/>
  <c r="R389" i="2"/>
  <c r="AF390" i="2"/>
  <c r="AG390" i="2" s="1"/>
  <c r="Y389" i="2"/>
  <c r="Z389" i="2"/>
  <c r="Y392" i="4"/>
  <c r="AM392" i="4" s="1"/>
  <c r="Z392" i="4"/>
  <c r="G390" i="4"/>
  <c r="AF391" i="4"/>
  <c r="F389" i="2"/>
  <c r="Q388" i="4"/>
  <c r="AL388" i="4" s="1"/>
  <c r="P390" i="2"/>
  <c r="R390" i="2" s="1"/>
  <c r="O390" i="4"/>
  <c r="L391" i="4"/>
  <c r="N390" i="4"/>
  <c r="M390" i="4"/>
  <c r="P389" i="4"/>
  <c r="Q389" i="4" s="1"/>
  <c r="AL389" i="4" s="1"/>
  <c r="E391" i="4"/>
  <c r="F391" i="4" s="1"/>
  <c r="AK391" i="4" s="1"/>
  <c r="E390" i="2"/>
  <c r="G390" i="2" s="1"/>
  <c r="G391" i="4"/>
  <c r="AE391" i="2"/>
  <c r="AD391" i="2"/>
  <c r="W390" i="2"/>
  <c r="V390" i="2"/>
  <c r="O391" i="2"/>
  <c r="N391" i="2"/>
  <c r="C391" i="2"/>
  <c r="D391" i="2"/>
  <c r="AD392" i="4"/>
  <c r="AE392" i="4"/>
  <c r="W393" i="4"/>
  <c r="V393" i="4"/>
  <c r="D392" i="4"/>
  <c r="C392" i="4"/>
  <c r="E397" i="6"/>
  <c r="A397" i="6" s="1"/>
  <c r="C398" i="6"/>
  <c r="L392" i="2"/>
  <c r="M391" i="2"/>
  <c r="U390" i="2"/>
  <c r="T391" i="2"/>
  <c r="A392" i="2"/>
  <c r="B391" i="2"/>
  <c r="AC391" i="2"/>
  <c r="AB392" i="2"/>
  <c r="AC392" i="4"/>
  <c r="AB393" i="4"/>
  <c r="A393" i="4"/>
  <c r="B392" i="4"/>
  <c r="U393" i="4"/>
  <c r="T394" i="4"/>
  <c r="F390" i="2" l="1"/>
  <c r="X390" i="2"/>
  <c r="AH390" i="2"/>
  <c r="X393" i="4"/>
  <c r="Y393" i="4" s="1"/>
  <c r="AM393" i="4" s="1"/>
  <c r="AF391" i="2"/>
  <c r="AG391" i="2" s="1"/>
  <c r="AF392" i="4"/>
  <c r="AG392" i="4" s="1"/>
  <c r="AN392" i="4" s="1"/>
  <c r="Y390" i="2"/>
  <c r="Z390" i="2"/>
  <c r="AG391" i="4"/>
  <c r="AN391" i="4" s="1"/>
  <c r="AH391" i="4"/>
  <c r="Z393" i="4"/>
  <c r="Q390" i="2"/>
  <c r="P391" i="2"/>
  <c r="R391" i="2" s="1"/>
  <c r="P390" i="4"/>
  <c r="Q390" i="4" s="1"/>
  <c r="AL390" i="4" s="1"/>
  <c r="R389" i="4"/>
  <c r="M391" i="4"/>
  <c r="L392" i="4"/>
  <c r="O391" i="4"/>
  <c r="N391" i="4"/>
  <c r="E392" i="4"/>
  <c r="F392" i="4" s="1"/>
  <c r="AK392" i="4" s="1"/>
  <c r="E391" i="2"/>
  <c r="G391" i="2" s="1"/>
  <c r="AD392" i="2"/>
  <c r="AE392" i="2"/>
  <c r="V391" i="2"/>
  <c r="W391" i="2"/>
  <c r="O392" i="2"/>
  <c r="N392" i="2"/>
  <c r="C392" i="2"/>
  <c r="D392" i="2"/>
  <c r="AD393" i="4"/>
  <c r="AE393" i="4"/>
  <c r="W394" i="4"/>
  <c r="V394" i="4"/>
  <c r="D393" i="4"/>
  <c r="C393" i="4"/>
  <c r="E398" i="6"/>
  <c r="A398" i="6" s="1"/>
  <c r="C399" i="6"/>
  <c r="AC392" i="2"/>
  <c r="AB393" i="2"/>
  <c r="A393" i="2"/>
  <c r="B392" i="2"/>
  <c r="U391" i="2"/>
  <c r="T392" i="2"/>
  <c r="L393" i="2"/>
  <c r="M392" i="2"/>
  <c r="AC393" i="4"/>
  <c r="AB394" i="4"/>
  <c r="U394" i="4"/>
  <c r="T395" i="4"/>
  <c r="A394" i="4"/>
  <c r="B393" i="4"/>
  <c r="X391" i="2" l="1"/>
  <c r="Y391" i="2" s="1"/>
  <c r="AH392" i="4"/>
  <c r="AF392" i="2"/>
  <c r="P392" i="2"/>
  <c r="AH391" i="2"/>
  <c r="Q391" i="2"/>
  <c r="AG392" i="2"/>
  <c r="AH392" i="2"/>
  <c r="E392" i="2"/>
  <c r="F392" i="2" s="1"/>
  <c r="Z391" i="2"/>
  <c r="AF393" i="4"/>
  <c r="X394" i="4"/>
  <c r="G392" i="4"/>
  <c r="E393" i="4"/>
  <c r="G393" i="4" s="1"/>
  <c r="P391" i="4"/>
  <c r="R391" i="4" s="1"/>
  <c r="R390" i="4"/>
  <c r="N392" i="4"/>
  <c r="L393" i="4"/>
  <c r="M392" i="4"/>
  <c r="O392" i="4"/>
  <c r="Q392" i="2"/>
  <c r="R392" i="2"/>
  <c r="F391" i="2"/>
  <c r="AE393" i="2"/>
  <c r="AD393" i="2"/>
  <c r="W392" i="2"/>
  <c r="V392" i="2"/>
  <c r="X392" i="2" s="1"/>
  <c r="O393" i="2"/>
  <c r="N393" i="2"/>
  <c r="C393" i="2"/>
  <c r="D393" i="2"/>
  <c r="AD394" i="4"/>
  <c r="AF394" i="4" s="1"/>
  <c r="AE394" i="4"/>
  <c r="W395" i="4"/>
  <c r="V395" i="4"/>
  <c r="X395" i="4" s="1"/>
  <c r="D394" i="4"/>
  <c r="C394" i="4"/>
  <c r="C400" i="6"/>
  <c r="E399" i="6"/>
  <c r="A399" i="6" s="1"/>
  <c r="AC393" i="2"/>
  <c r="AF393" i="2"/>
  <c r="AB394" i="2"/>
  <c r="L394" i="2"/>
  <c r="M393" i="2"/>
  <c r="U392" i="2"/>
  <c r="T393" i="2"/>
  <c r="A394" i="2"/>
  <c r="B393" i="2"/>
  <c r="AC394" i="4"/>
  <c r="AB395" i="4"/>
  <c r="A395" i="4"/>
  <c r="B394" i="4"/>
  <c r="U395" i="4"/>
  <c r="T396" i="4"/>
  <c r="G392" i="2" l="1"/>
  <c r="Q391" i="4"/>
  <c r="AL391" i="4" s="1"/>
  <c r="F393" i="4"/>
  <c r="AK393" i="4" s="1"/>
  <c r="AG393" i="4"/>
  <c r="AN393" i="4" s="1"/>
  <c r="AH393" i="4"/>
  <c r="Y392" i="2"/>
  <c r="Z392" i="2"/>
  <c r="AG393" i="2"/>
  <c r="AH393" i="2"/>
  <c r="P392" i="4"/>
  <c r="R392" i="4" s="1"/>
  <c r="M393" i="4"/>
  <c r="L394" i="4"/>
  <c r="O393" i="4"/>
  <c r="N393" i="4"/>
  <c r="P393" i="4" s="1"/>
  <c r="P393" i="2"/>
  <c r="Q393" i="2" s="1"/>
  <c r="E394" i="4"/>
  <c r="E393" i="2"/>
  <c r="G393" i="2" s="1"/>
  <c r="F394" i="4"/>
  <c r="AK394" i="4" s="1"/>
  <c r="G394" i="4"/>
  <c r="AD394" i="2"/>
  <c r="AE394" i="2"/>
  <c r="AF394" i="2" s="1"/>
  <c r="V393" i="2"/>
  <c r="W393" i="2"/>
  <c r="O394" i="2"/>
  <c r="N394" i="2"/>
  <c r="C394" i="2"/>
  <c r="D394" i="2"/>
  <c r="AD395" i="4"/>
  <c r="AE395" i="4"/>
  <c r="W396" i="4"/>
  <c r="V396" i="4"/>
  <c r="X396" i="4" s="1"/>
  <c r="D395" i="4"/>
  <c r="C395" i="4"/>
  <c r="E400" i="6"/>
  <c r="A400" i="6" s="1"/>
  <c r="C401" i="6"/>
  <c r="U393" i="2"/>
  <c r="T394" i="2"/>
  <c r="AC394" i="2"/>
  <c r="AB395" i="2"/>
  <c r="A395" i="2"/>
  <c r="B394" i="2"/>
  <c r="L395" i="2"/>
  <c r="M394" i="2"/>
  <c r="A396" i="4"/>
  <c r="B395" i="4"/>
  <c r="AB396" i="4"/>
  <c r="AC395" i="4"/>
  <c r="U396" i="4"/>
  <c r="T397" i="4"/>
  <c r="X393" i="2" l="1"/>
  <c r="AF395" i="4"/>
  <c r="Y393" i="2"/>
  <c r="Z393" i="2"/>
  <c r="Y396" i="4"/>
  <c r="AM396" i="4" s="1"/>
  <c r="Z396" i="4"/>
  <c r="Q392" i="4"/>
  <c r="AL392" i="4" s="1"/>
  <c r="F393" i="2"/>
  <c r="P394" i="2"/>
  <c r="R393" i="2"/>
  <c r="N394" i="4"/>
  <c r="M394" i="4"/>
  <c r="O394" i="4"/>
  <c r="P394" i="4" s="1"/>
  <c r="L395" i="4"/>
  <c r="Q393" i="4"/>
  <c r="AL393" i="4" s="1"/>
  <c r="R393" i="4"/>
  <c r="Q394" i="2"/>
  <c r="R394" i="2"/>
  <c r="E395" i="4"/>
  <c r="G395" i="4"/>
  <c r="F395" i="4"/>
  <c r="AK395" i="4" s="1"/>
  <c r="E394" i="2"/>
  <c r="F394" i="2" s="1"/>
  <c r="AE395" i="2"/>
  <c r="AD395" i="2"/>
  <c r="AF395" i="2" s="1"/>
  <c r="W394" i="2"/>
  <c r="V394" i="2"/>
  <c r="X394" i="2" s="1"/>
  <c r="O395" i="2"/>
  <c r="N395" i="2"/>
  <c r="C395" i="2"/>
  <c r="D395" i="2"/>
  <c r="AD396" i="4"/>
  <c r="AE396" i="4"/>
  <c r="W397" i="4"/>
  <c r="V397" i="4"/>
  <c r="D396" i="4"/>
  <c r="C396" i="4"/>
  <c r="E401" i="6"/>
  <c r="A401" i="6" s="1"/>
  <c r="C402" i="6"/>
  <c r="L396" i="2"/>
  <c r="M395" i="2"/>
  <c r="U394" i="2"/>
  <c r="T395" i="2"/>
  <c r="AC395" i="2"/>
  <c r="AB396" i="2"/>
  <c r="A396" i="2"/>
  <c r="B395" i="2"/>
  <c r="AC396" i="4"/>
  <c r="AB397" i="4"/>
  <c r="A397" i="4"/>
  <c r="B396" i="4"/>
  <c r="U397" i="4"/>
  <c r="T398" i="4"/>
  <c r="X397" i="4" l="1"/>
  <c r="AF396" i="4"/>
  <c r="Z397" i="4"/>
  <c r="Y397" i="4"/>
  <c r="AM397" i="4" s="1"/>
  <c r="AG396" i="4"/>
  <c r="AN396" i="4" s="1"/>
  <c r="AH396" i="4"/>
  <c r="E395" i="2"/>
  <c r="F395" i="2" s="1"/>
  <c r="R394" i="4"/>
  <c r="Q394" i="4"/>
  <c r="AL394" i="4" s="1"/>
  <c r="O395" i="4"/>
  <c r="L396" i="4"/>
  <c r="N395" i="4"/>
  <c r="M395" i="4"/>
  <c r="P395" i="2"/>
  <c r="Q395" i="2" s="1"/>
  <c r="R395" i="2"/>
  <c r="E396" i="4"/>
  <c r="F396" i="4" s="1"/>
  <c r="AK396" i="4" s="1"/>
  <c r="G394" i="2"/>
  <c r="AD396" i="2"/>
  <c r="AE396" i="2"/>
  <c r="AF396" i="2" s="1"/>
  <c r="V395" i="2"/>
  <c r="W395" i="2"/>
  <c r="O396" i="2"/>
  <c r="N396" i="2"/>
  <c r="C396" i="2"/>
  <c r="D396" i="2"/>
  <c r="AD397" i="4"/>
  <c r="AE397" i="4"/>
  <c r="AF397" i="4" s="1"/>
  <c r="W398" i="4"/>
  <c r="V398" i="4"/>
  <c r="X398" i="4" s="1"/>
  <c r="D397" i="4"/>
  <c r="C397" i="4"/>
  <c r="E402" i="6"/>
  <c r="A402" i="6" s="1"/>
  <c r="C403" i="6"/>
  <c r="L397" i="2"/>
  <c r="M396" i="2"/>
  <c r="AC396" i="2"/>
  <c r="AB397" i="2"/>
  <c r="U395" i="2"/>
  <c r="T396" i="2"/>
  <c r="A397" i="2"/>
  <c r="B396" i="2"/>
  <c r="U398" i="4"/>
  <c r="T399" i="4"/>
  <c r="A398" i="4"/>
  <c r="B397" i="4"/>
  <c r="AB398" i="4"/>
  <c r="AC397" i="4"/>
  <c r="G395" i="2" l="1"/>
  <c r="X395" i="2"/>
  <c r="G396" i="4"/>
  <c r="Y398" i="4"/>
  <c r="AM398" i="4" s="1"/>
  <c r="Z398" i="4"/>
  <c r="AG397" i="4"/>
  <c r="AN397" i="4" s="1"/>
  <c r="AH397" i="4"/>
  <c r="AG396" i="2"/>
  <c r="AH396" i="2"/>
  <c r="E397" i="4"/>
  <c r="F397" i="4" s="1"/>
  <c r="AK397" i="4" s="1"/>
  <c r="P396" i="2"/>
  <c r="R396" i="2" s="1"/>
  <c r="P395" i="4"/>
  <c r="Q395" i="4" s="1"/>
  <c r="AL395" i="4" s="1"/>
  <c r="M396" i="4"/>
  <c r="N396" i="4"/>
  <c r="L397" i="4"/>
  <c r="O396" i="4"/>
  <c r="E396" i="2"/>
  <c r="F396" i="2" s="1"/>
  <c r="AE397" i="2"/>
  <c r="AD397" i="2"/>
  <c r="AF397" i="2" s="1"/>
  <c r="W396" i="2"/>
  <c r="V396" i="2"/>
  <c r="X396" i="2" s="1"/>
  <c r="O397" i="2"/>
  <c r="N397" i="2"/>
  <c r="C397" i="2"/>
  <c r="D397" i="2"/>
  <c r="AD398" i="4"/>
  <c r="AE398" i="4"/>
  <c r="W399" i="4"/>
  <c r="V399" i="4"/>
  <c r="X399" i="4" s="1"/>
  <c r="D398" i="4"/>
  <c r="C398" i="4"/>
  <c r="C404" i="6"/>
  <c r="E403" i="6"/>
  <c r="A403" i="6" s="1"/>
  <c r="A398" i="2"/>
  <c r="B397" i="2"/>
  <c r="AC397" i="2"/>
  <c r="AB398" i="2"/>
  <c r="U396" i="2"/>
  <c r="T397" i="2"/>
  <c r="L398" i="2"/>
  <c r="M397" i="2"/>
  <c r="A399" i="4"/>
  <c r="B398" i="4"/>
  <c r="U399" i="4"/>
  <c r="T400" i="4"/>
  <c r="AC398" i="4"/>
  <c r="AB399" i="4"/>
  <c r="Q396" i="2" l="1"/>
  <c r="R395" i="4"/>
  <c r="AF398" i="4"/>
  <c r="AG398" i="4" s="1"/>
  <c r="AN398" i="4" s="1"/>
  <c r="Y396" i="2"/>
  <c r="Z396" i="2"/>
  <c r="Y399" i="4"/>
  <c r="AM399" i="4" s="1"/>
  <c r="Z399" i="4"/>
  <c r="AG397" i="2"/>
  <c r="AH397" i="2"/>
  <c r="G397" i="4"/>
  <c r="E398" i="4"/>
  <c r="G398" i="4" s="1"/>
  <c r="P397" i="2"/>
  <c r="Q397" i="2" s="1"/>
  <c r="P396" i="4"/>
  <c r="Q396" i="4" s="1"/>
  <c r="AL396" i="4" s="1"/>
  <c r="O397" i="4"/>
  <c r="L398" i="4"/>
  <c r="N397" i="4"/>
  <c r="M397" i="4"/>
  <c r="E397" i="2"/>
  <c r="G396" i="2"/>
  <c r="G397" i="2"/>
  <c r="F397" i="2"/>
  <c r="F398" i="4"/>
  <c r="AK398" i="4" s="1"/>
  <c r="AD398" i="2"/>
  <c r="AE398" i="2"/>
  <c r="W397" i="2"/>
  <c r="V397" i="2"/>
  <c r="X397" i="2" s="1"/>
  <c r="O398" i="2"/>
  <c r="N398" i="2"/>
  <c r="C398" i="2"/>
  <c r="D398" i="2"/>
  <c r="AD399" i="4"/>
  <c r="AE399" i="4"/>
  <c r="W400" i="4"/>
  <c r="V400" i="4"/>
  <c r="X400" i="4" s="1"/>
  <c r="D399" i="4"/>
  <c r="C399" i="4"/>
  <c r="E399" i="4" s="1"/>
  <c r="E404" i="6"/>
  <c r="A404" i="6" s="1"/>
  <c r="C405" i="6"/>
  <c r="L399" i="2"/>
  <c r="M398" i="2"/>
  <c r="AC398" i="2"/>
  <c r="AB399" i="2"/>
  <c r="U397" i="2"/>
  <c r="T398" i="2"/>
  <c r="A399" i="2"/>
  <c r="B398" i="2"/>
  <c r="AC399" i="4"/>
  <c r="AB400" i="4"/>
  <c r="U400" i="4"/>
  <c r="T401" i="4"/>
  <c r="A400" i="4"/>
  <c r="B399" i="4"/>
  <c r="AH398" i="4" l="1"/>
  <c r="AF398" i="2"/>
  <c r="AH398" i="2" s="1"/>
  <c r="AF399" i="4"/>
  <c r="AG399" i="4" s="1"/>
  <c r="AN399" i="4" s="1"/>
  <c r="Y400" i="4"/>
  <c r="AM400" i="4" s="1"/>
  <c r="Z400" i="4"/>
  <c r="Y397" i="2"/>
  <c r="Z397" i="2"/>
  <c r="AG398" i="2"/>
  <c r="R397" i="2"/>
  <c r="R396" i="4"/>
  <c r="P397" i="4"/>
  <c r="Q397" i="4" s="1"/>
  <c r="AL397" i="4" s="1"/>
  <c r="P398" i="2"/>
  <c r="Q398" i="2" s="1"/>
  <c r="R397" i="4"/>
  <c r="O398" i="4"/>
  <c r="M398" i="4"/>
  <c r="L399" i="4"/>
  <c r="N398" i="4"/>
  <c r="G399" i="4"/>
  <c r="F399" i="4"/>
  <c r="AK399" i="4" s="1"/>
  <c r="E398" i="2"/>
  <c r="G398" i="2" s="1"/>
  <c r="AE399" i="2"/>
  <c r="AD399" i="2"/>
  <c r="W398" i="2"/>
  <c r="V398" i="2"/>
  <c r="O399" i="2"/>
  <c r="N399" i="2"/>
  <c r="C399" i="2"/>
  <c r="D399" i="2"/>
  <c r="AD400" i="4"/>
  <c r="AE400" i="4"/>
  <c r="W401" i="4"/>
  <c r="V401" i="4"/>
  <c r="D400" i="4"/>
  <c r="C400" i="4"/>
  <c r="E405" i="6"/>
  <c r="A405" i="6" s="1"/>
  <c r="C406" i="6"/>
  <c r="U398" i="2"/>
  <c r="T399" i="2"/>
  <c r="AC399" i="2"/>
  <c r="AB400" i="2"/>
  <c r="A400" i="2"/>
  <c r="B399" i="2"/>
  <c r="L400" i="2"/>
  <c r="M399" i="2"/>
  <c r="AC400" i="4"/>
  <c r="AB401" i="4"/>
  <c r="A401" i="4"/>
  <c r="B400" i="4"/>
  <c r="U401" i="4"/>
  <c r="T402" i="4"/>
  <c r="E399" i="2" l="1"/>
  <c r="AH399" i="4"/>
  <c r="X398" i="2"/>
  <c r="Y398" i="2" s="1"/>
  <c r="X401" i="4"/>
  <c r="AF399" i="2"/>
  <c r="AH399" i="2" s="1"/>
  <c r="AF400" i="4"/>
  <c r="AG400" i="4"/>
  <c r="AN400" i="4" s="1"/>
  <c r="AH400" i="4"/>
  <c r="R398" i="2"/>
  <c r="Z398" i="2"/>
  <c r="P398" i="4"/>
  <c r="R398" i="4" s="1"/>
  <c r="O399" i="4"/>
  <c r="M399" i="4"/>
  <c r="N399" i="4"/>
  <c r="L400" i="4"/>
  <c r="P399" i="2"/>
  <c r="R399" i="2" s="1"/>
  <c r="E400" i="4"/>
  <c r="G400" i="4" s="1"/>
  <c r="F398" i="2"/>
  <c r="F399" i="2"/>
  <c r="G399" i="2"/>
  <c r="AD400" i="2"/>
  <c r="AE400" i="2"/>
  <c r="AF400" i="2" s="1"/>
  <c r="V399" i="2"/>
  <c r="W399" i="2"/>
  <c r="O400" i="2"/>
  <c r="N400" i="2"/>
  <c r="C400" i="2"/>
  <c r="D400" i="2"/>
  <c r="E400" i="2" s="1"/>
  <c r="AD401" i="4"/>
  <c r="AE401" i="4"/>
  <c r="AF401" i="4" s="1"/>
  <c r="W402" i="4"/>
  <c r="V402" i="4"/>
  <c r="D401" i="4"/>
  <c r="C401" i="4"/>
  <c r="E406" i="6"/>
  <c r="A406" i="6" s="1"/>
  <c r="C407" i="6"/>
  <c r="L401" i="2"/>
  <c r="M400" i="2"/>
  <c r="AC400" i="2"/>
  <c r="AB401" i="2"/>
  <c r="U399" i="2"/>
  <c r="T400" i="2"/>
  <c r="A401" i="2"/>
  <c r="B400" i="2"/>
  <c r="A402" i="4"/>
  <c r="B401" i="4"/>
  <c r="U402" i="4"/>
  <c r="T403" i="4"/>
  <c r="AC401" i="4"/>
  <c r="AB402" i="4"/>
  <c r="E401" i="4" l="1"/>
  <c r="AG399" i="2"/>
  <c r="X402" i="4"/>
  <c r="X399" i="2"/>
  <c r="Y399" i="2" s="1"/>
  <c r="AG400" i="2"/>
  <c r="AH400" i="2"/>
  <c r="F400" i="4"/>
  <c r="AK400" i="4" s="1"/>
  <c r="Q398" i="4"/>
  <c r="AL398" i="4" s="1"/>
  <c r="Q399" i="2"/>
  <c r="L401" i="4"/>
  <c r="O400" i="4"/>
  <c r="N400" i="4"/>
  <c r="P400" i="4" s="1"/>
  <c r="M400" i="4"/>
  <c r="P399" i="4"/>
  <c r="R399" i="4" s="1"/>
  <c r="P400" i="2"/>
  <c r="Q400" i="2" s="1"/>
  <c r="F400" i="2"/>
  <c r="G400" i="2"/>
  <c r="F401" i="4"/>
  <c r="AK401" i="4" s="1"/>
  <c r="G401" i="4"/>
  <c r="AE401" i="2"/>
  <c r="AD401" i="2"/>
  <c r="W400" i="2"/>
  <c r="V400" i="2"/>
  <c r="O401" i="2"/>
  <c r="N401" i="2"/>
  <c r="C401" i="2"/>
  <c r="D401" i="2"/>
  <c r="AD402" i="4"/>
  <c r="AE402" i="4"/>
  <c r="W403" i="4"/>
  <c r="V403" i="4"/>
  <c r="D402" i="4"/>
  <c r="C402" i="4"/>
  <c r="C408" i="6"/>
  <c r="E407" i="6"/>
  <c r="A407" i="6" s="1"/>
  <c r="A402" i="2"/>
  <c r="B401" i="2"/>
  <c r="AC401" i="2"/>
  <c r="AB402" i="2"/>
  <c r="L402" i="2"/>
  <c r="M401" i="2"/>
  <c r="U400" i="2"/>
  <c r="T401" i="2"/>
  <c r="U403" i="4"/>
  <c r="T404" i="4"/>
  <c r="AC402" i="4"/>
  <c r="AB403" i="4"/>
  <c r="A403" i="4"/>
  <c r="B402" i="4"/>
  <c r="Z399" i="2" l="1"/>
  <c r="X403" i="4"/>
  <c r="X400" i="2"/>
  <c r="AF401" i="2"/>
  <c r="Y403" i="4"/>
  <c r="AM403" i="4" s="1"/>
  <c r="Z403" i="4"/>
  <c r="Y400" i="2"/>
  <c r="Z400" i="2"/>
  <c r="AF402" i="4"/>
  <c r="E401" i="2"/>
  <c r="G401" i="2" s="1"/>
  <c r="E402" i="4"/>
  <c r="F402" i="4" s="1"/>
  <c r="AK402" i="4" s="1"/>
  <c r="R400" i="2"/>
  <c r="P401" i="2"/>
  <c r="R400" i="4"/>
  <c r="Q400" i="4"/>
  <c r="AL400" i="4" s="1"/>
  <c r="L402" i="4"/>
  <c r="O401" i="4"/>
  <c r="M401" i="4"/>
  <c r="N401" i="4"/>
  <c r="Q399" i="4"/>
  <c r="AL399" i="4" s="1"/>
  <c r="R401" i="2"/>
  <c r="Q401" i="2"/>
  <c r="AD402" i="2"/>
  <c r="AE402" i="2"/>
  <c r="V401" i="2"/>
  <c r="X401" i="2" s="1"/>
  <c r="W401" i="2"/>
  <c r="N402" i="2"/>
  <c r="O402" i="2"/>
  <c r="C402" i="2"/>
  <c r="D402" i="2"/>
  <c r="AD403" i="4"/>
  <c r="AE403" i="4"/>
  <c r="AF403" i="4" s="1"/>
  <c r="W404" i="4"/>
  <c r="V404" i="4"/>
  <c r="D403" i="4"/>
  <c r="C403" i="4"/>
  <c r="E408" i="6"/>
  <c r="A408" i="6" s="1"/>
  <c r="C409" i="6"/>
  <c r="L403" i="2"/>
  <c r="M402" i="2"/>
  <c r="U401" i="2"/>
  <c r="T402" i="2"/>
  <c r="AC402" i="2"/>
  <c r="AB403" i="2"/>
  <c r="A403" i="2"/>
  <c r="B402" i="2"/>
  <c r="U404" i="4"/>
  <c r="T405" i="4"/>
  <c r="A404" i="4"/>
  <c r="B403" i="4"/>
  <c r="AC403" i="4"/>
  <c r="AB404" i="4"/>
  <c r="AF402" i="2" l="1"/>
  <c r="P401" i="4"/>
  <c r="X404" i="4"/>
  <c r="Y404" i="4" s="1"/>
  <c r="AM404" i="4" s="1"/>
  <c r="F401" i="2"/>
  <c r="G402" i="4"/>
  <c r="E402" i="2"/>
  <c r="G402" i="2" s="1"/>
  <c r="AG403" i="4"/>
  <c r="AN403" i="4" s="1"/>
  <c r="AH403" i="4"/>
  <c r="Q401" i="4"/>
  <c r="AL401" i="4" s="1"/>
  <c r="R401" i="4"/>
  <c r="O402" i="4"/>
  <c r="M402" i="4"/>
  <c r="N402" i="4"/>
  <c r="L403" i="4"/>
  <c r="P402" i="2"/>
  <c r="R402" i="2" s="1"/>
  <c r="E403" i="4"/>
  <c r="G403" i="4" s="1"/>
  <c r="F403" i="4"/>
  <c r="AK403" i="4" s="1"/>
  <c r="AE403" i="2"/>
  <c r="AD403" i="2"/>
  <c r="W402" i="2"/>
  <c r="V402" i="2"/>
  <c r="X402" i="2" s="1"/>
  <c r="O403" i="2"/>
  <c r="N403" i="2"/>
  <c r="C403" i="2"/>
  <c r="D403" i="2"/>
  <c r="AD404" i="4"/>
  <c r="AE404" i="4"/>
  <c r="W405" i="4"/>
  <c r="V405" i="4"/>
  <c r="X405" i="4" s="1"/>
  <c r="D404" i="4"/>
  <c r="C404" i="4"/>
  <c r="E409" i="6"/>
  <c r="A409" i="6" s="1"/>
  <c r="C410" i="6"/>
  <c r="U402" i="2"/>
  <c r="T403" i="2"/>
  <c r="A404" i="2"/>
  <c r="B403" i="2"/>
  <c r="AC403" i="2"/>
  <c r="AB404" i="2"/>
  <c r="L404" i="2"/>
  <c r="M403" i="2"/>
  <c r="AC404" i="4"/>
  <c r="AB405" i="4"/>
  <c r="A405" i="4"/>
  <c r="B404" i="4"/>
  <c r="U405" i="4"/>
  <c r="T406" i="4"/>
  <c r="Z404" i="4" l="1"/>
  <c r="P403" i="2"/>
  <c r="F402" i="2"/>
  <c r="AF404" i="4"/>
  <c r="AF403" i="2"/>
  <c r="AH403" i="2" s="1"/>
  <c r="AG404" i="4"/>
  <c r="AN404" i="4" s="1"/>
  <c r="AH404" i="4"/>
  <c r="AG403" i="2"/>
  <c r="Z405" i="4"/>
  <c r="Y405" i="4"/>
  <c r="AM405" i="4" s="1"/>
  <c r="E403" i="2"/>
  <c r="F403" i="2" s="1"/>
  <c r="M403" i="4"/>
  <c r="L404" i="4"/>
  <c r="N403" i="4"/>
  <c r="O403" i="4"/>
  <c r="P402" i="4"/>
  <c r="Q402" i="4" s="1"/>
  <c r="AL402" i="4" s="1"/>
  <c r="Q402" i="2"/>
  <c r="R403" i="2"/>
  <c r="Q403" i="2"/>
  <c r="E404" i="4"/>
  <c r="G404" i="4" s="1"/>
  <c r="AD404" i="2"/>
  <c r="AE404" i="2"/>
  <c r="AF404" i="2" s="1"/>
  <c r="V403" i="2"/>
  <c r="W403" i="2"/>
  <c r="O404" i="2"/>
  <c r="N404" i="2"/>
  <c r="C404" i="2"/>
  <c r="D404" i="2"/>
  <c r="AD405" i="4"/>
  <c r="AE405" i="4"/>
  <c r="AF405" i="4" s="1"/>
  <c r="W406" i="4"/>
  <c r="V406" i="4"/>
  <c r="D405" i="4"/>
  <c r="C405" i="4"/>
  <c r="E410" i="6"/>
  <c r="A410" i="6" s="1"/>
  <c r="C411" i="6"/>
  <c r="L405" i="2"/>
  <c r="M404" i="2"/>
  <c r="A405" i="2"/>
  <c r="B404" i="2"/>
  <c r="AC404" i="2"/>
  <c r="AB405" i="2"/>
  <c r="U403" i="2"/>
  <c r="T404" i="2"/>
  <c r="A406" i="4"/>
  <c r="B405" i="4"/>
  <c r="U406" i="4"/>
  <c r="T407" i="4"/>
  <c r="AC405" i="4"/>
  <c r="AB406" i="4"/>
  <c r="P403" i="4" l="1"/>
  <c r="X406" i="4"/>
  <c r="X403" i="2"/>
  <c r="P404" i="2"/>
  <c r="Y406" i="4"/>
  <c r="AM406" i="4" s="1"/>
  <c r="Z406" i="4"/>
  <c r="Y403" i="2"/>
  <c r="Z403" i="2"/>
  <c r="AG404" i="2"/>
  <c r="AH404" i="2"/>
  <c r="AG405" i="4"/>
  <c r="AN405" i="4" s="1"/>
  <c r="AH405" i="4"/>
  <c r="G403" i="2"/>
  <c r="F404" i="4"/>
  <c r="AK404" i="4" s="1"/>
  <c r="R402" i="4"/>
  <c r="N404" i="4"/>
  <c r="M404" i="4"/>
  <c r="O404" i="4"/>
  <c r="L405" i="4"/>
  <c r="Q403" i="4"/>
  <c r="AL403" i="4" s="1"/>
  <c r="R403" i="4"/>
  <c r="Q404" i="2"/>
  <c r="R404" i="2"/>
  <c r="E405" i="4"/>
  <c r="G405" i="4" s="1"/>
  <c r="E404" i="2"/>
  <c r="G404" i="2" s="1"/>
  <c r="AE405" i="2"/>
  <c r="AD405" i="2"/>
  <c r="W404" i="2"/>
  <c r="V404" i="2"/>
  <c r="O405" i="2"/>
  <c r="N405" i="2"/>
  <c r="C405" i="2"/>
  <c r="D405" i="2"/>
  <c r="AD406" i="4"/>
  <c r="AE406" i="4"/>
  <c r="W407" i="4"/>
  <c r="V407" i="4"/>
  <c r="D406" i="4"/>
  <c r="C406" i="4"/>
  <c r="C412" i="6"/>
  <c r="E411" i="6"/>
  <c r="A411" i="6" s="1"/>
  <c r="AC405" i="2"/>
  <c r="AB406" i="2"/>
  <c r="L406" i="2"/>
  <c r="M405" i="2"/>
  <c r="U404" i="2"/>
  <c r="T405" i="2"/>
  <c r="A406" i="2"/>
  <c r="B405" i="2"/>
  <c r="AC406" i="4"/>
  <c r="AB407" i="4"/>
  <c r="A407" i="4"/>
  <c r="B406" i="4"/>
  <c r="U407" i="4"/>
  <c r="T408" i="4"/>
  <c r="F405" i="4" l="1"/>
  <c r="AK405" i="4" s="1"/>
  <c r="AF405" i="2"/>
  <c r="P405" i="2"/>
  <c r="X407" i="4"/>
  <c r="Y407" i="4" s="1"/>
  <c r="AM407" i="4" s="1"/>
  <c r="X404" i="2"/>
  <c r="Z404" i="2" s="1"/>
  <c r="AF406" i="4"/>
  <c r="AG406" i="4" s="1"/>
  <c r="AN406" i="4" s="1"/>
  <c r="AG405" i="2"/>
  <c r="AH405" i="2"/>
  <c r="F404" i="2"/>
  <c r="P404" i="4"/>
  <c r="R404" i="4" s="1"/>
  <c r="N405" i="4"/>
  <c r="M405" i="4"/>
  <c r="O405" i="4"/>
  <c r="L406" i="4"/>
  <c r="R405" i="2"/>
  <c r="Q405" i="2"/>
  <c r="E406" i="4"/>
  <c r="G406" i="4" s="1"/>
  <c r="E405" i="2"/>
  <c r="G405" i="2" s="1"/>
  <c r="AD406" i="2"/>
  <c r="AE406" i="2"/>
  <c r="W405" i="2"/>
  <c r="V405" i="2"/>
  <c r="N406" i="2"/>
  <c r="O406" i="2"/>
  <c r="C406" i="2"/>
  <c r="D406" i="2"/>
  <c r="AD407" i="4"/>
  <c r="AE407" i="4"/>
  <c r="W408" i="4"/>
  <c r="V408" i="4"/>
  <c r="D407" i="4"/>
  <c r="C407" i="4"/>
  <c r="E412" i="6"/>
  <c r="A412" i="6" s="1"/>
  <c r="C413" i="6"/>
  <c r="AC406" i="2"/>
  <c r="AB407" i="2"/>
  <c r="A407" i="2"/>
  <c r="B406" i="2"/>
  <c r="U405" i="2"/>
  <c r="T406" i="2"/>
  <c r="L407" i="2"/>
  <c r="M406" i="2"/>
  <c r="AC407" i="4"/>
  <c r="AB408" i="4"/>
  <c r="A408" i="4"/>
  <c r="B407" i="4"/>
  <c r="U408" i="4"/>
  <c r="T409" i="4"/>
  <c r="Q404" i="4" l="1"/>
  <c r="AL404" i="4" s="1"/>
  <c r="Z407" i="4"/>
  <c r="Y404" i="2"/>
  <c r="AF406" i="2"/>
  <c r="X408" i="4"/>
  <c r="X405" i="2"/>
  <c r="Z405" i="2" s="1"/>
  <c r="AH406" i="4"/>
  <c r="AF407" i="4"/>
  <c r="AG407" i="4" s="1"/>
  <c r="AN407" i="4" s="1"/>
  <c r="AG406" i="2"/>
  <c r="AH406" i="2"/>
  <c r="F406" i="4"/>
  <c r="AK406" i="4" s="1"/>
  <c r="P405" i="4"/>
  <c r="Q405" i="4" s="1"/>
  <c r="AL405" i="4" s="1"/>
  <c r="L407" i="4"/>
  <c r="O406" i="4"/>
  <c r="M406" i="4"/>
  <c r="N406" i="4"/>
  <c r="P406" i="2"/>
  <c r="Q406" i="2" s="1"/>
  <c r="E407" i="4"/>
  <c r="G407" i="4" s="1"/>
  <c r="E406" i="2"/>
  <c r="G406" i="2" s="1"/>
  <c r="F405" i="2"/>
  <c r="AE407" i="2"/>
  <c r="AD407" i="2"/>
  <c r="W406" i="2"/>
  <c r="V406" i="2"/>
  <c r="O407" i="2"/>
  <c r="N407" i="2"/>
  <c r="C407" i="2"/>
  <c r="D407" i="2"/>
  <c r="AD408" i="4"/>
  <c r="AE408" i="4"/>
  <c r="W409" i="4"/>
  <c r="V409" i="4"/>
  <c r="D408" i="4"/>
  <c r="C408" i="4"/>
  <c r="E408" i="4" s="1"/>
  <c r="E413" i="6"/>
  <c r="A413" i="6" s="1"/>
  <c r="C414" i="6"/>
  <c r="U406" i="2"/>
  <c r="T407" i="2"/>
  <c r="A408" i="2"/>
  <c r="B407" i="2"/>
  <c r="L408" i="2"/>
  <c r="M407" i="2"/>
  <c r="AC407" i="2"/>
  <c r="AB408" i="2"/>
  <c r="AC408" i="4"/>
  <c r="AB409" i="4"/>
  <c r="A409" i="4"/>
  <c r="B408" i="4"/>
  <c r="U409" i="4"/>
  <c r="T410" i="4"/>
  <c r="Y405" i="2" l="1"/>
  <c r="AH407" i="4"/>
  <c r="AF407" i="2"/>
  <c r="AH407" i="2" s="1"/>
  <c r="X409" i="4"/>
  <c r="X406" i="2"/>
  <c r="Y406" i="2" s="1"/>
  <c r="F406" i="2"/>
  <c r="AF408" i="4"/>
  <c r="AG407" i="2"/>
  <c r="F407" i="4"/>
  <c r="AK407" i="4" s="1"/>
  <c r="R405" i="4"/>
  <c r="Z406" i="2"/>
  <c r="E407" i="2"/>
  <c r="F407" i="2" s="1"/>
  <c r="P406" i="4"/>
  <c r="Q406" i="4" s="1"/>
  <c r="AL406" i="4" s="1"/>
  <c r="R406" i="2"/>
  <c r="N407" i="4"/>
  <c r="O407" i="4"/>
  <c r="M407" i="4"/>
  <c r="L408" i="4"/>
  <c r="P407" i="2"/>
  <c r="Q407" i="2" s="1"/>
  <c r="G408" i="4"/>
  <c r="F408" i="4"/>
  <c r="AK408" i="4" s="1"/>
  <c r="AD408" i="2"/>
  <c r="AE408" i="2"/>
  <c r="V407" i="2"/>
  <c r="W407" i="2"/>
  <c r="O408" i="2"/>
  <c r="N408" i="2"/>
  <c r="C408" i="2"/>
  <c r="D408" i="2"/>
  <c r="AD409" i="4"/>
  <c r="AE409" i="4"/>
  <c r="W410" i="4"/>
  <c r="V410" i="4"/>
  <c r="D409" i="4"/>
  <c r="C409" i="4"/>
  <c r="E414" i="6"/>
  <c r="A414" i="6" s="1"/>
  <c r="C415" i="6"/>
  <c r="AC408" i="2"/>
  <c r="AB409" i="2"/>
  <c r="U407" i="2"/>
  <c r="T408" i="2"/>
  <c r="A409" i="2"/>
  <c r="B408" i="2"/>
  <c r="L409" i="2"/>
  <c r="M408" i="2"/>
  <c r="A410" i="4"/>
  <c r="B409" i="4"/>
  <c r="AC409" i="4"/>
  <c r="AB410" i="4"/>
  <c r="U410" i="4"/>
  <c r="T411" i="4"/>
  <c r="AF408" i="2" l="1"/>
  <c r="R406" i="4"/>
  <c r="X407" i="2"/>
  <c r="Y407" i="2" s="1"/>
  <c r="AF409" i="4"/>
  <c r="Z407" i="2"/>
  <c r="X410" i="4"/>
  <c r="G407" i="2"/>
  <c r="E409" i="4"/>
  <c r="F409" i="4" s="1"/>
  <c r="AK409" i="4" s="1"/>
  <c r="E408" i="2"/>
  <c r="F408" i="2" s="1"/>
  <c r="P407" i="4"/>
  <c r="Q407" i="4" s="1"/>
  <c r="AL407" i="4" s="1"/>
  <c r="P408" i="2"/>
  <c r="R407" i="2"/>
  <c r="M408" i="4"/>
  <c r="O408" i="4"/>
  <c r="N408" i="4"/>
  <c r="P408" i="4" s="1"/>
  <c r="L409" i="4"/>
  <c r="Q408" i="2"/>
  <c r="R408" i="2"/>
  <c r="AE409" i="2"/>
  <c r="AD409" i="2"/>
  <c r="AF409" i="2" s="1"/>
  <c r="W408" i="2"/>
  <c r="V408" i="2"/>
  <c r="O409" i="2"/>
  <c r="N409" i="2"/>
  <c r="C409" i="2"/>
  <c r="D409" i="2"/>
  <c r="AD410" i="4"/>
  <c r="AE410" i="4"/>
  <c r="W411" i="4"/>
  <c r="V411" i="4"/>
  <c r="D410" i="4"/>
  <c r="C410" i="4"/>
  <c r="C416" i="6"/>
  <c r="E415" i="6"/>
  <c r="A415" i="6" s="1"/>
  <c r="L410" i="2"/>
  <c r="M409" i="2"/>
  <c r="U408" i="2"/>
  <c r="T409" i="2"/>
  <c r="A410" i="2"/>
  <c r="B409" i="2"/>
  <c r="AC409" i="2"/>
  <c r="AB410" i="2"/>
  <c r="U411" i="4"/>
  <c r="T412" i="4"/>
  <c r="AC410" i="4"/>
  <c r="AB411" i="4"/>
  <c r="A411" i="4"/>
  <c r="B410" i="4"/>
  <c r="R407" i="4" l="1"/>
  <c r="G409" i="4"/>
  <c r="G408" i="2"/>
  <c r="X411" i="4"/>
  <c r="Z411" i="4" s="1"/>
  <c r="Y411" i="4"/>
  <c r="AM411" i="4" s="1"/>
  <c r="AF410" i="4"/>
  <c r="E409" i="2"/>
  <c r="Y410" i="4"/>
  <c r="AM410" i="4" s="1"/>
  <c r="Z410" i="4"/>
  <c r="P409" i="2"/>
  <c r="X408" i="2"/>
  <c r="E410" i="4"/>
  <c r="F410" i="4" s="1"/>
  <c r="AK410" i="4" s="1"/>
  <c r="L410" i="4"/>
  <c r="N409" i="4"/>
  <c r="M409" i="4"/>
  <c r="O409" i="4"/>
  <c r="Q408" i="4"/>
  <c r="AL408" i="4" s="1"/>
  <c r="R408" i="4"/>
  <c r="R409" i="2"/>
  <c r="Q409" i="2"/>
  <c r="G409" i="2"/>
  <c r="F409" i="2"/>
  <c r="AD410" i="2"/>
  <c r="AE410" i="2"/>
  <c r="V409" i="2"/>
  <c r="W409" i="2"/>
  <c r="O410" i="2"/>
  <c r="N410" i="2"/>
  <c r="C410" i="2"/>
  <c r="D410" i="2"/>
  <c r="AD411" i="4"/>
  <c r="AE411" i="4"/>
  <c r="W412" i="4"/>
  <c r="V412" i="4"/>
  <c r="D411" i="4"/>
  <c r="C411" i="4"/>
  <c r="E416" i="6"/>
  <c r="A416" i="6" s="1"/>
  <c r="C417" i="6"/>
  <c r="AC410" i="2"/>
  <c r="AB411" i="2"/>
  <c r="L411" i="2"/>
  <c r="M410" i="2"/>
  <c r="A411" i="2"/>
  <c r="B410" i="2"/>
  <c r="U409" i="2"/>
  <c r="T410" i="2"/>
  <c r="U412" i="4"/>
  <c r="T413" i="4"/>
  <c r="A412" i="4"/>
  <c r="B411" i="4"/>
  <c r="AC411" i="4"/>
  <c r="AB412" i="4"/>
  <c r="P410" i="2" l="1"/>
  <c r="G410" i="4"/>
  <c r="AF411" i="4"/>
  <c r="AF410" i="2"/>
  <c r="AH410" i="2" s="1"/>
  <c r="X409" i="2"/>
  <c r="AG411" i="4"/>
  <c r="AN411" i="4" s="1"/>
  <c r="AH411" i="4"/>
  <c r="AG410" i="2"/>
  <c r="AG410" i="4"/>
  <c r="AN410" i="4" s="1"/>
  <c r="AH410" i="4"/>
  <c r="X412" i="4"/>
  <c r="E411" i="4"/>
  <c r="G411" i="4" s="1"/>
  <c r="E410" i="2"/>
  <c r="F410" i="2" s="1"/>
  <c r="P409" i="4"/>
  <c r="Q409" i="4"/>
  <c r="AL409" i="4" s="1"/>
  <c r="R409" i="4"/>
  <c r="O410" i="4"/>
  <c r="L411" i="4"/>
  <c r="N410" i="4"/>
  <c r="M410" i="4"/>
  <c r="Q410" i="2"/>
  <c r="R410" i="2"/>
  <c r="AE411" i="2"/>
  <c r="AD411" i="2"/>
  <c r="W410" i="2"/>
  <c r="V410" i="2"/>
  <c r="O411" i="2"/>
  <c r="N411" i="2"/>
  <c r="C411" i="2"/>
  <c r="D411" i="2"/>
  <c r="AD412" i="4"/>
  <c r="AE412" i="4"/>
  <c r="W413" i="4"/>
  <c r="V413" i="4"/>
  <c r="D412" i="4"/>
  <c r="C412" i="4"/>
  <c r="E417" i="6"/>
  <c r="A417" i="6" s="1"/>
  <c r="C418" i="6"/>
  <c r="L412" i="2"/>
  <c r="M411" i="2"/>
  <c r="AC411" i="2"/>
  <c r="AB412" i="2"/>
  <c r="U410" i="2"/>
  <c r="T411" i="2"/>
  <c r="A412" i="2"/>
  <c r="B411" i="2"/>
  <c r="AC412" i="4"/>
  <c r="AB413" i="4"/>
  <c r="U413" i="4"/>
  <c r="T414" i="4"/>
  <c r="A413" i="4"/>
  <c r="B412" i="4"/>
  <c r="G410" i="2" l="1"/>
  <c r="AF411" i="2"/>
  <c r="P411" i="2"/>
  <c r="X410" i="2"/>
  <c r="AF412" i="4"/>
  <c r="AH412" i="4" s="1"/>
  <c r="Y410" i="2"/>
  <c r="Z410" i="2"/>
  <c r="AG412" i="4"/>
  <c r="AN412" i="4" s="1"/>
  <c r="AG411" i="2"/>
  <c r="AH411" i="2"/>
  <c r="Y412" i="4"/>
  <c r="AM412" i="4" s="1"/>
  <c r="Z412" i="4"/>
  <c r="F411" i="4"/>
  <c r="AK411" i="4" s="1"/>
  <c r="X413" i="4"/>
  <c r="E411" i="2"/>
  <c r="F411" i="2" s="1"/>
  <c r="E412" i="4"/>
  <c r="F412" i="4" s="1"/>
  <c r="AK412" i="4" s="1"/>
  <c r="O411" i="4"/>
  <c r="L412" i="4"/>
  <c r="N411" i="4"/>
  <c r="M411" i="4"/>
  <c r="P410" i="4"/>
  <c r="Q410" i="4" s="1"/>
  <c r="AL410" i="4" s="1"/>
  <c r="R411" i="2"/>
  <c r="Q411" i="2"/>
  <c r="AD412" i="2"/>
  <c r="AE412" i="2"/>
  <c r="V411" i="2"/>
  <c r="W411" i="2"/>
  <c r="O412" i="2"/>
  <c r="N412" i="2"/>
  <c r="P412" i="2" s="1"/>
  <c r="C412" i="2"/>
  <c r="D412" i="2"/>
  <c r="AD413" i="4"/>
  <c r="AE413" i="4"/>
  <c r="W414" i="4"/>
  <c r="V414" i="4"/>
  <c r="D413" i="4"/>
  <c r="C413" i="4"/>
  <c r="E418" i="6"/>
  <c r="A418" i="6" s="1"/>
  <c r="C419" i="6"/>
  <c r="A413" i="2"/>
  <c r="B412" i="2"/>
  <c r="U411" i="2"/>
  <c r="T412" i="2"/>
  <c r="AC412" i="2"/>
  <c r="AB413" i="2"/>
  <c r="L413" i="2"/>
  <c r="M412" i="2"/>
  <c r="U414" i="4"/>
  <c r="T415" i="4"/>
  <c r="A414" i="4"/>
  <c r="B413" i="4"/>
  <c r="AC413" i="4"/>
  <c r="AB414" i="4"/>
  <c r="G411" i="2" l="1"/>
  <c r="AF413" i="4"/>
  <c r="AF412" i="2"/>
  <c r="X411" i="2"/>
  <c r="AG412" i="2"/>
  <c r="AH412" i="2"/>
  <c r="Y411" i="2"/>
  <c r="Z411" i="2"/>
  <c r="Z413" i="4"/>
  <c r="Y413" i="4"/>
  <c r="AM413" i="4" s="1"/>
  <c r="AG413" i="4"/>
  <c r="AN413" i="4" s="1"/>
  <c r="AH413" i="4"/>
  <c r="X414" i="4"/>
  <c r="G412" i="4"/>
  <c r="R410" i="4"/>
  <c r="P411" i="4"/>
  <c r="Q411" i="4" s="1"/>
  <c r="AL411" i="4" s="1"/>
  <c r="N412" i="4"/>
  <c r="M412" i="4"/>
  <c r="O412" i="4"/>
  <c r="L413" i="4"/>
  <c r="Q412" i="2"/>
  <c r="R412" i="2"/>
  <c r="E413" i="4"/>
  <c r="F413" i="4" s="1"/>
  <c r="AK413" i="4" s="1"/>
  <c r="E412" i="2"/>
  <c r="F412" i="2" s="1"/>
  <c r="AE413" i="2"/>
  <c r="AD413" i="2"/>
  <c r="W412" i="2"/>
  <c r="V412" i="2"/>
  <c r="O413" i="2"/>
  <c r="N413" i="2"/>
  <c r="C413" i="2"/>
  <c r="D413" i="2"/>
  <c r="AD414" i="4"/>
  <c r="AE414" i="4"/>
  <c r="W415" i="4"/>
  <c r="V415" i="4"/>
  <c r="X415" i="4" s="1"/>
  <c r="D414" i="4"/>
  <c r="C414" i="4"/>
  <c r="C420" i="6"/>
  <c r="E419" i="6"/>
  <c r="A419" i="6" s="1"/>
  <c r="L414" i="2"/>
  <c r="M413" i="2"/>
  <c r="AC413" i="2"/>
  <c r="AB414" i="2"/>
  <c r="U412" i="2"/>
  <c r="T413" i="2"/>
  <c r="X412" i="2"/>
  <c r="A414" i="2"/>
  <c r="B413" i="2"/>
  <c r="A415" i="4"/>
  <c r="B414" i="4"/>
  <c r="AC414" i="4"/>
  <c r="AB415" i="4"/>
  <c r="U415" i="4"/>
  <c r="T416" i="4"/>
  <c r="AF413" i="2" l="1"/>
  <c r="AF414" i="4"/>
  <c r="AG414" i="4"/>
  <c r="AN414" i="4" s="1"/>
  <c r="AH414" i="4"/>
  <c r="AG413" i="2"/>
  <c r="AH413" i="2"/>
  <c r="Y412" i="2"/>
  <c r="Z412" i="2"/>
  <c r="R411" i="4"/>
  <c r="Y414" i="4"/>
  <c r="AM414" i="4" s="1"/>
  <c r="Z414" i="4"/>
  <c r="G413" i="4"/>
  <c r="P412" i="4"/>
  <c r="R412" i="4"/>
  <c r="Q412" i="4"/>
  <c r="AL412" i="4" s="1"/>
  <c r="P413" i="2"/>
  <c r="R413" i="2" s="1"/>
  <c r="M413" i="4"/>
  <c r="L414" i="4"/>
  <c r="N413" i="4"/>
  <c r="O413" i="4"/>
  <c r="E413" i="2"/>
  <c r="G413" i="2" s="1"/>
  <c r="G412" i="2"/>
  <c r="E414" i="4"/>
  <c r="F414" i="4" s="1"/>
  <c r="AK414" i="4" s="1"/>
  <c r="AD414" i="2"/>
  <c r="AE414" i="2"/>
  <c r="W413" i="2"/>
  <c r="V413" i="2"/>
  <c r="O414" i="2"/>
  <c r="N414" i="2"/>
  <c r="P414" i="2" s="1"/>
  <c r="C414" i="2"/>
  <c r="D414" i="2"/>
  <c r="AD415" i="4"/>
  <c r="AE415" i="4"/>
  <c r="W416" i="4"/>
  <c r="V416" i="4"/>
  <c r="D415" i="4"/>
  <c r="C415" i="4"/>
  <c r="E420" i="6"/>
  <c r="A420" i="6" s="1"/>
  <c r="C421" i="6"/>
  <c r="U413" i="2"/>
  <c r="T414" i="2"/>
  <c r="A415" i="2"/>
  <c r="B414" i="2"/>
  <c r="AC414" i="2"/>
  <c r="AB415" i="2"/>
  <c r="L415" i="2"/>
  <c r="M414" i="2"/>
  <c r="A416" i="4"/>
  <c r="B415" i="4"/>
  <c r="U416" i="4"/>
  <c r="T417" i="4"/>
  <c r="AC415" i="4"/>
  <c r="AB416" i="4"/>
  <c r="AF414" i="2" l="1"/>
  <c r="E414" i="2"/>
  <c r="X413" i="2"/>
  <c r="Z413" i="2" s="1"/>
  <c r="AF415" i="4"/>
  <c r="AG414" i="2"/>
  <c r="AH414" i="2"/>
  <c r="G414" i="4"/>
  <c r="Y413" i="2"/>
  <c r="X416" i="4"/>
  <c r="P413" i="4"/>
  <c r="R413" i="4" s="1"/>
  <c r="F413" i="2"/>
  <c r="Q413" i="2"/>
  <c r="O414" i="4"/>
  <c r="M414" i="4"/>
  <c r="N414" i="4"/>
  <c r="L415" i="4"/>
  <c r="Q414" i="2"/>
  <c r="R414" i="2"/>
  <c r="E415" i="4"/>
  <c r="G415" i="4"/>
  <c r="F415" i="4"/>
  <c r="AK415" i="4" s="1"/>
  <c r="G414" i="2"/>
  <c r="F414" i="2"/>
  <c r="AE415" i="2"/>
  <c r="AD415" i="2"/>
  <c r="W414" i="2"/>
  <c r="V414" i="2"/>
  <c r="O415" i="2"/>
  <c r="N415" i="2"/>
  <c r="C415" i="2"/>
  <c r="D415" i="2"/>
  <c r="AD416" i="4"/>
  <c r="AE416" i="4"/>
  <c r="W417" i="4"/>
  <c r="V417" i="4"/>
  <c r="D416" i="4"/>
  <c r="C416" i="4"/>
  <c r="E421" i="6"/>
  <c r="A421" i="6" s="1"/>
  <c r="C422" i="6"/>
  <c r="L416" i="2"/>
  <c r="M415" i="2"/>
  <c r="U414" i="2"/>
  <c r="T415" i="2"/>
  <c r="AC415" i="2"/>
  <c r="AB416" i="2"/>
  <c r="A416" i="2"/>
  <c r="B415" i="2"/>
  <c r="A417" i="4"/>
  <c r="B416" i="4"/>
  <c r="AC416" i="4"/>
  <c r="AB417" i="4"/>
  <c r="U417" i="4"/>
  <c r="T418" i="4"/>
  <c r="E415" i="2" l="1"/>
  <c r="AF415" i="2"/>
  <c r="X414" i="2"/>
  <c r="AF416" i="4"/>
  <c r="X417" i="4"/>
  <c r="Z417" i="4" s="1"/>
  <c r="Q413" i="4"/>
  <c r="AL413" i="4" s="1"/>
  <c r="Y414" i="2"/>
  <c r="Z414" i="2"/>
  <c r="P414" i="4"/>
  <c r="Q414" i="4" s="1"/>
  <c r="AL414" i="4" s="1"/>
  <c r="O415" i="4"/>
  <c r="M415" i="4"/>
  <c r="L416" i="4"/>
  <c r="N415" i="4"/>
  <c r="P415" i="2"/>
  <c r="R415" i="2"/>
  <c r="Q415" i="2"/>
  <c r="E416" i="4"/>
  <c r="G416" i="4" s="1"/>
  <c r="F415" i="2"/>
  <c r="G415" i="2"/>
  <c r="AD416" i="2"/>
  <c r="AE416" i="2"/>
  <c r="AF416" i="2" s="1"/>
  <c r="V415" i="2"/>
  <c r="W415" i="2"/>
  <c r="O416" i="2"/>
  <c r="N416" i="2"/>
  <c r="C416" i="2"/>
  <c r="D416" i="2"/>
  <c r="AD417" i="4"/>
  <c r="AE417" i="4"/>
  <c r="W418" i="4"/>
  <c r="V418" i="4"/>
  <c r="D417" i="4"/>
  <c r="C417" i="4"/>
  <c r="E422" i="6"/>
  <c r="A422" i="6" s="1"/>
  <c r="C423" i="6"/>
  <c r="AC416" i="2"/>
  <c r="AB417" i="2"/>
  <c r="U415" i="2"/>
  <c r="T416" i="2"/>
  <c r="A417" i="2"/>
  <c r="B416" i="2"/>
  <c r="L417" i="2"/>
  <c r="M416" i="2"/>
  <c r="A418" i="4"/>
  <c r="B417" i="4"/>
  <c r="U418" i="4"/>
  <c r="T419" i="4"/>
  <c r="AC417" i="4"/>
  <c r="AB418" i="4"/>
  <c r="Y417" i="4" l="1"/>
  <c r="AM417" i="4" s="1"/>
  <c r="F416" i="4"/>
  <c r="AK416" i="4" s="1"/>
  <c r="X415" i="2"/>
  <c r="AF417" i="4"/>
  <c r="X418" i="4"/>
  <c r="AG417" i="4"/>
  <c r="AN417" i="4" s="1"/>
  <c r="AH417" i="4"/>
  <c r="R414" i="4"/>
  <c r="N416" i="4"/>
  <c r="L417" i="4"/>
  <c r="M416" i="4"/>
  <c r="O416" i="4"/>
  <c r="P415" i="4"/>
  <c r="Q415" i="4" s="1"/>
  <c r="AL415" i="4" s="1"/>
  <c r="P416" i="2"/>
  <c r="Q416" i="2" s="1"/>
  <c r="E417" i="4"/>
  <c r="F417" i="4" s="1"/>
  <c r="AK417" i="4" s="1"/>
  <c r="E416" i="2"/>
  <c r="F416" i="2" s="1"/>
  <c r="AE417" i="2"/>
  <c r="AD417" i="2"/>
  <c r="W416" i="2"/>
  <c r="V416" i="2"/>
  <c r="O417" i="2"/>
  <c r="N417" i="2"/>
  <c r="C417" i="2"/>
  <c r="D417" i="2"/>
  <c r="AD418" i="4"/>
  <c r="AE418" i="4"/>
  <c r="W419" i="4"/>
  <c r="V419" i="4"/>
  <c r="D418" i="4"/>
  <c r="C418" i="4"/>
  <c r="C424" i="6"/>
  <c r="E423" i="6"/>
  <c r="A423" i="6" s="1"/>
  <c r="A418" i="2"/>
  <c r="B417" i="2"/>
  <c r="L418" i="2"/>
  <c r="M417" i="2"/>
  <c r="AC417" i="2"/>
  <c r="AB418" i="2"/>
  <c r="U416" i="2"/>
  <c r="T417" i="2"/>
  <c r="A419" i="4"/>
  <c r="B418" i="4"/>
  <c r="AC418" i="4"/>
  <c r="AB419" i="4"/>
  <c r="U419" i="4"/>
  <c r="T420" i="4"/>
  <c r="X416" i="2" l="1"/>
  <c r="X419" i="4"/>
  <c r="Y419" i="4" s="1"/>
  <c r="AM419" i="4" s="1"/>
  <c r="AF417" i="2"/>
  <c r="R416" i="2"/>
  <c r="G416" i="2"/>
  <c r="P416" i="4"/>
  <c r="AF418" i="4"/>
  <c r="AG418" i="4" s="1"/>
  <c r="AN418" i="4" s="1"/>
  <c r="Z419" i="4"/>
  <c r="AG417" i="2"/>
  <c r="AH417" i="2"/>
  <c r="Y418" i="4"/>
  <c r="AM418" i="4" s="1"/>
  <c r="Z418" i="4"/>
  <c r="G417" i="4"/>
  <c r="R415" i="4"/>
  <c r="O417" i="4"/>
  <c r="M417" i="4"/>
  <c r="L418" i="4"/>
  <c r="N417" i="4"/>
  <c r="P417" i="2"/>
  <c r="R417" i="2" s="1"/>
  <c r="R416" i="4"/>
  <c r="Q416" i="4"/>
  <c r="AL416" i="4" s="1"/>
  <c r="E418" i="4"/>
  <c r="F418" i="4" s="1"/>
  <c r="AK418" i="4" s="1"/>
  <c r="E417" i="2"/>
  <c r="F417" i="2" s="1"/>
  <c r="AD418" i="2"/>
  <c r="AE418" i="2"/>
  <c r="V417" i="2"/>
  <c r="W417" i="2"/>
  <c r="N418" i="2"/>
  <c r="O418" i="2"/>
  <c r="C418" i="2"/>
  <c r="D418" i="2"/>
  <c r="AD419" i="4"/>
  <c r="AE419" i="4"/>
  <c r="W420" i="4"/>
  <c r="V420" i="4"/>
  <c r="D419" i="4"/>
  <c r="C419" i="4"/>
  <c r="E419" i="4" s="1"/>
  <c r="E424" i="6"/>
  <c r="A424" i="6" s="1"/>
  <c r="C425" i="6"/>
  <c r="A419" i="2"/>
  <c r="B418" i="2"/>
  <c r="AC418" i="2"/>
  <c r="AB419" i="2"/>
  <c r="L419" i="2"/>
  <c r="M418" i="2"/>
  <c r="U417" i="2"/>
  <c r="T418" i="2"/>
  <c r="U420" i="4"/>
  <c r="T421" i="4"/>
  <c r="AC419" i="4"/>
  <c r="AB420" i="4"/>
  <c r="A420" i="4"/>
  <c r="B419" i="4"/>
  <c r="AH418" i="4" l="1"/>
  <c r="G418" i="4"/>
  <c r="AF418" i="2"/>
  <c r="AG418" i="2" s="1"/>
  <c r="AF419" i="4"/>
  <c r="X417" i="2"/>
  <c r="Z417" i="2" s="1"/>
  <c r="AG419" i="4"/>
  <c r="AN419" i="4" s="1"/>
  <c r="AH419" i="4"/>
  <c r="Y417" i="2"/>
  <c r="AH418" i="2"/>
  <c r="G417" i="2"/>
  <c r="E418" i="2"/>
  <c r="F418" i="2" s="1"/>
  <c r="X420" i="4"/>
  <c r="Q417" i="2"/>
  <c r="P418" i="2"/>
  <c r="Q418" i="2" s="1"/>
  <c r="P417" i="4"/>
  <c r="Q417" i="4" s="1"/>
  <c r="AL417" i="4" s="1"/>
  <c r="N418" i="4"/>
  <c r="L419" i="4"/>
  <c r="M418" i="4"/>
  <c r="O418" i="4"/>
  <c r="G419" i="4"/>
  <c r="F419" i="4"/>
  <c r="AK419" i="4" s="1"/>
  <c r="AE419" i="2"/>
  <c r="AD419" i="2"/>
  <c r="W418" i="2"/>
  <c r="V418" i="2"/>
  <c r="O419" i="2"/>
  <c r="N419" i="2"/>
  <c r="C419" i="2"/>
  <c r="D419" i="2"/>
  <c r="AD420" i="4"/>
  <c r="AE420" i="4"/>
  <c r="W421" i="4"/>
  <c r="V421" i="4"/>
  <c r="D420" i="4"/>
  <c r="C420" i="4"/>
  <c r="E425" i="6"/>
  <c r="A425" i="6" s="1"/>
  <c r="C426" i="6"/>
  <c r="U418" i="2"/>
  <c r="T419" i="2"/>
  <c r="AC419" i="2"/>
  <c r="AB420" i="2"/>
  <c r="L420" i="2"/>
  <c r="M419" i="2"/>
  <c r="A420" i="2"/>
  <c r="B419" i="2"/>
  <c r="A421" i="4"/>
  <c r="B420" i="4"/>
  <c r="AC420" i="4"/>
  <c r="AB421" i="4"/>
  <c r="U421" i="4"/>
  <c r="T422" i="4"/>
  <c r="AF420" i="4" l="1"/>
  <c r="AF419" i="2"/>
  <c r="X421" i="4"/>
  <c r="X418" i="2"/>
  <c r="Z418" i="2" s="1"/>
  <c r="G418" i="2"/>
  <c r="AG420" i="4"/>
  <c r="AN420" i="4" s="1"/>
  <c r="AH420" i="4"/>
  <c r="Y418" i="2"/>
  <c r="AG419" i="2"/>
  <c r="AH419" i="2"/>
  <c r="Z421" i="4"/>
  <c r="Y421" i="4"/>
  <c r="AM421" i="4" s="1"/>
  <c r="R418" i="2"/>
  <c r="R417" i="4"/>
  <c r="Y420" i="4"/>
  <c r="AM420" i="4" s="1"/>
  <c r="Z420" i="4"/>
  <c r="P418" i="4"/>
  <c r="R418" i="4" s="1"/>
  <c r="P419" i="2"/>
  <c r="R419" i="2" s="1"/>
  <c r="O419" i="4"/>
  <c r="L420" i="4"/>
  <c r="N419" i="4"/>
  <c r="P419" i="4" s="1"/>
  <c r="M419" i="4"/>
  <c r="E419" i="2"/>
  <c r="G419" i="2" s="1"/>
  <c r="E420" i="4"/>
  <c r="G420" i="4" s="1"/>
  <c r="AD420" i="2"/>
  <c r="AE420" i="2"/>
  <c r="V419" i="2"/>
  <c r="W419" i="2"/>
  <c r="O420" i="2"/>
  <c r="N420" i="2"/>
  <c r="C420" i="2"/>
  <c r="D420" i="2"/>
  <c r="AD421" i="4"/>
  <c r="AE421" i="4"/>
  <c r="W422" i="4"/>
  <c r="V422" i="4"/>
  <c r="X422" i="4" s="1"/>
  <c r="D421" i="4"/>
  <c r="C421" i="4"/>
  <c r="E426" i="6"/>
  <c r="A426" i="6" s="1"/>
  <c r="C427" i="6"/>
  <c r="AC420" i="2"/>
  <c r="AB421" i="2"/>
  <c r="U419" i="2"/>
  <c r="T420" i="2"/>
  <c r="A421" i="2"/>
  <c r="B420" i="2"/>
  <c r="L421" i="2"/>
  <c r="M420" i="2"/>
  <c r="A422" i="4"/>
  <c r="B421" i="4"/>
  <c r="AC421" i="4"/>
  <c r="AB422" i="4"/>
  <c r="U422" i="4"/>
  <c r="T423" i="4"/>
  <c r="AF420" i="2" l="1"/>
  <c r="Q418" i="4"/>
  <c r="AL418" i="4" s="1"/>
  <c r="X419" i="2"/>
  <c r="Y419" i="2"/>
  <c r="Z419" i="2"/>
  <c r="Q419" i="2"/>
  <c r="AF421" i="4"/>
  <c r="AG420" i="2"/>
  <c r="AH420" i="2"/>
  <c r="F419" i="2"/>
  <c r="Q419" i="4"/>
  <c r="AL419" i="4" s="1"/>
  <c r="R419" i="4"/>
  <c r="P420" i="2"/>
  <c r="R420" i="2" s="1"/>
  <c r="L421" i="4"/>
  <c r="N420" i="4"/>
  <c r="O420" i="4"/>
  <c r="M420" i="4"/>
  <c r="F420" i="4"/>
  <c r="AK420" i="4" s="1"/>
  <c r="E420" i="2"/>
  <c r="G420" i="2" s="1"/>
  <c r="E421" i="4"/>
  <c r="F421" i="4" s="1"/>
  <c r="AK421" i="4" s="1"/>
  <c r="AE421" i="2"/>
  <c r="AD421" i="2"/>
  <c r="W420" i="2"/>
  <c r="V420" i="2"/>
  <c r="O421" i="2"/>
  <c r="N421" i="2"/>
  <c r="C421" i="2"/>
  <c r="D421" i="2"/>
  <c r="AD422" i="4"/>
  <c r="AE422" i="4"/>
  <c r="W423" i="4"/>
  <c r="V423" i="4"/>
  <c r="D422" i="4"/>
  <c r="C422" i="4"/>
  <c r="C428" i="6"/>
  <c r="E427" i="6"/>
  <c r="A427" i="6" s="1"/>
  <c r="L422" i="2"/>
  <c r="M421" i="2"/>
  <c r="A422" i="2"/>
  <c r="B421" i="2"/>
  <c r="AC421" i="2"/>
  <c r="AB422" i="2"/>
  <c r="U420" i="2"/>
  <c r="T421" i="2"/>
  <c r="A423" i="4"/>
  <c r="B422" i="4"/>
  <c r="U423" i="4"/>
  <c r="T424" i="4"/>
  <c r="AC422" i="4"/>
  <c r="AB423" i="4"/>
  <c r="AF421" i="2" l="1"/>
  <c r="F420" i="2"/>
  <c r="P421" i="2"/>
  <c r="X423" i="4"/>
  <c r="X420" i="2"/>
  <c r="Y420" i="2" s="1"/>
  <c r="Q420" i="2"/>
  <c r="Z420" i="2"/>
  <c r="AG421" i="4"/>
  <c r="AN421" i="4" s="1"/>
  <c r="AH421" i="4"/>
  <c r="AF422" i="4"/>
  <c r="AG421" i="2"/>
  <c r="AH421" i="2"/>
  <c r="P420" i="4"/>
  <c r="R420" i="4" s="1"/>
  <c r="M421" i="4"/>
  <c r="N421" i="4"/>
  <c r="O421" i="4"/>
  <c r="L422" i="4"/>
  <c r="R421" i="2"/>
  <c r="Q421" i="2"/>
  <c r="E422" i="4"/>
  <c r="G421" i="4"/>
  <c r="F422" i="4"/>
  <c r="AK422" i="4" s="1"/>
  <c r="G422" i="4"/>
  <c r="E421" i="2"/>
  <c r="F421" i="2" s="1"/>
  <c r="AD422" i="2"/>
  <c r="AE422" i="2"/>
  <c r="W421" i="2"/>
  <c r="V421" i="2"/>
  <c r="N422" i="2"/>
  <c r="O422" i="2"/>
  <c r="C422" i="2"/>
  <c r="D422" i="2"/>
  <c r="AD423" i="4"/>
  <c r="AE423" i="4"/>
  <c r="W424" i="4"/>
  <c r="V424" i="4"/>
  <c r="D423" i="4"/>
  <c r="C423" i="4"/>
  <c r="E428" i="6"/>
  <c r="A428" i="6" s="1"/>
  <c r="C429" i="6"/>
  <c r="U421" i="2"/>
  <c r="T422" i="2"/>
  <c r="L423" i="2"/>
  <c r="M422" i="2"/>
  <c r="A423" i="2"/>
  <c r="B422" i="2"/>
  <c r="AC422" i="2"/>
  <c r="AB423" i="2"/>
  <c r="A424" i="4"/>
  <c r="B423" i="4"/>
  <c r="U424" i="4"/>
  <c r="T425" i="4"/>
  <c r="AC423" i="4"/>
  <c r="AB424" i="4"/>
  <c r="X421" i="2" l="1"/>
  <c r="AF423" i="4"/>
  <c r="AF422" i="2"/>
  <c r="Y421" i="2"/>
  <c r="Z421" i="2"/>
  <c r="Q420" i="4"/>
  <c r="AL420" i="4" s="1"/>
  <c r="X424" i="4"/>
  <c r="E423" i="4"/>
  <c r="F423" i="4" s="1"/>
  <c r="AK423" i="4" s="1"/>
  <c r="P422" i="2"/>
  <c r="O422" i="4"/>
  <c r="M422" i="4"/>
  <c r="N422" i="4"/>
  <c r="L423" i="4"/>
  <c r="P421" i="4"/>
  <c r="R421" i="4" s="1"/>
  <c r="Q422" i="2"/>
  <c r="R422" i="2"/>
  <c r="E422" i="2"/>
  <c r="G422" i="2"/>
  <c r="F422" i="2"/>
  <c r="G421" i="2"/>
  <c r="AE423" i="2"/>
  <c r="AD423" i="2"/>
  <c r="AF423" i="2" s="1"/>
  <c r="W422" i="2"/>
  <c r="V422" i="2"/>
  <c r="X422" i="2" s="1"/>
  <c r="O423" i="2"/>
  <c r="N423" i="2"/>
  <c r="C423" i="2"/>
  <c r="D423" i="2"/>
  <c r="AD424" i="4"/>
  <c r="AE424" i="4"/>
  <c r="W425" i="4"/>
  <c r="V425" i="4"/>
  <c r="D424" i="4"/>
  <c r="C424" i="4"/>
  <c r="E429" i="6"/>
  <c r="A429" i="6" s="1"/>
  <c r="C430" i="6"/>
  <c r="AC423" i="2"/>
  <c r="AB424" i="2"/>
  <c r="A424" i="2"/>
  <c r="B423" i="2"/>
  <c r="L424" i="2"/>
  <c r="M423" i="2"/>
  <c r="U422" i="2"/>
  <c r="T423" i="2"/>
  <c r="A425" i="4"/>
  <c r="B424" i="4"/>
  <c r="AC424" i="4"/>
  <c r="AB425" i="4"/>
  <c r="U425" i="4"/>
  <c r="T426" i="4"/>
  <c r="X425" i="4" l="1"/>
  <c r="AF424" i="4"/>
  <c r="G423" i="4"/>
  <c r="Z425" i="4"/>
  <c r="Y425" i="4"/>
  <c r="AM425" i="4" s="1"/>
  <c r="AG424" i="4"/>
  <c r="AN424" i="4" s="1"/>
  <c r="AH424" i="4"/>
  <c r="Y424" i="4"/>
  <c r="AM424" i="4" s="1"/>
  <c r="Z424" i="4"/>
  <c r="P422" i="4"/>
  <c r="R422" i="4" s="1"/>
  <c r="Q421" i="4"/>
  <c r="AL421" i="4" s="1"/>
  <c r="N423" i="4"/>
  <c r="O423" i="4"/>
  <c r="L424" i="4"/>
  <c r="M423" i="4"/>
  <c r="Q422" i="4"/>
  <c r="AL422" i="4" s="1"/>
  <c r="P423" i="2"/>
  <c r="R423" i="2" s="1"/>
  <c r="E423" i="2"/>
  <c r="F423" i="2"/>
  <c r="G423" i="2"/>
  <c r="E424" i="4"/>
  <c r="F424" i="4" s="1"/>
  <c r="AK424" i="4" s="1"/>
  <c r="AD424" i="2"/>
  <c r="AE424" i="2"/>
  <c r="V423" i="2"/>
  <c r="X423" i="2" s="1"/>
  <c r="W423" i="2"/>
  <c r="O424" i="2"/>
  <c r="N424" i="2"/>
  <c r="C424" i="2"/>
  <c r="D424" i="2"/>
  <c r="AD425" i="4"/>
  <c r="AE425" i="4"/>
  <c r="W426" i="4"/>
  <c r="V426" i="4"/>
  <c r="D425" i="4"/>
  <c r="C425" i="4"/>
  <c r="E430" i="6"/>
  <c r="A430" i="6" s="1"/>
  <c r="C431" i="6"/>
  <c r="U423" i="2"/>
  <c r="T424" i="2"/>
  <c r="A425" i="2"/>
  <c r="B424" i="2"/>
  <c r="L425" i="2"/>
  <c r="M424" i="2"/>
  <c r="AC424" i="2"/>
  <c r="AB425" i="2"/>
  <c r="U426" i="4"/>
  <c r="T427" i="4"/>
  <c r="AC425" i="4"/>
  <c r="AB426" i="4"/>
  <c r="A426" i="4"/>
  <c r="B425" i="4"/>
  <c r="AF424" i="2" l="1"/>
  <c r="Q423" i="2"/>
  <c r="AF425" i="4"/>
  <c r="AG425" i="4"/>
  <c r="AN425" i="4" s="1"/>
  <c r="AH425" i="4"/>
  <c r="AG424" i="2"/>
  <c r="AH424" i="2"/>
  <c r="X426" i="4"/>
  <c r="G424" i="4"/>
  <c r="E424" i="2"/>
  <c r="G424" i="2" s="1"/>
  <c r="P423" i="4"/>
  <c r="O424" i="4"/>
  <c r="M424" i="4"/>
  <c r="N424" i="4"/>
  <c r="P424" i="4" s="1"/>
  <c r="L425" i="4"/>
  <c r="Q423" i="4"/>
  <c r="AL423" i="4" s="1"/>
  <c r="R423" i="4"/>
  <c r="P424" i="2"/>
  <c r="R424" i="2" s="1"/>
  <c r="E425" i="4"/>
  <c r="G425" i="4" s="1"/>
  <c r="AE425" i="2"/>
  <c r="AD425" i="2"/>
  <c r="AF425" i="2" s="1"/>
  <c r="W424" i="2"/>
  <c r="V424" i="2"/>
  <c r="O425" i="2"/>
  <c r="N425" i="2"/>
  <c r="C425" i="2"/>
  <c r="D425" i="2"/>
  <c r="AD426" i="4"/>
  <c r="AE426" i="4"/>
  <c r="W427" i="4"/>
  <c r="V427" i="4"/>
  <c r="X427" i="4" s="1"/>
  <c r="D426" i="4"/>
  <c r="C426" i="4"/>
  <c r="C432" i="6"/>
  <c r="E431" i="6"/>
  <c r="A431" i="6" s="1"/>
  <c r="L426" i="2"/>
  <c r="M425" i="2"/>
  <c r="A426" i="2"/>
  <c r="B425" i="2"/>
  <c r="U424" i="2"/>
  <c r="T425" i="2"/>
  <c r="AC425" i="2"/>
  <c r="AB426" i="2"/>
  <c r="U427" i="4"/>
  <c r="T428" i="4"/>
  <c r="A427" i="4"/>
  <c r="B426" i="4"/>
  <c r="AC426" i="4"/>
  <c r="AB427" i="4"/>
  <c r="AF426" i="4" l="1"/>
  <c r="E426" i="4"/>
  <c r="X424" i="2"/>
  <c r="Y424" i="2" s="1"/>
  <c r="Z424" i="2"/>
  <c r="Y427" i="4"/>
  <c r="AM427" i="4" s="1"/>
  <c r="Z427" i="4"/>
  <c r="AG426" i="4"/>
  <c r="AN426" i="4" s="1"/>
  <c r="AH426" i="4"/>
  <c r="Y426" i="4"/>
  <c r="AM426" i="4" s="1"/>
  <c r="Z426" i="4"/>
  <c r="E425" i="2"/>
  <c r="G425" i="2" s="1"/>
  <c r="F425" i="4"/>
  <c r="AK425" i="4" s="1"/>
  <c r="AG425" i="2"/>
  <c r="AH425" i="2"/>
  <c r="F424" i="2"/>
  <c r="P425" i="2"/>
  <c r="Q425" i="2" s="1"/>
  <c r="Q424" i="2"/>
  <c r="N425" i="4"/>
  <c r="M425" i="4"/>
  <c r="O425" i="4"/>
  <c r="L426" i="4"/>
  <c r="Q424" i="4"/>
  <c r="AL424" i="4" s="1"/>
  <c r="R424" i="4"/>
  <c r="F426" i="4"/>
  <c r="AK426" i="4" s="1"/>
  <c r="G426" i="4"/>
  <c r="AD426" i="2"/>
  <c r="AE426" i="2"/>
  <c r="V425" i="2"/>
  <c r="W425" i="2"/>
  <c r="O426" i="2"/>
  <c r="N426" i="2"/>
  <c r="C426" i="2"/>
  <c r="D426" i="2"/>
  <c r="AD427" i="4"/>
  <c r="AE427" i="4"/>
  <c r="AF427" i="4" s="1"/>
  <c r="W428" i="4"/>
  <c r="V428" i="4"/>
  <c r="X428" i="4" s="1"/>
  <c r="D427" i="4"/>
  <c r="C427" i="4"/>
  <c r="E432" i="6"/>
  <c r="A432" i="6" s="1"/>
  <c r="C433" i="6"/>
  <c r="AC426" i="2"/>
  <c r="AB427" i="2"/>
  <c r="U425" i="2"/>
  <c r="T426" i="2"/>
  <c r="A427" i="2"/>
  <c r="B426" i="2"/>
  <c r="L427" i="2"/>
  <c r="M426" i="2"/>
  <c r="AC427" i="4"/>
  <c r="AB428" i="4"/>
  <c r="A428" i="4"/>
  <c r="B427" i="4"/>
  <c r="U428" i="4"/>
  <c r="T429" i="4"/>
  <c r="X425" i="2" l="1"/>
  <c r="AF426" i="2"/>
  <c r="F425" i="2"/>
  <c r="E427" i="4"/>
  <c r="Y428" i="4"/>
  <c r="AM428" i="4" s="1"/>
  <c r="Z428" i="4"/>
  <c r="R425" i="2"/>
  <c r="AG427" i="4"/>
  <c r="AN427" i="4" s="1"/>
  <c r="AH427" i="4"/>
  <c r="Y425" i="2"/>
  <c r="Z425" i="2"/>
  <c r="AG426" i="2"/>
  <c r="AH426" i="2"/>
  <c r="P425" i="4"/>
  <c r="R425" i="4" s="1"/>
  <c r="L427" i="4"/>
  <c r="O426" i="4"/>
  <c r="N426" i="4"/>
  <c r="M426" i="4"/>
  <c r="P426" i="2"/>
  <c r="Q426" i="2" s="1"/>
  <c r="E426" i="2"/>
  <c r="G426" i="2"/>
  <c r="F426" i="2"/>
  <c r="G427" i="4"/>
  <c r="F427" i="4"/>
  <c r="AK427" i="4" s="1"/>
  <c r="AE427" i="2"/>
  <c r="AD427" i="2"/>
  <c r="W426" i="2"/>
  <c r="V426" i="2"/>
  <c r="X426" i="2" s="1"/>
  <c r="O427" i="2"/>
  <c r="N427" i="2"/>
  <c r="C427" i="2"/>
  <c r="D427" i="2"/>
  <c r="AD428" i="4"/>
  <c r="AE428" i="4"/>
  <c r="W429" i="4"/>
  <c r="V429" i="4"/>
  <c r="X429" i="4" s="1"/>
  <c r="D428" i="4"/>
  <c r="C428" i="4"/>
  <c r="E433" i="6"/>
  <c r="A433" i="6" s="1"/>
  <c r="C434" i="6"/>
  <c r="L428" i="2"/>
  <c r="M427" i="2"/>
  <c r="AC427" i="2"/>
  <c r="AB428" i="2"/>
  <c r="A428" i="2"/>
  <c r="B427" i="2"/>
  <c r="U426" i="2"/>
  <c r="T427" i="2"/>
  <c r="AC428" i="4"/>
  <c r="AB429" i="4"/>
  <c r="U429" i="4"/>
  <c r="T430" i="4"/>
  <c r="A429" i="4"/>
  <c r="B428" i="4"/>
  <c r="P426" i="4" l="1"/>
  <c r="AF428" i="4"/>
  <c r="Q425" i="4"/>
  <c r="AL425" i="4" s="1"/>
  <c r="AF427" i="2"/>
  <c r="AG428" i="4"/>
  <c r="AN428" i="4" s="1"/>
  <c r="AH428" i="4"/>
  <c r="AG427" i="2"/>
  <c r="AH427" i="2"/>
  <c r="E427" i="2"/>
  <c r="F427" i="2" s="1"/>
  <c r="Y426" i="2"/>
  <c r="Z426" i="2"/>
  <c r="E428" i="4"/>
  <c r="G428" i="4" s="1"/>
  <c r="R426" i="2"/>
  <c r="P427" i="2"/>
  <c r="R427" i="2" s="1"/>
  <c r="Q426" i="4"/>
  <c r="AL426" i="4" s="1"/>
  <c r="R426" i="4"/>
  <c r="N427" i="4"/>
  <c r="O427" i="4"/>
  <c r="M427" i="4"/>
  <c r="L428" i="4"/>
  <c r="AD428" i="2"/>
  <c r="AE428" i="2"/>
  <c r="AF428" i="2" s="1"/>
  <c r="V427" i="2"/>
  <c r="W427" i="2"/>
  <c r="O428" i="2"/>
  <c r="N428" i="2"/>
  <c r="C428" i="2"/>
  <c r="D428" i="2"/>
  <c r="AD429" i="4"/>
  <c r="AE429" i="4"/>
  <c r="W430" i="4"/>
  <c r="V430" i="4"/>
  <c r="X430" i="4" s="1"/>
  <c r="D429" i="4"/>
  <c r="C429" i="4"/>
  <c r="E434" i="6"/>
  <c r="A434" i="6" s="1"/>
  <c r="C435" i="6"/>
  <c r="U427" i="2"/>
  <c r="T428" i="2"/>
  <c r="A429" i="2"/>
  <c r="B428" i="2"/>
  <c r="AC428" i="2"/>
  <c r="AB429" i="2"/>
  <c r="L429" i="2"/>
  <c r="M428" i="2"/>
  <c r="A430" i="4"/>
  <c r="B429" i="4"/>
  <c r="U430" i="4"/>
  <c r="T431" i="4"/>
  <c r="AC429" i="4"/>
  <c r="AB430" i="4"/>
  <c r="P427" i="4" l="1"/>
  <c r="X427" i="2"/>
  <c r="Y427" i="2" s="1"/>
  <c r="AF429" i="4"/>
  <c r="Q427" i="2"/>
  <c r="F428" i="4"/>
  <c r="AK428" i="4" s="1"/>
  <c r="G427" i="2"/>
  <c r="AG428" i="2"/>
  <c r="AH428" i="2"/>
  <c r="P428" i="2"/>
  <c r="Q428" i="2" s="1"/>
  <c r="O428" i="4"/>
  <c r="M428" i="4"/>
  <c r="L429" i="4"/>
  <c r="N428" i="4"/>
  <c r="Q427" i="4"/>
  <c r="AL427" i="4" s="1"/>
  <c r="R427" i="4"/>
  <c r="E428" i="2"/>
  <c r="G428" i="2" s="1"/>
  <c r="E429" i="4"/>
  <c r="F429" i="4" s="1"/>
  <c r="AK429" i="4" s="1"/>
  <c r="G429" i="4"/>
  <c r="AE429" i="2"/>
  <c r="AD429" i="2"/>
  <c r="W428" i="2"/>
  <c r="V428" i="2"/>
  <c r="O429" i="2"/>
  <c r="N429" i="2"/>
  <c r="C429" i="2"/>
  <c r="D429" i="2"/>
  <c r="AD430" i="4"/>
  <c r="AE430" i="4"/>
  <c r="AF430" i="4" s="1"/>
  <c r="W431" i="4"/>
  <c r="V431" i="4"/>
  <c r="X431" i="4" s="1"/>
  <c r="D430" i="4"/>
  <c r="C430" i="4"/>
  <c r="C436" i="6"/>
  <c r="E435" i="6"/>
  <c r="A435" i="6" s="1"/>
  <c r="L430" i="2"/>
  <c r="M429" i="2"/>
  <c r="U428" i="2"/>
  <c r="T429" i="2"/>
  <c r="A430" i="2"/>
  <c r="B429" i="2"/>
  <c r="AC429" i="2"/>
  <c r="AB430" i="2"/>
  <c r="U431" i="4"/>
  <c r="T432" i="4"/>
  <c r="AC430" i="4"/>
  <c r="AB431" i="4"/>
  <c r="A431" i="4"/>
  <c r="B430" i="4"/>
  <c r="Z427" i="2" l="1"/>
  <c r="X428" i="2"/>
  <c r="AF429" i="2"/>
  <c r="R428" i="2"/>
  <c r="Y428" i="2"/>
  <c r="Z428" i="2"/>
  <c r="Y431" i="4"/>
  <c r="AM431" i="4" s="1"/>
  <c r="Z431" i="4"/>
  <c r="F428" i="2"/>
  <c r="E430" i="4"/>
  <c r="P428" i="4"/>
  <c r="R428" i="4" s="1"/>
  <c r="M429" i="4"/>
  <c r="L430" i="4"/>
  <c r="O429" i="4"/>
  <c r="N429" i="4"/>
  <c r="P429" i="2"/>
  <c r="Q429" i="2" s="1"/>
  <c r="R429" i="2"/>
  <c r="E429" i="2"/>
  <c r="G429" i="2"/>
  <c r="F429" i="2"/>
  <c r="F430" i="4"/>
  <c r="AK430" i="4" s="1"/>
  <c r="G430" i="4"/>
  <c r="AD430" i="2"/>
  <c r="AE430" i="2"/>
  <c r="W429" i="2"/>
  <c r="V429" i="2"/>
  <c r="O430" i="2"/>
  <c r="N430" i="2"/>
  <c r="C430" i="2"/>
  <c r="D430" i="2"/>
  <c r="AD431" i="4"/>
  <c r="AE431" i="4"/>
  <c r="W432" i="4"/>
  <c r="V432" i="4"/>
  <c r="D431" i="4"/>
  <c r="C431" i="4"/>
  <c r="E436" i="6"/>
  <c r="A436" i="6" s="1"/>
  <c r="C437" i="6"/>
  <c r="AC430" i="2"/>
  <c r="AB431" i="2"/>
  <c r="U429" i="2"/>
  <c r="T430" i="2"/>
  <c r="L431" i="2"/>
  <c r="M430" i="2"/>
  <c r="A431" i="2"/>
  <c r="B430" i="2"/>
  <c r="A432" i="4"/>
  <c r="B431" i="4"/>
  <c r="U432" i="4"/>
  <c r="T433" i="4"/>
  <c r="AC431" i="4"/>
  <c r="AB432" i="4"/>
  <c r="AF431" i="4" l="1"/>
  <c r="AG431" i="4"/>
  <c r="AN431" i="4" s="1"/>
  <c r="AH431" i="4"/>
  <c r="Q428" i="4"/>
  <c r="AL428" i="4" s="1"/>
  <c r="AF430" i="2"/>
  <c r="X432" i="4"/>
  <c r="X429" i="2"/>
  <c r="P429" i="4"/>
  <c r="Q429" i="4" s="1"/>
  <c r="AL429" i="4" s="1"/>
  <c r="N430" i="4"/>
  <c r="M430" i="4"/>
  <c r="O430" i="4"/>
  <c r="L431" i="4"/>
  <c r="P430" i="2"/>
  <c r="Q430" i="2" s="1"/>
  <c r="E431" i="4"/>
  <c r="G431" i="4" s="1"/>
  <c r="E430" i="2"/>
  <c r="G430" i="2" s="1"/>
  <c r="F430" i="2"/>
  <c r="AE431" i="2"/>
  <c r="AD431" i="2"/>
  <c r="AF431" i="2" s="1"/>
  <c r="W430" i="2"/>
  <c r="V430" i="2"/>
  <c r="X430" i="2" s="1"/>
  <c r="O431" i="2"/>
  <c r="N431" i="2"/>
  <c r="C431" i="2"/>
  <c r="D431" i="2"/>
  <c r="AD432" i="4"/>
  <c r="AE432" i="4"/>
  <c r="W433" i="4"/>
  <c r="V433" i="4"/>
  <c r="X433" i="4" s="1"/>
  <c r="D432" i="4"/>
  <c r="C432" i="4"/>
  <c r="E437" i="6"/>
  <c r="A437" i="6" s="1"/>
  <c r="C438" i="6"/>
  <c r="AC431" i="2"/>
  <c r="AB432" i="2"/>
  <c r="A432" i="2"/>
  <c r="B431" i="2"/>
  <c r="L432" i="2"/>
  <c r="M431" i="2"/>
  <c r="U430" i="2"/>
  <c r="T431" i="2"/>
  <c r="AC432" i="4"/>
  <c r="AB433" i="4"/>
  <c r="A433" i="4"/>
  <c r="B432" i="4"/>
  <c r="U433" i="4"/>
  <c r="T434" i="4"/>
  <c r="R429" i="4" l="1"/>
  <c r="E432" i="4"/>
  <c r="Z433" i="4"/>
  <c r="Y433" i="4"/>
  <c r="AM433" i="4" s="1"/>
  <c r="AF432" i="4"/>
  <c r="Y432" i="4"/>
  <c r="AM432" i="4" s="1"/>
  <c r="Z432" i="4"/>
  <c r="AG431" i="2"/>
  <c r="AH431" i="2"/>
  <c r="F431" i="4"/>
  <c r="AK431" i="4" s="1"/>
  <c r="P431" i="2"/>
  <c r="E431" i="2"/>
  <c r="G431" i="2" s="1"/>
  <c r="P430" i="4"/>
  <c r="R430" i="4" s="1"/>
  <c r="Q430" i="4"/>
  <c r="AL430" i="4" s="1"/>
  <c r="L432" i="4"/>
  <c r="O431" i="4"/>
  <c r="N431" i="4"/>
  <c r="M431" i="4"/>
  <c r="R430" i="2"/>
  <c r="R431" i="2"/>
  <c r="Q431" i="2"/>
  <c r="G432" i="4"/>
  <c r="F432" i="4"/>
  <c r="AK432" i="4" s="1"/>
  <c r="F431" i="2"/>
  <c r="AD432" i="2"/>
  <c r="AE432" i="2"/>
  <c r="V431" i="2"/>
  <c r="W431" i="2"/>
  <c r="O432" i="2"/>
  <c r="N432" i="2"/>
  <c r="C432" i="2"/>
  <c r="D432" i="2"/>
  <c r="AD433" i="4"/>
  <c r="AE433" i="4"/>
  <c r="W434" i="4"/>
  <c r="V434" i="4"/>
  <c r="X434" i="4" s="1"/>
  <c r="D433" i="4"/>
  <c r="C433" i="4"/>
  <c r="E438" i="6"/>
  <c r="A438" i="6" s="1"/>
  <c r="C439" i="6"/>
  <c r="A433" i="2"/>
  <c r="B432" i="2"/>
  <c r="L433" i="2"/>
  <c r="M432" i="2"/>
  <c r="U431" i="2"/>
  <c r="T432" i="2"/>
  <c r="AC432" i="2"/>
  <c r="AB433" i="2"/>
  <c r="AC433" i="4"/>
  <c r="AB434" i="4"/>
  <c r="A434" i="4"/>
  <c r="B433" i="4"/>
  <c r="U434" i="4"/>
  <c r="T435" i="4"/>
  <c r="X431" i="2" l="1"/>
  <c r="Y431" i="2" s="1"/>
  <c r="AF433" i="4"/>
  <c r="AG433" i="4" s="1"/>
  <c r="AN433" i="4" s="1"/>
  <c r="AF432" i="2"/>
  <c r="AG432" i="2"/>
  <c r="AH432" i="2"/>
  <c r="AH433" i="4"/>
  <c r="Y434" i="4"/>
  <c r="AM434" i="4" s="1"/>
  <c r="Z434" i="4"/>
  <c r="P432" i="2"/>
  <c r="AG432" i="4"/>
  <c r="AN432" i="4" s="1"/>
  <c r="AH432" i="4"/>
  <c r="P431" i="4"/>
  <c r="R431" i="4" s="1"/>
  <c r="N432" i="4"/>
  <c r="M432" i="4"/>
  <c r="O432" i="4"/>
  <c r="L433" i="4"/>
  <c r="Q432" i="2"/>
  <c r="R432" i="2"/>
  <c r="E432" i="2"/>
  <c r="F432" i="2" s="1"/>
  <c r="E433" i="4"/>
  <c r="F433" i="4" s="1"/>
  <c r="AK433" i="4" s="1"/>
  <c r="AE433" i="2"/>
  <c r="AD433" i="2"/>
  <c r="W432" i="2"/>
  <c r="V432" i="2"/>
  <c r="O433" i="2"/>
  <c r="N433" i="2"/>
  <c r="C433" i="2"/>
  <c r="D433" i="2"/>
  <c r="AD434" i="4"/>
  <c r="AF434" i="4" s="1"/>
  <c r="AE434" i="4"/>
  <c r="W435" i="4"/>
  <c r="V435" i="4"/>
  <c r="D434" i="4"/>
  <c r="C434" i="4"/>
  <c r="C440" i="6"/>
  <c r="E439" i="6"/>
  <c r="A439" i="6" s="1"/>
  <c r="U432" i="2"/>
  <c r="T433" i="2"/>
  <c r="L434" i="2"/>
  <c r="M433" i="2"/>
  <c r="AC433" i="2"/>
  <c r="AB434" i="2"/>
  <c r="A434" i="2"/>
  <c r="B433" i="2"/>
  <c r="A435" i="4"/>
  <c r="B434" i="4"/>
  <c r="AC434" i="4"/>
  <c r="AB435" i="4"/>
  <c r="U435" i="4"/>
  <c r="T436" i="4"/>
  <c r="Q431" i="4" l="1"/>
  <c r="AL431" i="4" s="1"/>
  <c r="X435" i="4"/>
  <c r="X432" i="2"/>
  <c r="P433" i="2"/>
  <c r="Z431" i="2"/>
  <c r="AF433" i="2"/>
  <c r="AG433" i="2" s="1"/>
  <c r="G432" i="2"/>
  <c r="P432" i="4"/>
  <c r="Q432" i="4" s="1"/>
  <c r="AL432" i="4" s="1"/>
  <c r="Y435" i="4"/>
  <c r="AM435" i="4" s="1"/>
  <c r="Z435" i="4"/>
  <c r="AG434" i="4"/>
  <c r="AN434" i="4" s="1"/>
  <c r="AH434" i="4"/>
  <c r="Y432" i="2"/>
  <c r="Z432" i="2"/>
  <c r="M433" i="4"/>
  <c r="N433" i="4"/>
  <c r="O433" i="4"/>
  <c r="L434" i="4"/>
  <c r="R433" i="2"/>
  <c r="Q433" i="2"/>
  <c r="E434" i="4"/>
  <c r="F434" i="4" s="1"/>
  <c r="AK434" i="4" s="1"/>
  <c r="E433" i="2"/>
  <c r="F433" i="2" s="1"/>
  <c r="G433" i="4"/>
  <c r="AD434" i="2"/>
  <c r="AE434" i="2"/>
  <c r="V433" i="2"/>
  <c r="W433" i="2"/>
  <c r="N434" i="2"/>
  <c r="O434" i="2"/>
  <c r="C434" i="2"/>
  <c r="D434" i="2"/>
  <c r="AD435" i="4"/>
  <c r="AE435" i="4"/>
  <c r="W436" i="4"/>
  <c r="V436" i="4"/>
  <c r="X436" i="4" s="1"/>
  <c r="D435" i="4"/>
  <c r="C435" i="4"/>
  <c r="E440" i="6"/>
  <c r="A440" i="6" s="1"/>
  <c r="C441" i="6"/>
  <c r="AC434" i="2"/>
  <c r="AB435" i="2"/>
  <c r="L435" i="2"/>
  <c r="M434" i="2"/>
  <c r="U433" i="2"/>
  <c r="T434" i="2"/>
  <c r="A435" i="2"/>
  <c r="B434" i="2"/>
  <c r="U436" i="4"/>
  <c r="T437" i="4"/>
  <c r="AC435" i="4"/>
  <c r="AB436" i="4"/>
  <c r="A436" i="4"/>
  <c r="B435" i="4"/>
  <c r="R432" i="4" l="1"/>
  <c r="G433" i="2"/>
  <c r="AH433" i="2"/>
  <c r="X433" i="2"/>
  <c r="Z433" i="2" s="1"/>
  <c r="G434" i="4"/>
  <c r="AF435" i="4"/>
  <c r="AG435" i="4" s="1"/>
  <c r="AN435" i="4" s="1"/>
  <c r="AH435" i="4"/>
  <c r="Y433" i="2"/>
  <c r="AF434" i="2"/>
  <c r="P433" i="4"/>
  <c r="R433" i="4" s="1"/>
  <c r="Q433" i="4"/>
  <c r="AL433" i="4" s="1"/>
  <c r="P434" i="2"/>
  <c r="R434" i="2" s="1"/>
  <c r="L435" i="4"/>
  <c r="N434" i="4"/>
  <c r="O434" i="4"/>
  <c r="M434" i="4"/>
  <c r="E435" i="4"/>
  <c r="F435" i="4" s="1"/>
  <c r="AK435" i="4" s="1"/>
  <c r="E434" i="2"/>
  <c r="G434" i="2" s="1"/>
  <c r="AE435" i="2"/>
  <c r="AD435" i="2"/>
  <c r="AF435" i="2" s="1"/>
  <c r="W434" i="2"/>
  <c r="V434" i="2"/>
  <c r="X434" i="2" s="1"/>
  <c r="O435" i="2"/>
  <c r="N435" i="2"/>
  <c r="C435" i="2"/>
  <c r="D435" i="2"/>
  <c r="AD436" i="4"/>
  <c r="AE436" i="4"/>
  <c r="W437" i="4"/>
  <c r="V437" i="4"/>
  <c r="X437" i="4" s="1"/>
  <c r="D436" i="4"/>
  <c r="C436" i="4"/>
  <c r="E441" i="6"/>
  <c r="A441" i="6" s="1"/>
  <c r="C442" i="6"/>
  <c r="L436" i="2"/>
  <c r="M435" i="2"/>
  <c r="AB436" i="2"/>
  <c r="AC435" i="2"/>
  <c r="A436" i="2"/>
  <c r="B435" i="2"/>
  <c r="U434" i="2"/>
  <c r="T435" i="2"/>
  <c r="AC436" i="4"/>
  <c r="AB437" i="4"/>
  <c r="A437" i="4"/>
  <c r="B436" i="4"/>
  <c r="U437" i="4"/>
  <c r="T438" i="4"/>
  <c r="E436" i="4" l="1"/>
  <c r="P435" i="2"/>
  <c r="AF436" i="4"/>
  <c r="G435" i="4"/>
  <c r="Y434" i="2"/>
  <c r="Z434" i="2"/>
  <c r="AG434" i="2"/>
  <c r="AH434" i="2"/>
  <c r="AG435" i="2"/>
  <c r="AH435" i="2"/>
  <c r="E435" i="2"/>
  <c r="F435" i="2" s="1"/>
  <c r="Q434" i="2"/>
  <c r="N435" i="4"/>
  <c r="M435" i="4"/>
  <c r="L436" i="4"/>
  <c r="O435" i="4"/>
  <c r="P434" i="4"/>
  <c r="Q434" i="4" s="1"/>
  <c r="AL434" i="4" s="1"/>
  <c r="R435" i="2"/>
  <c r="Q435" i="2"/>
  <c r="F434" i="2"/>
  <c r="G436" i="4"/>
  <c r="F436" i="4"/>
  <c r="AK436" i="4" s="1"/>
  <c r="AD436" i="2"/>
  <c r="AE436" i="2"/>
  <c r="V435" i="2"/>
  <c r="W435" i="2"/>
  <c r="O436" i="2"/>
  <c r="N436" i="2"/>
  <c r="C436" i="2"/>
  <c r="D436" i="2"/>
  <c r="AD437" i="4"/>
  <c r="AE437" i="4"/>
  <c r="W438" i="4"/>
  <c r="V438" i="4"/>
  <c r="D437" i="4"/>
  <c r="C437" i="4"/>
  <c r="E442" i="6"/>
  <c r="A442" i="6" s="1"/>
  <c r="C443" i="6"/>
  <c r="AB437" i="2"/>
  <c r="AC436" i="2"/>
  <c r="U435" i="2"/>
  <c r="T436" i="2"/>
  <c r="B436" i="2"/>
  <c r="A437" i="2"/>
  <c r="L437" i="2"/>
  <c r="M436" i="2"/>
  <c r="U438" i="4"/>
  <c r="T439" i="4"/>
  <c r="A438" i="4"/>
  <c r="B437" i="4"/>
  <c r="AC437" i="4"/>
  <c r="AB438" i="4"/>
  <c r="X438" i="4" l="1"/>
  <c r="AF437" i="4"/>
  <c r="Y438" i="4"/>
  <c r="AM438" i="4" s="1"/>
  <c r="Z438" i="4"/>
  <c r="R434" i="4"/>
  <c r="G435" i="2"/>
  <c r="AF436" i="2"/>
  <c r="X435" i="2"/>
  <c r="P435" i="4"/>
  <c r="Q435" i="4" s="1"/>
  <c r="AL435" i="4" s="1"/>
  <c r="P436" i="2"/>
  <c r="Q436" i="2" s="1"/>
  <c r="N436" i="4"/>
  <c r="M436" i="4"/>
  <c r="L437" i="4"/>
  <c r="O436" i="4"/>
  <c r="R436" i="2"/>
  <c r="E437" i="4"/>
  <c r="G437" i="4" s="1"/>
  <c r="E436" i="2"/>
  <c r="F436" i="2" s="1"/>
  <c r="G436" i="2"/>
  <c r="AE437" i="2"/>
  <c r="AD437" i="2"/>
  <c r="W436" i="2"/>
  <c r="V436" i="2"/>
  <c r="X436" i="2" s="1"/>
  <c r="O437" i="2"/>
  <c r="N437" i="2"/>
  <c r="C437" i="2"/>
  <c r="D437" i="2"/>
  <c r="AD438" i="4"/>
  <c r="AE438" i="4"/>
  <c r="W439" i="4"/>
  <c r="V439" i="4"/>
  <c r="D438" i="4"/>
  <c r="C438" i="4"/>
  <c r="C444" i="6"/>
  <c r="E443" i="6"/>
  <c r="A443" i="6" s="1"/>
  <c r="L438" i="2"/>
  <c r="M437" i="2"/>
  <c r="B437" i="2"/>
  <c r="A438" i="2"/>
  <c r="T437" i="2"/>
  <c r="U436" i="2"/>
  <c r="AB438" i="2"/>
  <c r="AC437" i="2"/>
  <c r="AC438" i="4"/>
  <c r="AB439" i="4"/>
  <c r="A439" i="4"/>
  <c r="B438" i="4"/>
  <c r="U439" i="4"/>
  <c r="T440" i="4"/>
  <c r="X439" i="4" l="1"/>
  <c r="F437" i="4"/>
  <c r="AK437" i="4" s="1"/>
  <c r="AF438" i="4"/>
  <c r="Y439" i="4"/>
  <c r="AM439" i="4" s="1"/>
  <c r="Z439" i="4"/>
  <c r="AG438" i="4"/>
  <c r="AN438" i="4" s="1"/>
  <c r="AH438" i="4"/>
  <c r="AF437" i="2"/>
  <c r="R435" i="4"/>
  <c r="Y435" i="2"/>
  <c r="Z435" i="2"/>
  <c r="P436" i="4"/>
  <c r="R436" i="4" s="1"/>
  <c r="M437" i="4"/>
  <c r="N437" i="4"/>
  <c r="L438" i="4"/>
  <c r="O437" i="4"/>
  <c r="Q436" i="4"/>
  <c r="AL436" i="4" s="1"/>
  <c r="P437" i="2"/>
  <c r="R437" i="2" s="1"/>
  <c r="E438" i="4"/>
  <c r="F438" i="4" s="1"/>
  <c r="AK438" i="4" s="1"/>
  <c r="E437" i="2"/>
  <c r="F437" i="2" s="1"/>
  <c r="AD438" i="2"/>
  <c r="AE438" i="2"/>
  <c r="AF438" i="2" s="1"/>
  <c r="W437" i="2"/>
  <c r="V437" i="2"/>
  <c r="X437" i="2" s="1"/>
  <c r="N438" i="2"/>
  <c r="O438" i="2"/>
  <c r="C438" i="2"/>
  <c r="D438" i="2"/>
  <c r="AD439" i="4"/>
  <c r="AE439" i="4"/>
  <c r="W440" i="4"/>
  <c r="V440" i="4"/>
  <c r="D439" i="4"/>
  <c r="C439" i="4"/>
  <c r="E444" i="6"/>
  <c r="A444" i="6" s="1"/>
  <c r="C445" i="6"/>
  <c r="AB439" i="2"/>
  <c r="AC438" i="2"/>
  <c r="T438" i="2"/>
  <c r="U437" i="2"/>
  <c r="B438" i="2"/>
  <c r="A439" i="2"/>
  <c r="L439" i="2"/>
  <c r="M438" i="2"/>
  <c r="A440" i="4"/>
  <c r="B439" i="4"/>
  <c r="AC439" i="4"/>
  <c r="AB440" i="4"/>
  <c r="U440" i="4"/>
  <c r="T441" i="4"/>
  <c r="X440" i="4" l="1"/>
  <c r="AF439" i="4"/>
  <c r="P438" i="2"/>
  <c r="Q438" i="2" s="1"/>
  <c r="Y440" i="4"/>
  <c r="AM440" i="4" s="1"/>
  <c r="Z440" i="4"/>
  <c r="AG439" i="4"/>
  <c r="AN439" i="4" s="1"/>
  <c r="AH439" i="4"/>
  <c r="AG438" i="2"/>
  <c r="AH438" i="2"/>
  <c r="P437" i="4"/>
  <c r="Q437" i="2"/>
  <c r="R437" i="4"/>
  <c r="Q437" i="4"/>
  <c r="AL437" i="4" s="1"/>
  <c r="M438" i="4"/>
  <c r="O438" i="4"/>
  <c r="L439" i="4"/>
  <c r="N438" i="4"/>
  <c r="E438" i="2"/>
  <c r="F438" i="2" s="1"/>
  <c r="G438" i="4"/>
  <c r="G437" i="2"/>
  <c r="E439" i="4"/>
  <c r="F439" i="4" s="1"/>
  <c r="AK439" i="4" s="1"/>
  <c r="G438" i="2"/>
  <c r="AE439" i="2"/>
  <c r="AD439" i="2"/>
  <c r="W438" i="2"/>
  <c r="V438" i="2"/>
  <c r="O439" i="2"/>
  <c r="N439" i="2"/>
  <c r="C439" i="2"/>
  <c r="D439" i="2"/>
  <c r="AD440" i="4"/>
  <c r="AE440" i="4"/>
  <c r="W441" i="4"/>
  <c r="V441" i="4"/>
  <c r="D440" i="4"/>
  <c r="C440" i="4"/>
  <c r="E445" i="6"/>
  <c r="A445" i="6" s="1"/>
  <c r="C446" i="6"/>
  <c r="X438" i="2"/>
  <c r="T439" i="2"/>
  <c r="U438" i="2"/>
  <c r="L440" i="2"/>
  <c r="M439" i="2"/>
  <c r="B439" i="2"/>
  <c r="A440" i="2"/>
  <c r="AB440" i="2"/>
  <c r="AC439" i="2"/>
  <c r="AC440" i="4"/>
  <c r="AB441" i="4"/>
  <c r="A441" i="4"/>
  <c r="B440" i="4"/>
  <c r="X441" i="4"/>
  <c r="U441" i="4"/>
  <c r="T442" i="4"/>
  <c r="AF440" i="4" l="1"/>
  <c r="R438" i="2"/>
  <c r="P438" i="4"/>
  <c r="AG440" i="4"/>
  <c r="AN440" i="4" s="1"/>
  <c r="AH440" i="4"/>
  <c r="AF439" i="2"/>
  <c r="G439" i="4"/>
  <c r="Z441" i="4"/>
  <c r="Y441" i="4"/>
  <c r="AM441" i="4" s="1"/>
  <c r="Y438" i="2"/>
  <c r="Z438" i="2"/>
  <c r="R438" i="4"/>
  <c r="Q438" i="4"/>
  <c r="AL438" i="4" s="1"/>
  <c r="M439" i="4"/>
  <c r="O439" i="4"/>
  <c r="N439" i="4"/>
  <c r="L440" i="4"/>
  <c r="P439" i="2"/>
  <c r="R439" i="2" s="1"/>
  <c r="E439" i="2"/>
  <c r="F439" i="2" s="1"/>
  <c r="E440" i="4"/>
  <c r="F440" i="4" s="1"/>
  <c r="AK440" i="4" s="1"/>
  <c r="AD440" i="2"/>
  <c r="AE440" i="2"/>
  <c r="V439" i="2"/>
  <c r="W439" i="2"/>
  <c r="O440" i="2"/>
  <c r="N440" i="2"/>
  <c r="C440" i="2"/>
  <c r="D440" i="2"/>
  <c r="AD441" i="4"/>
  <c r="AE441" i="4"/>
  <c r="W442" i="4"/>
  <c r="V442" i="4"/>
  <c r="X442" i="4" s="1"/>
  <c r="D441" i="4"/>
  <c r="C441" i="4"/>
  <c r="E446" i="6"/>
  <c r="A446" i="6" s="1"/>
  <c r="C447" i="6"/>
  <c r="AB441" i="2"/>
  <c r="AF440" i="2"/>
  <c r="AC440" i="2"/>
  <c r="B440" i="2"/>
  <c r="A441" i="2"/>
  <c r="L441" i="2"/>
  <c r="M440" i="2"/>
  <c r="T440" i="2"/>
  <c r="U439" i="2"/>
  <c r="A442" i="4"/>
  <c r="B441" i="4"/>
  <c r="U442" i="4"/>
  <c r="T443" i="4"/>
  <c r="AC441" i="4"/>
  <c r="AB442" i="4"/>
  <c r="AF441" i="4" l="1"/>
  <c r="X439" i="2"/>
  <c r="Y442" i="4"/>
  <c r="AM442" i="4" s="1"/>
  <c r="Z442" i="4"/>
  <c r="Y439" i="2"/>
  <c r="Z439" i="2"/>
  <c r="AG440" i="2"/>
  <c r="AH440" i="2"/>
  <c r="P439" i="4"/>
  <c r="Q439" i="4" s="1"/>
  <c r="AL439" i="4" s="1"/>
  <c r="AG439" i="2"/>
  <c r="AH439" i="2"/>
  <c r="AG441" i="4"/>
  <c r="AN441" i="4" s="1"/>
  <c r="AH441" i="4"/>
  <c r="G439" i="2"/>
  <c r="P440" i="2"/>
  <c r="R440" i="2" s="1"/>
  <c r="Q439" i="2"/>
  <c r="R439" i="4"/>
  <c r="M440" i="4"/>
  <c r="N440" i="4"/>
  <c r="L441" i="4"/>
  <c r="O440" i="4"/>
  <c r="G440" i="4"/>
  <c r="E441" i="4"/>
  <c r="F441" i="4" s="1"/>
  <c r="AK441" i="4" s="1"/>
  <c r="E440" i="2"/>
  <c r="F440" i="2" s="1"/>
  <c r="AE441" i="2"/>
  <c r="AD441" i="2"/>
  <c r="W440" i="2"/>
  <c r="V440" i="2"/>
  <c r="X440" i="2" s="1"/>
  <c r="O441" i="2"/>
  <c r="N441" i="2"/>
  <c r="C441" i="2"/>
  <c r="D441" i="2"/>
  <c r="AD442" i="4"/>
  <c r="AE442" i="4"/>
  <c r="W443" i="4"/>
  <c r="V443" i="4"/>
  <c r="D442" i="4"/>
  <c r="C442" i="4"/>
  <c r="C448" i="6"/>
  <c r="E447" i="6"/>
  <c r="A447" i="6" s="1"/>
  <c r="L442" i="2"/>
  <c r="M441" i="2"/>
  <c r="B441" i="2"/>
  <c r="A442" i="2"/>
  <c r="T441" i="2"/>
  <c r="U440" i="2"/>
  <c r="AB442" i="2"/>
  <c r="AC441" i="2"/>
  <c r="AC442" i="4"/>
  <c r="AB443" i="4"/>
  <c r="A443" i="4"/>
  <c r="B442" i="4"/>
  <c r="U443" i="4"/>
  <c r="T444" i="4"/>
  <c r="AF442" i="4" l="1"/>
  <c r="AF441" i="2"/>
  <c r="AG441" i="2" s="1"/>
  <c r="X443" i="4"/>
  <c r="Q440" i="2"/>
  <c r="Y440" i="2"/>
  <c r="Z440" i="2"/>
  <c r="AG442" i="4"/>
  <c r="AN442" i="4" s="1"/>
  <c r="AH442" i="4"/>
  <c r="AH441" i="2"/>
  <c r="G440" i="2"/>
  <c r="M441" i="4"/>
  <c r="O441" i="4"/>
  <c r="N441" i="4"/>
  <c r="L442" i="4"/>
  <c r="P441" i="2"/>
  <c r="Q441" i="2" s="1"/>
  <c r="P440" i="4"/>
  <c r="R440" i="4" s="1"/>
  <c r="G441" i="4"/>
  <c r="E442" i="4"/>
  <c r="F442" i="4" s="1"/>
  <c r="AK442" i="4" s="1"/>
  <c r="E441" i="2"/>
  <c r="F441" i="2" s="1"/>
  <c r="AD442" i="2"/>
  <c r="AE442" i="2"/>
  <c r="AF442" i="2" s="1"/>
  <c r="V441" i="2"/>
  <c r="W441" i="2"/>
  <c r="X441" i="2" s="1"/>
  <c r="O442" i="2"/>
  <c r="N442" i="2"/>
  <c r="P442" i="2" s="1"/>
  <c r="C442" i="2"/>
  <c r="D442" i="2"/>
  <c r="AD443" i="4"/>
  <c r="AE443" i="4"/>
  <c r="W444" i="4"/>
  <c r="V444" i="4"/>
  <c r="X444" i="4" s="1"/>
  <c r="D443" i="4"/>
  <c r="C443" i="4"/>
  <c r="E448" i="6"/>
  <c r="A448" i="6" s="1"/>
  <c r="C449" i="6"/>
  <c r="AB443" i="2"/>
  <c r="AC442" i="2"/>
  <c r="L443" i="2"/>
  <c r="M442" i="2"/>
  <c r="T442" i="2"/>
  <c r="U441" i="2"/>
  <c r="B442" i="2"/>
  <c r="A443" i="2"/>
  <c r="A444" i="4"/>
  <c r="B443" i="4"/>
  <c r="AC443" i="4"/>
  <c r="AB444" i="4"/>
  <c r="U444" i="4"/>
  <c r="T445" i="4"/>
  <c r="E442" i="2" l="1"/>
  <c r="AF443" i="4"/>
  <c r="AG442" i="2"/>
  <c r="AH442" i="2"/>
  <c r="E443" i="4"/>
  <c r="G443" i="4" s="1"/>
  <c r="Y441" i="2"/>
  <c r="Z441" i="2"/>
  <c r="G442" i="4"/>
  <c r="P441" i="4"/>
  <c r="R441" i="4" s="1"/>
  <c r="Q440" i="4"/>
  <c r="AL440" i="4" s="1"/>
  <c r="R441" i="2"/>
  <c r="N442" i="4"/>
  <c r="L443" i="4"/>
  <c r="O442" i="4"/>
  <c r="M442" i="4"/>
  <c r="Q442" i="2"/>
  <c r="R442" i="2"/>
  <c r="G441" i="2"/>
  <c r="G442" i="2"/>
  <c r="F442" i="2"/>
  <c r="AE443" i="2"/>
  <c r="AD443" i="2"/>
  <c r="AF443" i="2" s="1"/>
  <c r="W442" i="2"/>
  <c r="V442" i="2"/>
  <c r="O443" i="2"/>
  <c r="N443" i="2"/>
  <c r="C443" i="2"/>
  <c r="D443" i="2"/>
  <c r="AD444" i="4"/>
  <c r="AE444" i="4"/>
  <c r="W445" i="4"/>
  <c r="V445" i="4"/>
  <c r="D444" i="4"/>
  <c r="C444" i="4"/>
  <c r="E449" i="6"/>
  <c r="A449" i="6" s="1"/>
  <c r="C450" i="6"/>
  <c r="L444" i="2"/>
  <c r="M443" i="2"/>
  <c r="AB444" i="2"/>
  <c r="AC443" i="2"/>
  <c r="T443" i="2"/>
  <c r="U442" i="2"/>
  <c r="B443" i="2"/>
  <c r="A444" i="2"/>
  <c r="AC444" i="4"/>
  <c r="AB445" i="4"/>
  <c r="A445" i="4"/>
  <c r="B444" i="4"/>
  <c r="U445" i="4"/>
  <c r="T446" i="4"/>
  <c r="X445" i="4" l="1"/>
  <c r="F443" i="4"/>
  <c r="AK443" i="4" s="1"/>
  <c r="AF444" i="4"/>
  <c r="X442" i="2"/>
  <c r="Y442" i="2"/>
  <c r="Z442" i="2"/>
  <c r="Q441" i="4"/>
  <c r="AL441" i="4" s="1"/>
  <c r="Z445" i="4"/>
  <c r="Y445" i="4"/>
  <c r="AM445" i="4" s="1"/>
  <c r="E443" i="2"/>
  <c r="F443" i="2" s="1"/>
  <c r="O443" i="4"/>
  <c r="N443" i="4"/>
  <c r="M443" i="4"/>
  <c r="L444" i="4"/>
  <c r="P442" i="4"/>
  <c r="R442" i="4" s="1"/>
  <c r="P443" i="2"/>
  <c r="R443" i="2" s="1"/>
  <c r="Q443" i="2"/>
  <c r="E444" i="4"/>
  <c r="G443" i="2"/>
  <c r="G444" i="4"/>
  <c r="F444" i="4"/>
  <c r="AK444" i="4" s="1"/>
  <c r="AD444" i="2"/>
  <c r="AE444" i="2"/>
  <c r="V443" i="2"/>
  <c r="W443" i="2"/>
  <c r="O444" i="2"/>
  <c r="N444" i="2"/>
  <c r="C444" i="2"/>
  <c r="D444" i="2"/>
  <c r="AD445" i="4"/>
  <c r="AE445" i="4"/>
  <c r="W446" i="4"/>
  <c r="V446" i="4"/>
  <c r="D445" i="4"/>
  <c r="C445" i="4"/>
  <c r="E450" i="6"/>
  <c r="A450" i="6" s="1"/>
  <c r="C451" i="6"/>
  <c r="AB445" i="2"/>
  <c r="AC444" i="2"/>
  <c r="B444" i="2"/>
  <c r="A445" i="2"/>
  <c r="U443" i="2"/>
  <c r="T444" i="2"/>
  <c r="M444" i="2"/>
  <c r="L445" i="2"/>
  <c r="A446" i="4"/>
  <c r="B445" i="4"/>
  <c r="U446" i="4"/>
  <c r="T447" i="4"/>
  <c r="AC445" i="4"/>
  <c r="AB446" i="4"/>
  <c r="X446" i="4" l="1"/>
  <c r="X443" i="2"/>
  <c r="AF444" i="2"/>
  <c r="Y446" i="4"/>
  <c r="AM446" i="4" s="1"/>
  <c r="Z446" i="4"/>
  <c r="AF445" i="4"/>
  <c r="P443" i="4"/>
  <c r="Q443" i="4" s="1"/>
  <c r="AL443" i="4" s="1"/>
  <c r="M444" i="4"/>
  <c r="N444" i="4"/>
  <c r="L445" i="4"/>
  <c r="O444" i="4"/>
  <c r="Q442" i="4"/>
  <c r="AL442" i="4" s="1"/>
  <c r="P444" i="2"/>
  <c r="Q444" i="2"/>
  <c r="R444" i="2"/>
  <c r="E445" i="4"/>
  <c r="F445" i="4" s="1"/>
  <c r="AK445" i="4" s="1"/>
  <c r="E444" i="2"/>
  <c r="F444" i="2" s="1"/>
  <c r="G444" i="2"/>
  <c r="AE445" i="2"/>
  <c r="AD445" i="2"/>
  <c r="AF445" i="2" s="1"/>
  <c r="W444" i="2"/>
  <c r="V444" i="2"/>
  <c r="X444" i="2" s="1"/>
  <c r="O445" i="2"/>
  <c r="N445" i="2"/>
  <c r="C445" i="2"/>
  <c r="D445" i="2"/>
  <c r="AD446" i="4"/>
  <c r="AE446" i="4"/>
  <c r="AF446" i="4" s="1"/>
  <c r="W447" i="4"/>
  <c r="V447" i="4"/>
  <c r="X447" i="4" s="1"/>
  <c r="D446" i="4"/>
  <c r="C446" i="4"/>
  <c r="E446" i="4" s="1"/>
  <c r="C452" i="6"/>
  <c r="E451" i="6"/>
  <c r="A451" i="6" s="1"/>
  <c r="AB446" i="2"/>
  <c r="AC445" i="2"/>
  <c r="L446" i="2"/>
  <c r="M445" i="2"/>
  <c r="B445" i="2"/>
  <c r="A446" i="2"/>
  <c r="T445" i="2"/>
  <c r="U444" i="2"/>
  <c r="AC446" i="4"/>
  <c r="AB447" i="4"/>
  <c r="U447" i="4"/>
  <c r="T448" i="4"/>
  <c r="A447" i="4"/>
  <c r="B446" i="4"/>
  <c r="R443" i="4" l="1"/>
  <c r="Y447" i="4"/>
  <c r="AM447" i="4" s="1"/>
  <c r="Z447" i="4"/>
  <c r="P444" i="4"/>
  <c r="AG445" i="4"/>
  <c r="AN445" i="4" s="1"/>
  <c r="AH445" i="4"/>
  <c r="AG445" i="2"/>
  <c r="AH445" i="2"/>
  <c r="AG446" i="4"/>
  <c r="AN446" i="4" s="1"/>
  <c r="AH446" i="4"/>
  <c r="E445" i="2"/>
  <c r="G445" i="4"/>
  <c r="R444" i="4"/>
  <c r="Q444" i="4"/>
  <c r="AL444" i="4" s="1"/>
  <c r="O445" i="4"/>
  <c r="N445" i="4"/>
  <c r="L446" i="4"/>
  <c r="M445" i="4"/>
  <c r="P445" i="2"/>
  <c r="R445" i="2" s="1"/>
  <c r="F446" i="4"/>
  <c r="AK446" i="4" s="1"/>
  <c r="G446" i="4"/>
  <c r="G445" i="2"/>
  <c r="F445" i="2"/>
  <c r="AD446" i="2"/>
  <c r="AE446" i="2"/>
  <c r="W445" i="2"/>
  <c r="V445" i="2"/>
  <c r="O446" i="2"/>
  <c r="N446" i="2"/>
  <c r="P446" i="2" s="1"/>
  <c r="C446" i="2"/>
  <c r="D446" i="2"/>
  <c r="AD447" i="4"/>
  <c r="AE447" i="4"/>
  <c r="W448" i="4"/>
  <c r="V448" i="4"/>
  <c r="D447" i="4"/>
  <c r="C447" i="4"/>
  <c r="E452" i="6"/>
  <c r="A452" i="6" s="1"/>
  <c r="C453" i="6"/>
  <c r="T446" i="2"/>
  <c r="U445" i="2"/>
  <c r="L447" i="2"/>
  <c r="M446" i="2"/>
  <c r="B446" i="2"/>
  <c r="A447" i="2"/>
  <c r="AB447" i="2"/>
  <c r="AC446" i="2"/>
  <c r="AC447" i="4"/>
  <c r="AB448" i="4"/>
  <c r="A448" i="4"/>
  <c r="B447" i="4"/>
  <c r="U448" i="4"/>
  <c r="T449" i="4"/>
  <c r="X448" i="4"/>
  <c r="X445" i="2" l="1"/>
  <c r="P445" i="4"/>
  <c r="AF447" i="4"/>
  <c r="AF446" i="2"/>
  <c r="AG447" i="4"/>
  <c r="AN447" i="4" s="1"/>
  <c r="AH447" i="4"/>
  <c r="AG446" i="2"/>
  <c r="AH446" i="2"/>
  <c r="Y445" i="2"/>
  <c r="Z445" i="2"/>
  <c r="Y448" i="4"/>
  <c r="AM448" i="4" s="1"/>
  <c r="Z448" i="4"/>
  <c r="E447" i="4"/>
  <c r="F447" i="4" s="1"/>
  <c r="AK447" i="4" s="1"/>
  <c r="E446" i="2"/>
  <c r="F446" i="2" s="1"/>
  <c r="Q445" i="4"/>
  <c r="AL445" i="4" s="1"/>
  <c r="R445" i="4"/>
  <c r="Q445" i="2"/>
  <c r="N446" i="4"/>
  <c r="M446" i="4"/>
  <c r="O446" i="4"/>
  <c r="L447" i="4"/>
  <c r="Q446" i="2"/>
  <c r="R446" i="2"/>
  <c r="G447" i="4"/>
  <c r="AE447" i="2"/>
  <c r="AD447" i="2"/>
  <c r="AF447" i="2" s="1"/>
  <c r="W446" i="2"/>
  <c r="V446" i="2"/>
  <c r="O447" i="2"/>
  <c r="N447" i="2"/>
  <c r="C447" i="2"/>
  <c r="D447" i="2"/>
  <c r="AD448" i="4"/>
  <c r="AE448" i="4"/>
  <c r="AF448" i="4" s="1"/>
  <c r="W449" i="4"/>
  <c r="V449" i="4"/>
  <c r="X449" i="4" s="1"/>
  <c r="D448" i="4"/>
  <c r="C448" i="4"/>
  <c r="E453" i="6"/>
  <c r="A453" i="6" s="1"/>
  <c r="C454" i="6"/>
  <c r="L448" i="2"/>
  <c r="M447" i="2"/>
  <c r="U446" i="2"/>
  <c r="T447" i="2"/>
  <c r="X446" i="2"/>
  <c r="B447" i="2"/>
  <c r="A448" i="2"/>
  <c r="AB448" i="2"/>
  <c r="AC447" i="2"/>
  <c r="U449" i="4"/>
  <c r="T450" i="4"/>
  <c r="A449" i="4"/>
  <c r="B448" i="4"/>
  <c r="AC448" i="4"/>
  <c r="AB449" i="4"/>
  <c r="G446" i="2" l="1"/>
  <c r="AG448" i="4"/>
  <c r="AN448" i="4" s="1"/>
  <c r="AH448" i="4"/>
  <c r="Y446" i="2"/>
  <c r="Z446" i="2"/>
  <c r="AG447" i="2"/>
  <c r="AH447" i="2"/>
  <c r="P446" i="4"/>
  <c r="R446" i="4" s="1"/>
  <c r="Z449" i="4"/>
  <c r="Y449" i="4"/>
  <c r="AM449" i="4" s="1"/>
  <c r="E448" i="4"/>
  <c r="F448" i="4" s="1"/>
  <c r="AK448" i="4" s="1"/>
  <c r="O447" i="4"/>
  <c r="M447" i="4"/>
  <c r="L448" i="4"/>
  <c r="N447" i="4"/>
  <c r="P447" i="2"/>
  <c r="Q447" i="2" s="1"/>
  <c r="E447" i="2"/>
  <c r="F447" i="2" s="1"/>
  <c r="AD448" i="2"/>
  <c r="AE448" i="2"/>
  <c r="AF448" i="2" s="1"/>
  <c r="V447" i="2"/>
  <c r="W447" i="2"/>
  <c r="O448" i="2"/>
  <c r="N448" i="2"/>
  <c r="C448" i="2"/>
  <c r="D448" i="2"/>
  <c r="AD449" i="4"/>
  <c r="AE449" i="4"/>
  <c r="W450" i="4"/>
  <c r="V450" i="4"/>
  <c r="D449" i="4"/>
  <c r="C449" i="4"/>
  <c r="E454" i="6"/>
  <c r="A454" i="6" s="1"/>
  <c r="C455" i="6"/>
  <c r="AB449" i="2"/>
  <c r="AC448" i="2"/>
  <c r="A449" i="2"/>
  <c r="B448" i="2"/>
  <c r="U447" i="2"/>
  <c r="T448" i="2"/>
  <c r="L449" i="2"/>
  <c r="M448" i="2"/>
  <c r="U450" i="4"/>
  <c r="T451" i="4"/>
  <c r="AC449" i="4"/>
  <c r="AB450" i="4"/>
  <c r="A450" i="4"/>
  <c r="B449" i="4"/>
  <c r="X450" i="4" l="1"/>
  <c r="E448" i="2"/>
  <c r="P447" i="4"/>
  <c r="Q447" i="4" s="1"/>
  <c r="AL447" i="4" s="1"/>
  <c r="G448" i="4"/>
  <c r="E449" i="4"/>
  <c r="F449" i="4" s="1"/>
  <c r="AK449" i="4" s="1"/>
  <c r="X447" i="2"/>
  <c r="Y447" i="2" s="1"/>
  <c r="AF449" i="4"/>
  <c r="AG449" i="4" s="1"/>
  <c r="AN449" i="4" s="1"/>
  <c r="Q446" i="4"/>
  <c r="AL446" i="4" s="1"/>
  <c r="R447" i="2"/>
  <c r="AG448" i="2"/>
  <c r="AH448" i="2"/>
  <c r="N448" i="4"/>
  <c r="O448" i="4"/>
  <c r="L449" i="4"/>
  <c r="M448" i="4"/>
  <c r="R447" i="4"/>
  <c r="P448" i="2"/>
  <c r="Q448" i="2" s="1"/>
  <c r="G447" i="2"/>
  <c r="F448" i="2"/>
  <c r="G448" i="2"/>
  <c r="AE449" i="2"/>
  <c r="AD449" i="2"/>
  <c r="AF449" i="2" s="1"/>
  <c r="W448" i="2"/>
  <c r="V448" i="2"/>
  <c r="O449" i="2"/>
  <c r="N449" i="2"/>
  <c r="C449" i="2"/>
  <c r="D449" i="2"/>
  <c r="AD450" i="4"/>
  <c r="AE450" i="4"/>
  <c r="AF450" i="4" s="1"/>
  <c r="W451" i="4"/>
  <c r="V451" i="4"/>
  <c r="X451" i="4" s="1"/>
  <c r="D450" i="4"/>
  <c r="C450" i="4"/>
  <c r="C456" i="6"/>
  <c r="E455" i="6"/>
  <c r="A455" i="6" s="1"/>
  <c r="A450" i="2"/>
  <c r="B449" i="2"/>
  <c r="U448" i="2"/>
  <c r="T449" i="2"/>
  <c r="M449" i="2"/>
  <c r="L450" i="2"/>
  <c r="AB450" i="2"/>
  <c r="AC449" i="2"/>
  <c r="U451" i="4"/>
  <c r="T452" i="4"/>
  <c r="A451" i="4"/>
  <c r="B450" i="4"/>
  <c r="AB451" i="4"/>
  <c r="AC450" i="4"/>
  <c r="X448" i="2" l="1"/>
  <c r="G449" i="4"/>
  <c r="Z447" i="2"/>
  <c r="AH449" i="4"/>
  <c r="Y448" i="2"/>
  <c r="Z448" i="2"/>
  <c r="AG449" i="2"/>
  <c r="AH449" i="2"/>
  <c r="E450" i="4"/>
  <c r="F450" i="4" s="1"/>
  <c r="AK450" i="4" s="1"/>
  <c r="P449" i="2"/>
  <c r="R449" i="2" s="1"/>
  <c r="E449" i="2"/>
  <c r="F449" i="2" s="1"/>
  <c r="O449" i="4"/>
  <c r="M449" i="4"/>
  <c r="N449" i="4"/>
  <c r="L450" i="4"/>
  <c r="P448" i="4"/>
  <c r="Q448" i="4" s="1"/>
  <c r="AL448" i="4" s="1"/>
  <c r="R448" i="2"/>
  <c r="Q449" i="2"/>
  <c r="G449" i="2"/>
  <c r="AD450" i="2"/>
  <c r="AE450" i="2"/>
  <c r="V449" i="2"/>
  <c r="W449" i="2"/>
  <c r="N450" i="2"/>
  <c r="O450" i="2"/>
  <c r="C450" i="2"/>
  <c r="D450" i="2"/>
  <c r="AD451" i="4"/>
  <c r="AE451" i="4"/>
  <c r="AF451" i="4" s="1"/>
  <c r="W452" i="4"/>
  <c r="V452" i="4"/>
  <c r="D451" i="4"/>
  <c r="C451" i="4"/>
  <c r="E456" i="6"/>
  <c r="A456" i="6" s="1"/>
  <c r="C457" i="6"/>
  <c r="AB451" i="2"/>
  <c r="AC450" i="2"/>
  <c r="M450" i="2"/>
  <c r="L451" i="2"/>
  <c r="U449" i="2"/>
  <c r="T450" i="2"/>
  <c r="A451" i="2"/>
  <c r="B450" i="2"/>
  <c r="AB452" i="4"/>
  <c r="AC451" i="4"/>
  <c r="A452" i="4"/>
  <c r="B451" i="4"/>
  <c r="U452" i="4"/>
  <c r="T453" i="4"/>
  <c r="X449" i="2" l="1"/>
  <c r="X452" i="4"/>
  <c r="G450" i="4"/>
  <c r="AF450" i="2"/>
  <c r="Y449" i="2"/>
  <c r="Z449" i="2"/>
  <c r="Y452" i="4"/>
  <c r="AM452" i="4" s="1"/>
  <c r="Z452" i="4"/>
  <c r="E451" i="4"/>
  <c r="G451" i="4" s="1"/>
  <c r="P449" i="4"/>
  <c r="Q449" i="4" s="1"/>
  <c r="AL449" i="4" s="1"/>
  <c r="L451" i="4"/>
  <c r="N450" i="4"/>
  <c r="O450" i="4"/>
  <c r="M450" i="4"/>
  <c r="P450" i="2"/>
  <c r="Q450" i="2" s="1"/>
  <c r="R448" i="4"/>
  <c r="E450" i="2"/>
  <c r="G450" i="2" s="1"/>
  <c r="AE451" i="2"/>
  <c r="AD451" i="2"/>
  <c r="W450" i="2"/>
  <c r="V450" i="2"/>
  <c r="X450" i="2" s="1"/>
  <c r="O451" i="2"/>
  <c r="N451" i="2"/>
  <c r="C451" i="2"/>
  <c r="D451" i="2"/>
  <c r="AD452" i="4"/>
  <c r="AE452" i="4"/>
  <c r="W453" i="4"/>
  <c r="V453" i="4"/>
  <c r="D452" i="4"/>
  <c r="C452" i="4"/>
  <c r="E457" i="6"/>
  <c r="A457" i="6" s="1"/>
  <c r="C458" i="6"/>
  <c r="A452" i="2"/>
  <c r="B451" i="2"/>
  <c r="M451" i="2"/>
  <c r="L452" i="2"/>
  <c r="AB452" i="2"/>
  <c r="AC451" i="2"/>
  <c r="U450" i="2"/>
  <c r="T451" i="2"/>
  <c r="U453" i="4"/>
  <c r="T454" i="4"/>
  <c r="AB453" i="4"/>
  <c r="AC452" i="4"/>
  <c r="A453" i="4"/>
  <c r="B452" i="4"/>
  <c r="AF451" i="2" l="1"/>
  <c r="R449" i="4"/>
  <c r="F450" i="2"/>
  <c r="F451" i="4"/>
  <c r="AK451" i="4" s="1"/>
  <c r="AF452" i="4"/>
  <c r="AG452" i="4" s="1"/>
  <c r="AN452" i="4" s="1"/>
  <c r="AH452" i="4"/>
  <c r="X453" i="4"/>
  <c r="P451" i="2"/>
  <c r="Q451" i="2" s="1"/>
  <c r="R450" i="2"/>
  <c r="P450" i="4"/>
  <c r="R450" i="4" s="1"/>
  <c r="L452" i="4"/>
  <c r="M451" i="4"/>
  <c r="N451" i="4"/>
  <c r="O451" i="4"/>
  <c r="Q450" i="4"/>
  <c r="AL450" i="4" s="1"/>
  <c r="R451" i="2"/>
  <c r="E452" i="4"/>
  <c r="F452" i="4" s="1"/>
  <c r="AK452" i="4" s="1"/>
  <c r="E451" i="2"/>
  <c r="F451" i="2" s="1"/>
  <c r="G451" i="2"/>
  <c r="AD452" i="2"/>
  <c r="AE452" i="2"/>
  <c r="AF452" i="2" s="1"/>
  <c r="V451" i="2"/>
  <c r="W451" i="2"/>
  <c r="O452" i="2"/>
  <c r="N452" i="2"/>
  <c r="C452" i="2"/>
  <c r="D452" i="2"/>
  <c r="AD453" i="4"/>
  <c r="AE453" i="4"/>
  <c r="W454" i="4"/>
  <c r="V454" i="4"/>
  <c r="X454" i="4" s="1"/>
  <c r="D453" i="4"/>
  <c r="C453" i="4"/>
  <c r="E458" i="6"/>
  <c r="A458" i="6" s="1"/>
  <c r="C459" i="6"/>
  <c r="AB453" i="2"/>
  <c r="AC452" i="2"/>
  <c r="U451" i="2"/>
  <c r="T452" i="2"/>
  <c r="M452" i="2"/>
  <c r="L453" i="2"/>
  <c r="A453" i="2"/>
  <c r="B452" i="2"/>
  <c r="A454" i="4"/>
  <c r="B453" i="4"/>
  <c r="AF453" i="4"/>
  <c r="AB454" i="4"/>
  <c r="AC453" i="4"/>
  <c r="U454" i="4"/>
  <c r="T455" i="4"/>
  <c r="P451" i="4" l="1"/>
  <c r="E453" i="4"/>
  <c r="X451" i="2"/>
  <c r="Z453" i="4"/>
  <c r="Y453" i="4"/>
  <c r="AM453" i="4" s="1"/>
  <c r="AG453" i="4"/>
  <c r="AN453" i="4" s="1"/>
  <c r="AH453" i="4"/>
  <c r="Y454" i="4"/>
  <c r="AM454" i="4" s="1"/>
  <c r="Z454" i="4"/>
  <c r="AG452" i="2"/>
  <c r="AH452" i="2"/>
  <c r="G452" i="4"/>
  <c r="E452" i="2"/>
  <c r="P452" i="2"/>
  <c r="Q452" i="2" s="1"/>
  <c r="R451" i="4"/>
  <c r="Q451" i="4"/>
  <c r="AL451" i="4" s="1"/>
  <c r="M452" i="4"/>
  <c r="N452" i="4"/>
  <c r="O452" i="4"/>
  <c r="L453" i="4"/>
  <c r="F453" i="4"/>
  <c r="AK453" i="4" s="1"/>
  <c r="G453" i="4"/>
  <c r="F452" i="2"/>
  <c r="G452" i="2"/>
  <c r="AE453" i="2"/>
  <c r="AD453" i="2"/>
  <c r="W452" i="2"/>
  <c r="V452" i="2"/>
  <c r="X452" i="2" s="1"/>
  <c r="O453" i="2"/>
  <c r="N453" i="2"/>
  <c r="C453" i="2"/>
  <c r="D453" i="2"/>
  <c r="AD454" i="4"/>
  <c r="AE454" i="4"/>
  <c r="W455" i="4"/>
  <c r="V455" i="4"/>
  <c r="X455" i="4" s="1"/>
  <c r="D454" i="4"/>
  <c r="C454" i="4"/>
  <c r="C460" i="6"/>
  <c r="E459" i="6"/>
  <c r="A459" i="6" s="1"/>
  <c r="A454" i="2"/>
  <c r="B453" i="2"/>
  <c r="U452" i="2"/>
  <c r="T453" i="2"/>
  <c r="M453" i="2"/>
  <c r="L454" i="2"/>
  <c r="AB454" i="2"/>
  <c r="AC453" i="2"/>
  <c r="AB455" i="4"/>
  <c r="AC454" i="4"/>
  <c r="U455" i="4"/>
  <c r="T456" i="4"/>
  <c r="A455" i="4"/>
  <c r="B454" i="4"/>
  <c r="E453" i="2" l="1"/>
  <c r="E454" i="4"/>
  <c r="AF454" i="4"/>
  <c r="R452" i="2"/>
  <c r="AG454" i="4"/>
  <c r="AN454" i="4" s="1"/>
  <c r="AH454" i="4"/>
  <c r="Y452" i="2"/>
  <c r="Z452" i="2"/>
  <c r="Y455" i="4"/>
  <c r="AM455" i="4" s="1"/>
  <c r="Z455" i="4"/>
  <c r="AF453" i="2"/>
  <c r="P452" i="4"/>
  <c r="Q452" i="4" s="1"/>
  <c r="AL452" i="4" s="1"/>
  <c r="L454" i="4"/>
  <c r="O453" i="4"/>
  <c r="N453" i="4"/>
  <c r="M453" i="4"/>
  <c r="P453" i="2"/>
  <c r="Q453" i="2" s="1"/>
  <c r="G453" i="2"/>
  <c r="F453" i="2"/>
  <c r="F454" i="4"/>
  <c r="AK454" i="4" s="1"/>
  <c r="G454" i="4"/>
  <c r="AD454" i="2"/>
  <c r="AE454" i="2"/>
  <c r="AF454" i="2" s="1"/>
  <c r="W453" i="2"/>
  <c r="V453" i="2"/>
  <c r="N454" i="2"/>
  <c r="O454" i="2"/>
  <c r="C454" i="2"/>
  <c r="D454" i="2"/>
  <c r="AD455" i="4"/>
  <c r="AE455" i="4"/>
  <c r="AF455" i="4" s="1"/>
  <c r="W456" i="4"/>
  <c r="V456" i="4"/>
  <c r="D455" i="4"/>
  <c r="C455" i="4"/>
  <c r="E460" i="6"/>
  <c r="A460" i="6" s="1"/>
  <c r="C461" i="6"/>
  <c r="M454" i="2"/>
  <c r="L455" i="2"/>
  <c r="U453" i="2"/>
  <c r="T454" i="2"/>
  <c r="AB455" i="2"/>
  <c r="AC454" i="2"/>
  <c r="A455" i="2"/>
  <c r="B454" i="2"/>
  <c r="A456" i="4"/>
  <c r="B455" i="4"/>
  <c r="U456" i="4"/>
  <c r="T457" i="4"/>
  <c r="AC455" i="4"/>
  <c r="AB456" i="4"/>
  <c r="X456" i="4" l="1"/>
  <c r="X453" i="2"/>
  <c r="P453" i="4"/>
  <c r="R453" i="4" s="1"/>
  <c r="Y456" i="4"/>
  <c r="AM456" i="4" s="1"/>
  <c r="Z456" i="4"/>
  <c r="Y453" i="2"/>
  <c r="Z453" i="2"/>
  <c r="AG455" i="4"/>
  <c r="AN455" i="4" s="1"/>
  <c r="AH455" i="4"/>
  <c r="AG453" i="2"/>
  <c r="AH453" i="2"/>
  <c r="R452" i="4"/>
  <c r="AG454" i="2"/>
  <c r="AH454" i="2"/>
  <c r="E455" i="4"/>
  <c r="G455" i="4" s="1"/>
  <c r="R453" i="2"/>
  <c r="N454" i="4"/>
  <c r="M454" i="4"/>
  <c r="O454" i="4"/>
  <c r="L455" i="4"/>
  <c r="P454" i="2"/>
  <c r="Q454" i="2" s="1"/>
  <c r="E454" i="2"/>
  <c r="G454" i="2" s="1"/>
  <c r="AE455" i="2"/>
  <c r="AD455" i="2"/>
  <c r="W454" i="2"/>
  <c r="V454" i="2"/>
  <c r="X454" i="2" s="1"/>
  <c r="O455" i="2"/>
  <c r="N455" i="2"/>
  <c r="C455" i="2"/>
  <c r="D455" i="2"/>
  <c r="AD456" i="4"/>
  <c r="AE456" i="4"/>
  <c r="W457" i="4"/>
  <c r="V457" i="4"/>
  <c r="X457" i="4" s="1"/>
  <c r="D456" i="4"/>
  <c r="C456" i="4"/>
  <c r="E461" i="6"/>
  <c r="A461" i="6" s="1"/>
  <c r="C462" i="6"/>
  <c r="A456" i="2"/>
  <c r="B455" i="2"/>
  <c r="U454" i="2"/>
  <c r="T455" i="2"/>
  <c r="M455" i="2"/>
  <c r="L456" i="2"/>
  <c r="AB456" i="2"/>
  <c r="AC455" i="2"/>
  <c r="AB457" i="4"/>
  <c r="AC456" i="4"/>
  <c r="U457" i="4"/>
  <c r="T458" i="4"/>
  <c r="A457" i="4"/>
  <c r="B456" i="4"/>
  <c r="Q453" i="4" l="1"/>
  <c r="AL453" i="4" s="1"/>
  <c r="F455" i="4"/>
  <c r="AK455" i="4" s="1"/>
  <c r="AF456" i="4"/>
  <c r="AG456" i="4" s="1"/>
  <c r="AN456" i="4" s="1"/>
  <c r="AF455" i="2"/>
  <c r="Y454" i="2"/>
  <c r="Z454" i="2"/>
  <c r="AG455" i="2"/>
  <c r="AH455" i="2"/>
  <c r="R454" i="2"/>
  <c r="F454" i="2"/>
  <c r="O455" i="4"/>
  <c r="M455" i="4"/>
  <c r="L456" i="4"/>
  <c r="N455" i="4"/>
  <c r="P455" i="2"/>
  <c r="Q455" i="2" s="1"/>
  <c r="P454" i="4"/>
  <c r="Q454" i="4" s="1"/>
  <c r="AL454" i="4" s="1"/>
  <c r="E456" i="4"/>
  <c r="G456" i="4" s="1"/>
  <c r="E455" i="2"/>
  <c r="G455" i="2" s="1"/>
  <c r="F455" i="2"/>
  <c r="AD456" i="2"/>
  <c r="AE456" i="2"/>
  <c r="AF456" i="2" s="1"/>
  <c r="V455" i="2"/>
  <c r="W455" i="2"/>
  <c r="O456" i="2"/>
  <c r="N456" i="2"/>
  <c r="C456" i="2"/>
  <c r="D456" i="2"/>
  <c r="AD457" i="4"/>
  <c r="AE457" i="4"/>
  <c r="W458" i="4"/>
  <c r="V458" i="4"/>
  <c r="D457" i="4"/>
  <c r="C457" i="4"/>
  <c r="E462" i="6"/>
  <c r="A462" i="6" s="1"/>
  <c r="C463" i="6"/>
  <c r="M456" i="2"/>
  <c r="L457" i="2"/>
  <c r="AB457" i="2"/>
  <c r="AC456" i="2"/>
  <c r="U455" i="2"/>
  <c r="T456" i="2"/>
  <c r="A457" i="2"/>
  <c r="B456" i="2"/>
  <c r="AC457" i="4"/>
  <c r="AB458" i="4"/>
  <c r="A458" i="4"/>
  <c r="B457" i="4"/>
  <c r="U458" i="4"/>
  <c r="T459" i="4"/>
  <c r="AH456" i="4" l="1"/>
  <c r="X458" i="4"/>
  <c r="R455" i="2"/>
  <c r="X455" i="2"/>
  <c r="AF457" i="4"/>
  <c r="Y455" i="2"/>
  <c r="Z455" i="2"/>
  <c r="AG456" i="2"/>
  <c r="AH456" i="2"/>
  <c r="F456" i="4"/>
  <c r="AK456" i="4" s="1"/>
  <c r="E456" i="2"/>
  <c r="G456" i="2" s="1"/>
  <c r="P455" i="4"/>
  <c r="Q455" i="4" s="1"/>
  <c r="AL455" i="4" s="1"/>
  <c r="R454" i="4"/>
  <c r="O456" i="4"/>
  <c r="L457" i="4"/>
  <c r="N456" i="4"/>
  <c r="M456" i="4"/>
  <c r="P456" i="2"/>
  <c r="Q456" i="2" s="1"/>
  <c r="E457" i="4"/>
  <c r="F457" i="4"/>
  <c r="AK457" i="4" s="1"/>
  <c r="G457" i="4"/>
  <c r="AE457" i="2"/>
  <c r="AD457" i="2"/>
  <c r="W456" i="2"/>
  <c r="V456" i="2"/>
  <c r="O457" i="2"/>
  <c r="N457" i="2"/>
  <c r="C457" i="2"/>
  <c r="D457" i="2"/>
  <c r="AD458" i="4"/>
  <c r="AE458" i="4"/>
  <c r="W459" i="4"/>
  <c r="V459" i="4"/>
  <c r="D458" i="4"/>
  <c r="C458" i="4"/>
  <c r="C464" i="6"/>
  <c r="E463" i="6"/>
  <c r="A463" i="6" s="1"/>
  <c r="A458" i="2"/>
  <c r="B457" i="2"/>
  <c r="U456" i="2"/>
  <c r="T457" i="2"/>
  <c r="M457" i="2"/>
  <c r="L458" i="2"/>
  <c r="AB458" i="2"/>
  <c r="AC457" i="2"/>
  <c r="AB459" i="4"/>
  <c r="AC458" i="4"/>
  <c r="U459" i="4"/>
  <c r="T460" i="4"/>
  <c r="A459" i="4"/>
  <c r="B458" i="4"/>
  <c r="AF457" i="2" l="1"/>
  <c r="X459" i="4"/>
  <c r="X456" i="2"/>
  <c r="Y459" i="4"/>
  <c r="AM459" i="4" s="1"/>
  <c r="Z459" i="4"/>
  <c r="F456" i="2"/>
  <c r="Y456" i="2"/>
  <c r="Z456" i="2"/>
  <c r="R456" i="2"/>
  <c r="AF458" i="4"/>
  <c r="R455" i="4"/>
  <c r="P456" i="4"/>
  <c r="Q456" i="4" s="1"/>
  <c r="AL456" i="4" s="1"/>
  <c r="O457" i="4"/>
  <c r="M457" i="4"/>
  <c r="L458" i="4"/>
  <c r="N457" i="4"/>
  <c r="P457" i="2"/>
  <c r="Q457" i="2" s="1"/>
  <c r="E458" i="4"/>
  <c r="E457" i="2"/>
  <c r="G457" i="2" s="1"/>
  <c r="F458" i="4"/>
  <c r="AK458" i="4" s="1"/>
  <c r="G458" i="4"/>
  <c r="F457" i="2"/>
  <c r="AD458" i="2"/>
  <c r="AE458" i="2"/>
  <c r="V457" i="2"/>
  <c r="W457" i="2"/>
  <c r="O458" i="2"/>
  <c r="N458" i="2"/>
  <c r="C458" i="2"/>
  <c r="D458" i="2"/>
  <c r="AD459" i="4"/>
  <c r="AE459" i="4"/>
  <c r="W460" i="4"/>
  <c r="V460" i="4"/>
  <c r="D459" i="4"/>
  <c r="C459" i="4"/>
  <c r="E459" i="4" s="1"/>
  <c r="E464" i="6"/>
  <c r="A464" i="6" s="1"/>
  <c r="C465" i="6"/>
  <c r="AB459" i="2"/>
  <c r="AC458" i="2"/>
  <c r="M458" i="2"/>
  <c r="L459" i="2"/>
  <c r="U457" i="2"/>
  <c r="T458" i="2"/>
  <c r="A459" i="2"/>
  <c r="B458" i="2"/>
  <c r="A460" i="4"/>
  <c r="B459" i="4"/>
  <c r="AB460" i="4"/>
  <c r="AC459" i="4"/>
  <c r="U460" i="4"/>
  <c r="T461" i="4"/>
  <c r="R456" i="4" l="1"/>
  <c r="X457" i="2"/>
  <c r="R457" i="2"/>
  <c r="AF459" i="4"/>
  <c r="AG459" i="4" s="1"/>
  <c r="AN459" i="4" s="1"/>
  <c r="AF458" i="2"/>
  <c r="AH459" i="4"/>
  <c r="X460" i="4"/>
  <c r="P458" i="2"/>
  <c r="Q458" i="2" s="1"/>
  <c r="P457" i="4"/>
  <c r="Q457" i="4" s="1"/>
  <c r="AL457" i="4" s="1"/>
  <c r="M458" i="4"/>
  <c r="N458" i="4"/>
  <c r="L459" i="4"/>
  <c r="O458" i="4"/>
  <c r="R458" i="2"/>
  <c r="E458" i="2"/>
  <c r="G458" i="2"/>
  <c r="F458" i="2"/>
  <c r="G459" i="4"/>
  <c r="F459" i="4"/>
  <c r="AK459" i="4" s="1"/>
  <c r="AE459" i="2"/>
  <c r="AD459" i="2"/>
  <c r="AF459" i="2" s="1"/>
  <c r="W458" i="2"/>
  <c r="V458" i="2"/>
  <c r="O459" i="2"/>
  <c r="N459" i="2"/>
  <c r="C459" i="2"/>
  <c r="D459" i="2"/>
  <c r="AD460" i="4"/>
  <c r="AE460" i="4"/>
  <c r="AF460" i="4" s="1"/>
  <c r="W461" i="4"/>
  <c r="V461" i="4"/>
  <c r="D460" i="4"/>
  <c r="C460" i="4"/>
  <c r="E465" i="6"/>
  <c r="A465" i="6" s="1"/>
  <c r="C466" i="6"/>
  <c r="U458" i="2"/>
  <c r="T459" i="2"/>
  <c r="M459" i="2"/>
  <c r="L460" i="2"/>
  <c r="A460" i="2"/>
  <c r="B459" i="2"/>
  <c r="AB460" i="2"/>
  <c r="AC459" i="2"/>
  <c r="U461" i="4"/>
  <c r="T462" i="4"/>
  <c r="AB461" i="4"/>
  <c r="AC460" i="4"/>
  <c r="A461" i="4"/>
  <c r="B460" i="4"/>
  <c r="X458" i="2" l="1"/>
  <c r="X461" i="4"/>
  <c r="P459" i="2"/>
  <c r="P458" i="4"/>
  <c r="Z461" i="4"/>
  <c r="Y461" i="4"/>
  <c r="AM461" i="4" s="1"/>
  <c r="AG459" i="2"/>
  <c r="AH459" i="2"/>
  <c r="Y460" i="4"/>
  <c r="AM460" i="4" s="1"/>
  <c r="Z460" i="4"/>
  <c r="E459" i="2"/>
  <c r="F459" i="2" s="1"/>
  <c r="AG460" i="4"/>
  <c r="AN460" i="4" s="1"/>
  <c r="AH460" i="4"/>
  <c r="R457" i="4"/>
  <c r="R458" i="4"/>
  <c r="Q458" i="4"/>
  <c r="AL458" i="4" s="1"/>
  <c r="O459" i="4"/>
  <c r="L460" i="4"/>
  <c r="M459" i="4"/>
  <c r="N459" i="4"/>
  <c r="R459" i="2"/>
  <c r="Q459" i="2"/>
  <c r="E460" i="4"/>
  <c r="G460" i="4" s="1"/>
  <c r="AD460" i="2"/>
  <c r="AE460" i="2"/>
  <c r="V459" i="2"/>
  <c r="W459" i="2"/>
  <c r="O460" i="2"/>
  <c r="N460" i="2"/>
  <c r="C460" i="2"/>
  <c r="D460" i="2"/>
  <c r="AD461" i="4"/>
  <c r="AE461" i="4"/>
  <c r="W462" i="4"/>
  <c r="V462" i="4"/>
  <c r="D461" i="4"/>
  <c r="C461" i="4"/>
  <c r="E466" i="6"/>
  <c r="A466" i="6" s="1"/>
  <c r="C467" i="6"/>
  <c r="A461" i="2"/>
  <c r="B460" i="2"/>
  <c r="AB461" i="2"/>
  <c r="AC460" i="2"/>
  <c r="U459" i="2"/>
  <c r="T460" i="2"/>
  <c r="M460" i="2"/>
  <c r="L461" i="2"/>
  <c r="A462" i="4"/>
  <c r="B461" i="4"/>
  <c r="U462" i="4"/>
  <c r="T463" i="4"/>
  <c r="AB462" i="4"/>
  <c r="AC461" i="4"/>
  <c r="E460" i="2" l="1"/>
  <c r="AF460" i="2"/>
  <c r="AH460" i="2" s="1"/>
  <c r="X462" i="4"/>
  <c r="Z462" i="4" s="1"/>
  <c r="X459" i="2"/>
  <c r="Y459" i="2" s="1"/>
  <c r="AF461" i="4"/>
  <c r="AG461" i="4" s="1"/>
  <c r="AN461" i="4" s="1"/>
  <c r="E461" i="4"/>
  <c r="F461" i="4" s="1"/>
  <c r="AK461" i="4" s="1"/>
  <c r="AH461" i="4"/>
  <c r="AG460" i="2"/>
  <c r="G459" i="2"/>
  <c r="P459" i="4"/>
  <c r="Q459" i="4" s="1"/>
  <c r="AL459" i="4" s="1"/>
  <c r="N460" i="4"/>
  <c r="L461" i="4"/>
  <c r="O460" i="4"/>
  <c r="M460" i="4"/>
  <c r="P460" i="2"/>
  <c r="Q460" i="2" s="1"/>
  <c r="F460" i="4"/>
  <c r="AK460" i="4" s="1"/>
  <c r="F460" i="2"/>
  <c r="G460" i="2"/>
  <c r="AE461" i="2"/>
  <c r="AD461" i="2"/>
  <c r="W460" i="2"/>
  <c r="V460" i="2"/>
  <c r="O461" i="2"/>
  <c r="N461" i="2"/>
  <c r="C461" i="2"/>
  <c r="D461" i="2"/>
  <c r="AD462" i="4"/>
  <c r="AE462" i="4"/>
  <c r="W463" i="4"/>
  <c r="V463" i="4"/>
  <c r="D462" i="4"/>
  <c r="C462" i="4"/>
  <c r="C468" i="6"/>
  <c r="E467" i="6"/>
  <c r="A467" i="6" s="1"/>
  <c r="A462" i="2"/>
  <c r="B461" i="2"/>
  <c r="AB462" i="2"/>
  <c r="AC461" i="2"/>
  <c r="U460" i="2"/>
  <c r="T461" i="2"/>
  <c r="M461" i="2"/>
  <c r="L462" i="2"/>
  <c r="U463" i="4"/>
  <c r="T464" i="4"/>
  <c r="AB463" i="4"/>
  <c r="AC462" i="4"/>
  <c r="A463" i="4"/>
  <c r="B462" i="4"/>
  <c r="Y462" i="4" l="1"/>
  <c r="AM462" i="4" s="1"/>
  <c r="AF461" i="2"/>
  <c r="AG461" i="2" s="1"/>
  <c r="X463" i="4"/>
  <c r="X460" i="2"/>
  <c r="Z459" i="2"/>
  <c r="R459" i="4"/>
  <c r="G461" i="4"/>
  <c r="P460" i="4"/>
  <c r="R460" i="4" s="1"/>
  <c r="AF462" i="4"/>
  <c r="AH462" i="4" s="1"/>
  <c r="P461" i="2"/>
  <c r="R461" i="2" s="1"/>
  <c r="Y460" i="2"/>
  <c r="Z460" i="2"/>
  <c r="Y463" i="4"/>
  <c r="AM463" i="4" s="1"/>
  <c r="Z463" i="4"/>
  <c r="M461" i="4"/>
  <c r="O461" i="4"/>
  <c r="L462" i="4"/>
  <c r="N461" i="4"/>
  <c r="R460" i="2"/>
  <c r="E462" i="4"/>
  <c r="G462" i="4" s="1"/>
  <c r="E461" i="2"/>
  <c r="G461" i="2" s="1"/>
  <c r="AD462" i="2"/>
  <c r="AE462" i="2"/>
  <c r="W461" i="2"/>
  <c r="V461" i="2"/>
  <c r="O462" i="2"/>
  <c r="N462" i="2"/>
  <c r="C462" i="2"/>
  <c r="D462" i="2"/>
  <c r="AD463" i="4"/>
  <c r="AE463" i="4"/>
  <c r="W464" i="4"/>
  <c r="V464" i="4"/>
  <c r="D463" i="4"/>
  <c r="C463" i="4"/>
  <c r="E468" i="6"/>
  <c r="A468" i="6" s="1"/>
  <c r="C469" i="6"/>
  <c r="U461" i="2"/>
  <c r="T462" i="2"/>
  <c r="A463" i="2"/>
  <c r="B462" i="2"/>
  <c r="AB463" i="2"/>
  <c r="AC462" i="2"/>
  <c r="M462" i="2"/>
  <c r="L463" i="2"/>
  <c r="A464" i="4"/>
  <c r="B463" i="4"/>
  <c r="AC463" i="4"/>
  <c r="AB464" i="4"/>
  <c r="U464" i="4"/>
  <c r="T465" i="4"/>
  <c r="AH461" i="2" l="1"/>
  <c r="X464" i="4"/>
  <c r="X461" i="2"/>
  <c r="Y461" i="2" s="1"/>
  <c r="AF463" i="4"/>
  <c r="AF462" i="2"/>
  <c r="AG462" i="2" s="1"/>
  <c r="AG462" i="4"/>
  <c r="AN462" i="4" s="1"/>
  <c r="F462" i="4"/>
  <c r="AK462" i="4" s="1"/>
  <c r="Q460" i="4"/>
  <c r="AL460" i="4" s="1"/>
  <c r="Q461" i="2"/>
  <c r="Z461" i="2"/>
  <c r="AG463" i="4"/>
  <c r="AN463" i="4" s="1"/>
  <c r="AH463" i="4"/>
  <c r="P461" i="4"/>
  <c r="R461" i="4" s="1"/>
  <c r="F461" i="2"/>
  <c r="O462" i="4"/>
  <c r="L463" i="4"/>
  <c r="M462" i="4"/>
  <c r="N462" i="4"/>
  <c r="P462" i="2"/>
  <c r="Q462" i="2" s="1"/>
  <c r="R462" i="2"/>
  <c r="E463" i="4"/>
  <c r="G463" i="4" s="1"/>
  <c r="E462" i="2"/>
  <c r="G462" i="2" s="1"/>
  <c r="AE463" i="2"/>
  <c r="AD463" i="2"/>
  <c r="W462" i="2"/>
  <c r="V462" i="2"/>
  <c r="O463" i="2"/>
  <c r="N463" i="2"/>
  <c r="C463" i="2"/>
  <c r="D463" i="2"/>
  <c r="AD464" i="4"/>
  <c r="AE464" i="4"/>
  <c r="W465" i="4"/>
  <c r="V465" i="4"/>
  <c r="D464" i="4"/>
  <c r="C464" i="4"/>
  <c r="E469" i="6"/>
  <c r="A469" i="6" s="1"/>
  <c r="C470" i="6"/>
  <c r="AB464" i="2"/>
  <c r="AC463" i="2"/>
  <c r="A464" i="2"/>
  <c r="B463" i="2"/>
  <c r="M463" i="2"/>
  <c r="L464" i="2"/>
  <c r="U462" i="2"/>
  <c r="T463" i="2"/>
  <c r="AB465" i="4"/>
  <c r="AC464" i="4"/>
  <c r="U465" i="4"/>
  <c r="T466" i="4"/>
  <c r="A465" i="4"/>
  <c r="B464" i="4"/>
  <c r="P462" i="4" l="1"/>
  <c r="AF463" i="2"/>
  <c r="X462" i="2"/>
  <c r="Z462" i="2" s="1"/>
  <c r="AH462" i="2"/>
  <c r="F462" i="2"/>
  <c r="F463" i="4"/>
  <c r="AK463" i="4" s="1"/>
  <c r="AF464" i="4"/>
  <c r="Y462" i="2"/>
  <c r="AG463" i="2"/>
  <c r="AH463" i="2"/>
  <c r="Q461" i="4"/>
  <c r="AL461" i="4" s="1"/>
  <c r="X465" i="4"/>
  <c r="Q462" i="4"/>
  <c r="AL462" i="4" s="1"/>
  <c r="R462" i="4"/>
  <c r="N463" i="4"/>
  <c r="L464" i="4"/>
  <c r="M463" i="4"/>
  <c r="O463" i="4"/>
  <c r="P463" i="2"/>
  <c r="R463" i="2" s="1"/>
  <c r="E463" i="2"/>
  <c r="F463" i="2" s="1"/>
  <c r="E464" i="4"/>
  <c r="G464" i="4" s="1"/>
  <c r="AD464" i="2"/>
  <c r="AE464" i="2"/>
  <c r="AF464" i="2" s="1"/>
  <c r="V463" i="2"/>
  <c r="W463" i="2"/>
  <c r="O464" i="2"/>
  <c r="N464" i="2"/>
  <c r="C464" i="2"/>
  <c r="D464" i="2"/>
  <c r="AD465" i="4"/>
  <c r="AE465" i="4"/>
  <c r="W466" i="4"/>
  <c r="V466" i="4"/>
  <c r="D465" i="4"/>
  <c r="C465" i="4"/>
  <c r="E470" i="6"/>
  <c r="A470" i="6" s="1"/>
  <c r="C471" i="6"/>
  <c r="AB465" i="2"/>
  <c r="AC464" i="2"/>
  <c r="M464" i="2"/>
  <c r="L465" i="2"/>
  <c r="A465" i="2"/>
  <c r="B464" i="2"/>
  <c r="U463" i="2"/>
  <c r="T464" i="2"/>
  <c r="A466" i="4"/>
  <c r="B465" i="4"/>
  <c r="U466" i="4"/>
  <c r="T467" i="4"/>
  <c r="AC465" i="4"/>
  <c r="AB466" i="4"/>
  <c r="X466" i="4" l="1"/>
  <c r="X463" i="2"/>
  <c r="AF465" i="4"/>
  <c r="E464" i="2"/>
  <c r="F464" i="4"/>
  <c r="AK464" i="4" s="1"/>
  <c r="Y463" i="2"/>
  <c r="Z463" i="2"/>
  <c r="Q463" i="2"/>
  <c r="Y466" i="4"/>
  <c r="AM466" i="4" s="1"/>
  <c r="Z466" i="4"/>
  <c r="E465" i="4"/>
  <c r="G465" i="4" s="1"/>
  <c r="P464" i="2"/>
  <c r="G463" i="2"/>
  <c r="P463" i="4"/>
  <c r="R463" i="4" s="1"/>
  <c r="O464" i="4"/>
  <c r="M464" i="4"/>
  <c r="L465" i="4"/>
  <c r="N464" i="4"/>
  <c r="Q464" i="2"/>
  <c r="R464" i="2"/>
  <c r="F464" i="2"/>
  <c r="G464" i="2"/>
  <c r="AE465" i="2"/>
  <c r="AD465" i="2"/>
  <c r="W464" i="2"/>
  <c r="V464" i="2"/>
  <c r="O465" i="2"/>
  <c r="N465" i="2"/>
  <c r="C465" i="2"/>
  <c r="D465" i="2"/>
  <c r="AD466" i="4"/>
  <c r="AE466" i="4"/>
  <c r="W467" i="4"/>
  <c r="V467" i="4"/>
  <c r="D466" i="4"/>
  <c r="C466" i="4"/>
  <c r="C472" i="6"/>
  <c r="E471" i="6"/>
  <c r="A471" i="6" s="1"/>
  <c r="U464" i="2"/>
  <c r="T465" i="2"/>
  <c r="A466" i="2"/>
  <c r="B465" i="2"/>
  <c r="M465" i="2"/>
  <c r="L466" i="2"/>
  <c r="AB466" i="2"/>
  <c r="AC465" i="2"/>
  <c r="AB467" i="4"/>
  <c r="AC466" i="4"/>
  <c r="U467" i="4"/>
  <c r="T468" i="4"/>
  <c r="A467" i="4"/>
  <c r="B466" i="4"/>
  <c r="X467" i="4" l="1"/>
  <c r="X464" i="2"/>
  <c r="Q463" i="4"/>
  <c r="AL463" i="4" s="1"/>
  <c r="AF465" i="2"/>
  <c r="F465" i="4"/>
  <c r="AK465" i="4" s="1"/>
  <c r="AF466" i="4"/>
  <c r="AG466" i="4" s="1"/>
  <c r="AN466" i="4" s="1"/>
  <c r="Y467" i="4"/>
  <c r="AM467" i="4" s="1"/>
  <c r="Z467" i="4"/>
  <c r="P464" i="4"/>
  <c r="R464" i="4" s="1"/>
  <c r="N465" i="4"/>
  <c r="L466" i="4"/>
  <c r="O465" i="4"/>
  <c r="M465" i="4"/>
  <c r="P465" i="2"/>
  <c r="R465" i="2" s="1"/>
  <c r="E466" i="4"/>
  <c r="F466" i="4" s="1"/>
  <c r="AK466" i="4" s="1"/>
  <c r="E465" i="2"/>
  <c r="G465" i="2" s="1"/>
  <c r="AD466" i="2"/>
  <c r="AE466" i="2"/>
  <c r="V465" i="2"/>
  <c r="W465" i="2"/>
  <c r="N466" i="2"/>
  <c r="O466" i="2"/>
  <c r="C466" i="2"/>
  <c r="D466" i="2"/>
  <c r="AD467" i="4"/>
  <c r="AE467" i="4"/>
  <c r="W468" i="4"/>
  <c r="V468" i="4"/>
  <c r="X468" i="4" s="1"/>
  <c r="D467" i="4"/>
  <c r="C467" i="4"/>
  <c r="E472" i="6"/>
  <c r="A472" i="6" s="1"/>
  <c r="C473" i="6"/>
  <c r="M466" i="2"/>
  <c r="L467" i="2"/>
  <c r="AB467" i="2"/>
  <c r="AC466" i="2"/>
  <c r="A467" i="2"/>
  <c r="B466" i="2"/>
  <c r="U465" i="2"/>
  <c r="T466" i="2"/>
  <c r="A468" i="4"/>
  <c r="B467" i="4"/>
  <c r="AB468" i="4"/>
  <c r="AC467" i="4"/>
  <c r="U468" i="4"/>
  <c r="T469" i="4"/>
  <c r="AH466" i="4" l="1"/>
  <c r="Q464" i="4"/>
  <c r="AL464" i="4" s="1"/>
  <c r="F465" i="2"/>
  <c r="X465" i="2"/>
  <c r="AF467" i="4"/>
  <c r="AH467" i="4" s="1"/>
  <c r="E466" i="2"/>
  <c r="Y468" i="4"/>
  <c r="AM468" i="4" s="1"/>
  <c r="Z468" i="4"/>
  <c r="E467" i="4"/>
  <c r="G467" i="4" s="1"/>
  <c r="AF466" i="2"/>
  <c r="G466" i="4"/>
  <c r="Q465" i="2"/>
  <c r="R465" i="4"/>
  <c r="Q465" i="4"/>
  <c r="AL465" i="4" s="1"/>
  <c r="P466" i="2"/>
  <c r="Q466" i="2" s="1"/>
  <c r="M466" i="4"/>
  <c r="L467" i="4"/>
  <c r="N466" i="4"/>
  <c r="O466" i="4"/>
  <c r="P465" i="4"/>
  <c r="G466" i="2"/>
  <c r="F466" i="2"/>
  <c r="AE467" i="2"/>
  <c r="AD467" i="2"/>
  <c r="W466" i="2"/>
  <c r="V466" i="2"/>
  <c r="O467" i="2"/>
  <c r="N467" i="2"/>
  <c r="C467" i="2"/>
  <c r="D467" i="2"/>
  <c r="AD468" i="4"/>
  <c r="AE468" i="4"/>
  <c r="W469" i="4"/>
  <c r="V469" i="4"/>
  <c r="D468" i="4"/>
  <c r="C468" i="4"/>
  <c r="E473" i="6"/>
  <c r="A473" i="6" s="1"/>
  <c r="C474" i="6"/>
  <c r="AB468" i="2"/>
  <c r="AC467" i="2"/>
  <c r="M467" i="2"/>
  <c r="L468" i="2"/>
  <c r="U466" i="2"/>
  <c r="T467" i="2"/>
  <c r="A468" i="2"/>
  <c r="B467" i="2"/>
  <c r="U469" i="4"/>
  <c r="T470" i="4"/>
  <c r="AB469" i="4"/>
  <c r="AC468" i="4"/>
  <c r="A469" i="4"/>
  <c r="B468" i="4"/>
  <c r="P466" i="4" l="1"/>
  <c r="AG467" i="4"/>
  <c r="AN467" i="4" s="1"/>
  <c r="AF467" i="2"/>
  <c r="AH467" i="2" s="1"/>
  <c r="AF468" i="4"/>
  <c r="AG468" i="4" s="1"/>
  <c r="AN468" i="4" s="1"/>
  <c r="X469" i="4"/>
  <c r="Y469" i="4" s="1"/>
  <c r="AM469" i="4" s="1"/>
  <c r="X466" i="2"/>
  <c r="Y466" i="2" s="1"/>
  <c r="AH468" i="4"/>
  <c r="AG467" i="2"/>
  <c r="AG466" i="2"/>
  <c r="AH466" i="2"/>
  <c r="F467" i="4"/>
  <c r="AK467" i="4" s="1"/>
  <c r="R466" i="2"/>
  <c r="Q466" i="4"/>
  <c r="AL466" i="4" s="1"/>
  <c r="R466" i="4"/>
  <c r="P467" i="2"/>
  <c r="R467" i="2" s="1"/>
  <c r="O467" i="4"/>
  <c r="M467" i="4"/>
  <c r="N467" i="4"/>
  <c r="L468" i="4"/>
  <c r="E467" i="2"/>
  <c r="G467" i="2" s="1"/>
  <c r="E468" i="4"/>
  <c r="F468" i="4" s="1"/>
  <c r="AK468" i="4" s="1"/>
  <c r="AD468" i="2"/>
  <c r="AE468" i="2"/>
  <c r="V467" i="2"/>
  <c r="W467" i="2"/>
  <c r="O468" i="2"/>
  <c r="N468" i="2"/>
  <c r="C468" i="2"/>
  <c r="D468" i="2"/>
  <c r="AD469" i="4"/>
  <c r="AE469" i="4"/>
  <c r="W470" i="4"/>
  <c r="V470" i="4"/>
  <c r="D469" i="4"/>
  <c r="C469" i="4"/>
  <c r="E474" i="6"/>
  <c r="A474" i="6" s="1"/>
  <c r="C475" i="6"/>
  <c r="M468" i="2"/>
  <c r="L469" i="2"/>
  <c r="A469" i="2"/>
  <c r="B468" i="2"/>
  <c r="U467" i="2"/>
  <c r="T468" i="2"/>
  <c r="AB469" i="2"/>
  <c r="AC468" i="2"/>
  <c r="A470" i="4"/>
  <c r="B469" i="4"/>
  <c r="AB470" i="4"/>
  <c r="AC469" i="4"/>
  <c r="U470" i="4"/>
  <c r="T471" i="4"/>
  <c r="Z469" i="4" l="1"/>
  <c r="AF468" i="2"/>
  <c r="AH468" i="2" s="1"/>
  <c r="X467" i="2"/>
  <c r="AF469" i="4"/>
  <c r="Z466" i="2"/>
  <c r="F467" i="2"/>
  <c r="X470" i="4"/>
  <c r="Y470" i="4" s="1"/>
  <c r="AM470" i="4" s="1"/>
  <c r="G468" i="4"/>
  <c r="Y467" i="2"/>
  <c r="Z467" i="2"/>
  <c r="P467" i="4"/>
  <c r="Q467" i="4" s="1"/>
  <c r="AL467" i="4" s="1"/>
  <c r="AG469" i="4"/>
  <c r="AN469" i="4" s="1"/>
  <c r="AH469" i="4"/>
  <c r="AG468" i="2"/>
  <c r="Q467" i="2"/>
  <c r="M468" i="4"/>
  <c r="L469" i="4"/>
  <c r="O468" i="4"/>
  <c r="N468" i="4"/>
  <c r="P468" i="2"/>
  <c r="Q468" i="2" s="1"/>
  <c r="E468" i="2"/>
  <c r="F468" i="2" s="1"/>
  <c r="E469" i="4"/>
  <c r="F469" i="4" s="1"/>
  <c r="AK469" i="4" s="1"/>
  <c r="AE469" i="2"/>
  <c r="AD469" i="2"/>
  <c r="W468" i="2"/>
  <c r="V468" i="2"/>
  <c r="O469" i="2"/>
  <c r="N469" i="2"/>
  <c r="C469" i="2"/>
  <c r="D469" i="2"/>
  <c r="AD470" i="4"/>
  <c r="AE470" i="4"/>
  <c r="W471" i="4"/>
  <c r="V471" i="4"/>
  <c r="D470" i="4"/>
  <c r="C470" i="4"/>
  <c r="C476" i="6"/>
  <c r="E475" i="6"/>
  <c r="A475" i="6" s="1"/>
  <c r="AB470" i="2"/>
  <c r="AC469" i="2"/>
  <c r="U468" i="2"/>
  <c r="T469" i="2"/>
  <c r="A470" i="2"/>
  <c r="B469" i="2"/>
  <c r="M469" i="2"/>
  <c r="L470" i="2"/>
  <c r="AB471" i="4"/>
  <c r="AC470" i="4"/>
  <c r="U471" i="4"/>
  <c r="T472" i="4"/>
  <c r="A471" i="4"/>
  <c r="B470" i="4"/>
  <c r="Z470" i="4" l="1"/>
  <c r="AF469" i="2"/>
  <c r="X471" i="4"/>
  <c r="X468" i="2"/>
  <c r="Z468" i="2" s="1"/>
  <c r="AF470" i="4"/>
  <c r="AH470" i="4" s="1"/>
  <c r="E470" i="4"/>
  <c r="F470" i="4" s="1"/>
  <c r="AK470" i="4" s="1"/>
  <c r="R467" i="4"/>
  <c r="Y468" i="2"/>
  <c r="AG469" i="2"/>
  <c r="AH469" i="2"/>
  <c r="G468" i="2"/>
  <c r="E469" i="2"/>
  <c r="F469" i="2" s="1"/>
  <c r="P468" i="4"/>
  <c r="R468" i="4" s="1"/>
  <c r="N469" i="4"/>
  <c r="L470" i="4"/>
  <c r="O469" i="4"/>
  <c r="M469" i="4"/>
  <c r="P469" i="2"/>
  <c r="R469" i="2" s="1"/>
  <c r="R468" i="2"/>
  <c r="G469" i="4"/>
  <c r="AD470" i="2"/>
  <c r="AE470" i="2"/>
  <c r="W469" i="2"/>
  <c r="V469" i="2"/>
  <c r="X469" i="2" s="1"/>
  <c r="N470" i="2"/>
  <c r="O470" i="2"/>
  <c r="C470" i="2"/>
  <c r="D470" i="2"/>
  <c r="AD471" i="4"/>
  <c r="AE471" i="4"/>
  <c r="W472" i="4"/>
  <c r="V472" i="4"/>
  <c r="X472" i="4" s="1"/>
  <c r="D471" i="4"/>
  <c r="C471" i="4"/>
  <c r="E476" i="6"/>
  <c r="A476" i="6" s="1"/>
  <c r="C477" i="6"/>
  <c r="M470" i="2"/>
  <c r="L471" i="2"/>
  <c r="U469" i="2"/>
  <c r="T470" i="2"/>
  <c r="AB471" i="2"/>
  <c r="AC470" i="2"/>
  <c r="A471" i="2"/>
  <c r="B470" i="2"/>
  <c r="U472" i="4"/>
  <c r="T473" i="4"/>
  <c r="A472" i="4"/>
  <c r="B471" i="4"/>
  <c r="AC471" i="4"/>
  <c r="AB472" i="4"/>
  <c r="G470" i="4" l="1"/>
  <c r="AF471" i="4"/>
  <c r="AG470" i="4"/>
  <c r="AN470" i="4" s="1"/>
  <c r="AF470" i="2"/>
  <c r="AH470" i="2" s="1"/>
  <c r="Q468" i="4"/>
  <c r="AL468" i="4" s="1"/>
  <c r="Y469" i="2"/>
  <c r="Z469" i="2"/>
  <c r="E470" i="2"/>
  <c r="G470" i="2" s="1"/>
  <c r="G469" i="2"/>
  <c r="Q469" i="2"/>
  <c r="P469" i="4"/>
  <c r="Q469" i="4" s="1"/>
  <c r="AL469" i="4" s="1"/>
  <c r="P470" i="2"/>
  <c r="Q470" i="2" s="1"/>
  <c r="N470" i="4"/>
  <c r="M470" i="4"/>
  <c r="O470" i="4"/>
  <c r="L471" i="4"/>
  <c r="E471" i="4"/>
  <c r="G471" i="4" s="1"/>
  <c r="AE471" i="2"/>
  <c r="AD471" i="2"/>
  <c r="AF471" i="2" s="1"/>
  <c r="W470" i="2"/>
  <c r="V470" i="2"/>
  <c r="X470" i="2" s="1"/>
  <c r="O471" i="2"/>
  <c r="N471" i="2"/>
  <c r="C471" i="2"/>
  <c r="D471" i="2"/>
  <c r="AD472" i="4"/>
  <c r="AE472" i="4"/>
  <c r="W473" i="4"/>
  <c r="V473" i="4"/>
  <c r="X473" i="4" s="1"/>
  <c r="D472" i="4"/>
  <c r="C472" i="4"/>
  <c r="E477" i="6"/>
  <c r="A477" i="6" s="1"/>
  <c r="C478" i="6"/>
  <c r="A472" i="2"/>
  <c r="B471" i="2"/>
  <c r="U470" i="2"/>
  <c r="T471" i="2"/>
  <c r="M471" i="2"/>
  <c r="L472" i="2"/>
  <c r="AB472" i="2"/>
  <c r="AC471" i="2"/>
  <c r="A473" i="4"/>
  <c r="B472" i="4"/>
  <c r="AB473" i="4"/>
  <c r="AC472" i="4"/>
  <c r="U473" i="4"/>
  <c r="T474" i="4"/>
  <c r="AG470" i="2" l="1"/>
  <c r="F471" i="4"/>
  <c r="AK471" i="4" s="1"/>
  <c r="P470" i="4"/>
  <c r="R470" i="4" s="1"/>
  <c r="F470" i="2"/>
  <c r="AF472" i="4"/>
  <c r="Z473" i="4"/>
  <c r="Y473" i="4"/>
  <c r="AM473" i="4" s="1"/>
  <c r="Y470" i="2"/>
  <c r="Z470" i="2"/>
  <c r="R469" i="4"/>
  <c r="R470" i="2"/>
  <c r="P471" i="2"/>
  <c r="R471" i="2" s="1"/>
  <c r="O471" i="4"/>
  <c r="M471" i="4"/>
  <c r="N471" i="4"/>
  <c r="L472" i="4"/>
  <c r="Q471" i="2"/>
  <c r="E472" i="4"/>
  <c r="E471" i="2"/>
  <c r="F471" i="2"/>
  <c r="G471" i="2"/>
  <c r="G472" i="4"/>
  <c r="F472" i="4"/>
  <c r="AK472" i="4" s="1"/>
  <c r="AD472" i="2"/>
  <c r="AE472" i="2"/>
  <c r="V471" i="2"/>
  <c r="W471" i="2"/>
  <c r="O472" i="2"/>
  <c r="N472" i="2"/>
  <c r="C472" i="2"/>
  <c r="D472" i="2"/>
  <c r="AD473" i="4"/>
  <c r="AE473" i="4"/>
  <c r="W474" i="4"/>
  <c r="V474" i="4"/>
  <c r="D473" i="4"/>
  <c r="C473" i="4"/>
  <c r="E478" i="6"/>
  <c r="A478" i="6" s="1"/>
  <c r="C479" i="6"/>
  <c r="M472" i="2"/>
  <c r="L473" i="2"/>
  <c r="AB473" i="2"/>
  <c r="AC472" i="2"/>
  <c r="U471" i="2"/>
  <c r="T472" i="2"/>
  <c r="A473" i="2"/>
  <c r="B472" i="2"/>
  <c r="U474" i="4"/>
  <c r="T475" i="4"/>
  <c r="A474" i="4"/>
  <c r="B473" i="4"/>
  <c r="AC473" i="4"/>
  <c r="AB474" i="4"/>
  <c r="Q470" i="4" l="1"/>
  <c r="AL470" i="4" s="1"/>
  <c r="E472" i="2"/>
  <c r="X471" i="2"/>
  <c r="AF473" i="4"/>
  <c r="AH473" i="4" s="1"/>
  <c r="AF472" i="2"/>
  <c r="X474" i="4"/>
  <c r="Y474" i="4" s="1"/>
  <c r="AM474" i="4" s="1"/>
  <c r="P471" i="4"/>
  <c r="R471" i="4" s="1"/>
  <c r="AG473" i="4"/>
  <c r="AN473" i="4" s="1"/>
  <c r="E473" i="4"/>
  <c r="F473" i="4" s="1"/>
  <c r="AK473" i="4" s="1"/>
  <c r="P472" i="2"/>
  <c r="O472" i="4"/>
  <c r="M472" i="4"/>
  <c r="N472" i="4"/>
  <c r="L473" i="4"/>
  <c r="Q472" i="2"/>
  <c r="R472" i="2"/>
  <c r="F472" i="2"/>
  <c r="G472" i="2"/>
  <c r="AE473" i="2"/>
  <c r="AD473" i="2"/>
  <c r="W472" i="2"/>
  <c r="V472" i="2"/>
  <c r="O473" i="2"/>
  <c r="N473" i="2"/>
  <c r="C473" i="2"/>
  <c r="D473" i="2"/>
  <c r="AD474" i="4"/>
  <c r="AE474" i="4"/>
  <c r="W475" i="4"/>
  <c r="V475" i="4"/>
  <c r="D474" i="4"/>
  <c r="C474" i="4"/>
  <c r="C480" i="6"/>
  <c r="E479" i="6"/>
  <c r="A479" i="6" s="1"/>
  <c r="A474" i="2"/>
  <c r="B473" i="2"/>
  <c r="AB474" i="2"/>
  <c r="AC473" i="2"/>
  <c r="M473" i="2"/>
  <c r="L474" i="2"/>
  <c r="U472" i="2"/>
  <c r="T473" i="2"/>
  <c r="U475" i="4"/>
  <c r="T476" i="4"/>
  <c r="A475" i="4"/>
  <c r="B474" i="4"/>
  <c r="AB475" i="4"/>
  <c r="AC474" i="4"/>
  <c r="AF474" i="4" l="1"/>
  <c r="Z474" i="4"/>
  <c r="AF473" i="2"/>
  <c r="E473" i="2"/>
  <c r="Q471" i="4"/>
  <c r="AL471" i="4" s="1"/>
  <c r="P473" i="2"/>
  <c r="R473" i="2" s="1"/>
  <c r="X475" i="4"/>
  <c r="Y475" i="4" s="1"/>
  <c r="AM475" i="4" s="1"/>
  <c r="X472" i="2"/>
  <c r="AG474" i="4"/>
  <c r="AN474" i="4" s="1"/>
  <c r="AH474" i="4"/>
  <c r="AG473" i="2"/>
  <c r="AH473" i="2"/>
  <c r="P472" i="4"/>
  <c r="G473" i="4"/>
  <c r="Q472" i="4"/>
  <c r="AL472" i="4" s="1"/>
  <c r="R472" i="4"/>
  <c r="M473" i="4"/>
  <c r="L474" i="4"/>
  <c r="O473" i="4"/>
  <c r="N473" i="4"/>
  <c r="E474" i="4"/>
  <c r="F474" i="4" s="1"/>
  <c r="AK474" i="4" s="1"/>
  <c r="G473" i="2"/>
  <c r="F473" i="2"/>
  <c r="AD474" i="2"/>
  <c r="AE474" i="2"/>
  <c r="AF474" i="2" s="1"/>
  <c r="V473" i="2"/>
  <c r="W473" i="2"/>
  <c r="O474" i="2"/>
  <c r="N474" i="2"/>
  <c r="C474" i="2"/>
  <c r="D474" i="2"/>
  <c r="AD475" i="4"/>
  <c r="AE475" i="4"/>
  <c r="W476" i="4"/>
  <c r="V476" i="4"/>
  <c r="X476" i="4" s="1"/>
  <c r="D475" i="4"/>
  <c r="C475" i="4"/>
  <c r="E480" i="6"/>
  <c r="A480" i="6" s="1"/>
  <c r="C481" i="6"/>
  <c r="U473" i="2"/>
  <c r="T474" i="2"/>
  <c r="M474" i="2"/>
  <c r="L475" i="2"/>
  <c r="AB475" i="2"/>
  <c r="AC474" i="2"/>
  <c r="A475" i="2"/>
  <c r="B474" i="2"/>
  <c r="AB476" i="4"/>
  <c r="AC475" i="4"/>
  <c r="U476" i="4"/>
  <c r="T477" i="4"/>
  <c r="A476" i="4"/>
  <c r="B475" i="4"/>
  <c r="Q473" i="2" l="1"/>
  <c r="G474" i="4"/>
  <c r="Z475" i="4"/>
  <c r="P474" i="2"/>
  <c r="X473" i="2"/>
  <c r="AF475" i="4"/>
  <c r="AH475" i="4" s="1"/>
  <c r="Y473" i="2"/>
  <c r="Z473" i="2"/>
  <c r="Y476" i="4"/>
  <c r="AM476" i="4" s="1"/>
  <c r="Z476" i="4"/>
  <c r="AG474" i="2"/>
  <c r="AH474" i="2"/>
  <c r="E474" i="2"/>
  <c r="G474" i="2" s="1"/>
  <c r="M474" i="4"/>
  <c r="N474" i="4"/>
  <c r="O474" i="4"/>
  <c r="L475" i="4"/>
  <c r="P473" i="4"/>
  <c r="R473" i="4" s="1"/>
  <c r="Q474" i="2"/>
  <c r="R474" i="2"/>
  <c r="E475" i="4"/>
  <c r="G475" i="4" s="1"/>
  <c r="F474" i="2"/>
  <c r="AE475" i="2"/>
  <c r="AD475" i="2"/>
  <c r="W474" i="2"/>
  <c r="V474" i="2"/>
  <c r="O475" i="2"/>
  <c r="N475" i="2"/>
  <c r="C475" i="2"/>
  <c r="D475" i="2"/>
  <c r="AD476" i="4"/>
  <c r="AE476" i="4"/>
  <c r="W477" i="4"/>
  <c r="V477" i="4"/>
  <c r="D476" i="4"/>
  <c r="C476" i="4"/>
  <c r="E481" i="6"/>
  <c r="A481" i="6" s="1"/>
  <c r="C482" i="6"/>
  <c r="A476" i="2"/>
  <c r="B475" i="2"/>
  <c r="M475" i="2"/>
  <c r="L476" i="2"/>
  <c r="AB476" i="2"/>
  <c r="AC475" i="2"/>
  <c r="U474" i="2"/>
  <c r="T475" i="2"/>
  <c r="A477" i="4"/>
  <c r="B476" i="4"/>
  <c r="AB477" i="4"/>
  <c r="AC476" i="4"/>
  <c r="U477" i="4"/>
  <c r="T478" i="4"/>
  <c r="AG475" i="4" l="1"/>
  <c r="AN475" i="4" s="1"/>
  <c r="AF476" i="4"/>
  <c r="X477" i="4"/>
  <c r="X474" i="2"/>
  <c r="Z474" i="2" s="1"/>
  <c r="Z477" i="4"/>
  <c r="Y477" i="4"/>
  <c r="AM477" i="4" s="1"/>
  <c r="AG476" i="4"/>
  <c r="AN476" i="4" s="1"/>
  <c r="AH476" i="4"/>
  <c r="AF475" i="2"/>
  <c r="P475" i="2"/>
  <c r="Q475" i="2" s="1"/>
  <c r="F475" i="4"/>
  <c r="AK475" i="4" s="1"/>
  <c r="Q473" i="4"/>
  <c r="AL473" i="4" s="1"/>
  <c r="N475" i="4"/>
  <c r="L476" i="4"/>
  <c r="M475" i="4"/>
  <c r="O475" i="4"/>
  <c r="P474" i="4"/>
  <c r="R474" i="4" s="1"/>
  <c r="E476" i="4"/>
  <c r="E475" i="2"/>
  <c r="F475" i="2" s="1"/>
  <c r="G476" i="4"/>
  <c r="F476" i="4"/>
  <c r="AK476" i="4" s="1"/>
  <c r="AD476" i="2"/>
  <c r="AE476" i="2"/>
  <c r="V475" i="2"/>
  <c r="W475" i="2"/>
  <c r="O476" i="2"/>
  <c r="N476" i="2"/>
  <c r="C476" i="2"/>
  <c r="D476" i="2"/>
  <c r="AD477" i="4"/>
  <c r="AE477" i="4"/>
  <c r="W478" i="4"/>
  <c r="V478" i="4"/>
  <c r="D477" i="4"/>
  <c r="C477" i="4"/>
  <c r="E482" i="6"/>
  <c r="A482" i="6" s="1"/>
  <c r="C483" i="6"/>
  <c r="U475" i="2"/>
  <c r="T476" i="2"/>
  <c r="AB477" i="2"/>
  <c r="AC476" i="2"/>
  <c r="M476" i="2"/>
  <c r="L477" i="2"/>
  <c r="A477" i="2"/>
  <c r="B476" i="2"/>
  <c r="AB478" i="4"/>
  <c r="AC477" i="4"/>
  <c r="A478" i="4"/>
  <c r="B477" i="4"/>
  <c r="U478" i="4"/>
  <c r="T479" i="4"/>
  <c r="Y474" i="2" l="1"/>
  <c r="P476" i="2"/>
  <c r="R475" i="2"/>
  <c r="AF477" i="4"/>
  <c r="AG477" i="4" s="1"/>
  <c r="AN477" i="4" s="1"/>
  <c r="AF476" i="2"/>
  <c r="X478" i="4"/>
  <c r="AG476" i="2"/>
  <c r="AH476" i="2"/>
  <c r="AG475" i="2"/>
  <c r="AH475" i="2"/>
  <c r="P475" i="4"/>
  <c r="Q475" i="4" s="1"/>
  <c r="AL475" i="4" s="1"/>
  <c r="X475" i="2"/>
  <c r="Q474" i="4"/>
  <c r="AL474" i="4" s="1"/>
  <c r="O476" i="4"/>
  <c r="N476" i="4"/>
  <c r="M476" i="4"/>
  <c r="L477" i="4"/>
  <c r="Q476" i="2"/>
  <c r="R476" i="2"/>
  <c r="E476" i="2"/>
  <c r="F476" i="2" s="1"/>
  <c r="G475" i="2"/>
  <c r="E477" i="4"/>
  <c r="F477" i="4" s="1"/>
  <c r="AK477" i="4" s="1"/>
  <c r="G476" i="2"/>
  <c r="AE477" i="2"/>
  <c r="AD477" i="2"/>
  <c r="W476" i="2"/>
  <c r="V476" i="2"/>
  <c r="O477" i="2"/>
  <c r="N477" i="2"/>
  <c r="C477" i="2"/>
  <c r="D477" i="2"/>
  <c r="AD478" i="4"/>
  <c r="AE478" i="4"/>
  <c r="W479" i="4"/>
  <c r="V479" i="4"/>
  <c r="D478" i="4"/>
  <c r="C478" i="4"/>
  <c r="C484" i="6"/>
  <c r="E483" i="6"/>
  <c r="A483" i="6" s="1"/>
  <c r="A478" i="2"/>
  <c r="B477" i="2"/>
  <c r="M477" i="2"/>
  <c r="L478" i="2"/>
  <c r="AB478" i="2"/>
  <c r="AC477" i="2"/>
  <c r="U476" i="2"/>
  <c r="T477" i="2"/>
  <c r="U479" i="4"/>
  <c r="T480" i="4"/>
  <c r="A479" i="4"/>
  <c r="B478" i="4"/>
  <c r="AB479" i="4"/>
  <c r="AC478" i="4"/>
  <c r="AH477" i="4" l="1"/>
  <c r="AF478" i="4"/>
  <c r="AF477" i="2"/>
  <c r="Y475" i="2"/>
  <c r="Z475" i="2"/>
  <c r="AG477" i="2"/>
  <c r="AH477" i="2"/>
  <c r="R475" i="4"/>
  <c r="X479" i="4"/>
  <c r="X476" i="2"/>
  <c r="P476" i="4"/>
  <c r="R476" i="4" s="1"/>
  <c r="N477" i="4"/>
  <c r="M477" i="4"/>
  <c r="L478" i="4"/>
  <c r="O477" i="4"/>
  <c r="P477" i="2"/>
  <c r="R477" i="2" s="1"/>
  <c r="E478" i="4"/>
  <c r="E477" i="2"/>
  <c r="G477" i="2" s="1"/>
  <c r="F478" i="4"/>
  <c r="AK478" i="4" s="1"/>
  <c r="G478" i="4"/>
  <c r="G477" i="4"/>
  <c r="AD478" i="2"/>
  <c r="AE478" i="2"/>
  <c r="W477" i="2"/>
  <c r="V477" i="2"/>
  <c r="O478" i="2"/>
  <c r="N478" i="2"/>
  <c r="C478" i="2"/>
  <c r="D478" i="2"/>
  <c r="AD479" i="4"/>
  <c r="AE479" i="4"/>
  <c r="W480" i="4"/>
  <c r="V480" i="4"/>
  <c r="D479" i="4"/>
  <c r="C479" i="4"/>
  <c r="E484" i="6"/>
  <c r="A484" i="6" s="1"/>
  <c r="C485" i="6"/>
  <c r="U477" i="2"/>
  <c r="T478" i="2"/>
  <c r="M478" i="2"/>
  <c r="L479" i="2"/>
  <c r="AB479" i="2"/>
  <c r="AC478" i="2"/>
  <c r="A479" i="2"/>
  <c r="B478" i="2"/>
  <c r="U480" i="4"/>
  <c r="T481" i="4"/>
  <c r="AC479" i="4"/>
  <c r="AB480" i="4"/>
  <c r="A480" i="4"/>
  <c r="B479" i="4"/>
  <c r="Q477" i="2" l="1"/>
  <c r="X480" i="4"/>
  <c r="AF479" i="4"/>
  <c r="Y480" i="4"/>
  <c r="AM480" i="4" s="1"/>
  <c r="Z480" i="4"/>
  <c r="Y476" i="2"/>
  <c r="Z476" i="2"/>
  <c r="AF478" i="2"/>
  <c r="Q476" i="4"/>
  <c r="AL476" i="4" s="1"/>
  <c r="X477" i="2"/>
  <c r="P477" i="4"/>
  <c r="Q477" i="4" s="1"/>
  <c r="AL477" i="4" s="1"/>
  <c r="P478" i="2"/>
  <c r="Q478" i="2" s="1"/>
  <c r="N478" i="4"/>
  <c r="L479" i="4"/>
  <c r="O478" i="4"/>
  <c r="M478" i="4"/>
  <c r="F477" i="2"/>
  <c r="E479" i="4"/>
  <c r="F479" i="4" s="1"/>
  <c r="AK479" i="4" s="1"/>
  <c r="E478" i="2"/>
  <c r="G478" i="2" s="1"/>
  <c r="G479" i="4"/>
  <c r="AE479" i="2"/>
  <c r="AD479" i="2"/>
  <c r="W478" i="2"/>
  <c r="V478" i="2"/>
  <c r="O479" i="2"/>
  <c r="N479" i="2"/>
  <c r="C479" i="2"/>
  <c r="D479" i="2"/>
  <c r="AD480" i="4"/>
  <c r="AE480" i="4"/>
  <c r="W481" i="4"/>
  <c r="V481" i="4"/>
  <c r="D480" i="4"/>
  <c r="C480" i="4"/>
  <c r="E485" i="6"/>
  <c r="A485" i="6" s="1"/>
  <c r="C486" i="6"/>
  <c r="A480" i="2"/>
  <c r="B479" i="2"/>
  <c r="M479" i="2"/>
  <c r="L480" i="2"/>
  <c r="U478" i="2"/>
  <c r="T479" i="2"/>
  <c r="AB480" i="2"/>
  <c r="AC479" i="2"/>
  <c r="A481" i="4"/>
  <c r="B480" i="4"/>
  <c r="U481" i="4"/>
  <c r="T482" i="4"/>
  <c r="AB481" i="4"/>
  <c r="AC480" i="4"/>
  <c r="X478" i="2" l="1"/>
  <c r="AF479" i="2"/>
  <c r="X481" i="4"/>
  <c r="P479" i="2"/>
  <c r="R478" i="2"/>
  <c r="AF480" i="4"/>
  <c r="AH480" i="4" s="1"/>
  <c r="Z481" i="4"/>
  <c r="Y481" i="4"/>
  <c r="AM481" i="4" s="1"/>
  <c r="R477" i="4"/>
  <c r="Y477" i="2"/>
  <c r="Z477" i="2"/>
  <c r="E480" i="4"/>
  <c r="F480" i="4" s="1"/>
  <c r="AK480" i="4" s="1"/>
  <c r="E479" i="2"/>
  <c r="L480" i="4"/>
  <c r="O479" i="4"/>
  <c r="M479" i="4"/>
  <c r="N479" i="4"/>
  <c r="Q478" i="4"/>
  <c r="AL478" i="4" s="1"/>
  <c r="P478" i="4"/>
  <c r="R478" i="4" s="1"/>
  <c r="R479" i="2"/>
  <c r="Q479" i="2"/>
  <c r="F478" i="2"/>
  <c r="F479" i="2"/>
  <c r="G479" i="2"/>
  <c r="AD480" i="2"/>
  <c r="AE480" i="2"/>
  <c r="V479" i="2"/>
  <c r="W479" i="2"/>
  <c r="O480" i="2"/>
  <c r="N480" i="2"/>
  <c r="P480" i="2" s="1"/>
  <c r="C480" i="2"/>
  <c r="D480" i="2"/>
  <c r="AD481" i="4"/>
  <c r="AE481" i="4"/>
  <c r="W482" i="4"/>
  <c r="V482" i="4"/>
  <c r="D481" i="4"/>
  <c r="C481" i="4"/>
  <c r="E486" i="6"/>
  <c r="A486" i="6" s="1"/>
  <c r="C487" i="6"/>
  <c r="AB481" i="2"/>
  <c r="AC480" i="2"/>
  <c r="U479" i="2"/>
  <c r="T480" i="2"/>
  <c r="A481" i="2"/>
  <c r="B480" i="2"/>
  <c r="M480" i="2"/>
  <c r="L481" i="2"/>
  <c r="AC481" i="4"/>
  <c r="AB482" i="4"/>
  <c r="U482" i="4"/>
  <c r="T483" i="4"/>
  <c r="A482" i="4"/>
  <c r="B481" i="4"/>
  <c r="AG480" i="4" l="1"/>
  <c r="AN480" i="4" s="1"/>
  <c r="X482" i="4"/>
  <c r="Y482" i="4" s="1"/>
  <c r="AM482" i="4" s="1"/>
  <c r="AF480" i="2"/>
  <c r="X479" i="2"/>
  <c r="AG480" i="2"/>
  <c r="AH480" i="2"/>
  <c r="G480" i="4"/>
  <c r="AF481" i="4"/>
  <c r="Z482" i="4"/>
  <c r="P479" i="4"/>
  <c r="Q479" i="4" s="1"/>
  <c r="AL479" i="4" s="1"/>
  <c r="N480" i="4"/>
  <c r="O480" i="4"/>
  <c r="L481" i="4"/>
  <c r="M480" i="4"/>
  <c r="Q480" i="2"/>
  <c r="R480" i="2"/>
  <c r="E481" i="4"/>
  <c r="F481" i="4" s="1"/>
  <c r="AK481" i="4" s="1"/>
  <c r="E480" i="2"/>
  <c r="F480" i="2" s="1"/>
  <c r="AE481" i="2"/>
  <c r="AD481" i="2"/>
  <c r="AF481" i="2" s="1"/>
  <c r="W480" i="2"/>
  <c r="V480" i="2"/>
  <c r="X480" i="2" s="1"/>
  <c r="O481" i="2"/>
  <c r="N481" i="2"/>
  <c r="C481" i="2"/>
  <c r="D481" i="2"/>
  <c r="AD482" i="4"/>
  <c r="AE482" i="4"/>
  <c r="W483" i="4"/>
  <c r="V483" i="4"/>
  <c r="D482" i="4"/>
  <c r="C482" i="4"/>
  <c r="C488" i="6"/>
  <c r="E487" i="6"/>
  <c r="A487" i="6" s="1"/>
  <c r="U480" i="2"/>
  <c r="T481" i="2"/>
  <c r="AB482" i="2"/>
  <c r="AC481" i="2"/>
  <c r="M481" i="2"/>
  <c r="L482" i="2"/>
  <c r="A482" i="2"/>
  <c r="B481" i="2"/>
  <c r="A483" i="4"/>
  <c r="B482" i="4"/>
  <c r="U483" i="4"/>
  <c r="T484" i="4"/>
  <c r="AB483" i="4"/>
  <c r="AC482" i="4"/>
  <c r="X483" i="4" l="1"/>
  <c r="E482" i="4"/>
  <c r="R479" i="4"/>
  <c r="AF482" i="4"/>
  <c r="AG482" i="4" s="1"/>
  <c r="AN482" i="4" s="1"/>
  <c r="AH482" i="4"/>
  <c r="Y480" i="2"/>
  <c r="Z480" i="2"/>
  <c r="AG481" i="4"/>
  <c r="AN481" i="4" s="1"/>
  <c r="AH481" i="4"/>
  <c r="Y483" i="4"/>
  <c r="AM483" i="4" s="1"/>
  <c r="Z483" i="4"/>
  <c r="AG481" i="2"/>
  <c r="AH481" i="2"/>
  <c r="G481" i="4"/>
  <c r="G480" i="2"/>
  <c r="P480" i="4"/>
  <c r="Q480" i="4" s="1"/>
  <c r="AL480" i="4" s="1"/>
  <c r="P481" i="2"/>
  <c r="R481" i="2" s="1"/>
  <c r="N481" i="4"/>
  <c r="M481" i="4"/>
  <c r="L482" i="4"/>
  <c r="O481" i="4"/>
  <c r="E481" i="2"/>
  <c r="G481" i="2" s="1"/>
  <c r="F482" i="4"/>
  <c r="AK482" i="4" s="1"/>
  <c r="G482" i="4"/>
  <c r="AD482" i="2"/>
  <c r="AE482" i="2"/>
  <c r="V481" i="2"/>
  <c r="W481" i="2"/>
  <c r="N482" i="2"/>
  <c r="O482" i="2"/>
  <c r="C482" i="2"/>
  <c r="D482" i="2"/>
  <c r="AD483" i="4"/>
  <c r="AE483" i="4"/>
  <c r="W484" i="4"/>
  <c r="V484" i="4"/>
  <c r="D483" i="4"/>
  <c r="C483" i="4"/>
  <c r="E488" i="6"/>
  <c r="A488" i="6" s="1"/>
  <c r="C489" i="6"/>
  <c r="A483" i="2"/>
  <c r="B482" i="2"/>
  <c r="M482" i="2"/>
  <c r="L483" i="2"/>
  <c r="AB483" i="2"/>
  <c r="AC482" i="2"/>
  <c r="U481" i="2"/>
  <c r="T482" i="2"/>
  <c r="T485" i="4"/>
  <c r="U484" i="4"/>
  <c r="A484" i="4"/>
  <c r="B483" i="4"/>
  <c r="AB484" i="4"/>
  <c r="AC483" i="4"/>
  <c r="R480" i="4" l="1"/>
  <c r="AF483" i="4"/>
  <c r="X481" i="2"/>
  <c r="AF482" i="2"/>
  <c r="Y481" i="2"/>
  <c r="Z481" i="2"/>
  <c r="AG482" i="2"/>
  <c r="AH482" i="2"/>
  <c r="Q481" i="2"/>
  <c r="F481" i="2"/>
  <c r="X484" i="4"/>
  <c r="AG483" i="4"/>
  <c r="AN483" i="4" s="1"/>
  <c r="AH483" i="4"/>
  <c r="P482" i="2"/>
  <c r="Q482" i="2" s="1"/>
  <c r="P481" i="4"/>
  <c r="Q481" i="4" s="1"/>
  <c r="AL481" i="4" s="1"/>
  <c r="N482" i="4"/>
  <c r="O482" i="4"/>
  <c r="M482" i="4"/>
  <c r="L483" i="4"/>
  <c r="E483" i="4"/>
  <c r="F483" i="4" s="1"/>
  <c r="AK483" i="4" s="1"/>
  <c r="E482" i="2"/>
  <c r="G482" i="2" s="1"/>
  <c r="AE483" i="2"/>
  <c r="AD483" i="2"/>
  <c r="AF483" i="2" s="1"/>
  <c r="W482" i="2"/>
  <c r="V482" i="2"/>
  <c r="O483" i="2"/>
  <c r="N483" i="2"/>
  <c r="C483" i="2"/>
  <c r="D483" i="2"/>
  <c r="AD484" i="4"/>
  <c r="AE484" i="4"/>
  <c r="W485" i="4"/>
  <c r="V485" i="4"/>
  <c r="D484" i="4"/>
  <c r="C484" i="4"/>
  <c r="C490" i="6"/>
  <c r="E489" i="6"/>
  <c r="A489" i="6" s="1"/>
  <c r="U482" i="2"/>
  <c r="T483" i="2"/>
  <c r="M483" i="2"/>
  <c r="L484" i="2"/>
  <c r="AB484" i="2"/>
  <c r="AC483" i="2"/>
  <c r="A484" i="2"/>
  <c r="B483" i="2"/>
  <c r="AB485" i="4"/>
  <c r="AC484" i="4"/>
  <c r="A485" i="4"/>
  <c r="B484" i="4"/>
  <c r="U485" i="4"/>
  <c r="T486" i="4"/>
  <c r="AF484" i="4" l="1"/>
  <c r="R481" i="4"/>
  <c r="R482" i="2"/>
  <c r="X485" i="4"/>
  <c r="X482" i="2"/>
  <c r="Z482" i="2" s="1"/>
  <c r="Y484" i="4"/>
  <c r="AM484" i="4" s="1"/>
  <c r="Z484" i="4"/>
  <c r="AG484" i="4"/>
  <c r="AN484" i="4" s="1"/>
  <c r="AH484" i="4"/>
  <c r="AG483" i="2"/>
  <c r="AH483" i="2"/>
  <c r="G483" i="4"/>
  <c r="P482" i="4"/>
  <c r="R482" i="4" s="1"/>
  <c r="P483" i="2"/>
  <c r="R483" i="2" s="1"/>
  <c r="O483" i="4"/>
  <c r="M483" i="4"/>
  <c r="N483" i="4"/>
  <c r="L484" i="4"/>
  <c r="E484" i="4"/>
  <c r="F484" i="4" s="1"/>
  <c r="AK484" i="4" s="1"/>
  <c r="E483" i="2"/>
  <c r="G483" i="2" s="1"/>
  <c r="F482" i="2"/>
  <c r="AD484" i="2"/>
  <c r="AE484" i="2"/>
  <c r="AF484" i="2" s="1"/>
  <c r="V483" i="2"/>
  <c r="W483" i="2"/>
  <c r="O484" i="2"/>
  <c r="N484" i="2"/>
  <c r="C484" i="2"/>
  <c r="D484" i="2"/>
  <c r="AD485" i="4"/>
  <c r="AE485" i="4"/>
  <c r="W486" i="4"/>
  <c r="V486" i="4"/>
  <c r="D485" i="4"/>
  <c r="C485" i="4"/>
  <c r="E490" i="6"/>
  <c r="A490" i="6" s="1"/>
  <c r="C491" i="6"/>
  <c r="L485" i="2"/>
  <c r="M484" i="2"/>
  <c r="T484" i="2"/>
  <c r="U483" i="2"/>
  <c r="B484" i="2"/>
  <c r="A485" i="2"/>
  <c r="AB485" i="2"/>
  <c r="AC484" i="2"/>
  <c r="AB486" i="4"/>
  <c r="AC485" i="4"/>
  <c r="U486" i="4"/>
  <c r="T487" i="4"/>
  <c r="A486" i="4"/>
  <c r="B485" i="4"/>
  <c r="AF485" i="4" l="1"/>
  <c r="X486" i="4"/>
  <c r="X483" i="2"/>
  <c r="Y483" i="2" s="1"/>
  <c r="F483" i="2"/>
  <c r="Y482" i="2"/>
  <c r="E485" i="4"/>
  <c r="G484" i="4"/>
  <c r="Q482" i="4"/>
  <c r="AL482" i="4" s="1"/>
  <c r="E484" i="2"/>
  <c r="F484" i="2" s="1"/>
  <c r="Z483" i="2"/>
  <c r="Q483" i="2"/>
  <c r="AG484" i="2"/>
  <c r="AH484" i="2"/>
  <c r="P483" i="4"/>
  <c r="R483" i="4" s="1"/>
  <c r="O484" i="4"/>
  <c r="L485" i="4"/>
  <c r="M484" i="4"/>
  <c r="N484" i="4"/>
  <c r="P484" i="2"/>
  <c r="R484" i="2" s="1"/>
  <c r="F485" i="4"/>
  <c r="AK485" i="4" s="1"/>
  <c r="G485" i="4"/>
  <c r="AE485" i="2"/>
  <c r="AD485" i="2"/>
  <c r="AF485" i="2" s="1"/>
  <c r="W484" i="2"/>
  <c r="V484" i="2"/>
  <c r="O485" i="2"/>
  <c r="N485" i="2"/>
  <c r="C485" i="2"/>
  <c r="D485" i="2"/>
  <c r="AD486" i="4"/>
  <c r="AE486" i="4"/>
  <c r="AF486" i="4" s="1"/>
  <c r="W487" i="4"/>
  <c r="V487" i="4"/>
  <c r="D486" i="4"/>
  <c r="C486" i="4"/>
  <c r="E486" i="4" s="1"/>
  <c r="C492" i="6"/>
  <c r="E491" i="6"/>
  <c r="A491" i="6" s="1"/>
  <c r="AB486" i="2"/>
  <c r="AC485" i="2"/>
  <c r="M485" i="2"/>
  <c r="L486" i="2"/>
  <c r="B485" i="2"/>
  <c r="A486" i="2"/>
  <c r="T485" i="2"/>
  <c r="U484" i="2"/>
  <c r="A487" i="4"/>
  <c r="B486" i="4"/>
  <c r="U487" i="4"/>
  <c r="T488" i="4"/>
  <c r="AB487" i="4"/>
  <c r="AC486" i="4"/>
  <c r="G484" i="2" l="1"/>
  <c r="X484" i="2"/>
  <c r="X487" i="4"/>
  <c r="Y487" i="4" s="1"/>
  <c r="AM487" i="4" s="1"/>
  <c r="Y484" i="2"/>
  <c r="Z484" i="2"/>
  <c r="P485" i="2"/>
  <c r="Q483" i="4"/>
  <c r="AL483" i="4" s="1"/>
  <c r="Q484" i="2"/>
  <c r="N485" i="4"/>
  <c r="O485" i="4"/>
  <c r="M485" i="4"/>
  <c r="L486" i="4"/>
  <c r="P484" i="4"/>
  <c r="Q484" i="4" s="1"/>
  <c r="AL484" i="4" s="1"/>
  <c r="R485" i="2"/>
  <c r="Q485" i="2"/>
  <c r="E485" i="2"/>
  <c r="G485" i="2" s="1"/>
  <c r="F486" i="4"/>
  <c r="AK486" i="4" s="1"/>
  <c r="G486" i="4"/>
  <c r="AD486" i="2"/>
  <c r="AE486" i="2"/>
  <c r="W485" i="2"/>
  <c r="V485" i="2"/>
  <c r="N486" i="2"/>
  <c r="O486" i="2"/>
  <c r="C486" i="2"/>
  <c r="D486" i="2"/>
  <c r="AD487" i="4"/>
  <c r="AE487" i="4"/>
  <c r="W488" i="4"/>
  <c r="V488" i="4"/>
  <c r="X488" i="4" s="1"/>
  <c r="D487" i="4"/>
  <c r="C487" i="4"/>
  <c r="C493" i="6"/>
  <c r="E492" i="6"/>
  <c r="A492" i="6" s="1"/>
  <c r="AC486" i="2"/>
  <c r="AB487" i="2"/>
  <c r="M486" i="2"/>
  <c r="L487" i="2"/>
  <c r="T486" i="2"/>
  <c r="U485" i="2"/>
  <c r="B486" i="2"/>
  <c r="A487" i="2"/>
  <c r="U488" i="4"/>
  <c r="T489" i="4"/>
  <c r="A488" i="4"/>
  <c r="B487" i="4"/>
  <c r="AB488" i="4"/>
  <c r="AC487" i="4"/>
  <c r="R484" i="4" l="1"/>
  <c r="X485" i="2"/>
  <c r="Z487" i="4"/>
  <c r="F485" i="2"/>
  <c r="AF487" i="4"/>
  <c r="AH487" i="4" s="1"/>
  <c r="AF486" i="2"/>
  <c r="Y488" i="4"/>
  <c r="AM488" i="4" s="1"/>
  <c r="Z488" i="4"/>
  <c r="E486" i="2"/>
  <c r="G486" i="2" s="1"/>
  <c r="P486" i="2"/>
  <c r="P485" i="4"/>
  <c r="N486" i="4"/>
  <c r="L487" i="4"/>
  <c r="M486" i="4"/>
  <c r="O486" i="4"/>
  <c r="R485" i="4"/>
  <c r="Q485" i="4"/>
  <c r="AL485" i="4" s="1"/>
  <c r="Q486" i="2"/>
  <c r="R486" i="2"/>
  <c r="E487" i="4"/>
  <c r="G487" i="4" s="1"/>
  <c r="AE487" i="2"/>
  <c r="AD487" i="2"/>
  <c r="AF487" i="2" s="1"/>
  <c r="W486" i="2"/>
  <c r="V486" i="2"/>
  <c r="O487" i="2"/>
  <c r="N487" i="2"/>
  <c r="C487" i="2"/>
  <c r="D487" i="2"/>
  <c r="AD488" i="4"/>
  <c r="AE488" i="4"/>
  <c r="W489" i="4"/>
  <c r="V489" i="4"/>
  <c r="D488" i="4"/>
  <c r="C488" i="4"/>
  <c r="C494" i="6"/>
  <c r="E493" i="6"/>
  <c r="A493" i="6" s="1"/>
  <c r="L488" i="2"/>
  <c r="M487" i="2"/>
  <c r="B487" i="2"/>
  <c r="A488" i="2"/>
  <c r="AC487" i="2"/>
  <c r="AB488" i="2"/>
  <c r="T487" i="2"/>
  <c r="U486" i="2"/>
  <c r="A489" i="4"/>
  <c r="B488" i="4"/>
  <c r="AC488" i="4"/>
  <c r="AB489" i="4"/>
  <c r="U489" i="4"/>
  <c r="T490" i="4"/>
  <c r="AG487" i="4" l="1"/>
  <c r="AN487" i="4" s="1"/>
  <c r="X489" i="4"/>
  <c r="X486" i="2"/>
  <c r="F486" i="2"/>
  <c r="AF488" i="4"/>
  <c r="AG488" i="4" s="1"/>
  <c r="AN488" i="4" s="1"/>
  <c r="P486" i="4"/>
  <c r="Z489" i="4"/>
  <c r="Y489" i="4"/>
  <c r="AM489" i="4" s="1"/>
  <c r="AG487" i="2"/>
  <c r="AH487" i="2"/>
  <c r="F487" i="4"/>
  <c r="AK487" i="4" s="1"/>
  <c r="P487" i="2"/>
  <c r="R487" i="2" s="1"/>
  <c r="Q486" i="4"/>
  <c r="AL486" i="4" s="1"/>
  <c r="R486" i="4"/>
  <c r="O487" i="4"/>
  <c r="L488" i="4"/>
  <c r="M487" i="4"/>
  <c r="N487" i="4"/>
  <c r="E488" i="4"/>
  <c r="G488" i="4" s="1"/>
  <c r="E487" i="2"/>
  <c r="F487" i="2" s="1"/>
  <c r="AD488" i="2"/>
  <c r="AE488" i="2"/>
  <c r="V487" i="2"/>
  <c r="W487" i="2"/>
  <c r="O488" i="2"/>
  <c r="N488" i="2"/>
  <c r="C488" i="2"/>
  <c r="D488" i="2"/>
  <c r="AD489" i="4"/>
  <c r="AE489" i="4"/>
  <c r="W490" i="4"/>
  <c r="V490" i="4"/>
  <c r="D489" i="4"/>
  <c r="C489" i="4"/>
  <c r="E494" i="6"/>
  <c r="A494" i="6" s="1"/>
  <c r="C495" i="6"/>
  <c r="T488" i="2"/>
  <c r="U487" i="2"/>
  <c r="AC488" i="2"/>
  <c r="AB489" i="2"/>
  <c r="B488" i="2"/>
  <c r="A489" i="2"/>
  <c r="M488" i="2"/>
  <c r="L489" i="2"/>
  <c r="U490" i="4"/>
  <c r="T491" i="4"/>
  <c r="A490" i="4"/>
  <c r="B489" i="4"/>
  <c r="AB490" i="4"/>
  <c r="AC489" i="4"/>
  <c r="X487" i="2" l="1"/>
  <c r="AH488" i="4"/>
  <c r="AF488" i="2"/>
  <c r="AG488" i="2" s="1"/>
  <c r="F488" i="4"/>
  <c r="AK488" i="4" s="1"/>
  <c r="X490" i="4"/>
  <c r="Z490" i="4" s="1"/>
  <c r="E488" i="2"/>
  <c r="G488" i="2" s="1"/>
  <c r="Q487" i="2"/>
  <c r="Y487" i="2"/>
  <c r="Z487" i="2"/>
  <c r="AH488" i="2"/>
  <c r="AF489" i="4"/>
  <c r="G487" i="2"/>
  <c r="M488" i="4"/>
  <c r="O488" i="4"/>
  <c r="N488" i="4"/>
  <c r="L489" i="4"/>
  <c r="P487" i="4"/>
  <c r="R487" i="4" s="1"/>
  <c r="Q487" i="4"/>
  <c r="AL487" i="4" s="1"/>
  <c r="P488" i="2"/>
  <c r="R488" i="2" s="1"/>
  <c r="E489" i="4"/>
  <c r="G489" i="4" s="1"/>
  <c r="F489" i="4"/>
  <c r="AK489" i="4" s="1"/>
  <c r="F488" i="2"/>
  <c r="AE489" i="2"/>
  <c r="AD489" i="2"/>
  <c r="W488" i="2"/>
  <c r="V488" i="2"/>
  <c r="X488" i="2" s="1"/>
  <c r="O489" i="2"/>
  <c r="N489" i="2"/>
  <c r="C489" i="2"/>
  <c r="D489" i="2"/>
  <c r="AD490" i="4"/>
  <c r="AE490" i="4"/>
  <c r="W491" i="4"/>
  <c r="V491" i="4"/>
  <c r="X491" i="4" s="1"/>
  <c r="D490" i="4"/>
  <c r="C490" i="4"/>
  <c r="C496" i="6"/>
  <c r="E495" i="6"/>
  <c r="A495" i="6" s="1"/>
  <c r="L490" i="2"/>
  <c r="M489" i="2"/>
  <c r="AC489" i="2"/>
  <c r="AB490" i="2"/>
  <c r="B489" i="2"/>
  <c r="A490" i="2"/>
  <c r="T489" i="2"/>
  <c r="U488" i="2"/>
  <c r="A491" i="4"/>
  <c r="B490" i="4"/>
  <c r="AB491" i="4"/>
  <c r="AC490" i="4"/>
  <c r="U491" i="4"/>
  <c r="T492" i="4"/>
  <c r="Y490" i="4" l="1"/>
  <c r="AM490" i="4" s="1"/>
  <c r="AF490" i="4"/>
  <c r="AF489" i="2"/>
  <c r="Y488" i="2"/>
  <c r="Z488" i="2"/>
  <c r="AG489" i="2"/>
  <c r="AH489" i="2"/>
  <c r="Y491" i="4"/>
  <c r="AM491" i="4" s="1"/>
  <c r="Z491" i="4"/>
  <c r="AG489" i="4"/>
  <c r="AN489" i="4" s="1"/>
  <c r="AH489" i="4"/>
  <c r="AG490" i="4"/>
  <c r="AN490" i="4" s="1"/>
  <c r="AH490" i="4"/>
  <c r="P488" i="4"/>
  <c r="R488" i="4" s="1"/>
  <c r="Q488" i="4"/>
  <c r="AL488" i="4" s="1"/>
  <c r="P489" i="2"/>
  <c r="R489" i="2" s="1"/>
  <c r="N489" i="4"/>
  <c r="L490" i="4"/>
  <c r="O489" i="4"/>
  <c r="M489" i="4"/>
  <c r="Q488" i="2"/>
  <c r="E490" i="4"/>
  <c r="G490" i="4" s="1"/>
  <c r="E489" i="2"/>
  <c r="G489" i="2" s="1"/>
  <c r="AD490" i="2"/>
  <c r="AE490" i="2"/>
  <c r="V489" i="2"/>
  <c r="W489" i="2"/>
  <c r="X489" i="2" s="1"/>
  <c r="O490" i="2"/>
  <c r="N490" i="2"/>
  <c r="C490" i="2"/>
  <c r="D490" i="2"/>
  <c r="AD491" i="4"/>
  <c r="AE491" i="4"/>
  <c r="W492" i="4"/>
  <c r="V492" i="4"/>
  <c r="X492" i="4" s="1"/>
  <c r="D491" i="4"/>
  <c r="C491" i="4"/>
  <c r="C497" i="6"/>
  <c r="E496" i="6"/>
  <c r="A496" i="6" s="1"/>
  <c r="T490" i="2"/>
  <c r="U489" i="2"/>
  <c r="B490" i="2"/>
  <c r="A491" i="2"/>
  <c r="M490" i="2"/>
  <c r="L491" i="2"/>
  <c r="AC490" i="2"/>
  <c r="AB491" i="2"/>
  <c r="U492" i="4"/>
  <c r="T493" i="4"/>
  <c r="AB492" i="4"/>
  <c r="AC491" i="4"/>
  <c r="A492" i="4"/>
  <c r="B491" i="4"/>
  <c r="F489" i="2" l="1"/>
  <c r="AF491" i="4"/>
  <c r="AG491" i="4"/>
  <c r="AN491" i="4" s="1"/>
  <c r="AH491" i="4"/>
  <c r="Y489" i="2"/>
  <c r="Z489" i="2"/>
  <c r="AF490" i="2"/>
  <c r="F490" i="4"/>
  <c r="AK490" i="4" s="1"/>
  <c r="Q489" i="2"/>
  <c r="P489" i="4"/>
  <c r="R489" i="4" s="1"/>
  <c r="O490" i="4"/>
  <c r="L491" i="4"/>
  <c r="N490" i="4"/>
  <c r="M490" i="4"/>
  <c r="P490" i="2"/>
  <c r="Q490" i="2" s="1"/>
  <c r="E491" i="4"/>
  <c r="F491" i="4" s="1"/>
  <c r="AK491" i="4" s="1"/>
  <c r="E490" i="2"/>
  <c r="G490" i="2" s="1"/>
  <c r="AE491" i="2"/>
  <c r="AD491" i="2"/>
  <c r="W490" i="2"/>
  <c r="V490" i="2"/>
  <c r="O491" i="2"/>
  <c r="N491" i="2"/>
  <c r="C491" i="2"/>
  <c r="D491" i="2"/>
  <c r="AD492" i="4"/>
  <c r="AE492" i="4"/>
  <c r="W493" i="4"/>
  <c r="V493" i="4"/>
  <c r="X493" i="4" s="1"/>
  <c r="D492" i="4"/>
  <c r="C492" i="4"/>
  <c r="E492" i="4" s="1"/>
  <c r="C498" i="6"/>
  <c r="E497" i="6"/>
  <c r="A497" i="6" s="1"/>
  <c r="AC491" i="2"/>
  <c r="AB492" i="2"/>
  <c r="T491" i="2"/>
  <c r="U490" i="2"/>
  <c r="L492" i="2"/>
  <c r="M491" i="2"/>
  <c r="B491" i="2"/>
  <c r="A492" i="2"/>
  <c r="AB493" i="4"/>
  <c r="AC492" i="4"/>
  <c r="A493" i="4"/>
  <c r="B492" i="4"/>
  <c r="U493" i="4"/>
  <c r="T494" i="4"/>
  <c r="X490" i="2" l="1"/>
  <c r="AG490" i="2"/>
  <c r="AH490" i="2"/>
  <c r="Y490" i="2"/>
  <c r="Z490" i="2"/>
  <c r="AF492" i="4"/>
  <c r="AF491" i="2"/>
  <c r="Q489" i="4"/>
  <c r="AL489" i="4" s="1"/>
  <c r="G491" i="4"/>
  <c r="E491" i="2"/>
  <c r="F491" i="2" s="1"/>
  <c r="R490" i="2"/>
  <c r="N491" i="4"/>
  <c r="L492" i="4"/>
  <c r="M491" i="4"/>
  <c r="O491" i="4"/>
  <c r="P490" i="4"/>
  <c r="Q490" i="4" s="1"/>
  <c r="AL490" i="4" s="1"/>
  <c r="P491" i="2"/>
  <c r="Q491" i="2" s="1"/>
  <c r="F490" i="2"/>
  <c r="G492" i="4"/>
  <c r="F492" i="4"/>
  <c r="AK492" i="4" s="1"/>
  <c r="G491" i="2"/>
  <c r="AD492" i="2"/>
  <c r="AE492" i="2"/>
  <c r="V491" i="2"/>
  <c r="W491" i="2"/>
  <c r="O492" i="2"/>
  <c r="N492" i="2"/>
  <c r="P492" i="2" s="1"/>
  <c r="C492" i="2"/>
  <c r="D492" i="2"/>
  <c r="AD493" i="4"/>
  <c r="AE493" i="4"/>
  <c r="AF493" i="4" s="1"/>
  <c r="W494" i="4"/>
  <c r="V494" i="4"/>
  <c r="D493" i="4"/>
  <c r="C493" i="4"/>
  <c r="E498" i="6"/>
  <c r="A498" i="6" s="1"/>
  <c r="C499" i="6"/>
  <c r="B492" i="2"/>
  <c r="A493" i="2"/>
  <c r="M492" i="2"/>
  <c r="L493" i="2"/>
  <c r="T492" i="2"/>
  <c r="U491" i="2"/>
  <c r="AC492" i="2"/>
  <c r="AB493" i="2"/>
  <c r="AB494" i="4"/>
  <c r="AC493" i="4"/>
  <c r="U494" i="4"/>
  <c r="T495" i="4"/>
  <c r="B493" i="4"/>
  <c r="A494" i="4"/>
  <c r="AF492" i="2" l="1"/>
  <c r="X494" i="4"/>
  <c r="X491" i="2"/>
  <c r="Y494" i="4"/>
  <c r="AM494" i="4" s="1"/>
  <c r="Z494" i="4"/>
  <c r="Y491" i="2"/>
  <c r="Z491" i="2"/>
  <c r="AG491" i="2"/>
  <c r="AH491" i="2"/>
  <c r="P491" i="4"/>
  <c r="R491" i="4" s="1"/>
  <c r="R491" i="2"/>
  <c r="R490" i="4"/>
  <c r="O492" i="4"/>
  <c r="M492" i="4"/>
  <c r="N492" i="4"/>
  <c r="P492" i="4" s="1"/>
  <c r="L493" i="4"/>
  <c r="Q492" i="2"/>
  <c r="R492" i="2"/>
  <c r="E493" i="4"/>
  <c r="E492" i="2"/>
  <c r="F492" i="2" s="1"/>
  <c r="F493" i="4"/>
  <c r="AK493" i="4" s="1"/>
  <c r="G493" i="4"/>
  <c r="G492" i="2"/>
  <c r="AE493" i="2"/>
  <c r="AD493" i="2"/>
  <c r="W492" i="2"/>
  <c r="V492" i="2"/>
  <c r="O493" i="2"/>
  <c r="N493" i="2"/>
  <c r="C493" i="2"/>
  <c r="D493" i="2"/>
  <c r="AD494" i="4"/>
  <c r="AE494" i="4"/>
  <c r="W495" i="4"/>
  <c r="V495" i="4"/>
  <c r="D494" i="4"/>
  <c r="C494" i="4"/>
  <c r="E494" i="4" s="1"/>
  <c r="C500" i="6"/>
  <c r="E499" i="6"/>
  <c r="A499" i="6" s="1"/>
  <c r="AC493" i="2"/>
  <c r="AB494" i="2"/>
  <c r="T493" i="2"/>
  <c r="U492" i="2"/>
  <c r="B493" i="2"/>
  <c r="A494" i="2"/>
  <c r="L494" i="2"/>
  <c r="M493" i="2"/>
  <c r="A495" i="4"/>
  <c r="B494" i="4"/>
  <c r="U495" i="4"/>
  <c r="T496" i="4"/>
  <c r="AC494" i="4"/>
  <c r="AB495" i="4"/>
  <c r="AF494" i="4" l="1"/>
  <c r="AF493" i="2"/>
  <c r="E493" i="2"/>
  <c r="X492" i="2"/>
  <c r="X495" i="4"/>
  <c r="Z495" i="4" s="1"/>
  <c r="AG494" i="4"/>
  <c r="AN494" i="4" s="1"/>
  <c r="AH494" i="4"/>
  <c r="Q491" i="4"/>
  <c r="AL491" i="4" s="1"/>
  <c r="L494" i="4"/>
  <c r="N493" i="4"/>
  <c r="M493" i="4"/>
  <c r="O493" i="4"/>
  <c r="R492" i="4"/>
  <c r="Q492" i="4"/>
  <c r="AL492" i="4" s="1"/>
  <c r="R493" i="2"/>
  <c r="Q493" i="2"/>
  <c r="P493" i="2"/>
  <c r="G493" i="2"/>
  <c r="F493" i="2"/>
  <c r="F494" i="4"/>
  <c r="AK494" i="4" s="1"/>
  <c r="G494" i="4"/>
  <c r="AD494" i="2"/>
  <c r="AE494" i="2"/>
  <c r="AF494" i="2" s="1"/>
  <c r="W493" i="2"/>
  <c r="V493" i="2"/>
  <c r="O494" i="2"/>
  <c r="N494" i="2"/>
  <c r="C494" i="2"/>
  <c r="D494" i="2"/>
  <c r="AD495" i="4"/>
  <c r="AE495" i="4"/>
  <c r="W496" i="4"/>
  <c r="V496" i="4"/>
  <c r="D495" i="4"/>
  <c r="C495" i="4"/>
  <c r="C501" i="6"/>
  <c r="E500" i="6"/>
  <c r="A500" i="6" s="1"/>
  <c r="B494" i="2"/>
  <c r="A495" i="2"/>
  <c r="M494" i="2"/>
  <c r="L495" i="2"/>
  <c r="T494" i="2"/>
  <c r="U493" i="2"/>
  <c r="AC494" i="2"/>
  <c r="AB495" i="2"/>
  <c r="AB496" i="4"/>
  <c r="AC495" i="4"/>
  <c r="U496" i="4"/>
  <c r="T497" i="4"/>
  <c r="A496" i="4"/>
  <c r="B495" i="4"/>
  <c r="AF495" i="4" l="1"/>
  <c r="Y495" i="4"/>
  <c r="AM495" i="4" s="1"/>
  <c r="X493" i="2"/>
  <c r="X496" i="4"/>
  <c r="Y496" i="4"/>
  <c r="AM496" i="4" s="1"/>
  <c r="Z496" i="4"/>
  <c r="AG494" i="2"/>
  <c r="AH494" i="2"/>
  <c r="AG495" i="4"/>
  <c r="AN495" i="4" s="1"/>
  <c r="AH495" i="4"/>
  <c r="E495" i="4"/>
  <c r="G495" i="4" s="1"/>
  <c r="E494" i="2"/>
  <c r="G494" i="2" s="1"/>
  <c r="P493" i="4"/>
  <c r="Q493" i="4"/>
  <c r="AL493" i="4" s="1"/>
  <c r="R493" i="4"/>
  <c r="L495" i="4"/>
  <c r="M494" i="4"/>
  <c r="N494" i="4"/>
  <c r="O494" i="4"/>
  <c r="P494" i="2"/>
  <c r="Q494" i="2" s="1"/>
  <c r="AE495" i="2"/>
  <c r="AD495" i="2"/>
  <c r="AF495" i="2" s="1"/>
  <c r="W494" i="2"/>
  <c r="V494" i="2"/>
  <c r="O495" i="2"/>
  <c r="N495" i="2"/>
  <c r="C495" i="2"/>
  <c r="D495" i="2"/>
  <c r="AD496" i="4"/>
  <c r="AF496" i="4" s="1"/>
  <c r="AE496" i="4"/>
  <c r="W497" i="4"/>
  <c r="V497" i="4"/>
  <c r="X497" i="4" s="1"/>
  <c r="D496" i="4"/>
  <c r="C496" i="4"/>
  <c r="E501" i="6"/>
  <c r="A501" i="6" s="1"/>
  <c r="C502" i="6"/>
  <c r="AC495" i="2"/>
  <c r="AB496" i="2"/>
  <c r="B495" i="2"/>
  <c r="A496" i="2"/>
  <c r="T495" i="2"/>
  <c r="U494" i="2"/>
  <c r="L496" i="2"/>
  <c r="M495" i="2"/>
  <c r="AC496" i="4"/>
  <c r="AB497" i="4"/>
  <c r="A497" i="4"/>
  <c r="B496" i="4"/>
  <c r="U497" i="4"/>
  <c r="T498" i="4"/>
  <c r="X494" i="2" l="1"/>
  <c r="E495" i="2"/>
  <c r="Y494" i="2"/>
  <c r="Z494" i="2"/>
  <c r="AG496" i="4"/>
  <c r="AN496" i="4" s="1"/>
  <c r="AH496" i="4"/>
  <c r="Z497" i="4"/>
  <c r="Y497" i="4"/>
  <c r="AM497" i="4" s="1"/>
  <c r="F495" i="4"/>
  <c r="AK495" i="4" s="1"/>
  <c r="AG495" i="2"/>
  <c r="AH495" i="2"/>
  <c r="F494" i="2"/>
  <c r="E496" i="4"/>
  <c r="G496" i="4" s="1"/>
  <c r="P495" i="2"/>
  <c r="R495" i="2" s="1"/>
  <c r="R494" i="2"/>
  <c r="M495" i="4"/>
  <c r="N495" i="4"/>
  <c r="L496" i="4"/>
  <c r="O495" i="4"/>
  <c r="P494" i="4"/>
  <c r="R494" i="4" s="1"/>
  <c r="F495" i="2"/>
  <c r="G495" i="2"/>
  <c r="F496" i="4"/>
  <c r="AK496" i="4" s="1"/>
  <c r="AD496" i="2"/>
  <c r="AE496" i="2"/>
  <c r="V495" i="2"/>
  <c r="W495" i="2"/>
  <c r="O496" i="2"/>
  <c r="N496" i="2"/>
  <c r="P496" i="2" s="1"/>
  <c r="C496" i="2"/>
  <c r="D496" i="2"/>
  <c r="AD497" i="4"/>
  <c r="AE497" i="4"/>
  <c r="W498" i="4"/>
  <c r="V498" i="4"/>
  <c r="D497" i="4"/>
  <c r="C497" i="4"/>
  <c r="E502" i="6"/>
  <c r="A502" i="6" s="1"/>
  <c r="C503" i="6"/>
  <c r="M496" i="2"/>
  <c r="L497" i="2"/>
  <c r="B496" i="2"/>
  <c r="A497" i="2"/>
  <c r="T496" i="2"/>
  <c r="U495" i="2"/>
  <c r="AC496" i="2"/>
  <c r="AB497" i="2"/>
  <c r="AB498" i="4"/>
  <c r="AC497" i="4"/>
  <c r="A498" i="4"/>
  <c r="B497" i="4"/>
  <c r="U498" i="4"/>
  <c r="T499" i="4"/>
  <c r="X495" i="2" l="1"/>
  <c r="AF497" i="4"/>
  <c r="Y495" i="2"/>
  <c r="Z495" i="2"/>
  <c r="Q495" i="2"/>
  <c r="AG497" i="4"/>
  <c r="AN497" i="4" s="1"/>
  <c r="AH497" i="4"/>
  <c r="X498" i="4"/>
  <c r="AF496" i="2"/>
  <c r="E497" i="4"/>
  <c r="F497" i="4" s="1"/>
  <c r="AK497" i="4" s="1"/>
  <c r="E496" i="2"/>
  <c r="F496" i="2" s="1"/>
  <c r="O496" i="4"/>
  <c r="M496" i="4"/>
  <c r="L497" i="4"/>
  <c r="N496" i="4"/>
  <c r="P496" i="4" s="1"/>
  <c r="P495" i="4"/>
  <c r="R495" i="4" s="1"/>
  <c r="Q494" i="4"/>
  <c r="AL494" i="4" s="1"/>
  <c r="Q496" i="2"/>
  <c r="R496" i="2"/>
  <c r="G496" i="2"/>
  <c r="AE497" i="2"/>
  <c r="AD497" i="2"/>
  <c r="AF497" i="2" s="1"/>
  <c r="W496" i="2"/>
  <c r="V496" i="2"/>
  <c r="O497" i="2"/>
  <c r="N497" i="2"/>
  <c r="C497" i="2"/>
  <c r="D497" i="2"/>
  <c r="AD498" i="4"/>
  <c r="AE498" i="4"/>
  <c r="W499" i="4"/>
  <c r="V499" i="4"/>
  <c r="D498" i="4"/>
  <c r="C498" i="4"/>
  <c r="E498" i="4" s="1"/>
  <c r="C504" i="6"/>
  <c r="E503" i="6"/>
  <c r="A503" i="6" s="1"/>
  <c r="AC497" i="2"/>
  <c r="AB498" i="2"/>
  <c r="T497" i="2"/>
  <c r="U496" i="2"/>
  <c r="B497" i="2"/>
  <c r="A498" i="2"/>
  <c r="L498" i="2"/>
  <c r="M497" i="2"/>
  <c r="A499" i="4"/>
  <c r="B498" i="4"/>
  <c r="U499" i="4"/>
  <c r="T500" i="4"/>
  <c r="AC498" i="4"/>
  <c r="AB499" i="4"/>
  <c r="AF498" i="4" l="1"/>
  <c r="P497" i="2"/>
  <c r="E497" i="2"/>
  <c r="G497" i="2" s="1"/>
  <c r="X496" i="2"/>
  <c r="X499" i="4"/>
  <c r="Q495" i="4"/>
  <c r="AL495" i="4" s="1"/>
  <c r="AG498" i="4"/>
  <c r="AN498" i="4" s="1"/>
  <c r="AH498" i="4"/>
  <c r="AG497" i="2"/>
  <c r="AH497" i="2"/>
  <c r="Y498" i="4"/>
  <c r="AM498" i="4" s="1"/>
  <c r="Z498" i="4"/>
  <c r="AG496" i="2"/>
  <c r="AH496" i="2"/>
  <c r="Y496" i="2"/>
  <c r="Z496" i="2"/>
  <c r="G497" i="4"/>
  <c r="L498" i="4"/>
  <c r="M497" i="4"/>
  <c r="N497" i="4"/>
  <c r="O497" i="4"/>
  <c r="R496" i="4"/>
  <c r="Q496" i="4"/>
  <c r="AL496" i="4" s="1"/>
  <c r="R497" i="2"/>
  <c r="Q497" i="2"/>
  <c r="F498" i="4"/>
  <c r="AK498" i="4" s="1"/>
  <c r="G498" i="4"/>
  <c r="AD498" i="2"/>
  <c r="AE498" i="2"/>
  <c r="V497" i="2"/>
  <c r="W497" i="2"/>
  <c r="N498" i="2"/>
  <c r="O498" i="2"/>
  <c r="C498" i="2"/>
  <c r="D498" i="2"/>
  <c r="AD499" i="4"/>
  <c r="AE499" i="4"/>
  <c r="W500" i="4"/>
  <c r="V500" i="4"/>
  <c r="X500" i="4" s="1"/>
  <c r="D499" i="4"/>
  <c r="C499" i="4"/>
  <c r="E504" i="6"/>
  <c r="A504" i="6" s="1"/>
  <c r="C505" i="6"/>
  <c r="B498" i="2"/>
  <c r="A499" i="2"/>
  <c r="M498" i="2"/>
  <c r="L499" i="2"/>
  <c r="T498" i="2"/>
  <c r="U497" i="2"/>
  <c r="AC498" i="2"/>
  <c r="AB499" i="2"/>
  <c r="U500" i="4"/>
  <c r="T501" i="4"/>
  <c r="A500" i="4"/>
  <c r="B499" i="4"/>
  <c r="AB500" i="4"/>
  <c r="AC499" i="4"/>
  <c r="F497" i="2" l="1"/>
  <c r="X497" i="2"/>
  <c r="E498" i="2"/>
  <c r="E499" i="4"/>
  <c r="Y497" i="2"/>
  <c r="Z497" i="2"/>
  <c r="AF499" i="4"/>
  <c r="AF498" i="2"/>
  <c r="P497" i="4"/>
  <c r="R497" i="4" s="1"/>
  <c r="P498" i="2"/>
  <c r="R498" i="2" s="1"/>
  <c r="M498" i="4"/>
  <c r="L499" i="4"/>
  <c r="N498" i="4"/>
  <c r="O498" i="4"/>
  <c r="G498" i="2"/>
  <c r="F498" i="2"/>
  <c r="G499" i="4"/>
  <c r="F499" i="4"/>
  <c r="AK499" i="4" s="1"/>
  <c r="AE499" i="2"/>
  <c r="AD499" i="2"/>
  <c r="W498" i="2"/>
  <c r="V498" i="2"/>
  <c r="X498" i="2" s="1"/>
  <c r="O499" i="2"/>
  <c r="N499" i="2"/>
  <c r="C499" i="2"/>
  <c r="D499" i="2"/>
  <c r="AD500" i="4"/>
  <c r="AE500" i="4"/>
  <c r="AF500" i="4" s="1"/>
  <c r="W501" i="4"/>
  <c r="V501" i="4"/>
  <c r="X501" i="4" s="1"/>
  <c r="D500" i="4"/>
  <c r="C500" i="4"/>
  <c r="C506" i="6"/>
  <c r="E505" i="6"/>
  <c r="A505" i="6" s="1"/>
  <c r="AC499" i="2"/>
  <c r="AB500" i="2"/>
  <c r="AF499" i="2"/>
  <c r="B499" i="2"/>
  <c r="A500" i="2"/>
  <c r="T499" i="2"/>
  <c r="U498" i="2"/>
  <c r="L500" i="2"/>
  <c r="M499" i="2"/>
  <c r="A501" i="4"/>
  <c r="B500" i="4"/>
  <c r="AC500" i="4"/>
  <c r="AB501" i="4"/>
  <c r="U501" i="4"/>
  <c r="T502" i="4"/>
  <c r="Q497" i="4" l="1"/>
  <c r="AL497" i="4" s="1"/>
  <c r="Z501" i="4"/>
  <c r="Y501" i="4"/>
  <c r="AM501" i="4" s="1"/>
  <c r="Y498" i="2"/>
  <c r="Z498" i="2"/>
  <c r="AG498" i="2"/>
  <c r="AH498" i="2"/>
  <c r="Q498" i="2"/>
  <c r="P498" i="4"/>
  <c r="R498" i="4" s="1"/>
  <c r="P499" i="2"/>
  <c r="N499" i="4"/>
  <c r="O499" i="4"/>
  <c r="M499" i="4"/>
  <c r="L500" i="4"/>
  <c r="R499" i="2"/>
  <c r="Q499" i="2"/>
  <c r="E500" i="4"/>
  <c r="G500" i="4" s="1"/>
  <c r="E499" i="2"/>
  <c r="F499" i="2"/>
  <c r="G499" i="2"/>
  <c r="AD500" i="2"/>
  <c r="AE500" i="2"/>
  <c r="V499" i="2"/>
  <c r="W499" i="2"/>
  <c r="O500" i="2"/>
  <c r="N500" i="2"/>
  <c r="C500" i="2"/>
  <c r="D500" i="2"/>
  <c r="AD501" i="4"/>
  <c r="AE501" i="4"/>
  <c r="W502" i="4"/>
  <c r="V502" i="4"/>
  <c r="D501" i="4"/>
  <c r="C501" i="4"/>
  <c r="E506" i="6"/>
  <c r="A506" i="6" s="1"/>
  <c r="C507" i="6"/>
  <c r="M500" i="2"/>
  <c r="L501" i="2"/>
  <c r="T500" i="2"/>
  <c r="U499" i="2"/>
  <c r="B500" i="2"/>
  <c r="A501" i="2"/>
  <c r="AC500" i="2"/>
  <c r="AB501" i="2"/>
  <c r="A502" i="4"/>
  <c r="B501" i="4"/>
  <c r="U502" i="4"/>
  <c r="T503" i="4"/>
  <c r="AB502" i="4"/>
  <c r="AC501" i="4"/>
  <c r="E500" i="2" l="1"/>
  <c r="X502" i="4"/>
  <c r="Y502" i="4" s="1"/>
  <c r="AM502" i="4" s="1"/>
  <c r="AF501" i="4"/>
  <c r="F500" i="4"/>
  <c r="AK500" i="4" s="1"/>
  <c r="AF500" i="2"/>
  <c r="AG501" i="4"/>
  <c r="AN501" i="4" s="1"/>
  <c r="AH501" i="4"/>
  <c r="E501" i="4"/>
  <c r="G501" i="4" s="1"/>
  <c r="X499" i="2"/>
  <c r="Q498" i="4"/>
  <c r="AL498" i="4" s="1"/>
  <c r="O500" i="4"/>
  <c r="N500" i="4"/>
  <c r="M500" i="4"/>
  <c r="L501" i="4"/>
  <c r="P499" i="4"/>
  <c r="Q499" i="4" s="1"/>
  <c r="AL499" i="4" s="1"/>
  <c r="P500" i="2"/>
  <c r="Q500" i="2" s="1"/>
  <c r="F500" i="2"/>
  <c r="G500" i="2"/>
  <c r="AE501" i="2"/>
  <c r="AD501" i="2"/>
  <c r="AF501" i="2" s="1"/>
  <c r="W500" i="2"/>
  <c r="V500" i="2"/>
  <c r="O501" i="2"/>
  <c r="N501" i="2"/>
  <c r="C501" i="2"/>
  <c r="D501" i="2"/>
  <c r="AD502" i="4"/>
  <c r="AE502" i="4"/>
  <c r="W503" i="4"/>
  <c r="V503" i="4"/>
  <c r="X503" i="4" s="1"/>
  <c r="D502" i="4"/>
  <c r="C502" i="4"/>
  <c r="C508" i="6"/>
  <c r="E507" i="6"/>
  <c r="A507" i="6" s="1"/>
  <c r="T501" i="2"/>
  <c r="U500" i="2"/>
  <c r="L502" i="2"/>
  <c r="M501" i="2"/>
  <c r="AC501" i="2"/>
  <c r="AB502" i="2"/>
  <c r="B501" i="2"/>
  <c r="A502" i="2"/>
  <c r="U503" i="4"/>
  <c r="T504" i="4"/>
  <c r="AC502" i="4"/>
  <c r="AB503" i="4"/>
  <c r="A503" i="4"/>
  <c r="B502" i="4"/>
  <c r="Z502" i="4" l="1"/>
  <c r="X500" i="2"/>
  <c r="AF502" i="4"/>
  <c r="AH502" i="4" s="1"/>
  <c r="E502" i="4"/>
  <c r="G502" i="4" s="1"/>
  <c r="F501" i="4"/>
  <c r="AK501" i="4" s="1"/>
  <c r="Y503" i="4"/>
  <c r="AM503" i="4" s="1"/>
  <c r="Z503" i="4"/>
  <c r="AG502" i="4"/>
  <c r="AN502" i="4" s="1"/>
  <c r="AG501" i="2"/>
  <c r="AH501" i="2"/>
  <c r="E501" i="2"/>
  <c r="F501" i="2" s="1"/>
  <c r="R499" i="4"/>
  <c r="P501" i="2"/>
  <c r="R501" i="2" s="1"/>
  <c r="O501" i="4"/>
  <c r="M501" i="4"/>
  <c r="L502" i="4"/>
  <c r="N501" i="4"/>
  <c r="Q500" i="4"/>
  <c r="AL500" i="4" s="1"/>
  <c r="R500" i="4"/>
  <c r="P500" i="4"/>
  <c r="Q501" i="2"/>
  <c r="R500" i="2"/>
  <c r="AD502" i="2"/>
  <c r="AE502" i="2"/>
  <c r="W501" i="2"/>
  <c r="V501" i="2"/>
  <c r="N502" i="2"/>
  <c r="O502" i="2"/>
  <c r="C502" i="2"/>
  <c r="D502" i="2"/>
  <c r="AD503" i="4"/>
  <c r="AE503" i="4"/>
  <c r="W504" i="4"/>
  <c r="V504" i="4"/>
  <c r="X504" i="4" s="1"/>
  <c r="D503" i="4"/>
  <c r="C503" i="4"/>
  <c r="C509" i="6"/>
  <c r="E508" i="6"/>
  <c r="A508" i="6" s="1"/>
  <c r="T502" i="2"/>
  <c r="U501" i="2"/>
  <c r="AC502" i="2"/>
  <c r="AB503" i="2"/>
  <c r="M502" i="2"/>
  <c r="L503" i="2"/>
  <c r="B502" i="2"/>
  <c r="A503" i="2"/>
  <c r="U504" i="4"/>
  <c r="T505" i="4"/>
  <c r="AB504" i="4"/>
  <c r="AC503" i="4"/>
  <c r="A504" i="4"/>
  <c r="B503" i="4"/>
  <c r="F502" i="4" l="1"/>
  <c r="AK502" i="4" s="1"/>
  <c r="E503" i="4"/>
  <c r="G501" i="2"/>
  <c r="AF503" i="4"/>
  <c r="AF502" i="2"/>
  <c r="AH502" i="2" s="1"/>
  <c r="AG503" i="4"/>
  <c r="AN503" i="4" s="1"/>
  <c r="AH503" i="4"/>
  <c r="AG502" i="2"/>
  <c r="Y504" i="4"/>
  <c r="AM504" i="4" s="1"/>
  <c r="Z504" i="4"/>
  <c r="X501" i="2"/>
  <c r="E502" i="2"/>
  <c r="F502" i="2" s="1"/>
  <c r="P501" i="4"/>
  <c r="Q501" i="4" s="1"/>
  <c r="AL501" i="4" s="1"/>
  <c r="L503" i="4"/>
  <c r="N502" i="4"/>
  <c r="M502" i="4"/>
  <c r="O502" i="4"/>
  <c r="P502" i="2"/>
  <c r="Q502" i="2" s="1"/>
  <c r="G503" i="4"/>
  <c r="F503" i="4"/>
  <c r="AK503" i="4" s="1"/>
  <c r="AE503" i="2"/>
  <c r="AD503" i="2"/>
  <c r="W502" i="2"/>
  <c r="V502" i="2"/>
  <c r="O503" i="2"/>
  <c r="N503" i="2"/>
  <c r="C503" i="2"/>
  <c r="D503" i="2"/>
  <c r="AD504" i="4"/>
  <c r="AE504" i="4"/>
  <c r="AF504" i="4" s="1"/>
  <c r="W505" i="4"/>
  <c r="V505" i="4"/>
  <c r="D504" i="4"/>
  <c r="C504" i="4"/>
  <c r="C510" i="6"/>
  <c r="E509" i="6"/>
  <c r="A509" i="6" s="1"/>
  <c r="AC503" i="2"/>
  <c r="AB504" i="2"/>
  <c r="L504" i="2"/>
  <c r="M503" i="2"/>
  <c r="T503" i="2"/>
  <c r="U502" i="2"/>
  <c r="B503" i="2"/>
  <c r="A504" i="2"/>
  <c r="AC504" i="4"/>
  <c r="AB505" i="4"/>
  <c r="A505" i="4"/>
  <c r="B504" i="4"/>
  <c r="U505" i="4"/>
  <c r="T506" i="4"/>
  <c r="R501" i="4" l="1"/>
  <c r="X505" i="4"/>
  <c r="X502" i="2"/>
  <c r="AF503" i="2"/>
  <c r="Z505" i="4"/>
  <c r="Y505" i="4"/>
  <c r="AM505" i="4" s="1"/>
  <c r="Y502" i="2"/>
  <c r="Z502" i="2"/>
  <c r="P502" i="4"/>
  <c r="R502" i="4" s="1"/>
  <c r="AG504" i="4"/>
  <c r="AN504" i="4" s="1"/>
  <c r="AH504" i="4"/>
  <c r="AG503" i="2"/>
  <c r="AH503" i="2"/>
  <c r="G502" i="2"/>
  <c r="Y501" i="2"/>
  <c r="Z501" i="2"/>
  <c r="E504" i="4"/>
  <c r="G504" i="4" s="1"/>
  <c r="E503" i="2"/>
  <c r="F503" i="2" s="1"/>
  <c r="P503" i="2"/>
  <c r="R503" i="2" s="1"/>
  <c r="R502" i="2"/>
  <c r="M503" i="4"/>
  <c r="L504" i="4"/>
  <c r="O503" i="4"/>
  <c r="N503" i="4"/>
  <c r="Q502" i="4"/>
  <c r="AL502" i="4" s="1"/>
  <c r="AD504" i="2"/>
  <c r="AE504" i="2"/>
  <c r="V503" i="2"/>
  <c r="W503" i="2"/>
  <c r="O504" i="2"/>
  <c r="N504" i="2"/>
  <c r="C504" i="2"/>
  <c r="D504" i="2"/>
  <c r="AD505" i="4"/>
  <c r="AE505" i="4"/>
  <c r="W506" i="4"/>
  <c r="V506" i="4"/>
  <c r="X506" i="4" s="1"/>
  <c r="D505" i="4"/>
  <c r="C505" i="4"/>
  <c r="E510" i="6"/>
  <c r="A510" i="6" s="1"/>
  <c r="C511" i="6"/>
  <c r="T504" i="2"/>
  <c r="U503" i="2"/>
  <c r="B504" i="2"/>
  <c r="A505" i="2"/>
  <c r="M504" i="2"/>
  <c r="L505" i="2"/>
  <c r="AC504" i="2"/>
  <c r="AB505" i="2"/>
  <c r="AB506" i="4"/>
  <c r="AC505" i="4"/>
  <c r="A506" i="4"/>
  <c r="B505" i="4"/>
  <c r="U506" i="4"/>
  <c r="T507" i="4"/>
  <c r="AF505" i="4" l="1"/>
  <c r="AF504" i="2"/>
  <c r="Q503" i="2"/>
  <c r="X503" i="2"/>
  <c r="Y503" i="2" s="1"/>
  <c r="AG505" i="4"/>
  <c r="AN505" i="4" s="1"/>
  <c r="AH505" i="4"/>
  <c r="AG504" i="2"/>
  <c r="AH504" i="2"/>
  <c r="G503" i="2"/>
  <c r="F504" i="4"/>
  <c r="AK504" i="4" s="1"/>
  <c r="P503" i="4"/>
  <c r="R503" i="4" s="1"/>
  <c r="M504" i="4"/>
  <c r="N504" i="4"/>
  <c r="O504" i="4"/>
  <c r="L505" i="4"/>
  <c r="P504" i="2"/>
  <c r="Q504" i="2" s="1"/>
  <c r="E504" i="2"/>
  <c r="F504" i="2" s="1"/>
  <c r="E505" i="4"/>
  <c r="F505" i="4" s="1"/>
  <c r="AK505" i="4" s="1"/>
  <c r="AE505" i="2"/>
  <c r="AD505" i="2"/>
  <c r="AF505" i="2" s="1"/>
  <c r="W504" i="2"/>
  <c r="V504" i="2"/>
  <c r="O505" i="2"/>
  <c r="N505" i="2"/>
  <c r="C505" i="2"/>
  <c r="D505" i="2"/>
  <c r="AD506" i="4"/>
  <c r="AE506" i="4"/>
  <c r="W507" i="4"/>
  <c r="V507" i="4"/>
  <c r="D506" i="4"/>
  <c r="C506" i="4"/>
  <c r="C512" i="6"/>
  <c r="E511" i="6"/>
  <c r="A511" i="6" s="1"/>
  <c r="AC505" i="2"/>
  <c r="AB506" i="2"/>
  <c r="B505" i="2"/>
  <c r="A506" i="2"/>
  <c r="T505" i="2"/>
  <c r="U504" i="2"/>
  <c r="L506" i="2"/>
  <c r="M505" i="2"/>
  <c r="A507" i="4"/>
  <c r="B506" i="4"/>
  <c r="AC506" i="4"/>
  <c r="AB507" i="4"/>
  <c r="U507" i="4"/>
  <c r="T508" i="4"/>
  <c r="Q503" i="4" l="1"/>
  <c r="AL503" i="4" s="1"/>
  <c r="Z503" i="2"/>
  <c r="G504" i="2"/>
  <c r="AF506" i="4"/>
  <c r="X504" i="2"/>
  <c r="Y504" i="2"/>
  <c r="Z504" i="2"/>
  <c r="X507" i="4"/>
  <c r="AG505" i="2"/>
  <c r="AH505" i="2"/>
  <c r="G505" i="4"/>
  <c r="P504" i="4"/>
  <c r="R504" i="4" s="1"/>
  <c r="N505" i="4"/>
  <c r="L506" i="4"/>
  <c r="O505" i="4"/>
  <c r="M505" i="4"/>
  <c r="R504" i="2"/>
  <c r="P505" i="2"/>
  <c r="Q505" i="2" s="1"/>
  <c r="E506" i="4"/>
  <c r="E505" i="2"/>
  <c r="F505" i="2" s="1"/>
  <c r="F506" i="4"/>
  <c r="AK506" i="4" s="1"/>
  <c r="G506" i="4"/>
  <c r="AD506" i="2"/>
  <c r="AE506" i="2"/>
  <c r="V505" i="2"/>
  <c r="W505" i="2"/>
  <c r="O506" i="2"/>
  <c r="N506" i="2"/>
  <c r="C506" i="2"/>
  <c r="D506" i="2"/>
  <c r="AD507" i="4"/>
  <c r="AE507" i="4"/>
  <c r="W508" i="4"/>
  <c r="V508" i="4"/>
  <c r="D507" i="4"/>
  <c r="C507" i="4"/>
  <c r="C513" i="6"/>
  <c r="E512" i="6"/>
  <c r="A512" i="6" s="1"/>
  <c r="T506" i="2"/>
  <c r="U505" i="2"/>
  <c r="M506" i="2"/>
  <c r="L507" i="2"/>
  <c r="B506" i="2"/>
  <c r="A507" i="2"/>
  <c r="AC506" i="2"/>
  <c r="AB507" i="2"/>
  <c r="U508" i="4"/>
  <c r="T509" i="4"/>
  <c r="AB508" i="4"/>
  <c r="AC507" i="4"/>
  <c r="A508" i="4"/>
  <c r="B507" i="4"/>
  <c r="Q504" i="4" l="1"/>
  <c r="AL504" i="4" s="1"/>
  <c r="X508" i="4"/>
  <c r="X505" i="2"/>
  <c r="Z505" i="2" s="1"/>
  <c r="AF507" i="4"/>
  <c r="AF506" i="2"/>
  <c r="R505" i="2"/>
  <c r="Y508" i="4"/>
  <c r="AM508" i="4" s="1"/>
  <c r="Z508" i="4"/>
  <c r="P505" i="4"/>
  <c r="Q505" i="4" s="1"/>
  <c r="AL505" i="4" s="1"/>
  <c r="G505" i="2"/>
  <c r="O506" i="4"/>
  <c r="L507" i="4"/>
  <c r="N506" i="4"/>
  <c r="M506" i="4"/>
  <c r="P506" i="2"/>
  <c r="R506" i="2" s="1"/>
  <c r="Q506" i="2"/>
  <c r="E507" i="4"/>
  <c r="E506" i="2"/>
  <c r="G506" i="2" s="1"/>
  <c r="G507" i="4"/>
  <c r="F507" i="4"/>
  <c r="AK507" i="4" s="1"/>
  <c r="F506" i="2"/>
  <c r="AE507" i="2"/>
  <c r="AD507" i="2"/>
  <c r="AF507" i="2" s="1"/>
  <c r="W506" i="2"/>
  <c r="V506" i="2"/>
  <c r="O507" i="2"/>
  <c r="N507" i="2"/>
  <c r="C507" i="2"/>
  <c r="D507" i="2"/>
  <c r="AD508" i="4"/>
  <c r="AE508" i="4"/>
  <c r="W509" i="4"/>
  <c r="V509" i="4"/>
  <c r="D508" i="4"/>
  <c r="C508" i="4"/>
  <c r="C514" i="6"/>
  <c r="E513" i="6"/>
  <c r="A513" i="6" s="1"/>
  <c r="AC507" i="2"/>
  <c r="AB508" i="2"/>
  <c r="L508" i="2"/>
  <c r="M507" i="2"/>
  <c r="T507" i="2"/>
  <c r="U506" i="2"/>
  <c r="B507" i="2"/>
  <c r="A508" i="2"/>
  <c r="A509" i="4"/>
  <c r="B508" i="4"/>
  <c r="AC508" i="4"/>
  <c r="AB509" i="4"/>
  <c r="U509" i="4"/>
  <c r="T510" i="4"/>
  <c r="Y505" i="2" l="1"/>
  <c r="X509" i="4"/>
  <c r="X506" i="2"/>
  <c r="AF508" i="4"/>
  <c r="AG508" i="4"/>
  <c r="AN508" i="4" s="1"/>
  <c r="AH508" i="4"/>
  <c r="Z509" i="4"/>
  <c r="Y509" i="4"/>
  <c r="AM509" i="4" s="1"/>
  <c r="R505" i="4"/>
  <c r="R506" i="4"/>
  <c r="M507" i="4"/>
  <c r="L508" i="4"/>
  <c r="N507" i="4"/>
  <c r="O507" i="4"/>
  <c r="P507" i="2"/>
  <c r="R507" i="2" s="1"/>
  <c r="P506" i="4"/>
  <c r="Q506" i="4" s="1"/>
  <c r="AL506" i="4" s="1"/>
  <c r="E508" i="4"/>
  <c r="F508" i="4" s="1"/>
  <c r="AK508" i="4" s="1"/>
  <c r="E507" i="2"/>
  <c r="F507" i="2" s="1"/>
  <c r="G507" i="2"/>
  <c r="AD508" i="2"/>
  <c r="AE508" i="2"/>
  <c r="AF508" i="2" s="1"/>
  <c r="V507" i="2"/>
  <c r="W507" i="2"/>
  <c r="O508" i="2"/>
  <c r="N508" i="2"/>
  <c r="C508" i="2"/>
  <c r="D508" i="2"/>
  <c r="AD509" i="4"/>
  <c r="AE509" i="4"/>
  <c r="AF509" i="4" s="1"/>
  <c r="W510" i="4"/>
  <c r="V510" i="4"/>
  <c r="X510" i="4" s="1"/>
  <c r="D509" i="4"/>
  <c r="C509" i="4"/>
  <c r="E514" i="6"/>
  <c r="A514" i="6" s="1"/>
  <c r="C515" i="6"/>
  <c r="M508" i="2"/>
  <c r="L509" i="2"/>
  <c r="T508" i="2"/>
  <c r="U507" i="2"/>
  <c r="B508" i="2"/>
  <c r="A509" i="2"/>
  <c r="AC508" i="2"/>
  <c r="AB509" i="2"/>
  <c r="AB510" i="4"/>
  <c r="AC509" i="4"/>
  <c r="U510" i="4"/>
  <c r="T511" i="4"/>
  <c r="A510" i="4"/>
  <c r="B509" i="4"/>
  <c r="Y510" i="4" l="1"/>
  <c r="AM510" i="4" s="1"/>
  <c r="Z510" i="4"/>
  <c r="AG509" i="4"/>
  <c r="AN509" i="4" s="1"/>
  <c r="AH509" i="4"/>
  <c r="AG508" i="2"/>
  <c r="AH508" i="2"/>
  <c r="X507" i="2"/>
  <c r="G508" i="4"/>
  <c r="P507" i="4"/>
  <c r="E509" i="4"/>
  <c r="F509" i="4" s="1"/>
  <c r="AK509" i="4" s="1"/>
  <c r="E508" i="2"/>
  <c r="F508" i="2" s="1"/>
  <c r="Q507" i="2"/>
  <c r="L509" i="4"/>
  <c r="O508" i="4"/>
  <c r="M508" i="4"/>
  <c r="N508" i="4"/>
  <c r="Q507" i="4"/>
  <c r="AL507" i="4" s="1"/>
  <c r="R507" i="4"/>
  <c r="P508" i="2"/>
  <c r="R508" i="2" s="1"/>
  <c r="G509" i="4"/>
  <c r="AE509" i="2"/>
  <c r="AD509" i="2"/>
  <c r="W508" i="2"/>
  <c r="V508" i="2"/>
  <c r="O509" i="2"/>
  <c r="N509" i="2"/>
  <c r="C509" i="2"/>
  <c r="D509" i="2"/>
  <c r="AD510" i="4"/>
  <c r="AE510" i="4"/>
  <c r="W511" i="4"/>
  <c r="V511" i="4"/>
  <c r="D510" i="4"/>
  <c r="C510" i="4"/>
  <c r="C516" i="6"/>
  <c r="E515" i="6"/>
  <c r="A515" i="6" s="1"/>
  <c r="AC509" i="2"/>
  <c r="AB510" i="2"/>
  <c r="B509" i="2"/>
  <c r="A510" i="2"/>
  <c r="T509" i="2"/>
  <c r="U508" i="2"/>
  <c r="L510" i="2"/>
  <c r="M509" i="2"/>
  <c r="U511" i="4"/>
  <c r="T512" i="4"/>
  <c r="A511" i="4"/>
  <c r="B510" i="4"/>
  <c r="AC510" i="4"/>
  <c r="AB511" i="4"/>
  <c r="X511" i="4" l="1"/>
  <c r="X508" i="2"/>
  <c r="E510" i="4"/>
  <c r="AF510" i="4"/>
  <c r="G508" i="2"/>
  <c r="AF509" i="2"/>
  <c r="AH509" i="2" s="1"/>
  <c r="Y511" i="4"/>
  <c r="AM511" i="4" s="1"/>
  <c r="Z511" i="4"/>
  <c r="Y508" i="2"/>
  <c r="Z508" i="2"/>
  <c r="AG510" i="4"/>
  <c r="AN510" i="4" s="1"/>
  <c r="AH510" i="4"/>
  <c r="Q508" i="2"/>
  <c r="P508" i="4"/>
  <c r="Q508" i="4" s="1"/>
  <c r="AL508" i="4" s="1"/>
  <c r="P509" i="2"/>
  <c r="R509" i="2" s="1"/>
  <c r="N509" i="4"/>
  <c r="M509" i="4"/>
  <c r="O509" i="4"/>
  <c r="L510" i="4"/>
  <c r="E509" i="2"/>
  <c r="F509" i="2" s="1"/>
  <c r="F510" i="4"/>
  <c r="AK510" i="4" s="1"/>
  <c r="G510" i="4"/>
  <c r="AD510" i="2"/>
  <c r="AE510" i="2"/>
  <c r="W509" i="2"/>
  <c r="V509" i="2"/>
  <c r="O510" i="2"/>
  <c r="N510" i="2"/>
  <c r="P510" i="2" s="1"/>
  <c r="C510" i="2"/>
  <c r="D510" i="2"/>
  <c r="AD511" i="4"/>
  <c r="AE511" i="4"/>
  <c r="W512" i="4"/>
  <c r="V512" i="4"/>
  <c r="D511" i="4"/>
  <c r="C511" i="4"/>
  <c r="C517" i="6"/>
  <c r="E516" i="6"/>
  <c r="A516" i="6" s="1"/>
  <c r="B510" i="2"/>
  <c r="A511" i="2"/>
  <c r="T510" i="2"/>
  <c r="U509" i="2"/>
  <c r="M510" i="2"/>
  <c r="L511" i="2"/>
  <c r="AC510" i="2"/>
  <c r="AB511" i="2"/>
  <c r="AB512" i="4"/>
  <c r="AC511" i="4"/>
  <c r="U512" i="4"/>
  <c r="T513" i="4"/>
  <c r="A512" i="4"/>
  <c r="B511" i="4"/>
  <c r="R508" i="4" l="1"/>
  <c r="AG509" i="2"/>
  <c r="G509" i="2"/>
  <c r="AF511" i="4"/>
  <c r="AF510" i="2"/>
  <c r="AG510" i="2" s="1"/>
  <c r="X509" i="2"/>
  <c r="Y509" i="2" s="1"/>
  <c r="AG511" i="4"/>
  <c r="AN511" i="4" s="1"/>
  <c r="AH511" i="4"/>
  <c r="X512" i="4"/>
  <c r="Q509" i="2"/>
  <c r="P509" i="4"/>
  <c r="Q509" i="4" s="1"/>
  <c r="AL509" i="4" s="1"/>
  <c r="O510" i="4"/>
  <c r="L511" i="4"/>
  <c r="N510" i="4"/>
  <c r="P510" i="4" s="1"/>
  <c r="M510" i="4"/>
  <c r="Q510" i="2"/>
  <c r="R510" i="2"/>
  <c r="E511" i="4"/>
  <c r="F511" i="4" s="1"/>
  <c r="AK511" i="4" s="1"/>
  <c r="E510" i="2"/>
  <c r="G510" i="2" s="1"/>
  <c r="G511" i="4"/>
  <c r="AE511" i="2"/>
  <c r="AD511" i="2"/>
  <c r="W510" i="2"/>
  <c r="V510" i="2"/>
  <c r="O511" i="2"/>
  <c r="N511" i="2"/>
  <c r="C511" i="2"/>
  <c r="D511" i="2"/>
  <c r="AD512" i="4"/>
  <c r="AE512" i="4"/>
  <c r="W513" i="4"/>
  <c r="V513" i="4"/>
  <c r="D512" i="4"/>
  <c r="C512" i="4"/>
  <c r="E517" i="6"/>
  <c r="A517" i="6" s="1"/>
  <c r="C518" i="6"/>
  <c r="AC511" i="2"/>
  <c r="AB512" i="2"/>
  <c r="T511" i="2"/>
  <c r="U510" i="2"/>
  <c r="L512" i="2"/>
  <c r="M511" i="2"/>
  <c r="B511" i="2"/>
  <c r="A512" i="2"/>
  <c r="U513" i="4"/>
  <c r="T514" i="4"/>
  <c r="A513" i="4"/>
  <c r="B512" i="4"/>
  <c r="AC512" i="4"/>
  <c r="AB513" i="4"/>
  <c r="AH510" i="2" l="1"/>
  <c r="AF511" i="2"/>
  <c r="F510" i="2"/>
  <c r="E512" i="4"/>
  <c r="Z509" i="2"/>
  <c r="R509" i="4"/>
  <c r="AG511" i="2"/>
  <c r="AH511" i="2"/>
  <c r="AF512" i="4"/>
  <c r="E511" i="2"/>
  <c r="F511" i="2" s="1"/>
  <c r="Y512" i="4"/>
  <c r="AM512" i="4" s="1"/>
  <c r="Z512" i="4"/>
  <c r="X513" i="4"/>
  <c r="X510" i="2"/>
  <c r="R510" i="4"/>
  <c r="Q510" i="4"/>
  <c r="AL510" i="4" s="1"/>
  <c r="O511" i="4"/>
  <c r="L512" i="4"/>
  <c r="M511" i="4"/>
  <c r="N511" i="4"/>
  <c r="P511" i="2"/>
  <c r="R511" i="2" s="1"/>
  <c r="G512" i="4"/>
  <c r="F512" i="4"/>
  <c r="AK512" i="4" s="1"/>
  <c r="AD512" i="2"/>
  <c r="AE512" i="2"/>
  <c r="V511" i="2"/>
  <c r="W511" i="2"/>
  <c r="O512" i="2"/>
  <c r="N512" i="2"/>
  <c r="C512" i="2"/>
  <c r="D512" i="2"/>
  <c r="AD513" i="4"/>
  <c r="AE513" i="4"/>
  <c r="W514" i="4"/>
  <c r="V514" i="4"/>
  <c r="D513" i="4"/>
  <c r="C513" i="4"/>
  <c r="E518" i="6"/>
  <c r="A518" i="6" s="1"/>
  <c r="C519" i="6"/>
  <c r="T512" i="2"/>
  <c r="U511" i="2"/>
  <c r="B512" i="2"/>
  <c r="A513" i="2"/>
  <c r="AC512" i="2"/>
  <c r="AB513" i="2"/>
  <c r="M512" i="2"/>
  <c r="L513" i="2"/>
  <c r="AB514" i="4"/>
  <c r="AC513" i="4"/>
  <c r="U514" i="4"/>
  <c r="T515" i="4"/>
  <c r="A514" i="4"/>
  <c r="B513" i="4"/>
  <c r="X511" i="2" l="1"/>
  <c r="AF513" i="4"/>
  <c r="Y511" i="2"/>
  <c r="Z511" i="2"/>
  <c r="X514" i="4"/>
  <c r="G511" i="2"/>
  <c r="AG512" i="4"/>
  <c r="AN512" i="4" s="1"/>
  <c r="AH512" i="4"/>
  <c r="Y510" i="2"/>
  <c r="Z510" i="2"/>
  <c r="AF512" i="2"/>
  <c r="E512" i="2"/>
  <c r="G512" i="2" s="1"/>
  <c r="E513" i="4"/>
  <c r="Q511" i="2"/>
  <c r="M512" i="4"/>
  <c r="L513" i="4"/>
  <c r="N512" i="4"/>
  <c r="O512" i="4"/>
  <c r="P511" i="4"/>
  <c r="Q511" i="4" s="1"/>
  <c r="AL511" i="4" s="1"/>
  <c r="R511" i="4"/>
  <c r="P512" i="2"/>
  <c r="R512" i="2" s="1"/>
  <c r="F513" i="4"/>
  <c r="AK513" i="4" s="1"/>
  <c r="G513" i="4"/>
  <c r="F512" i="2"/>
  <c r="AE513" i="2"/>
  <c r="AD513" i="2"/>
  <c r="W512" i="2"/>
  <c r="V512" i="2"/>
  <c r="O513" i="2"/>
  <c r="N513" i="2"/>
  <c r="C513" i="2"/>
  <c r="D513" i="2"/>
  <c r="AD514" i="4"/>
  <c r="AE514" i="4"/>
  <c r="W515" i="4"/>
  <c r="V515" i="4"/>
  <c r="X515" i="4" s="1"/>
  <c r="D514" i="4"/>
  <c r="C514" i="4"/>
  <c r="C520" i="6"/>
  <c r="E519" i="6"/>
  <c r="A519" i="6" s="1"/>
  <c r="AC513" i="2"/>
  <c r="AB514" i="2"/>
  <c r="T513" i="2"/>
  <c r="U512" i="2"/>
  <c r="L514" i="2"/>
  <c r="M513" i="2"/>
  <c r="B513" i="2"/>
  <c r="A514" i="2"/>
  <c r="A515" i="4"/>
  <c r="B514" i="4"/>
  <c r="AC514" i="4"/>
  <c r="AB515" i="4"/>
  <c r="U515" i="4"/>
  <c r="T516" i="4"/>
  <c r="E513" i="2" l="1"/>
  <c r="X512" i="2"/>
  <c r="AF513" i="2"/>
  <c r="Y512" i="2"/>
  <c r="Z512" i="2"/>
  <c r="Y515" i="4"/>
  <c r="AM515" i="4" s="1"/>
  <c r="Z515" i="4"/>
  <c r="AF514" i="4"/>
  <c r="AG512" i="2"/>
  <c r="AH512" i="2"/>
  <c r="E514" i="4"/>
  <c r="Q512" i="2"/>
  <c r="P512" i="4"/>
  <c r="Q512" i="4" s="1"/>
  <c r="AL512" i="4" s="1"/>
  <c r="N513" i="4"/>
  <c r="M513" i="4"/>
  <c r="O513" i="4"/>
  <c r="L514" i="4"/>
  <c r="P513" i="2"/>
  <c r="R513" i="2"/>
  <c r="Q513" i="2"/>
  <c r="F514" i="4"/>
  <c r="AK514" i="4" s="1"/>
  <c r="G514" i="4"/>
  <c r="G513" i="2"/>
  <c r="F513" i="2"/>
  <c r="AD514" i="2"/>
  <c r="AE514" i="2"/>
  <c r="V513" i="2"/>
  <c r="W513" i="2"/>
  <c r="X513" i="2" s="1"/>
  <c r="N514" i="2"/>
  <c r="O514" i="2"/>
  <c r="C514" i="2"/>
  <c r="D514" i="2"/>
  <c r="AD515" i="4"/>
  <c r="AE515" i="4"/>
  <c r="W516" i="4"/>
  <c r="V516" i="4"/>
  <c r="D515" i="4"/>
  <c r="C515" i="4"/>
  <c r="E520" i="6"/>
  <c r="A520" i="6" s="1"/>
  <c r="C521" i="6"/>
  <c r="AC514" i="2"/>
  <c r="AB515" i="2"/>
  <c r="B514" i="2"/>
  <c r="A515" i="2"/>
  <c r="T514" i="2"/>
  <c r="U513" i="2"/>
  <c r="M514" i="2"/>
  <c r="L515" i="2"/>
  <c r="U516" i="4"/>
  <c r="T517" i="4"/>
  <c r="AB516" i="4"/>
  <c r="AC515" i="4"/>
  <c r="A516" i="4"/>
  <c r="B515" i="4"/>
  <c r="AF514" i="2" l="1"/>
  <c r="R512" i="4"/>
  <c r="AF515" i="4"/>
  <c r="X516" i="4"/>
  <c r="P513" i="4"/>
  <c r="Q513" i="4" s="1"/>
  <c r="AL513" i="4" s="1"/>
  <c r="N514" i="4"/>
  <c r="M514" i="4"/>
  <c r="O514" i="4"/>
  <c r="L515" i="4"/>
  <c r="P514" i="2"/>
  <c r="Q514" i="2" s="1"/>
  <c r="R514" i="2"/>
  <c r="E514" i="2"/>
  <c r="G514" i="2" s="1"/>
  <c r="E515" i="4"/>
  <c r="G515" i="4" s="1"/>
  <c r="F514" i="2"/>
  <c r="AE515" i="2"/>
  <c r="AD515" i="2"/>
  <c r="W514" i="2"/>
  <c r="V514" i="2"/>
  <c r="X514" i="2" s="1"/>
  <c r="O515" i="2"/>
  <c r="N515" i="2"/>
  <c r="C515" i="2"/>
  <c r="D515" i="2"/>
  <c r="AD516" i="4"/>
  <c r="AE516" i="4"/>
  <c r="W517" i="4"/>
  <c r="V517" i="4"/>
  <c r="X517" i="4" s="1"/>
  <c r="D516" i="4"/>
  <c r="C516" i="4"/>
  <c r="E516" i="4" s="1"/>
  <c r="C522" i="6"/>
  <c r="E521" i="6"/>
  <c r="A521" i="6" s="1"/>
  <c r="T515" i="2"/>
  <c r="U514" i="2"/>
  <c r="L516" i="2"/>
  <c r="M515" i="2"/>
  <c r="B515" i="2"/>
  <c r="A516" i="2"/>
  <c r="AC515" i="2"/>
  <c r="AB516" i="2"/>
  <c r="A517" i="4"/>
  <c r="B516" i="4"/>
  <c r="U517" i="4"/>
  <c r="T518" i="4"/>
  <c r="AC516" i="4"/>
  <c r="AB517" i="4"/>
  <c r="P514" i="4" l="1"/>
  <c r="Q514" i="4"/>
  <c r="AL514" i="4" s="1"/>
  <c r="R513" i="4"/>
  <c r="AF516" i="4"/>
  <c r="AG516" i="4" s="1"/>
  <c r="AN516" i="4" s="1"/>
  <c r="Y516" i="4"/>
  <c r="AM516" i="4" s="1"/>
  <c r="Z516" i="4"/>
  <c r="Z517" i="4"/>
  <c r="Y517" i="4"/>
  <c r="AM517" i="4" s="1"/>
  <c r="AF515" i="2"/>
  <c r="AG515" i="4"/>
  <c r="AN515" i="4" s="1"/>
  <c r="AH515" i="4"/>
  <c r="R514" i="4"/>
  <c r="O515" i="4"/>
  <c r="L516" i="4"/>
  <c r="N515" i="4"/>
  <c r="M515" i="4"/>
  <c r="P515" i="2"/>
  <c r="Q515" i="2" s="1"/>
  <c r="E515" i="2"/>
  <c r="G515" i="2" s="1"/>
  <c r="F515" i="4"/>
  <c r="AK515" i="4" s="1"/>
  <c r="G516" i="4"/>
  <c r="F516" i="4"/>
  <c r="AK516" i="4" s="1"/>
  <c r="AD516" i="2"/>
  <c r="AE516" i="2"/>
  <c r="V515" i="2"/>
  <c r="W515" i="2"/>
  <c r="O516" i="2"/>
  <c r="N516" i="2"/>
  <c r="C516" i="2"/>
  <c r="D516" i="2"/>
  <c r="AD517" i="4"/>
  <c r="AE517" i="4"/>
  <c r="W518" i="4"/>
  <c r="V518" i="4"/>
  <c r="D517" i="4"/>
  <c r="C517" i="4"/>
  <c r="E522" i="6"/>
  <c r="A522" i="6" s="1"/>
  <c r="C523" i="6"/>
  <c r="M516" i="2"/>
  <c r="L517" i="2"/>
  <c r="AC516" i="2"/>
  <c r="AB517" i="2"/>
  <c r="B516" i="2"/>
  <c r="A517" i="2"/>
  <c r="T516" i="2"/>
  <c r="U515" i="2"/>
  <c r="AB518" i="4"/>
  <c r="AC517" i="4"/>
  <c r="U518" i="4"/>
  <c r="T519" i="4"/>
  <c r="A518" i="4"/>
  <c r="B517" i="4"/>
  <c r="AH516" i="4" l="1"/>
  <c r="X518" i="4"/>
  <c r="Y518" i="4" s="1"/>
  <c r="AM518" i="4" s="1"/>
  <c r="AF517" i="4"/>
  <c r="AF516" i="2"/>
  <c r="AH516" i="2" s="1"/>
  <c r="X515" i="2"/>
  <c r="Y515" i="2"/>
  <c r="Z515" i="2"/>
  <c r="AG516" i="2"/>
  <c r="Z518" i="4"/>
  <c r="AG515" i="2"/>
  <c r="AH515" i="2"/>
  <c r="AG517" i="4"/>
  <c r="AN517" i="4" s="1"/>
  <c r="AH517" i="4"/>
  <c r="F515" i="2"/>
  <c r="R515" i="2"/>
  <c r="O516" i="4"/>
  <c r="M516" i="4"/>
  <c r="N516" i="4"/>
  <c r="L517" i="4"/>
  <c r="P515" i="4"/>
  <c r="Q515" i="4" s="1"/>
  <c r="AL515" i="4" s="1"/>
  <c r="P516" i="2"/>
  <c r="Q516" i="2" s="1"/>
  <c r="E516" i="2"/>
  <c r="F516" i="2" s="1"/>
  <c r="E517" i="4"/>
  <c r="F517" i="4" s="1"/>
  <c r="AK517" i="4" s="1"/>
  <c r="AE517" i="2"/>
  <c r="AD517" i="2"/>
  <c r="W516" i="2"/>
  <c r="V516" i="2"/>
  <c r="O517" i="2"/>
  <c r="N517" i="2"/>
  <c r="C517" i="2"/>
  <c r="D517" i="2"/>
  <c r="AD518" i="4"/>
  <c r="AE518" i="4"/>
  <c r="W519" i="4"/>
  <c r="V519" i="4"/>
  <c r="D518" i="4"/>
  <c r="C518" i="4"/>
  <c r="C524" i="6"/>
  <c r="E523" i="6"/>
  <c r="A523" i="6" s="1"/>
  <c r="T517" i="2"/>
  <c r="U516" i="2"/>
  <c r="L518" i="2"/>
  <c r="M517" i="2"/>
  <c r="B517" i="2"/>
  <c r="A518" i="2"/>
  <c r="AC517" i="2"/>
  <c r="AB518" i="2"/>
  <c r="AC518" i="4"/>
  <c r="AB519" i="4"/>
  <c r="U519" i="4"/>
  <c r="T520" i="4"/>
  <c r="A519" i="4"/>
  <c r="B518" i="4"/>
  <c r="AF517" i="2" l="1"/>
  <c r="AF518" i="4"/>
  <c r="X516" i="2"/>
  <c r="Z516" i="2" s="1"/>
  <c r="AG517" i="2"/>
  <c r="AH517" i="2"/>
  <c r="AG518" i="4"/>
  <c r="AN518" i="4" s="1"/>
  <c r="AH518" i="4"/>
  <c r="X519" i="4"/>
  <c r="G516" i="2"/>
  <c r="G517" i="4"/>
  <c r="R515" i="4"/>
  <c r="P516" i="4"/>
  <c r="Q516" i="4" s="1"/>
  <c r="AL516" i="4" s="1"/>
  <c r="N517" i="4"/>
  <c r="O517" i="4"/>
  <c r="M517" i="4"/>
  <c r="L518" i="4"/>
  <c r="R516" i="2"/>
  <c r="P517" i="2"/>
  <c r="R517" i="2" s="1"/>
  <c r="Q517" i="2"/>
  <c r="E518" i="4"/>
  <c r="F518" i="4" s="1"/>
  <c r="AK518" i="4" s="1"/>
  <c r="E517" i="2"/>
  <c r="G517" i="2" s="1"/>
  <c r="AD518" i="2"/>
  <c r="AE518" i="2"/>
  <c r="W517" i="2"/>
  <c r="X517" i="2" s="1"/>
  <c r="V517" i="2"/>
  <c r="N518" i="2"/>
  <c r="O518" i="2"/>
  <c r="C518" i="2"/>
  <c r="D518" i="2"/>
  <c r="AD519" i="4"/>
  <c r="AE519" i="4"/>
  <c r="W520" i="4"/>
  <c r="V520" i="4"/>
  <c r="D519" i="4"/>
  <c r="C519" i="4"/>
  <c r="C525" i="6"/>
  <c r="E524" i="6"/>
  <c r="A524" i="6" s="1"/>
  <c r="M518" i="2"/>
  <c r="L519" i="2"/>
  <c r="AC518" i="2"/>
  <c r="AB519" i="2"/>
  <c r="B518" i="2"/>
  <c r="A519" i="2"/>
  <c r="T518" i="2"/>
  <c r="U517" i="2"/>
  <c r="AB520" i="4"/>
  <c r="AC519" i="4"/>
  <c r="U520" i="4"/>
  <c r="T521" i="4"/>
  <c r="A520" i="4"/>
  <c r="B519" i="4"/>
  <c r="AF519" i="4" l="1"/>
  <c r="X520" i="4"/>
  <c r="G518" i="4"/>
  <c r="Y516" i="2"/>
  <c r="AF518" i="2"/>
  <c r="AH518" i="2" s="1"/>
  <c r="AG518" i="2"/>
  <c r="AG519" i="4"/>
  <c r="AN519" i="4" s="1"/>
  <c r="AH519" i="4"/>
  <c r="Y519" i="4"/>
  <c r="AM519" i="4" s="1"/>
  <c r="Z519" i="4"/>
  <c r="Y517" i="2"/>
  <c r="Z517" i="2"/>
  <c r="R516" i="4"/>
  <c r="E519" i="4"/>
  <c r="F519" i="4" s="1"/>
  <c r="AK519" i="4" s="1"/>
  <c r="F517" i="2"/>
  <c r="P517" i="4"/>
  <c r="Q517" i="4" s="1"/>
  <c r="AL517" i="4" s="1"/>
  <c r="N518" i="4"/>
  <c r="O518" i="4"/>
  <c r="L519" i="4"/>
  <c r="M518" i="4"/>
  <c r="P518" i="2"/>
  <c r="Q518" i="2" s="1"/>
  <c r="E518" i="2"/>
  <c r="F518" i="2" s="1"/>
  <c r="AE519" i="2"/>
  <c r="AD519" i="2"/>
  <c r="W518" i="2"/>
  <c r="V518" i="2"/>
  <c r="O519" i="2"/>
  <c r="N519" i="2"/>
  <c r="C519" i="2"/>
  <c r="D519" i="2"/>
  <c r="AD520" i="4"/>
  <c r="AE520" i="4"/>
  <c r="W521" i="4"/>
  <c r="V521" i="4"/>
  <c r="D520" i="4"/>
  <c r="C520" i="4"/>
  <c r="C526" i="6"/>
  <c r="E525" i="6"/>
  <c r="A525" i="6" s="1"/>
  <c r="T519" i="2"/>
  <c r="X518" i="2"/>
  <c r="U518" i="2"/>
  <c r="L520" i="2"/>
  <c r="M519" i="2"/>
  <c r="B519" i="2"/>
  <c r="A520" i="2"/>
  <c r="AC519" i="2"/>
  <c r="AB520" i="2"/>
  <c r="A521" i="4"/>
  <c r="B520" i="4"/>
  <c r="U521" i="4"/>
  <c r="T522" i="4"/>
  <c r="AC520" i="4"/>
  <c r="AB521" i="4"/>
  <c r="X521" i="4" l="1"/>
  <c r="R518" i="2"/>
  <c r="G519" i="4"/>
  <c r="G518" i="2"/>
  <c r="AF520" i="4"/>
  <c r="AF519" i="2"/>
  <c r="AG519" i="2" s="1"/>
  <c r="AH519" i="2"/>
  <c r="R517" i="4"/>
  <c r="P519" i="2"/>
  <c r="R519" i="2" s="1"/>
  <c r="Y518" i="2"/>
  <c r="Z518" i="2"/>
  <c r="L520" i="4"/>
  <c r="O519" i="4"/>
  <c r="M519" i="4"/>
  <c r="N519" i="4"/>
  <c r="P518" i="4"/>
  <c r="Q518" i="4" s="1"/>
  <c r="AL518" i="4" s="1"/>
  <c r="E520" i="4"/>
  <c r="G520" i="4" s="1"/>
  <c r="E519" i="2"/>
  <c r="F519" i="2" s="1"/>
  <c r="AD520" i="2"/>
  <c r="AE520" i="2"/>
  <c r="AF520" i="2" s="1"/>
  <c r="V519" i="2"/>
  <c r="W519" i="2"/>
  <c r="X519" i="2" s="1"/>
  <c r="O520" i="2"/>
  <c r="N520" i="2"/>
  <c r="C520" i="2"/>
  <c r="D520" i="2"/>
  <c r="AD521" i="4"/>
  <c r="AE521" i="4"/>
  <c r="AF521" i="4" s="1"/>
  <c r="W522" i="4"/>
  <c r="V522" i="4"/>
  <c r="D521" i="4"/>
  <c r="C521" i="4"/>
  <c r="E526" i="6"/>
  <c r="A526" i="6" s="1"/>
  <c r="C527" i="6"/>
  <c r="M520" i="2"/>
  <c r="L521" i="2"/>
  <c r="AC520" i="2"/>
  <c r="AB521" i="2"/>
  <c r="B520" i="2"/>
  <c r="A521" i="2"/>
  <c r="T520" i="2"/>
  <c r="U519" i="2"/>
  <c r="U522" i="4"/>
  <c r="T523" i="4"/>
  <c r="A522" i="4"/>
  <c r="B521" i="4"/>
  <c r="AB522" i="4"/>
  <c r="AC521" i="4"/>
  <c r="X522" i="4" l="1"/>
  <c r="Q519" i="2"/>
  <c r="E520" i="2"/>
  <c r="F520" i="4"/>
  <c r="AK520" i="4" s="1"/>
  <c r="P519" i="4"/>
  <c r="R519" i="4" s="1"/>
  <c r="E521" i="4"/>
  <c r="P520" i="2"/>
  <c r="Q520" i="2" s="1"/>
  <c r="Y522" i="4"/>
  <c r="AM522" i="4" s="1"/>
  <c r="Z522" i="4"/>
  <c r="Y519" i="2"/>
  <c r="Z519" i="2"/>
  <c r="G519" i="2"/>
  <c r="R518" i="4"/>
  <c r="O520" i="4"/>
  <c r="L521" i="4"/>
  <c r="N520" i="4"/>
  <c r="M520" i="4"/>
  <c r="F520" i="2"/>
  <c r="G520" i="2"/>
  <c r="F521" i="4"/>
  <c r="AK521" i="4" s="1"/>
  <c r="G521" i="4"/>
  <c r="AE521" i="2"/>
  <c r="AD521" i="2"/>
  <c r="AF521" i="2" s="1"/>
  <c r="W520" i="2"/>
  <c r="V520" i="2"/>
  <c r="O521" i="2"/>
  <c r="N521" i="2"/>
  <c r="C521" i="2"/>
  <c r="D521" i="2"/>
  <c r="AD522" i="4"/>
  <c r="AE522" i="4"/>
  <c r="AF522" i="4" s="1"/>
  <c r="W523" i="4"/>
  <c r="V523" i="4"/>
  <c r="D522" i="4"/>
  <c r="C522" i="4"/>
  <c r="C528" i="6"/>
  <c r="E527" i="6"/>
  <c r="A527" i="6" s="1"/>
  <c r="T521" i="2"/>
  <c r="U520" i="2"/>
  <c r="L522" i="2"/>
  <c r="M521" i="2"/>
  <c r="B521" i="2"/>
  <c r="A522" i="2"/>
  <c r="AC521" i="2"/>
  <c r="AB522" i="2"/>
  <c r="A523" i="4"/>
  <c r="B522" i="4"/>
  <c r="AC522" i="4"/>
  <c r="AB523" i="4"/>
  <c r="U523" i="4"/>
  <c r="T524" i="4"/>
  <c r="Q519" i="4" l="1"/>
  <c r="AL519" i="4" s="1"/>
  <c r="R520" i="2"/>
  <c r="X523" i="4"/>
  <c r="X520" i="2"/>
  <c r="Y523" i="4"/>
  <c r="AM523" i="4" s="1"/>
  <c r="Z523" i="4"/>
  <c r="AG522" i="4"/>
  <c r="AN522" i="4" s="1"/>
  <c r="AH522" i="4"/>
  <c r="E522" i="4"/>
  <c r="F522" i="4" s="1"/>
  <c r="AK522" i="4" s="1"/>
  <c r="E521" i="2"/>
  <c r="G521" i="2" s="1"/>
  <c r="P521" i="2"/>
  <c r="Q521" i="2" s="1"/>
  <c r="N521" i="4"/>
  <c r="L522" i="4"/>
  <c r="O521" i="4"/>
  <c r="M521" i="4"/>
  <c r="P520" i="4"/>
  <c r="Q520" i="4" s="1"/>
  <c r="AL520" i="4" s="1"/>
  <c r="R521" i="2"/>
  <c r="AD522" i="2"/>
  <c r="AE522" i="2"/>
  <c r="V521" i="2"/>
  <c r="W521" i="2"/>
  <c r="O522" i="2"/>
  <c r="N522" i="2"/>
  <c r="C522" i="2"/>
  <c r="D522" i="2"/>
  <c r="AD523" i="4"/>
  <c r="AE523" i="4"/>
  <c r="AF523" i="4" s="1"/>
  <c r="W524" i="4"/>
  <c r="V524" i="4"/>
  <c r="D523" i="4"/>
  <c r="C523" i="4"/>
  <c r="E523" i="4" s="1"/>
  <c r="C529" i="6"/>
  <c r="E528" i="6"/>
  <c r="A528" i="6" s="1"/>
  <c r="M522" i="2"/>
  <c r="L523" i="2"/>
  <c r="AC522" i="2"/>
  <c r="AB523" i="2"/>
  <c r="B522" i="2"/>
  <c r="A523" i="2"/>
  <c r="T522" i="2"/>
  <c r="U521" i="2"/>
  <c r="AB524" i="4"/>
  <c r="AC523" i="4"/>
  <c r="A524" i="4"/>
  <c r="B523" i="4"/>
  <c r="U524" i="4"/>
  <c r="T525" i="4"/>
  <c r="X521" i="2" l="1"/>
  <c r="P522" i="2"/>
  <c r="F521" i="2"/>
  <c r="X524" i="4"/>
  <c r="AF522" i="2"/>
  <c r="AH522" i="2" s="1"/>
  <c r="Y524" i="4"/>
  <c r="AM524" i="4" s="1"/>
  <c r="Z524" i="4"/>
  <c r="AG522" i="2"/>
  <c r="AG523" i="4"/>
  <c r="AN523" i="4" s="1"/>
  <c r="AH523" i="4"/>
  <c r="P521" i="4"/>
  <c r="G522" i="4"/>
  <c r="E522" i="2"/>
  <c r="G522" i="2" s="1"/>
  <c r="R520" i="4"/>
  <c r="N522" i="4"/>
  <c r="M522" i="4"/>
  <c r="O522" i="4"/>
  <c r="L523" i="4"/>
  <c r="R521" i="4"/>
  <c r="Q521" i="4"/>
  <c r="AL521" i="4" s="1"/>
  <c r="Q522" i="2"/>
  <c r="R522" i="2"/>
  <c r="F522" i="2"/>
  <c r="G523" i="4"/>
  <c r="F523" i="4"/>
  <c r="AK523" i="4" s="1"/>
  <c r="AE523" i="2"/>
  <c r="AD523" i="2"/>
  <c r="W522" i="2"/>
  <c r="V522" i="2"/>
  <c r="O523" i="2"/>
  <c r="N523" i="2"/>
  <c r="C523" i="2"/>
  <c r="D523" i="2"/>
  <c r="AD524" i="4"/>
  <c r="AE524" i="4"/>
  <c r="W525" i="4"/>
  <c r="V525" i="4"/>
  <c r="X525" i="4" s="1"/>
  <c r="D524" i="4"/>
  <c r="C524" i="4"/>
  <c r="C530" i="6"/>
  <c r="E529" i="6"/>
  <c r="A529" i="6" s="1"/>
  <c r="AC523" i="2"/>
  <c r="AB524" i="2"/>
  <c r="T523" i="2"/>
  <c r="U522" i="2"/>
  <c r="B523" i="2"/>
  <c r="A524" i="2"/>
  <c r="L524" i="2"/>
  <c r="M523" i="2"/>
  <c r="AC524" i="4"/>
  <c r="AB525" i="4"/>
  <c r="U525" i="4"/>
  <c r="T526" i="4"/>
  <c r="A525" i="4"/>
  <c r="B524" i="4"/>
  <c r="P523" i="2" l="1"/>
  <c r="X522" i="2"/>
  <c r="P522" i="4"/>
  <c r="Q522" i="4" s="1"/>
  <c r="AL522" i="4" s="1"/>
  <c r="E523" i="2"/>
  <c r="G523" i="2" s="1"/>
  <c r="E524" i="4"/>
  <c r="AF524" i="4"/>
  <c r="AH524" i="4" s="1"/>
  <c r="AF523" i="2"/>
  <c r="AG523" i="2" s="1"/>
  <c r="AG524" i="4"/>
  <c r="AN524" i="4" s="1"/>
  <c r="Z525" i="4"/>
  <c r="Y525" i="4"/>
  <c r="AM525" i="4" s="1"/>
  <c r="Y522" i="2"/>
  <c r="Z522" i="2"/>
  <c r="L524" i="4"/>
  <c r="O523" i="4"/>
  <c r="N523" i="4"/>
  <c r="M523" i="4"/>
  <c r="R522" i="4"/>
  <c r="R523" i="2"/>
  <c r="Q523" i="2"/>
  <c r="G524" i="4"/>
  <c r="F524" i="4"/>
  <c r="AK524" i="4" s="1"/>
  <c r="AD524" i="2"/>
  <c r="AE524" i="2"/>
  <c r="V523" i="2"/>
  <c r="W523" i="2"/>
  <c r="O524" i="2"/>
  <c r="N524" i="2"/>
  <c r="C524" i="2"/>
  <c r="D524" i="2"/>
  <c r="AD525" i="4"/>
  <c r="AE525" i="4"/>
  <c r="W526" i="4"/>
  <c r="V526" i="4"/>
  <c r="D525" i="4"/>
  <c r="C525" i="4"/>
  <c r="E530" i="6"/>
  <c r="A530" i="6" s="1"/>
  <c r="C531" i="6"/>
  <c r="M524" i="2"/>
  <c r="L525" i="2"/>
  <c r="T524" i="2"/>
  <c r="U523" i="2"/>
  <c r="AC524" i="2"/>
  <c r="AB525" i="2"/>
  <c r="B524" i="2"/>
  <c r="A525" i="2"/>
  <c r="U526" i="4"/>
  <c r="T527" i="4"/>
  <c r="A526" i="4"/>
  <c r="B525" i="4"/>
  <c r="AB526" i="4"/>
  <c r="AC525" i="4"/>
  <c r="AF524" i="2" l="1"/>
  <c r="AH523" i="2"/>
  <c r="F523" i="2"/>
  <c r="P523" i="4"/>
  <c r="AF525" i="4"/>
  <c r="AH525" i="4" s="1"/>
  <c r="X526" i="4"/>
  <c r="Z526" i="4" s="1"/>
  <c r="X523" i="2"/>
  <c r="Y523" i="2" s="1"/>
  <c r="AG524" i="2"/>
  <c r="AH524" i="2"/>
  <c r="E524" i="2"/>
  <c r="F524" i="2" s="1"/>
  <c r="P524" i="2"/>
  <c r="Q524" i="2" s="1"/>
  <c r="R523" i="4"/>
  <c r="Q523" i="4"/>
  <c r="AL523" i="4" s="1"/>
  <c r="N524" i="4"/>
  <c r="O524" i="4"/>
  <c r="M524" i="4"/>
  <c r="L525" i="4"/>
  <c r="E525" i="4"/>
  <c r="F525" i="4" s="1"/>
  <c r="AK525" i="4" s="1"/>
  <c r="AD525" i="2"/>
  <c r="AE525" i="2"/>
  <c r="AF525" i="2" s="1"/>
  <c r="W524" i="2"/>
  <c r="V524" i="2"/>
  <c r="O525" i="2"/>
  <c r="N525" i="2"/>
  <c r="C525" i="2"/>
  <c r="D525" i="2"/>
  <c r="AD526" i="4"/>
  <c r="AE526" i="4"/>
  <c r="W527" i="4"/>
  <c r="V527" i="4"/>
  <c r="D526" i="4"/>
  <c r="C526" i="4"/>
  <c r="C532" i="6"/>
  <c r="E531" i="6"/>
  <c r="A531" i="6" s="1"/>
  <c r="AC525" i="2"/>
  <c r="AB526" i="2"/>
  <c r="B525" i="2"/>
  <c r="A526" i="2"/>
  <c r="T525" i="2"/>
  <c r="U524" i="2"/>
  <c r="L526" i="2"/>
  <c r="M525" i="2"/>
  <c r="AC526" i="4"/>
  <c r="AB527" i="4"/>
  <c r="U527" i="4"/>
  <c r="T528" i="4"/>
  <c r="A527" i="4"/>
  <c r="B526" i="4"/>
  <c r="AG525" i="4" l="1"/>
  <c r="AN525" i="4" s="1"/>
  <c r="G524" i="2"/>
  <c r="Y526" i="4"/>
  <c r="AM526" i="4" s="1"/>
  <c r="Z523" i="2"/>
  <c r="AF526" i="4"/>
  <c r="AH526" i="4" s="1"/>
  <c r="R524" i="2"/>
  <c r="X527" i="4"/>
  <c r="AG526" i="4"/>
  <c r="AN526" i="4" s="1"/>
  <c r="AG525" i="2"/>
  <c r="AH525" i="2"/>
  <c r="X524" i="2"/>
  <c r="E526" i="4"/>
  <c r="F526" i="4" s="1"/>
  <c r="AK526" i="4" s="1"/>
  <c r="E525" i="2"/>
  <c r="G525" i="2" s="1"/>
  <c r="P524" i="4"/>
  <c r="R524" i="4" s="1"/>
  <c r="M525" i="4"/>
  <c r="L526" i="4"/>
  <c r="O525" i="4"/>
  <c r="N525" i="4"/>
  <c r="P525" i="2"/>
  <c r="R525" i="2" s="1"/>
  <c r="G525" i="4"/>
  <c r="AD526" i="2"/>
  <c r="AE526" i="2"/>
  <c r="W525" i="2"/>
  <c r="V525" i="2"/>
  <c r="O526" i="2"/>
  <c r="N526" i="2"/>
  <c r="C526" i="2"/>
  <c r="D526" i="2"/>
  <c r="AD527" i="4"/>
  <c r="AE527" i="4"/>
  <c r="W528" i="4"/>
  <c r="V528" i="4"/>
  <c r="D527" i="4"/>
  <c r="C527" i="4"/>
  <c r="C533" i="6"/>
  <c r="E532" i="6"/>
  <c r="A532" i="6" s="1"/>
  <c r="M526" i="2"/>
  <c r="L527" i="2"/>
  <c r="B526" i="2"/>
  <c r="A527" i="2"/>
  <c r="AC526" i="2"/>
  <c r="AB527" i="2"/>
  <c r="T526" i="2"/>
  <c r="U525" i="2"/>
  <c r="AB528" i="4"/>
  <c r="AC527" i="4"/>
  <c r="A528" i="4"/>
  <c r="B527" i="4"/>
  <c r="U528" i="4"/>
  <c r="T529" i="4"/>
  <c r="X528" i="4" l="1"/>
  <c r="X525" i="2"/>
  <c r="AF526" i="2"/>
  <c r="AG526" i="2" s="1"/>
  <c r="P526" i="2"/>
  <c r="AF527" i="4"/>
  <c r="Y524" i="2"/>
  <c r="Z524" i="2"/>
  <c r="Q525" i="2"/>
  <c r="G526" i="4"/>
  <c r="Q524" i="4"/>
  <c r="AL524" i="4" s="1"/>
  <c r="F525" i="2"/>
  <c r="Y525" i="2"/>
  <c r="Z525" i="2"/>
  <c r="E526" i="2"/>
  <c r="G526" i="2" s="1"/>
  <c r="P525" i="4"/>
  <c r="Q525" i="4" s="1"/>
  <c r="AL525" i="4" s="1"/>
  <c r="O526" i="4"/>
  <c r="N526" i="4"/>
  <c r="L527" i="4"/>
  <c r="M526" i="4"/>
  <c r="Q526" i="2"/>
  <c r="R526" i="2"/>
  <c r="E527" i="4"/>
  <c r="G527" i="4" s="1"/>
  <c r="F526" i="2"/>
  <c r="F527" i="4"/>
  <c r="AK527" i="4" s="1"/>
  <c r="AE527" i="2"/>
  <c r="AD527" i="2"/>
  <c r="W526" i="2"/>
  <c r="V526" i="2"/>
  <c r="O527" i="2"/>
  <c r="N527" i="2"/>
  <c r="P527" i="2" s="1"/>
  <c r="C527" i="2"/>
  <c r="D527" i="2"/>
  <c r="AD528" i="4"/>
  <c r="AE528" i="4"/>
  <c r="W529" i="4"/>
  <c r="V529" i="4"/>
  <c r="D528" i="4"/>
  <c r="C528" i="4"/>
  <c r="E533" i="6"/>
  <c r="A533" i="6" s="1"/>
  <c r="C534" i="6"/>
  <c r="T527" i="2"/>
  <c r="U526" i="2"/>
  <c r="AC527" i="2"/>
  <c r="AB528" i="2"/>
  <c r="L528" i="2"/>
  <c r="M527" i="2"/>
  <c r="B527" i="2"/>
  <c r="A528" i="2"/>
  <c r="U529" i="4"/>
  <c r="T530" i="4"/>
  <c r="AC528" i="4"/>
  <c r="AB529" i="4"/>
  <c r="A529" i="4"/>
  <c r="B528" i="4"/>
  <c r="X526" i="2" l="1"/>
  <c r="AH526" i="2"/>
  <c r="X529" i="4"/>
  <c r="E528" i="4"/>
  <c r="AF528" i="4"/>
  <c r="AF527" i="2"/>
  <c r="Z529" i="4"/>
  <c r="Y529" i="4"/>
  <c r="AM529" i="4" s="1"/>
  <c r="E527" i="2"/>
  <c r="F527" i="2" s="1"/>
  <c r="Y526" i="2"/>
  <c r="Z526" i="2"/>
  <c r="R525" i="4"/>
  <c r="P526" i="4"/>
  <c r="R526" i="4" s="1"/>
  <c r="Q526" i="4"/>
  <c r="AL526" i="4" s="1"/>
  <c r="M527" i="4"/>
  <c r="N527" i="4"/>
  <c r="L528" i="4"/>
  <c r="O527" i="4"/>
  <c r="R527" i="2"/>
  <c r="Q527" i="2"/>
  <c r="G528" i="4"/>
  <c r="F528" i="4"/>
  <c r="AK528" i="4" s="1"/>
  <c r="AD528" i="2"/>
  <c r="AE528" i="2"/>
  <c r="V527" i="2"/>
  <c r="W527" i="2"/>
  <c r="O528" i="2"/>
  <c r="N528" i="2"/>
  <c r="C528" i="2"/>
  <c r="D528" i="2"/>
  <c r="AD529" i="4"/>
  <c r="AE529" i="4"/>
  <c r="W530" i="4"/>
  <c r="V530" i="4"/>
  <c r="D529" i="4"/>
  <c r="C529" i="4"/>
  <c r="E534" i="6"/>
  <c r="A534" i="6" s="1"/>
  <c r="C535" i="6"/>
  <c r="AC528" i="2"/>
  <c r="AB529" i="2"/>
  <c r="B528" i="2"/>
  <c r="A529" i="2"/>
  <c r="M528" i="2"/>
  <c r="L529" i="2"/>
  <c r="T528" i="2"/>
  <c r="U527" i="2"/>
  <c r="U530" i="4"/>
  <c r="T531" i="4"/>
  <c r="A530" i="4"/>
  <c r="B529" i="4"/>
  <c r="AB530" i="4"/>
  <c r="AC529" i="4"/>
  <c r="X527" i="2" l="1"/>
  <c r="G527" i="2"/>
  <c r="X530" i="4"/>
  <c r="Y530" i="4" s="1"/>
  <c r="AM530" i="4" s="1"/>
  <c r="Z530" i="4"/>
  <c r="AF528" i="2"/>
  <c r="AF529" i="4"/>
  <c r="P528" i="2"/>
  <c r="Q528" i="2" s="1"/>
  <c r="P527" i="4"/>
  <c r="R527" i="4" s="1"/>
  <c r="Q527" i="4"/>
  <c r="AL527" i="4" s="1"/>
  <c r="O528" i="4"/>
  <c r="M528" i="4"/>
  <c r="N528" i="4"/>
  <c r="L529" i="4"/>
  <c r="R528" i="2"/>
  <c r="E529" i="4"/>
  <c r="F529" i="4" s="1"/>
  <c r="AK529" i="4" s="1"/>
  <c r="E528" i="2"/>
  <c r="F528" i="2" s="1"/>
  <c r="AE529" i="2"/>
  <c r="AD529" i="2"/>
  <c r="W528" i="2"/>
  <c r="V528" i="2"/>
  <c r="O529" i="2"/>
  <c r="N529" i="2"/>
  <c r="C529" i="2"/>
  <c r="D529" i="2"/>
  <c r="AD530" i="4"/>
  <c r="AE530" i="4"/>
  <c r="W531" i="4"/>
  <c r="V531" i="4"/>
  <c r="X531" i="4" s="1"/>
  <c r="D530" i="4"/>
  <c r="C530" i="4"/>
  <c r="C536" i="6"/>
  <c r="E535" i="6"/>
  <c r="A535" i="6" s="1"/>
  <c r="T529" i="2"/>
  <c r="U528" i="2"/>
  <c r="L530" i="2"/>
  <c r="M529" i="2"/>
  <c r="AC529" i="2"/>
  <c r="AB530" i="2"/>
  <c r="AF529" i="2"/>
  <c r="B529" i="2"/>
  <c r="A530" i="2"/>
  <c r="AC530" i="4"/>
  <c r="AB531" i="4"/>
  <c r="A531" i="4"/>
  <c r="B530" i="4"/>
  <c r="U531" i="4"/>
  <c r="T532" i="4"/>
  <c r="X528" i="2" l="1"/>
  <c r="AG529" i="4"/>
  <c r="AN529" i="4" s="1"/>
  <c r="AH529" i="4"/>
  <c r="Y531" i="4"/>
  <c r="AM531" i="4" s="1"/>
  <c r="Z531" i="4"/>
  <c r="AG529" i="2"/>
  <c r="AH529" i="2"/>
  <c r="AF530" i="4"/>
  <c r="E530" i="4"/>
  <c r="F530" i="4" s="1"/>
  <c r="AK530" i="4" s="1"/>
  <c r="P529" i="2"/>
  <c r="O529" i="4"/>
  <c r="M529" i="4"/>
  <c r="N529" i="4"/>
  <c r="L530" i="4"/>
  <c r="P528" i="4"/>
  <c r="R528" i="4" s="1"/>
  <c r="R529" i="2"/>
  <c r="Q529" i="2"/>
  <c r="G528" i="2"/>
  <c r="G529" i="4"/>
  <c r="E529" i="2"/>
  <c r="G529" i="2" s="1"/>
  <c r="AD530" i="2"/>
  <c r="AE530" i="2"/>
  <c r="V529" i="2"/>
  <c r="W529" i="2"/>
  <c r="N530" i="2"/>
  <c r="O530" i="2"/>
  <c r="D530" i="2"/>
  <c r="C530" i="2"/>
  <c r="E530" i="2" s="1"/>
  <c r="AD531" i="4"/>
  <c r="AE531" i="4"/>
  <c r="W532" i="4"/>
  <c r="V532" i="4"/>
  <c r="D531" i="4"/>
  <c r="C531" i="4"/>
  <c r="E536" i="6"/>
  <c r="A536" i="6" s="1"/>
  <c r="C537" i="6"/>
  <c r="AC530" i="2"/>
  <c r="AB531" i="2"/>
  <c r="M530" i="2"/>
  <c r="L531" i="2"/>
  <c r="B530" i="2"/>
  <c r="A531" i="2"/>
  <c r="T530" i="2"/>
  <c r="U529" i="2"/>
  <c r="U532" i="4"/>
  <c r="T533" i="4"/>
  <c r="A532" i="4"/>
  <c r="B531" i="4"/>
  <c r="AB532" i="4"/>
  <c r="AC531" i="4"/>
  <c r="P529" i="4" l="1"/>
  <c r="X532" i="4"/>
  <c r="Y532" i="4"/>
  <c r="AM532" i="4" s="1"/>
  <c r="Z532" i="4"/>
  <c r="AF531" i="4"/>
  <c r="AG530" i="4"/>
  <c r="AN530" i="4" s="1"/>
  <c r="AH530" i="4"/>
  <c r="G530" i="4"/>
  <c r="AF530" i="2"/>
  <c r="X529" i="2"/>
  <c r="F529" i="2"/>
  <c r="Q528" i="4"/>
  <c r="AL528" i="4" s="1"/>
  <c r="Q529" i="4"/>
  <c r="AL529" i="4" s="1"/>
  <c r="R529" i="4"/>
  <c r="M530" i="4"/>
  <c r="L531" i="4"/>
  <c r="O530" i="4"/>
  <c r="N530" i="4"/>
  <c r="P530" i="2"/>
  <c r="R530" i="2" s="1"/>
  <c r="E531" i="4"/>
  <c r="G531" i="4" s="1"/>
  <c r="F531" i="4"/>
  <c r="AK531" i="4" s="1"/>
  <c r="F530" i="2"/>
  <c r="G530" i="2"/>
  <c r="AE531" i="2"/>
  <c r="AD531" i="2"/>
  <c r="W530" i="2"/>
  <c r="V530" i="2"/>
  <c r="O531" i="2"/>
  <c r="N531" i="2"/>
  <c r="P531" i="2" s="1"/>
  <c r="C531" i="2"/>
  <c r="D531" i="2"/>
  <c r="AD532" i="4"/>
  <c r="AE532" i="4"/>
  <c r="W533" i="4"/>
  <c r="V533" i="4"/>
  <c r="D532" i="4"/>
  <c r="C532" i="4"/>
  <c r="C538" i="6"/>
  <c r="E537" i="6"/>
  <c r="A537" i="6" s="1"/>
  <c r="T531" i="2"/>
  <c r="U530" i="2"/>
  <c r="B531" i="2"/>
  <c r="A532" i="2"/>
  <c r="AC531" i="2"/>
  <c r="AB532" i="2"/>
  <c r="L532" i="2"/>
  <c r="M531" i="2"/>
  <c r="AB533" i="4"/>
  <c r="AC532" i="4"/>
  <c r="T534" i="4"/>
  <c r="U533" i="4"/>
  <c r="A533" i="4"/>
  <c r="B532" i="4"/>
  <c r="AF531" i="2" l="1"/>
  <c r="AG531" i="2" s="1"/>
  <c r="Y529" i="2"/>
  <c r="Z529" i="2"/>
  <c r="AF532" i="4"/>
  <c r="AG531" i="4"/>
  <c r="AN531" i="4" s="1"/>
  <c r="AH531" i="4"/>
  <c r="AG530" i="2"/>
  <c r="AH530" i="2"/>
  <c r="X533" i="4"/>
  <c r="X530" i="2"/>
  <c r="E532" i="4"/>
  <c r="G532" i="4" s="1"/>
  <c r="P530" i="4"/>
  <c r="R530" i="4" s="1"/>
  <c r="Q530" i="2"/>
  <c r="O531" i="4"/>
  <c r="L532" i="4"/>
  <c r="N531" i="4"/>
  <c r="M531" i="4"/>
  <c r="R531" i="2"/>
  <c r="Q531" i="2"/>
  <c r="E531" i="2"/>
  <c r="F531" i="2" s="1"/>
  <c r="AD532" i="2"/>
  <c r="AE532" i="2"/>
  <c r="V531" i="2"/>
  <c r="W531" i="2"/>
  <c r="O532" i="2"/>
  <c r="N532" i="2"/>
  <c r="C532" i="2"/>
  <c r="D532" i="2"/>
  <c r="AD533" i="4"/>
  <c r="AE533" i="4"/>
  <c r="W534" i="4"/>
  <c r="V534" i="4"/>
  <c r="D533" i="4"/>
  <c r="C533" i="4"/>
  <c r="E538" i="6"/>
  <c r="A538" i="6" s="1"/>
  <c r="C539" i="6"/>
  <c r="B532" i="2"/>
  <c r="A533" i="2"/>
  <c r="M532" i="2"/>
  <c r="L533" i="2"/>
  <c r="AC532" i="2"/>
  <c r="AB533" i="2"/>
  <c r="T532" i="2"/>
  <c r="U531" i="2"/>
  <c r="U534" i="4"/>
  <c r="X534" i="4"/>
  <c r="T535" i="4"/>
  <c r="A534" i="4"/>
  <c r="B533" i="4"/>
  <c r="AB534" i="4"/>
  <c r="AC533" i="4"/>
  <c r="AH531" i="2" l="1"/>
  <c r="X531" i="2"/>
  <c r="Z531" i="2" s="1"/>
  <c r="AF532" i="2"/>
  <c r="F532" i="4"/>
  <c r="AK532" i="4" s="1"/>
  <c r="AF533" i="4"/>
  <c r="AH533" i="4" s="1"/>
  <c r="E533" i="4"/>
  <c r="Q530" i="4"/>
  <c r="AL530" i="4" s="1"/>
  <c r="Y530" i="2"/>
  <c r="Z530" i="2"/>
  <c r="AG532" i="4"/>
  <c r="AN532" i="4" s="1"/>
  <c r="AH532" i="4"/>
  <c r="AG532" i="2"/>
  <c r="AH532" i="2"/>
  <c r="Z533" i="4"/>
  <c r="Y533" i="4"/>
  <c r="AM533" i="4" s="1"/>
  <c r="Y531" i="2"/>
  <c r="E532" i="2"/>
  <c r="F532" i="2" s="1"/>
  <c r="G531" i="2"/>
  <c r="P531" i="4"/>
  <c r="Q531" i="4"/>
  <c r="AL531" i="4" s="1"/>
  <c r="R531" i="4"/>
  <c r="N532" i="4"/>
  <c r="L533" i="4"/>
  <c r="O532" i="4"/>
  <c r="M532" i="4"/>
  <c r="P532" i="2"/>
  <c r="Q532" i="2" s="1"/>
  <c r="F533" i="4"/>
  <c r="AK533" i="4" s="1"/>
  <c r="G533" i="4"/>
  <c r="AD533" i="2"/>
  <c r="AE533" i="2"/>
  <c r="W532" i="2"/>
  <c r="V532" i="2"/>
  <c r="O533" i="2"/>
  <c r="N533" i="2"/>
  <c r="C533" i="2"/>
  <c r="D533" i="2"/>
  <c r="E533" i="2" s="1"/>
  <c r="AD534" i="4"/>
  <c r="AE534" i="4"/>
  <c r="W535" i="4"/>
  <c r="V535" i="4"/>
  <c r="D534" i="4"/>
  <c r="C534" i="4"/>
  <c r="C540" i="6"/>
  <c r="E539" i="6"/>
  <c r="A539" i="6" s="1"/>
  <c r="T533" i="2"/>
  <c r="U532" i="2"/>
  <c r="AC533" i="2"/>
  <c r="AB534" i="2"/>
  <c r="L534" i="2"/>
  <c r="M533" i="2"/>
  <c r="B533" i="2"/>
  <c r="A534" i="2"/>
  <c r="U535" i="4"/>
  <c r="T536" i="4"/>
  <c r="AB535" i="4"/>
  <c r="AC534" i="4"/>
  <c r="A535" i="4"/>
  <c r="B534" i="4"/>
  <c r="AG533" i="4" l="1"/>
  <c r="AN533" i="4" s="1"/>
  <c r="X535" i="4"/>
  <c r="X532" i="2"/>
  <c r="AF533" i="2"/>
  <c r="Y532" i="2"/>
  <c r="Z532" i="2"/>
  <c r="AG533" i="2"/>
  <c r="AH533" i="2"/>
  <c r="P532" i="4"/>
  <c r="R532" i="4" s="1"/>
  <c r="AF534" i="4"/>
  <c r="G532" i="2"/>
  <c r="R532" i="2"/>
  <c r="L534" i="4"/>
  <c r="N533" i="4"/>
  <c r="O533" i="4"/>
  <c r="M533" i="4"/>
  <c r="P533" i="2"/>
  <c r="Q533" i="2" s="1"/>
  <c r="E534" i="4"/>
  <c r="F534" i="4" s="1"/>
  <c r="AK534" i="4" s="1"/>
  <c r="G533" i="2"/>
  <c r="F533" i="2"/>
  <c r="AD534" i="2"/>
  <c r="AE534" i="2"/>
  <c r="W533" i="2"/>
  <c r="V533" i="2"/>
  <c r="X533" i="2" s="1"/>
  <c r="N534" i="2"/>
  <c r="O534" i="2"/>
  <c r="C534" i="2"/>
  <c r="D534" i="2"/>
  <c r="AD535" i="4"/>
  <c r="AE535" i="4"/>
  <c r="W536" i="4"/>
  <c r="V536" i="4"/>
  <c r="D535" i="4"/>
  <c r="C535" i="4"/>
  <c r="C541" i="6"/>
  <c r="E540" i="6"/>
  <c r="A540" i="6" s="1"/>
  <c r="B534" i="2"/>
  <c r="A535" i="2"/>
  <c r="M534" i="2"/>
  <c r="L535" i="2"/>
  <c r="AC534" i="2"/>
  <c r="AB535" i="2"/>
  <c r="T534" i="2"/>
  <c r="U533" i="2"/>
  <c r="AB536" i="4"/>
  <c r="AC535" i="4"/>
  <c r="U536" i="4"/>
  <c r="T537" i="4"/>
  <c r="A536" i="4"/>
  <c r="B535" i="4"/>
  <c r="G534" i="4" l="1"/>
  <c r="X536" i="4"/>
  <c r="AF534" i="2"/>
  <c r="Y533" i="2"/>
  <c r="Z533" i="2"/>
  <c r="AF535" i="4"/>
  <c r="Y536" i="4"/>
  <c r="AM536" i="4" s="1"/>
  <c r="Z536" i="4"/>
  <c r="Q532" i="4"/>
  <c r="AL532" i="4" s="1"/>
  <c r="P533" i="4"/>
  <c r="Q533" i="4" s="1"/>
  <c r="AL533" i="4" s="1"/>
  <c r="R533" i="2"/>
  <c r="P534" i="2"/>
  <c r="Q534" i="2" s="1"/>
  <c r="O534" i="4"/>
  <c r="N534" i="4"/>
  <c r="M534" i="4"/>
  <c r="L535" i="4"/>
  <c r="E535" i="4"/>
  <c r="E534" i="2"/>
  <c r="F534" i="2" s="1"/>
  <c r="G534" i="2"/>
  <c r="G535" i="4"/>
  <c r="F535" i="4"/>
  <c r="AK535" i="4" s="1"/>
  <c r="AE535" i="2"/>
  <c r="AD535" i="2"/>
  <c r="AF535" i="2" s="1"/>
  <c r="W534" i="2"/>
  <c r="V534" i="2"/>
  <c r="O535" i="2"/>
  <c r="N535" i="2"/>
  <c r="C535" i="2"/>
  <c r="D535" i="2"/>
  <c r="AD536" i="4"/>
  <c r="AE536" i="4"/>
  <c r="V537" i="4"/>
  <c r="W537" i="4"/>
  <c r="D536" i="4"/>
  <c r="C536" i="4"/>
  <c r="C542" i="6"/>
  <c r="E541" i="6"/>
  <c r="A541" i="6" s="1"/>
  <c r="T535" i="2"/>
  <c r="U534" i="2"/>
  <c r="L536" i="2"/>
  <c r="M535" i="2"/>
  <c r="AC535" i="2"/>
  <c r="AB536" i="2"/>
  <c r="B535" i="2"/>
  <c r="A536" i="2"/>
  <c r="AC536" i="4"/>
  <c r="AB537" i="4"/>
  <c r="A537" i="4"/>
  <c r="B536" i="4"/>
  <c r="U537" i="4"/>
  <c r="T538" i="4"/>
  <c r="AF536" i="4" l="1"/>
  <c r="P534" i="4"/>
  <c r="X534" i="2"/>
  <c r="X537" i="4"/>
  <c r="Z537" i="4"/>
  <c r="Y537" i="4"/>
  <c r="AM537" i="4" s="1"/>
  <c r="AG536" i="4"/>
  <c r="AN536" i="4" s="1"/>
  <c r="AH536" i="4"/>
  <c r="R533" i="4"/>
  <c r="E535" i="2"/>
  <c r="F535" i="2" s="1"/>
  <c r="R534" i="2"/>
  <c r="P535" i="2"/>
  <c r="R535" i="2" s="1"/>
  <c r="R534" i="4"/>
  <c r="Q534" i="4"/>
  <c r="AL534" i="4" s="1"/>
  <c r="M535" i="4"/>
  <c r="N535" i="4"/>
  <c r="O535" i="4"/>
  <c r="L536" i="4"/>
  <c r="Q535" i="2"/>
  <c r="E536" i="4"/>
  <c r="G536" i="4" s="1"/>
  <c r="AD536" i="2"/>
  <c r="AE536" i="2"/>
  <c r="V535" i="2"/>
  <c r="W535" i="2"/>
  <c r="O536" i="2"/>
  <c r="N536" i="2"/>
  <c r="C536" i="2"/>
  <c r="D536" i="2"/>
  <c r="AD537" i="4"/>
  <c r="AE537" i="4"/>
  <c r="W538" i="4"/>
  <c r="V538" i="4"/>
  <c r="D537" i="4"/>
  <c r="C537" i="4"/>
  <c r="E542" i="6"/>
  <c r="A542" i="6" s="1"/>
  <c r="C543" i="6"/>
  <c r="T536" i="2"/>
  <c r="U535" i="2"/>
  <c r="B536" i="2"/>
  <c r="A537" i="2"/>
  <c r="AC536" i="2"/>
  <c r="AB537" i="2"/>
  <c r="M536" i="2"/>
  <c r="L537" i="2"/>
  <c r="AB538" i="4"/>
  <c r="AC537" i="4"/>
  <c r="U538" i="4"/>
  <c r="T539" i="4"/>
  <c r="A538" i="4"/>
  <c r="B537" i="4"/>
  <c r="AF536" i="2" l="1"/>
  <c r="G535" i="2"/>
  <c r="X535" i="2"/>
  <c r="X538" i="4"/>
  <c r="Y538" i="4"/>
  <c r="AM538" i="4" s="1"/>
  <c r="Z538" i="4"/>
  <c r="AG536" i="2"/>
  <c r="AH536" i="2"/>
  <c r="AF537" i="4"/>
  <c r="P535" i="4"/>
  <c r="Q535" i="4" s="1"/>
  <c r="AL535" i="4" s="1"/>
  <c r="R535" i="4"/>
  <c r="O536" i="4"/>
  <c r="L537" i="4"/>
  <c r="N536" i="4"/>
  <c r="M536" i="4"/>
  <c r="P536" i="2"/>
  <c r="Q536" i="2" s="1"/>
  <c r="E537" i="4"/>
  <c r="F537" i="4" s="1"/>
  <c r="AK537" i="4" s="1"/>
  <c r="F536" i="4"/>
  <c r="AK536" i="4" s="1"/>
  <c r="E536" i="2"/>
  <c r="F536" i="2" s="1"/>
  <c r="AD537" i="2"/>
  <c r="AE537" i="2"/>
  <c r="W536" i="2"/>
  <c r="V536" i="2"/>
  <c r="N537" i="2"/>
  <c r="O537" i="2"/>
  <c r="C537" i="2"/>
  <c r="D537" i="2"/>
  <c r="AD538" i="4"/>
  <c r="AE538" i="4"/>
  <c r="V539" i="4"/>
  <c r="W539" i="4"/>
  <c r="D538" i="4"/>
  <c r="C538" i="4"/>
  <c r="C544" i="6"/>
  <c r="E543" i="6"/>
  <c r="A543" i="6" s="1"/>
  <c r="AC537" i="2"/>
  <c r="AB538" i="2"/>
  <c r="L538" i="2"/>
  <c r="M537" i="2"/>
  <c r="B537" i="2"/>
  <c r="A538" i="2"/>
  <c r="T537" i="2"/>
  <c r="U536" i="2"/>
  <c r="AC538" i="4"/>
  <c r="AB539" i="4"/>
  <c r="U539" i="4"/>
  <c r="T540" i="4"/>
  <c r="A539" i="4"/>
  <c r="B538" i="4"/>
  <c r="X536" i="2" l="1"/>
  <c r="X539" i="4"/>
  <c r="AF537" i="2"/>
  <c r="AG537" i="2" s="1"/>
  <c r="G537" i="4"/>
  <c r="Y536" i="2"/>
  <c r="Z536" i="2"/>
  <c r="Y539" i="4"/>
  <c r="AM539" i="4" s="1"/>
  <c r="Z539" i="4"/>
  <c r="E538" i="4"/>
  <c r="F538" i="4" s="1"/>
  <c r="AK538" i="4" s="1"/>
  <c r="AG537" i="4"/>
  <c r="AN537" i="4" s="1"/>
  <c r="AH537" i="4"/>
  <c r="AH537" i="2"/>
  <c r="AF538" i="4"/>
  <c r="E537" i="2"/>
  <c r="G537" i="2" s="1"/>
  <c r="M537" i="4"/>
  <c r="N537" i="4"/>
  <c r="L538" i="4"/>
  <c r="O537" i="4"/>
  <c r="P537" i="2"/>
  <c r="R537" i="2" s="1"/>
  <c r="P536" i="4"/>
  <c r="R536" i="4" s="1"/>
  <c r="R536" i="2"/>
  <c r="F537" i="2"/>
  <c r="G536" i="2"/>
  <c r="AD538" i="2"/>
  <c r="AE538" i="2"/>
  <c r="V537" i="2"/>
  <c r="W537" i="2"/>
  <c r="N538" i="2"/>
  <c r="O538" i="2"/>
  <c r="D538" i="2"/>
  <c r="C538" i="2"/>
  <c r="AD539" i="4"/>
  <c r="AE539" i="4"/>
  <c r="W540" i="4"/>
  <c r="V540" i="4"/>
  <c r="X540" i="4" s="1"/>
  <c r="D539" i="4"/>
  <c r="C539" i="4"/>
  <c r="C545" i="6"/>
  <c r="E544" i="6"/>
  <c r="A544" i="6" s="1"/>
  <c r="T538" i="2"/>
  <c r="U537" i="2"/>
  <c r="M538" i="2"/>
  <c r="L539" i="2"/>
  <c r="AC538" i="2"/>
  <c r="AB539" i="2"/>
  <c r="B538" i="2"/>
  <c r="A539" i="2"/>
  <c r="AB540" i="4"/>
  <c r="AC539" i="4"/>
  <c r="U540" i="4"/>
  <c r="T541" i="4"/>
  <c r="A540" i="4"/>
  <c r="B539" i="4"/>
  <c r="X537" i="2" l="1"/>
  <c r="G538" i="4"/>
  <c r="AF539" i="4"/>
  <c r="AH539" i="4" s="1"/>
  <c r="AF538" i="2"/>
  <c r="AG538" i="2"/>
  <c r="AH538" i="2"/>
  <c r="E538" i="2"/>
  <c r="G538" i="2" s="1"/>
  <c r="AG539" i="4"/>
  <c r="AN539" i="4" s="1"/>
  <c r="Y537" i="2"/>
  <c r="Z537" i="2"/>
  <c r="Q537" i="2"/>
  <c r="AG538" i="4"/>
  <c r="AN538" i="4" s="1"/>
  <c r="AH538" i="4"/>
  <c r="Y540" i="4"/>
  <c r="AM540" i="4" s="1"/>
  <c r="Z540" i="4"/>
  <c r="P538" i="2"/>
  <c r="Q538" i="2" s="1"/>
  <c r="Q536" i="4"/>
  <c r="AL536" i="4" s="1"/>
  <c r="P537" i="4"/>
  <c r="R537" i="4" s="1"/>
  <c r="N538" i="4"/>
  <c r="M538" i="4"/>
  <c r="O538" i="4"/>
  <c r="L539" i="4"/>
  <c r="E539" i="4"/>
  <c r="G539" i="4" s="1"/>
  <c r="AD539" i="2"/>
  <c r="AE539" i="2"/>
  <c r="W538" i="2"/>
  <c r="V538" i="2"/>
  <c r="N539" i="2"/>
  <c r="O539" i="2"/>
  <c r="C539" i="2"/>
  <c r="D539" i="2"/>
  <c r="AD540" i="4"/>
  <c r="AE540" i="4"/>
  <c r="V541" i="4"/>
  <c r="W541" i="4"/>
  <c r="D540" i="4"/>
  <c r="C540" i="4"/>
  <c r="C546" i="6"/>
  <c r="E545" i="6"/>
  <c r="A545" i="6" s="1"/>
  <c r="T539" i="2"/>
  <c r="U538" i="2"/>
  <c r="AC539" i="2"/>
  <c r="AB540" i="2"/>
  <c r="L540" i="2"/>
  <c r="M539" i="2"/>
  <c r="B539" i="2"/>
  <c r="A540" i="2"/>
  <c r="A541" i="4"/>
  <c r="B540" i="4"/>
  <c r="U541" i="4"/>
  <c r="T542" i="4"/>
  <c r="AC540" i="4"/>
  <c r="AB541" i="4"/>
  <c r="X538" i="2" l="1"/>
  <c r="F538" i="2"/>
  <c r="AF540" i="4"/>
  <c r="AF539" i="2"/>
  <c r="R538" i="2"/>
  <c r="X541" i="4"/>
  <c r="AG539" i="2"/>
  <c r="AH539" i="2"/>
  <c r="Y538" i="2"/>
  <c r="Z538" i="2"/>
  <c r="AG540" i="4"/>
  <c r="AN540" i="4" s="1"/>
  <c r="AH540" i="4"/>
  <c r="F539" i="4"/>
  <c r="AK539" i="4" s="1"/>
  <c r="P538" i="4"/>
  <c r="R538" i="4" s="1"/>
  <c r="Q537" i="4"/>
  <c r="AL537" i="4" s="1"/>
  <c r="P539" i="2"/>
  <c r="R539" i="2" s="1"/>
  <c r="O539" i="4"/>
  <c r="L540" i="4"/>
  <c r="M539" i="4"/>
  <c r="N539" i="4"/>
  <c r="E540" i="4"/>
  <c r="F540" i="4" s="1"/>
  <c r="AK540" i="4" s="1"/>
  <c r="E539" i="2"/>
  <c r="F539" i="2" s="1"/>
  <c r="AE540" i="2"/>
  <c r="AD540" i="2"/>
  <c r="AF540" i="2" s="1"/>
  <c r="V539" i="2"/>
  <c r="W539" i="2"/>
  <c r="X539" i="2" s="1"/>
  <c r="O540" i="2"/>
  <c r="N540" i="2"/>
  <c r="C540" i="2"/>
  <c r="D540" i="2"/>
  <c r="AD541" i="4"/>
  <c r="AE541" i="4"/>
  <c r="W542" i="4"/>
  <c r="V542" i="4"/>
  <c r="D541" i="4"/>
  <c r="C541" i="4"/>
  <c r="E546" i="6"/>
  <c r="A546" i="6" s="1"/>
  <c r="C547" i="6"/>
  <c r="B540" i="2"/>
  <c r="A541" i="2"/>
  <c r="T540" i="2"/>
  <c r="U539" i="2"/>
  <c r="M540" i="2"/>
  <c r="L541" i="2"/>
  <c r="AC540" i="2"/>
  <c r="AB541" i="2"/>
  <c r="U542" i="4"/>
  <c r="T543" i="4"/>
  <c r="A542" i="4"/>
  <c r="B541" i="4"/>
  <c r="AB542" i="4"/>
  <c r="AC541" i="4"/>
  <c r="Q539" i="2" l="1"/>
  <c r="AG540" i="2"/>
  <c r="AH540" i="2"/>
  <c r="AF541" i="4"/>
  <c r="X542" i="4"/>
  <c r="Q538" i="4"/>
  <c r="AL538" i="4" s="1"/>
  <c r="Y539" i="2"/>
  <c r="Z539" i="2"/>
  <c r="G540" i="4"/>
  <c r="P539" i="4"/>
  <c r="O540" i="4"/>
  <c r="M540" i="4"/>
  <c r="N540" i="4"/>
  <c r="P540" i="4" s="1"/>
  <c r="L541" i="4"/>
  <c r="R539" i="4"/>
  <c r="Q539" i="4"/>
  <c r="AL539" i="4" s="1"/>
  <c r="P540" i="2"/>
  <c r="R540" i="2" s="1"/>
  <c r="E541" i="4"/>
  <c r="E540" i="2"/>
  <c r="G539" i="2"/>
  <c r="F541" i="4"/>
  <c r="AK541" i="4" s="1"/>
  <c r="G541" i="4"/>
  <c r="F540" i="2"/>
  <c r="G540" i="2"/>
  <c r="AE541" i="2"/>
  <c r="AD541" i="2"/>
  <c r="W540" i="2"/>
  <c r="V540" i="2"/>
  <c r="N541" i="2"/>
  <c r="O541" i="2"/>
  <c r="C541" i="2"/>
  <c r="D541" i="2"/>
  <c r="AD542" i="4"/>
  <c r="AE542" i="4"/>
  <c r="V543" i="4"/>
  <c r="W543" i="4"/>
  <c r="D542" i="4"/>
  <c r="C542" i="4"/>
  <c r="E542" i="4" s="1"/>
  <c r="C548" i="6"/>
  <c r="E547" i="6"/>
  <c r="A547" i="6" s="1"/>
  <c r="L542" i="2"/>
  <c r="M541" i="2"/>
  <c r="T541" i="2"/>
  <c r="X540" i="2"/>
  <c r="U540" i="2"/>
  <c r="AC541" i="2"/>
  <c r="AB542" i="2"/>
  <c r="B541" i="2"/>
  <c r="A542" i="2"/>
  <c r="A543" i="4"/>
  <c r="B542" i="4"/>
  <c r="AC542" i="4"/>
  <c r="AB543" i="4"/>
  <c r="U543" i="4"/>
  <c r="T544" i="4"/>
  <c r="X543" i="4" l="1"/>
  <c r="AF542" i="4"/>
  <c r="Y540" i="2"/>
  <c r="Z540" i="2"/>
  <c r="Y543" i="4"/>
  <c r="AM543" i="4" s="1"/>
  <c r="Z543" i="4"/>
  <c r="E541" i="2"/>
  <c r="G541" i="2" s="1"/>
  <c r="P541" i="2"/>
  <c r="Q541" i="2" s="1"/>
  <c r="AF541" i="2"/>
  <c r="Q540" i="2"/>
  <c r="N541" i="4"/>
  <c r="L542" i="4"/>
  <c r="O541" i="4"/>
  <c r="M541" i="4"/>
  <c r="R540" i="4"/>
  <c r="Q540" i="4"/>
  <c r="AL540" i="4" s="1"/>
  <c r="R541" i="2"/>
  <c r="F542" i="4"/>
  <c r="AK542" i="4" s="1"/>
  <c r="G542" i="4"/>
  <c r="AE542" i="2"/>
  <c r="AD542" i="2"/>
  <c r="AF542" i="2" s="1"/>
  <c r="V541" i="2"/>
  <c r="W541" i="2"/>
  <c r="O542" i="2"/>
  <c r="N542" i="2"/>
  <c r="C542" i="2"/>
  <c r="D542" i="2"/>
  <c r="AD543" i="4"/>
  <c r="AE543" i="4"/>
  <c r="W544" i="4"/>
  <c r="V544" i="4"/>
  <c r="D543" i="4"/>
  <c r="C543" i="4"/>
  <c r="C549" i="6"/>
  <c r="E548" i="6"/>
  <c r="A548" i="6" s="1"/>
  <c r="AC542" i="2"/>
  <c r="AB543" i="2"/>
  <c r="T542" i="2"/>
  <c r="U541" i="2"/>
  <c r="B542" i="2"/>
  <c r="A543" i="2"/>
  <c r="M542" i="2"/>
  <c r="L543" i="2"/>
  <c r="U544" i="4"/>
  <c r="T545" i="4"/>
  <c r="AB544" i="4"/>
  <c r="AC543" i="4"/>
  <c r="A544" i="4"/>
  <c r="B543" i="4"/>
  <c r="F541" i="2" l="1"/>
  <c r="X541" i="2"/>
  <c r="AF543" i="4"/>
  <c r="X544" i="4"/>
  <c r="E543" i="4"/>
  <c r="E542" i="2"/>
  <c r="F542" i="2" s="1"/>
  <c r="P541" i="4"/>
  <c r="R541" i="4" s="1"/>
  <c r="N542" i="4"/>
  <c r="L543" i="4"/>
  <c r="O542" i="4"/>
  <c r="M542" i="4"/>
  <c r="P542" i="2"/>
  <c r="R542" i="2" s="1"/>
  <c r="G543" i="4"/>
  <c r="F543" i="4"/>
  <c r="AK543" i="4" s="1"/>
  <c r="AD543" i="2"/>
  <c r="AE543" i="2"/>
  <c r="AF543" i="2" s="1"/>
  <c r="W542" i="2"/>
  <c r="V542" i="2"/>
  <c r="N543" i="2"/>
  <c r="O543" i="2"/>
  <c r="C543" i="2"/>
  <c r="D543" i="2"/>
  <c r="AE544" i="4"/>
  <c r="AD544" i="4"/>
  <c r="AF544" i="4" s="1"/>
  <c r="V545" i="4"/>
  <c r="W545" i="4"/>
  <c r="D544" i="4"/>
  <c r="C544" i="4"/>
  <c r="E549" i="6"/>
  <c r="A549" i="6" s="1"/>
  <c r="C550" i="6"/>
  <c r="T543" i="2"/>
  <c r="X542" i="2"/>
  <c r="U542" i="2"/>
  <c r="AC543" i="2"/>
  <c r="AB544" i="2"/>
  <c r="L544" i="2"/>
  <c r="M543" i="2"/>
  <c r="B543" i="2"/>
  <c r="A544" i="2"/>
  <c r="AC544" i="4"/>
  <c r="AB545" i="4"/>
  <c r="U545" i="4"/>
  <c r="T546" i="4"/>
  <c r="A545" i="4"/>
  <c r="B544" i="4"/>
  <c r="Q541" i="4" l="1"/>
  <c r="AL541" i="4" s="1"/>
  <c r="G542" i="2"/>
  <c r="P543" i="2"/>
  <c r="X545" i="4"/>
  <c r="Z545" i="4" s="1"/>
  <c r="Y545" i="4"/>
  <c r="AM545" i="4" s="1"/>
  <c r="Y544" i="4"/>
  <c r="AM544" i="4" s="1"/>
  <c r="Z544" i="4"/>
  <c r="AG544" i="4"/>
  <c r="AN544" i="4" s="1"/>
  <c r="AH544" i="4"/>
  <c r="AG543" i="4"/>
  <c r="AN543" i="4" s="1"/>
  <c r="AH543" i="4"/>
  <c r="AG543" i="2"/>
  <c r="AH543" i="2"/>
  <c r="Q542" i="2"/>
  <c r="M543" i="4"/>
  <c r="L544" i="4"/>
  <c r="O543" i="4"/>
  <c r="N543" i="4"/>
  <c r="P542" i="4"/>
  <c r="Q542" i="4" s="1"/>
  <c r="AL542" i="4" s="1"/>
  <c r="R543" i="2"/>
  <c r="Q543" i="2"/>
  <c r="E543" i="2"/>
  <c r="G543" i="2" s="1"/>
  <c r="E544" i="4"/>
  <c r="G544" i="4" s="1"/>
  <c r="AE544" i="2"/>
  <c r="AF544" i="2" s="1"/>
  <c r="AD544" i="2"/>
  <c r="V543" i="2"/>
  <c r="W543" i="2"/>
  <c r="X543" i="2" s="1"/>
  <c r="N544" i="2"/>
  <c r="O544" i="2"/>
  <c r="C544" i="2"/>
  <c r="D544" i="2"/>
  <c r="AE545" i="4"/>
  <c r="AD545" i="4"/>
  <c r="W546" i="4"/>
  <c r="V546" i="4"/>
  <c r="X546" i="4" s="1"/>
  <c r="D545" i="4"/>
  <c r="C545" i="4"/>
  <c r="E550" i="6"/>
  <c r="A550" i="6" s="1"/>
  <c r="C551" i="6"/>
  <c r="B544" i="2"/>
  <c r="A545" i="2"/>
  <c r="M544" i="2"/>
  <c r="L545" i="2"/>
  <c r="AC544" i="2"/>
  <c r="AB545" i="2"/>
  <c r="T544" i="2"/>
  <c r="U543" i="2"/>
  <c r="A546" i="4"/>
  <c r="B545" i="4"/>
  <c r="U546" i="4"/>
  <c r="T547" i="4"/>
  <c r="AB546" i="4"/>
  <c r="AC545" i="4"/>
  <c r="F543" i="2" l="1"/>
  <c r="AG544" i="2"/>
  <c r="AH544" i="2"/>
  <c r="AF545" i="4"/>
  <c r="Y546" i="4"/>
  <c r="AM546" i="4" s="1"/>
  <c r="Z546" i="4"/>
  <c r="Y543" i="2"/>
  <c r="Z543" i="2"/>
  <c r="F544" i="4"/>
  <c r="AK544" i="4" s="1"/>
  <c r="R542" i="4"/>
  <c r="M544" i="4"/>
  <c r="N544" i="4"/>
  <c r="L545" i="4"/>
  <c r="O544" i="4"/>
  <c r="P543" i="4"/>
  <c r="R543" i="4" s="1"/>
  <c r="P544" i="2"/>
  <c r="Q544" i="2" s="1"/>
  <c r="E544" i="2"/>
  <c r="G544" i="2" s="1"/>
  <c r="E545" i="4"/>
  <c r="F545" i="4" s="1"/>
  <c r="AK545" i="4" s="1"/>
  <c r="AE545" i="2"/>
  <c r="AD545" i="2"/>
  <c r="AF545" i="2" s="1"/>
  <c r="W544" i="2"/>
  <c r="V544" i="2"/>
  <c r="N545" i="2"/>
  <c r="O545" i="2"/>
  <c r="C545" i="2"/>
  <c r="D545" i="2"/>
  <c r="AD546" i="4"/>
  <c r="AE546" i="4"/>
  <c r="V547" i="4"/>
  <c r="W547" i="4"/>
  <c r="D546" i="4"/>
  <c r="C546" i="4"/>
  <c r="C552" i="6"/>
  <c r="E551" i="6"/>
  <c r="A551" i="6" s="1"/>
  <c r="T545" i="2"/>
  <c r="U544" i="2"/>
  <c r="B545" i="2"/>
  <c r="A546" i="2"/>
  <c r="AC545" i="2"/>
  <c r="AB546" i="2"/>
  <c r="L546" i="2"/>
  <c r="M545" i="2"/>
  <c r="A547" i="4"/>
  <c r="B546" i="4"/>
  <c r="AC546" i="4"/>
  <c r="AB547" i="4"/>
  <c r="U547" i="4"/>
  <c r="T548" i="4"/>
  <c r="X544" i="2" l="1"/>
  <c r="AF546" i="4"/>
  <c r="Y544" i="2"/>
  <c r="Z544" i="2"/>
  <c r="AG546" i="4"/>
  <c r="AN546" i="4" s="1"/>
  <c r="AH546" i="4"/>
  <c r="AG545" i="2"/>
  <c r="AH545" i="2"/>
  <c r="P544" i="4"/>
  <c r="R544" i="4" s="1"/>
  <c r="AG545" i="4"/>
  <c r="AN545" i="4" s="1"/>
  <c r="AH545" i="4"/>
  <c r="X547" i="4"/>
  <c r="F544" i="2"/>
  <c r="G545" i="4"/>
  <c r="Q543" i="4"/>
  <c r="AL543" i="4" s="1"/>
  <c r="M545" i="4"/>
  <c r="O545" i="4"/>
  <c r="N545" i="4"/>
  <c r="L546" i="4"/>
  <c r="P545" i="2"/>
  <c r="R545" i="2" s="1"/>
  <c r="R544" i="2"/>
  <c r="E546" i="4"/>
  <c r="G546" i="4" s="1"/>
  <c r="E545" i="2"/>
  <c r="G545" i="2" s="1"/>
  <c r="AE546" i="2"/>
  <c r="AD546" i="2"/>
  <c r="V545" i="2"/>
  <c r="W545" i="2"/>
  <c r="N546" i="2"/>
  <c r="O546" i="2"/>
  <c r="C546" i="2"/>
  <c r="D546" i="2"/>
  <c r="AE547" i="4"/>
  <c r="AD547" i="4"/>
  <c r="W548" i="4"/>
  <c r="V548" i="4"/>
  <c r="D547" i="4"/>
  <c r="C547" i="4"/>
  <c r="E552" i="6"/>
  <c r="A552" i="6" s="1"/>
  <c r="C553" i="6"/>
  <c r="AC546" i="2"/>
  <c r="AB547" i="2"/>
  <c r="M546" i="2"/>
  <c r="L547" i="2"/>
  <c r="B546" i="2"/>
  <c r="A547" i="2"/>
  <c r="T546" i="2"/>
  <c r="U545" i="2"/>
  <c r="AB548" i="4"/>
  <c r="AC547" i="4"/>
  <c r="A548" i="4"/>
  <c r="B547" i="4"/>
  <c r="U548" i="4"/>
  <c r="T549" i="4"/>
  <c r="X548" i="4"/>
  <c r="X545" i="2" l="1"/>
  <c r="Z545" i="2" s="1"/>
  <c r="AF546" i="2"/>
  <c r="AF547" i="4"/>
  <c r="AG547" i="4" s="1"/>
  <c r="AN547" i="4" s="1"/>
  <c r="AG546" i="2"/>
  <c r="AH546" i="2"/>
  <c r="Q544" i="4"/>
  <c r="AL544" i="4" s="1"/>
  <c r="Y545" i="2"/>
  <c r="Y547" i="4"/>
  <c r="AM547" i="4" s="1"/>
  <c r="Z547" i="4"/>
  <c r="F546" i="4"/>
  <c r="AK546" i="4" s="1"/>
  <c r="F545" i="2"/>
  <c r="Q545" i="2"/>
  <c r="L547" i="4"/>
  <c r="O546" i="4"/>
  <c r="N546" i="4"/>
  <c r="M546" i="4"/>
  <c r="P546" i="2"/>
  <c r="R546" i="2" s="1"/>
  <c r="P545" i="4"/>
  <c r="R545" i="4" s="1"/>
  <c r="Q546" i="2"/>
  <c r="E547" i="4"/>
  <c r="F547" i="4" s="1"/>
  <c r="AK547" i="4" s="1"/>
  <c r="E546" i="2"/>
  <c r="F546" i="2" s="1"/>
  <c r="AD547" i="2"/>
  <c r="AE547" i="2"/>
  <c r="AF547" i="2" s="1"/>
  <c r="W546" i="2"/>
  <c r="V546" i="2"/>
  <c r="N547" i="2"/>
  <c r="O547" i="2"/>
  <c r="C547" i="2"/>
  <c r="D547" i="2"/>
  <c r="AD548" i="4"/>
  <c r="AE548" i="4"/>
  <c r="V549" i="4"/>
  <c r="W549" i="4"/>
  <c r="D548" i="4"/>
  <c r="C548" i="4"/>
  <c r="C554" i="6"/>
  <c r="E553" i="6"/>
  <c r="A553" i="6" s="1"/>
  <c r="T547" i="2"/>
  <c r="U546" i="2"/>
  <c r="AC547" i="2"/>
  <c r="AB548" i="2"/>
  <c r="B547" i="2"/>
  <c r="A548" i="2"/>
  <c r="L548" i="2"/>
  <c r="M547" i="2"/>
  <c r="A549" i="4"/>
  <c r="B548" i="4"/>
  <c r="U549" i="4"/>
  <c r="T550" i="4"/>
  <c r="AC548" i="4"/>
  <c r="AB549" i="4"/>
  <c r="AH547" i="4" l="1"/>
  <c r="X546" i="2"/>
  <c r="G547" i="4"/>
  <c r="AF548" i="4"/>
  <c r="AG547" i="2"/>
  <c r="AH547" i="2"/>
  <c r="Y546" i="2"/>
  <c r="Z546" i="2"/>
  <c r="X549" i="4"/>
  <c r="E547" i="2"/>
  <c r="G547" i="2" s="1"/>
  <c r="G546" i="2"/>
  <c r="E548" i="4"/>
  <c r="Q545" i="4"/>
  <c r="AL545" i="4" s="1"/>
  <c r="P546" i="4"/>
  <c r="Q546" i="4" s="1"/>
  <c r="AL546" i="4" s="1"/>
  <c r="P547" i="2"/>
  <c r="R547" i="2" s="1"/>
  <c r="O547" i="4"/>
  <c r="N547" i="4"/>
  <c r="M547" i="4"/>
  <c r="L548" i="4"/>
  <c r="G548" i="4"/>
  <c r="F548" i="4"/>
  <c r="AK548" i="4" s="1"/>
  <c r="AE548" i="2"/>
  <c r="AD548" i="2"/>
  <c r="AF548" i="2" s="1"/>
  <c r="V547" i="2"/>
  <c r="W547" i="2"/>
  <c r="O548" i="2"/>
  <c r="N548" i="2"/>
  <c r="C548" i="2"/>
  <c r="D548" i="2"/>
  <c r="AD549" i="4"/>
  <c r="AE549" i="4"/>
  <c r="W550" i="4"/>
  <c r="V550" i="4"/>
  <c r="D549" i="4"/>
  <c r="C549" i="4"/>
  <c r="E554" i="6"/>
  <c r="A554" i="6" s="1"/>
  <c r="C555" i="6"/>
  <c r="B548" i="2"/>
  <c r="A549" i="2"/>
  <c r="M548" i="2"/>
  <c r="L549" i="2"/>
  <c r="AC548" i="2"/>
  <c r="AB549" i="2"/>
  <c r="T548" i="2"/>
  <c r="U547" i="2"/>
  <c r="AB550" i="4"/>
  <c r="AC549" i="4"/>
  <c r="U550" i="4"/>
  <c r="T551" i="4"/>
  <c r="A550" i="4"/>
  <c r="B549" i="4"/>
  <c r="AF549" i="4" l="1"/>
  <c r="X547" i="2"/>
  <c r="X550" i="4"/>
  <c r="Y550" i="4" s="1"/>
  <c r="AM550" i="4" s="1"/>
  <c r="F547" i="2"/>
  <c r="Z550" i="4"/>
  <c r="Y547" i="2"/>
  <c r="Z547" i="2"/>
  <c r="E549" i="4"/>
  <c r="F549" i="4" s="1"/>
  <c r="AK549" i="4" s="1"/>
  <c r="P548" i="2"/>
  <c r="R546" i="4"/>
  <c r="Q547" i="2"/>
  <c r="P547" i="4"/>
  <c r="Q547" i="4" s="1"/>
  <c r="AL547" i="4" s="1"/>
  <c r="L549" i="4"/>
  <c r="O548" i="4"/>
  <c r="N548" i="4"/>
  <c r="M548" i="4"/>
  <c r="Q548" i="2"/>
  <c r="R548" i="2"/>
  <c r="E548" i="2"/>
  <c r="F548" i="2"/>
  <c r="G548" i="2"/>
  <c r="AE549" i="2"/>
  <c r="AD549" i="2"/>
  <c r="W548" i="2"/>
  <c r="V548" i="2"/>
  <c r="N549" i="2"/>
  <c r="O549" i="2"/>
  <c r="C549" i="2"/>
  <c r="D549" i="2"/>
  <c r="AE550" i="4"/>
  <c r="AD550" i="4"/>
  <c r="V551" i="4"/>
  <c r="W551" i="4"/>
  <c r="D550" i="4"/>
  <c r="C550" i="4"/>
  <c r="C556" i="6"/>
  <c r="E555" i="6"/>
  <c r="A555" i="6" s="1"/>
  <c r="T549" i="2"/>
  <c r="U548" i="2"/>
  <c r="AC549" i="2"/>
  <c r="AB550" i="2"/>
  <c r="L550" i="2"/>
  <c r="M549" i="2"/>
  <c r="B549" i="2"/>
  <c r="A550" i="2"/>
  <c r="A551" i="4"/>
  <c r="B550" i="4"/>
  <c r="U551" i="4"/>
  <c r="T552" i="4"/>
  <c r="AC550" i="4"/>
  <c r="AB551" i="4"/>
  <c r="P548" i="4" l="1"/>
  <c r="X551" i="4"/>
  <c r="P549" i="2"/>
  <c r="G549" i="4"/>
  <c r="AF550" i="4"/>
  <c r="AH550" i="4" s="1"/>
  <c r="AF549" i="2"/>
  <c r="Y551" i="4"/>
  <c r="AM551" i="4" s="1"/>
  <c r="Z551" i="4"/>
  <c r="X548" i="2"/>
  <c r="R547" i="4"/>
  <c r="O549" i="4"/>
  <c r="N549" i="4"/>
  <c r="M549" i="4"/>
  <c r="L550" i="4"/>
  <c r="R548" i="4"/>
  <c r="Q548" i="4"/>
  <c r="AL548" i="4" s="1"/>
  <c r="R549" i="2"/>
  <c r="Q549" i="2"/>
  <c r="E549" i="2"/>
  <c r="G549" i="2"/>
  <c r="F549" i="2"/>
  <c r="E550" i="4"/>
  <c r="G550" i="4" s="1"/>
  <c r="AE550" i="2"/>
  <c r="AD550" i="2"/>
  <c r="V549" i="2"/>
  <c r="W549" i="2"/>
  <c r="O550" i="2"/>
  <c r="N550" i="2"/>
  <c r="C550" i="2"/>
  <c r="D550" i="2"/>
  <c r="AD551" i="4"/>
  <c r="AE551" i="4"/>
  <c r="W552" i="4"/>
  <c r="V552" i="4"/>
  <c r="X552" i="4" s="1"/>
  <c r="D551" i="4"/>
  <c r="C551" i="4"/>
  <c r="C557" i="6"/>
  <c r="E556" i="6"/>
  <c r="A556" i="6" s="1"/>
  <c r="B550" i="2"/>
  <c r="A551" i="2"/>
  <c r="AC550" i="2"/>
  <c r="AB551" i="2"/>
  <c r="M550" i="2"/>
  <c r="L551" i="2"/>
  <c r="T550" i="2"/>
  <c r="U549" i="2"/>
  <c r="U552" i="4"/>
  <c r="T553" i="4"/>
  <c r="AB552" i="4"/>
  <c r="AC551" i="4"/>
  <c r="A552" i="4"/>
  <c r="B551" i="4"/>
  <c r="AG550" i="4" l="1"/>
  <c r="AN550" i="4" s="1"/>
  <c r="AF550" i="2"/>
  <c r="AG550" i="2"/>
  <c r="AH550" i="2"/>
  <c r="Y552" i="4"/>
  <c r="AM552" i="4" s="1"/>
  <c r="Z552" i="4"/>
  <c r="X549" i="2"/>
  <c r="AF551" i="4"/>
  <c r="F550" i="4"/>
  <c r="AK550" i="4" s="1"/>
  <c r="P549" i="4"/>
  <c r="P550" i="2"/>
  <c r="Q550" i="2" s="1"/>
  <c r="L551" i="4"/>
  <c r="N550" i="4"/>
  <c r="O550" i="4"/>
  <c r="M550" i="4"/>
  <c r="Q549" i="4"/>
  <c r="AL549" i="4" s="1"/>
  <c r="R549" i="4"/>
  <c r="E551" i="4"/>
  <c r="G551" i="4"/>
  <c r="F551" i="4"/>
  <c r="AK551" i="4" s="1"/>
  <c r="E550" i="2"/>
  <c r="F550" i="2" s="1"/>
  <c r="AD551" i="2"/>
  <c r="AE551" i="2"/>
  <c r="W550" i="2"/>
  <c r="V550" i="2"/>
  <c r="N551" i="2"/>
  <c r="O551" i="2"/>
  <c r="P551" i="2" s="1"/>
  <c r="C551" i="2"/>
  <c r="D551" i="2"/>
  <c r="AE552" i="4"/>
  <c r="AD552" i="4"/>
  <c r="V553" i="4"/>
  <c r="W553" i="4"/>
  <c r="D552" i="4"/>
  <c r="C552" i="4"/>
  <c r="C558" i="6"/>
  <c r="E557" i="6"/>
  <c r="A557" i="6" s="1"/>
  <c r="T551" i="2"/>
  <c r="U550" i="2"/>
  <c r="AC551" i="2"/>
  <c r="AB552" i="2"/>
  <c r="L552" i="2"/>
  <c r="M551" i="2"/>
  <c r="B551" i="2"/>
  <c r="A552" i="2"/>
  <c r="U553" i="4"/>
  <c r="T554" i="4"/>
  <c r="A553" i="4"/>
  <c r="B552" i="4"/>
  <c r="AC552" i="4"/>
  <c r="AB553" i="4"/>
  <c r="AF552" i="4" l="1"/>
  <c r="R550" i="2"/>
  <c r="AF551" i="2"/>
  <c r="AG551" i="2" s="1"/>
  <c r="AH551" i="2"/>
  <c r="AG551" i="4"/>
  <c r="AN551" i="4" s="1"/>
  <c r="AH551" i="4"/>
  <c r="AG552" i="4"/>
  <c r="AN552" i="4" s="1"/>
  <c r="AH552" i="4"/>
  <c r="X553" i="4"/>
  <c r="X550" i="2"/>
  <c r="E551" i="2"/>
  <c r="P550" i="4"/>
  <c r="Q550" i="4"/>
  <c r="AL550" i="4" s="1"/>
  <c r="R550" i="4"/>
  <c r="O551" i="4"/>
  <c r="N551" i="4"/>
  <c r="M551" i="4"/>
  <c r="L552" i="4"/>
  <c r="R551" i="2"/>
  <c r="Q551" i="2"/>
  <c r="E552" i="4"/>
  <c r="F552" i="4" s="1"/>
  <c r="AK552" i="4" s="1"/>
  <c r="F551" i="2"/>
  <c r="G551" i="2"/>
  <c r="G550" i="2"/>
  <c r="AE552" i="2"/>
  <c r="AD552" i="2"/>
  <c r="AF552" i="2" s="1"/>
  <c r="V551" i="2"/>
  <c r="W551" i="2"/>
  <c r="N552" i="2"/>
  <c r="O552" i="2"/>
  <c r="C552" i="2"/>
  <c r="D552" i="2"/>
  <c r="AE553" i="4"/>
  <c r="AD553" i="4"/>
  <c r="W554" i="4"/>
  <c r="V554" i="4"/>
  <c r="X554" i="4" s="1"/>
  <c r="D553" i="4"/>
  <c r="C553" i="4"/>
  <c r="E558" i="6"/>
  <c r="A558" i="6" s="1"/>
  <c r="C559" i="6"/>
  <c r="M552" i="2"/>
  <c r="L553" i="2"/>
  <c r="B552" i="2"/>
  <c r="A553" i="2"/>
  <c r="T552" i="2"/>
  <c r="U551" i="2"/>
  <c r="AC552" i="2"/>
  <c r="AB553" i="2"/>
  <c r="A554" i="4"/>
  <c r="B553" i="4"/>
  <c r="U554" i="4"/>
  <c r="T555" i="4"/>
  <c r="AB554" i="4"/>
  <c r="AC553" i="4"/>
  <c r="G552" i="4" l="1"/>
  <c r="X551" i="2"/>
  <c r="Y554" i="4"/>
  <c r="AM554" i="4" s="1"/>
  <c r="Z554" i="4"/>
  <c r="Y551" i="2"/>
  <c r="Z551" i="2"/>
  <c r="Z553" i="4"/>
  <c r="Y553" i="4"/>
  <c r="AM553" i="4" s="1"/>
  <c r="AG552" i="2"/>
  <c r="AH552" i="2"/>
  <c r="Y550" i="2"/>
  <c r="Z550" i="2"/>
  <c r="AF553" i="4"/>
  <c r="P552" i="2"/>
  <c r="Q552" i="2" s="1"/>
  <c r="P551" i="4"/>
  <c r="R551" i="4" s="1"/>
  <c r="O552" i="4"/>
  <c r="N552" i="4"/>
  <c r="L553" i="4"/>
  <c r="M552" i="4"/>
  <c r="E553" i="4"/>
  <c r="G553" i="4" s="1"/>
  <c r="E552" i="2"/>
  <c r="F552" i="2" s="1"/>
  <c r="F553" i="4"/>
  <c r="AK553" i="4" s="1"/>
  <c r="AE553" i="2"/>
  <c r="AD553" i="2"/>
  <c r="W552" i="2"/>
  <c r="X552" i="2" s="1"/>
  <c r="V552" i="2"/>
  <c r="N553" i="2"/>
  <c r="O553" i="2"/>
  <c r="C553" i="2"/>
  <c r="D553" i="2"/>
  <c r="AD554" i="4"/>
  <c r="AE554" i="4"/>
  <c r="V555" i="4"/>
  <c r="W555" i="4"/>
  <c r="D554" i="4"/>
  <c r="C554" i="4"/>
  <c r="C560" i="6"/>
  <c r="E559" i="6"/>
  <c r="A559" i="6" s="1"/>
  <c r="T553" i="2"/>
  <c r="U552" i="2"/>
  <c r="L554" i="2"/>
  <c r="M553" i="2"/>
  <c r="AC553" i="2"/>
  <c r="AB554" i="2"/>
  <c r="B553" i="2"/>
  <c r="A554" i="2"/>
  <c r="AC554" i="4"/>
  <c r="AB555" i="4"/>
  <c r="A555" i="4"/>
  <c r="B554" i="4"/>
  <c r="U555" i="4"/>
  <c r="T556" i="4"/>
  <c r="X555" i="4" l="1"/>
  <c r="Y552" i="2"/>
  <c r="Z552" i="2"/>
  <c r="AG553" i="4"/>
  <c r="AN553" i="4" s="1"/>
  <c r="AH553" i="4"/>
  <c r="R552" i="2"/>
  <c r="AF554" i="4"/>
  <c r="AF553" i="2"/>
  <c r="P552" i="4"/>
  <c r="R552" i="4" s="1"/>
  <c r="Q551" i="4"/>
  <c r="AL551" i="4" s="1"/>
  <c r="M553" i="4"/>
  <c r="O553" i="4"/>
  <c r="N553" i="4"/>
  <c r="L554" i="4"/>
  <c r="P553" i="2"/>
  <c r="R553" i="2" s="1"/>
  <c r="E554" i="4"/>
  <c r="F554" i="4" s="1"/>
  <c r="AK554" i="4" s="1"/>
  <c r="E553" i="2"/>
  <c r="F553" i="2" s="1"/>
  <c r="G552" i="2"/>
  <c r="AE554" i="2"/>
  <c r="AD554" i="2"/>
  <c r="AF554" i="2" s="1"/>
  <c r="V553" i="2"/>
  <c r="W553" i="2"/>
  <c r="N554" i="2"/>
  <c r="O554" i="2"/>
  <c r="C554" i="2"/>
  <c r="D554" i="2"/>
  <c r="AE555" i="4"/>
  <c r="AD555" i="4"/>
  <c r="AF555" i="4" s="1"/>
  <c r="W556" i="4"/>
  <c r="V556" i="4"/>
  <c r="D555" i="4"/>
  <c r="C555" i="4"/>
  <c r="C561" i="6"/>
  <c r="E560" i="6"/>
  <c r="A560" i="6" s="1"/>
  <c r="A555" i="2"/>
  <c r="B554" i="2"/>
  <c r="L555" i="2"/>
  <c r="M554" i="2"/>
  <c r="AB555" i="2"/>
  <c r="AC554" i="2"/>
  <c r="T554" i="2"/>
  <c r="U553" i="2"/>
  <c r="AB556" i="4"/>
  <c r="AC555" i="4"/>
  <c r="A556" i="4"/>
  <c r="B555" i="4"/>
  <c r="U556" i="4"/>
  <c r="T557" i="4"/>
  <c r="X556" i="4" l="1"/>
  <c r="G553" i="2"/>
  <c r="G554" i="4"/>
  <c r="AG554" i="2"/>
  <c r="AH554" i="2"/>
  <c r="AG553" i="2"/>
  <c r="AH553" i="2"/>
  <c r="AG554" i="4"/>
  <c r="AN554" i="4" s="1"/>
  <c r="AH554" i="4"/>
  <c r="Q552" i="4"/>
  <c r="AL552" i="4" s="1"/>
  <c r="X553" i="2"/>
  <c r="E554" i="2"/>
  <c r="F554" i="2" s="1"/>
  <c r="Q553" i="2"/>
  <c r="P553" i="4"/>
  <c r="R553" i="4" s="1"/>
  <c r="P554" i="2"/>
  <c r="Q554" i="2" s="1"/>
  <c r="O554" i="4"/>
  <c r="L555" i="4"/>
  <c r="N554" i="4"/>
  <c r="M554" i="4"/>
  <c r="G554" i="2"/>
  <c r="E555" i="4"/>
  <c r="G555" i="4" s="1"/>
  <c r="AD555" i="2"/>
  <c r="AE555" i="2"/>
  <c r="W554" i="2"/>
  <c r="V554" i="2"/>
  <c r="N555" i="2"/>
  <c r="O555" i="2"/>
  <c r="C555" i="2"/>
  <c r="D555" i="2"/>
  <c r="AD556" i="4"/>
  <c r="AF556" i="4" s="1"/>
  <c r="AE556" i="4"/>
  <c r="V557" i="4"/>
  <c r="W557" i="4"/>
  <c r="D556" i="4"/>
  <c r="C556" i="4"/>
  <c r="C562" i="6"/>
  <c r="E561" i="6"/>
  <c r="A561" i="6" s="1"/>
  <c r="AB556" i="2"/>
  <c r="AC555" i="2"/>
  <c r="U554" i="2"/>
  <c r="T555" i="2"/>
  <c r="M555" i="2"/>
  <c r="L556" i="2"/>
  <c r="A556" i="2"/>
  <c r="B555" i="2"/>
  <c r="A557" i="4"/>
  <c r="B556" i="4"/>
  <c r="U557" i="4"/>
  <c r="T558" i="4"/>
  <c r="AC556" i="4"/>
  <c r="AB557" i="4"/>
  <c r="AF555" i="2" l="1"/>
  <c r="Q553" i="4"/>
  <c r="AL553" i="4" s="1"/>
  <c r="P554" i="4"/>
  <c r="Y553" i="2"/>
  <c r="Z553" i="2"/>
  <c r="R554" i="2"/>
  <c r="X557" i="4"/>
  <c r="X554" i="2"/>
  <c r="P555" i="2"/>
  <c r="R555" i="2" s="1"/>
  <c r="M555" i="4"/>
  <c r="O555" i="4"/>
  <c r="L556" i="4"/>
  <c r="N555" i="4"/>
  <c r="R554" i="4"/>
  <c r="Q554" i="4"/>
  <c r="AL554" i="4" s="1"/>
  <c r="Q555" i="2"/>
  <c r="E555" i="2"/>
  <c r="F555" i="2" s="1"/>
  <c r="E556" i="4"/>
  <c r="F556" i="4" s="1"/>
  <c r="AK556" i="4" s="1"/>
  <c r="F555" i="4"/>
  <c r="AK555" i="4" s="1"/>
  <c r="AE556" i="2"/>
  <c r="AD556" i="2"/>
  <c r="AF556" i="2" s="1"/>
  <c r="V555" i="2"/>
  <c r="W555" i="2"/>
  <c r="O556" i="2"/>
  <c r="N556" i="2"/>
  <c r="C556" i="2"/>
  <c r="D556" i="2"/>
  <c r="AD557" i="4"/>
  <c r="AE557" i="4"/>
  <c r="W558" i="4"/>
  <c r="V558" i="4"/>
  <c r="D557" i="4"/>
  <c r="C557" i="4"/>
  <c r="E562" i="6"/>
  <c r="A562" i="6" s="1"/>
  <c r="C563" i="6"/>
  <c r="AB557" i="2"/>
  <c r="AC556" i="2"/>
  <c r="T556" i="2"/>
  <c r="U555" i="2"/>
  <c r="A557" i="2"/>
  <c r="B556" i="2"/>
  <c r="M556" i="2"/>
  <c r="L557" i="2"/>
  <c r="A558" i="4"/>
  <c r="B557" i="4"/>
  <c r="U558" i="4"/>
  <c r="T559" i="4"/>
  <c r="AB558" i="4"/>
  <c r="AC557" i="4"/>
  <c r="X555" i="2" l="1"/>
  <c r="X558" i="4"/>
  <c r="P555" i="4"/>
  <c r="G556" i="4"/>
  <c r="G555" i="2"/>
  <c r="AF557" i="4"/>
  <c r="AG557" i="4" s="1"/>
  <c r="AN557" i="4" s="1"/>
  <c r="Y558" i="4"/>
  <c r="AM558" i="4" s="1"/>
  <c r="Z558" i="4"/>
  <c r="Y554" i="2"/>
  <c r="Z554" i="2"/>
  <c r="Z557" i="4"/>
  <c r="Y557" i="4"/>
  <c r="AM557" i="4" s="1"/>
  <c r="O556" i="4"/>
  <c r="L557" i="4"/>
  <c r="N556" i="4"/>
  <c r="M556" i="4"/>
  <c r="R555" i="4"/>
  <c r="Q555" i="4"/>
  <c r="AL555" i="4" s="1"/>
  <c r="P556" i="2"/>
  <c r="Q556" i="2" s="1"/>
  <c r="E557" i="4"/>
  <c r="G557" i="4" s="1"/>
  <c r="E556" i="2"/>
  <c r="F556" i="2"/>
  <c r="G556" i="2"/>
  <c r="AE557" i="2"/>
  <c r="AD557" i="2"/>
  <c r="W556" i="2"/>
  <c r="V556" i="2"/>
  <c r="N557" i="2"/>
  <c r="O557" i="2"/>
  <c r="C557" i="2"/>
  <c r="D557" i="2"/>
  <c r="AE558" i="4"/>
  <c r="AD558" i="4"/>
  <c r="V559" i="4"/>
  <c r="W559" i="4"/>
  <c r="X559" i="4" s="1"/>
  <c r="D558" i="4"/>
  <c r="C558" i="4"/>
  <c r="C564" i="6"/>
  <c r="E563" i="6"/>
  <c r="A563" i="6" s="1"/>
  <c r="AB558" i="2"/>
  <c r="AC557" i="2"/>
  <c r="M557" i="2"/>
  <c r="L558" i="2"/>
  <c r="A558" i="2"/>
  <c r="B557" i="2"/>
  <c r="T557" i="2"/>
  <c r="U556" i="2"/>
  <c r="A559" i="4"/>
  <c r="B558" i="4"/>
  <c r="AC558" i="4"/>
  <c r="AB559" i="4"/>
  <c r="U559" i="4"/>
  <c r="T560" i="4"/>
  <c r="X556" i="2" l="1"/>
  <c r="AH557" i="4"/>
  <c r="P556" i="4"/>
  <c r="R556" i="2"/>
  <c r="F557" i="4"/>
  <c r="AK557" i="4" s="1"/>
  <c r="AF558" i="4"/>
  <c r="AG558" i="4" s="1"/>
  <c r="AN558" i="4" s="1"/>
  <c r="AF557" i="2"/>
  <c r="AG557" i="2" s="1"/>
  <c r="Y559" i="4"/>
  <c r="AM559" i="4" s="1"/>
  <c r="Z559" i="4"/>
  <c r="P557" i="2"/>
  <c r="R557" i="2" s="1"/>
  <c r="R556" i="4"/>
  <c r="Q556" i="4"/>
  <c r="AL556" i="4" s="1"/>
  <c r="O557" i="4"/>
  <c r="M557" i="4"/>
  <c r="N557" i="4"/>
  <c r="L558" i="4"/>
  <c r="E557" i="2"/>
  <c r="G557" i="2" s="1"/>
  <c r="E558" i="4"/>
  <c r="F558" i="4" s="1"/>
  <c r="AK558" i="4" s="1"/>
  <c r="AE558" i="2"/>
  <c r="AD558" i="2"/>
  <c r="AF558" i="2" s="1"/>
  <c r="V557" i="2"/>
  <c r="W557" i="2"/>
  <c r="O558" i="2"/>
  <c r="N558" i="2"/>
  <c r="C558" i="2"/>
  <c r="D558" i="2"/>
  <c r="AD559" i="4"/>
  <c r="AE559" i="4"/>
  <c r="W560" i="4"/>
  <c r="V560" i="4"/>
  <c r="D559" i="4"/>
  <c r="C559" i="4"/>
  <c r="C565" i="6"/>
  <c r="E564" i="6"/>
  <c r="A564" i="6" s="1"/>
  <c r="T558" i="2"/>
  <c r="U557" i="2"/>
  <c r="M558" i="2"/>
  <c r="L559" i="2"/>
  <c r="A559" i="2"/>
  <c r="B558" i="2"/>
  <c r="AC558" i="2"/>
  <c r="AB559" i="2"/>
  <c r="U560" i="4"/>
  <c r="T561" i="4"/>
  <c r="AB560" i="4"/>
  <c r="AC559" i="4"/>
  <c r="A560" i="4"/>
  <c r="B559" i="4"/>
  <c r="AH557" i="2" l="1"/>
  <c r="AH558" i="4"/>
  <c r="X560" i="4"/>
  <c r="X557" i="2"/>
  <c r="Z557" i="2" s="1"/>
  <c r="Q557" i="2"/>
  <c r="Y560" i="4"/>
  <c r="AM560" i="4" s="1"/>
  <c r="Z560" i="4"/>
  <c r="Y557" i="2"/>
  <c r="AF559" i="4"/>
  <c r="F557" i="2"/>
  <c r="AG558" i="2"/>
  <c r="AH558" i="2"/>
  <c r="P557" i="4"/>
  <c r="Q557" i="4" s="1"/>
  <c r="AL557" i="4" s="1"/>
  <c r="G558" i="4"/>
  <c r="R557" i="4"/>
  <c r="O558" i="4"/>
  <c r="L559" i="4"/>
  <c r="N558" i="4"/>
  <c r="M558" i="4"/>
  <c r="P558" i="2"/>
  <c r="R558" i="2" s="1"/>
  <c r="E559" i="4"/>
  <c r="F559" i="4" s="1"/>
  <c r="AK559" i="4" s="1"/>
  <c r="E558" i="2"/>
  <c r="G558" i="2" s="1"/>
  <c r="AD559" i="2"/>
  <c r="AE559" i="2"/>
  <c r="W558" i="2"/>
  <c r="V558" i="2"/>
  <c r="N559" i="2"/>
  <c r="O559" i="2"/>
  <c r="C559" i="2"/>
  <c r="D559" i="2"/>
  <c r="AD560" i="4"/>
  <c r="AE560" i="4"/>
  <c r="V561" i="4"/>
  <c r="W561" i="4"/>
  <c r="X561" i="4" s="1"/>
  <c r="D560" i="4"/>
  <c r="C560" i="4"/>
  <c r="E565" i="6"/>
  <c r="A565" i="6" s="1"/>
  <c r="C566" i="6"/>
  <c r="AB560" i="2"/>
  <c r="AC559" i="2"/>
  <c r="A560" i="2"/>
  <c r="B559" i="2"/>
  <c r="M559" i="2"/>
  <c r="L560" i="2"/>
  <c r="T559" i="2"/>
  <c r="U558" i="2"/>
  <c r="U561" i="4"/>
  <c r="T562" i="4"/>
  <c r="A561" i="4"/>
  <c r="B560" i="4"/>
  <c r="AC560" i="4"/>
  <c r="AB561" i="4"/>
  <c r="G559" i="4" l="1"/>
  <c r="X558" i="2"/>
  <c r="AF560" i="4"/>
  <c r="F558" i="2"/>
  <c r="AF559" i="2"/>
  <c r="AH559" i="2" s="1"/>
  <c r="AG560" i="4"/>
  <c r="AN560" i="4" s="1"/>
  <c r="AH560" i="4"/>
  <c r="AG559" i="2"/>
  <c r="AG559" i="4"/>
  <c r="AN559" i="4" s="1"/>
  <c r="AH559" i="4"/>
  <c r="P558" i="4"/>
  <c r="Q558" i="4" s="1"/>
  <c r="AL558" i="4" s="1"/>
  <c r="Y558" i="2"/>
  <c r="Z558" i="2"/>
  <c r="Z561" i="4"/>
  <c r="Y561" i="4"/>
  <c r="AM561" i="4" s="1"/>
  <c r="E560" i="4"/>
  <c r="F560" i="4" s="1"/>
  <c r="AK560" i="4" s="1"/>
  <c r="P559" i="2"/>
  <c r="R559" i="2" s="1"/>
  <c r="Q558" i="2"/>
  <c r="L560" i="4"/>
  <c r="O559" i="4"/>
  <c r="M559" i="4"/>
  <c r="N559" i="4"/>
  <c r="E559" i="2"/>
  <c r="F559" i="2" s="1"/>
  <c r="AE560" i="2"/>
  <c r="AD560" i="2"/>
  <c r="V559" i="2"/>
  <c r="W559" i="2"/>
  <c r="X559" i="2" s="1"/>
  <c r="N560" i="2"/>
  <c r="O560" i="2"/>
  <c r="C560" i="2"/>
  <c r="D560" i="2"/>
  <c r="AE561" i="4"/>
  <c r="AD561" i="4"/>
  <c r="W562" i="4"/>
  <c r="V562" i="4"/>
  <c r="D561" i="4"/>
  <c r="C561" i="4"/>
  <c r="E566" i="6"/>
  <c r="A566" i="6" s="1"/>
  <c r="C567" i="6"/>
  <c r="A561" i="2"/>
  <c r="B560" i="2"/>
  <c r="M560" i="2"/>
  <c r="L561" i="2"/>
  <c r="AB561" i="2"/>
  <c r="AC560" i="2"/>
  <c r="U559" i="2"/>
  <c r="T560" i="2"/>
  <c r="AB562" i="4"/>
  <c r="AC561" i="4"/>
  <c r="A562" i="4"/>
  <c r="B561" i="4"/>
  <c r="U562" i="4"/>
  <c r="T563" i="4"/>
  <c r="G560" i="4" l="1"/>
  <c r="AF561" i="4"/>
  <c r="AH561" i="4" s="1"/>
  <c r="Q559" i="2"/>
  <c r="AF560" i="2"/>
  <c r="AG560" i="2" s="1"/>
  <c r="Y559" i="2"/>
  <c r="Z559" i="2"/>
  <c r="X562" i="4"/>
  <c r="AG561" i="4"/>
  <c r="AN561" i="4" s="1"/>
  <c r="R558" i="4"/>
  <c r="G559" i="2"/>
  <c r="E560" i="2"/>
  <c r="F560" i="2" s="1"/>
  <c r="P559" i="4"/>
  <c r="R559" i="4" s="1"/>
  <c r="P560" i="2"/>
  <c r="Q560" i="2" s="1"/>
  <c r="Q559" i="4"/>
  <c r="AL559" i="4" s="1"/>
  <c r="N560" i="4"/>
  <c r="L561" i="4"/>
  <c r="M560" i="4"/>
  <c r="O560" i="4"/>
  <c r="E561" i="4"/>
  <c r="F561" i="4" s="1"/>
  <c r="AK561" i="4" s="1"/>
  <c r="G561" i="4"/>
  <c r="AE561" i="2"/>
  <c r="AD561" i="2"/>
  <c r="W560" i="2"/>
  <c r="V560" i="2"/>
  <c r="N561" i="2"/>
  <c r="O561" i="2"/>
  <c r="C561" i="2"/>
  <c r="D561" i="2"/>
  <c r="AD562" i="4"/>
  <c r="AE562" i="4"/>
  <c r="V563" i="4"/>
  <c r="W563" i="4"/>
  <c r="D562" i="4"/>
  <c r="C562" i="4"/>
  <c r="C568" i="6"/>
  <c r="E567" i="6"/>
  <c r="A567" i="6" s="1"/>
  <c r="AC561" i="2"/>
  <c r="AB562" i="2"/>
  <c r="M561" i="2"/>
  <c r="L562" i="2"/>
  <c r="T561" i="2"/>
  <c r="U560" i="2"/>
  <c r="A562" i="2"/>
  <c r="B561" i="2"/>
  <c r="U563" i="4"/>
  <c r="T564" i="4"/>
  <c r="AC562" i="4"/>
  <c r="AB563" i="4"/>
  <c r="A563" i="4"/>
  <c r="B562" i="4"/>
  <c r="AH560" i="2" l="1"/>
  <c r="AF562" i="4"/>
  <c r="AF561" i="2"/>
  <c r="AG561" i="2"/>
  <c r="AH561" i="2"/>
  <c r="R560" i="2"/>
  <c r="X563" i="4"/>
  <c r="X560" i="2"/>
  <c r="G560" i="2"/>
  <c r="E561" i="2"/>
  <c r="G561" i="2" s="1"/>
  <c r="P561" i="2"/>
  <c r="Q561" i="2" s="1"/>
  <c r="N561" i="4"/>
  <c r="O561" i="4"/>
  <c r="M561" i="4"/>
  <c r="L562" i="4"/>
  <c r="P560" i="4"/>
  <c r="Q560" i="4" s="1"/>
  <c r="AL560" i="4" s="1"/>
  <c r="E562" i="4"/>
  <c r="F562" i="4" s="1"/>
  <c r="AK562" i="4" s="1"/>
  <c r="AE562" i="2"/>
  <c r="AD562" i="2"/>
  <c r="V561" i="2"/>
  <c r="W561" i="2"/>
  <c r="N562" i="2"/>
  <c r="O562" i="2"/>
  <c r="C562" i="2"/>
  <c r="D562" i="2"/>
  <c r="AE563" i="4"/>
  <c r="AD563" i="4"/>
  <c r="W564" i="4"/>
  <c r="V564" i="4"/>
  <c r="X564" i="4" s="1"/>
  <c r="D563" i="4"/>
  <c r="C563" i="4"/>
  <c r="E568" i="6"/>
  <c r="A568" i="6" s="1"/>
  <c r="C569" i="6"/>
  <c r="A563" i="2"/>
  <c r="B562" i="2"/>
  <c r="M562" i="2"/>
  <c r="L563" i="2"/>
  <c r="T562" i="2"/>
  <c r="U561" i="2"/>
  <c r="AB563" i="2"/>
  <c r="AC562" i="2"/>
  <c r="A564" i="4"/>
  <c r="B563" i="4"/>
  <c r="AB564" i="4"/>
  <c r="AC563" i="4"/>
  <c r="U564" i="4"/>
  <c r="T565" i="4"/>
  <c r="G562" i="4" l="1"/>
  <c r="X561" i="2"/>
  <c r="AF563" i="4"/>
  <c r="AF562" i="2"/>
  <c r="Y561" i="2"/>
  <c r="Z561" i="2"/>
  <c r="R561" i="2"/>
  <c r="Y560" i="2"/>
  <c r="Z560" i="2"/>
  <c r="Y564" i="4"/>
  <c r="AM564" i="4" s="1"/>
  <c r="Z564" i="4"/>
  <c r="F561" i="2"/>
  <c r="P562" i="2"/>
  <c r="P561" i="4"/>
  <c r="R561" i="4" s="1"/>
  <c r="R560" i="4"/>
  <c r="Q561" i="4"/>
  <c r="AL561" i="4" s="1"/>
  <c r="O562" i="4"/>
  <c r="L563" i="4"/>
  <c r="M562" i="4"/>
  <c r="N562" i="4"/>
  <c r="Q562" i="2"/>
  <c r="R562" i="2"/>
  <c r="E563" i="4"/>
  <c r="G563" i="4" s="1"/>
  <c r="E562" i="2"/>
  <c r="G562" i="2" s="1"/>
  <c r="AD563" i="2"/>
  <c r="AE563" i="2"/>
  <c r="W562" i="2"/>
  <c r="V562" i="2"/>
  <c r="N563" i="2"/>
  <c r="O563" i="2"/>
  <c r="C563" i="2"/>
  <c r="D563" i="2"/>
  <c r="AD564" i="4"/>
  <c r="AE564" i="4"/>
  <c r="AF564" i="4" s="1"/>
  <c r="V565" i="4"/>
  <c r="W565" i="4"/>
  <c r="D564" i="4"/>
  <c r="C564" i="4"/>
  <c r="C570" i="6"/>
  <c r="E569" i="6"/>
  <c r="A569" i="6" s="1"/>
  <c r="AB564" i="2"/>
  <c r="AC563" i="2"/>
  <c r="A564" i="2"/>
  <c r="B563" i="2"/>
  <c r="U562" i="2"/>
  <c r="T563" i="2"/>
  <c r="M563" i="2"/>
  <c r="L564" i="2"/>
  <c r="A565" i="4"/>
  <c r="B564" i="4"/>
  <c r="U565" i="4"/>
  <c r="T566" i="4"/>
  <c r="AC564" i="4"/>
  <c r="AB565" i="4"/>
  <c r="AF563" i="2" l="1"/>
  <c r="F563" i="4"/>
  <c r="AK563" i="4" s="1"/>
  <c r="X562" i="2"/>
  <c r="AG564" i="4"/>
  <c r="AN564" i="4" s="1"/>
  <c r="AH564" i="4"/>
  <c r="X565" i="4"/>
  <c r="E563" i="2"/>
  <c r="F563" i="2" s="1"/>
  <c r="P563" i="2"/>
  <c r="R563" i="2" s="1"/>
  <c r="P562" i="4"/>
  <c r="Q562" i="4" s="1"/>
  <c r="AL562" i="4" s="1"/>
  <c r="O563" i="4"/>
  <c r="N563" i="4"/>
  <c r="M563" i="4"/>
  <c r="L564" i="4"/>
  <c r="Q563" i="2"/>
  <c r="F562" i="2"/>
  <c r="E564" i="4"/>
  <c r="G564" i="4" s="1"/>
  <c r="AE564" i="2"/>
  <c r="AD564" i="2"/>
  <c r="V563" i="2"/>
  <c r="W563" i="2"/>
  <c r="X563" i="2" s="1"/>
  <c r="O564" i="2"/>
  <c r="N564" i="2"/>
  <c r="C564" i="2"/>
  <c r="D564" i="2"/>
  <c r="AE565" i="4"/>
  <c r="AD565" i="4"/>
  <c r="W566" i="4"/>
  <c r="V566" i="4"/>
  <c r="X566" i="4" s="1"/>
  <c r="D565" i="4"/>
  <c r="C565" i="4"/>
  <c r="E570" i="6"/>
  <c r="A570" i="6" s="1"/>
  <c r="C571" i="6"/>
  <c r="M564" i="2"/>
  <c r="L565" i="2"/>
  <c r="AB565" i="2"/>
  <c r="AC564" i="2"/>
  <c r="A565" i="2"/>
  <c r="B564" i="2"/>
  <c r="T564" i="2"/>
  <c r="U563" i="2"/>
  <c r="A566" i="4"/>
  <c r="B565" i="4"/>
  <c r="U566" i="4"/>
  <c r="T567" i="4"/>
  <c r="AB566" i="4"/>
  <c r="AC565" i="4"/>
  <c r="AF565" i="4" l="1"/>
  <c r="AF564" i="2"/>
  <c r="R562" i="4"/>
  <c r="G563" i="2"/>
  <c r="Y566" i="4"/>
  <c r="AM566" i="4" s="1"/>
  <c r="Z566" i="4"/>
  <c r="AG564" i="2"/>
  <c r="AH564" i="2"/>
  <c r="Z565" i="4"/>
  <c r="Y565" i="4"/>
  <c r="AM565" i="4" s="1"/>
  <c r="AG565" i="4"/>
  <c r="AN565" i="4" s="1"/>
  <c r="AH565" i="4"/>
  <c r="F564" i="4"/>
  <c r="AK564" i="4" s="1"/>
  <c r="P563" i="4"/>
  <c r="Q563" i="4" s="1"/>
  <c r="AL563" i="4" s="1"/>
  <c r="M564" i="4"/>
  <c r="L565" i="4"/>
  <c r="N564" i="4"/>
  <c r="O564" i="4"/>
  <c r="P564" i="2"/>
  <c r="R564" i="2" s="1"/>
  <c r="E565" i="4"/>
  <c r="F565" i="4" s="1"/>
  <c r="AK565" i="4" s="1"/>
  <c r="G565" i="4"/>
  <c r="E564" i="2"/>
  <c r="F564" i="2" s="1"/>
  <c r="AE565" i="2"/>
  <c r="AD565" i="2"/>
  <c r="W564" i="2"/>
  <c r="V564" i="2"/>
  <c r="X564" i="2" s="1"/>
  <c r="N565" i="2"/>
  <c r="O565" i="2"/>
  <c r="C565" i="2"/>
  <c r="D565" i="2"/>
  <c r="AD566" i="4"/>
  <c r="AE566" i="4"/>
  <c r="V567" i="4"/>
  <c r="W567" i="4"/>
  <c r="D566" i="4"/>
  <c r="C566" i="4"/>
  <c r="C572" i="6"/>
  <c r="E571" i="6"/>
  <c r="A571" i="6" s="1"/>
  <c r="M565" i="2"/>
  <c r="L566" i="2"/>
  <c r="AB566" i="2"/>
  <c r="AC565" i="2"/>
  <c r="U564" i="2"/>
  <c r="T565" i="2"/>
  <c r="A566" i="2"/>
  <c r="B565" i="2"/>
  <c r="U567" i="4"/>
  <c r="T568" i="4"/>
  <c r="AC566" i="4"/>
  <c r="AB567" i="4"/>
  <c r="A567" i="4"/>
  <c r="B566" i="4"/>
  <c r="P565" i="2" l="1"/>
  <c r="R563" i="4"/>
  <c r="AF565" i="2"/>
  <c r="X567" i="4"/>
  <c r="Z567" i="4" s="1"/>
  <c r="AF566" i="4"/>
  <c r="AH566" i="4" s="1"/>
  <c r="AG565" i="2"/>
  <c r="AH565" i="2"/>
  <c r="Y567" i="4"/>
  <c r="AM567" i="4" s="1"/>
  <c r="Y564" i="2"/>
  <c r="Z564" i="2"/>
  <c r="G564" i="2"/>
  <c r="E566" i="4"/>
  <c r="G566" i="4" s="1"/>
  <c r="Q564" i="2"/>
  <c r="P564" i="4"/>
  <c r="Q564" i="4" s="1"/>
  <c r="AL564" i="4" s="1"/>
  <c r="N565" i="4"/>
  <c r="M565" i="4"/>
  <c r="L566" i="4"/>
  <c r="O565" i="4"/>
  <c r="R565" i="2"/>
  <c r="Q565" i="2"/>
  <c r="E565" i="2"/>
  <c r="F565" i="2" s="1"/>
  <c r="F566" i="4"/>
  <c r="AK566" i="4" s="1"/>
  <c r="AE566" i="2"/>
  <c r="AD566" i="2"/>
  <c r="V565" i="2"/>
  <c r="W565" i="2"/>
  <c r="O566" i="2"/>
  <c r="N566" i="2"/>
  <c r="P566" i="2" s="1"/>
  <c r="C566" i="2"/>
  <c r="D566" i="2"/>
  <c r="AD567" i="4"/>
  <c r="AE567" i="4"/>
  <c r="AF567" i="4" s="1"/>
  <c r="W568" i="4"/>
  <c r="V568" i="4"/>
  <c r="X568" i="4" s="1"/>
  <c r="D567" i="4"/>
  <c r="C567" i="4"/>
  <c r="C573" i="6"/>
  <c r="E572" i="6"/>
  <c r="A572" i="6" s="1"/>
  <c r="T566" i="2"/>
  <c r="U565" i="2"/>
  <c r="AB567" i="2"/>
  <c r="AC566" i="2"/>
  <c r="A567" i="2"/>
  <c r="B566" i="2"/>
  <c r="M566" i="2"/>
  <c r="L567" i="2"/>
  <c r="AB568" i="4"/>
  <c r="AC567" i="4"/>
  <c r="A568" i="4"/>
  <c r="B567" i="4"/>
  <c r="U568" i="4"/>
  <c r="T569" i="4"/>
  <c r="X565" i="2" l="1"/>
  <c r="AF566" i="2"/>
  <c r="AG566" i="4"/>
  <c r="AN566" i="4" s="1"/>
  <c r="G565" i="2"/>
  <c r="AG567" i="4"/>
  <c r="AN567" i="4" s="1"/>
  <c r="AH567" i="4"/>
  <c r="Y565" i="2"/>
  <c r="Z565" i="2"/>
  <c r="Y568" i="4"/>
  <c r="AM568" i="4" s="1"/>
  <c r="Z568" i="4"/>
  <c r="AG566" i="2"/>
  <c r="AH566" i="2"/>
  <c r="R564" i="4"/>
  <c r="P565" i="4"/>
  <c r="R565" i="4" s="1"/>
  <c r="O566" i="4"/>
  <c r="L567" i="4"/>
  <c r="N566" i="4"/>
  <c r="M566" i="4"/>
  <c r="Q566" i="2"/>
  <c r="R566" i="2"/>
  <c r="E567" i="4"/>
  <c r="F567" i="4" s="1"/>
  <c r="AK567" i="4" s="1"/>
  <c r="E566" i="2"/>
  <c r="F566" i="2" s="1"/>
  <c r="AD567" i="2"/>
  <c r="AE567" i="2"/>
  <c r="W566" i="2"/>
  <c r="V566" i="2"/>
  <c r="N567" i="2"/>
  <c r="O567" i="2"/>
  <c r="C567" i="2"/>
  <c r="D567" i="2"/>
  <c r="AD568" i="4"/>
  <c r="AE568" i="4"/>
  <c r="V569" i="4"/>
  <c r="W569" i="4"/>
  <c r="D568" i="4"/>
  <c r="C568" i="4"/>
  <c r="C574" i="6"/>
  <c r="E573" i="6"/>
  <c r="A573" i="6" s="1"/>
  <c r="A568" i="2"/>
  <c r="B567" i="2"/>
  <c r="U566" i="2"/>
  <c r="T567" i="2"/>
  <c r="M567" i="2"/>
  <c r="L568" i="2"/>
  <c r="AB568" i="2"/>
  <c r="AC567" i="2"/>
  <c r="A569" i="4"/>
  <c r="B568" i="4"/>
  <c r="AC568" i="4"/>
  <c r="AB569" i="4"/>
  <c r="U569" i="4"/>
  <c r="T570" i="4"/>
  <c r="P566" i="4" l="1"/>
  <c r="G567" i="4"/>
  <c r="Q565" i="4"/>
  <c r="AL565" i="4" s="1"/>
  <c r="X569" i="4"/>
  <c r="X566" i="2"/>
  <c r="Z566" i="2" s="1"/>
  <c r="AF567" i="2"/>
  <c r="AG567" i="2" s="1"/>
  <c r="AF568" i="4"/>
  <c r="AG568" i="4" s="1"/>
  <c r="AN568" i="4" s="1"/>
  <c r="AH568" i="4"/>
  <c r="P567" i="2"/>
  <c r="R567" i="2" s="1"/>
  <c r="Q566" i="4"/>
  <c r="AL566" i="4" s="1"/>
  <c r="R566" i="4"/>
  <c r="O567" i="4"/>
  <c r="N567" i="4"/>
  <c r="M567" i="4"/>
  <c r="L568" i="4"/>
  <c r="E567" i="2"/>
  <c r="F567" i="2" s="1"/>
  <c r="G566" i="2"/>
  <c r="E568" i="4"/>
  <c r="G568" i="4" s="1"/>
  <c r="AE568" i="2"/>
  <c r="AD568" i="2"/>
  <c r="V567" i="2"/>
  <c r="W567" i="2"/>
  <c r="N568" i="2"/>
  <c r="O568" i="2"/>
  <c r="C568" i="2"/>
  <c r="D568" i="2"/>
  <c r="AD569" i="4"/>
  <c r="AE569" i="4"/>
  <c r="W570" i="4"/>
  <c r="V570" i="4"/>
  <c r="X570" i="4" s="1"/>
  <c r="D569" i="4"/>
  <c r="C569" i="4"/>
  <c r="E574" i="6"/>
  <c r="A574" i="6" s="1"/>
  <c r="C575" i="6"/>
  <c r="AB569" i="2"/>
  <c r="AC568" i="2"/>
  <c r="M568" i="2"/>
  <c r="L569" i="2"/>
  <c r="T568" i="2"/>
  <c r="U567" i="2"/>
  <c r="A569" i="2"/>
  <c r="B568" i="2"/>
  <c r="AB570" i="4"/>
  <c r="AC569" i="4"/>
  <c r="U570" i="4"/>
  <c r="T571" i="4"/>
  <c r="A570" i="4"/>
  <c r="B569" i="4"/>
  <c r="Y566" i="2" l="1"/>
  <c r="AF569" i="4"/>
  <c r="AF568" i="2"/>
  <c r="AG568" i="2" s="1"/>
  <c r="Q567" i="2"/>
  <c r="AH567" i="2"/>
  <c r="X567" i="2"/>
  <c r="Y567" i="2"/>
  <c r="Z567" i="2"/>
  <c r="P567" i="4"/>
  <c r="Q567" i="4" s="1"/>
  <c r="AL567" i="4" s="1"/>
  <c r="G567" i="2"/>
  <c r="F568" i="4"/>
  <c r="AK568" i="4" s="1"/>
  <c r="P568" i="2"/>
  <c r="R568" i="2" s="1"/>
  <c r="L569" i="4"/>
  <c r="O568" i="4"/>
  <c r="N568" i="4"/>
  <c r="M568" i="4"/>
  <c r="E569" i="4"/>
  <c r="E568" i="2"/>
  <c r="F568" i="2" s="1"/>
  <c r="F569" i="4"/>
  <c r="AK569" i="4" s="1"/>
  <c r="G569" i="4"/>
  <c r="G568" i="2"/>
  <c r="AE569" i="2"/>
  <c r="AD569" i="2"/>
  <c r="W568" i="2"/>
  <c r="V568" i="2"/>
  <c r="N569" i="2"/>
  <c r="O569" i="2"/>
  <c r="C569" i="2"/>
  <c r="D569" i="2"/>
  <c r="AD570" i="4"/>
  <c r="AE570" i="4"/>
  <c r="V571" i="4"/>
  <c r="W571" i="4"/>
  <c r="D570" i="4"/>
  <c r="C570" i="4"/>
  <c r="E575" i="6"/>
  <c r="A575" i="6" s="1"/>
  <c r="C576" i="6"/>
  <c r="A570" i="2"/>
  <c r="B569" i="2"/>
  <c r="M569" i="2"/>
  <c r="L570" i="2"/>
  <c r="AB570" i="2"/>
  <c r="AC569" i="2"/>
  <c r="U568" i="2"/>
  <c r="T569" i="2"/>
  <c r="A571" i="4"/>
  <c r="B570" i="4"/>
  <c r="AC570" i="4"/>
  <c r="AB571" i="4"/>
  <c r="U571" i="4"/>
  <c r="T572" i="4"/>
  <c r="AH568" i="2" l="1"/>
  <c r="Q568" i="2"/>
  <c r="AF569" i="2"/>
  <c r="X568" i="2"/>
  <c r="Z568" i="2" s="1"/>
  <c r="AF570" i="4"/>
  <c r="X571" i="4"/>
  <c r="Y571" i="4" s="1"/>
  <c r="AM571" i="4" s="1"/>
  <c r="R567" i="4"/>
  <c r="Y568" i="2"/>
  <c r="M569" i="4"/>
  <c r="L570" i="4"/>
  <c r="N569" i="4"/>
  <c r="O569" i="4"/>
  <c r="P569" i="2"/>
  <c r="Q569" i="2" s="1"/>
  <c r="P568" i="4"/>
  <c r="R568" i="4" s="1"/>
  <c r="R569" i="2"/>
  <c r="E570" i="4"/>
  <c r="F570" i="4" s="1"/>
  <c r="AK570" i="4" s="1"/>
  <c r="E569" i="2"/>
  <c r="G569" i="2"/>
  <c r="F569" i="2"/>
  <c r="AE570" i="2"/>
  <c r="AD570" i="2"/>
  <c r="AF570" i="2" s="1"/>
  <c r="V569" i="2"/>
  <c r="W569" i="2"/>
  <c r="N570" i="2"/>
  <c r="O570" i="2"/>
  <c r="C570" i="2"/>
  <c r="D570" i="2"/>
  <c r="AE571" i="4"/>
  <c r="AD571" i="4"/>
  <c r="AF571" i="4" s="1"/>
  <c r="W572" i="4"/>
  <c r="V572" i="4"/>
  <c r="D571" i="4"/>
  <c r="C571" i="4"/>
  <c r="C577" i="6"/>
  <c r="E576" i="6"/>
  <c r="A576" i="6" s="1"/>
  <c r="M570" i="2"/>
  <c r="L571" i="2"/>
  <c r="T570" i="2"/>
  <c r="U569" i="2"/>
  <c r="AB571" i="2"/>
  <c r="AC570" i="2"/>
  <c r="A571" i="2"/>
  <c r="B570" i="2"/>
  <c r="AB572" i="4"/>
  <c r="AC571" i="4"/>
  <c r="A572" i="4"/>
  <c r="B571" i="4"/>
  <c r="U572" i="4"/>
  <c r="T573" i="4"/>
  <c r="X569" i="2" l="1"/>
  <c r="Z571" i="4"/>
  <c r="G570" i="4"/>
  <c r="X572" i="4"/>
  <c r="E570" i="2"/>
  <c r="F570" i="2" s="1"/>
  <c r="Y572" i="4"/>
  <c r="AM572" i="4" s="1"/>
  <c r="Z572" i="4"/>
  <c r="AG571" i="4"/>
  <c r="AN571" i="4" s="1"/>
  <c r="AH571" i="4"/>
  <c r="P569" i="4"/>
  <c r="R569" i="4" s="1"/>
  <c r="Q568" i="4"/>
  <c r="AL568" i="4" s="1"/>
  <c r="P570" i="2"/>
  <c r="O570" i="4"/>
  <c r="M570" i="4"/>
  <c r="N570" i="4"/>
  <c r="L571" i="4"/>
  <c r="Q570" i="2"/>
  <c r="R570" i="2"/>
  <c r="G570" i="2"/>
  <c r="E571" i="4"/>
  <c r="G571" i="4" s="1"/>
  <c r="AD571" i="2"/>
  <c r="AE571" i="2"/>
  <c r="AF571" i="2" s="1"/>
  <c r="W570" i="2"/>
  <c r="V570" i="2"/>
  <c r="X570" i="2" s="1"/>
  <c r="N571" i="2"/>
  <c r="O571" i="2"/>
  <c r="C571" i="2"/>
  <c r="D571" i="2"/>
  <c r="AD572" i="4"/>
  <c r="AE572" i="4"/>
  <c r="V573" i="4"/>
  <c r="W573" i="4"/>
  <c r="D572" i="4"/>
  <c r="C572" i="4"/>
  <c r="E577" i="6"/>
  <c r="A577" i="6" s="1"/>
  <c r="C578" i="6"/>
  <c r="A572" i="2"/>
  <c r="B571" i="2"/>
  <c r="AB572" i="2"/>
  <c r="AC571" i="2"/>
  <c r="U570" i="2"/>
  <c r="T571" i="2"/>
  <c r="M571" i="2"/>
  <c r="L572" i="2"/>
  <c r="A573" i="4"/>
  <c r="B572" i="4"/>
  <c r="AC572" i="4"/>
  <c r="AB573" i="4"/>
  <c r="U573" i="4"/>
  <c r="T574" i="4"/>
  <c r="Q569" i="4" l="1"/>
  <c r="AL569" i="4" s="1"/>
  <c r="X573" i="4"/>
  <c r="AF572" i="4"/>
  <c r="AG572" i="4" s="1"/>
  <c r="AN572" i="4" s="1"/>
  <c r="AH572" i="4"/>
  <c r="Z573" i="4"/>
  <c r="Y573" i="4"/>
  <c r="AM573" i="4" s="1"/>
  <c r="AG571" i="2"/>
  <c r="AH571" i="2"/>
  <c r="P571" i="2"/>
  <c r="R571" i="2" s="1"/>
  <c r="P570" i="4"/>
  <c r="Q570" i="4" s="1"/>
  <c r="AL570" i="4" s="1"/>
  <c r="N571" i="4"/>
  <c r="L572" i="4"/>
  <c r="O571" i="4"/>
  <c r="M571" i="4"/>
  <c r="R570" i="4"/>
  <c r="E572" i="4"/>
  <c r="G572" i="4" s="1"/>
  <c r="F571" i="4"/>
  <c r="AK571" i="4" s="1"/>
  <c r="E571" i="2"/>
  <c r="F571" i="2" s="1"/>
  <c r="AE572" i="2"/>
  <c r="AD572" i="2"/>
  <c r="V571" i="2"/>
  <c r="W571" i="2"/>
  <c r="O572" i="2"/>
  <c r="N572" i="2"/>
  <c r="C572" i="2"/>
  <c r="D572" i="2"/>
  <c r="AE573" i="4"/>
  <c r="AD573" i="4"/>
  <c r="W574" i="4"/>
  <c r="V574" i="4"/>
  <c r="D573" i="4"/>
  <c r="C573" i="4"/>
  <c r="E578" i="6"/>
  <c r="A578" i="6" s="1"/>
  <c r="C579" i="6"/>
  <c r="T572" i="2"/>
  <c r="U571" i="2"/>
  <c r="M572" i="2"/>
  <c r="L573" i="2"/>
  <c r="AB573" i="2"/>
  <c r="AC572" i="2"/>
  <c r="A573" i="2"/>
  <c r="B572" i="2"/>
  <c r="AB574" i="4"/>
  <c r="AC573" i="4"/>
  <c r="U574" i="4"/>
  <c r="T575" i="4"/>
  <c r="A574" i="4"/>
  <c r="B573" i="4"/>
  <c r="X574" i="4" l="1"/>
  <c r="AF572" i="2"/>
  <c r="AF573" i="4"/>
  <c r="Q571" i="2"/>
  <c r="E573" i="4"/>
  <c r="Y574" i="4"/>
  <c r="AM574" i="4" s="1"/>
  <c r="Z574" i="4"/>
  <c r="AG572" i="2"/>
  <c r="AH572" i="2"/>
  <c r="X571" i="2"/>
  <c r="AG573" i="4"/>
  <c r="AN573" i="4" s="1"/>
  <c r="AH573" i="4"/>
  <c r="G571" i="2"/>
  <c r="F572" i="4"/>
  <c r="AK572" i="4" s="1"/>
  <c r="P572" i="2"/>
  <c r="Q572" i="2" s="1"/>
  <c r="P571" i="4"/>
  <c r="Q571" i="4" s="1"/>
  <c r="AL571" i="4" s="1"/>
  <c r="N572" i="4"/>
  <c r="M572" i="4"/>
  <c r="L573" i="4"/>
  <c r="O572" i="4"/>
  <c r="F573" i="4"/>
  <c r="AK573" i="4" s="1"/>
  <c r="G573" i="4"/>
  <c r="E572" i="2"/>
  <c r="G572" i="2" s="1"/>
  <c r="AE573" i="2"/>
  <c r="AD573" i="2"/>
  <c r="W572" i="2"/>
  <c r="V572" i="2"/>
  <c r="N573" i="2"/>
  <c r="O573" i="2"/>
  <c r="C573" i="2"/>
  <c r="D573" i="2"/>
  <c r="AD574" i="4"/>
  <c r="AE574" i="4"/>
  <c r="V575" i="4"/>
  <c r="W575" i="4"/>
  <c r="D574" i="4"/>
  <c r="C574" i="4"/>
  <c r="E579" i="6"/>
  <c r="A579" i="6" s="1"/>
  <c r="C580" i="6"/>
  <c r="AB574" i="2"/>
  <c r="AC573" i="2"/>
  <c r="U572" i="2"/>
  <c r="T573" i="2"/>
  <c r="M573" i="2"/>
  <c r="L574" i="2"/>
  <c r="A574" i="2"/>
  <c r="B573" i="2"/>
  <c r="U575" i="4"/>
  <c r="T576" i="4"/>
  <c r="AC574" i="4"/>
  <c r="AB575" i="4"/>
  <c r="A575" i="4"/>
  <c r="B574" i="4"/>
  <c r="AF573" i="2" l="1"/>
  <c r="AF574" i="4"/>
  <c r="R571" i="4"/>
  <c r="R572" i="2"/>
  <c r="X575" i="4"/>
  <c r="Z575" i="4" s="1"/>
  <c r="X572" i="2"/>
  <c r="Y572" i="2" s="1"/>
  <c r="P572" i="4"/>
  <c r="Q572" i="4" s="1"/>
  <c r="AL572" i="4" s="1"/>
  <c r="AG573" i="2"/>
  <c r="AH573" i="2"/>
  <c r="AG574" i="4"/>
  <c r="AN574" i="4" s="1"/>
  <c r="AH574" i="4"/>
  <c r="Y571" i="2"/>
  <c r="Z571" i="2"/>
  <c r="F572" i="2"/>
  <c r="P573" i="2"/>
  <c r="Q573" i="2" s="1"/>
  <c r="M573" i="4"/>
  <c r="O573" i="4"/>
  <c r="N573" i="4"/>
  <c r="L574" i="4"/>
  <c r="E574" i="4"/>
  <c r="G574" i="4" s="1"/>
  <c r="E573" i="2"/>
  <c r="G573" i="2" s="1"/>
  <c r="AE574" i="2"/>
  <c r="AD574" i="2"/>
  <c r="V573" i="2"/>
  <c r="W573" i="2"/>
  <c r="O574" i="2"/>
  <c r="N574" i="2"/>
  <c r="C574" i="2"/>
  <c r="D574" i="2"/>
  <c r="AD575" i="4"/>
  <c r="AE575" i="4"/>
  <c r="W576" i="4"/>
  <c r="V576" i="4"/>
  <c r="D575" i="4"/>
  <c r="C575" i="4"/>
  <c r="C581" i="6"/>
  <c r="E580" i="6"/>
  <c r="A580" i="6" s="1"/>
  <c r="T574" i="2"/>
  <c r="U573" i="2"/>
  <c r="AB575" i="2"/>
  <c r="AC574" i="2"/>
  <c r="M574" i="2"/>
  <c r="L575" i="2"/>
  <c r="A575" i="2"/>
  <c r="B574" i="2"/>
  <c r="AB576" i="4"/>
  <c r="AC575" i="4"/>
  <c r="A576" i="4"/>
  <c r="B575" i="4"/>
  <c r="U576" i="4"/>
  <c r="T577" i="4"/>
  <c r="X576" i="4" l="1"/>
  <c r="R572" i="4"/>
  <c r="R573" i="2"/>
  <c r="F574" i="4"/>
  <c r="AK574" i="4" s="1"/>
  <c r="Y575" i="4"/>
  <c r="AM575" i="4" s="1"/>
  <c r="Z572" i="2"/>
  <c r="AF575" i="4"/>
  <c r="AH575" i="4" s="1"/>
  <c r="P574" i="2"/>
  <c r="Q574" i="2" s="1"/>
  <c r="X573" i="2"/>
  <c r="AF574" i="2"/>
  <c r="F573" i="2"/>
  <c r="P573" i="4"/>
  <c r="Q573" i="4" s="1"/>
  <c r="AL573" i="4" s="1"/>
  <c r="O574" i="4"/>
  <c r="N574" i="4"/>
  <c r="L575" i="4"/>
  <c r="M574" i="4"/>
  <c r="E574" i="2"/>
  <c r="G574" i="2" s="1"/>
  <c r="E575" i="4"/>
  <c r="G575" i="4" s="1"/>
  <c r="AD575" i="2"/>
  <c r="AE575" i="2"/>
  <c r="W574" i="2"/>
  <c r="V574" i="2"/>
  <c r="N575" i="2"/>
  <c r="O575" i="2"/>
  <c r="C575" i="2"/>
  <c r="D575" i="2"/>
  <c r="AD576" i="4"/>
  <c r="AE576" i="4"/>
  <c r="AF576" i="4" s="1"/>
  <c r="V577" i="4"/>
  <c r="W577" i="4"/>
  <c r="D576" i="4"/>
  <c r="C576" i="4"/>
  <c r="E581" i="6"/>
  <c r="A581" i="6" s="1"/>
  <c r="C582" i="6"/>
  <c r="A576" i="2"/>
  <c r="B575" i="2"/>
  <c r="M575" i="2"/>
  <c r="L576" i="2"/>
  <c r="AB576" i="2"/>
  <c r="AC575" i="2"/>
  <c r="U574" i="2"/>
  <c r="T575" i="2"/>
  <c r="A577" i="4"/>
  <c r="B576" i="4"/>
  <c r="U577" i="4"/>
  <c r="T578" i="4"/>
  <c r="AC576" i="4"/>
  <c r="AB577" i="4"/>
  <c r="AF575" i="2" l="1"/>
  <c r="X574" i="2"/>
  <c r="AG575" i="4"/>
  <c r="AN575" i="4" s="1"/>
  <c r="R574" i="2"/>
  <c r="X577" i="4"/>
  <c r="P575" i="2"/>
  <c r="R575" i="2" s="1"/>
  <c r="R573" i="4"/>
  <c r="AG575" i="2"/>
  <c r="AH575" i="2"/>
  <c r="AG574" i="2"/>
  <c r="AH574" i="2"/>
  <c r="Y574" i="2"/>
  <c r="Z574" i="2"/>
  <c r="Y573" i="2"/>
  <c r="Z573" i="2"/>
  <c r="F574" i="2"/>
  <c r="F575" i="4"/>
  <c r="AK575" i="4" s="1"/>
  <c r="P574" i="4"/>
  <c r="Q574" i="4" s="1"/>
  <c r="AL574" i="4" s="1"/>
  <c r="R574" i="4"/>
  <c r="O575" i="4"/>
  <c r="L576" i="4"/>
  <c r="N575" i="4"/>
  <c r="M575" i="4"/>
  <c r="Q575" i="2"/>
  <c r="E576" i="4"/>
  <c r="G576" i="4" s="1"/>
  <c r="E575" i="2"/>
  <c r="F575" i="2" s="1"/>
  <c r="AE576" i="2"/>
  <c r="AD576" i="2"/>
  <c r="V575" i="2"/>
  <c r="W575" i="2"/>
  <c r="N576" i="2"/>
  <c r="O576" i="2"/>
  <c r="C576" i="2"/>
  <c r="D576" i="2"/>
  <c r="AD577" i="4"/>
  <c r="AE577" i="4"/>
  <c r="AF577" i="4" s="1"/>
  <c r="W578" i="4"/>
  <c r="V578" i="4"/>
  <c r="X578" i="4" s="1"/>
  <c r="D577" i="4"/>
  <c r="C577" i="4"/>
  <c r="E582" i="6"/>
  <c r="A582" i="6" s="1"/>
  <c r="C583" i="6"/>
  <c r="AB577" i="2"/>
  <c r="AC576" i="2"/>
  <c r="M576" i="2"/>
  <c r="L577" i="2"/>
  <c r="T576" i="2"/>
  <c r="U575" i="2"/>
  <c r="A577" i="2"/>
  <c r="B576" i="2"/>
  <c r="U578" i="4"/>
  <c r="T579" i="4"/>
  <c r="AB578" i="4"/>
  <c r="AC577" i="4"/>
  <c r="A578" i="4"/>
  <c r="B577" i="4"/>
  <c r="AF576" i="2" l="1"/>
  <c r="F576" i="4"/>
  <c r="AK576" i="4" s="1"/>
  <c r="X575" i="2"/>
  <c r="Y575" i="2"/>
  <c r="Z575" i="2"/>
  <c r="E577" i="4"/>
  <c r="F577" i="4" s="1"/>
  <c r="AK577" i="4" s="1"/>
  <c r="Y578" i="4"/>
  <c r="AM578" i="4" s="1"/>
  <c r="Z578" i="4"/>
  <c r="E576" i="2"/>
  <c r="G576" i="2" s="1"/>
  <c r="G575" i="2"/>
  <c r="O576" i="4"/>
  <c r="N576" i="4"/>
  <c r="M576" i="4"/>
  <c r="L577" i="4"/>
  <c r="P576" i="2"/>
  <c r="Q576" i="2" s="1"/>
  <c r="P575" i="4"/>
  <c r="Q575" i="4" s="1"/>
  <c r="AL575" i="4" s="1"/>
  <c r="R576" i="2"/>
  <c r="AE577" i="2"/>
  <c r="AD577" i="2"/>
  <c r="W576" i="2"/>
  <c r="V576" i="2"/>
  <c r="N577" i="2"/>
  <c r="O577" i="2"/>
  <c r="C577" i="2"/>
  <c r="D577" i="2"/>
  <c r="AD578" i="4"/>
  <c r="AE578" i="4"/>
  <c r="V579" i="4"/>
  <c r="W579" i="4"/>
  <c r="D578" i="4"/>
  <c r="C578" i="4"/>
  <c r="E583" i="6"/>
  <c r="A583" i="6" s="1"/>
  <c r="C584" i="6"/>
  <c r="M577" i="2"/>
  <c r="L578" i="2"/>
  <c r="AB578" i="2"/>
  <c r="AC577" i="2"/>
  <c r="A578" i="2"/>
  <c r="B577" i="2"/>
  <c r="U576" i="2"/>
  <c r="T577" i="2"/>
  <c r="AC578" i="4"/>
  <c r="AB579" i="4"/>
  <c r="A579" i="4"/>
  <c r="B578" i="4"/>
  <c r="U579" i="4"/>
  <c r="T580" i="4"/>
  <c r="X579" i="4" l="1"/>
  <c r="AF577" i="2"/>
  <c r="F576" i="2"/>
  <c r="G577" i="4"/>
  <c r="AF578" i="4"/>
  <c r="AH578" i="4" s="1"/>
  <c r="X576" i="2"/>
  <c r="E578" i="4"/>
  <c r="G578" i="4" s="1"/>
  <c r="AG578" i="4"/>
  <c r="AN578" i="4" s="1"/>
  <c r="Y579" i="4"/>
  <c r="AM579" i="4" s="1"/>
  <c r="Z579" i="4"/>
  <c r="P576" i="4"/>
  <c r="P577" i="2"/>
  <c r="R575" i="4"/>
  <c r="Q576" i="4"/>
  <c r="AL576" i="4" s="1"/>
  <c r="R576" i="4"/>
  <c r="O577" i="4"/>
  <c r="M577" i="4"/>
  <c r="N577" i="4"/>
  <c r="L578" i="4"/>
  <c r="Q577" i="2"/>
  <c r="R577" i="2"/>
  <c r="E577" i="2"/>
  <c r="G577" i="2" s="1"/>
  <c r="F577" i="2"/>
  <c r="AE578" i="2"/>
  <c r="AD578" i="2"/>
  <c r="V577" i="2"/>
  <c r="W577" i="2"/>
  <c r="N578" i="2"/>
  <c r="O578" i="2"/>
  <c r="C578" i="2"/>
  <c r="D578" i="2"/>
  <c r="AE579" i="4"/>
  <c r="AD579" i="4"/>
  <c r="W580" i="4"/>
  <c r="V580" i="4"/>
  <c r="X580" i="4" s="1"/>
  <c r="D579" i="4"/>
  <c r="C579" i="4"/>
  <c r="C585" i="6"/>
  <c r="E584" i="6"/>
  <c r="A584" i="6" s="1"/>
  <c r="T578" i="2"/>
  <c r="U577" i="2"/>
  <c r="A579" i="2"/>
  <c r="B578" i="2"/>
  <c r="AB579" i="2"/>
  <c r="AC578" i="2"/>
  <c r="M578" i="2"/>
  <c r="L579" i="2"/>
  <c r="AB580" i="4"/>
  <c r="AC579" i="4"/>
  <c r="A580" i="4"/>
  <c r="B579" i="4"/>
  <c r="U580" i="4"/>
  <c r="T581" i="4"/>
  <c r="X577" i="2" l="1"/>
  <c r="F578" i="4"/>
  <c r="AK578" i="4" s="1"/>
  <c r="AF579" i="4"/>
  <c r="AG579" i="4"/>
  <c r="AN579" i="4" s="1"/>
  <c r="AH579" i="4"/>
  <c r="Y580" i="4"/>
  <c r="AM580" i="4" s="1"/>
  <c r="Z580" i="4"/>
  <c r="AF578" i="2"/>
  <c r="P578" i="2"/>
  <c r="Q578" i="2" s="1"/>
  <c r="P577" i="4"/>
  <c r="Q577" i="4" s="1"/>
  <c r="AL577" i="4" s="1"/>
  <c r="O578" i="4"/>
  <c r="M578" i="4"/>
  <c r="N578" i="4"/>
  <c r="L579" i="4"/>
  <c r="E579" i="4"/>
  <c r="F579" i="4" s="1"/>
  <c r="AK579" i="4" s="1"/>
  <c r="E578" i="2"/>
  <c r="G578" i="2" s="1"/>
  <c r="AD579" i="2"/>
  <c r="AE579" i="2"/>
  <c r="W578" i="2"/>
  <c r="V578" i="2"/>
  <c r="X578" i="2" s="1"/>
  <c r="N579" i="2"/>
  <c r="O579" i="2"/>
  <c r="C579" i="2"/>
  <c r="D579" i="2"/>
  <c r="AD580" i="4"/>
  <c r="AE580" i="4"/>
  <c r="V581" i="4"/>
  <c r="W581" i="4"/>
  <c r="X581" i="4" s="1"/>
  <c r="D580" i="4"/>
  <c r="C580" i="4"/>
  <c r="E585" i="6"/>
  <c r="A585" i="6" s="1"/>
  <c r="C586" i="6"/>
  <c r="U578" i="2"/>
  <c r="T579" i="2"/>
  <c r="M579" i="2"/>
  <c r="L580" i="2"/>
  <c r="AB580" i="2"/>
  <c r="AC579" i="2"/>
  <c r="A580" i="2"/>
  <c r="B579" i="2"/>
  <c r="U581" i="4"/>
  <c r="T582" i="4"/>
  <c r="AC580" i="4"/>
  <c r="AB581" i="4"/>
  <c r="A581" i="4"/>
  <c r="B580" i="4"/>
  <c r="R577" i="4" l="1"/>
  <c r="R578" i="2"/>
  <c r="AF580" i="4"/>
  <c r="AG580" i="4"/>
  <c r="AN580" i="4" s="1"/>
  <c r="AH580" i="4"/>
  <c r="Y578" i="2"/>
  <c r="Z578" i="2"/>
  <c r="Z581" i="4"/>
  <c r="Y581" i="4"/>
  <c r="AM581" i="4" s="1"/>
  <c r="G579" i="4"/>
  <c r="AG578" i="2"/>
  <c r="AH578" i="2"/>
  <c r="AF579" i="2"/>
  <c r="F578" i="2"/>
  <c r="E580" i="4"/>
  <c r="G580" i="4" s="1"/>
  <c r="P579" i="2"/>
  <c r="Q579" i="2" s="1"/>
  <c r="O579" i="4"/>
  <c r="N579" i="4"/>
  <c r="M579" i="4"/>
  <c r="L580" i="4"/>
  <c r="P578" i="4"/>
  <c r="Q578" i="4" s="1"/>
  <c r="AL578" i="4" s="1"/>
  <c r="E579" i="2"/>
  <c r="G579" i="2" s="1"/>
  <c r="AE580" i="2"/>
  <c r="AD580" i="2"/>
  <c r="V579" i="2"/>
  <c r="W579" i="2"/>
  <c r="O580" i="2"/>
  <c r="N580" i="2"/>
  <c r="C580" i="2"/>
  <c r="D580" i="2"/>
  <c r="AE581" i="4"/>
  <c r="AD581" i="4"/>
  <c r="W582" i="4"/>
  <c r="V582" i="4"/>
  <c r="D581" i="4"/>
  <c r="C581" i="4"/>
  <c r="E586" i="6"/>
  <c r="A586" i="6" s="1"/>
  <c r="C587" i="6"/>
  <c r="A581" i="2"/>
  <c r="B580" i="2"/>
  <c r="AB581" i="2"/>
  <c r="AC580" i="2"/>
  <c r="M580" i="2"/>
  <c r="L581" i="2"/>
  <c r="T580" i="2"/>
  <c r="U579" i="2"/>
  <c r="U582" i="4"/>
  <c r="X582" i="4"/>
  <c r="T583" i="4"/>
  <c r="AB582" i="4"/>
  <c r="AC581" i="4"/>
  <c r="A582" i="4"/>
  <c r="B581" i="4"/>
  <c r="X579" i="2" l="1"/>
  <c r="AF581" i="4"/>
  <c r="F580" i="4"/>
  <c r="AK580" i="4" s="1"/>
  <c r="P580" i="2"/>
  <c r="AG581" i="4"/>
  <c r="AN581" i="4" s="1"/>
  <c r="AH581" i="4"/>
  <c r="Y582" i="4"/>
  <c r="AM582" i="4" s="1"/>
  <c r="Z582" i="4"/>
  <c r="R579" i="2"/>
  <c r="Y579" i="2"/>
  <c r="Z579" i="2"/>
  <c r="AG579" i="2"/>
  <c r="AH579" i="2"/>
  <c r="AF580" i="2"/>
  <c r="F579" i="2"/>
  <c r="E580" i="2"/>
  <c r="G580" i="2" s="1"/>
  <c r="P579" i="4"/>
  <c r="Q579" i="4" s="1"/>
  <c r="AL579" i="4" s="1"/>
  <c r="N580" i="4"/>
  <c r="O580" i="4"/>
  <c r="L581" i="4"/>
  <c r="M580" i="4"/>
  <c r="R578" i="4"/>
  <c r="Q580" i="2"/>
  <c r="R580" i="2"/>
  <c r="E581" i="4"/>
  <c r="F581" i="4" s="1"/>
  <c r="AK581" i="4" s="1"/>
  <c r="AE581" i="2"/>
  <c r="AD581" i="2"/>
  <c r="V580" i="2"/>
  <c r="W580" i="2"/>
  <c r="N581" i="2"/>
  <c r="O581" i="2"/>
  <c r="C581" i="2"/>
  <c r="D581" i="2"/>
  <c r="AD582" i="4"/>
  <c r="AE582" i="4"/>
  <c r="V583" i="4"/>
  <c r="W583" i="4"/>
  <c r="X583" i="4" s="1"/>
  <c r="D582" i="4"/>
  <c r="C582" i="4"/>
  <c r="E587" i="6"/>
  <c r="A587" i="6" s="1"/>
  <c r="C588" i="6"/>
  <c r="AB582" i="2"/>
  <c r="AC581" i="2"/>
  <c r="U580" i="2"/>
  <c r="T581" i="2"/>
  <c r="M581" i="2"/>
  <c r="L582" i="2"/>
  <c r="A582" i="2"/>
  <c r="B581" i="2"/>
  <c r="AC582" i="4"/>
  <c r="AB583" i="4"/>
  <c r="A583" i="4"/>
  <c r="B582" i="4"/>
  <c r="U583" i="4"/>
  <c r="T584" i="4"/>
  <c r="F580" i="2" l="1"/>
  <c r="AF582" i="4"/>
  <c r="X580" i="2"/>
  <c r="AG582" i="4"/>
  <c r="AN582" i="4" s="1"/>
  <c r="AH582" i="4"/>
  <c r="Y580" i="2"/>
  <c r="Z580" i="2"/>
  <c r="P580" i="4"/>
  <c r="R580" i="4" s="1"/>
  <c r="R579" i="4"/>
  <c r="AF581" i="2"/>
  <c r="AG580" i="2"/>
  <c r="AH580" i="2"/>
  <c r="G581" i="4"/>
  <c r="E581" i="2"/>
  <c r="G581" i="2" s="1"/>
  <c r="P581" i="2"/>
  <c r="R581" i="2" s="1"/>
  <c r="O581" i="4"/>
  <c r="N581" i="4"/>
  <c r="L582" i="4"/>
  <c r="M581" i="4"/>
  <c r="E582" i="4"/>
  <c r="G582" i="4" s="1"/>
  <c r="AE582" i="2"/>
  <c r="AD582" i="2"/>
  <c r="V581" i="2"/>
  <c r="W581" i="2"/>
  <c r="O582" i="2"/>
  <c r="N582" i="2"/>
  <c r="C582" i="2"/>
  <c r="D582" i="2"/>
  <c r="AD583" i="4"/>
  <c r="AE583" i="4"/>
  <c r="W584" i="4"/>
  <c r="V584" i="4"/>
  <c r="D583" i="4"/>
  <c r="C583" i="4"/>
  <c r="C589" i="6"/>
  <c r="E588" i="6"/>
  <c r="A588" i="6" s="1"/>
  <c r="A583" i="2"/>
  <c r="B582" i="2"/>
  <c r="T582" i="2"/>
  <c r="U581" i="2"/>
  <c r="AB583" i="2"/>
  <c r="AC582" i="2"/>
  <c r="M582" i="2"/>
  <c r="L583" i="2"/>
  <c r="U584" i="4"/>
  <c r="T585" i="4"/>
  <c r="AB584" i="4"/>
  <c r="AC583" i="4"/>
  <c r="A584" i="4"/>
  <c r="B583" i="4"/>
  <c r="X581" i="2" l="1"/>
  <c r="F581" i="2"/>
  <c r="AF582" i="2"/>
  <c r="X584" i="4"/>
  <c r="AG582" i="2"/>
  <c r="AH582" i="2"/>
  <c r="Y581" i="2"/>
  <c r="Z581" i="2"/>
  <c r="Q581" i="2"/>
  <c r="Q580" i="4"/>
  <c r="AL580" i="4" s="1"/>
  <c r="AG581" i="2"/>
  <c r="AH581" i="2"/>
  <c r="AF583" i="4"/>
  <c r="P581" i="4"/>
  <c r="R581" i="4" s="1"/>
  <c r="O582" i="4"/>
  <c r="N582" i="4"/>
  <c r="M582" i="4"/>
  <c r="L583" i="4"/>
  <c r="P582" i="2"/>
  <c r="Q582" i="2" s="1"/>
  <c r="F582" i="4"/>
  <c r="AK582" i="4" s="1"/>
  <c r="E583" i="4"/>
  <c r="F583" i="4" s="1"/>
  <c r="AK583" i="4" s="1"/>
  <c r="E582" i="2"/>
  <c r="G582" i="2" s="1"/>
  <c r="AD583" i="2"/>
  <c r="AE583" i="2"/>
  <c r="V582" i="2"/>
  <c r="W582" i="2"/>
  <c r="N583" i="2"/>
  <c r="O583" i="2"/>
  <c r="C583" i="2"/>
  <c r="D583" i="2"/>
  <c r="AD584" i="4"/>
  <c r="AE584" i="4"/>
  <c r="V585" i="4"/>
  <c r="W585" i="4"/>
  <c r="D584" i="4"/>
  <c r="C584" i="4"/>
  <c r="E589" i="6"/>
  <c r="A589" i="6" s="1"/>
  <c r="C590" i="6"/>
  <c r="M583" i="2"/>
  <c r="L584" i="2"/>
  <c r="AB584" i="2"/>
  <c r="AC583" i="2"/>
  <c r="U582" i="2"/>
  <c r="T583" i="2"/>
  <c r="A584" i="2"/>
  <c r="B583" i="2"/>
  <c r="A585" i="4"/>
  <c r="B584" i="4"/>
  <c r="U585" i="4"/>
  <c r="T586" i="4"/>
  <c r="AC584" i="4"/>
  <c r="AB585" i="4"/>
  <c r="Q581" i="4" l="1"/>
  <c r="AL581" i="4" s="1"/>
  <c r="AF584" i="4"/>
  <c r="G583" i="4"/>
  <c r="X585" i="4"/>
  <c r="Z585" i="4" s="1"/>
  <c r="X582" i="2"/>
  <c r="Y582" i="2" s="1"/>
  <c r="AF583" i="2"/>
  <c r="Z582" i="2"/>
  <c r="E583" i="2"/>
  <c r="P582" i="4"/>
  <c r="R582" i="4" s="1"/>
  <c r="R582" i="2"/>
  <c r="M583" i="4"/>
  <c r="L584" i="4"/>
  <c r="O583" i="4"/>
  <c r="N583" i="4"/>
  <c r="P583" i="2"/>
  <c r="Q583" i="2" s="1"/>
  <c r="E584" i="4"/>
  <c r="F582" i="2"/>
  <c r="F583" i="2"/>
  <c r="G583" i="2"/>
  <c r="G584" i="4"/>
  <c r="F584" i="4"/>
  <c r="AK584" i="4" s="1"/>
  <c r="AE584" i="2"/>
  <c r="AD584" i="2"/>
  <c r="V583" i="2"/>
  <c r="W583" i="2"/>
  <c r="X583" i="2" s="1"/>
  <c r="N584" i="2"/>
  <c r="O584" i="2"/>
  <c r="C584" i="2"/>
  <c r="D584" i="2"/>
  <c r="AD585" i="4"/>
  <c r="AE585" i="4"/>
  <c r="W586" i="4"/>
  <c r="V586" i="4"/>
  <c r="X586" i="4" s="1"/>
  <c r="D585" i="4"/>
  <c r="C585" i="4"/>
  <c r="E590" i="6"/>
  <c r="A590" i="6" s="1"/>
  <c r="C591" i="6"/>
  <c r="A585" i="2"/>
  <c r="B584" i="2"/>
  <c r="T584" i="2"/>
  <c r="U583" i="2"/>
  <c r="M584" i="2"/>
  <c r="L585" i="2"/>
  <c r="AB585" i="2"/>
  <c r="AC584" i="2"/>
  <c r="U586" i="4"/>
  <c r="T587" i="4"/>
  <c r="AB586" i="4"/>
  <c r="AC585" i="4"/>
  <c r="A586" i="4"/>
  <c r="B585" i="4"/>
  <c r="Y585" i="4" l="1"/>
  <c r="AM585" i="4" s="1"/>
  <c r="AF585" i="4"/>
  <c r="R583" i="2"/>
  <c r="P583" i="4"/>
  <c r="AF584" i="2"/>
  <c r="AG585" i="4"/>
  <c r="AN585" i="4" s="1"/>
  <c r="AH585" i="4"/>
  <c r="Q582" i="4"/>
  <c r="AL582" i="4" s="1"/>
  <c r="Y586" i="4"/>
  <c r="AM586" i="4" s="1"/>
  <c r="Z586" i="4"/>
  <c r="L585" i="4"/>
  <c r="O584" i="4"/>
  <c r="M584" i="4"/>
  <c r="N584" i="4"/>
  <c r="Q583" i="4"/>
  <c r="AL583" i="4" s="1"/>
  <c r="R583" i="4"/>
  <c r="P584" i="2"/>
  <c r="R584" i="2" s="1"/>
  <c r="E585" i="4"/>
  <c r="G585" i="4" s="1"/>
  <c r="E584" i="2"/>
  <c r="F584" i="2" s="1"/>
  <c r="AE585" i="2"/>
  <c r="AD585" i="2"/>
  <c r="AF585" i="2" s="1"/>
  <c r="W584" i="2"/>
  <c r="V584" i="2"/>
  <c r="N585" i="2"/>
  <c r="O585" i="2"/>
  <c r="C585" i="2"/>
  <c r="D585" i="2"/>
  <c r="AD586" i="4"/>
  <c r="AE586" i="4"/>
  <c r="AF586" i="4" s="1"/>
  <c r="V587" i="4"/>
  <c r="W587" i="4"/>
  <c r="D586" i="4"/>
  <c r="C586" i="4"/>
  <c r="E591" i="6"/>
  <c r="A591" i="6" s="1"/>
  <c r="C592" i="6"/>
  <c r="M585" i="2"/>
  <c r="L586" i="2"/>
  <c r="AB586" i="2"/>
  <c r="AC585" i="2"/>
  <c r="A586" i="2"/>
  <c r="B585" i="2"/>
  <c r="U584" i="2"/>
  <c r="T585" i="2"/>
  <c r="U587" i="4"/>
  <c r="T588" i="4"/>
  <c r="AC586" i="4"/>
  <c r="AB587" i="4"/>
  <c r="A587" i="4"/>
  <c r="B586" i="4"/>
  <c r="X587" i="4" l="1"/>
  <c r="E586" i="4"/>
  <c r="G584" i="2"/>
  <c r="X584" i="2"/>
  <c r="F585" i="4"/>
  <c r="AK585" i="4" s="1"/>
  <c r="E585" i="2"/>
  <c r="F585" i="2" s="1"/>
  <c r="Y587" i="4"/>
  <c r="AM587" i="4" s="1"/>
  <c r="Z587" i="4"/>
  <c r="AG585" i="2"/>
  <c r="AH585" i="2"/>
  <c r="AG586" i="4"/>
  <c r="AN586" i="4" s="1"/>
  <c r="AH586" i="4"/>
  <c r="P584" i="4"/>
  <c r="P585" i="2"/>
  <c r="Q585" i="2" s="1"/>
  <c r="Q584" i="4"/>
  <c r="AL584" i="4" s="1"/>
  <c r="R584" i="4"/>
  <c r="O585" i="4"/>
  <c r="N585" i="4"/>
  <c r="M585" i="4"/>
  <c r="L586" i="4"/>
  <c r="Q584" i="2"/>
  <c r="F586" i="4"/>
  <c r="AK586" i="4" s="1"/>
  <c r="G586" i="4"/>
  <c r="AE586" i="2"/>
  <c r="AD586" i="2"/>
  <c r="V585" i="2"/>
  <c r="W585" i="2"/>
  <c r="N586" i="2"/>
  <c r="O586" i="2"/>
  <c r="C586" i="2"/>
  <c r="D586" i="2"/>
  <c r="AE587" i="4"/>
  <c r="AD587" i="4"/>
  <c r="W588" i="4"/>
  <c r="V588" i="4"/>
  <c r="D587" i="4"/>
  <c r="C587" i="4"/>
  <c r="C593" i="6"/>
  <c r="E592" i="6"/>
  <c r="A592" i="6" s="1"/>
  <c r="A587" i="2"/>
  <c r="B586" i="2"/>
  <c r="T586" i="2"/>
  <c r="U585" i="2"/>
  <c r="AB587" i="2"/>
  <c r="AC586" i="2"/>
  <c r="M586" i="2"/>
  <c r="L587" i="2"/>
  <c r="A588" i="4"/>
  <c r="B587" i="4"/>
  <c r="AB588" i="4"/>
  <c r="AC587" i="4"/>
  <c r="U588" i="4"/>
  <c r="T589" i="4"/>
  <c r="G585" i="2" l="1"/>
  <c r="X588" i="4"/>
  <c r="R585" i="2"/>
  <c r="E586" i="2"/>
  <c r="F586" i="2" s="1"/>
  <c r="X585" i="2"/>
  <c r="Z585" i="2" s="1"/>
  <c r="AF587" i="4"/>
  <c r="AG587" i="4" s="1"/>
  <c r="AN587" i="4" s="1"/>
  <c r="Y588" i="4"/>
  <c r="AM588" i="4" s="1"/>
  <c r="Z588" i="4"/>
  <c r="AF586" i="2"/>
  <c r="P586" i="2"/>
  <c r="Q586" i="2" s="1"/>
  <c r="P585" i="4"/>
  <c r="R585" i="4" s="1"/>
  <c r="N586" i="4"/>
  <c r="L587" i="4"/>
  <c r="O586" i="4"/>
  <c r="M586" i="4"/>
  <c r="E587" i="4"/>
  <c r="F587" i="4" s="1"/>
  <c r="AK587" i="4" s="1"/>
  <c r="AD587" i="2"/>
  <c r="AE587" i="2"/>
  <c r="V586" i="2"/>
  <c r="W586" i="2"/>
  <c r="N587" i="2"/>
  <c r="O587" i="2"/>
  <c r="C587" i="2"/>
  <c r="D587" i="2"/>
  <c r="AD588" i="4"/>
  <c r="AE588" i="4"/>
  <c r="AF588" i="4" s="1"/>
  <c r="V589" i="4"/>
  <c r="W589" i="4"/>
  <c r="D588" i="4"/>
  <c r="C588" i="4"/>
  <c r="E593" i="6"/>
  <c r="A593" i="6" s="1"/>
  <c r="C594" i="6"/>
  <c r="M587" i="2"/>
  <c r="L588" i="2"/>
  <c r="AB588" i="2"/>
  <c r="AC587" i="2"/>
  <c r="U586" i="2"/>
  <c r="T587" i="2"/>
  <c r="A588" i="2"/>
  <c r="B587" i="2"/>
  <c r="A589" i="4"/>
  <c r="B588" i="4"/>
  <c r="U589" i="4"/>
  <c r="T590" i="4"/>
  <c r="AC588" i="4"/>
  <c r="AB589" i="4"/>
  <c r="Y585" i="2" l="1"/>
  <c r="X586" i="2"/>
  <c r="Z586" i="2" s="1"/>
  <c r="AH587" i="4"/>
  <c r="G586" i="2"/>
  <c r="X589" i="4"/>
  <c r="Z589" i="4"/>
  <c r="Y589" i="4"/>
  <c r="AM589" i="4" s="1"/>
  <c r="Y586" i="2"/>
  <c r="AG588" i="4"/>
  <c r="AN588" i="4" s="1"/>
  <c r="AH588" i="4"/>
  <c r="R586" i="2"/>
  <c r="P587" i="2"/>
  <c r="R587" i="2" s="1"/>
  <c r="AG586" i="2"/>
  <c r="AH586" i="2"/>
  <c r="AF587" i="2"/>
  <c r="Q585" i="4"/>
  <c r="AL585" i="4" s="1"/>
  <c r="M587" i="4"/>
  <c r="L588" i="4"/>
  <c r="O587" i="4"/>
  <c r="N587" i="4"/>
  <c r="P586" i="4"/>
  <c r="R586" i="4" s="1"/>
  <c r="E587" i="2"/>
  <c r="G587" i="2" s="1"/>
  <c r="G587" i="4"/>
  <c r="E588" i="4"/>
  <c r="F588" i="4" s="1"/>
  <c r="AK588" i="4" s="1"/>
  <c r="AE588" i="2"/>
  <c r="AD588" i="2"/>
  <c r="V587" i="2"/>
  <c r="W587" i="2"/>
  <c r="O588" i="2"/>
  <c r="N588" i="2"/>
  <c r="C588" i="2"/>
  <c r="D588" i="2"/>
  <c r="AE589" i="4"/>
  <c r="AD589" i="4"/>
  <c r="W590" i="4"/>
  <c r="V590" i="4"/>
  <c r="D589" i="4"/>
  <c r="C589" i="4"/>
  <c r="E594" i="6"/>
  <c r="A594" i="6" s="1"/>
  <c r="C595" i="6"/>
  <c r="M588" i="2"/>
  <c r="L589" i="2"/>
  <c r="A589" i="2"/>
  <c r="B588" i="2"/>
  <c r="X587" i="2"/>
  <c r="T588" i="2"/>
  <c r="U587" i="2"/>
  <c r="AB589" i="2"/>
  <c r="AC588" i="2"/>
  <c r="AB590" i="4"/>
  <c r="AC589" i="4"/>
  <c r="A590" i="4"/>
  <c r="B589" i="4"/>
  <c r="U590" i="4"/>
  <c r="T591" i="4"/>
  <c r="F587" i="2" l="1"/>
  <c r="X590" i="4"/>
  <c r="AF589" i="4"/>
  <c r="AF588" i="2"/>
  <c r="AG589" i="4"/>
  <c r="AN589" i="4" s="1"/>
  <c r="AH589" i="4"/>
  <c r="Y587" i="2"/>
  <c r="Z587" i="2"/>
  <c r="AG587" i="2"/>
  <c r="AH587" i="2"/>
  <c r="Q587" i="2"/>
  <c r="AG588" i="2"/>
  <c r="AH588" i="2"/>
  <c r="P588" i="2"/>
  <c r="P587" i="4"/>
  <c r="Q587" i="4" s="1"/>
  <c r="AL587" i="4" s="1"/>
  <c r="N588" i="4"/>
  <c r="M588" i="4"/>
  <c r="O588" i="4"/>
  <c r="L589" i="4"/>
  <c r="Q586" i="4"/>
  <c r="AL586" i="4" s="1"/>
  <c r="Q588" i="2"/>
  <c r="R588" i="2"/>
  <c r="G588" i="4"/>
  <c r="E588" i="2"/>
  <c r="F588" i="2" s="1"/>
  <c r="E589" i="4"/>
  <c r="F589" i="4" s="1"/>
  <c r="AK589" i="4" s="1"/>
  <c r="AE589" i="2"/>
  <c r="AD589" i="2"/>
  <c r="V588" i="2"/>
  <c r="W588" i="2"/>
  <c r="N589" i="2"/>
  <c r="O589" i="2"/>
  <c r="C589" i="2"/>
  <c r="D589" i="2"/>
  <c r="AD590" i="4"/>
  <c r="AE590" i="4"/>
  <c r="V591" i="4"/>
  <c r="W591" i="4"/>
  <c r="D590" i="4"/>
  <c r="C590" i="4"/>
  <c r="E595" i="6"/>
  <c r="A595" i="6" s="1"/>
  <c r="C596" i="6"/>
  <c r="L590" i="2"/>
  <c r="M589" i="2"/>
  <c r="A590" i="2"/>
  <c r="B589" i="2"/>
  <c r="AB590" i="2"/>
  <c r="AC589" i="2"/>
  <c r="U588" i="2"/>
  <c r="T589" i="2"/>
  <c r="U591" i="4"/>
  <c r="T592" i="4"/>
  <c r="AC590" i="4"/>
  <c r="AB591" i="4"/>
  <c r="A591" i="4"/>
  <c r="B590" i="4"/>
  <c r="AF589" i="2" l="1"/>
  <c r="AF590" i="4"/>
  <c r="R587" i="4"/>
  <c r="G588" i="2"/>
  <c r="P589" i="2"/>
  <c r="X588" i="2"/>
  <c r="X591" i="4"/>
  <c r="AG589" i="2"/>
  <c r="AH589" i="2"/>
  <c r="P588" i="4"/>
  <c r="R588" i="4" s="1"/>
  <c r="O589" i="4"/>
  <c r="L590" i="4"/>
  <c r="N589" i="4"/>
  <c r="M589" i="4"/>
  <c r="Q589" i="2"/>
  <c r="R589" i="2"/>
  <c r="E590" i="4"/>
  <c r="G589" i="4"/>
  <c r="F590" i="4"/>
  <c r="AK590" i="4" s="1"/>
  <c r="G590" i="4"/>
  <c r="E589" i="2"/>
  <c r="G589" i="2" s="1"/>
  <c r="AE590" i="2"/>
  <c r="AD590" i="2"/>
  <c r="AF590" i="2" s="1"/>
  <c r="V589" i="2"/>
  <c r="W589" i="2"/>
  <c r="O590" i="2"/>
  <c r="N590" i="2"/>
  <c r="C590" i="2"/>
  <c r="D590" i="2"/>
  <c r="AD591" i="4"/>
  <c r="AE591" i="4"/>
  <c r="AF591" i="4" s="1"/>
  <c r="W592" i="4"/>
  <c r="V592" i="4"/>
  <c r="D591" i="4"/>
  <c r="C591" i="4"/>
  <c r="C597" i="6"/>
  <c r="E596" i="6"/>
  <c r="A596" i="6" s="1"/>
  <c r="AB591" i="2"/>
  <c r="AC590" i="2"/>
  <c r="T590" i="2"/>
  <c r="U589" i="2"/>
  <c r="A591" i="2"/>
  <c r="B590" i="2"/>
  <c r="L591" i="2"/>
  <c r="M590" i="2"/>
  <c r="A592" i="4"/>
  <c r="B591" i="4"/>
  <c r="AB592" i="4"/>
  <c r="AC591" i="4"/>
  <c r="U592" i="4"/>
  <c r="T593" i="4"/>
  <c r="X592" i="4" l="1"/>
  <c r="Q588" i="4"/>
  <c r="AL588" i="4" s="1"/>
  <c r="X589" i="2"/>
  <c r="Y592" i="4"/>
  <c r="AM592" i="4" s="1"/>
  <c r="Z592" i="4"/>
  <c r="Y589" i="2"/>
  <c r="Z589" i="2"/>
  <c r="Y588" i="2"/>
  <c r="Z588" i="2"/>
  <c r="P589" i="4"/>
  <c r="Q589" i="4" s="1"/>
  <c r="AL589" i="4" s="1"/>
  <c r="O590" i="4"/>
  <c r="N590" i="4"/>
  <c r="M590" i="4"/>
  <c r="L591" i="4"/>
  <c r="R590" i="2"/>
  <c r="P590" i="2"/>
  <c r="Q590" i="2" s="1"/>
  <c r="E590" i="2"/>
  <c r="F590" i="2" s="1"/>
  <c r="F589" i="2"/>
  <c r="G590" i="2"/>
  <c r="E591" i="4"/>
  <c r="G591" i="4" s="1"/>
  <c r="AD591" i="2"/>
  <c r="AE591" i="2"/>
  <c r="V590" i="2"/>
  <c r="W590" i="2"/>
  <c r="N591" i="2"/>
  <c r="O591" i="2"/>
  <c r="C591" i="2"/>
  <c r="D591" i="2"/>
  <c r="AD592" i="4"/>
  <c r="AE592" i="4"/>
  <c r="V593" i="4"/>
  <c r="W593" i="4"/>
  <c r="D592" i="4"/>
  <c r="C592" i="4"/>
  <c r="E597" i="6"/>
  <c r="A597" i="6" s="1"/>
  <c r="C598" i="6"/>
  <c r="L592" i="2"/>
  <c r="M591" i="2"/>
  <c r="B591" i="2"/>
  <c r="A592" i="2"/>
  <c r="U590" i="2"/>
  <c r="T591" i="2"/>
  <c r="AB592" i="2"/>
  <c r="AC591" i="2"/>
  <c r="U593" i="4"/>
  <c r="T594" i="4"/>
  <c r="A593" i="4"/>
  <c r="B592" i="4"/>
  <c r="AC592" i="4"/>
  <c r="AB593" i="4"/>
  <c r="AF592" i="4" l="1"/>
  <c r="F591" i="4"/>
  <c r="AK591" i="4" s="1"/>
  <c r="X593" i="4"/>
  <c r="X590" i="2"/>
  <c r="AF591" i="2"/>
  <c r="Z593" i="4"/>
  <c r="Y593" i="4"/>
  <c r="AM593" i="4" s="1"/>
  <c r="AG592" i="4"/>
  <c r="AN592" i="4" s="1"/>
  <c r="AH592" i="4"/>
  <c r="R589" i="4"/>
  <c r="E592" i="4"/>
  <c r="F592" i="4" s="1"/>
  <c r="AK592" i="4" s="1"/>
  <c r="P591" i="2"/>
  <c r="P590" i="4"/>
  <c r="Q590" i="4" s="1"/>
  <c r="AL590" i="4" s="1"/>
  <c r="O591" i="4"/>
  <c r="N591" i="4"/>
  <c r="M591" i="4"/>
  <c r="L592" i="4"/>
  <c r="R590" i="4"/>
  <c r="Q591" i="2"/>
  <c r="R591" i="2"/>
  <c r="E591" i="2"/>
  <c r="F591" i="2" s="1"/>
  <c r="G591" i="2"/>
  <c r="AE592" i="2"/>
  <c r="AD592" i="2"/>
  <c r="AF592" i="2" s="1"/>
  <c r="V591" i="2"/>
  <c r="W591" i="2"/>
  <c r="N592" i="2"/>
  <c r="O592" i="2"/>
  <c r="C592" i="2"/>
  <c r="D592" i="2"/>
  <c r="AD593" i="4"/>
  <c r="AE593" i="4"/>
  <c r="AF593" i="4" s="1"/>
  <c r="W594" i="4"/>
  <c r="V594" i="4"/>
  <c r="D593" i="4"/>
  <c r="C593" i="4"/>
  <c r="E598" i="6"/>
  <c r="A598" i="6" s="1"/>
  <c r="C599" i="6"/>
  <c r="B592" i="2"/>
  <c r="A593" i="2"/>
  <c r="AC592" i="2"/>
  <c r="AB593" i="2"/>
  <c r="L593" i="2"/>
  <c r="M592" i="2"/>
  <c r="T592" i="2"/>
  <c r="U591" i="2"/>
  <c r="A594" i="4"/>
  <c r="B593" i="4"/>
  <c r="AB594" i="4"/>
  <c r="AC593" i="4"/>
  <c r="U594" i="4"/>
  <c r="T595" i="4"/>
  <c r="X594" i="4" l="1"/>
  <c r="Y594" i="4"/>
  <c r="AM594" i="4" s="1"/>
  <c r="Z594" i="4"/>
  <c r="AG592" i="2"/>
  <c r="AH592" i="2"/>
  <c r="X591" i="2"/>
  <c r="AG593" i="4"/>
  <c r="AN593" i="4" s="1"/>
  <c r="AH593" i="4"/>
  <c r="G592" i="4"/>
  <c r="P592" i="2"/>
  <c r="R592" i="2" s="1"/>
  <c r="N592" i="4"/>
  <c r="M592" i="4"/>
  <c r="O592" i="4"/>
  <c r="P592" i="4" s="1"/>
  <c r="R592" i="4" s="1"/>
  <c r="L593" i="4"/>
  <c r="P591" i="4"/>
  <c r="Q591" i="4" s="1"/>
  <c r="AL591" i="4" s="1"/>
  <c r="Q592" i="2"/>
  <c r="E592" i="2"/>
  <c r="F592" i="2"/>
  <c r="G592" i="2"/>
  <c r="E593" i="4"/>
  <c r="G593" i="4" s="1"/>
  <c r="AE593" i="2"/>
  <c r="AD593" i="2"/>
  <c r="W592" i="2"/>
  <c r="V592" i="2"/>
  <c r="N593" i="2"/>
  <c r="O593" i="2"/>
  <c r="C593" i="2"/>
  <c r="D593" i="2"/>
  <c r="AD594" i="4"/>
  <c r="AE594" i="4"/>
  <c r="V595" i="4"/>
  <c r="W595" i="4"/>
  <c r="D594" i="4"/>
  <c r="C594" i="4"/>
  <c r="E599" i="6"/>
  <c r="A599" i="6" s="1"/>
  <c r="C600" i="6"/>
  <c r="B593" i="2"/>
  <c r="A594" i="2"/>
  <c r="T593" i="2"/>
  <c r="U592" i="2"/>
  <c r="L594" i="2"/>
  <c r="M593" i="2"/>
  <c r="AC593" i="2"/>
  <c r="AB594" i="2"/>
  <c r="AC594" i="4"/>
  <c r="AB595" i="4"/>
  <c r="A595" i="4"/>
  <c r="B594" i="4"/>
  <c r="U595" i="4"/>
  <c r="T596" i="4"/>
  <c r="AF594" i="4" l="1"/>
  <c r="AF593" i="2"/>
  <c r="AG593" i="2" s="1"/>
  <c r="X595" i="4"/>
  <c r="X592" i="2"/>
  <c r="Y595" i="4"/>
  <c r="AM595" i="4" s="1"/>
  <c r="Z595" i="4"/>
  <c r="Y592" i="2"/>
  <c r="Z592" i="2"/>
  <c r="AG594" i="4"/>
  <c r="AN594" i="4" s="1"/>
  <c r="AH594" i="4"/>
  <c r="R591" i="4"/>
  <c r="Q592" i="4"/>
  <c r="AL592" i="4" s="1"/>
  <c r="N593" i="4"/>
  <c r="L594" i="4"/>
  <c r="O593" i="4"/>
  <c r="M593" i="4"/>
  <c r="P593" i="2"/>
  <c r="Q593" i="2" s="1"/>
  <c r="E594" i="4"/>
  <c r="F594" i="4" s="1"/>
  <c r="AK594" i="4" s="1"/>
  <c r="F593" i="4"/>
  <c r="AK593" i="4" s="1"/>
  <c r="E593" i="2"/>
  <c r="F593" i="2" s="1"/>
  <c r="AE594" i="2"/>
  <c r="AD594" i="2"/>
  <c r="V593" i="2"/>
  <c r="W593" i="2"/>
  <c r="N594" i="2"/>
  <c r="O594" i="2"/>
  <c r="C594" i="2"/>
  <c r="D594" i="2"/>
  <c r="AE595" i="4"/>
  <c r="AD595" i="4"/>
  <c r="AF595" i="4" s="1"/>
  <c r="W596" i="4"/>
  <c r="V596" i="4"/>
  <c r="D595" i="4"/>
  <c r="C595" i="4"/>
  <c r="C601" i="6"/>
  <c r="E600" i="6"/>
  <c r="A600" i="6" s="1"/>
  <c r="T594" i="2"/>
  <c r="U593" i="2"/>
  <c r="AC594" i="2"/>
  <c r="AB595" i="2"/>
  <c r="L595" i="2"/>
  <c r="M594" i="2"/>
  <c r="B594" i="2"/>
  <c r="A595" i="2"/>
  <c r="U596" i="4"/>
  <c r="T597" i="4"/>
  <c r="A596" i="4"/>
  <c r="B595" i="4"/>
  <c r="AB596" i="4"/>
  <c r="AC595" i="4"/>
  <c r="AH593" i="2" l="1"/>
  <c r="X596" i="4"/>
  <c r="Y596" i="4" s="1"/>
  <c r="AM596" i="4" s="1"/>
  <c r="X593" i="2"/>
  <c r="AF594" i="2"/>
  <c r="AG594" i="2" s="1"/>
  <c r="Y593" i="2"/>
  <c r="Z593" i="2"/>
  <c r="AG595" i="4"/>
  <c r="AN595" i="4" s="1"/>
  <c r="AH595" i="4"/>
  <c r="Z596" i="4"/>
  <c r="G594" i="4"/>
  <c r="P593" i="4"/>
  <c r="Q593" i="4" s="1"/>
  <c r="AL593" i="4" s="1"/>
  <c r="P594" i="2"/>
  <c r="Q594" i="2" s="1"/>
  <c r="R593" i="2"/>
  <c r="N594" i="4"/>
  <c r="M594" i="4"/>
  <c r="O594" i="4"/>
  <c r="L595" i="4"/>
  <c r="G593" i="2"/>
  <c r="E594" i="2"/>
  <c r="F594" i="2" s="1"/>
  <c r="E595" i="4"/>
  <c r="G595" i="4" s="1"/>
  <c r="AD595" i="2"/>
  <c r="AE595" i="2"/>
  <c r="V594" i="2"/>
  <c r="W594" i="2"/>
  <c r="N595" i="2"/>
  <c r="O595" i="2"/>
  <c r="C595" i="2"/>
  <c r="D595" i="2"/>
  <c r="AD596" i="4"/>
  <c r="AE596" i="4"/>
  <c r="V597" i="4"/>
  <c r="W597" i="4"/>
  <c r="D596" i="4"/>
  <c r="C596" i="4"/>
  <c r="E601" i="6"/>
  <c r="A601" i="6" s="1"/>
  <c r="C602" i="6"/>
  <c r="B595" i="2"/>
  <c r="A596" i="2"/>
  <c r="L596" i="2"/>
  <c r="M595" i="2"/>
  <c r="AC595" i="2"/>
  <c r="AB596" i="2"/>
  <c r="T595" i="2"/>
  <c r="U594" i="2"/>
  <c r="X594" i="2"/>
  <c r="AC596" i="4"/>
  <c r="AB597" i="4"/>
  <c r="A597" i="4"/>
  <c r="B596" i="4"/>
  <c r="X597" i="4"/>
  <c r="U597" i="4"/>
  <c r="T598" i="4"/>
  <c r="G594" i="2" l="1"/>
  <c r="AF595" i="2"/>
  <c r="AF596" i="4"/>
  <c r="E595" i="2"/>
  <c r="AH594" i="2"/>
  <c r="P595" i="2"/>
  <c r="Q595" i="2" s="1"/>
  <c r="R594" i="2"/>
  <c r="R593" i="4"/>
  <c r="Y594" i="2"/>
  <c r="Z594" i="2"/>
  <c r="AG596" i="4"/>
  <c r="AN596" i="4" s="1"/>
  <c r="AH596" i="4"/>
  <c r="AG595" i="2"/>
  <c r="AH595" i="2"/>
  <c r="E596" i="4"/>
  <c r="G596" i="4" s="1"/>
  <c r="O595" i="4"/>
  <c r="L596" i="4"/>
  <c r="M595" i="4"/>
  <c r="N595" i="4"/>
  <c r="P594" i="4"/>
  <c r="Q594" i="4" s="1"/>
  <c r="AL594" i="4" s="1"/>
  <c r="F595" i="4"/>
  <c r="AK595" i="4" s="1"/>
  <c r="F595" i="2"/>
  <c r="G595" i="2"/>
  <c r="AE596" i="2"/>
  <c r="AD596" i="2"/>
  <c r="V595" i="2"/>
  <c r="W595" i="2"/>
  <c r="O596" i="2"/>
  <c r="N596" i="2"/>
  <c r="C596" i="2"/>
  <c r="D596" i="2"/>
  <c r="AE597" i="4"/>
  <c r="AD597" i="4"/>
  <c r="W598" i="4"/>
  <c r="V598" i="4"/>
  <c r="X598" i="4" s="1"/>
  <c r="D597" i="4"/>
  <c r="C597" i="4"/>
  <c r="E602" i="6"/>
  <c r="A602" i="6" s="1"/>
  <c r="C603" i="6"/>
  <c r="T596" i="2"/>
  <c r="U595" i="2"/>
  <c r="AC596" i="2"/>
  <c r="AB597" i="2"/>
  <c r="L597" i="2"/>
  <c r="M596" i="2"/>
  <c r="B596" i="2"/>
  <c r="A597" i="2"/>
  <c r="A598" i="4"/>
  <c r="B597" i="4"/>
  <c r="U598" i="4"/>
  <c r="T599" i="4"/>
  <c r="AB598" i="4"/>
  <c r="AC597" i="4"/>
  <c r="AF596" i="2" l="1"/>
  <c r="AF597" i="4"/>
  <c r="R595" i="2"/>
  <c r="X595" i="2"/>
  <c r="Y595" i="2" s="1"/>
  <c r="Z595" i="2"/>
  <c r="AG596" i="2"/>
  <c r="AH596" i="2"/>
  <c r="F596" i="4"/>
  <c r="AK596" i="4" s="1"/>
  <c r="P596" i="2"/>
  <c r="R596" i="2" s="1"/>
  <c r="L597" i="4"/>
  <c r="O596" i="4"/>
  <c r="N596" i="4"/>
  <c r="M596" i="4"/>
  <c r="P595" i="4"/>
  <c r="R595" i="4" s="1"/>
  <c r="R594" i="4"/>
  <c r="Q596" i="2"/>
  <c r="E596" i="2"/>
  <c r="F596" i="2" s="1"/>
  <c r="E597" i="4"/>
  <c r="F597" i="4" s="1"/>
  <c r="AK597" i="4" s="1"/>
  <c r="G597" i="4"/>
  <c r="AD597" i="2"/>
  <c r="AE597" i="2"/>
  <c r="V596" i="2"/>
  <c r="W596" i="2"/>
  <c r="N597" i="2"/>
  <c r="O597" i="2"/>
  <c r="C597" i="2"/>
  <c r="D597" i="2"/>
  <c r="AD598" i="4"/>
  <c r="AE598" i="4"/>
  <c r="V599" i="4"/>
  <c r="W599" i="4"/>
  <c r="D598" i="4"/>
  <c r="C598" i="4"/>
  <c r="E603" i="6"/>
  <c r="A603" i="6" s="1"/>
  <c r="C604" i="6"/>
  <c r="B597" i="2"/>
  <c r="A598" i="2"/>
  <c r="AC597" i="2"/>
  <c r="AB598" i="2"/>
  <c r="L598" i="2"/>
  <c r="M597" i="2"/>
  <c r="T597" i="2"/>
  <c r="U596" i="2"/>
  <c r="U599" i="4"/>
  <c r="T600" i="4"/>
  <c r="AC598" i="4"/>
  <c r="AB599" i="4"/>
  <c r="A599" i="4"/>
  <c r="B598" i="4"/>
  <c r="Q595" i="4" l="1"/>
  <c r="AL595" i="4" s="1"/>
  <c r="AF598" i="4"/>
  <c r="AF597" i="2"/>
  <c r="X596" i="2"/>
  <c r="Y596" i="2" s="1"/>
  <c r="Z596" i="2"/>
  <c r="X599" i="4"/>
  <c r="G596" i="2"/>
  <c r="P596" i="4"/>
  <c r="R596" i="4" s="1"/>
  <c r="P597" i="2"/>
  <c r="Q597" i="2" s="1"/>
  <c r="O597" i="4"/>
  <c r="N597" i="4"/>
  <c r="L598" i="4"/>
  <c r="M597" i="4"/>
  <c r="E597" i="2"/>
  <c r="G597" i="2"/>
  <c r="F597" i="2"/>
  <c r="F598" i="4"/>
  <c r="AK598" i="4" s="1"/>
  <c r="E598" i="4"/>
  <c r="G598" i="4" s="1"/>
  <c r="AE598" i="2"/>
  <c r="AD598" i="2"/>
  <c r="V597" i="2"/>
  <c r="W597" i="2"/>
  <c r="O598" i="2"/>
  <c r="N598" i="2"/>
  <c r="C598" i="2"/>
  <c r="D598" i="2"/>
  <c r="AD599" i="4"/>
  <c r="AE599" i="4"/>
  <c r="W600" i="4"/>
  <c r="V600" i="4"/>
  <c r="C599" i="4"/>
  <c r="D599" i="4"/>
  <c r="C605" i="6"/>
  <c r="E604" i="6"/>
  <c r="A604" i="6" s="1"/>
  <c r="AC598" i="2"/>
  <c r="AB599" i="2"/>
  <c r="B598" i="2"/>
  <c r="A599" i="2"/>
  <c r="T598" i="2"/>
  <c r="U597" i="2"/>
  <c r="L599" i="2"/>
  <c r="M598" i="2"/>
  <c r="A600" i="4"/>
  <c r="B599" i="4"/>
  <c r="AB600" i="4"/>
  <c r="AC599" i="4"/>
  <c r="U600" i="4"/>
  <c r="T601" i="4"/>
  <c r="AF598" i="2" l="1"/>
  <c r="R597" i="2"/>
  <c r="X600" i="4"/>
  <c r="Y600" i="4" s="1"/>
  <c r="AM600" i="4" s="1"/>
  <c r="X597" i="2"/>
  <c r="P597" i="4"/>
  <c r="Q596" i="4"/>
  <c r="AL596" i="4" s="1"/>
  <c r="E599" i="4"/>
  <c r="F599" i="4" s="1"/>
  <c r="AK599" i="4" s="1"/>
  <c r="Y599" i="4"/>
  <c r="AM599" i="4" s="1"/>
  <c r="Z599" i="4"/>
  <c r="Z600" i="4"/>
  <c r="AF599" i="4"/>
  <c r="P598" i="2"/>
  <c r="Q598" i="2" s="1"/>
  <c r="R597" i="4"/>
  <c r="Q597" i="4"/>
  <c r="AL597" i="4" s="1"/>
  <c r="O598" i="4"/>
  <c r="N598" i="4"/>
  <c r="M598" i="4"/>
  <c r="L599" i="4"/>
  <c r="R598" i="2"/>
  <c r="E598" i="2"/>
  <c r="F598" i="2"/>
  <c r="G598" i="2"/>
  <c r="G599" i="4"/>
  <c r="AD599" i="2"/>
  <c r="AE599" i="2"/>
  <c r="V598" i="2"/>
  <c r="W598" i="2"/>
  <c r="X598" i="2" s="1"/>
  <c r="N599" i="2"/>
  <c r="O599" i="2"/>
  <c r="C599" i="2"/>
  <c r="D599" i="2"/>
  <c r="AD600" i="4"/>
  <c r="AE600" i="4"/>
  <c r="V601" i="4"/>
  <c r="W601" i="4"/>
  <c r="D600" i="4"/>
  <c r="C600" i="4"/>
  <c r="E605" i="6"/>
  <c r="A605" i="6" s="1"/>
  <c r="C606" i="6"/>
  <c r="T599" i="2"/>
  <c r="U598" i="2"/>
  <c r="L600" i="2"/>
  <c r="M599" i="2"/>
  <c r="B599" i="2"/>
  <c r="A600" i="2"/>
  <c r="AC599" i="2"/>
  <c r="AB600" i="2"/>
  <c r="AC600" i="4"/>
  <c r="AB601" i="4"/>
  <c r="A601" i="4"/>
  <c r="B600" i="4"/>
  <c r="U601" i="4"/>
  <c r="T602" i="4"/>
  <c r="P599" i="2" l="1"/>
  <c r="X601" i="4"/>
  <c r="AF600" i="4"/>
  <c r="AG600" i="4" s="1"/>
  <c r="AN600" i="4" s="1"/>
  <c r="AF599" i="2"/>
  <c r="AH599" i="2" s="1"/>
  <c r="Z601" i="4"/>
  <c r="Y601" i="4"/>
  <c r="AM601" i="4" s="1"/>
  <c r="AG599" i="4"/>
  <c r="AN599" i="4" s="1"/>
  <c r="AH599" i="4"/>
  <c r="E599" i="2"/>
  <c r="F599" i="2" s="1"/>
  <c r="P598" i="4"/>
  <c r="R598" i="4" s="1"/>
  <c r="L600" i="4"/>
  <c r="O599" i="4"/>
  <c r="M599" i="4"/>
  <c r="N599" i="4"/>
  <c r="Q598" i="4"/>
  <c r="AL598" i="4" s="1"/>
  <c r="Q599" i="2"/>
  <c r="R599" i="2"/>
  <c r="E600" i="4"/>
  <c r="G600" i="4" s="1"/>
  <c r="G599" i="2"/>
  <c r="AE600" i="2"/>
  <c r="AD600" i="2"/>
  <c r="V599" i="2"/>
  <c r="W599" i="2"/>
  <c r="N600" i="2"/>
  <c r="O600" i="2"/>
  <c r="C600" i="2"/>
  <c r="D600" i="2"/>
  <c r="AE601" i="4"/>
  <c r="AD601" i="4"/>
  <c r="W602" i="4"/>
  <c r="V602" i="4"/>
  <c r="X602" i="4" s="1"/>
  <c r="C601" i="4"/>
  <c r="D601" i="4"/>
  <c r="E606" i="6"/>
  <c r="A606" i="6" s="1"/>
  <c r="C607" i="6"/>
  <c r="T600" i="2"/>
  <c r="U599" i="2"/>
  <c r="L601" i="2"/>
  <c r="M600" i="2"/>
  <c r="B600" i="2"/>
  <c r="A601" i="2"/>
  <c r="AC600" i="2"/>
  <c r="AB601" i="2"/>
  <c r="AB602" i="4"/>
  <c r="AC601" i="4"/>
  <c r="A602" i="4"/>
  <c r="B601" i="4"/>
  <c r="U602" i="4"/>
  <c r="T603" i="4"/>
  <c r="X599" i="2" l="1"/>
  <c r="AH600" i="4"/>
  <c r="AG599" i="2"/>
  <c r="F600" i="4"/>
  <c r="AK600" i="4" s="1"/>
  <c r="Y602" i="4"/>
  <c r="AM602" i="4" s="1"/>
  <c r="Z602" i="4"/>
  <c r="Y599" i="2"/>
  <c r="Z599" i="2"/>
  <c r="E601" i="4"/>
  <c r="F601" i="4" s="1"/>
  <c r="AK601" i="4" s="1"/>
  <c r="AF601" i="4"/>
  <c r="AF600" i="2"/>
  <c r="P599" i="4"/>
  <c r="Q599" i="4" s="1"/>
  <c r="AL599" i="4" s="1"/>
  <c r="P600" i="2"/>
  <c r="Q600" i="2" s="1"/>
  <c r="N600" i="4"/>
  <c r="M600" i="4"/>
  <c r="L601" i="4"/>
  <c r="O600" i="4"/>
  <c r="E600" i="2"/>
  <c r="F600" i="2" s="1"/>
  <c r="AE601" i="2"/>
  <c r="AD601" i="2"/>
  <c r="W600" i="2"/>
  <c r="V600" i="2"/>
  <c r="N601" i="2"/>
  <c r="O601" i="2"/>
  <c r="C601" i="2"/>
  <c r="D601" i="2"/>
  <c r="AD602" i="4"/>
  <c r="AE602" i="4"/>
  <c r="V603" i="4"/>
  <c r="W603" i="4"/>
  <c r="C602" i="4"/>
  <c r="D602" i="4"/>
  <c r="E607" i="6"/>
  <c r="A607" i="6" s="1"/>
  <c r="C608" i="6"/>
  <c r="L602" i="2"/>
  <c r="M601" i="2"/>
  <c r="B601" i="2"/>
  <c r="A602" i="2"/>
  <c r="AC601" i="2"/>
  <c r="AB602" i="2"/>
  <c r="T601" i="2"/>
  <c r="U600" i="2"/>
  <c r="U603" i="4"/>
  <c r="T604" i="4"/>
  <c r="AC602" i="4"/>
  <c r="AB603" i="4"/>
  <c r="A603" i="4"/>
  <c r="B602" i="4"/>
  <c r="P601" i="2" l="1"/>
  <c r="X603" i="4"/>
  <c r="X600" i="2"/>
  <c r="AF602" i="4"/>
  <c r="AG602" i="4" s="1"/>
  <c r="AN602" i="4" s="1"/>
  <c r="AF601" i="2"/>
  <c r="AH601" i="2" s="1"/>
  <c r="Y600" i="2"/>
  <c r="Z600" i="2"/>
  <c r="Y603" i="4"/>
  <c r="AM603" i="4" s="1"/>
  <c r="Z603" i="4"/>
  <c r="E601" i="2"/>
  <c r="G601" i="2" s="1"/>
  <c r="G601" i="4"/>
  <c r="G600" i="2"/>
  <c r="R599" i="4"/>
  <c r="AG600" i="2"/>
  <c r="AH600" i="2"/>
  <c r="AG601" i="4"/>
  <c r="AN601" i="4" s="1"/>
  <c r="AH601" i="4"/>
  <c r="R600" i="2"/>
  <c r="P600" i="4"/>
  <c r="Q600" i="4" s="1"/>
  <c r="AL600" i="4" s="1"/>
  <c r="O601" i="4"/>
  <c r="N601" i="4"/>
  <c r="P601" i="4" s="1"/>
  <c r="M601" i="4"/>
  <c r="L602" i="4"/>
  <c r="Q601" i="2"/>
  <c r="R601" i="2"/>
  <c r="E602" i="4"/>
  <c r="F602" i="4" s="1"/>
  <c r="AK602" i="4" s="1"/>
  <c r="AE602" i="2"/>
  <c r="AD602" i="2"/>
  <c r="V601" i="2"/>
  <c r="W601" i="2"/>
  <c r="N602" i="2"/>
  <c r="O602" i="2"/>
  <c r="C602" i="2"/>
  <c r="D602" i="2"/>
  <c r="AD603" i="4"/>
  <c r="AE603" i="4"/>
  <c r="W604" i="4"/>
  <c r="V604" i="4"/>
  <c r="C603" i="4"/>
  <c r="D603" i="4"/>
  <c r="C609" i="6"/>
  <c r="E608" i="6"/>
  <c r="A608" i="6" s="1"/>
  <c r="B602" i="2"/>
  <c r="A603" i="2"/>
  <c r="T602" i="2"/>
  <c r="U601" i="2"/>
  <c r="AC602" i="2"/>
  <c r="AB603" i="2"/>
  <c r="L603" i="2"/>
  <c r="M602" i="2"/>
  <c r="A604" i="4"/>
  <c r="B603" i="4"/>
  <c r="U604" i="4"/>
  <c r="T605" i="4"/>
  <c r="AB604" i="4"/>
  <c r="AC603" i="4"/>
  <c r="AG601" i="2" l="1"/>
  <c r="G602" i="4"/>
  <c r="AH602" i="4"/>
  <c r="AF603" i="4"/>
  <c r="AF602" i="2"/>
  <c r="AG602" i="2" s="1"/>
  <c r="AG603" i="4"/>
  <c r="AN603" i="4" s="1"/>
  <c r="AH603" i="4"/>
  <c r="F601" i="2"/>
  <c r="E603" i="4"/>
  <c r="F603" i="4" s="1"/>
  <c r="AK603" i="4" s="1"/>
  <c r="X604" i="4"/>
  <c r="X601" i="2"/>
  <c r="N602" i="4"/>
  <c r="M602" i="4"/>
  <c r="L603" i="4"/>
  <c r="O602" i="4"/>
  <c r="P602" i="2"/>
  <c r="Q602" i="2" s="1"/>
  <c r="Q601" i="4"/>
  <c r="AL601" i="4" s="1"/>
  <c r="R601" i="4"/>
  <c r="R600" i="4"/>
  <c r="E602" i="2"/>
  <c r="F602" i="2" s="1"/>
  <c r="AD603" i="2"/>
  <c r="AE603" i="2"/>
  <c r="V602" i="2"/>
  <c r="W602" i="2"/>
  <c r="N603" i="2"/>
  <c r="O603" i="2"/>
  <c r="C603" i="2"/>
  <c r="D603" i="2"/>
  <c r="AD604" i="4"/>
  <c r="AE604" i="4"/>
  <c r="V605" i="4"/>
  <c r="W605" i="4"/>
  <c r="C604" i="4"/>
  <c r="D604" i="4"/>
  <c r="E609" i="6"/>
  <c r="A609" i="6" s="1"/>
  <c r="C610" i="6"/>
  <c r="B603" i="2"/>
  <c r="A604" i="2"/>
  <c r="L604" i="2"/>
  <c r="M603" i="2"/>
  <c r="AC603" i="2"/>
  <c r="AB604" i="2"/>
  <c r="T603" i="2"/>
  <c r="U602" i="2"/>
  <c r="A605" i="4"/>
  <c r="B604" i="4"/>
  <c r="T606" i="4"/>
  <c r="U605" i="4"/>
  <c r="AC604" i="4"/>
  <c r="AB605" i="4"/>
  <c r="AH602" i="2" l="1"/>
  <c r="P603" i="2"/>
  <c r="X602" i="2"/>
  <c r="AF604" i="4"/>
  <c r="AF603" i="2"/>
  <c r="AH603" i="2" s="1"/>
  <c r="Y602" i="2"/>
  <c r="Z602" i="2"/>
  <c r="AG603" i="2"/>
  <c r="G603" i="4"/>
  <c r="Y601" i="2"/>
  <c r="Z601" i="2"/>
  <c r="R602" i="2"/>
  <c r="X605" i="4"/>
  <c r="O603" i="4"/>
  <c r="M603" i="4"/>
  <c r="N603" i="4"/>
  <c r="L604" i="4"/>
  <c r="P602" i="4"/>
  <c r="R602" i="4" s="1"/>
  <c r="Q603" i="2"/>
  <c r="R603" i="2"/>
  <c r="E604" i="4"/>
  <c r="F604" i="4" s="1"/>
  <c r="AK604" i="4" s="1"/>
  <c r="E603" i="2"/>
  <c r="G603" i="2" s="1"/>
  <c r="G602" i="2"/>
  <c r="G604" i="4"/>
  <c r="AE604" i="2"/>
  <c r="AD604" i="2"/>
  <c r="V603" i="2"/>
  <c r="W603" i="2"/>
  <c r="O604" i="2"/>
  <c r="N604" i="2"/>
  <c r="C604" i="2"/>
  <c r="D604" i="2"/>
  <c r="AD605" i="4"/>
  <c r="AE605" i="4"/>
  <c r="AF605" i="4" s="1"/>
  <c r="W606" i="4"/>
  <c r="V606" i="4"/>
  <c r="C605" i="4"/>
  <c r="D605" i="4"/>
  <c r="E610" i="6"/>
  <c r="A610" i="6" s="1"/>
  <c r="C611" i="6"/>
  <c r="T604" i="2"/>
  <c r="U603" i="2"/>
  <c r="AC604" i="2"/>
  <c r="AB605" i="2"/>
  <c r="AF604" i="2"/>
  <c r="L605" i="2"/>
  <c r="M604" i="2"/>
  <c r="B604" i="2"/>
  <c r="A605" i="2"/>
  <c r="AB606" i="4"/>
  <c r="AC605" i="4"/>
  <c r="T607" i="4"/>
  <c r="U606" i="4"/>
  <c r="A606" i="4"/>
  <c r="B605" i="4"/>
  <c r="E605" i="4" l="1"/>
  <c r="E604" i="2"/>
  <c r="X606" i="4"/>
  <c r="X603" i="2"/>
  <c r="Q602" i="4"/>
  <c r="AL602" i="4" s="1"/>
  <c r="P604" i="2"/>
  <c r="Q604" i="2" s="1"/>
  <c r="O604" i="4"/>
  <c r="L605" i="4"/>
  <c r="N604" i="4"/>
  <c r="M604" i="4"/>
  <c r="P603" i="4"/>
  <c r="Q603" i="4" s="1"/>
  <c r="AL603" i="4" s="1"/>
  <c r="R603" i="4"/>
  <c r="F603" i="2"/>
  <c r="F605" i="4"/>
  <c r="AK605" i="4" s="1"/>
  <c r="G605" i="4"/>
  <c r="F604" i="2"/>
  <c r="G604" i="2"/>
  <c r="AE605" i="2"/>
  <c r="AD605" i="2"/>
  <c r="AF605" i="2" s="1"/>
  <c r="W604" i="2"/>
  <c r="V604" i="2"/>
  <c r="X604" i="2" s="1"/>
  <c r="N605" i="2"/>
  <c r="O605" i="2"/>
  <c r="C605" i="2"/>
  <c r="D605" i="2"/>
  <c r="AD606" i="4"/>
  <c r="AE606" i="4"/>
  <c r="V607" i="4"/>
  <c r="W607" i="4"/>
  <c r="X607" i="4" s="1"/>
  <c r="C606" i="4"/>
  <c r="D606" i="4"/>
  <c r="E611" i="6"/>
  <c r="A611" i="6" s="1"/>
  <c r="C612" i="6"/>
  <c r="L606" i="2"/>
  <c r="M605" i="2"/>
  <c r="B605" i="2"/>
  <c r="A606" i="2"/>
  <c r="AC605" i="2"/>
  <c r="AB606" i="2"/>
  <c r="T605" i="2"/>
  <c r="U604" i="2"/>
  <c r="AC606" i="4"/>
  <c r="AB607" i="4"/>
  <c r="A607" i="4"/>
  <c r="B606" i="4"/>
  <c r="T608" i="4"/>
  <c r="U607" i="4"/>
  <c r="AF606" i="4" l="1"/>
  <c r="R604" i="2"/>
  <c r="AG606" i="4"/>
  <c r="AN606" i="4" s="1"/>
  <c r="AH606" i="4"/>
  <c r="Y607" i="4"/>
  <c r="AM607" i="4" s="1"/>
  <c r="Z607" i="4"/>
  <c r="Y603" i="2"/>
  <c r="Z603" i="2"/>
  <c r="P605" i="2"/>
  <c r="R605" i="2" s="1"/>
  <c r="Y606" i="4"/>
  <c r="AM606" i="4" s="1"/>
  <c r="Z606" i="4"/>
  <c r="P604" i="4"/>
  <c r="R604" i="4"/>
  <c r="Q604" i="4"/>
  <c r="AL604" i="4" s="1"/>
  <c r="N605" i="4"/>
  <c r="M605" i="4"/>
  <c r="L606" i="4"/>
  <c r="O605" i="4"/>
  <c r="E605" i="2"/>
  <c r="G605" i="2" s="1"/>
  <c r="E606" i="4"/>
  <c r="F606" i="4" s="1"/>
  <c r="AK606" i="4" s="1"/>
  <c r="F605" i="2"/>
  <c r="AE606" i="2"/>
  <c r="AD606" i="2"/>
  <c r="V605" i="2"/>
  <c r="W605" i="2"/>
  <c r="O606" i="2"/>
  <c r="N606" i="2"/>
  <c r="C606" i="2"/>
  <c r="D606" i="2"/>
  <c r="AD607" i="4"/>
  <c r="AE607" i="4"/>
  <c r="W608" i="4"/>
  <c r="V608" i="4"/>
  <c r="C607" i="4"/>
  <c r="D607" i="4"/>
  <c r="C613" i="6"/>
  <c r="E612" i="6"/>
  <c r="A612" i="6" s="1"/>
  <c r="AC606" i="2"/>
  <c r="AB607" i="2"/>
  <c r="T606" i="2"/>
  <c r="U605" i="2"/>
  <c r="B606" i="2"/>
  <c r="A607" i="2"/>
  <c r="L607" i="2"/>
  <c r="M606" i="2"/>
  <c r="B607" i="4"/>
  <c r="A608" i="4"/>
  <c r="T609" i="4"/>
  <c r="U608" i="4"/>
  <c r="AC607" i="4"/>
  <c r="AB608" i="4"/>
  <c r="AF607" i="4" l="1"/>
  <c r="AF606" i="2"/>
  <c r="Q605" i="2"/>
  <c r="X605" i="2"/>
  <c r="AG607" i="4"/>
  <c r="AN607" i="4" s="1"/>
  <c r="AH607" i="4"/>
  <c r="AG606" i="2"/>
  <c r="AH606" i="2"/>
  <c r="X608" i="4"/>
  <c r="E606" i="2"/>
  <c r="F606" i="2" s="1"/>
  <c r="P606" i="2"/>
  <c r="R606" i="2" s="1"/>
  <c r="P605" i="4"/>
  <c r="Q605" i="4" s="1"/>
  <c r="AL605" i="4" s="1"/>
  <c r="N606" i="4"/>
  <c r="O606" i="4"/>
  <c r="M606" i="4"/>
  <c r="L607" i="4"/>
  <c r="G606" i="4"/>
  <c r="E607" i="4"/>
  <c r="G607" i="4" s="1"/>
  <c r="AD607" i="2"/>
  <c r="AE607" i="2"/>
  <c r="V606" i="2"/>
  <c r="W606" i="2"/>
  <c r="N607" i="2"/>
  <c r="O607" i="2"/>
  <c r="C607" i="2"/>
  <c r="D607" i="2"/>
  <c r="AD608" i="4"/>
  <c r="AE608" i="4"/>
  <c r="V609" i="4"/>
  <c r="W609" i="4"/>
  <c r="C608" i="4"/>
  <c r="D608" i="4"/>
  <c r="E613" i="6"/>
  <c r="A613" i="6" s="1"/>
  <c r="C614" i="6"/>
  <c r="T607" i="2"/>
  <c r="U606" i="2"/>
  <c r="L608" i="2"/>
  <c r="M607" i="2"/>
  <c r="AC607" i="2"/>
  <c r="AB608" i="2"/>
  <c r="B607" i="2"/>
  <c r="A608" i="2"/>
  <c r="T610" i="4"/>
  <c r="U609" i="4"/>
  <c r="AC608" i="4"/>
  <c r="AB609" i="4"/>
  <c r="B608" i="4"/>
  <c r="A609" i="4"/>
  <c r="X609" i="4" l="1"/>
  <c r="X606" i="2"/>
  <c r="Z606" i="2" s="1"/>
  <c r="AF608" i="4"/>
  <c r="AG608" i="4" s="1"/>
  <c r="AN608" i="4" s="1"/>
  <c r="G606" i="2"/>
  <c r="AF607" i="2"/>
  <c r="AG607" i="2" s="1"/>
  <c r="Z609" i="4"/>
  <c r="Y609" i="4"/>
  <c r="AM609" i="4" s="1"/>
  <c r="Y606" i="2"/>
  <c r="Y608" i="4"/>
  <c r="AM608" i="4" s="1"/>
  <c r="Z608" i="4"/>
  <c r="F607" i="4"/>
  <c r="AK607" i="4" s="1"/>
  <c r="P607" i="2"/>
  <c r="Q607" i="2" s="1"/>
  <c r="R605" i="4"/>
  <c r="Q606" i="2"/>
  <c r="O607" i="4"/>
  <c r="M607" i="4"/>
  <c r="N607" i="4"/>
  <c r="L608" i="4"/>
  <c r="P606" i="4"/>
  <c r="Q606" i="4" s="1"/>
  <c r="AL606" i="4" s="1"/>
  <c r="E607" i="2"/>
  <c r="F607" i="2" s="1"/>
  <c r="E608" i="4"/>
  <c r="F608" i="4" s="1"/>
  <c r="AK608" i="4" s="1"/>
  <c r="AE608" i="2"/>
  <c r="AD608" i="2"/>
  <c r="V607" i="2"/>
  <c r="W607" i="2"/>
  <c r="N608" i="2"/>
  <c r="O608" i="2"/>
  <c r="C608" i="2"/>
  <c r="D608" i="2"/>
  <c r="AE609" i="4"/>
  <c r="AD609" i="4"/>
  <c r="W610" i="4"/>
  <c r="V610" i="4"/>
  <c r="C609" i="4"/>
  <c r="D609" i="4"/>
  <c r="E614" i="6"/>
  <c r="A614" i="6" s="1"/>
  <c r="C615" i="6"/>
  <c r="AC608" i="2"/>
  <c r="AB609" i="2"/>
  <c r="L609" i="2"/>
  <c r="M608" i="2"/>
  <c r="B608" i="2"/>
  <c r="A609" i="2"/>
  <c r="T608" i="2"/>
  <c r="U607" i="2"/>
  <c r="AC609" i="4"/>
  <c r="AB610" i="4"/>
  <c r="T611" i="4"/>
  <c r="U610" i="4"/>
  <c r="B609" i="4"/>
  <c r="A610" i="4"/>
  <c r="X607" i="2" l="1"/>
  <c r="AH608" i="4"/>
  <c r="AH607" i="2"/>
  <c r="AF609" i="4"/>
  <c r="AF608" i="2"/>
  <c r="X610" i="4"/>
  <c r="Y610" i="4" s="1"/>
  <c r="AM610" i="4" s="1"/>
  <c r="R607" i="2"/>
  <c r="G608" i="4"/>
  <c r="AG609" i="4"/>
  <c r="AN609" i="4" s="1"/>
  <c r="AH609" i="4"/>
  <c r="AG608" i="2"/>
  <c r="AH608" i="2"/>
  <c r="Y607" i="2"/>
  <c r="Z607" i="2"/>
  <c r="G607" i="2"/>
  <c r="P608" i="2"/>
  <c r="Q608" i="2" s="1"/>
  <c r="P607" i="4"/>
  <c r="R607" i="4" s="1"/>
  <c r="O608" i="4"/>
  <c r="N608" i="4"/>
  <c r="L609" i="4"/>
  <c r="M608" i="4"/>
  <c r="R606" i="4"/>
  <c r="E609" i="4"/>
  <c r="F609" i="4" s="1"/>
  <c r="AK609" i="4" s="1"/>
  <c r="E608" i="2"/>
  <c r="G608" i="2" s="1"/>
  <c r="AE609" i="2"/>
  <c r="AD609" i="2"/>
  <c r="W608" i="2"/>
  <c r="V608" i="2"/>
  <c r="N609" i="2"/>
  <c r="O609" i="2"/>
  <c r="C609" i="2"/>
  <c r="D609" i="2"/>
  <c r="AD610" i="4"/>
  <c r="AE610" i="4"/>
  <c r="AF610" i="4" s="1"/>
  <c r="V611" i="4"/>
  <c r="W611" i="4"/>
  <c r="C610" i="4"/>
  <c r="D610" i="4"/>
  <c r="E615" i="6"/>
  <c r="A615" i="6" s="1"/>
  <c r="C616" i="6"/>
  <c r="T609" i="2"/>
  <c r="U608" i="2"/>
  <c r="B609" i="2"/>
  <c r="A610" i="2"/>
  <c r="L610" i="2"/>
  <c r="M609" i="2"/>
  <c r="AC609" i="2"/>
  <c r="AB610" i="2"/>
  <c r="T612" i="4"/>
  <c r="U611" i="4"/>
  <c r="B610" i="4"/>
  <c r="A611" i="4"/>
  <c r="AC610" i="4"/>
  <c r="AB611" i="4"/>
  <c r="Z610" i="4" l="1"/>
  <c r="G609" i="4"/>
  <c r="R608" i="2"/>
  <c r="X611" i="4"/>
  <c r="X608" i="2"/>
  <c r="Y608" i="2" s="1"/>
  <c r="Z608" i="2"/>
  <c r="AG610" i="4"/>
  <c r="AN610" i="4" s="1"/>
  <c r="AH610" i="4"/>
  <c r="AF609" i="2"/>
  <c r="F608" i="2"/>
  <c r="Q607" i="4"/>
  <c r="AL607" i="4" s="1"/>
  <c r="P609" i="2"/>
  <c r="Q609" i="2" s="1"/>
  <c r="P608" i="4"/>
  <c r="Q608" i="4" s="1"/>
  <c r="AL608" i="4" s="1"/>
  <c r="R608" i="4"/>
  <c r="L610" i="4"/>
  <c r="O609" i="4"/>
  <c r="N609" i="4"/>
  <c r="M609" i="4"/>
  <c r="E609" i="2"/>
  <c r="E610" i="4"/>
  <c r="F610" i="4" s="1"/>
  <c r="AK610" i="4" s="1"/>
  <c r="G610" i="4"/>
  <c r="G609" i="2"/>
  <c r="F609" i="2"/>
  <c r="AE610" i="2"/>
  <c r="AD610" i="2"/>
  <c r="V609" i="2"/>
  <c r="W609" i="2"/>
  <c r="N610" i="2"/>
  <c r="O610" i="2"/>
  <c r="C610" i="2"/>
  <c r="D610" i="2"/>
  <c r="AD611" i="4"/>
  <c r="AE611" i="4"/>
  <c r="W612" i="4"/>
  <c r="V612" i="4"/>
  <c r="X612" i="4" s="1"/>
  <c r="C611" i="4"/>
  <c r="D611" i="4"/>
  <c r="C617" i="6"/>
  <c r="E616" i="6"/>
  <c r="A616" i="6" s="1"/>
  <c r="B610" i="2"/>
  <c r="A611" i="2"/>
  <c r="AC610" i="2"/>
  <c r="AB611" i="2"/>
  <c r="L611" i="2"/>
  <c r="M610" i="2"/>
  <c r="T610" i="2"/>
  <c r="U609" i="2"/>
  <c r="B611" i="4"/>
  <c r="A612" i="4"/>
  <c r="AC611" i="4"/>
  <c r="AB612" i="4"/>
  <c r="T613" i="4"/>
  <c r="U612" i="4"/>
  <c r="X609" i="2" l="1"/>
  <c r="R609" i="2"/>
  <c r="AF611" i="4"/>
  <c r="AF610" i="2"/>
  <c r="AG610" i="2" s="1"/>
  <c r="Y609" i="2"/>
  <c r="Z609" i="2"/>
  <c r="AG609" i="2"/>
  <c r="AH609" i="2"/>
  <c r="P610" i="2"/>
  <c r="R610" i="2" s="1"/>
  <c r="O610" i="4"/>
  <c r="M610" i="4"/>
  <c r="N610" i="4"/>
  <c r="L611" i="4"/>
  <c r="P609" i="4"/>
  <c r="R609" i="4" s="1"/>
  <c r="E611" i="4"/>
  <c r="F611" i="4" s="1"/>
  <c r="AK611" i="4" s="1"/>
  <c r="G611" i="4"/>
  <c r="E610" i="2"/>
  <c r="G610" i="2" s="1"/>
  <c r="AD611" i="2"/>
  <c r="AE611" i="2"/>
  <c r="V610" i="2"/>
  <c r="W610" i="2"/>
  <c r="X610" i="2" s="1"/>
  <c r="N611" i="2"/>
  <c r="O611" i="2"/>
  <c r="C611" i="2"/>
  <c r="D611" i="2"/>
  <c r="AD612" i="4"/>
  <c r="AE612" i="4"/>
  <c r="V613" i="4"/>
  <c r="W613" i="4"/>
  <c r="X613" i="4" s="1"/>
  <c r="C612" i="4"/>
  <c r="D612" i="4"/>
  <c r="E617" i="6"/>
  <c r="A617" i="6" s="1"/>
  <c r="C618" i="6"/>
  <c r="T611" i="2"/>
  <c r="U610" i="2"/>
  <c r="AC611" i="2"/>
  <c r="AB612" i="2"/>
  <c r="B611" i="2"/>
  <c r="A612" i="2"/>
  <c r="L612" i="2"/>
  <c r="M611" i="2"/>
  <c r="T614" i="4"/>
  <c r="U613" i="4"/>
  <c r="AC612" i="4"/>
  <c r="AB613" i="4"/>
  <c r="B612" i="4"/>
  <c r="A613" i="4"/>
  <c r="AF612" i="4" l="1"/>
  <c r="AF611" i="2"/>
  <c r="AH610" i="2"/>
  <c r="Z613" i="4"/>
  <c r="Y613" i="4"/>
  <c r="AM613" i="4" s="1"/>
  <c r="Q610" i="2"/>
  <c r="Y610" i="2"/>
  <c r="Z610" i="2"/>
  <c r="Q609" i="4"/>
  <c r="AL609" i="4" s="1"/>
  <c r="P610" i="4"/>
  <c r="R610" i="4" s="1"/>
  <c r="P611" i="2"/>
  <c r="O611" i="4"/>
  <c r="M611" i="4"/>
  <c r="N611" i="4"/>
  <c r="P611" i="4" s="1"/>
  <c r="L612" i="4"/>
  <c r="Q611" i="2"/>
  <c r="R611" i="2"/>
  <c r="F610" i="2"/>
  <c r="E612" i="4"/>
  <c r="E611" i="2"/>
  <c r="G611" i="2" s="1"/>
  <c r="G612" i="4"/>
  <c r="F612" i="4"/>
  <c r="AK612" i="4" s="1"/>
  <c r="AE612" i="2"/>
  <c r="AD612" i="2"/>
  <c r="V611" i="2"/>
  <c r="W611" i="2"/>
  <c r="O612" i="2"/>
  <c r="N612" i="2"/>
  <c r="C612" i="2"/>
  <c r="D612" i="2"/>
  <c r="AD613" i="4"/>
  <c r="AE613" i="4"/>
  <c r="W614" i="4"/>
  <c r="V614" i="4"/>
  <c r="C613" i="4"/>
  <c r="D613" i="4"/>
  <c r="E618" i="6"/>
  <c r="A618" i="6" s="1"/>
  <c r="C619" i="6"/>
  <c r="AC612" i="2"/>
  <c r="AB613" i="2"/>
  <c r="T612" i="2"/>
  <c r="U611" i="2"/>
  <c r="L613" i="2"/>
  <c r="M612" i="2"/>
  <c r="B612" i="2"/>
  <c r="A613" i="2"/>
  <c r="B613" i="4"/>
  <c r="A614" i="4"/>
  <c r="T615" i="4"/>
  <c r="U614" i="4"/>
  <c r="AC613" i="4"/>
  <c r="AB614" i="4"/>
  <c r="AF612" i="2" l="1"/>
  <c r="E612" i="2"/>
  <c r="AF613" i="4"/>
  <c r="P612" i="2"/>
  <c r="AG613" i="4"/>
  <c r="AN613" i="4" s="1"/>
  <c r="AH613" i="4"/>
  <c r="Q610" i="4"/>
  <c r="AL610" i="4" s="1"/>
  <c r="X614" i="4"/>
  <c r="X611" i="2"/>
  <c r="E613" i="4"/>
  <c r="F613" i="4" s="1"/>
  <c r="AK613" i="4" s="1"/>
  <c r="N612" i="4"/>
  <c r="L613" i="4"/>
  <c r="M612" i="4"/>
  <c r="O612" i="4"/>
  <c r="Q611" i="4"/>
  <c r="AL611" i="4" s="1"/>
  <c r="R611" i="4"/>
  <c r="Q612" i="2"/>
  <c r="R612" i="2"/>
  <c r="F611" i="2"/>
  <c r="F612" i="2"/>
  <c r="G612" i="2"/>
  <c r="AE613" i="2"/>
  <c r="AD613" i="2"/>
  <c r="AF613" i="2" s="1"/>
  <c r="V612" i="2"/>
  <c r="W612" i="2"/>
  <c r="N613" i="2"/>
  <c r="O613" i="2"/>
  <c r="C613" i="2"/>
  <c r="D613" i="2"/>
  <c r="AD614" i="4"/>
  <c r="AE614" i="4"/>
  <c r="AF614" i="4" s="1"/>
  <c r="V615" i="4"/>
  <c r="W615" i="4"/>
  <c r="C614" i="4"/>
  <c r="D614" i="4"/>
  <c r="E619" i="6"/>
  <c r="A619" i="6" s="1"/>
  <c r="C620" i="6"/>
  <c r="T613" i="2"/>
  <c r="U612" i="2"/>
  <c r="AC613" i="2"/>
  <c r="AB614" i="2"/>
  <c r="B613" i="2"/>
  <c r="A614" i="2"/>
  <c r="L614" i="2"/>
  <c r="M613" i="2"/>
  <c r="T616" i="4"/>
  <c r="U615" i="4"/>
  <c r="B614" i="4"/>
  <c r="A615" i="4"/>
  <c r="AC614" i="4"/>
  <c r="AB615" i="4"/>
  <c r="X615" i="4" l="1"/>
  <c r="X612" i="2"/>
  <c r="Y615" i="4"/>
  <c r="AM615" i="4" s="1"/>
  <c r="Z615" i="4"/>
  <c r="AG613" i="2"/>
  <c r="AH613" i="2"/>
  <c r="G613" i="4"/>
  <c r="Y614" i="4"/>
  <c r="AM614" i="4" s="1"/>
  <c r="Z614" i="4"/>
  <c r="AG614" i="4"/>
  <c r="AN614" i="4" s="1"/>
  <c r="AH614" i="4"/>
  <c r="P613" i="2"/>
  <c r="R613" i="2" s="1"/>
  <c r="N613" i="4"/>
  <c r="M613" i="4"/>
  <c r="L614" i="4"/>
  <c r="O613" i="4"/>
  <c r="P612" i="4"/>
  <c r="R612" i="4" s="1"/>
  <c r="E613" i="2"/>
  <c r="G613" i="2"/>
  <c r="F613" i="2"/>
  <c r="E614" i="4"/>
  <c r="F614" i="4" s="1"/>
  <c r="AK614" i="4" s="1"/>
  <c r="AE614" i="2"/>
  <c r="AD614" i="2"/>
  <c r="V613" i="2"/>
  <c r="W613" i="2"/>
  <c r="O614" i="2"/>
  <c r="N614" i="2"/>
  <c r="P614" i="2" s="1"/>
  <c r="C614" i="2"/>
  <c r="D614" i="2"/>
  <c r="AD615" i="4"/>
  <c r="AE615" i="4"/>
  <c r="W616" i="4"/>
  <c r="V616" i="4"/>
  <c r="C615" i="4"/>
  <c r="D615" i="4"/>
  <c r="C621" i="6"/>
  <c r="E620" i="6"/>
  <c r="A620" i="6" s="1"/>
  <c r="B614" i="2"/>
  <c r="A615" i="2"/>
  <c r="AC614" i="2"/>
  <c r="AB615" i="2"/>
  <c r="L615" i="2"/>
  <c r="M614" i="2"/>
  <c r="T614" i="2"/>
  <c r="U613" i="2"/>
  <c r="AC615" i="4"/>
  <c r="AB616" i="4"/>
  <c r="B615" i="4"/>
  <c r="A616" i="4"/>
  <c r="T617" i="4"/>
  <c r="U616" i="4"/>
  <c r="AF615" i="4" l="1"/>
  <c r="AF614" i="2"/>
  <c r="Q613" i="2"/>
  <c r="X616" i="4"/>
  <c r="X613" i="2"/>
  <c r="Y613" i="2" s="1"/>
  <c r="Y616" i="4"/>
  <c r="AM616" i="4" s="1"/>
  <c r="Z616" i="4"/>
  <c r="AG615" i="4"/>
  <c r="AN615" i="4" s="1"/>
  <c r="AH615" i="4"/>
  <c r="AG614" i="2"/>
  <c r="AH614" i="2"/>
  <c r="P613" i="4"/>
  <c r="R613" i="4" s="1"/>
  <c r="Q612" i="4"/>
  <c r="AL612" i="4" s="1"/>
  <c r="Q613" i="4"/>
  <c r="AL613" i="4" s="1"/>
  <c r="O614" i="4"/>
  <c r="M614" i="4"/>
  <c r="N614" i="4"/>
  <c r="L615" i="4"/>
  <c r="Q614" i="2"/>
  <c r="R614" i="2"/>
  <c r="G614" i="4"/>
  <c r="E615" i="4"/>
  <c r="G615" i="4" s="1"/>
  <c r="E614" i="2"/>
  <c r="F614" i="2" s="1"/>
  <c r="AD615" i="2"/>
  <c r="AE615" i="2"/>
  <c r="V614" i="2"/>
  <c r="W614" i="2"/>
  <c r="N615" i="2"/>
  <c r="O615" i="2"/>
  <c r="C615" i="2"/>
  <c r="D615" i="2"/>
  <c r="AD616" i="4"/>
  <c r="AE616" i="4"/>
  <c r="W617" i="4"/>
  <c r="V617" i="4"/>
  <c r="C616" i="4"/>
  <c r="D616" i="4"/>
  <c r="E621" i="6"/>
  <c r="A621" i="6" s="1"/>
  <c r="C622" i="6"/>
  <c r="T615" i="2"/>
  <c r="U614" i="2"/>
  <c r="L616" i="2"/>
  <c r="M615" i="2"/>
  <c r="AC615" i="2"/>
  <c r="AB616" i="2"/>
  <c r="B615" i="2"/>
  <c r="A616" i="2"/>
  <c r="T618" i="4"/>
  <c r="U617" i="4"/>
  <c r="B616" i="4"/>
  <c r="A617" i="4"/>
  <c r="AC616" i="4"/>
  <c r="AB617" i="4"/>
  <c r="Z613" i="2" l="1"/>
  <c r="AF615" i="2"/>
  <c r="X614" i="2"/>
  <c r="Z614" i="2" s="1"/>
  <c r="X617" i="4"/>
  <c r="AF616" i="4"/>
  <c r="AH616" i="4" s="1"/>
  <c r="Z617" i="4"/>
  <c r="Y617" i="4"/>
  <c r="AM617" i="4" s="1"/>
  <c r="Y614" i="2"/>
  <c r="AG615" i="2"/>
  <c r="AH615" i="2"/>
  <c r="P614" i="4"/>
  <c r="R614" i="4" s="1"/>
  <c r="N615" i="4"/>
  <c r="M615" i="4"/>
  <c r="O615" i="4"/>
  <c r="L616" i="4"/>
  <c r="P615" i="2"/>
  <c r="Q615" i="2" s="1"/>
  <c r="G614" i="2"/>
  <c r="E616" i="4"/>
  <c r="F616" i="4" s="1"/>
  <c r="AK616" i="4" s="1"/>
  <c r="F615" i="4"/>
  <c r="AK615" i="4" s="1"/>
  <c r="E615" i="2"/>
  <c r="F615" i="2" s="1"/>
  <c r="AE616" i="2"/>
  <c r="AD616" i="2"/>
  <c r="V615" i="2"/>
  <c r="W615" i="2"/>
  <c r="N616" i="2"/>
  <c r="O616" i="2"/>
  <c r="C616" i="2"/>
  <c r="D616" i="2"/>
  <c r="AE617" i="4"/>
  <c r="AD617" i="4"/>
  <c r="W618" i="4"/>
  <c r="V618" i="4"/>
  <c r="C617" i="4"/>
  <c r="D617" i="4"/>
  <c r="E622" i="6"/>
  <c r="A622" i="6" s="1"/>
  <c r="C623" i="6"/>
  <c r="B616" i="2"/>
  <c r="A617" i="2"/>
  <c r="AC616" i="2"/>
  <c r="AB617" i="2"/>
  <c r="L617" i="2"/>
  <c r="M616" i="2"/>
  <c r="T616" i="2"/>
  <c r="U615" i="2"/>
  <c r="AC617" i="4"/>
  <c r="AB618" i="4"/>
  <c r="B617" i="4"/>
  <c r="A618" i="4"/>
  <c r="T619" i="4"/>
  <c r="U618" i="4"/>
  <c r="AG616" i="4" l="1"/>
  <c r="AN616" i="4" s="1"/>
  <c r="X618" i="4"/>
  <c r="X615" i="2"/>
  <c r="Q614" i="4"/>
  <c r="AL614" i="4" s="1"/>
  <c r="AF617" i="4"/>
  <c r="AH617" i="4" s="1"/>
  <c r="AF616" i="2"/>
  <c r="AG616" i="2" s="1"/>
  <c r="Y615" i="2"/>
  <c r="Z615" i="2"/>
  <c r="O616" i="4"/>
  <c r="L617" i="4"/>
  <c r="M616" i="4"/>
  <c r="N616" i="4"/>
  <c r="R615" i="2"/>
  <c r="P615" i="4"/>
  <c r="Q615" i="4" s="1"/>
  <c r="AL615" i="4" s="1"/>
  <c r="P616" i="2"/>
  <c r="Q616" i="2" s="1"/>
  <c r="G616" i="4"/>
  <c r="E616" i="2"/>
  <c r="F616" i="2" s="1"/>
  <c r="G615" i="2"/>
  <c r="E617" i="4"/>
  <c r="F617" i="4" s="1"/>
  <c r="AK617" i="4" s="1"/>
  <c r="AE617" i="2"/>
  <c r="AD617" i="2"/>
  <c r="W616" i="2"/>
  <c r="V616" i="2"/>
  <c r="N617" i="2"/>
  <c r="O617" i="2"/>
  <c r="C617" i="2"/>
  <c r="D617" i="2"/>
  <c r="AD618" i="4"/>
  <c r="AE618" i="4"/>
  <c r="W619" i="4"/>
  <c r="V619" i="4"/>
  <c r="X619" i="4" s="1"/>
  <c r="C618" i="4"/>
  <c r="D618" i="4"/>
  <c r="E623" i="6"/>
  <c r="A623" i="6" s="1"/>
  <c r="C624" i="6"/>
  <c r="AC617" i="2"/>
  <c r="AB618" i="2"/>
  <c r="B617" i="2"/>
  <c r="A618" i="2"/>
  <c r="T617" i="2"/>
  <c r="U616" i="2"/>
  <c r="L618" i="2"/>
  <c r="M617" i="2"/>
  <c r="T620" i="4"/>
  <c r="U619" i="4"/>
  <c r="B618" i="4"/>
  <c r="A619" i="4"/>
  <c r="AC618" i="4"/>
  <c r="AB619" i="4"/>
  <c r="AF617" i="2" l="1"/>
  <c r="AG617" i="4"/>
  <c r="AN617" i="4" s="1"/>
  <c r="AF618" i="4"/>
  <c r="R616" i="2"/>
  <c r="AH616" i="2"/>
  <c r="AG617" i="2"/>
  <c r="AH617" i="2"/>
  <c r="P616" i="4"/>
  <c r="R616" i="4" s="1"/>
  <c r="X616" i="2"/>
  <c r="G616" i="2"/>
  <c r="R615" i="4"/>
  <c r="P617" i="2"/>
  <c r="R617" i="2" s="1"/>
  <c r="O617" i="4"/>
  <c r="L618" i="4"/>
  <c r="N617" i="4"/>
  <c r="M617" i="4"/>
  <c r="G617" i="4"/>
  <c r="E617" i="2"/>
  <c r="F617" i="2" s="1"/>
  <c r="E618" i="4"/>
  <c r="F618" i="4" s="1"/>
  <c r="AK618" i="4" s="1"/>
  <c r="AE618" i="2"/>
  <c r="AD618" i="2"/>
  <c r="AF618" i="2" s="1"/>
  <c r="V617" i="2"/>
  <c r="W617" i="2"/>
  <c r="N618" i="2"/>
  <c r="O618" i="2"/>
  <c r="C618" i="2"/>
  <c r="D618" i="2"/>
  <c r="AD619" i="4"/>
  <c r="AE619" i="4"/>
  <c r="W620" i="4"/>
  <c r="V620" i="4"/>
  <c r="C619" i="4"/>
  <c r="D619" i="4"/>
  <c r="C625" i="6"/>
  <c r="E624" i="6"/>
  <c r="A624" i="6" s="1"/>
  <c r="B618" i="2"/>
  <c r="A619" i="2"/>
  <c r="AC618" i="2"/>
  <c r="AB619" i="2"/>
  <c r="L619" i="2"/>
  <c r="M618" i="2"/>
  <c r="T618" i="2"/>
  <c r="U617" i="2"/>
  <c r="AC619" i="4"/>
  <c r="AB620" i="4"/>
  <c r="B619" i="4"/>
  <c r="A620" i="4"/>
  <c r="T621" i="4"/>
  <c r="U620" i="4"/>
  <c r="P617" i="4" l="1"/>
  <c r="X617" i="2"/>
  <c r="X620" i="4"/>
  <c r="AF619" i="4"/>
  <c r="Q616" i="4"/>
  <c r="AL616" i="4" s="1"/>
  <c r="Q617" i="2"/>
  <c r="Y620" i="4"/>
  <c r="AM620" i="4" s="1"/>
  <c r="Z620" i="4"/>
  <c r="Y616" i="2"/>
  <c r="Z616" i="2"/>
  <c r="Y617" i="2"/>
  <c r="Z617" i="2"/>
  <c r="O618" i="4"/>
  <c r="L619" i="4"/>
  <c r="N618" i="4"/>
  <c r="M618" i="4"/>
  <c r="R617" i="4"/>
  <c r="Q617" i="4"/>
  <c r="AL617" i="4" s="1"/>
  <c r="P618" i="2"/>
  <c r="Q618" i="2" s="1"/>
  <c r="G617" i="2"/>
  <c r="E619" i="4"/>
  <c r="F619" i="4" s="1"/>
  <c r="AK619" i="4" s="1"/>
  <c r="G618" i="4"/>
  <c r="G619" i="4"/>
  <c r="E618" i="2"/>
  <c r="F618" i="2" s="1"/>
  <c r="AD619" i="2"/>
  <c r="AE619" i="2"/>
  <c r="V618" i="2"/>
  <c r="W618" i="2"/>
  <c r="N619" i="2"/>
  <c r="O619" i="2"/>
  <c r="C619" i="2"/>
  <c r="D619" i="2"/>
  <c r="AD620" i="4"/>
  <c r="AE620" i="4"/>
  <c r="W621" i="4"/>
  <c r="V621" i="4"/>
  <c r="C620" i="4"/>
  <c r="D620" i="4"/>
  <c r="E625" i="6"/>
  <c r="A625" i="6" s="1"/>
  <c r="C626" i="6"/>
  <c r="AC619" i="2"/>
  <c r="AB620" i="2"/>
  <c r="T619" i="2"/>
  <c r="U618" i="2"/>
  <c r="L620" i="2"/>
  <c r="M619" i="2"/>
  <c r="B619" i="2"/>
  <c r="A620" i="2"/>
  <c r="B620" i="4"/>
  <c r="A621" i="4"/>
  <c r="AC620" i="4"/>
  <c r="AB621" i="4"/>
  <c r="T622" i="4"/>
  <c r="U621" i="4"/>
  <c r="R618" i="2" l="1"/>
  <c r="AF619" i="2"/>
  <c r="X618" i="2"/>
  <c r="AF620" i="4"/>
  <c r="AG620" i="4" s="1"/>
  <c r="AN620" i="4" s="1"/>
  <c r="P618" i="4"/>
  <c r="Q618" i="4" s="1"/>
  <c r="AL618" i="4" s="1"/>
  <c r="X621" i="4"/>
  <c r="P619" i="2"/>
  <c r="Q619" i="2" s="1"/>
  <c r="M619" i="4"/>
  <c r="L620" i="4"/>
  <c r="N619" i="4"/>
  <c r="O619" i="4"/>
  <c r="R618" i="4"/>
  <c r="E620" i="4"/>
  <c r="F620" i="4" s="1"/>
  <c r="AK620" i="4" s="1"/>
  <c r="E619" i="2"/>
  <c r="G619" i="2" s="1"/>
  <c r="G618" i="2"/>
  <c r="AE620" i="2"/>
  <c r="AD620" i="2"/>
  <c r="V619" i="2"/>
  <c r="W619" i="2"/>
  <c r="O620" i="2"/>
  <c r="N620" i="2"/>
  <c r="C620" i="2"/>
  <c r="D620" i="2"/>
  <c r="AD621" i="4"/>
  <c r="AE621" i="4"/>
  <c r="W622" i="4"/>
  <c r="V622" i="4"/>
  <c r="C621" i="4"/>
  <c r="D621" i="4"/>
  <c r="E626" i="6"/>
  <c r="A626" i="6" s="1"/>
  <c r="C627" i="6"/>
  <c r="T620" i="2"/>
  <c r="U619" i="2"/>
  <c r="AC620" i="2"/>
  <c r="AB621" i="2"/>
  <c r="L621" i="2"/>
  <c r="M620" i="2"/>
  <c r="B620" i="2"/>
  <c r="A621" i="2"/>
  <c r="AC621" i="4"/>
  <c r="AB622" i="4"/>
  <c r="T623" i="4"/>
  <c r="U622" i="4"/>
  <c r="B621" i="4"/>
  <c r="A622" i="4"/>
  <c r="AF620" i="2" l="1"/>
  <c r="R619" i="2"/>
  <c r="F619" i="2"/>
  <c r="AH620" i="4"/>
  <c r="X622" i="4"/>
  <c r="Y622" i="4" s="1"/>
  <c r="AM622" i="4" s="1"/>
  <c r="X619" i="2"/>
  <c r="AF621" i="4"/>
  <c r="AG621" i="4" s="1"/>
  <c r="AN621" i="4" s="1"/>
  <c r="G620" i="4"/>
  <c r="P619" i="4"/>
  <c r="Q619" i="4" s="1"/>
  <c r="AL619" i="4" s="1"/>
  <c r="AG620" i="2"/>
  <c r="AH620" i="2"/>
  <c r="Z621" i="4"/>
  <c r="Y621" i="4"/>
  <c r="AM621" i="4" s="1"/>
  <c r="P620" i="2"/>
  <c r="R620" i="2" s="1"/>
  <c r="L621" i="4"/>
  <c r="N620" i="4"/>
  <c r="O620" i="4"/>
  <c r="M620" i="4"/>
  <c r="E620" i="2"/>
  <c r="G620" i="2" s="1"/>
  <c r="E621" i="4"/>
  <c r="F621" i="4" s="1"/>
  <c r="AK621" i="4" s="1"/>
  <c r="F620" i="2"/>
  <c r="AE621" i="2"/>
  <c r="AD621" i="2"/>
  <c r="W620" i="2"/>
  <c r="V620" i="2"/>
  <c r="N621" i="2"/>
  <c r="O621" i="2"/>
  <c r="C621" i="2"/>
  <c r="D621" i="2"/>
  <c r="AD622" i="4"/>
  <c r="AE622" i="4"/>
  <c r="W623" i="4"/>
  <c r="V623" i="4"/>
  <c r="C622" i="4"/>
  <c r="D622" i="4"/>
  <c r="E627" i="6"/>
  <c r="A627" i="6" s="1"/>
  <c r="C628" i="6"/>
  <c r="B621" i="2"/>
  <c r="A622" i="2"/>
  <c r="AC621" i="2"/>
  <c r="AB622" i="2"/>
  <c r="L622" i="2"/>
  <c r="M621" i="2"/>
  <c r="T621" i="2"/>
  <c r="U620" i="2"/>
  <c r="T624" i="4"/>
  <c r="U623" i="4"/>
  <c r="B622" i="4"/>
  <c r="A623" i="4"/>
  <c r="AC622" i="4"/>
  <c r="AB623" i="4"/>
  <c r="X623" i="4" l="1"/>
  <c r="X620" i="2"/>
  <c r="Y620" i="2" s="1"/>
  <c r="AH621" i="4"/>
  <c r="Z622" i="4"/>
  <c r="R619" i="4"/>
  <c r="AF622" i="4"/>
  <c r="AG622" i="4" s="1"/>
  <c r="AN622" i="4" s="1"/>
  <c r="AF621" i="2"/>
  <c r="AG621" i="2" s="1"/>
  <c r="Q620" i="2"/>
  <c r="Y623" i="4"/>
  <c r="AM623" i="4" s="1"/>
  <c r="Z623" i="4"/>
  <c r="G621" i="4"/>
  <c r="P620" i="4"/>
  <c r="Q620" i="4" s="1"/>
  <c r="AL620" i="4" s="1"/>
  <c r="P621" i="2"/>
  <c r="Q621" i="2" s="1"/>
  <c r="L622" i="4"/>
  <c r="O621" i="4"/>
  <c r="M621" i="4"/>
  <c r="N621" i="4"/>
  <c r="E622" i="4"/>
  <c r="G622" i="4" s="1"/>
  <c r="E621" i="2"/>
  <c r="F621" i="2" s="1"/>
  <c r="F622" i="4"/>
  <c r="AK622" i="4" s="1"/>
  <c r="AE622" i="2"/>
  <c r="AD622" i="2"/>
  <c r="AF622" i="2" s="1"/>
  <c r="V621" i="2"/>
  <c r="W621" i="2"/>
  <c r="O622" i="2"/>
  <c r="N622" i="2"/>
  <c r="C622" i="2"/>
  <c r="D622" i="2"/>
  <c r="AD623" i="4"/>
  <c r="AE623" i="4"/>
  <c r="AF623" i="4" s="1"/>
  <c r="V624" i="4"/>
  <c r="W624" i="4"/>
  <c r="C623" i="4"/>
  <c r="D623" i="4"/>
  <c r="C629" i="6"/>
  <c r="E628" i="6"/>
  <c r="A628" i="6" s="1"/>
  <c r="T622" i="2"/>
  <c r="U621" i="2"/>
  <c r="AC622" i="2"/>
  <c r="AB623" i="2"/>
  <c r="B622" i="2"/>
  <c r="A623" i="2"/>
  <c r="L623" i="2"/>
  <c r="M622" i="2"/>
  <c r="B623" i="4"/>
  <c r="A624" i="4"/>
  <c r="AC623" i="4"/>
  <c r="AB624" i="4"/>
  <c r="T625" i="4"/>
  <c r="U624" i="4"/>
  <c r="AH622" i="4" l="1"/>
  <c r="Z620" i="2"/>
  <c r="AH621" i="2"/>
  <c r="R620" i="4"/>
  <c r="X624" i="4"/>
  <c r="X621" i="2"/>
  <c r="Y621" i="2" s="1"/>
  <c r="Y624" i="4"/>
  <c r="AM624" i="4" s="1"/>
  <c r="Z624" i="4"/>
  <c r="AG622" i="2"/>
  <c r="AH622" i="2"/>
  <c r="AG623" i="4"/>
  <c r="AN623" i="4" s="1"/>
  <c r="AH623" i="4"/>
  <c r="P621" i="4"/>
  <c r="Q621" i="4" s="1"/>
  <c r="AL621" i="4" s="1"/>
  <c r="G621" i="2"/>
  <c r="O622" i="4"/>
  <c r="N622" i="4"/>
  <c r="M622" i="4"/>
  <c r="L623" i="4"/>
  <c r="R621" i="2"/>
  <c r="P622" i="2"/>
  <c r="Q622" i="2" s="1"/>
  <c r="E622" i="2"/>
  <c r="G622" i="2" s="1"/>
  <c r="E623" i="4"/>
  <c r="F623" i="4" s="1"/>
  <c r="AK623" i="4" s="1"/>
  <c r="AD623" i="2"/>
  <c r="AE623" i="2"/>
  <c r="AF623" i="2" s="1"/>
  <c r="V622" i="2"/>
  <c r="W622" i="2"/>
  <c r="X622" i="2" s="1"/>
  <c r="N623" i="2"/>
  <c r="O623" i="2"/>
  <c r="C623" i="2"/>
  <c r="D623" i="2"/>
  <c r="AD624" i="4"/>
  <c r="AE624" i="4"/>
  <c r="V625" i="4"/>
  <c r="W625" i="4"/>
  <c r="X625" i="4" s="1"/>
  <c r="C624" i="4"/>
  <c r="D624" i="4"/>
  <c r="E629" i="6"/>
  <c r="A629" i="6" s="1"/>
  <c r="C630" i="6"/>
  <c r="T623" i="2"/>
  <c r="U622" i="2"/>
  <c r="L624" i="2"/>
  <c r="M623" i="2"/>
  <c r="B623" i="2"/>
  <c r="A624" i="2"/>
  <c r="AC623" i="2"/>
  <c r="AB624" i="2"/>
  <c r="AC624" i="4"/>
  <c r="AB625" i="4"/>
  <c r="T626" i="4"/>
  <c r="U625" i="4"/>
  <c r="B624" i="4"/>
  <c r="A625" i="4"/>
  <c r="Z621" i="2" l="1"/>
  <c r="F622" i="2"/>
  <c r="G623" i="4"/>
  <c r="P622" i="4"/>
  <c r="R622" i="4" s="1"/>
  <c r="R621" i="4"/>
  <c r="AF624" i="4"/>
  <c r="AG624" i="4" s="1"/>
  <c r="AN624" i="4" s="1"/>
  <c r="AH624" i="4"/>
  <c r="AG623" i="2"/>
  <c r="AH623" i="2"/>
  <c r="Y622" i="2"/>
  <c r="Z622" i="2"/>
  <c r="O623" i="4"/>
  <c r="M623" i="4"/>
  <c r="L624" i="4"/>
  <c r="N623" i="4"/>
  <c r="P623" i="2"/>
  <c r="R623" i="2" s="1"/>
  <c r="R622" i="2"/>
  <c r="E624" i="4"/>
  <c r="F624" i="4" s="1"/>
  <c r="AK624" i="4" s="1"/>
  <c r="E623" i="2"/>
  <c r="G623" i="2" s="1"/>
  <c r="AE624" i="2"/>
  <c r="AD624" i="2"/>
  <c r="AF624" i="2" s="1"/>
  <c r="V623" i="2"/>
  <c r="W623" i="2"/>
  <c r="O624" i="2"/>
  <c r="N624" i="2"/>
  <c r="C624" i="2"/>
  <c r="D624" i="2"/>
  <c r="AE625" i="4"/>
  <c r="AD625" i="4"/>
  <c r="AF625" i="4" s="1"/>
  <c r="V626" i="4"/>
  <c r="W626" i="4"/>
  <c r="C625" i="4"/>
  <c r="D625" i="4"/>
  <c r="E630" i="6"/>
  <c r="A630" i="6" s="1"/>
  <c r="C631" i="6"/>
  <c r="B624" i="2"/>
  <c r="A625" i="2"/>
  <c r="L625" i="2"/>
  <c r="M624" i="2"/>
  <c r="AC624" i="2"/>
  <c r="AB625" i="2"/>
  <c r="T624" i="2"/>
  <c r="U623" i="2"/>
  <c r="T627" i="4"/>
  <c r="U626" i="4"/>
  <c r="AC625" i="4"/>
  <c r="AB626" i="4"/>
  <c r="B625" i="4"/>
  <c r="A626" i="4"/>
  <c r="Q622" i="4" l="1"/>
  <c r="AL622" i="4" s="1"/>
  <c r="X623" i="2"/>
  <c r="Q623" i="2"/>
  <c r="P624" i="2"/>
  <c r="R624" i="2" s="1"/>
  <c r="E625" i="4"/>
  <c r="G625" i="4" s="1"/>
  <c r="X626" i="4"/>
  <c r="Y623" i="2"/>
  <c r="Z623" i="2"/>
  <c r="P623" i="4"/>
  <c r="Q623" i="4" s="1"/>
  <c r="AL623" i="4" s="1"/>
  <c r="G624" i="4"/>
  <c r="AG624" i="2"/>
  <c r="AH624" i="2"/>
  <c r="N624" i="4"/>
  <c r="M624" i="4"/>
  <c r="O624" i="4"/>
  <c r="L625" i="4"/>
  <c r="Q624" i="2"/>
  <c r="F625" i="4"/>
  <c r="AK625" i="4" s="1"/>
  <c r="E624" i="2"/>
  <c r="F624" i="2" s="1"/>
  <c r="F623" i="2"/>
  <c r="AD625" i="2"/>
  <c r="AE625" i="2"/>
  <c r="W624" i="2"/>
  <c r="V624" i="2"/>
  <c r="X624" i="2" s="1"/>
  <c r="N625" i="2"/>
  <c r="O625" i="2"/>
  <c r="C625" i="2"/>
  <c r="D625" i="2"/>
  <c r="AD626" i="4"/>
  <c r="AE626" i="4"/>
  <c r="AF626" i="4" s="1"/>
  <c r="V627" i="4"/>
  <c r="W627" i="4"/>
  <c r="X627" i="4" s="1"/>
  <c r="C626" i="4"/>
  <c r="D626" i="4"/>
  <c r="E631" i="6"/>
  <c r="A631" i="6" s="1"/>
  <c r="C632" i="6"/>
  <c r="T625" i="2"/>
  <c r="U624" i="2"/>
  <c r="AB626" i="2"/>
  <c r="AC625" i="2"/>
  <c r="B625" i="2"/>
  <c r="A626" i="2"/>
  <c r="L626" i="2"/>
  <c r="M625" i="2"/>
  <c r="T628" i="4"/>
  <c r="U627" i="4"/>
  <c r="B626" i="4"/>
  <c r="A627" i="4"/>
  <c r="AC626" i="4"/>
  <c r="AB627" i="4"/>
  <c r="AF625" i="2" l="1"/>
  <c r="R623" i="4"/>
  <c r="Y624" i="2"/>
  <c r="Z624" i="2"/>
  <c r="Y627" i="4"/>
  <c r="AM627" i="4" s="1"/>
  <c r="Z627" i="4"/>
  <c r="P625" i="2"/>
  <c r="G624" i="2"/>
  <c r="P624" i="4"/>
  <c r="Q624" i="4" s="1"/>
  <c r="AL624" i="4" s="1"/>
  <c r="E626" i="4"/>
  <c r="N625" i="4"/>
  <c r="L626" i="4"/>
  <c r="O625" i="4"/>
  <c r="M625" i="4"/>
  <c r="Q625" i="2"/>
  <c r="R625" i="2"/>
  <c r="F626" i="4"/>
  <c r="AK626" i="4" s="1"/>
  <c r="G626" i="4"/>
  <c r="E625" i="2"/>
  <c r="G625" i="2" s="1"/>
  <c r="AE626" i="2"/>
  <c r="AD626" i="2"/>
  <c r="AF626" i="2" s="1"/>
  <c r="V625" i="2"/>
  <c r="W625" i="2"/>
  <c r="O626" i="2"/>
  <c r="N626" i="2"/>
  <c r="C626" i="2"/>
  <c r="D626" i="2"/>
  <c r="AD627" i="4"/>
  <c r="AE627" i="4"/>
  <c r="V628" i="4"/>
  <c r="W628" i="4"/>
  <c r="X628" i="4" s="1"/>
  <c r="C627" i="4"/>
  <c r="D627" i="4"/>
  <c r="C633" i="6"/>
  <c r="E632" i="6"/>
  <c r="A632" i="6" s="1"/>
  <c r="L627" i="2"/>
  <c r="M626" i="2"/>
  <c r="AC626" i="2"/>
  <c r="AB627" i="2"/>
  <c r="A627" i="2"/>
  <c r="B626" i="2"/>
  <c r="T626" i="2"/>
  <c r="U625" i="2"/>
  <c r="T629" i="4"/>
  <c r="U628" i="4"/>
  <c r="AC627" i="4"/>
  <c r="AB628" i="4"/>
  <c r="B627" i="4"/>
  <c r="A628" i="4"/>
  <c r="X625" i="2" l="1"/>
  <c r="AF627" i="4"/>
  <c r="AG627" i="4"/>
  <c r="AN627" i="4" s="1"/>
  <c r="AH627" i="4"/>
  <c r="Y628" i="4"/>
  <c r="AM628" i="4" s="1"/>
  <c r="Z628" i="4"/>
  <c r="R624" i="4"/>
  <c r="E627" i="4"/>
  <c r="F627" i="4" s="1"/>
  <c r="AK627" i="4" s="1"/>
  <c r="O626" i="4"/>
  <c r="L627" i="4"/>
  <c r="N626" i="4"/>
  <c r="M626" i="4"/>
  <c r="P626" i="2"/>
  <c r="R626" i="2" s="1"/>
  <c r="P625" i="4"/>
  <c r="R625" i="4"/>
  <c r="Q625" i="4"/>
  <c r="AL625" i="4" s="1"/>
  <c r="Q626" i="2"/>
  <c r="F625" i="2"/>
  <c r="E626" i="2"/>
  <c r="G626" i="2" s="1"/>
  <c r="F626" i="2"/>
  <c r="AD627" i="2"/>
  <c r="AE627" i="2"/>
  <c r="V626" i="2"/>
  <c r="W626" i="2"/>
  <c r="N627" i="2"/>
  <c r="O627" i="2"/>
  <c r="C627" i="2"/>
  <c r="D627" i="2"/>
  <c r="AD628" i="4"/>
  <c r="AE628" i="4"/>
  <c r="V629" i="4"/>
  <c r="W629" i="4"/>
  <c r="C628" i="4"/>
  <c r="D628" i="4"/>
  <c r="E633" i="6"/>
  <c r="A633" i="6" s="1"/>
  <c r="C634" i="6"/>
  <c r="T627" i="2"/>
  <c r="U626" i="2"/>
  <c r="L628" i="2"/>
  <c r="M627" i="2"/>
  <c r="B627" i="2"/>
  <c r="A628" i="2"/>
  <c r="AC627" i="2"/>
  <c r="AB628" i="2"/>
  <c r="B628" i="4"/>
  <c r="A629" i="4"/>
  <c r="AC628" i="4"/>
  <c r="AB629" i="4"/>
  <c r="T630" i="4"/>
  <c r="U629" i="4"/>
  <c r="X629" i="4" l="1"/>
  <c r="AF627" i="2"/>
  <c r="X626" i="2"/>
  <c r="Z629" i="4"/>
  <c r="Y629" i="4"/>
  <c r="AM629" i="4" s="1"/>
  <c r="AG627" i="2"/>
  <c r="AH627" i="2"/>
  <c r="AF628" i="4"/>
  <c r="G627" i="4"/>
  <c r="P627" i="2"/>
  <c r="R627" i="2" s="1"/>
  <c r="P626" i="4"/>
  <c r="O627" i="4"/>
  <c r="M627" i="4"/>
  <c r="N627" i="4"/>
  <c r="L628" i="4"/>
  <c r="Q626" i="4"/>
  <c r="AL626" i="4" s="1"/>
  <c r="R626" i="4"/>
  <c r="E627" i="2"/>
  <c r="F627" i="2" s="1"/>
  <c r="E628" i="4"/>
  <c r="G628" i="4" s="1"/>
  <c r="AE628" i="2"/>
  <c r="AD628" i="2"/>
  <c r="AF628" i="2" s="1"/>
  <c r="V627" i="2"/>
  <c r="W627" i="2"/>
  <c r="O628" i="2"/>
  <c r="N628" i="2"/>
  <c r="C628" i="2"/>
  <c r="D628" i="2"/>
  <c r="AD629" i="4"/>
  <c r="AE629" i="4"/>
  <c r="V630" i="4"/>
  <c r="W630" i="4"/>
  <c r="C629" i="4"/>
  <c r="D629" i="4"/>
  <c r="E634" i="6"/>
  <c r="A634" i="6" s="1"/>
  <c r="C635" i="6"/>
  <c r="A629" i="2"/>
  <c r="B628" i="2"/>
  <c r="L629" i="2"/>
  <c r="M628" i="2"/>
  <c r="AC628" i="2"/>
  <c r="AB629" i="2"/>
  <c r="T628" i="2"/>
  <c r="U627" i="2"/>
  <c r="T631" i="4"/>
  <c r="U630" i="4"/>
  <c r="AC629" i="4"/>
  <c r="AB630" i="4"/>
  <c r="B629" i="4"/>
  <c r="A630" i="4"/>
  <c r="X627" i="2" l="1"/>
  <c r="X630" i="4"/>
  <c r="Z630" i="4" s="1"/>
  <c r="G627" i="2"/>
  <c r="AF629" i="4"/>
  <c r="AH629" i="4" s="1"/>
  <c r="Q627" i="2"/>
  <c r="Y627" i="2"/>
  <c r="Z627" i="2"/>
  <c r="Y630" i="4"/>
  <c r="AM630" i="4" s="1"/>
  <c r="AG628" i="2"/>
  <c r="AH628" i="2"/>
  <c r="AG628" i="4"/>
  <c r="AN628" i="4" s="1"/>
  <c r="AH628" i="4"/>
  <c r="E629" i="4"/>
  <c r="G629" i="4" s="1"/>
  <c r="F628" i="4"/>
  <c r="AK628" i="4" s="1"/>
  <c r="P628" i="2"/>
  <c r="Q628" i="2" s="1"/>
  <c r="O628" i="4"/>
  <c r="N628" i="4"/>
  <c r="L629" i="4"/>
  <c r="M628" i="4"/>
  <c r="P627" i="4"/>
  <c r="Q627" i="4" s="1"/>
  <c r="AL627" i="4" s="1"/>
  <c r="E628" i="2"/>
  <c r="F628" i="2" s="1"/>
  <c r="F629" i="4"/>
  <c r="AK629" i="4" s="1"/>
  <c r="AD629" i="2"/>
  <c r="AE629" i="2"/>
  <c r="AF629" i="2" s="1"/>
  <c r="V628" i="2"/>
  <c r="W628" i="2"/>
  <c r="N629" i="2"/>
  <c r="O629" i="2"/>
  <c r="C629" i="2"/>
  <c r="D629" i="2"/>
  <c r="AD630" i="4"/>
  <c r="AE630" i="4"/>
  <c r="AF630" i="4" s="1"/>
  <c r="V631" i="4"/>
  <c r="W631" i="4"/>
  <c r="C630" i="4"/>
  <c r="D630" i="4"/>
  <c r="E635" i="6"/>
  <c r="A635" i="6" s="1"/>
  <c r="C636" i="6"/>
  <c r="L630" i="2"/>
  <c r="M629" i="2"/>
  <c r="A630" i="2"/>
  <c r="B629" i="2"/>
  <c r="T629" i="2"/>
  <c r="U628" i="2"/>
  <c r="AC629" i="2"/>
  <c r="AB630" i="2"/>
  <c r="B630" i="4"/>
  <c r="A631" i="4"/>
  <c r="AC630" i="4"/>
  <c r="AB631" i="4"/>
  <c r="T632" i="4"/>
  <c r="U631" i="4"/>
  <c r="X631" i="4" l="1"/>
  <c r="X628" i="2"/>
  <c r="AG629" i="4"/>
  <c r="AN629" i="4" s="1"/>
  <c r="R627" i="4"/>
  <c r="R628" i="2"/>
  <c r="Y631" i="4"/>
  <c r="AM631" i="4" s="1"/>
  <c r="Z631" i="4"/>
  <c r="AG630" i="4"/>
  <c r="AN630" i="4" s="1"/>
  <c r="AH630" i="4"/>
  <c r="Y628" i="2"/>
  <c r="Z628" i="2"/>
  <c r="AG629" i="2"/>
  <c r="AH629" i="2"/>
  <c r="P628" i="4"/>
  <c r="R628" i="4" s="1"/>
  <c r="P629" i="2"/>
  <c r="Q629" i="2" s="1"/>
  <c r="N629" i="4"/>
  <c r="O629" i="4"/>
  <c r="M629" i="4"/>
  <c r="L630" i="4"/>
  <c r="E630" i="4"/>
  <c r="F630" i="4" s="1"/>
  <c r="AK630" i="4" s="1"/>
  <c r="E629" i="2"/>
  <c r="G629" i="2" s="1"/>
  <c r="G628" i="2"/>
  <c r="G630" i="4"/>
  <c r="AE630" i="2"/>
  <c r="AD630" i="2"/>
  <c r="V629" i="2"/>
  <c r="W629" i="2"/>
  <c r="O630" i="2"/>
  <c r="N630" i="2"/>
  <c r="C630" i="2"/>
  <c r="D630" i="2"/>
  <c r="AD631" i="4"/>
  <c r="AE631" i="4"/>
  <c r="V632" i="4"/>
  <c r="W632" i="4"/>
  <c r="C631" i="4"/>
  <c r="D631" i="4"/>
  <c r="C637" i="6"/>
  <c r="E636" i="6"/>
  <c r="A636" i="6" s="1"/>
  <c r="B630" i="2"/>
  <c r="A631" i="2"/>
  <c r="T630" i="2"/>
  <c r="U629" i="2"/>
  <c r="L631" i="2"/>
  <c r="M630" i="2"/>
  <c r="AC630" i="2"/>
  <c r="AB631" i="2"/>
  <c r="T633" i="4"/>
  <c r="U632" i="4"/>
  <c r="AC631" i="4"/>
  <c r="AB632" i="4"/>
  <c r="B631" i="4"/>
  <c r="A632" i="4"/>
  <c r="X632" i="4" l="1"/>
  <c r="AF630" i="2"/>
  <c r="X629" i="2"/>
  <c r="Q628" i="4"/>
  <c r="AL628" i="4" s="1"/>
  <c r="Y629" i="2"/>
  <c r="Z629" i="2"/>
  <c r="AG630" i="2"/>
  <c r="AH630" i="2"/>
  <c r="AF631" i="4"/>
  <c r="R629" i="2"/>
  <c r="P629" i="4"/>
  <c r="R629" i="4" s="1"/>
  <c r="L631" i="4"/>
  <c r="M630" i="4"/>
  <c r="O630" i="4"/>
  <c r="N630" i="4"/>
  <c r="P630" i="2"/>
  <c r="Q630" i="2" s="1"/>
  <c r="F629" i="2"/>
  <c r="E630" i="2"/>
  <c r="F630" i="2" s="1"/>
  <c r="E631" i="4"/>
  <c r="G631" i="4" s="1"/>
  <c r="AD631" i="2"/>
  <c r="AE631" i="2"/>
  <c r="V630" i="2"/>
  <c r="W630" i="2"/>
  <c r="N631" i="2"/>
  <c r="O631" i="2"/>
  <c r="C631" i="2"/>
  <c r="D631" i="2"/>
  <c r="AD632" i="4"/>
  <c r="AE632" i="4"/>
  <c r="V633" i="4"/>
  <c r="W633" i="4"/>
  <c r="X633" i="4" s="1"/>
  <c r="C632" i="4"/>
  <c r="D632" i="4"/>
  <c r="E637" i="6"/>
  <c r="A637" i="6" s="1"/>
  <c r="C638" i="6"/>
  <c r="T631" i="2"/>
  <c r="U630" i="2"/>
  <c r="AC631" i="2"/>
  <c r="AB632" i="2"/>
  <c r="L632" i="2"/>
  <c r="M631" i="2"/>
  <c r="B631" i="2"/>
  <c r="A632" i="2"/>
  <c r="B632" i="4"/>
  <c r="A633" i="4"/>
  <c r="AC632" i="4"/>
  <c r="AB633" i="4"/>
  <c r="T634" i="4"/>
  <c r="U633" i="4"/>
  <c r="AF631" i="2" l="1"/>
  <c r="AF632" i="4"/>
  <c r="X630" i="2"/>
  <c r="Y630" i="2"/>
  <c r="Z630" i="2"/>
  <c r="Q629" i="4"/>
  <c r="AL629" i="4" s="1"/>
  <c r="AG631" i="4"/>
  <c r="AN631" i="4" s="1"/>
  <c r="AH631" i="4"/>
  <c r="AG631" i="2"/>
  <c r="AH631" i="2"/>
  <c r="G630" i="2"/>
  <c r="P630" i="4"/>
  <c r="P631" i="2"/>
  <c r="Q631" i="2" s="1"/>
  <c r="R630" i="2"/>
  <c r="R630" i="4"/>
  <c r="Q630" i="4"/>
  <c r="AL630" i="4" s="1"/>
  <c r="N631" i="4"/>
  <c r="M631" i="4"/>
  <c r="L632" i="4"/>
  <c r="O631" i="4"/>
  <c r="F631" i="4"/>
  <c r="AK631" i="4" s="1"/>
  <c r="E632" i="4"/>
  <c r="F632" i="4" s="1"/>
  <c r="AK632" i="4" s="1"/>
  <c r="E631" i="2"/>
  <c r="G631" i="2" s="1"/>
  <c r="AE632" i="2"/>
  <c r="AD632" i="2"/>
  <c r="V631" i="2"/>
  <c r="W631" i="2"/>
  <c r="O632" i="2"/>
  <c r="N632" i="2"/>
  <c r="C632" i="2"/>
  <c r="D632" i="2"/>
  <c r="AE633" i="4"/>
  <c r="AD633" i="4"/>
  <c r="V634" i="4"/>
  <c r="W634" i="4"/>
  <c r="X634" i="4" s="1"/>
  <c r="C633" i="4"/>
  <c r="D633" i="4"/>
  <c r="E638" i="6"/>
  <c r="A638" i="6" s="1"/>
  <c r="C639" i="6"/>
  <c r="L633" i="2"/>
  <c r="M632" i="2"/>
  <c r="B632" i="2"/>
  <c r="A633" i="2"/>
  <c r="AC632" i="2"/>
  <c r="AB633" i="2"/>
  <c r="T632" i="2"/>
  <c r="U631" i="2"/>
  <c r="X631" i="2"/>
  <c r="AC633" i="4"/>
  <c r="AB634" i="4"/>
  <c r="B633" i="4"/>
  <c r="A634" i="4"/>
  <c r="T635" i="4"/>
  <c r="U634" i="4"/>
  <c r="R631" i="2" l="1"/>
  <c r="G632" i="4"/>
  <c r="E632" i="2"/>
  <c r="AF633" i="4"/>
  <c r="AF632" i="2"/>
  <c r="Y634" i="4"/>
  <c r="AM634" i="4" s="1"/>
  <c r="Z634" i="4"/>
  <c r="Y631" i="2"/>
  <c r="Z631" i="2"/>
  <c r="P632" i="2"/>
  <c r="P631" i="4"/>
  <c r="R631" i="4" s="1"/>
  <c r="O632" i="4"/>
  <c r="M632" i="4"/>
  <c r="N632" i="4"/>
  <c r="L633" i="4"/>
  <c r="Q632" i="2"/>
  <c r="R632" i="2"/>
  <c r="F631" i="2"/>
  <c r="F632" i="2"/>
  <c r="G632" i="2"/>
  <c r="E633" i="4"/>
  <c r="F633" i="4" s="1"/>
  <c r="AK633" i="4" s="1"/>
  <c r="AD633" i="2"/>
  <c r="AE633" i="2"/>
  <c r="W632" i="2"/>
  <c r="V632" i="2"/>
  <c r="N633" i="2"/>
  <c r="O633" i="2"/>
  <c r="C633" i="2"/>
  <c r="D633" i="2"/>
  <c r="AD634" i="4"/>
  <c r="AE634" i="4"/>
  <c r="V635" i="4"/>
  <c r="W635" i="4"/>
  <c r="C634" i="4"/>
  <c r="D634" i="4"/>
  <c r="E639" i="6"/>
  <c r="A639" i="6" s="1"/>
  <c r="C640" i="6"/>
  <c r="AC633" i="2"/>
  <c r="AB634" i="2"/>
  <c r="L634" i="2"/>
  <c r="M633" i="2"/>
  <c r="B633" i="2"/>
  <c r="A634" i="2"/>
  <c r="T633" i="2"/>
  <c r="U632" i="2"/>
  <c r="T636" i="4"/>
  <c r="U635" i="4"/>
  <c r="B634" i="4"/>
  <c r="A635" i="4"/>
  <c r="AC634" i="4"/>
  <c r="AB635" i="4"/>
  <c r="AF633" i="2" l="1"/>
  <c r="X635" i="4"/>
  <c r="Z635" i="4" s="1"/>
  <c r="X632" i="2"/>
  <c r="AF634" i="4"/>
  <c r="Q631" i="4"/>
  <c r="AL631" i="4" s="1"/>
  <c r="AG634" i="4"/>
  <c r="AN634" i="4" s="1"/>
  <c r="AH634" i="4"/>
  <c r="Y635" i="4"/>
  <c r="AM635" i="4" s="1"/>
  <c r="N633" i="4"/>
  <c r="L634" i="4"/>
  <c r="O633" i="4"/>
  <c r="M633" i="4"/>
  <c r="P632" i="4"/>
  <c r="P633" i="2"/>
  <c r="Q633" i="2" s="1"/>
  <c r="Q632" i="4"/>
  <c r="AL632" i="4" s="1"/>
  <c r="R632" i="4"/>
  <c r="R633" i="2"/>
  <c r="G633" i="4"/>
  <c r="E634" i="4"/>
  <c r="F634" i="4" s="1"/>
  <c r="AK634" i="4" s="1"/>
  <c r="E633" i="2"/>
  <c r="G633" i="2" s="1"/>
  <c r="AE634" i="2"/>
  <c r="AD634" i="2"/>
  <c r="AF634" i="2" s="1"/>
  <c r="V633" i="2"/>
  <c r="W633" i="2"/>
  <c r="O634" i="2"/>
  <c r="N634" i="2"/>
  <c r="C634" i="2"/>
  <c r="D634" i="2"/>
  <c r="AD635" i="4"/>
  <c r="AE635" i="4"/>
  <c r="V636" i="4"/>
  <c r="W636" i="4"/>
  <c r="C635" i="4"/>
  <c r="D635" i="4"/>
  <c r="C641" i="6"/>
  <c r="E640" i="6"/>
  <c r="A640" i="6" s="1"/>
  <c r="B634" i="2"/>
  <c r="A635" i="2"/>
  <c r="L635" i="2"/>
  <c r="M634" i="2"/>
  <c r="T634" i="2"/>
  <c r="U633" i="2"/>
  <c r="AC634" i="2"/>
  <c r="AB635" i="2"/>
  <c r="B635" i="4"/>
  <c r="A636" i="4"/>
  <c r="T637" i="4"/>
  <c r="U636" i="4"/>
  <c r="AC635" i="4"/>
  <c r="AB636" i="4"/>
  <c r="P633" i="4" l="1"/>
  <c r="X636" i="4"/>
  <c r="X633" i="2"/>
  <c r="Y636" i="4"/>
  <c r="AM636" i="4" s="1"/>
  <c r="Z636" i="4"/>
  <c r="AG634" i="2"/>
  <c r="AH634" i="2"/>
  <c r="AF635" i="4"/>
  <c r="G634" i="4"/>
  <c r="E635" i="4"/>
  <c r="F635" i="4" s="1"/>
  <c r="AK635" i="4" s="1"/>
  <c r="E634" i="2"/>
  <c r="F634" i="2" s="1"/>
  <c r="Q633" i="4"/>
  <c r="AL633" i="4" s="1"/>
  <c r="R633" i="4"/>
  <c r="L635" i="4"/>
  <c r="M634" i="4"/>
  <c r="O634" i="4"/>
  <c r="N634" i="4"/>
  <c r="P634" i="2"/>
  <c r="Q634" i="2" s="1"/>
  <c r="F633" i="2"/>
  <c r="AD635" i="2"/>
  <c r="AE635" i="2"/>
  <c r="V634" i="2"/>
  <c r="W634" i="2"/>
  <c r="X634" i="2" s="1"/>
  <c r="N635" i="2"/>
  <c r="O635" i="2"/>
  <c r="C635" i="2"/>
  <c r="D635" i="2"/>
  <c r="AD636" i="4"/>
  <c r="AE636" i="4"/>
  <c r="V637" i="4"/>
  <c r="W637" i="4"/>
  <c r="X637" i="4" s="1"/>
  <c r="C636" i="4"/>
  <c r="D636" i="4"/>
  <c r="E641" i="6"/>
  <c r="A641" i="6" s="1"/>
  <c r="C642" i="6"/>
  <c r="L636" i="2"/>
  <c r="M635" i="2"/>
  <c r="B635" i="2"/>
  <c r="A636" i="2"/>
  <c r="T635" i="2"/>
  <c r="U634" i="2"/>
  <c r="AC635" i="2"/>
  <c r="AB636" i="2"/>
  <c r="AC636" i="4"/>
  <c r="AB637" i="4"/>
  <c r="T638" i="4"/>
  <c r="U637" i="4"/>
  <c r="B636" i="4"/>
  <c r="A637" i="4"/>
  <c r="P634" i="4" l="1"/>
  <c r="AF635" i="2"/>
  <c r="E635" i="2"/>
  <c r="F635" i="2" s="1"/>
  <c r="AG635" i="2"/>
  <c r="AH635" i="2"/>
  <c r="Y634" i="2"/>
  <c r="Z634" i="2"/>
  <c r="AG635" i="4"/>
  <c r="AN635" i="4" s="1"/>
  <c r="AH635" i="4"/>
  <c r="G635" i="4"/>
  <c r="Z637" i="4"/>
  <c r="Y637" i="4"/>
  <c r="AM637" i="4" s="1"/>
  <c r="G634" i="2"/>
  <c r="AF636" i="4"/>
  <c r="N635" i="4"/>
  <c r="M635" i="4"/>
  <c r="L636" i="4"/>
  <c r="O635" i="4"/>
  <c r="R634" i="4"/>
  <c r="Q634" i="4"/>
  <c r="AL634" i="4" s="1"/>
  <c r="R634" i="2"/>
  <c r="P635" i="2"/>
  <c r="Q635" i="2" s="1"/>
  <c r="E636" i="4"/>
  <c r="F636" i="4" s="1"/>
  <c r="AK636" i="4" s="1"/>
  <c r="AE636" i="2"/>
  <c r="AD636" i="2"/>
  <c r="V635" i="2"/>
  <c r="W635" i="2"/>
  <c r="O636" i="2"/>
  <c r="N636" i="2"/>
  <c r="C636" i="2"/>
  <c r="D636" i="2"/>
  <c r="AD637" i="4"/>
  <c r="AE637" i="4"/>
  <c r="V638" i="4"/>
  <c r="W638" i="4"/>
  <c r="C637" i="4"/>
  <c r="D637" i="4"/>
  <c r="E642" i="6"/>
  <c r="A642" i="6" s="1"/>
  <c r="C643" i="6"/>
  <c r="T636" i="2"/>
  <c r="U635" i="2"/>
  <c r="L637" i="2"/>
  <c r="M636" i="2"/>
  <c r="B636" i="2"/>
  <c r="A637" i="2"/>
  <c r="AC636" i="2"/>
  <c r="AB637" i="2"/>
  <c r="AC637" i="4"/>
  <c r="AB638" i="4"/>
  <c r="T639" i="4"/>
  <c r="U638" i="4"/>
  <c r="B637" i="4"/>
  <c r="A638" i="4"/>
  <c r="X635" i="2" l="1"/>
  <c r="AF637" i="4"/>
  <c r="AF636" i="2"/>
  <c r="AG636" i="2" s="1"/>
  <c r="G636" i="4"/>
  <c r="G635" i="2"/>
  <c r="X638" i="4"/>
  <c r="Z638" i="4" s="1"/>
  <c r="AG637" i="4"/>
  <c r="AN637" i="4" s="1"/>
  <c r="AH637" i="4"/>
  <c r="AG636" i="4"/>
  <c r="AN636" i="4" s="1"/>
  <c r="AH636" i="4"/>
  <c r="Y635" i="2"/>
  <c r="Z635" i="2"/>
  <c r="E637" i="4"/>
  <c r="G637" i="4" s="1"/>
  <c r="R635" i="2"/>
  <c r="E636" i="2"/>
  <c r="G636" i="2" s="1"/>
  <c r="P636" i="2"/>
  <c r="R636" i="2" s="1"/>
  <c r="O636" i="4"/>
  <c r="L637" i="4"/>
  <c r="N636" i="4"/>
  <c r="M636" i="4"/>
  <c r="P635" i="4"/>
  <c r="Q635" i="4" s="1"/>
  <c r="AL635" i="4" s="1"/>
  <c r="AD637" i="2"/>
  <c r="AE637" i="2"/>
  <c r="W636" i="2"/>
  <c r="V636" i="2"/>
  <c r="N637" i="2"/>
  <c r="O637" i="2"/>
  <c r="C637" i="2"/>
  <c r="D637" i="2"/>
  <c r="AD638" i="4"/>
  <c r="AE638" i="4"/>
  <c r="V639" i="4"/>
  <c r="W639" i="4"/>
  <c r="C638" i="4"/>
  <c r="D638" i="4"/>
  <c r="E643" i="6"/>
  <c r="A643" i="6" s="1"/>
  <c r="C644" i="6"/>
  <c r="AC637" i="2"/>
  <c r="AB638" i="2"/>
  <c r="B637" i="2"/>
  <c r="A638" i="2"/>
  <c r="L638" i="2"/>
  <c r="M637" i="2"/>
  <c r="T637" i="2"/>
  <c r="U636" i="2"/>
  <c r="T640" i="4"/>
  <c r="U639" i="4"/>
  <c r="AC638" i="4"/>
  <c r="AB639" i="4"/>
  <c r="B638" i="4"/>
  <c r="A639" i="4"/>
  <c r="X636" i="2" l="1"/>
  <c r="Y638" i="4"/>
  <c r="AM638" i="4" s="1"/>
  <c r="X639" i="4"/>
  <c r="AH636" i="2"/>
  <c r="F637" i="4"/>
  <c r="AK637" i="4" s="1"/>
  <c r="F636" i="2"/>
  <c r="AF637" i="2"/>
  <c r="AG637" i="2" s="1"/>
  <c r="Y636" i="2"/>
  <c r="Z636" i="2"/>
  <c r="Q636" i="2"/>
  <c r="AF638" i="4"/>
  <c r="R635" i="4"/>
  <c r="M637" i="4"/>
  <c r="O637" i="4"/>
  <c r="L638" i="4"/>
  <c r="N637" i="4"/>
  <c r="P637" i="2"/>
  <c r="R637" i="2" s="1"/>
  <c r="P636" i="4"/>
  <c r="Q636" i="4" s="1"/>
  <c r="AL636" i="4" s="1"/>
  <c r="E637" i="2"/>
  <c r="F637" i="2" s="1"/>
  <c r="E638" i="4"/>
  <c r="F638" i="4" s="1"/>
  <c r="AK638" i="4" s="1"/>
  <c r="AE638" i="2"/>
  <c r="AD638" i="2"/>
  <c r="V637" i="2"/>
  <c r="W637" i="2"/>
  <c r="O638" i="2"/>
  <c r="N638" i="2"/>
  <c r="C638" i="2"/>
  <c r="D638" i="2"/>
  <c r="AD639" i="4"/>
  <c r="AE639" i="4"/>
  <c r="V640" i="4"/>
  <c r="W640" i="4"/>
  <c r="C639" i="4"/>
  <c r="D639" i="4"/>
  <c r="C645" i="6"/>
  <c r="E644" i="6"/>
  <c r="A644" i="6" s="1"/>
  <c r="AC638" i="2"/>
  <c r="AB639" i="2"/>
  <c r="T638" i="2"/>
  <c r="U637" i="2"/>
  <c r="L639" i="2"/>
  <c r="M638" i="2"/>
  <c r="B638" i="2"/>
  <c r="A639" i="2"/>
  <c r="B639" i="4"/>
  <c r="A640" i="4"/>
  <c r="AC639" i="4"/>
  <c r="AB640" i="4"/>
  <c r="T641" i="4"/>
  <c r="U640" i="4"/>
  <c r="AH637" i="2" l="1"/>
  <c r="Q637" i="2"/>
  <c r="X640" i="4"/>
  <c r="AF638" i="2"/>
  <c r="AH638" i="2" s="1"/>
  <c r="X637" i="2"/>
  <c r="Y637" i="2" s="1"/>
  <c r="AG638" i="2"/>
  <c r="AG638" i="4"/>
  <c r="AN638" i="4" s="1"/>
  <c r="AH638" i="4"/>
  <c r="AF639" i="4"/>
  <c r="G637" i="2"/>
  <c r="R636" i="4"/>
  <c r="P637" i="4"/>
  <c r="Q637" i="4" s="1"/>
  <c r="AL637" i="4" s="1"/>
  <c r="P638" i="2"/>
  <c r="Q638" i="2" s="1"/>
  <c r="M638" i="4"/>
  <c r="O638" i="4"/>
  <c r="N638" i="4"/>
  <c r="L639" i="4"/>
  <c r="E639" i="4"/>
  <c r="G638" i="4"/>
  <c r="G639" i="4"/>
  <c r="F639" i="4"/>
  <c r="AK639" i="4" s="1"/>
  <c r="E638" i="2"/>
  <c r="F638" i="2" s="1"/>
  <c r="AD639" i="2"/>
  <c r="AE639" i="2"/>
  <c r="AF639" i="2" s="1"/>
  <c r="V638" i="2"/>
  <c r="W638" i="2"/>
  <c r="N639" i="2"/>
  <c r="O639" i="2"/>
  <c r="C639" i="2"/>
  <c r="D639" i="2"/>
  <c r="AD640" i="4"/>
  <c r="AE640" i="4"/>
  <c r="V641" i="4"/>
  <c r="W641" i="4"/>
  <c r="X641" i="4" s="1"/>
  <c r="C640" i="4"/>
  <c r="D640" i="4"/>
  <c r="E645" i="6"/>
  <c r="A645" i="6" s="1"/>
  <c r="C646" i="6"/>
  <c r="T639" i="2"/>
  <c r="U638" i="2"/>
  <c r="AC639" i="2"/>
  <c r="AB640" i="2"/>
  <c r="B639" i="2"/>
  <c r="A640" i="2"/>
  <c r="L640" i="2"/>
  <c r="M639" i="2"/>
  <c r="AC640" i="4"/>
  <c r="AB641" i="4"/>
  <c r="T642" i="4"/>
  <c r="U641" i="4"/>
  <c r="B640" i="4"/>
  <c r="A641" i="4"/>
  <c r="Z637" i="2" l="1"/>
  <c r="X638" i="2"/>
  <c r="R637" i="4"/>
  <c r="AF640" i="4"/>
  <c r="Z641" i="4"/>
  <c r="Y641" i="4"/>
  <c r="AM641" i="4" s="1"/>
  <c r="Y638" i="2"/>
  <c r="Z638" i="2"/>
  <c r="R638" i="2"/>
  <c r="P638" i="4"/>
  <c r="Q638" i="4" s="1"/>
  <c r="AL638" i="4" s="1"/>
  <c r="P639" i="2"/>
  <c r="Q639" i="2" s="1"/>
  <c r="N639" i="4"/>
  <c r="M639" i="4"/>
  <c r="L640" i="4"/>
  <c r="O639" i="4"/>
  <c r="R639" i="2"/>
  <c r="G638" i="2"/>
  <c r="E640" i="4"/>
  <c r="G640" i="4" s="1"/>
  <c r="E639" i="2"/>
  <c r="F639" i="2" s="1"/>
  <c r="AE640" i="2"/>
  <c r="AD640" i="2"/>
  <c r="AF640" i="2" s="1"/>
  <c r="V639" i="2"/>
  <c r="W639" i="2"/>
  <c r="X639" i="2" s="1"/>
  <c r="O640" i="2"/>
  <c r="N640" i="2"/>
  <c r="C640" i="2"/>
  <c r="D640" i="2"/>
  <c r="AE641" i="4"/>
  <c r="AD641" i="4"/>
  <c r="AF641" i="4" s="1"/>
  <c r="V642" i="4"/>
  <c r="W642" i="4"/>
  <c r="C641" i="4"/>
  <c r="D641" i="4"/>
  <c r="E646" i="6"/>
  <c r="A646" i="6" s="1"/>
  <c r="C647" i="6"/>
  <c r="B640" i="2"/>
  <c r="A641" i="2"/>
  <c r="AC640" i="2"/>
  <c r="AB641" i="2"/>
  <c r="L641" i="2"/>
  <c r="M640" i="2"/>
  <c r="T640" i="2"/>
  <c r="U639" i="2"/>
  <c r="T643" i="4"/>
  <c r="U642" i="4"/>
  <c r="B641" i="4"/>
  <c r="A642" i="4"/>
  <c r="AC641" i="4"/>
  <c r="AB642" i="4"/>
  <c r="F640" i="4" l="1"/>
  <c r="AK640" i="4" s="1"/>
  <c r="X642" i="4"/>
  <c r="AG641" i="4"/>
  <c r="AN641" i="4" s="1"/>
  <c r="AH641" i="4"/>
  <c r="R638" i="4"/>
  <c r="P639" i="4"/>
  <c r="Q639" i="4"/>
  <c r="AL639" i="4" s="1"/>
  <c r="R639" i="4"/>
  <c r="L641" i="4"/>
  <c r="O640" i="4"/>
  <c r="M640" i="4"/>
  <c r="N640" i="4"/>
  <c r="P640" i="4" s="1"/>
  <c r="P640" i="2"/>
  <c r="R640" i="2"/>
  <c r="Q640" i="2"/>
  <c r="G639" i="2"/>
  <c r="E641" i="4"/>
  <c r="F641" i="4" s="1"/>
  <c r="AK641" i="4" s="1"/>
  <c r="E640" i="2"/>
  <c r="G640" i="2" s="1"/>
  <c r="AD641" i="2"/>
  <c r="AE641" i="2"/>
  <c r="W640" i="2"/>
  <c r="V640" i="2"/>
  <c r="X640" i="2" s="1"/>
  <c r="N641" i="2"/>
  <c r="O641" i="2"/>
  <c r="C641" i="2"/>
  <c r="D641" i="2"/>
  <c r="AD642" i="4"/>
  <c r="AE642" i="4"/>
  <c r="AF642" i="4" s="1"/>
  <c r="V643" i="4"/>
  <c r="W643" i="4"/>
  <c r="X643" i="4" s="1"/>
  <c r="C642" i="4"/>
  <c r="D642" i="4"/>
  <c r="E647" i="6"/>
  <c r="A647" i="6" s="1"/>
  <c r="C648" i="6"/>
  <c r="T641" i="2"/>
  <c r="U640" i="2"/>
  <c r="AC641" i="2"/>
  <c r="AB642" i="2"/>
  <c r="L642" i="2"/>
  <c r="M641" i="2"/>
  <c r="B641" i="2"/>
  <c r="A642" i="2"/>
  <c r="A643" i="4"/>
  <c r="B642" i="4"/>
  <c r="AC642" i="4"/>
  <c r="AB643" i="4"/>
  <c r="U643" i="4"/>
  <c r="T644" i="4"/>
  <c r="AF641" i="2" l="1"/>
  <c r="AG642" i="4"/>
  <c r="AN642" i="4" s="1"/>
  <c r="AH642" i="4"/>
  <c r="AG641" i="2"/>
  <c r="AH641" i="2"/>
  <c r="Y643" i="4"/>
  <c r="AM643" i="4" s="1"/>
  <c r="Z643" i="4"/>
  <c r="Y642" i="4"/>
  <c r="AM642" i="4" s="1"/>
  <c r="Z642" i="4"/>
  <c r="G641" i="4"/>
  <c r="O641" i="4"/>
  <c r="N641" i="4"/>
  <c r="M641" i="4"/>
  <c r="L642" i="4"/>
  <c r="R640" i="4"/>
  <c r="Q640" i="4"/>
  <c r="AL640" i="4" s="1"/>
  <c r="P641" i="2"/>
  <c r="Q641" i="2" s="1"/>
  <c r="F640" i="2"/>
  <c r="E642" i="4"/>
  <c r="G642" i="4" s="1"/>
  <c r="E641" i="2"/>
  <c r="F641" i="2" s="1"/>
  <c r="AE642" i="2"/>
  <c r="AD642" i="2"/>
  <c r="V641" i="2"/>
  <c r="W641" i="2"/>
  <c r="O642" i="2"/>
  <c r="N642" i="2"/>
  <c r="C642" i="2"/>
  <c r="D642" i="2"/>
  <c r="AE643" i="4"/>
  <c r="AD643" i="4"/>
  <c r="V644" i="4"/>
  <c r="W644" i="4"/>
  <c r="C643" i="4"/>
  <c r="D643" i="4"/>
  <c r="C649" i="6"/>
  <c r="E648" i="6"/>
  <c r="A648" i="6" s="1"/>
  <c r="AC642" i="2"/>
  <c r="AB643" i="2"/>
  <c r="B642" i="2"/>
  <c r="A643" i="2"/>
  <c r="L643" i="2"/>
  <c r="M642" i="2"/>
  <c r="T642" i="2"/>
  <c r="U641" i="2"/>
  <c r="U644" i="4"/>
  <c r="T645" i="4"/>
  <c r="A644" i="4"/>
  <c r="B643" i="4"/>
  <c r="AC643" i="4"/>
  <c r="AB644" i="4"/>
  <c r="P641" i="4" l="1"/>
  <c r="AF642" i="2"/>
  <c r="X644" i="4"/>
  <c r="Y644" i="4"/>
  <c r="AM644" i="4" s="1"/>
  <c r="Z644" i="4"/>
  <c r="AG642" i="2"/>
  <c r="AH642" i="2"/>
  <c r="X641" i="2"/>
  <c r="AF643" i="4"/>
  <c r="R641" i="2"/>
  <c r="F642" i="4"/>
  <c r="AK642" i="4" s="1"/>
  <c r="E642" i="2"/>
  <c r="Q641" i="4"/>
  <c r="AL641" i="4" s="1"/>
  <c r="R641" i="4"/>
  <c r="O642" i="4"/>
  <c r="N642" i="4"/>
  <c r="L643" i="4"/>
  <c r="M642" i="4"/>
  <c r="P642" i="2"/>
  <c r="R642" i="2" s="1"/>
  <c r="E643" i="4"/>
  <c r="F643" i="4" s="1"/>
  <c r="AK643" i="4" s="1"/>
  <c r="G641" i="2"/>
  <c r="F642" i="2"/>
  <c r="G642" i="2"/>
  <c r="G643" i="4"/>
  <c r="AD643" i="2"/>
  <c r="AE643" i="2"/>
  <c r="V642" i="2"/>
  <c r="W642" i="2"/>
  <c r="N643" i="2"/>
  <c r="O643" i="2"/>
  <c r="C643" i="2"/>
  <c r="D643" i="2"/>
  <c r="AD644" i="4"/>
  <c r="AE644" i="4"/>
  <c r="V645" i="4"/>
  <c r="W645" i="4"/>
  <c r="X645" i="4" s="1"/>
  <c r="C644" i="4"/>
  <c r="D644" i="4"/>
  <c r="E649" i="6"/>
  <c r="A649" i="6" s="1"/>
  <c r="C650" i="6"/>
  <c r="T643" i="2"/>
  <c r="U642" i="2"/>
  <c r="B643" i="2"/>
  <c r="A644" i="2"/>
  <c r="AC643" i="2"/>
  <c r="AB644" i="2"/>
  <c r="L644" i="2"/>
  <c r="M643" i="2"/>
  <c r="U645" i="4"/>
  <c r="T646" i="4"/>
  <c r="AC644" i="4"/>
  <c r="AB645" i="4"/>
  <c r="A645" i="4"/>
  <c r="B644" i="4"/>
  <c r="AF643" i="2" l="1"/>
  <c r="X642" i="2"/>
  <c r="E643" i="2"/>
  <c r="G643" i="2" s="1"/>
  <c r="AF644" i="4"/>
  <c r="AG644" i="4"/>
  <c r="AN644" i="4" s="1"/>
  <c r="AH644" i="4"/>
  <c r="AG643" i="2"/>
  <c r="AH643" i="2"/>
  <c r="Y641" i="2"/>
  <c r="Z641" i="2"/>
  <c r="AG643" i="4"/>
  <c r="AN643" i="4" s="1"/>
  <c r="AH643" i="4"/>
  <c r="Z645" i="4"/>
  <c r="Y645" i="4"/>
  <c r="AM645" i="4" s="1"/>
  <c r="Y642" i="2"/>
  <c r="Z642" i="2"/>
  <c r="P642" i="4"/>
  <c r="Q642" i="4" s="1"/>
  <c r="AL642" i="4" s="1"/>
  <c r="P643" i="2"/>
  <c r="R643" i="2" s="1"/>
  <c r="L644" i="4"/>
  <c r="N643" i="4"/>
  <c r="O643" i="4"/>
  <c r="M643" i="4"/>
  <c r="Q642" i="2"/>
  <c r="E644" i="4"/>
  <c r="G644" i="4" s="1"/>
  <c r="F643" i="2"/>
  <c r="AE644" i="2"/>
  <c r="AD644" i="2"/>
  <c r="V643" i="2"/>
  <c r="W643" i="2"/>
  <c r="O644" i="2"/>
  <c r="N644" i="2"/>
  <c r="C644" i="2"/>
  <c r="D644" i="2"/>
  <c r="AE645" i="4"/>
  <c r="AD645" i="4"/>
  <c r="V646" i="4"/>
  <c r="W646" i="4"/>
  <c r="C645" i="4"/>
  <c r="D645" i="4"/>
  <c r="E650" i="6"/>
  <c r="A650" i="6" s="1"/>
  <c r="C651" i="6"/>
  <c r="AC644" i="2"/>
  <c r="AB645" i="2"/>
  <c r="L645" i="2"/>
  <c r="M644" i="2"/>
  <c r="B644" i="2"/>
  <c r="A645" i="2"/>
  <c r="T644" i="2"/>
  <c r="U643" i="2"/>
  <c r="B645" i="4"/>
  <c r="A646" i="4"/>
  <c r="U646" i="4"/>
  <c r="T647" i="4"/>
  <c r="AC645" i="4"/>
  <c r="AB646" i="4"/>
  <c r="R642" i="4" l="1"/>
  <c r="AF645" i="4"/>
  <c r="AF644" i="2"/>
  <c r="AG644" i="2" s="1"/>
  <c r="X646" i="4"/>
  <c r="X643" i="2"/>
  <c r="P643" i="4"/>
  <c r="Q643" i="4" s="1"/>
  <c r="AL643" i="4" s="1"/>
  <c r="AG645" i="4"/>
  <c r="AN645" i="4" s="1"/>
  <c r="AH645" i="4"/>
  <c r="Q643" i="2"/>
  <c r="P644" i="2"/>
  <c r="R644" i="2" s="1"/>
  <c r="M644" i="4"/>
  <c r="O644" i="4"/>
  <c r="N644" i="4"/>
  <c r="L645" i="4"/>
  <c r="E645" i="4"/>
  <c r="F645" i="4" s="1"/>
  <c r="AK645" i="4" s="1"/>
  <c r="F644" i="4"/>
  <c r="AK644" i="4" s="1"/>
  <c r="E644" i="2"/>
  <c r="F644" i="2" s="1"/>
  <c r="AD645" i="2"/>
  <c r="AE645" i="2"/>
  <c r="V644" i="2"/>
  <c r="W644" i="2"/>
  <c r="N645" i="2"/>
  <c r="O645" i="2"/>
  <c r="C645" i="2"/>
  <c r="D645" i="2"/>
  <c r="AD646" i="4"/>
  <c r="AE646" i="4"/>
  <c r="V647" i="4"/>
  <c r="W647" i="4"/>
  <c r="C646" i="4"/>
  <c r="D646" i="4"/>
  <c r="E651" i="6"/>
  <c r="A651" i="6" s="1"/>
  <c r="C652" i="6"/>
  <c r="AC645" i="2"/>
  <c r="AB646" i="2"/>
  <c r="T645" i="2"/>
  <c r="U644" i="2"/>
  <c r="L646" i="2"/>
  <c r="M645" i="2"/>
  <c r="B645" i="2"/>
  <c r="A646" i="2"/>
  <c r="U647" i="4"/>
  <c r="T648" i="4"/>
  <c r="A647" i="4"/>
  <c r="B646" i="4"/>
  <c r="AC646" i="4"/>
  <c r="AB647" i="4"/>
  <c r="AF645" i="2" l="1"/>
  <c r="AH644" i="2"/>
  <c r="R643" i="4"/>
  <c r="X647" i="4"/>
  <c r="Q644" i="2"/>
  <c r="AF646" i="4"/>
  <c r="G645" i="4"/>
  <c r="X644" i="2"/>
  <c r="AG645" i="2"/>
  <c r="AH645" i="2"/>
  <c r="Y643" i="2"/>
  <c r="Z643" i="2"/>
  <c r="P645" i="2"/>
  <c r="Q645" i="2" s="1"/>
  <c r="P644" i="4"/>
  <c r="Q644" i="4" s="1"/>
  <c r="AL644" i="4" s="1"/>
  <c r="N645" i="4"/>
  <c r="L646" i="4"/>
  <c r="M645" i="4"/>
  <c r="O645" i="4"/>
  <c r="E645" i="2"/>
  <c r="G644" i="2"/>
  <c r="F645" i="2"/>
  <c r="G645" i="2"/>
  <c r="E646" i="4"/>
  <c r="F646" i="4" s="1"/>
  <c r="AK646" i="4" s="1"/>
  <c r="AE646" i="2"/>
  <c r="AD646" i="2"/>
  <c r="V645" i="2"/>
  <c r="W645" i="2"/>
  <c r="O646" i="2"/>
  <c r="N646" i="2"/>
  <c r="C646" i="2"/>
  <c r="D646" i="2"/>
  <c r="AE647" i="4"/>
  <c r="AD647" i="4"/>
  <c r="V648" i="4"/>
  <c r="W648" i="4"/>
  <c r="X648" i="4" s="1"/>
  <c r="C647" i="4"/>
  <c r="D647" i="4"/>
  <c r="C653" i="6"/>
  <c r="E652" i="6"/>
  <c r="A652" i="6" s="1"/>
  <c r="T646" i="2"/>
  <c r="U645" i="2"/>
  <c r="AC646" i="2"/>
  <c r="AB647" i="2"/>
  <c r="L647" i="2"/>
  <c r="M646" i="2"/>
  <c r="B646" i="2"/>
  <c r="A647" i="2"/>
  <c r="AC647" i="4"/>
  <c r="AB648" i="4"/>
  <c r="U648" i="4"/>
  <c r="T649" i="4"/>
  <c r="B647" i="4"/>
  <c r="A648" i="4"/>
  <c r="R645" i="2" l="1"/>
  <c r="AF646" i="2"/>
  <c r="R644" i="4"/>
  <c r="Y644" i="2"/>
  <c r="Z644" i="2"/>
  <c r="AF647" i="4"/>
  <c r="Y648" i="4"/>
  <c r="AM648" i="4" s="1"/>
  <c r="Z648" i="4"/>
  <c r="X645" i="2"/>
  <c r="O646" i="4"/>
  <c r="M646" i="4"/>
  <c r="L647" i="4"/>
  <c r="N646" i="4"/>
  <c r="P645" i="4"/>
  <c r="Q645" i="4" s="1"/>
  <c r="AL645" i="4" s="1"/>
  <c r="P646" i="2"/>
  <c r="R646" i="2" s="1"/>
  <c r="E647" i="4"/>
  <c r="G647" i="4" s="1"/>
  <c r="E646" i="2"/>
  <c r="F646" i="2" s="1"/>
  <c r="G646" i="4"/>
  <c r="AD647" i="2"/>
  <c r="AE647" i="2"/>
  <c r="V646" i="2"/>
  <c r="W646" i="2"/>
  <c r="N647" i="2"/>
  <c r="O647" i="2"/>
  <c r="P647" i="2" s="1"/>
  <c r="C647" i="2"/>
  <c r="D647" i="2"/>
  <c r="AD648" i="4"/>
  <c r="AE648" i="4"/>
  <c r="V649" i="4"/>
  <c r="W649" i="4"/>
  <c r="C648" i="4"/>
  <c r="D648" i="4"/>
  <c r="E653" i="6"/>
  <c r="A653" i="6" s="1"/>
  <c r="C654" i="6"/>
  <c r="L648" i="2"/>
  <c r="M647" i="2"/>
  <c r="AC647" i="2"/>
  <c r="AB648" i="2"/>
  <c r="B647" i="2"/>
  <c r="A648" i="2"/>
  <c r="T647" i="2"/>
  <c r="U646" i="2"/>
  <c r="A649" i="4"/>
  <c r="B648" i="4"/>
  <c r="U649" i="4"/>
  <c r="T650" i="4"/>
  <c r="AC648" i="4"/>
  <c r="AB649" i="4"/>
  <c r="P646" i="4" l="1"/>
  <c r="G646" i="2"/>
  <c r="F647" i="4"/>
  <c r="AK647" i="4" s="1"/>
  <c r="AF648" i="4"/>
  <c r="AG648" i="4" s="1"/>
  <c r="AN648" i="4" s="1"/>
  <c r="X649" i="4"/>
  <c r="Y649" i="4" s="1"/>
  <c r="AM649" i="4" s="1"/>
  <c r="X646" i="2"/>
  <c r="AF647" i="2"/>
  <c r="Z649" i="4"/>
  <c r="Y645" i="2"/>
  <c r="Z645" i="2"/>
  <c r="Q646" i="2"/>
  <c r="N647" i="4"/>
  <c r="L648" i="4"/>
  <c r="M647" i="4"/>
  <c r="O647" i="4"/>
  <c r="R645" i="4"/>
  <c r="R646" i="4"/>
  <c r="Q646" i="4"/>
  <c r="AL646" i="4" s="1"/>
  <c r="Q647" i="2"/>
  <c r="R647" i="2"/>
  <c r="E648" i="4"/>
  <c r="G648" i="4" s="1"/>
  <c r="E647" i="2"/>
  <c r="F647" i="2" s="1"/>
  <c r="AE648" i="2"/>
  <c r="AD648" i="2"/>
  <c r="V647" i="2"/>
  <c r="W647" i="2"/>
  <c r="O648" i="2"/>
  <c r="N648" i="2"/>
  <c r="C648" i="2"/>
  <c r="D648" i="2"/>
  <c r="E648" i="2" s="1"/>
  <c r="AE649" i="4"/>
  <c r="AD649" i="4"/>
  <c r="V650" i="4"/>
  <c r="W650" i="4"/>
  <c r="C649" i="4"/>
  <c r="D649" i="4"/>
  <c r="E654" i="6"/>
  <c r="A654" i="6" s="1"/>
  <c r="C655" i="6"/>
  <c r="T648" i="2"/>
  <c r="U647" i="2"/>
  <c r="B648" i="2"/>
  <c r="A649" i="2"/>
  <c r="AC648" i="2"/>
  <c r="AB649" i="2"/>
  <c r="L649" i="2"/>
  <c r="M648" i="2"/>
  <c r="B649" i="4"/>
  <c r="A650" i="4"/>
  <c r="AC649" i="4"/>
  <c r="AB650" i="4"/>
  <c r="U650" i="4"/>
  <c r="T651" i="4"/>
  <c r="AH648" i="4" l="1"/>
  <c r="F648" i="4"/>
  <c r="AK648" i="4" s="1"/>
  <c r="G647" i="2"/>
  <c r="X650" i="4"/>
  <c r="Z650" i="4" s="1"/>
  <c r="AF649" i="4"/>
  <c r="AF648" i="2"/>
  <c r="AH648" i="2" s="1"/>
  <c r="AG649" i="4"/>
  <c r="AN649" i="4" s="1"/>
  <c r="AH649" i="4"/>
  <c r="X647" i="2"/>
  <c r="E649" i="4"/>
  <c r="F649" i="4" s="1"/>
  <c r="AK649" i="4" s="1"/>
  <c r="P648" i="2"/>
  <c r="R648" i="2" s="1"/>
  <c r="N648" i="4"/>
  <c r="L649" i="4"/>
  <c r="M648" i="4"/>
  <c r="O648" i="4"/>
  <c r="P647" i="4"/>
  <c r="Q647" i="4" s="1"/>
  <c r="AL647" i="4" s="1"/>
  <c r="G648" i="2"/>
  <c r="F648" i="2"/>
  <c r="AD649" i="2"/>
  <c r="AE649" i="2"/>
  <c r="W648" i="2"/>
  <c r="V648" i="2"/>
  <c r="N649" i="2"/>
  <c r="O649" i="2"/>
  <c r="C649" i="2"/>
  <c r="D649" i="2"/>
  <c r="AD650" i="4"/>
  <c r="AE650" i="4"/>
  <c r="V651" i="4"/>
  <c r="W651" i="4"/>
  <c r="C650" i="4"/>
  <c r="D650" i="4"/>
  <c r="E655" i="6"/>
  <c r="A655" i="6" s="1"/>
  <c r="C656" i="6"/>
  <c r="AC649" i="2"/>
  <c r="AB650" i="2"/>
  <c r="L650" i="2"/>
  <c r="M649" i="2"/>
  <c r="B649" i="2"/>
  <c r="A650" i="2"/>
  <c r="T649" i="2"/>
  <c r="U648" i="2"/>
  <c r="U651" i="4"/>
  <c r="T652" i="4"/>
  <c r="AC650" i="4"/>
  <c r="AB651" i="4"/>
  <c r="A651" i="4"/>
  <c r="B650" i="4"/>
  <c r="Y650" i="4" l="1"/>
  <c r="AM650" i="4" s="1"/>
  <c r="AG648" i="2"/>
  <c r="X651" i="4"/>
  <c r="Y651" i="4" s="1"/>
  <c r="AM651" i="4" s="1"/>
  <c r="AF649" i="2"/>
  <c r="AH649" i="2" s="1"/>
  <c r="Q648" i="2"/>
  <c r="AF650" i="4"/>
  <c r="AG650" i="4" s="1"/>
  <c r="AN650" i="4" s="1"/>
  <c r="X648" i="2"/>
  <c r="Y648" i="2" s="1"/>
  <c r="AG649" i="2"/>
  <c r="E650" i="4"/>
  <c r="F650" i="4" s="1"/>
  <c r="AK650" i="4" s="1"/>
  <c r="G649" i="4"/>
  <c r="R647" i="4"/>
  <c r="P648" i="4"/>
  <c r="Q648" i="4" s="1"/>
  <c r="AL648" i="4" s="1"/>
  <c r="O649" i="4"/>
  <c r="N649" i="4"/>
  <c r="L650" i="4"/>
  <c r="M649" i="4"/>
  <c r="P649" i="2"/>
  <c r="Q649" i="2" s="1"/>
  <c r="E649" i="2"/>
  <c r="F649" i="2"/>
  <c r="G649" i="2"/>
  <c r="AE650" i="2"/>
  <c r="AD650" i="2"/>
  <c r="V649" i="2"/>
  <c r="W649" i="2"/>
  <c r="O650" i="2"/>
  <c r="N650" i="2"/>
  <c r="C650" i="2"/>
  <c r="D650" i="2"/>
  <c r="AE651" i="4"/>
  <c r="AD651" i="4"/>
  <c r="V652" i="4"/>
  <c r="W652" i="4"/>
  <c r="C651" i="4"/>
  <c r="D651" i="4"/>
  <c r="C657" i="6"/>
  <c r="E656" i="6"/>
  <c r="A656" i="6" s="1"/>
  <c r="T650" i="2"/>
  <c r="U649" i="2"/>
  <c r="AC650" i="2"/>
  <c r="AB651" i="2"/>
  <c r="L651" i="2"/>
  <c r="M650" i="2"/>
  <c r="B650" i="2"/>
  <c r="A651" i="2"/>
  <c r="B651" i="4"/>
  <c r="A652" i="4"/>
  <c r="AC651" i="4"/>
  <c r="AB652" i="4"/>
  <c r="U652" i="4"/>
  <c r="T653" i="4"/>
  <c r="Z648" i="2" l="1"/>
  <c r="Z651" i="4"/>
  <c r="P650" i="2"/>
  <c r="R650" i="2" s="1"/>
  <c r="AF651" i="4"/>
  <c r="AG651" i="4" s="1"/>
  <c r="AN651" i="4" s="1"/>
  <c r="AF650" i="2"/>
  <c r="AG650" i="2" s="1"/>
  <c r="X649" i="2"/>
  <c r="Y649" i="2" s="1"/>
  <c r="AH650" i="4"/>
  <c r="X652" i="4"/>
  <c r="Y652" i="4" s="1"/>
  <c r="AM652" i="4" s="1"/>
  <c r="R648" i="4"/>
  <c r="G650" i="4"/>
  <c r="R649" i="2"/>
  <c r="P649" i="4"/>
  <c r="R649" i="4" s="1"/>
  <c r="O650" i="4"/>
  <c r="L651" i="4"/>
  <c r="N650" i="4"/>
  <c r="M650" i="4"/>
  <c r="Q650" i="2"/>
  <c r="E651" i="4"/>
  <c r="G651" i="4" s="1"/>
  <c r="E650" i="2"/>
  <c r="F650" i="2" s="1"/>
  <c r="AD651" i="2"/>
  <c r="AE651" i="2"/>
  <c r="V650" i="2"/>
  <c r="W650" i="2"/>
  <c r="N651" i="2"/>
  <c r="O651" i="2"/>
  <c r="C651" i="2"/>
  <c r="D651" i="2"/>
  <c r="AD652" i="4"/>
  <c r="AE652" i="4"/>
  <c r="V653" i="4"/>
  <c r="W653" i="4"/>
  <c r="C652" i="4"/>
  <c r="D652" i="4"/>
  <c r="E657" i="6"/>
  <c r="A657" i="6" s="1"/>
  <c r="C658" i="6"/>
  <c r="AC651" i="2"/>
  <c r="AB652" i="2"/>
  <c r="B651" i="2"/>
  <c r="A652" i="2"/>
  <c r="L652" i="2"/>
  <c r="M651" i="2"/>
  <c r="T651" i="2"/>
  <c r="U650" i="2"/>
  <c r="A653" i="4"/>
  <c r="B652" i="4"/>
  <c r="U653" i="4"/>
  <c r="T654" i="4"/>
  <c r="AC652" i="4"/>
  <c r="AB653" i="4"/>
  <c r="Z649" i="2" l="1"/>
  <c r="AH651" i="4"/>
  <c r="AH650" i="2"/>
  <c r="X653" i="4"/>
  <c r="Z652" i="4"/>
  <c r="AF651" i="2"/>
  <c r="AG651" i="2"/>
  <c r="AH651" i="2"/>
  <c r="AF652" i="4"/>
  <c r="Q649" i="4"/>
  <c r="AL649" i="4" s="1"/>
  <c r="X650" i="2"/>
  <c r="P651" i="2"/>
  <c r="Q651" i="2" s="1"/>
  <c r="P650" i="4"/>
  <c r="Q650" i="4" s="1"/>
  <c r="AL650" i="4" s="1"/>
  <c r="N651" i="4"/>
  <c r="L652" i="4"/>
  <c r="M651" i="4"/>
  <c r="O651" i="4"/>
  <c r="G650" i="2"/>
  <c r="E651" i="2"/>
  <c r="F651" i="2" s="1"/>
  <c r="F651" i="4"/>
  <c r="AK651" i="4" s="1"/>
  <c r="E652" i="4"/>
  <c r="F652" i="4" s="1"/>
  <c r="AK652" i="4" s="1"/>
  <c r="AE652" i="2"/>
  <c r="AD652" i="2"/>
  <c r="V651" i="2"/>
  <c r="W651" i="2"/>
  <c r="O652" i="2"/>
  <c r="N652" i="2"/>
  <c r="C652" i="2"/>
  <c r="D652" i="2"/>
  <c r="AE653" i="4"/>
  <c r="AD653" i="4"/>
  <c r="V654" i="4"/>
  <c r="W654" i="4"/>
  <c r="C653" i="4"/>
  <c r="D653" i="4"/>
  <c r="E658" i="6"/>
  <c r="A658" i="6" s="1"/>
  <c r="C659" i="6"/>
  <c r="B652" i="2"/>
  <c r="A653" i="2"/>
  <c r="AC652" i="2"/>
  <c r="AB653" i="2"/>
  <c r="T652" i="2"/>
  <c r="U651" i="2"/>
  <c r="L653" i="2"/>
  <c r="M652" i="2"/>
  <c r="U654" i="4"/>
  <c r="T655" i="4"/>
  <c r="B653" i="4"/>
  <c r="A654" i="4"/>
  <c r="AC653" i="4"/>
  <c r="AB654" i="4"/>
  <c r="X654" i="4" l="1"/>
  <c r="P652" i="2"/>
  <c r="AF653" i="4"/>
  <c r="AF652" i="2"/>
  <c r="R651" i="2"/>
  <c r="AG652" i="2"/>
  <c r="AH652" i="2"/>
  <c r="X651" i="2"/>
  <c r="G651" i="2"/>
  <c r="AG652" i="4"/>
  <c r="AN652" i="4" s="1"/>
  <c r="AH652" i="4"/>
  <c r="Y650" i="2"/>
  <c r="Z650" i="2"/>
  <c r="R650" i="4"/>
  <c r="M652" i="4"/>
  <c r="O652" i="4"/>
  <c r="N652" i="4"/>
  <c r="L653" i="4"/>
  <c r="P651" i="4"/>
  <c r="Q651" i="4" s="1"/>
  <c r="AL651" i="4" s="1"/>
  <c r="R652" i="2"/>
  <c r="Q652" i="2"/>
  <c r="G652" i="4"/>
  <c r="E653" i="4"/>
  <c r="E652" i="2"/>
  <c r="G652" i="2" s="1"/>
  <c r="F653" i="4"/>
  <c r="AK653" i="4" s="1"/>
  <c r="G653" i="4"/>
  <c r="AD653" i="2"/>
  <c r="AE653" i="2"/>
  <c r="W652" i="2"/>
  <c r="V652" i="2"/>
  <c r="N653" i="2"/>
  <c r="O653" i="2"/>
  <c r="C653" i="2"/>
  <c r="D653" i="2"/>
  <c r="AD654" i="4"/>
  <c r="AE654" i="4"/>
  <c r="V655" i="4"/>
  <c r="W655" i="4"/>
  <c r="C654" i="4"/>
  <c r="D654" i="4"/>
  <c r="E659" i="6"/>
  <c r="A659" i="6" s="1"/>
  <c r="C660" i="6"/>
  <c r="L654" i="2"/>
  <c r="M653" i="2"/>
  <c r="B653" i="2"/>
  <c r="A654" i="2"/>
  <c r="T653" i="2"/>
  <c r="U652" i="2"/>
  <c r="AC653" i="2"/>
  <c r="AB654" i="2"/>
  <c r="A655" i="4"/>
  <c r="B654" i="4"/>
  <c r="AC654" i="4"/>
  <c r="AB655" i="4"/>
  <c r="U655" i="4"/>
  <c r="T656" i="4"/>
  <c r="AF653" i="2" l="1"/>
  <c r="P653" i="2"/>
  <c r="AF654" i="4"/>
  <c r="Y651" i="2"/>
  <c r="Z651" i="2"/>
  <c r="X655" i="4"/>
  <c r="X652" i="2"/>
  <c r="R651" i="4"/>
  <c r="O653" i="4"/>
  <c r="L654" i="4"/>
  <c r="M653" i="4"/>
  <c r="N653" i="4"/>
  <c r="P652" i="4"/>
  <c r="Q652" i="4" s="1"/>
  <c r="AL652" i="4" s="1"/>
  <c r="Q653" i="2"/>
  <c r="R653" i="2"/>
  <c r="F652" i="2"/>
  <c r="E653" i="2"/>
  <c r="F653" i="2" s="1"/>
  <c r="E654" i="4"/>
  <c r="F654" i="4" s="1"/>
  <c r="AK654" i="4" s="1"/>
  <c r="AE654" i="2"/>
  <c r="AD654" i="2"/>
  <c r="V653" i="2"/>
  <c r="W653" i="2"/>
  <c r="X653" i="2" s="1"/>
  <c r="O654" i="2"/>
  <c r="N654" i="2"/>
  <c r="C654" i="2"/>
  <c r="D654" i="2"/>
  <c r="AE655" i="4"/>
  <c r="AD655" i="4"/>
  <c r="AF655" i="4" s="1"/>
  <c r="V656" i="4"/>
  <c r="W656" i="4"/>
  <c r="C655" i="4"/>
  <c r="D655" i="4"/>
  <c r="C661" i="6"/>
  <c r="E660" i="6"/>
  <c r="A660" i="6" s="1"/>
  <c r="T654" i="2"/>
  <c r="U653" i="2"/>
  <c r="AC654" i="2"/>
  <c r="AB655" i="2"/>
  <c r="B654" i="2"/>
  <c r="A655" i="2"/>
  <c r="L655" i="2"/>
  <c r="M654" i="2"/>
  <c r="U656" i="4"/>
  <c r="T657" i="4"/>
  <c r="B655" i="4"/>
  <c r="A656" i="4"/>
  <c r="AC655" i="4"/>
  <c r="AB656" i="4"/>
  <c r="G653" i="2" l="1"/>
  <c r="AG655" i="4"/>
  <c r="AN655" i="4" s="1"/>
  <c r="AH655" i="4"/>
  <c r="X656" i="4"/>
  <c r="AF654" i="2"/>
  <c r="Y652" i="2"/>
  <c r="Z652" i="2"/>
  <c r="Y655" i="4"/>
  <c r="AM655" i="4" s="1"/>
  <c r="Z655" i="4"/>
  <c r="P654" i="2"/>
  <c r="P653" i="4"/>
  <c r="Q653" i="4" s="1"/>
  <c r="AL653" i="4" s="1"/>
  <c r="L655" i="4"/>
  <c r="M654" i="4"/>
  <c r="O654" i="4"/>
  <c r="N654" i="4"/>
  <c r="R652" i="4"/>
  <c r="Q654" i="2"/>
  <c r="R654" i="2"/>
  <c r="G654" i="4"/>
  <c r="E655" i="4"/>
  <c r="F655" i="4" s="1"/>
  <c r="AK655" i="4" s="1"/>
  <c r="E654" i="2"/>
  <c r="G654" i="2" s="1"/>
  <c r="F654" i="2"/>
  <c r="AD655" i="2"/>
  <c r="AE655" i="2"/>
  <c r="V654" i="2"/>
  <c r="W654" i="2"/>
  <c r="N655" i="2"/>
  <c r="O655" i="2"/>
  <c r="C655" i="2"/>
  <c r="D655" i="2"/>
  <c r="AD656" i="4"/>
  <c r="AE656" i="4"/>
  <c r="V657" i="4"/>
  <c r="W657" i="4"/>
  <c r="C656" i="4"/>
  <c r="D656" i="4"/>
  <c r="E661" i="6"/>
  <c r="A661" i="6" s="1"/>
  <c r="C662" i="6"/>
  <c r="B655" i="2"/>
  <c r="A656" i="2"/>
  <c r="AC655" i="2"/>
  <c r="AB656" i="2"/>
  <c r="L656" i="2"/>
  <c r="M655" i="2"/>
  <c r="T655" i="2"/>
  <c r="U654" i="2"/>
  <c r="AC656" i="4"/>
  <c r="AB657" i="4"/>
  <c r="A657" i="4"/>
  <c r="B656" i="4"/>
  <c r="U657" i="4"/>
  <c r="T658" i="4"/>
  <c r="AF656" i="4" l="1"/>
  <c r="R653" i="4"/>
  <c r="G655" i="4"/>
  <c r="X657" i="4"/>
  <c r="Z657" i="4" s="1"/>
  <c r="E655" i="2"/>
  <c r="Y656" i="4"/>
  <c r="AM656" i="4" s="1"/>
  <c r="Z656" i="4"/>
  <c r="X654" i="2"/>
  <c r="AF655" i="2"/>
  <c r="AG656" i="4"/>
  <c r="AN656" i="4" s="1"/>
  <c r="AH656" i="4"/>
  <c r="P654" i="4"/>
  <c r="P655" i="2"/>
  <c r="Q655" i="2" s="1"/>
  <c r="R654" i="4"/>
  <c r="Q654" i="4"/>
  <c r="AL654" i="4" s="1"/>
  <c r="O655" i="4"/>
  <c r="N655" i="4"/>
  <c r="M655" i="4"/>
  <c r="L656" i="4"/>
  <c r="F655" i="2"/>
  <c r="G655" i="2"/>
  <c r="E656" i="4"/>
  <c r="G656" i="4" s="1"/>
  <c r="AE656" i="2"/>
  <c r="AD656" i="2"/>
  <c r="V655" i="2"/>
  <c r="W655" i="2"/>
  <c r="O656" i="2"/>
  <c r="N656" i="2"/>
  <c r="C656" i="2"/>
  <c r="D656" i="2"/>
  <c r="AE657" i="4"/>
  <c r="AD657" i="4"/>
  <c r="V658" i="4"/>
  <c r="W658" i="4"/>
  <c r="C657" i="4"/>
  <c r="D657" i="4"/>
  <c r="E662" i="6"/>
  <c r="A662" i="6" s="1"/>
  <c r="C663" i="6"/>
  <c r="L657" i="2"/>
  <c r="M656" i="2"/>
  <c r="T656" i="2"/>
  <c r="U655" i="2"/>
  <c r="AC656" i="2"/>
  <c r="AB657" i="2"/>
  <c r="B656" i="2"/>
  <c r="A657" i="2"/>
  <c r="B657" i="4"/>
  <c r="A658" i="4"/>
  <c r="AC657" i="4"/>
  <c r="AB658" i="4"/>
  <c r="U658" i="4"/>
  <c r="T659" i="4"/>
  <c r="P655" i="4" l="1"/>
  <c r="Y657" i="4"/>
  <c r="AM657" i="4" s="1"/>
  <c r="AF657" i="4"/>
  <c r="AG657" i="4" s="1"/>
  <c r="AN657" i="4" s="1"/>
  <c r="AF656" i="2"/>
  <c r="AH656" i="2" s="1"/>
  <c r="X658" i="4"/>
  <c r="Z658" i="4" s="1"/>
  <c r="AH657" i="4"/>
  <c r="Y658" i="4"/>
  <c r="AM658" i="4" s="1"/>
  <c r="AG656" i="2"/>
  <c r="AG655" i="2"/>
  <c r="AH655" i="2"/>
  <c r="X655" i="2"/>
  <c r="P656" i="2"/>
  <c r="Q656" i="2" s="1"/>
  <c r="E657" i="4"/>
  <c r="G657" i="4" s="1"/>
  <c r="F656" i="4"/>
  <c r="AK656" i="4" s="1"/>
  <c r="R655" i="2"/>
  <c r="N656" i="4"/>
  <c r="L657" i="4"/>
  <c r="O656" i="4"/>
  <c r="M656" i="4"/>
  <c r="Q655" i="4"/>
  <c r="AL655" i="4" s="1"/>
  <c r="R655" i="4"/>
  <c r="R656" i="2"/>
  <c r="E656" i="2"/>
  <c r="G656" i="2" s="1"/>
  <c r="AD657" i="2"/>
  <c r="AE657" i="2"/>
  <c r="W656" i="2"/>
  <c r="V656" i="2"/>
  <c r="N657" i="2"/>
  <c r="O657" i="2"/>
  <c r="C657" i="2"/>
  <c r="D657" i="2"/>
  <c r="AD658" i="4"/>
  <c r="AE658" i="4"/>
  <c r="V659" i="4"/>
  <c r="W659" i="4"/>
  <c r="X659" i="4" s="1"/>
  <c r="C658" i="4"/>
  <c r="D658" i="4"/>
  <c r="E663" i="6"/>
  <c r="A663" i="6" s="1"/>
  <c r="C664" i="6"/>
  <c r="B657" i="2"/>
  <c r="A658" i="2"/>
  <c r="AC657" i="2"/>
  <c r="AB658" i="2"/>
  <c r="T657" i="2"/>
  <c r="U656" i="2"/>
  <c r="L658" i="2"/>
  <c r="M657" i="2"/>
  <c r="A659" i="4"/>
  <c r="B658" i="4"/>
  <c r="T660" i="4"/>
  <c r="U659" i="4"/>
  <c r="AC658" i="4"/>
  <c r="AB659" i="4"/>
  <c r="AF658" i="4" l="1"/>
  <c r="F657" i="4"/>
  <c r="AK657" i="4" s="1"/>
  <c r="F656" i="2"/>
  <c r="X656" i="2"/>
  <c r="P656" i="4"/>
  <c r="Q656" i="4" s="1"/>
  <c r="AL656" i="4" s="1"/>
  <c r="Y656" i="2"/>
  <c r="Z656" i="2"/>
  <c r="Y659" i="4"/>
  <c r="AM659" i="4" s="1"/>
  <c r="Z659" i="4"/>
  <c r="AG658" i="4"/>
  <c r="AN658" i="4" s="1"/>
  <c r="AH658" i="4"/>
  <c r="AF657" i="2"/>
  <c r="Y655" i="2"/>
  <c r="Z655" i="2"/>
  <c r="P657" i="2"/>
  <c r="Q657" i="2" s="1"/>
  <c r="R656" i="4"/>
  <c r="L658" i="4"/>
  <c r="M657" i="4"/>
  <c r="N657" i="4"/>
  <c r="O657" i="4"/>
  <c r="E658" i="4"/>
  <c r="G658" i="4" s="1"/>
  <c r="E657" i="2"/>
  <c r="F657" i="2" s="1"/>
  <c r="F658" i="4"/>
  <c r="AK658" i="4" s="1"/>
  <c r="AE658" i="2"/>
  <c r="AD658" i="2"/>
  <c r="V657" i="2"/>
  <c r="W657" i="2"/>
  <c r="O658" i="2"/>
  <c r="N658" i="2"/>
  <c r="C658" i="2"/>
  <c r="D658" i="2"/>
  <c r="AE659" i="4"/>
  <c r="AD659" i="4"/>
  <c r="V660" i="4"/>
  <c r="W660" i="4"/>
  <c r="C659" i="4"/>
  <c r="D659" i="4"/>
  <c r="E659" i="4" s="1"/>
  <c r="C665" i="6"/>
  <c r="E664" i="6"/>
  <c r="A664" i="6" s="1"/>
  <c r="L659" i="2"/>
  <c r="M658" i="2"/>
  <c r="B658" i="2"/>
  <c r="A659" i="2"/>
  <c r="T658" i="2"/>
  <c r="U657" i="2"/>
  <c r="AC658" i="2"/>
  <c r="AB659" i="2"/>
  <c r="AC659" i="4"/>
  <c r="AB660" i="4"/>
  <c r="T661" i="4"/>
  <c r="U660" i="4"/>
  <c r="B659" i="4"/>
  <c r="A660" i="4"/>
  <c r="G657" i="2" l="1"/>
  <c r="AF659" i="4"/>
  <c r="AF658" i="2"/>
  <c r="AH658" i="2" s="1"/>
  <c r="X660" i="4"/>
  <c r="X657" i="2"/>
  <c r="Z657" i="2" s="1"/>
  <c r="R657" i="2"/>
  <c r="AG659" i="4"/>
  <c r="AN659" i="4" s="1"/>
  <c r="AH659" i="4"/>
  <c r="AG657" i="2"/>
  <c r="AH657" i="2"/>
  <c r="N658" i="4"/>
  <c r="L659" i="4"/>
  <c r="O658" i="4"/>
  <c r="M658" i="4"/>
  <c r="P658" i="2"/>
  <c r="R658" i="2" s="1"/>
  <c r="P657" i="4"/>
  <c r="Q657" i="4" s="1"/>
  <c r="AL657" i="4" s="1"/>
  <c r="E658" i="2"/>
  <c r="G659" i="4"/>
  <c r="F659" i="4"/>
  <c r="AK659" i="4" s="1"/>
  <c r="F658" i="2"/>
  <c r="G658" i="2"/>
  <c r="AD659" i="2"/>
  <c r="AE659" i="2"/>
  <c r="V658" i="2"/>
  <c r="W658" i="2"/>
  <c r="N659" i="2"/>
  <c r="O659" i="2"/>
  <c r="P659" i="2" s="1"/>
  <c r="C659" i="2"/>
  <c r="D659" i="2"/>
  <c r="AD660" i="4"/>
  <c r="AE660" i="4"/>
  <c r="V661" i="4"/>
  <c r="W661" i="4"/>
  <c r="C660" i="4"/>
  <c r="D660" i="4"/>
  <c r="E665" i="6"/>
  <c r="A665" i="6" s="1"/>
  <c r="C666" i="6"/>
  <c r="T659" i="2"/>
  <c r="U658" i="2"/>
  <c r="L660" i="2"/>
  <c r="M659" i="2"/>
  <c r="AC659" i="2"/>
  <c r="AB660" i="2"/>
  <c r="B659" i="2"/>
  <c r="A660" i="2"/>
  <c r="AC660" i="4"/>
  <c r="AB661" i="4"/>
  <c r="A661" i="4"/>
  <c r="B660" i="4"/>
  <c r="T662" i="4"/>
  <c r="U661" i="4"/>
  <c r="AF659" i="2" l="1"/>
  <c r="AG658" i="2"/>
  <c r="Y657" i="2"/>
  <c r="Q658" i="2"/>
  <c r="AF660" i="4"/>
  <c r="X661" i="4"/>
  <c r="X658" i="2"/>
  <c r="Z658" i="2" s="1"/>
  <c r="AG659" i="2"/>
  <c r="AH659" i="2"/>
  <c r="M659" i="4"/>
  <c r="O659" i="4"/>
  <c r="L660" i="4"/>
  <c r="N659" i="4"/>
  <c r="P659" i="4" s="1"/>
  <c r="R657" i="4"/>
  <c r="P658" i="4"/>
  <c r="R658" i="4" s="1"/>
  <c r="Q659" i="2"/>
  <c r="R659" i="2"/>
  <c r="E659" i="2"/>
  <c r="F659" i="2" s="1"/>
  <c r="E660" i="4"/>
  <c r="G660" i="4" s="1"/>
  <c r="F660" i="4"/>
  <c r="AK660" i="4" s="1"/>
  <c r="AE660" i="2"/>
  <c r="AD660" i="2"/>
  <c r="V659" i="2"/>
  <c r="W659" i="2"/>
  <c r="O660" i="2"/>
  <c r="N660" i="2"/>
  <c r="C660" i="2"/>
  <c r="D660" i="2"/>
  <c r="AE661" i="4"/>
  <c r="AD661" i="4"/>
  <c r="AF661" i="4" s="1"/>
  <c r="V662" i="4"/>
  <c r="W662" i="4"/>
  <c r="C661" i="4"/>
  <c r="D661" i="4"/>
  <c r="E666" i="6"/>
  <c r="A666" i="6" s="1"/>
  <c r="C667" i="6"/>
  <c r="L661" i="2"/>
  <c r="M660" i="2"/>
  <c r="T660" i="2"/>
  <c r="U659" i="2"/>
  <c r="B660" i="2"/>
  <c r="A661" i="2"/>
  <c r="AC660" i="2"/>
  <c r="AB661" i="2"/>
  <c r="AC661" i="4"/>
  <c r="AB662" i="4"/>
  <c r="A662" i="4"/>
  <c r="B661" i="4"/>
  <c r="U662" i="4"/>
  <c r="T663" i="4"/>
  <c r="Y658" i="2" l="1"/>
  <c r="AF660" i="2"/>
  <c r="X662" i="4"/>
  <c r="P660" i="2"/>
  <c r="Q660" i="2" s="1"/>
  <c r="Y662" i="4"/>
  <c r="AM662" i="4" s="1"/>
  <c r="Z662" i="4"/>
  <c r="G659" i="2"/>
  <c r="X659" i="2"/>
  <c r="E660" i="2"/>
  <c r="G660" i="2" s="1"/>
  <c r="Q658" i="4"/>
  <c r="AL658" i="4" s="1"/>
  <c r="O660" i="4"/>
  <c r="M660" i="4"/>
  <c r="L661" i="4"/>
  <c r="N660" i="4"/>
  <c r="Q659" i="4"/>
  <c r="AL659" i="4" s="1"/>
  <c r="R659" i="4"/>
  <c r="R660" i="2"/>
  <c r="E661" i="4"/>
  <c r="G661" i="4" s="1"/>
  <c r="F661" i="4"/>
  <c r="AK661" i="4" s="1"/>
  <c r="AD661" i="2"/>
  <c r="AE661" i="2"/>
  <c r="V660" i="2"/>
  <c r="W660" i="2"/>
  <c r="N661" i="2"/>
  <c r="O661" i="2"/>
  <c r="C661" i="2"/>
  <c r="D661" i="2"/>
  <c r="AD662" i="4"/>
  <c r="AE662" i="4"/>
  <c r="V663" i="4"/>
  <c r="W663" i="4"/>
  <c r="C662" i="4"/>
  <c r="D662" i="4"/>
  <c r="E667" i="6"/>
  <c r="A667" i="6" s="1"/>
  <c r="C668" i="6"/>
  <c r="AC661" i="2"/>
  <c r="AB662" i="2"/>
  <c r="L662" i="2"/>
  <c r="M661" i="2"/>
  <c r="T661" i="2"/>
  <c r="U660" i="2"/>
  <c r="B661" i="2"/>
  <c r="A662" i="2"/>
  <c r="AC662" i="4"/>
  <c r="AB663" i="4"/>
  <c r="U663" i="4"/>
  <c r="T664" i="4"/>
  <c r="A663" i="4"/>
  <c r="B662" i="4"/>
  <c r="AF662" i="4" l="1"/>
  <c r="X663" i="4"/>
  <c r="F660" i="2"/>
  <c r="X660" i="2"/>
  <c r="P660" i="4"/>
  <c r="Q660" i="4" s="1"/>
  <c r="AL660" i="4" s="1"/>
  <c r="Y663" i="4"/>
  <c r="AM663" i="4" s="1"/>
  <c r="Z663" i="4"/>
  <c r="AG662" i="4"/>
  <c r="AN662" i="4" s="1"/>
  <c r="AH662" i="4"/>
  <c r="Y659" i="2"/>
  <c r="Z659" i="2"/>
  <c r="AF661" i="2"/>
  <c r="E661" i="2"/>
  <c r="L662" i="4"/>
  <c r="O661" i="4"/>
  <c r="M661" i="4"/>
  <c r="N661" i="4"/>
  <c r="R660" i="4"/>
  <c r="P661" i="2"/>
  <c r="Q661" i="2" s="1"/>
  <c r="E662" i="4"/>
  <c r="G662" i="4" s="1"/>
  <c r="F662" i="4"/>
  <c r="AK662" i="4" s="1"/>
  <c r="F661" i="2"/>
  <c r="G661" i="2"/>
  <c r="AE662" i="2"/>
  <c r="AD662" i="2"/>
  <c r="V661" i="2"/>
  <c r="W661" i="2"/>
  <c r="O662" i="2"/>
  <c r="N662" i="2"/>
  <c r="P662" i="2" s="1"/>
  <c r="C662" i="2"/>
  <c r="D662" i="2"/>
  <c r="AE663" i="4"/>
  <c r="AF663" i="4" s="1"/>
  <c r="AD663" i="4"/>
  <c r="V664" i="4"/>
  <c r="W664" i="4"/>
  <c r="C663" i="4"/>
  <c r="D663" i="4"/>
  <c r="C669" i="6"/>
  <c r="E668" i="6"/>
  <c r="A668" i="6" s="1"/>
  <c r="L663" i="2"/>
  <c r="M662" i="2"/>
  <c r="B662" i="2"/>
  <c r="A663" i="2"/>
  <c r="T662" i="2"/>
  <c r="U661" i="2"/>
  <c r="AB663" i="2"/>
  <c r="AC662" i="2"/>
  <c r="B663" i="4"/>
  <c r="A664" i="4"/>
  <c r="T665" i="4"/>
  <c r="U664" i="4"/>
  <c r="AC663" i="4"/>
  <c r="AB664" i="4"/>
  <c r="P661" i="4" l="1"/>
  <c r="R661" i="2"/>
  <c r="X661" i="2"/>
  <c r="AF662" i="2"/>
  <c r="AG662" i="2"/>
  <c r="AH662" i="2"/>
  <c r="AG663" i="4"/>
  <c r="AN663" i="4" s="1"/>
  <c r="AH663" i="4"/>
  <c r="X664" i="4"/>
  <c r="R661" i="4"/>
  <c r="Q661" i="4"/>
  <c r="AL661" i="4" s="1"/>
  <c r="L663" i="4"/>
  <c r="M662" i="4"/>
  <c r="O662" i="4"/>
  <c r="N662" i="4"/>
  <c r="Q662" i="2"/>
  <c r="R662" i="2"/>
  <c r="E662" i="2"/>
  <c r="F662" i="2" s="1"/>
  <c r="E663" i="4"/>
  <c r="G663" i="4" s="1"/>
  <c r="AD663" i="2"/>
  <c r="AE663" i="2"/>
  <c r="V662" i="2"/>
  <c r="W662" i="2"/>
  <c r="X662" i="2" s="1"/>
  <c r="N663" i="2"/>
  <c r="O663" i="2"/>
  <c r="C663" i="2"/>
  <c r="D663" i="2"/>
  <c r="AD664" i="4"/>
  <c r="AE664" i="4"/>
  <c r="V665" i="4"/>
  <c r="W665" i="4"/>
  <c r="C664" i="4"/>
  <c r="D664" i="4"/>
  <c r="E669" i="6"/>
  <c r="A669" i="6" s="1"/>
  <c r="C670" i="6"/>
  <c r="T663" i="2"/>
  <c r="U662" i="2"/>
  <c r="AC663" i="2"/>
  <c r="AB664" i="2"/>
  <c r="M663" i="2"/>
  <c r="L664" i="2"/>
  <c r="A664" i="2"/>
  <c r="B663" i="2"/>
  <c r="AC664" i="4"/>
  <c r="AB665" i="4"/>
  <c r="A665" i="4"/>
  <c r="B664" i="4"/>
  <c r="T666" i="4"/>
  <c r="U665" i="4"/>
  <c r="X665" i="4" l="1"/>
  <c r="F663" i="4"/>
  <c r="AK663" i="4" s="1"/>
  <c r="AF664" i="4"/>
  <c r="AG664" i="4" s="1"/>
  <c r="AN664" i="4" s="1"/>
  <c r="AF663" i="2"/>
  <c r="Z665" i="4"/>
  <c r="Y665" i="4"/>
  <c r="AM665" i="4" s="1"/>
  <c r="AG663" i="2"/>
  <c r="AH663" i="2"/>
  <c r="AH664" i="4"/>
  <c r="Y662" i="2"/>
  <c r="Z662" i="2"/>
  <c r="G662" i="2"/>
  <c r="Y664" i="4"/>
  <c r="AM664" i="4" s="1"/>
  <c r="Z664" i="4"/>
  <c r="E664" i="4"/>
  <c r="F664" i="4" s="1"/>
  <c r="AK664" i="4" s="1"/>
  <c r="P662" i="4"/>
  <c r="R662" i="4" s="1"/>
  <c r="N663" i="4"/>
  <c r="M663" i="4"/>
  <c r="O663" i="4"/>
  <c r="L664" i="4"/>
  <c r="P663" i="2"/>
  <c r="Q663" i="2" s="1"/>
  <c r="E663" i="2"/>
  <c r="F663" i="2" s="1"/>
  <c r="G664" i="4"/>
  <c r="AE664" i="2"/>
  <c r="AD664" i="2"/>
  <c r="V663" i="2"/>
  <c r="W663" i="2"/>
  <c r="O664" i="2"/>
  <c r="N664" i="2"/>
  <c r="C664" i="2"/>
  <c r="D664" i="2"/>
  <c r="AE665" i="4"/>
  <c r="AD665" i="4"/>
  <c r="V666" i="4"/>
  <c r="W666" i="4"/>
  <c r="C665" i="4"/>
  <c r="D665" i="4"/>
  <c r="E670" i="6"/>
  <c r="A670" i="6" s="1"/>
  <c r="C671" i="6"/>
  <c r="M664" i="2"/>
  <c r="L665" i="2"/>
  <c r="B664" i="2"/>
  <c r="A665" i="2"/>
  <c r="AC664" i="2"/>
  <c r="AB665" i="2"/>
  <c r="T664" i="2"/>
  <c r="U663" i="2"/>
  <c r="A666" i="4"/>
  <c r="B665" i="4"/>
  <c r="U666" i="4"/>
  <c r="T667" i="4"/>
  <c r="AC665" i="4"/>
  <c r="AB666" i="4"/>
  <c r="P664" i="2" l="1"/>
  <c r="X663" i="2"/>
  <c r="Q662" i="4"/>
  <c r="AL662" i="4" s="1"/>
  <c r="AF665" i="4"/>
  <c r="AF664" i="2"/>
  <c r="X666" i="4"/>
  <c r="Z666" i="4" s="1"/>
  <c r="G663" i="2"/>
  <c r="Y666" i="4"/>
  <c r="AM666" i="4" s="1"/>
  <c r="Y663" i="2"/>
  <c r="Z663" i="2"/>
  <c r="AG665" i="4"/>
  <c r="AN665" i="4" s="1"/>
  <c r="AH665" i="4"/>
  <c r="AG664" i="2"/>
  <c r="AH664" i="2"/>
  <c r="E664" i="2"/>
  <c r="G664" i="2" s="1"/>
  <c r="P663" i="4"/>
  <c r="Q663" i="4" s="1"/>
  <c r="AL663" i="4" s="1"/>
  <c r="R663" i="2"/>
  <c r="N664" i="4"/>
  <c r="O664" i="4"/>
  <c r="L665" i="4"/>
  <c r="M664" i="4"/>
  <c r="R664" i="2"/>
  <c r="Q664" i="2"/>
  <c r="E665" i="4"/>
  <c r="G665" i="4" s="1"/>
  <c r="AD665" i="2"/>
  <c r="AE665" i="2"/>
  <c r="W664" i="2"/>
  <c r="V664" i="2"/>
  <c r="N665" i="2"/>
  <c r="O665" i="2"/>
  <c r="C665" i="2"/>
  <c r="D665" i="2"/>
  <c r="AD666" i="4"/>
  <c r="AE666" i="4"/>
  <c r="V667" i="4"/>
  <c r="W667" i="4"/>
  <c r="C666" i="4"/>
  <c r="D666" i="4"/>
  <c r="E671" i="6"/>
  <c r="A671" i="6" s="1"/>
  <c r="C672" i="6"/>
  <c r="AC665" i="2"/>
  <c r="AB666" i="2"/>
  <c r="B665" i="2"/>
  <c r="A666" i="2"/>
  <c r="L666" i="2"/>
  <c r="M665" i="2"/>
  <c r="T665" i="2"/>
  <c r="U664" i="2"/>
  <c r="A667" i="4"/>
  <c r="B666" i="4"/>
  <c r="U667" i="4"/>
  <c r="T668" i="4"/>
  <c r="AB667" i="4"/>
  <c r="AC666" i="4"/>
  <c r="F664" i="2" l="1"/>
  <c r="R663" i="4"/>
  <c r="X667" i="4"/>
  <c r="AF666" i="4"/>
  <c r="AF665" i="2"/>
  <c r="AH665" i="2" s="1"/>
  <c r="AG666" i="4"/>
  <c r="AN666" i="4" s="1"/>
  <c r="AH666" i="4"/>
  <c r="AG665" i="2"/>
  <c r="X664" i="2"/>
  <c r="E665" i="2"/>
  <c r="F665" i="2" s="1"/>
  <c r="F665" i="4"/>
  <c r="AK665" i="4" s="1"/>
  <c r="E666" i="4"/>
  <c r="F666" i="4" s="1"/>
  <c r="AK666" i="4" s="1"/>
  <c r="P665" i="2"/>
  <c r="Q665" i="2" s="1"/>
  <c r="P664" i="4"/>
  <c r="R664" i="4" s="1"/>
  <c r="N665" i="4"/>
  <c r="M665" i="4"/>
  <c r="L666" i="4"/>
  <c r="O665" i="4"/>
  <c r="AE666" i="2"/>
  <c r="AD666" i="2"/>
  <c r="AF666" i="2" s="1"/>
  <c r="V665" i="2"/>
  <c r="W665" i="2"/>
  <c r="O666" i="2"/>
  <c r="N666" i="2"/>
  <c r="C666" i="2"/>
  <c r="D666" i="2"/>
  <c r="AE667" i="4"/>
  <c r="AD667" i="4"/>
  <c r="AF667" i="4" s="1"/>
  <c r="V668" i="4"/>
  <c r="W668" i="4"/>
  <c r="C667" i="4"/>
  <c r="D667" i="4"/>
  <c r="C673" i="6"/>
  <c r="E672" i="6"/>
  <c r="A672" i="6" s="1"/>
  <c r="B666" i="2"/>
  <c r="A667" i="2"/>
  <c r="AC666" i="2"/>
  <c r="AB667" i="2"/>
  <c r="T666" i="2"/>
  <c r="U665" i="2"/>
  <c r="M666" i="2"/>
  <c r="L667" i="2"/>
  <c r="AB668" i="4"/>
  <c r="AC667" i="4"/>
  <c r="A668" i="4"/>
  <c r="B667" i="4"/>
  <c r="T669" i="4"/>
  <c r="U668" i="4"/>
  <c r="Q664" i="4" l="1"/>
  <c r="AL664" i="4" s="1"/>
  <c r="R665" i="2"/>
  <c r="X668" i="4"/>
  <c r="X665" i="2"/>
  <c r="Z665" i="2" s="1"/>
  <c r="Y664" i="2"/>
  <c r="Z664" i="2"/>
  <c r="AG666" i="2"/>
  <c r="AH666" i="2"/>
  <c r="G665" i="2"/>
  <c r="G666" i="4"/>
  <c r="E667" i="4"/>
  <c r="P666" i="2"/>
  <c r="Q666" i="2" s="1"/>
  <c r="P665" i="4"/>
  <c r="Q665" i="4" s="1"/>
  <c r="AL665" i="4" s="1"/>
  <c r="R665" i="4"/>
  <c r="N666" i="4"/>
  <c r="M666" i="4"/>
  <c r="L667" i="4"/>
  <c r="O666" i="4"/>
  <c r="E666" i="2"/>
  <c r="G666" i="2" s="1"/>
  <c r="F666" i="2"/>
  <c r="G667" i="4"/>
  <c r="F667" i="4"/>
  <c r="AK667" i="4" s="1"/>
  <c r="AD667" i="2"/>
  <c r="AE667" i="2"/>
  <c r="V666" i="2"/>
  <c r="W666" i="2"/>
  <c r="N667" i="2"/>
  <c r="O667" i="2"/>
  <c r="C667" i="2"/>
  <c r="D667" i="2"/>
  <c r="AD668" i="4"/>
  <c r="AF668" i="4" s="1"/>
  <c r="AE668" i="4"/>
  <c r="V669" i="4"/>
  <c r="W669" i="4"/>
  <c r="C668" i="4"/>
  <c r="D668" i="4"/>
  <c r="E673" i="6"/>
  <c r="A673" i="6" s="1"/>
  <c r="C674" i="6"/>
  <c r="L668" i="2"/>
  <c r="M667" i="2"/>
  <c r="T667" i="2"/>
  <c r="U666" i="2"/>
  <c r="AC667" i="2"/>
  <c r="AB668" i="2"/>
  <c r="B667" i="2"/>
  <c r="A668" i="2"/>
  <c r="T670" i="4"/>
  <c r="U669" i="4"/>
  <c r="X669" i="4"/>
  <c r="A669" i="4"/>
  <c r="B668" i="4"/>
  <c r="AB669" i="4"/>
  <c r="AC668" i="4"/>
  <c r="Y665" i="2" l="1"/>
  <c r="P667" i="2"/>
  <c r="R667" i="2" s="1"/>
  <c r="R666" i="2"/>
  <c r="P666" i="4"/>
  <c r="AF667" i="2"/>
  <c r="Z669" i="4"/>
  <c r="Y669" i="4"/>
  <c r="AM669" i="4" s="1"/>
  <c r="E668" i="4"/>
  <c r="G668" i="4" s="1"/>
  <c r="X666" i="2"/>
  <c r="N667" i="4"/>
  <c r="M667" i="4"/>
  <c r="L668" i="4"/>
  <c r="O667" i="4"/>
  <c r="Q666" i="4"/>
  <c r="AL666" i="4" s="1"/>
  <c r="R666" i="4"/>
  <c r="Q667" i="2"/>
  <c r="E667" i="2"/>
  <c r="F667" i="2" s="1"/>
  <c r="G667" i="2"/>
  <c r="AE668" i="2"/>
  <c r="AD668" i="2"/>
  <c r="AF668" i="2" s="1"/>
  <c r="V667" i="2"/>
  <c r="W667" i="2"/>
  <c r="N668" i="2"/>
  <c r="O668" i="2"/>
  <c r="C668" i="2"/>
  <c r="D668" i="2"/>
  <c r="AE669" i="4"/>
  <c r="AD669" i="4"/>
  <c r="V670" i="4"/>
  <c r="W670" i="4"/>
  <c r="C669" i="4"/>
  <c r="D669" i="4"/>
  <c r="E674" i="6"/>
  <c r="A674" i="6" s="1"/>
  <c r="C675" i="6"/>
  <c r="M668" i="2"/>
  <c r="L669" i="2"/>
  <c r="T668" i="2"/>
  <c r="U667" i="2"/>
  <c r="AC668" i="2"/>
  <c r="AB669" i="2"/>
  <c r="B668" i="2"/>
  <c r="A669" i="2"/>
  <c r="A670" i="4"/>
  <c r="B669" i="4"/>
  <c r="AB670" i="4"/>
  <c r="AC669" i="4"/>
  <c r="T671" i="4"/>
  <c r="U670" i="4"/>
  <c r="X667" i="2" l="1"/>
  <c r="AF669" i="4"/>
  <c r="F668" i="4"/>
  <c r="AK668" i="4" s="1"/>
  <c r="X670" i="4"/>
  <c r="Z670" i="4" s="1"/>
  <c r="AG669" i="4"/>
  <c r="AN669" i="4" s="1"/>
  <c r="AH669" i="4"/>
  <c r="P668" i="2"/>
  <c r="Q668" i="2" s="1"/>
  <c r="Y670" i="4"/>
  <c r="AM670" i="4" s="1"/>
  <c r="Y666" i="2"/>
  <c r="Z666" i="2"/>
  <c r="M668" i="4"/>
  <c r="N668" i="4"/>
  <c r="L669" i="4"/>
  <c r="O668" i="4"/>
  <c r="P667" i="4"/>
  <c r="Q667" i="4" s="1"/>
  <c r="AL667" i="4" s="1"/>
  <c r="R668" i="2"/>
  <c r="E668" i="2"/>
  <c r="G668" i="2" s="1"/>
  <c r="E669" i="4"/>
  <c r="F669" i="4" s="1"/>
  <c r="AK669" i="4" s="1"/>
  <c r="AD669" i="2"/>
  <c r="AE669" i="2"/>
  <c r="AF669" i="2" s="1"/>
  <c r="W668" i="2"/>
  <c r="V668" i="2"/>
  <c r="X668" i="2" s="1"/>
  <c r="N669" i="2"/>
  <c r="O669" i="2"/>
  <c r="C669" i="2"/>
  <c r="D669" i="2"/>
  <c r="AD670" i="4"/>
  <c r="AE670" i="4"/>
  <c r="V671" i="4"/>
  <c r="W671" i="4"/>
  <c r="C670" i="4"/>
  <c r="D670" i="4"/>
  <c r="E675" i="6"/>
  <c r="A675" i="6" s="1"/>
  <c r="C676" i="6"/>
  <c r="AC669" i="2"/>
  <c r="AB670" i="2"/>
  <c r="B669" i="2"/>
  <c r="A670" i="2"/>
  <c r="T669" i="2"/>
  <c r="U668" i="2"/>
  <c r="L670" i="2"/>
  <c r="M669" i="2"/>
  <c r="AB671" i="4"/>
  <c r="AC670" i="4"/>
  <c r="T672" i="4"/>
  <c r="U671" i="4"/>
  <c r="A671" i="4"/>
  <c r="B670" i="4"/>
  <c r="X671" i="4" l="1"/>
  <c r="Y671" i="4" s="1"/>
  <c r="AM671" i="4" s="1"/>
  <c r="R667" i="4"/>
  <c r="AF670" i="4"/>
  <c r="AG670" i="4" s="1"/>
  <c r="AN670" i="4" s="1"/>
  <c r="AG669" i="2"/>
  <c r="AH669" i="2"/>
  <c r="G669" i="4"/>
  <c r="P668" i="4"/>
  <c r="Q668" i="4" s="1"/>
  <c r="AL668" i="4" s="1"/>
  <c r="P669" i="2"/>
  <c r="Q669" i="2" s="1"/>
  <c r="O669" i="4"/>
  <c r="N669" i="4"/>
  <c r="L670" i="4"/>
  <c r="M669" i="4"/>
  <c r="R668" i="4"/>
  <c r="F668" i="2"/>
  <c r="E670" i="4"/>
  <c r="F670" i="4" s="1"/>
  <c r="AK670" i="4" s="1"/>
  <c r="E669" i="2"/>
  <c r="F669" i="2" s="1"/>
  <c r="AE670" i="2"/>
  <c r="AD670" i="2"/>
  <c r="V669" i="2"/>
  <c r="W669" i="2"/>
  <c r="N670" i="2"/>
  <c r="O670" i="2"/>
  <c r="C670" i="2"/>
  <c r="D670" i="2"/>
  <c r="AE671" i="4"/>
  <c r="AD671" i="4"/>
  <c r="V672" i="4"/>
  <c r="W672" i="4"/>
  <c r="C671" i="4"/>
  <c r="D671" i="4"/>
  <c r="E671" i="4" s="1"/>
  <c r="C677" i="6"/>
  <c r="E676" i="6"/>
  <c r="A676" i="6" s="1"/>
  <c r="B670" i="2"/>
  <c r="A671" i="2"/>
  <c r="M670" i="2"/>
  <c r="L671" i="2"/>
  <c r="AC670" i="2"/>
  <c r="AB671" i="2"/>
  <c r="T670" i="2"/>
  <c r="U669" i="2"/>
  <c r="A672" i="4"/>
  <c r="B671" i="4"/>
  <c r="AB672" i="4"/>
  <c r="AC671" i="4"/>
  <c r="T673" i="4"/>
  <c r="U672" i="4"/>
  <c r="Z671" i="4" l="1"/>
  <c r="AF670" i="2"/>
  <c r="AH670" i="4"/>
  <c r="E670" i="2"/>
  <c r="F670" i="2" s="1"/>
  <c r="G669" i="2"/>
  <c r="AF671" i="4"/>
  <c r="AH671" i="4" s="1"/>
  <c r="X672" i="4"/>
  <c r="Z672" i="4" s="1"/>
  <c r="X669" i="2"/>
  <c r="Y669" i="2" s="1"/>
  <c r="R669" i="2"/>
  <c r="AG670" i="2"/>
  <c r="AH670" i="2"/>
  <c r="G670" i="4"/>
  <c r="P670" i="2"/>
  <c r="Q670" i="2" s="1"/>
  <c r="P669" i="4"/>
  <c r="Q669" i="4" s="1"/>
  <c r="AL669" i="4" s="1"/>
  <c r="L671" i="4"/>
  <c r="O670" i="4"/>
  <c r="N670" i="4"/>
  <c r="M670" i="4"/>
  <c r="G670" i="2"/>
  <c r="G671" i="4"/>
  <c r="F671" i="4"/>
  <c r="AK671" i="4" s="1"/>
  <c r="AD671" i="2"/>
  <c r="AE671" i="2"/>
  <c r="V670" i="2"/>
  <c r="W670" i="2"/>
  <c r="O671" i="2"/>
  <c r="N671" i="2"/>
  <c r="C671" i="2"/>
  <c r="D671" i="2"/>
  <c r="AD672" i="4"/>
  <c r="AE672" i="4"/>
  <c r="V673" i="4"/>
  <c r="W673" i="4"/>
  <c r="C672" i="4"/>
  <c r="D672" i="4"/>
  <c r="E677" i="6"/>
  <c r="A677" i="6" s="1"/>
  <c r="C678" i="6"/>
  <c r="AC671" i="2"/>
  <c r="AB672" i="2"/>
  <c r="B671" i="2"/>
  <c r="A672" i="2"/>
  <c r="L672" i="2"/>
  <c r="M671" i="2"/>
  <c r="T671" i="2"/>
  <c r="U670" i="2"/>
  <c r="A673" i="4"/>
  <c r="B672" i="4"/>
  <c r="T674" i="4"/>
  <c r="U673" i="4"/>
  <c r="AB673" i="4"/>
  <c r="AC672" i="4"/>
  <c r="X670" i="2" l="1"/>
  <c r="R669" i="4"/>
  <c r="Y672" i="4"/>
  <c r="AM672" i="4" s="1"/>
  <c r="AG671" i="4"/>
  <c r="AN671" i="4" s="1"/>
  <c r="AF672" i="4"/>
  <c r="AH672" i="4" s="1"/>
  <c r="R670" i="2"/>
  <c r="Z669" i="2"/>
  <c r="E671" i="2"/>
  <c r="F671" i="2" s="1"/>
  <c r="AF671" i="2"/>
  <c r="Y670" i="2"/>
  <c r="Z670" i="2"/>
  <c r="X673" i="4"/>
  <c r="P670" i="4"/>
  <c r="Q670" i="4" s="1"/>
  <c r="AL670" i="4" s="1"/>
  <c r="N671" i="4"/>
  <c r="M671" i="4"/>
  <c r="O671" i="4"/>
  <c r="L672" i="4"/>
  <c r="P671" i="2"/>
  <c r="R671" i="2" s="1"/>
  <c r="E672" i="4"/>
  <c r="G672" i="4" s="1"/>
  <c r="AE672" i="2"/>
  <c r="AD672" i="2"/>
  <c r="AF672" i="2" s="1"/>
  <c r="V671" i="2"/>
  <c r="W671" i="2"/>
  <c r="N672" i="2"/>
  <c r="O672" i="2"/>
  <c r="C672" i="2"/>
  <c r="D672" i="2"/>
  <c r="AE673" i="4"/>
  <c r="AD673" i="4"/>
  <c r="AF673" i="4" s="1"/>
  <c r="V674" i="4"/>
  <c r="W674" i="4"/>
  <c r="C673" i="4"/>
  <c r="D673" i="4"/>
  <c r="E678" i="6"/>
  <c r="A678" i="6" s="1"/>
  <c r="C679" i="6"/>
  <c r="B672" i="2"/>
  <c r="A673" i="2"/>
  <c r="M672" i="2"/>
  <c r="L673" i="2"/>
  <c r="T672" i="2"/>
  <c r="U671" i="2"/>
  <c r="AC672" i="2"/>
  <c r="AB673" i="2"/>
  <c r="U674" i="4"/>
  <c r="T675" i="4"/>
  <c r="AC673" i="4"/>
  <c r="AB674" i="4"/>
  <c r="A674" i="4"/>
  <c r="B673" i="4"/>
  <c r="X674" i="4" l="1"/>
  <c r="AG672" i="4"/>
  <c r="AN672" i="4" s="1"/>
  <c r="X671" i="2"/>
  <c r="G671" i="2"/>
  <c r="AG673" i="4"/>
  <c r="AN673" i="4" s="1"/>
  <c r="AH673" i="4"/>
  <c r="R670" i="4"/>
  <c r="Z673" i="4"/>
  <c r="Y673" i="4"/>
  <c r="AM673" i="4" s="1"/>
  <c r="Y671" i="2"/>
  <c r="Z671" i="2"/>
  <c r="AG672" i="2"/>
  <c r="AH672" i="2"/>
  <c r="AG671" i="2"/>
  <c r="AH671" i="2"/>
  <c r="Q671" i="2"/>
  <c r="P671" i="4"/>
  <c r="Q671" i="4" s="1"/>
  <c r="AL671" i="4" s="1"/>
  <c r="P672" i="2"/>
  <c r="R672" i="2" s="1"/>
  <c r="O672" i="4"/>
  <c r="M672" i="4"/>
  <c r="L673" i="4"/>
  <c r="N672" i="4"/>
  <c r="E673" i="4"/>
  <c r="F673" i="4" s="1"/>
  <c r="AK673" i="4" s="1"/>
  <c r="F672" i="4"/>
  <c r="AK672" i="4" s="1"/>
  <c r="E672" i="2"/>
  <c r="G672" i="2" s="1"/>
  <c r="AD673" i="2"/>
  <c r="AE673" i="2"/>
  <c r="W672" i="2"/>
  <c r="V672" i="2"/>
  <c r="N673" i="2"/>
  <c r="O673" i="2"/>
  <c r="C673" i="2"/>
  <c r="D673" i="2"/>
  <c r="AD674" i="4"/>
  <c r="AF674" i="4" s="1"/>
  <c r="AE674" i="4"/>
  <c r="V675" i="4"/>
  <c r="W675" i="4"/>
  <c r="C674" i="4"/>
  <c r="D674" i="4"/>
  <c r="E679" i="6"/>
  <c r="A679" i="6" s="1"/>
  <c r="C680" i="6"/>
  <c r="T673" i="2"/>
  <c r="U672" i="2"/>
  <c r="AC673" i="2"/>
  <c r="AB674" i="2"/>
  <c r="L674" i="2"/>
  <c r="M673" i="2"/>
  <c r="B673" i="2"/>
  <c r="A674" i="2"/>
  <c r="AC674" i="4"/>
  <c r="AB675" i="4"/>
  <c r="T676" i="4"/>
  <c r="U675" i="4"/>
  <c r="A675" i="4"/>
  <c r="B674" i="4"/>
  <c r="AF673" i="2" l="1"/>
  <c r="X675" i="4"/>
  <c r="AG673" i="2"/>
  <c r="AH673" i="2"/>
  <c r="G673" i="4"/>
  <c r="Q672" i="2"/>
  <c r="R671" i="4"/>
  <c r="X672" i="2"/>
  <c r="P672" i="4"/>
  <c r="R672" i="4" s="1"/>
  <c r="O673" i="4"/>
  <c r="M673" i="4"/>
  <c r="N673" i="4"/>
  <c r="L674" i="4"/>
  <c r="P673" i="2"/>
  <c r="Q673" i="2" s="1"/>
  <c r="F672" i="2"/>
  <c r="E674" i="4"/>
  <c r="G674" i="4" s="1"/>
  <c r="E673" i="2"/>
  <c r="F673" i="2" s="1"/>
  <c r="AE674" i="2"/>
  <c r="AD674" i="2"/>
  <c r="AF674" i="2" s="1"/>
  <c r="V673" i="2"/>
  <c r="W673" i="2"/>
  <c r="X673" i="2" s="1"/>
  <c r="N674" i="2"/>
  <c r="O674" i="2"/>
  <c r="C674" i="2"/>
  <c r="D674" i="2"/>
  <c r="AE675" i="4"/>
  <c r="AD675" i="4"/>
  <c r="AF675" i="4" s="1"/>
  <c r="V676" i="4"/>
  <c r="W676" i="4"/>
  <c r="X676" i="4" s="1"/>
  <c r="C675" i="4"/>
  <c r="D675" i="4"/>
  <c r="C681" i="6"/>
  <c r="E680" i="6"/>
  <c r="A680" i="6" s="1"/>
  <c r="B674" i="2"/>
  <c r="A675" i="2"/>
  <c r="AC674" i="2"/>
  <c r="AB675" i="2"/>
  <c r="T674" i="2"/>
  <c r="U673" i="2"/>
  <c r="M674" i="2"/>
  <c r="L675" i="2"/>
  <c r="T677" i="4"/>
  <c r="U676" i="4"/>
  <c r="A676" i="4"/>
  <c r="B675" i="4"/>
  <c r="AB676" i="4"/>
  <c r="AC675" i="4"/>
  <c r="F674" i="4" l="1"/>
  <c r="AK674" i="4" s="1"/>
  <c r="P674" i="2"/>
  <c r="Q674" i="2" s="1"/>
  <c r="Y672" i="2"/>
  <c r="Z672" i="2"/>
  <c r="Y676" i="4"/>
  <c r="AM676" i="4" s="1"/>
  <c r="Z676" i="4"/>
  <c r="Q672" i="4"/>
  <c r="AL672" i="4" s="1"/>
  <c r="P673" i="4"/>
  <c r="R673" i="4" s="1"/>
  <c r="Y673" i="2"/>
  <c r="Z673" i="2"/>
  <c r="L675" i="4"/>
  <c r="O674" i="4"/>
  <c r="M674" i="4"/>
  <c r="N674" i="4"/>
  <c r="P674" i="4" s="1"/>
  <c r="R673" i="2"/>
  <c r="R674" i="2"/>
  <c r="G673" i="2"/>
  <c r="E675" i="4"/>
  <c r="E674" i="2"/>
  <c r="G674" i="2" s="1"/>
  <c r="G675" i="4"/>
  <c r="F675" i="4"/>
  <c r="AK675" i="4" s="1"/>
  <c r="AD675" i="2"/>
  <c r="AE675" i="2"/>
  <c r="V674" i="2"/>
  <c r="W674" i="2"/>
  <c r="N675" i="2"/>
  <c r="O675" i="2"/>
  <c r="C675" i="2"/>
  <c r="D675" i="2"/>
  <c r="AD676" i="4"/>
  <c r="AE676" i="4"/>
  <c r="V677" i="4"/>
  <c r="W677" i="4"/>
  <c r="C676" i="4"/>
  <c r="D676" i="4"/>
  <c r="E681" i="6"/>
  <c r="A681" i="6" s="1"/>
  <c r="C682" i="6"/>
  <c r="T675" i="2"/>
  <c r="U674" i="2"/>
  <c r="L676" i="2"/>
  <c r="M675" i="2"/>
  <c r="AC675" i="2"/>
  <c r="AB676" i="2"/>
  <c r="B675" i="2"/>
  <c r="A676" i="2"/>
  <c r="T678" i="4"/>
  <c r="U677" i="4"/>
  <c r="A677" i="4"/>
  <c r="B676" i="4"/>
  <c r="AB677" i="4"/>
  <c r="AC676" i="4"/>
  <c r="AF675" i="2" l="1"/>
  <c r="AF676" i="4"/>
  <c r="X674" i="2"/>
  <c r="Q673" i="4"/>
  <c r="AL673" i="4" s="1"/>
  <c r="F674" i="2"/>
  <c r="AG676" i="4"/>
  <c r="AN676" i="4" s="1"/>
  <c r="AH676" i="4"/>
  <c r="X677" i="4"/>
  <c r="E675" i="2"/>
  <c r="G675" i="2" s="1"/>
  <c r="R674" i="4"/>
  <c r="Q674" i="4"/>
  <c r="AL674" i="4" s="1"/>
  <c r="M675" i="4"/>
  <c r="O675" i="4"/>
  <c r="N675" i="4"/>
  <c r="L676" i="4"/>
  <c r="R675" i="2"/>
  <c r="P675" i="2"/>
  <c r="Q675" i="2" s="1"/>
  <c r="E676" i="4"/>
  <c r="F676" i="4" s="1"/>
  <c r="AK676" i="4" s="1"/>
  <c r="G676" i="4"/>
  <c r="F675" i="2"/>
  <c r="AE676" i="2"/>
  <c r="AD676" i="2"/>
  <c r="V675" i="2"/>
  <c r="W675" i="2"/>
  <c r="N676" i="2"/>
  <c r="O676" i="2"/>
  <c r="P676" i="2" s="1"/>
  <c r="C676" i="2"/>
  <c r="D676" i="2"/>
  <c r="AE677" i="4"/>
  <c r="AD677" i="4"/>
  <c r="V678" i="4"/>
  <c r="W678" i="4"/>
  <c r="C677" i="4"/>
  <c r="D677" i="4"/>
  <c r="E682" i="6"/>
  <c r="A682" i="6" s="1"/>
  <c r="C683" i="6"/>
  <c r="AC676" i="2"/>
  <c r="AB677" i="2"/>
  <c r="T676" i="2"/>
  <c r="U675" i="2"/>
  <c r="B676" i="2"/>
  <c r="A677" i="2"/>
  <c r="M676" i="2"/>
  <c r="L677" i="2"/>
  <c r="AB678" i="4"/>
  <c r="AC677" i="4"/>
  <c r="A678" i="4"/>
  <c r="B677" i="4"/>
  <c r="T679" i="4"/>
  <c r="U678" i="4"/>
  <c r="X678" i="4" l="1"/>
  <c r="AF677" i="4"/>
  <c r="AF676" i="2"/>
  <c r="AH676" i="2" s="1"/>
  <c r="P675" i="4"/>
  <c r="Y678" i="4"/>
  <c r="AM678" i="4" s="1"/>
  <c r="Z678" i="4"/>
  <c r="AG677" i="4"/>
  <c r="AN677" i="4" s="1"/>
  <c r="AH677" i="4"/>
  <c r="Z677" i="4"/>
  <c r="Y677" i="4"/>
  <c r="AM677" i="4" s="1"/>
  <c r="AG676" i="2"/>
  <c r="X675" i="2"/>
  <c r="E677" i="4"/>
  <c r="F677" i="4" s="1"/>
  <c r="AK677" i="4" s="1"/>
  <c r="E676" i="2"/>
  <c r="G676" i="2" s="1"/>
  <c r="Q675" i="4"/>
  <c r="AL675" i="4" s="1"/>
  <c r="R675" i="4"/>
  <c r="O676" i="4"/>
  <c r="M676" i="4"/>
  <c r="N676" i="4"/>
  <c r="L677" i="4"/>
  <c r="R676" i="2"/>
  <c r="Q676" i="2"/>
  <c r="F676" i="2"/>
  <c r="AD677" i="2"/>
  <c r="AE677" i="2"/>
  <c r="V676" i="2"/>
  <c r="W676" i="2"/>
  <c r="O677" i="2"/>
  <c r="N677" i="2"/>
  <c r="P677" i="2" s="1"/>
  <c r="C677" i="2"/>
  <c r="D677" i="2"/>
  <c r="AD678" i="4"/>
  <c r="AE678" i="4"/>
  <c r="V679" i="4"/>
  <c r="W679" i="4"/>
  <c r="C678" i="4"/>
  <c r="D678" i="4"/>
  <c r="E678" i="4" s="1"/>
  <c r="E683" i="6"/>
  <c r="A683" i="6" s="1"/>
  <c r="C684" i="6"/>
  <c r="B677" i="2"/>
  <c r="A678" i="2"/>
  <c r="T677" i="2"/>
  <c r="U676" i="2"/>
  <c r="AC677" i="2"/>
  <c r="AB678" i="2"/>
  <c r="L678" i="2"/>
  <c r="M677" i="2"/>
  <c r="T680" i="4"/>
  <c r="U679" i="4"/>
  <c r="A679" i="4"/>
  <c r="B678" i="4"/>
  <c r="AB679" i="4"/>
  <c r="AC678" i="4"/>
  <c r="AF678" i="4" l="1"/>
  <c r="X679" i="4"/>
  <c r="G677" i="4"/>
  <c r="AF677" i="2"/>
  <c r="AH677" i="2" s="1"/>
  <c r="AG678" i="4"/>
  <c r="AN678" i="4" s="1"/>
  <c r="AH678" i="4"/>
  <c r="Y679" i="4"/>
  <c r="AM679" i="4" s="1"/>
  <c r="Z679" i="4"/>
  <c r="X676" i="2"/>
  <c r="P676" i="4"/>
  <c r="R676" i="4" s="1"/>
  <c r="O677" i="4"/>
  <c r="M677" i="4"/>
  <c r="N677" i="4"/>
  <c r="L678" i="4"/>
  <c r="Q677" i="2"/>
  <c r="R677" i="2"/>
  <c r="E677" i="2"/>
  <c r="F677" i="2" s="1"/>
  <c r="F678" i="4"/>
  <c r="AK678" i="4" s="1"/>
  <c r="G678" i="4"/>
  <c r="AE678" i="2"/>
  <c r="AD678" i="2"/>
  <c r="V677" i="2"/>
  <c r="W677" i="2"/>
  <c r="N678" i="2"/>
  <c r="O678" i="2"/>
  <c r="C678" i="2"/>
  <c r="D678" i="2"/>
  <c r="AE679" i="4"/>
  <c r="AD679" i="4"/>
  <c r="AF679" i="4" s="1"/>
  <c r="V680" i="4"/>
  <c r="W680" i="4"/>
  <c r="C679" i="4"/>
  <c r="D679" i="4"/>
  <c r="C685" i="6"/>
  <c r="E684" i="6"/>
  <c r="A684" i="6" s="1"/>
  <c r="AC678" i="2"/>
  <c r="AB679" i="2"/>
  <c r="B678" i="2"/>
  <c r="A679" i="2"/>
  <c r="T678" i="2"/>
  <c r="U677" i="2"/>
  <c r="M678" i="2"/>
  <c r="L679" i="2"/>
  <c r="AB680" i="4"/>
  <c r="AC679" i="4"/>
  <c r="A680" i="4"/>
  <c r="B679" i="4"/>
  <c r="T681" i="4"/>
  <c r="U680" i="4"/>
  <c r="AG677" i="2" l="1"/>
  <c r="AF678" i="2"/>
  <c r="AH678" i="2" s="1"/>
  <c r="X677" i="2"/>
  <c r="Y677" i="2"/>
  <c r="Z677" i="2"/>
  <c r="Y676" i="2"/>
  <c r="Z676" i="2"/>
  <c r="AG678" i="2"/>
  <c r="E678" i="2"/>
  <c r="F678" i="2" s="1"/>
  <c r="Q676" i="4"/>
  <c r="AL676" i="4" s="1"/>
  <c r="X680" i="4"/>
  <c r="AG679" i="4"/>
  <c r="AN679" i="4" s="1"/>
  <c r="AH679" i="4"/>
  <c r="G677" i="2"/>
  <c r="P678" i="2"/>
  <c r="R678" i="2" s="1"/>
  <c r="N678" i="4"/>
  <c r="O678" i="4"/>
  <c r="M678" i="4"/>
  <c r="L679" i="4"/>
  <c r="P677" i="4"/>
  <c r="R677" i="4" s="1"/>
  <c r="E679" i="4"/>
  <c r="G679" i="4" s="1"/>
  <c r="AD679" i="2"/>
  <c r="AE679" i="2"/>
  <c r="V678" i="2"/>
  <c r="W678" i="2"/>
  <c r="N679" i="2"/>
  <c r="O679" i="2"/>
  <c r="C679" i="2"/>
  <c r="D679" i="2"/>
  <c r="AD680" i="4"/>
  <c r="AE680" i="4"/>
  <c r="V681" i="4"/>
  <c r="W681" i="4"/>
  <c r="C680" i="4"/>
  <c r="D680" i="4"/>
  <c r="E685" i="6"/>
  <c r="A685" i="6" s="1"/>
  <c r="C686" i="6"/>
  <c r="AB680" i="2"/>
  <c r="AC679" i="2"/>
  <c r="L680" i="2"/>
  <c r="M679" i="2"/>
  <c r="T679" i="2"/>
  <c r="U678" i="2"/>
  <c r="B679" i="2"/>
  <c r="A680" i="2"/>
  <c r="T682" i="4"/>
  <c r="U681" i="4"/>
  <c r="AB681" i="4"/>
  <c r="AC680" i="4"/>
  <c r="A681" i="4"/>
  <c r="B680" i="4"/>
  <c r="AF680" i="4" l="1"/>
  <c r="AF679" i="2"/>
  <c r="G678" i="2"/>
  <c r="X681" i="4"/>
  <c r="X678" i="2"/>
  <c r="Y678" i="2" s="1"/>
  <c r="AG679" i="2"/>
  <c r="AH679" i="2"/>
  <c r="AG680" i="4"/>
  <c r="AN680" i="4" s="1"/>
  <c r="AH680" i="4"/>
  <c r="E680" i="4"/>
  <c r="F680" i="4" s="1"/>
  <c r="AK680" i="4" s="1"/>
  <c r="Q678" i="2"/>
  <c r="Y680" i="4"/>
  <c r="AM680" i="4" s="1"/>
  <c r="Z680" i="4"/>
  <c r="P678" i="4"/>
  <c r="R678" i="4" s="1"/>
  <c r="M679" i="4"/>
  <c r="L680" i="4"/>
  <c r="O679" i="4"/>
  <c r="N679" i="4"/>
  <c r="Q677" i="4"/>
  <c r="AL677" i="4" s="1"/>
  <c r="P679" i="2"/>
  <c r="Q679" i="2" s="1"/>
  <c r="F679" i="4"/>
  <c r="AK679" i="4" s="1"/>
  <c r="E679" i="2"/>
  <c r="G679" i="2" s="1"/>
  <c r="G680" i="4"/>
  <c r="AE680" i="2"/>
  <c r="AD680" i="2"/>
  <c r="V679" i="2"/>
  <c r="W679" i="2"/>
  <c r="N680" i="2"/>
  <c r="O680" i="2"/>
  <c r="C680" i="2"/>
  <c r="D680" i="2"/>
  <c r="AE681" i="4"/>
  <c r="AD681" i="4"/>
  <c r="V682" i="4"/>
  <c r="W682" i="4"/>
  <c r="C681" i="4"/>
  <c r="D681" i="4"/>
  <c r="E686" i="6"/>
  <c r="A686" i="6" s="1"/>
  <c r="C687" i="6"/>
  <c r="T680" i="2"/>
  <c r="U679" i="2"/>
  <c r="AB681" i="2"/>
  <c r="AC680" i="2"/>
  <c r="M680" i="2"/>
  <c r="L681" i="2"/>
  <c r="A681" i="2"/>
  <c r="B680" i="2"/>
  <c r="A682" i="4"/>
  <c r="B681" i="4"/>
  <c r="U682" i="4"/>
  <c r="T683" i="4"/>
  <c r="AC681" i="4"/>
  <c r="AB682" i="4"/>
  <c r="X682" i="4" l="1"/>
  <c r="F679" i="2"/>
  <c r="X679" i="2"/>
  <c r="Z679" i="2" s="1"/>
  <c r="AF681" i="4"/>
  <c r="AF680" i="2"/>
  <c r="AG680" i="2" s="1"/>
  <c r="Z678" i="2"/>
  <c r="R679" i="2"/>
  <c r="Y679" i="2"/>
  <c r="Q678" i="4"/>
  <c r="AL678" i="4" s="1"/>
  <c r="E681" i="4"/>
  <c r="P679" i="4"/>
  <c r="R679" i="4" s="1"/>
  <c r="M680" i="4"/>
  <c r="O680" i="4"/>
  <c r="N680" i="4"/>
  <c r="L681" i="4"/>
  <c r="P680" i="2"/>
  <c r="Q680" i="2" s="1"/>
  <c r="E680" i="2"/>
  <c r="F680" i="2" s="1"/>
  <c r="F681" i="4"/>
  <c r="AK681" i="4" s="1"/>
  <c r="G681" i="4"/>
  <c r="AD681" i="2"/>
  <c r="AE681" i="2"/>
  <c r="V680" i="2"/>
  <c r="W680" i="2"/>
  <c r="O681" i="2"/>
  <c r="N681" i="2"/>
  <c r="C681" i="2"/>
  <c r="D681" i="2"/>
  <c r="AD682" i="4"/>
  <c r="AE682" i="4"/>
  <c r="V683" i="4"/>
  <c r="W683" i="4"/>
  <c r="C682" i="4"/>
  <c r="D682" i="4"/>
  <c r="E687" i="6"/>
  <c r="A687" i="6" s="1"/>
  <c r="C688" i="6"/>
  <c r="AB682" i="2"/>
  <c r="AC681" i="2"/>
  <c r="T681" i="2"/>
  <c r="U680" i="2"/>
  <c r="M681" i="2"/>
  <c r="L682" i="2"/>
  <c r="A682" i="2"/>
  <c r="B681" i="2"/>
  <c r="AC682" i="4"/>
  <c r="AB683" i="4"/>
  <c r="U683" i="4"/>
  <c r="T684" i="4"/>
  <c r="A683" i="4"/>
  <c r="B682" i="4"/>
  <c r="P680" i="4" l="1"/>
  <c r="AF682" i="4"/>
  <c r="P681" i="2"/>
  <c r="AH680" i="2"/>
  <c r="X680" i="2"/>
  <c r="Z680" i="2" s="1"/>
  <c r="X683" i="4"/>
  <c r="Y683" i="4" s="1"/>
  <c r="AM683" i="4" s="1"/>
  <c r="Z683" i="4"/>
  <c r="Y680" i="2"/>
  <c r="E682" i="4"/>
  <c r="F682" i="4" s="1"/>
  <c r="AK682" i="4" s="1"/>
  <c r="Q679" i="4"/>
  <c r="AL679" i="4" s="1"/>
  <c r="AF681" i="2"/>
  <c r="G680" i="2"/>
  <c r="R680" i="2"/>
  <c r="M681" i="4"/>
  <c r="L682" i="4"/>
  <c r="O681" i="4"/>
  <c r="N681" i="4"/>
  <c r="R680" i="4"/>
  <c r="Q680" i="4"/>
  <c r="AL680" i="4" s="1"/>
  <c r="Q681" i="2"/>
  <c r="R681" i="2"/>
  <c r="E681" i="2"/>
  <c r="G681" i="2" s="1"/>
  <c r="F681" i="2"/>
  <c r="AE682" i="2"/>
  <c r="AD682" i="2"/>
  <c r="V681" i="2"/>
  <c r="W681" i="2"/>
  <c r="N682" i="2"/>
  <c r="O682" i="2"/>
  <c r="P682" i="2" s="1"/>
  <c r="C682" i="2"/>
  <c r="D682" i="2"/>
  <c r="AE683" i="4"/>
  <c r="AD683" i="4"/>
  <c r="V684" i="4"/>
  <c r="W684" i="4"/>
  <c r="X684" i="4" s="1"/>
  <c r="C683" i="4"/>
  <c r="D683" i="4"/>
  <c r="C689" i="6"/>
  <c r="E688" i="6"/>
  <c r="A688" i="6" s="1"/>
  <c r="AB683" i="2"/>
  <c r="AC682" i="2"/>
  <c r="A683" i="2"/>
  <c r="B682" i="2"/>
  <c r="M682" i="2"/>
  <c r="L683" i="2"/>
  <c r="U681" i="2"/>
  <c r="T682" i="2"/>
  <c r="A684" i="4"/>
  <c r="B683" i="4"/>
  <c r="T685" i="4"/>
  <c r="U684" i="4"/>
  <c r="AB684" i="4"/>
  <c r="AC683" i="4"/>
  <c r="X681" i="2" l="1"/>
  <c r="AF683" i="4"/>
  <c r="AF682" i="2"/>
  <c r="G682" i="4"/>
  <c r="AG683" i="4"/>
  <c r="AN683" i="4" s="1"/>
  <c r="AH683" i="4"/>
  <c r="Y684" i="4"/>
  <c r="AM684" i="4" s="1"/>
  <c r="Z684" i="4"/>
  <c r="P681" i="4"/>
  <c r="Q681" i="4" s="1"/>
  <c r="AL681" i="4" s="1"/>
  <c r="O682" i="4"/>
  <c r="M682" i="4"/>
  <c r="L683" i="4"/>
  <c r="N682" i="4"/>
  <c r="Q682" i="2"/>
  <c r="R682" i="2"/>
  <c r="E682" i="2"/>
  <c r="G682" i="2" s="1"/>
  <c r="E683" i="4"/>
  <c r="G683" i="4" s="1"/>
  <c r="AD683" i="2"/>
  <c r="AF683" i="2" s="1"/>
  <c r="AE683" i="2"/>
  <c r="V682" i="2"/>
  <c r="W682" i="2"/>
  <c r="N683" i="2"/>
  <c r="O683" i="2"/>
  <c r="C683" i="2"/>
  <c r="D683" i="2"/>
  <c r="AD684" i="4"/>
  <c r="AE684" i="4"/>
  <c r="V685" i="4"/>
  <c r="W685" i="4"/>
  <c r="C684" i="4"/>
  <c r="D684" i="4"/>
  <c r="E689" i="6"/>
  <c r="A689" i="6" s="1"/>
  <c r="C690" i="6"/>
  <c r="T683" i="2"/>
  <c r="U682" i="2"/>
  <c r="M683" i="2"/>
  <c r="L684" i="2"/>
  <c r="A684" i="2"/>
  <c r="B683" i="2"/>
  <c r="AB684" i="2"/>
  <c r="AC683" i="2"/>
  <c r="A685" i="4"/>
  <c r="B684" i="4"/>
  <c r="AB685" i="4"/>
  <c r="AC684" i="4"/>
  <c r="T686" i="4"/>
  <c r="U685" i="4"/>
  <c r="X682" i="2" l="1"/>
  <c r="AF684" i="4"/>
  <c r="F683" i="4"/>
  <c r="AK683" i="4" s="1"/>
  <c r="R681" i="4"/>
  <c r="F682" i="2"/>
  <c r="X685" i="4"/>
  <c r="Z685" i="4" s="1"/>
  <c r="AG683" i="2"/>
  <c r="AH683" i="2"/>
  <c r="AG684" i="4"/>
  <c r="AN684" i="4" s="1"/>
  <c r="AH684" i="4"/>
  <c r="E684" i="4"/>
  <c r="G684" i="4" s="1"/>
  <c r="P682" i="4"/>
  <c r="P683" i="2"/>
  <c r="Q683" i="2" s="1"/>
  <c r="R682" i="4"/>
  <c r="Q682" i="4"/>
  <c r="AL682" i="4" s="1"/>
  <c r="O683" i="4"/>
  <c r="N683" i="4"/>
  <c r="M683" i="4"/>
  <c r="L684" i="4"/>
  <c r="E683" i="2"/>
  <c r="G683" i="2" s="1"/>
  <c r="AE684" i="2"/>
  <c r="AD684" i="2"/>
  <c r="AF684" i="2" s="1"/>
  <c r="V683" i="2"/>
  <c r="W683" i="2"/>
  <c r="N684" i="2"/>
  <c r="O684" i="2"/>
  <c r="C684" i="2"/>
  <c r="D684" i="2"/>
  <c r="AE685" i="4"/>
  <c r="AD685" i="4"/>
  <c r="V686" i="4"/>
  <c r="W686" i="4"/>
  <c r="C685" i="4"/>
  <c r="D685" i="4"/>
  <c r="E690" i="6"/>
  <c r="A690" i="6" s="1"/>
  <c r="C691" i="6"/>
  <c r="AB685" i="2"/>
  <c r="AC684" i="2"/>
  <c r="U683" i="2"/>
  <c r="T684" i="2"/>
  <c r="A685" i="2"/>
  <c r="B684" i="2"/>
  <c r="M684" i="2"/>
  <c r="L685" i="2"/>
  <c r="A686" i="4"/>
  <c r="B685" i="4"/>
  <c r="T687" i="4"/>
  <c r="U686" i="4"/>
  <c r="AC685" i="4"/>
  <c r="AB686" i="4"/>
  <c r="Y685" i="4" l="1"/>
  <c r="AM685" i="4" s="1"/>
  <c r="AF685" i="4"/>
  <c r="X683" i="2"/>
  <c r="X686" i="4"/>
  <c r="Y686" i="4"/>
  <c r="AM686" i="4" s="1"/>
  <c r="Z686" i="4"/>
  <c r="Y683" i="2"/>
  <c r="Z683" i="2"/>
  <c r="AG684" i="2"/>
  <c r="AH684" i="2"/>
  <c r="AG685" i="4"/>
  <c r="AN685" i="4" s="1"/>
  <c r="AH685" i="4"/>
  <c r="F683" i="2"/>
  <c r="F684" i="4"/>
  <c r="AK684" i="4" s="1"/>
  <c r="R683" i="2"/>
  <c r="P684" i="2"/>
  <c r="Q684" i="2" s="1"/>
  <c r="P683" i="4"/>
  <c r="Q683" i="4" s="1"/>
  <c r="AL683" i="4" s="1"/>
  <c r="M684" i="4"/>
  <c r="N684" i="4"/>
  <c r="L685" i="4"/>
  <c r="O684" i="4"/>
  <c r="E685" i="4"/>
  <c r="F685" i="4" s="1"/>
  <c r="AK685" i="4" s="1"/>
  <c r="E684" i="2"/>
  <c r="G684" i="2" s="1"/>
  <c r="G685" i="4"/>
  <c r="AD685" i="2"/>
  <c r="AE685" i="2"/>
  <c r="V684" i="2"/>
  <c r="X684" i="2" s="1"/>
  <c r="W684" i="2"/>
  <c r="N685" i="2"/>
  <c r="O685" i="2"/>
  <c r="C685" i="2"/>
  <c r="D685" i="2"/>
  <c r="AD686" i="4"/>
  <c r="AE686" i="4"/>
  <c r="V687" i="4"/>
  <c r="X687" i="4" s="1"/>
  <c r="W687" i="4"/>
  <c r="C686" i="4"/>
  <c r="D686" i="4"/>
  <c r="E691" i="6"/>
  <c r="A691" i="6" s="1"/>
  <c r="C692" i="6"/>
  <c r="M685" i="2"/>
  <c r="L686" i="2"/>
  <c r="U684" i="2"/>
  <c r="T685" i="2"/>
  <c r="AB686" i="2"/>
  <c r="AC685" i="2"/>
  <c r="A686" i="2"/>
  <c r="B685" i="2"/>
  <c r="AB687" i="4"/>
  <c r="AC686" i="4"/>
  <c r="T688" i="4"/>
  <c r="U687" i="4"/>
  <c r="A687" i="4"/>
  <c r="B686" i="4"/>
  <c r="AF685" i="2" l="1"/>
  <c r="AF686" i="4"/>
  <c r="R684" i="2"/>
  <c r="E686" i="4"/>
  <c r="AG685" i="2"/>
  <c r="AH685" i="2"/>
  <c r="Y687" i="4"/>
  <c r="AM687" i="4" s="1"/>
  <c r="Z687" i="4"/>
  <c r="Y684" i="2"/>
  <c r="Z684" i="2"/>
  <c r="R683" i="4"/>
  <c r="AG686" i="4"/>
  <c r="AN686" i="4" s="1"/>
  <c r="AH686" i="4"/>
  <c r="F684" i="2"/>
  <c r="P685" i="2"/>
  <c r="Q685" i="2" s="1"/>
  <c r="P684" i="4"/>
  <c r="R684" i="4" s="1"/>
  <c r="M685" i="4"/>
  <c r="O685" i="4"/>
  <c r="N685" i="4"/>
  <c r="L686" i="4"/>
  <c r="E685" i="2"/>
  <c r="F685" i="2" s="1"/>
  <c r="F686" i="4"/>
  <c r="AK686" i="4" s="1"/>
  <c r="G686" i="4"/>
  <c r="AE686" i="2"/>
  <c r="AD686" i="2"/>
  <c r="V685" i="2"/>
  <c r="W685" i="2"/>
  <c r="X685" i="2" s="1"/>
  <c r="N686" i="2"/>
  <c r="O686" i="2"/>
  <c r="C686" i="2"/>
  <c r="D686" i="2"/>
  <c r="AE687" i="4"/>
  <c r="AD687" i="4"/>
  <c r="V688" i="4"/>
  <c r="W688" i="4"/>
  <c r="X688" i="4" s="1"/>
  <c r="C687" i="4"/>
  <c r="D687" i="4"/>
  <c r="C693" i="6"/>
  <c r="E692" i="6"/>
  <c r="A692" i="6" s="1"/>
  <c r="A687" i="2"/>
  <c r="B686" i="2"/>
  <c r="U685" i="2"/>
  <c r="T686" i="2"/>
  <c r="M686" i="2"/>
  <c r="L687" i="2"/>
  <c r="AB687" i="2"/>
  <c r="AC686" i="2"/>
  <c r="T689" i="4"/>
  <c r="U688" i="4"/>
  <c r="AB688" i="4"/>
  <c r="AC687" i="4"/>
  <c r="A688" i="4"/>
  <c r="B687" i="4"/>
  <c r="AF687" i="4" l="1"/>
  <c r="G685" i="2"/>
  <c r="P685" i="4"/>
  <c r="R685" i="4" s="1"/>
  <c r="Y685" i="2"/>
  <c r="Z685" i="2"/>
  <c r="AG687" i="4"/>
  <c r="AN687" i="4" s="1"/>
  <c r="AH687" i="4"/>
  <c r="Q684" i="4"/>
  <c r="AL684" i="4" s="1"/>
  <c r="R685" i="2"/>
  <c r="AF686" i="2"/>
  <c r="P686" i="2"/>
  <c r="Q686" i="2" s="1"/>
  <c r="N686" i="4"/>
  <c r="M686" i="4"/>
  <c r="L687" i="4"/>
  <c r="O686" i="4"/>
  <c r="Q685" i="4"/>
  <c r="AL685" i="4" s="1"/>
  <c r="E686" i="2"/>
  <c r="F686" i="2" s="1"/>
  <c r="G686" i="2"/>
  <c r="E687" i="4"/>
  <c r="F687" i="4" s="1"/>
  <c r="AK687" i="4" s="1"/>
  <c r="AD687" i="2"/>
  <c r="AE687" i="2"/>
  <c r="V686" i="2"/>
  <c r="W686" i="2"/>
  <c r="O687" i="2"/>
  <c r="N687" i="2"/>
  <c r="C687" i="2"/>
  <c r="D687" i="2"/>
  <c r="AD688" i="4"/>
  <c r="AE688" i="4"/>
  <c r="V689" i="4"/>
  <c r="W689" i="4"/>
  <c r="D688" i="4"/>
  <c r="C688" i="4"/>
  <c r="E693" i="6"/>
  <c r="A693" i="6" s="1"/>
  <c r="C694" i="6"/>
  <c r="AB688" i="2"/>
  <c r="AC687" i="2"/>
  <c r="M687" i="2"/>
  <c r="L688" i="2"/>
  <c r="U686" i="2"/>
  <c r="T687" i="2"/>
  <c r="A688" i="2"/>
  <c r="B687" i="2"/>
  <c r="AB689" i="4"/>
  <c r="AC688" i="4"/>
  <c r="A689" i="4"/>
  <c r="B688" i="4"/>
  <c r="T690" i="4"/>
  <c r="U689" i="4"/>
  <c r="E688" i="4" l="1"/>
  <c r="X689" i="4"/>
  <c r="R686" i="2"/>
  <c r="AF688" i="4"/>
  <c r="AF687" i="2"/>
  <c r="AG687" i="2" s="1"/>
  <c r="AH687" i="2"/>
  <c r="X686" i="2"/>
  <c r="AG686" i="2"/>
  <c r="AH686" i="2"/>
  <c r="N687" i="4"/>
  <c r="M687" i="4"/>
  <c r="O687" i="4"/>
  <c r="L688" i="4"/>
  <c r="P687" i="2"/>
  <c r="R687" i="2" s="1"/>
  <c r="P686" i="4"/>
  <c r="R686" i="4" s="1"/>
  <c r="E687" i="2"/>
  <c r="G687" i="2" s="1"/>
  <c r="G687" i="4"/>
  <c r="G688" i="4"/>
  <c r="F688" i="4"/>
  <c r="AK688" i="4" s="1"/>
  <c r="AE688" i="2"/>
  <c r="AD688" i="2"/>
  <c r="V687" i="2"/>
  <c r="W687" i="2"/>
  <c r="N688" i="2"/>
  <c r="O688" i="2"/>
  <c r="C688" i="2"/>
  <c r="D688" i="2"/>
  <c r="AE689" i="4"/>
  <c r="AD689" i="4"/>
  <c r="AF689" i="4" s="1"/>
  <c r="V690" i="4"/>
  <c r="W690" i="4"/>
  <c r="C689" i="4"/>
  <c r="D689" i="4"/>
  <c r="E694" i="6"/>
  <c r="A694" i="6" s="1"/>
  <c r="C695" i="6"/>
  <c r="A689" i="2"/>
  <c r="B688" i="2"/>
  <c r="U687" i="2"/>
  <c r="T688" i="2"/>
  <c r="AB689" i="2"/>
  <c r="AC688" i="2"/>
  <c r="M688" i="2"/>
  <c r="L689" i="2"/>
  <c r="A690" i="4"/>
  <c r="B689" i="4"/>
  <c r="AB690" i="4"/>
  <c r="AC689" i="4"/>
  <c r="T691" i="4"/>
  <c r="U690" i="4"/>
  <c r="AF688" i="2" l="1"/>
  <c r="X687" i="2"/>
  <c r="X690" i="4"/>
  <c r="P687" i="4"/>
  <c r="R687" i="4" s="1"/>
  <c r="F687" i="2"/>
  <c r="Y690" i="4"/>
  <c r="AM690" i="4" s="1"/>
  <c r="Z690" i="4"/>
  <c r="Y686" i="2"/>
  <c r="Z686" i="2"/>
  <c r="Y687" i="2"/>
  <c r="Z687" i="2"/>
  <c r="P688" i="2"/>
  <c r="R688" i="2" s="1"/>
  <c r="Q686" i="4"/>
  <c r="AL686" i="4" s="1"/>
  <c r="Q687" i="2"/>
  <c r="M688" i="4"/>
  <c r="O688" i="4"/>
  <c r="L689" i="4"/>
  <c r="N688" i="4"/>
  <c r="Q688" i="2"/>
  <c r="E689" i="4"/>
  <c r="E688" i="2"/>
  <c r="G688" i="2" s="1"/>
  <c r="F689" i="4"/>
  <c r="AK689" i="4" s="1"/>
  <c r="G689" i="4"/>
  <c r="AD689" i="2"/>
  <c r="AE689" i="2"/>
  <c r="V688" i="2"/>
  <c r="W688" i="2"/>
  <c r="N689" i="2"/>
  <c r="O689" i="2"/>
  <c r="C689" i="2"/>
  <c r="D689" i="2"/>
  <c r="AD690" i="4"/>
  <c r="AE690" i="4"/>
  <c r="V691" i="4"/>
  <c r="W691" i="4"/>
  <c r="C690" i="4"/>
  <c r="D690" i="4"/>
  <c r="E695" i="6"/>
  <c r="A695" i="6" s="1"/>
  <c r="C696" i="6"/>
  <c r="M689" i="2"/>
  <c r="L690" i="2"/>
  <c r="AB690" i="2"/>
  <c r="AC689" i="2"/>
  <c r="U688" i="2"/>
  <c r="T689" i="2"/>
  <c r="A690" i="2"/>
  <c r="B689" i="2"/>
  <c r="U691" i="4"/>
  <c r="T692" i="4"/>
  <c r="A691" i="4"/>
  <c r="B690" i="4"/>
  <c r="AC690" i="4"/>
  <c r="AB691" i="4"/>
  <c r="AF690" i="4" l="1"/>
  <c r="Q687" i="4"/>
  <c r="AL687" i="4" s="1"/>
  <c r="X691" i="4"/>
  <c r="X688" i="2"/>
  <c r="Y691" i="4"/>
  <c r="AM691" i="4" s="1"/>
  <c r="Z691" i="4"/>
  <c r="AG690" i="4"/>
  <c r="AN690" i="4" s="1"/>
  <c r="AH690" i="4"/>
  <c r="AF689" i="2"/>
  <c r="P689" i="2"/>
  <c r="Q689" i="2" s="1"/>
  <c r="E689" i="2"/>
  <c r="N689" i="4"/>
  <c r="L690" i="4"/>
  <c r="O689" i="4"/>
  <c r="M689" i="4"/>
  <c r="P688" i="4"/>
  <c r="Q688" i="4" s="1"/>
  <c r="AL688" i="4" s="1"/>
  <c r="R688" i="4"/>
  <c r="R689" i="2"/>
  <c r="E690" i="4"/>
  <c r="F690" i="4" s="1"/>
  <c r="AK690" i="4" s="1"/>
  <c r="F689" i="2"/>
  <c r="G689" i="2"/>
  <c r="G690" i="4"/>
  <c r="F688" i="2"/>
  <c r="AE690" i="2"/>
  <c r="AD690" i="2"/>
  <c r="V689" i="2"/>
  <c r="W689" i="2"/>
  <c r="N690" i="2"/>
  <c r="O690" i="2"/>
  <c r="C690" i="2"/>
  <c r="D690" i="2"/>
  <c r="AE691" i="4"/>
  <c r="AD691" i="4"/>
  <c r="V692" i="4"/>
  <c r="W692" i="4"/>
  <c r="C691" i="4"/>
  <c r="D691" i="4"/>
  <c r="C697" i="6"/>
  <c r="E696" i="6"/>
  <c r="A696" i="6" s="1"/>
  <c r="A691" i="2"/>
  <c r="B690" i="2"/>
  <c r="AB691" i="2"/>
  <c r="AC690" i="2"/>
  <c r="M690" i="2"/>
  <c r="L691" i="2"/>
  <c r="U689" i="2"/>
  <c r="T690" i="2"/>
  <c r="A692" i="4"/>
  <c r="B691" i="4"/>
  <c r="AB692" i="4"/>
  <c r="AC691" i="4"/>
  <c r="T693" i="4"/>
  <c r="U692" i="4"/>
  <c r="X689" i="2" l="1"/>
  <c r="AF691" i="4"/>
  <c r="AF690" i="2"/>
  <c r="AG690" i="2" s="1"/>
  <c r="P690" i="2"/>
  <c r="R690" i="2" s="1"/>
  <c r="AG691" i="4"/>
  <c r="AN691" i="4" s="1"/>
  <c r="AH691" i="4"/>
  <c r="X692" i="4"/>
  <c r="O690" i="4"/>
  <c r="N690" i="4"/>
  <c r="L691" i="4"/>
  <c r="M690" i="4"/>
  <c r="P689" i="4"/>
  <c r="R689" i="4" s="1"/>
  <c r="Q690" i="2"/>
  <c r="E691" i="4"/>
  <c r="G691" i="4" s="1"/>
  <c r="E690" i="2"/>
  <c r="F690" i="2" s="1"/>
  <c r="AD691" i="2"/>
  <c r="AE691" i="2"/>
  <c r="V690" i="2"/>
  <c r="W690" i="2"/>
  <c r="N691" i="2"/>
  <c r="O691" i="2"/>
  <c r="C691" i="2"/>
  <c r="D691" i="2"/>
  <c r="AD692" i="4"/>
  <c r="AE692" i="4"/>
  <c r="V693" i="4"/>
  <c r="W693" i="4"/>
  <c r="X693" i="4" s="1"/>
  <c r="C692" i="4"/>
  <c r="D692" i="4"/>
  <c r="E697" i="6"/>
  <c r="A697" i="6" s="1"/>
  <c r="C698" i="6"/>
  <c r="U690" i="2"/>
  <c r="T691" i="2"/>
  <c r="M691" i="2"/>
  <c r="L692" i="2"/>
  <c r="AB692" i="2"/>
  <c r="AC691" i="2"/>
  <c r="A692" i="2"/>
  <c r="B691" i="2"/>
  <c r="AB693" i="4"/>
  <c r="AC692" i="4"/>
  <c r="A693" i="4"/>
  <c r="B692" i="4"/>
  <c r="T694" i="4"/>
  <c r="U693" i="4"/>
  <c r="AF692" i="4" l="1"/>
  <c r="AF691" i="2"/>
  <c r="P690" i="4"/>
  <c r="R690" i="4" s="1"/>
  <c r="AH690" i="2"/>
  <c r="Q689" i="4"/>
  <c r="AL689" i="4" s="1"/>
  <c r="X690" i="2"/>
  <c r="Y690" i="2" s="1"/>
  <c r="Z693" i="4"/>
  <c r="Y693" i="4"/>
  <c r="AM693" i="4" s="1"/>
  <c r="Y692" i="4"/>
  <c r="AM692" i="4" s="1"/>
  <c r="Z692" i="4"/>
  <c r="AG691" i="2"/>
  <c r="AH691" i="2"/>
  <c r="F691" i="4"/>
  <c r="AK691" i="4" s="1"/>
  <c r="AG692" i="4"/>
  <c r="AN692" i="4" s="1"/>
  <c r="AH692" i="4"/>
  <c r="G690" i="2"/>
  <c r="P691" i="2"/>
  <c r="Q691" i="2" s="1"/>
  <c r="L692" i="4"/>
  <c r="O691" i="4"/>
  <c r="M691" i="4"/>
  <c r="N691" i="4"/>
  <c r="E692" i="4"/>
  <c r="G692" i="4" s="1"/>
  <c r="E691" i="2"/>
  <c r="F691" i="2" s="1"/>
  <c r="AE692" i="2"/>
  <c r="AD692" i="2"/>
  <c r="V691" i="2"/>
  <c r="W691" i="2"/>
  <c r="X691" i="2" s="1"/>
  <c r="N692" i="2"/>
  <c r="O692" i="2"/>
  <c r="C692" i="2"/>
  <c r="D692" i="2"/>
  <c r="AE693" i="4"/>
  <c r="AD693" i="4"/>
  <c r="V694" i="4"/>
  <c r="W694" i="4"/>
  <c r="C693" i="4"/>
  <c r="D693" i="4"/>
  <c r="E698" i="6"/>
  <c r="A698" i="6" s="1"/>
  <c r="C699" i="6"/>
  <c r="L693" i="2"/>
  <c r="M692" i="2"/>
  <c r="AB693" i="2"/>
  <c r="AC692" i="2"/>
  <c r="A693" i="2"/>
  <c r="B692" i="2"/>
  <c r="T692" i="2"/>
  <c r="U691" i="2"/>
  <c r="U694" i="4"/>
  <c r="T695" i="4"/>
  <c r="AC693" i="4"/>
  <c r="AB694" i="4"/>
  <c r="A694" i="4"/>
  <c r="B693" i="4"/>
  <c r="X694" i="4" l="1"/>
  <c r="Q690" i="4"/>
  <c r="AL690" i="4" s="1"/>
  <c r="Z690" i="2"/>
  <c r="P691" i="4"/>
  <c r="AF692" i="2"/>
  <c r="R691" i="2"/>
  <c r="AG692" i="2"/>
  <c r="AH692" i="2"/>
  <c r="Y694" i="4"/>
  <c r="AM694" i="4" s="1"/>
  <c r="Z694" i="4"/>
  <c r="Y691" i="2"/>
  <c r="Z691" i="2"/>
  <c r="AF693" i="4"/>
  <c r="G691" i="2"/>
  <c r="P692" i="2"/>
  <c r="R692" i="2" s="1"/>
  <c r="M692" i="4"/>
  <c r="L693" i="4"/>
  <c r="O692" i="4"/>
  <c r="N692" i="4"/>
  <c r="Q691" i="4"/>
  <c r="AL691" i="4" s="1"/>
  <c r="R691" i="4"/>
  <c r="F692" i="4"/>
  <c r="AK692" i="4" s="1"/>
  <c r="E693" i="4"/>
  <c r="G693" i="4" s="1"/>
  <c r="E692" i="2"/>
  <c r="G692" i="2" s="1"/>
  <c r="AD693" i="2"/>
  <c r="AE693" i="2"/>
  <c r="AF693" i="2" s="1"/>
  <c r="V692" i="2"/>
  <c r="W692" i="2"/>
  <c r="O693" i="2"/>
  <c r="N693" i="2"/>
  <c r="P693" i="2" s="1"/>
  <c r="C693" i="2"/>
  <c r="D693" i="2"/>
  <c r="AD694" i="4"/>
  <c r="AE694" i="4"/>
  <c r="V695" i="4"/>
  <c r="W695" i="4"/>
  <c r="X695" i="4" s="1"/>
  <c r="C694" i="4"/>
  <c r="D694" i="4"/>
  <c r="E699" i="6"/>
  <c r="A699" i="6" s="1"/>
  <c r="C700" i="6"/>
  <c r="AC693" i="2"/>
  <c r="AB694" i="2"/>
  <c r="L694" i="2"/>
  <c r="M693" i="2"/>
  <c r="T693" i="2"/>
  <c r="U692" i="2"/>
  <c r="B693" i="2"/>
  <c r="A694" i="2"/>
  <c r="AB695" i="4"/>
  <c r="AC694" i="4"/>
  <c r="A695" i="4"/>
  <c r="B694" i="4"/>
  <c r="T696" i="4"/>
  <c r="U695" i="4"/>
  <c r="AF694" i="4" l="1"/>
  <c r="Q692" i="2"/>
  <c r="E693" i="2"/>
  <c r="G693" i="2" s="1"/>
  <c r="X692" i="2"/>
  <c r="Y692" i="2" s="1"/>
  <c r="AG693" i="4"/>
  <c r="AN693" i="4" s="1"/>
  <c r="AH693" i="4"/>
  <c r="AG693" i="2"/>
  <c r="AH693" i="2"/>
  <c r="AG694" i="4"/>
  <c r="AN694" i="4" s="1"/>
  <c r="AH694" i="4"/>
  <c r="F692" i="2"/>
  <c r="P692" i="4"/>
  <c r="R692" i="4" s="1"/>
  <c r="O693" i="4"/>
  <c r="N693" i="4"/>
  <c r="M693" i="4"/>
  <c r="L694" i="4"/>
  <c r="Q693" i="2"/>
  <c r="R693" i="2"/>
  <c r="F693" i="4"/>
  <c r="AK693" i="4" s="1"/>
  <c r="E694" i="4"/>
  <c r="F694" i="4" s="1"/>
  <c r="AK694" i="4" s="1"/>
  <c r="F693" i="2"/>
  <c r="AE694" i="2"/>
  <c r="AD694" i="2"/>
  <c r="V693" i="2"/>
  <c r="X693" i="2" s="1"/>
  <c r="W693" i="2"/>
  <c r="N694" i="2"/>
  <c r="O694" i="2"/>
  <c r="C694" i="2"/>
  <c r="D694" i="2"/>
  <c r="AE695" i="4"/>
  <c r="AD695" i="4"/>
  <c r="AF695" i="4" s="1"/>
  <c r="V696" i="4"/>
  <c r="W696" i="4"/>
  <c r="C695" i="4"/>
  <c r="D695" i="4"/>
  <c r="C701" i="6"/>
  <c r="E700" i="6"/>
  <c r="A700" i="6" s="1"/>
  <c r="B694" i="2"/>
  <c r="A695" i="2"/>
  <c r="L695" i="2"/>
  <c r="M694" i="2"/>
  <c r="AC694" i="2"/>
  <c r="AB695" i="2"/>
  <c r="T694" i="2"/>
  <c r="U693" i="2"/>
  <c r="AB696" i="4"/>
  <c r="AC695" i="4"/>
  <c r="A696" i="4"/>
  <c r="B695" i="4"/>
  <c r="U696" i="4"/>
  <c r="T697" i="4"/>
  <c r="AF694" i="2" l="1"/>
  <c r="Z692" i="2"/>
  <c r="X696" i="4"/>
  <c r="Q692" i="4"/>
  <c r="AL692" i="4" s="1"/>
  <c r="AG694" i="2"/>
  <c r="AH694" i="2"/>
  <c r="Y693" i="2"/>
  <c r="Z693" i="2"/>
  <c r="P693" i="4"/>
  <c r="Q693" i="4" s="1"/>
  <c r="AL693" i="4" s="1"/>
  <c r="P694" i="2"/>
  <c r="R694" i="2" s="1"/>
  <c r="M694" i="4"/>
  <c r="L695" i="4"/>
  <c r="N694" i="4"/>
  <c r="O694" i="4"/>
  <c r="G694" i="4"/>
  <c r="E694" i="2"/>
  <c r="G694" i="2" s="1"/>
  <c r="E695" i="4"/>
  <c r="G695" i="4" s="1"/>
  <c r="AD695" i="2"/>
  <c r="AE695" i="2"/>
  <c r="AF695" i="2" s="1"/>
  <c r="V694" i="2"/>
  <c r="W694" i="2"/>
  <c r="N695" i="2"/>
  <c r="O695" i="2"/>
  <c r="D695" i="2"/>
  <c r="C695" i="2"/>
  <c r="AD696" i="4"/>
  <c r="AE696" i="4"/>
  <c r="V697" i="4"/>
  <c r="W697" i="4"/>
  <c r="D696" i="4"/>
  <c r="C696" i="4"/>
  <c r="E701" i="6"/>
  <c r="A701" i="6" s="1"/>
  <c r="C702" i="6"/>
  <c r="B695" i="2"/>
  <c r="A696" i="2"/>
  <c r="T695" i="2"/>
  <c r="U694" i="2"/>
  <c r="M695" i="2"/>
  <c r="L696" i="2"/>
  <c r="AC695" i="2"/>
  <c r="AB696" i="2"/>
  <c r="AC696" i="4"/>
  <c r="AB697" i="4"/>
  <c r="U697" i="4"/>
  <c r="T698" i="4"/>
  <c r="A697" i="4"/>
  <c r="B696" i="4"/>
  <c r="AF696" i="4" l="1"/>
  <c r="P695" i="2"/>
  <c r="F695" i="4"/>
  <c r="AK695" i="4" s="1"/>
  <c r="R693" i="4"/>
  <c r="X697" i="4"/>
  <c r="Z697" i="4" s="1"/>
  <c r="X694" i="2"/>
  <c r="Y694" i="2" s="1"/>
  <c r="P694" i="4"/>
  <c r="R694" i="4" s="1"/>
  <c r="Q694" i="2"/>
  <c r="L696" i="4"/>
  <c r="O695" i="4"/>
  <c r="N695" i="4"/>
  <c r="M695" i="4"/>
  <c r="Q695" i="2"/>
  <c r="R695" i="2"/>
  <c r="F694" i="2"/>
  <c r="E696" i="4"/>
  <c r="E695" i="2"/>
  <c r="G695" i="2" s="1"/>
  <c r="G696" i="4"/>
  <c r="F696" i="4"/>
  <c r="AK696" i="4" s="1"/>
  <c r="AE696" i="2"/>
  <c r="AD696" i="2"/>
  <c r="V695" i="2"/>
  <c r="W695" i="2"/>
  <c r="N696" i="2"/>
  <c r="O696" i="2"/>
  <c r="C696" i="2"/>
  <c r="D696" i="2"/>
  <c r="AE697" i="4"/>
  <c r="AD697" i="4"/>
  <c r="AF697" i="4" s="1"/>
  <c r="V698" i="4"/>
  <c r="W698" i="4"/>
  <c r="C697" i="4"/>
  <c r="D697" i="4"/>
  <c r="E702" i="6"/>
  <c r="A702" i="6" s="1"/>
  <c r="C703" i="6"/>
  <c r="AC696" i="2"/>
  <c r="AB697" i="2"/>
  <c r="L697" i="2"/>
  <c r="M696" i="2"/>
  <c r="T696" i="2"/>
  <c r="U695" i="2"/>
  <c r="B696" i="2"/>
  <c r="A697" i="2"/>
  <c r="AB698" i="4"/>
  <c r="AC697" i="4"/>
  <c r="A698" i="4"/>
  <c r="B697" i="4"/>
  <c r="U698" i="4"/>
  <c r="T699" i="4"/>
  <c r="Y697" i="4" l="1"/>
  <c r="AM697" i="4" s="1"/>
  <c r="Z694" i="2"/>
  <c r="AF696" i="2"/>
  <c r="P695" i="4"/>
  <c r="R695" i="4" s="1"/>
  <c r="X695" i="2"/>
  <c r="Q694" i="4"/>
  <c r="AL694" i="4" s="1"/>
  <c r="X698" i="4"/>
  <c r="Z698" i="4" s="1"/>
  <c r="AG697" i="4"/>
  <c r="AN697" i="4" s="1"/>
  <c r="AH697" i="4"/>
  <c r="Q695" i="4"/>
  <c r="AL695" i="4" s="1"/>
  <c r="O696" i="4"/>
  <c r="M696" i="4"/>
  <c r="L697" i="4"/>
  <c r="N696" i="4"/>
  <c r="P696" i="2"/>
  <c r="Q696" i="2" s="1"/>
  <c r="R696" i="2"/>
  <c r="F695" i="2"/>
  <c r="E696" i="2"/>
  <c r="G696" i="2" s="1"/>
  <c r="E697" i="4"/>
  <c r="F697" i="4" s="1"/>
  <c r="AK697" i="4" s="1"/>
  <c r="AD697" i="2"/>
  <c r="AE697" i="2"/>
  <c r="V696" i="2"/>
  <c r="W696" i="2"/>
  <c r="N697" i="2"/>
  <c r="O697" i="2"/>
  <c r="C697" i="2"/>
  <c r="D697" i="2"/>
  <c r="AD698" i="4"/>
  <c r="AE698" i="4"/>
  <c r="V699" i="4"/>
  <c r="W699" i="4"/>
  <c r="C698" i="4"/>
  <c r="D698" i="4"/>
  <c r="E703" i="6"/>
  <c r="A703" i="6" s="1"/>
  <c r="C704" i="6"/>
  <c r="B697" i="2"/>
  <c r="A698" i="2"/>
  <c r="M697" i="2"/>
  <c r="L698" i="2"/>
  <c r="AC697" i="2"/>
  <c r="AB698" i="2"/>
  <c r="T697" i="2"/>
  <c r="U696" i="2"/>
  <c r="U699" i="4"/>
  <c r="T700" i="4"/>
  <c r="A699" i="4"/>
  <c r="B698" i="4"/>
  <c r="AC698" i="4"/>
  <c r="AB699" i="4"/>
  <c r="Y698" i="4" l="1"/>
  <c r="AM698" i="4" s="1"/>
  <c r="AF697" i="2"/>
  <c r="AF698" i="4"/>
  <c r="AG697" i="2"/>
  <c r="AH697" i="2"/>
  <c r="AG698" i="4"/>
  <c r="AN698" i="4" s="1"/>
  <c r="AH698" i="4"/>
  <c r="X696" i="2"/>
  <c r="X699" i="4"/>
  <c r="P696" i="4"/>
  <c r="R696" i="4"/>
  <c r="Q696" i="4"/>
  <c r="AL696" i="4" s="1"/>
  <c r="P697" i="2"/>
  <c r="Q697" i="2" s="1"/>
  <c r="O697" i="4"/>
  <c r="M697" i="4"/>
  <c r="N697" i="4"/>
  <c r="L698" i="4"/>
  <c r="F696" i="2"/>
  <c r="E698" i="4"/>
  <c r="F698" i="4" s="1"/>
  <c r="AK698" i="4" s="1"/>
  <c r="G697" i="4"/>
  <c r="E697" i="2"/>
  <c r="G697" i="2" s="1"/>
  <c r="AE698" i="2"/>
  <c r="AD698" i="2"/>
  <c r="AF698" i="2" s="1"/>
  <c r="V697" i="2"/>
  <c r="W697" i="2"/>
  <c r="N698" i="2"/>
  <c r="O698" i="2"/>
  <c r="C698" i="2"/>
  <c r="D698" i="2"/>
  <c r="AE699" i="4"/>
  <c r="AD699" i="4"/>
  <c r="V700" i="4"/>
  <c r="W700" i="4"/>
  <c r="C699" i="4"/>
  <c r="D699" i="4"/>
  <c r="C705" i="6"/>
  <c r="E704" i="6"/>
  <c r="A704" i="6" s="1"/>
  <c r="L699" i="2"/>
  <c r="M698" i="2"/>
  <c r="T698" i="2"/>
  <c r="U697" i="2"/>
  <c r="AC698" i="2"/>
  <c r="AB699" i="2"/>
  <c r="B698" i="2"/>
  <c r="A699" i="2"/>
  <c r="AB700" i="4"/>
  <c r="AC699" i="4"/>
  <c r="A700" i="4"/>
  <c r="B699" i="4"/>
  <c r="U700" i="4"/>
  <c r="T701" i="4"/>
  <c r="X697" i="2" l="1"/>
  <c r="AF699" i="4"/>
  <c r="X700" i="4"/>
  <c r="Y700" i="4" s="1"/>
  <c r="AM700" i="4" s="1"/>
  <c r="E699" i="4"/>
  <c r="G699" i="4" s="1"/>
  <c r="Z700" i="4"/>
  <c r="AG699" i="4"/>
  <c r="AN699" i="4" s="1"/>
  <c r="AH699" i="4"/>
  <c r="Y697" i="2"/>
  <c r="Z697" i="2"/>
  <c r="AG698" i="2"/>
  <c r="AH698" i="2"/>
  <c r="Y699" i="4"/>
  <c r="AM699" i="4" s="1"/>
  <c r="Z699" i="4"/>
  <c r="G698" i="4"/>
  <c r="E698" i="2"/>
  <c r="G698" i="2" s="1"/>
  <c r="F697" i="2"/>
  <c r="R697" i="2"/>
  <c r="P698" i="2"/>
  <c r="Q698" i="2" s="1"/>
  <c r="N698" i="4"/>
  <c r="L699" i="4"/>
  <c r="O698" i="4"/>
  <c r="M698" i="4"/>
  <c r="P697" i="4"/>
  <c r="Q697" i="4" s="1"/>
  <c r="AL697" i="4" s="1"/>
  <c r="AD699" i="2"/>
  <c r="AF699" i="2" s="1"/>
  <c r="AE699" i="2"/>
  <c r="V698" i="2"/>
  <c r="W698" i="2"/>
  <c r="O699" i="2"/>
  <c r="N699" i="2"/>
  <c r="C699" i="2"/>
  <c r="D699" i="2"/>
  <c r="AD700" i="4"/>
  <c r="AE700" i="4"/>
  <c r="V701" i="4"/>
  <c r="W701" i="4"/>
  <c r="C700" i="4"/>
  <c r="D700" i="4"/>
  <c r="E705" i="6"/>
  <c r="A705" i="6" s="1"/>
  <c r="C706" i="6"/>
  <c r="T699" i="2"/>
  <c r="U698" i="2"/>
  <c r="B699" i="2"/>
  <c r="A700" i="2"/>
  <c r="AC699" i="2"/>
  <c r="AB700" i="2"/>
  <c r="M699" i="2"/>
  <c r="L700" i="2"/>
  <c r="A701" i="4"/>
  <c r="B700" i="4"/>
  <c r="AC700" i="4"/>
  <c r="AB701" i="4"/>
  <c r="U701" i="4"/>
  <c r="T702" i="4"/>
  <c r="R697" i="4" l="1"/>
  <c r="F699" i="4"/>
  <c r="AK699" i="4" s="1"/>
  <c r="F698" i="2"/>
  <c r="X701" i="4"/>
  <c r="Z701" i="4"/>
  <c r="Y701" i="4"/>
  <c r="AM701" i="4" s="1"/>
  <c r="X698" i="2"/>
  <c r="AF700" i="4"/>
  <c r="AG699" i="2"/>
  <c r="AH699" i="2"/>
  <c r="R698" i="2"/>
  <c r="P698" i="4"/>
  <c r="R698" i="4" s="1"/>
  <c r="L700" i="4"/>
  <c r="N699" i="4"/>
  <c r="O699" i="4"/>
  <c r="M699" i="4"/>
  <c r="P699" i="2"/>
  <c r="Q699" i="2" s="1"/>
  <c r="E699" i="2"/>
  <c r="G699" i="2" s="1"/>
  <c r="E700" i="4"/>
  <c r="F700" i="4" s="1"/>
  <c r="AK700" i="4" s="1"/>
  <c r="AE700" i="2"/>
  <c r="AD700" i="2"/>
  <c r="AF700" i="2" s="1"/>
  <c r="V699" i="2"/>
  <c r="W699" i="2"/>
  <c r="N700" i="2"/>
  <c r="O700" i="2"/>
  <c r="C700" i="2"/>
  <c r="D700" i="2"/>
  <c r="AE701" i="4"/>
  <c r="AD701" i="4"/>
  <c r="AF701" i="4" s="1"/>
  <c r="V702" i="4"/>
  <c r="W702" i="4"/>
  <c r="C701" i="4"/>
  <c r="D701" i="4"/>
  <c r="C707" i="6"/>
  <c r="E706" i="6"/>
  <c r="A706" i="6" s="1"/>
  <c r="T700" i="2"/>
  <c r="U699" i="2"/>
  <c r="AC700" i="2"/>
  <c r="AB701" i="2"/>
  <c r="L701" i="2"/>
  <c r="M700" i="2"/>
  <c r="B700" i="2"/>
  <c r="A701" i="2"/>
  <c r="AB702" i="4"/>
  <c r="AC701" i="4"/>
  <c r="U702" i="4"/>
  <c r="T703" i="4"/>
  <c r="A702" i="4"/>
  <c r="B701" i="4"/>
  <c r="X702" i="4" l="1"/>
  <c r="AG701" i="4"/>
  <c r="AN701" i="4" s="1"/>
  <c r="AH701" i="4"/>
  <c r="AG700" i="4"/>
  <c r="AN700" i="4" s="1"/>
  <c r="AH700" i="4"/>
  <c r="Q698" i="4"/>
  <c r="AL698" i="4" s="1"/>
  <c r="X699" i="2"/>
  <c r="Y698" i="2"/>
  <c r="Z698" i="2"/>
  <c r="AG700" i="2"/>
  <c r="AH700" i="2"/>
  <c r="G700" i="4"/>
  <c r="P700" i="2"/>
  <c r="R700" i="2" s="1"/>
  <c r="P699" i="4"/>
  <c r="R699" i="4" s="1"/>
  <c r="N700" i="4"/>
  <c r="M700" i="4"/>
  <c r="L701" i="4"/>
  <c r="O700" i="4"/>
  <c r="R699" i="2"/>
  <c r="F699" i="2"/>
  <c r="E701" i="4"/>
  <c r="G701" i="4" s="1"/>
  <c r="E700" i="2"/>
  <c r="F700" i="2" s="1"/>
  <c r="AD701" i="2"/>
  <c r="AE701" i="2"/>
  <c r="AF701" i="2" s="1"/>
  <c r="V700" i="2"/>
  <c r="W700" i="2"/>
  <c r="N701" i="2"/>
  <c r="O701" i="2"/>
  <c r="C701" i="2"/>
  <c r="D701" i="2"/>
  <c r="AD702" i="4"/>
  <c r="AE702" i="4"/>
  <c r="V703" i="4"/>
  <c r="W703" i="4"/>
  <c r="C702" i="4"/>
  <c r="D702" i="4"/>
  <c r="C708" i="6"/>
  <c r="E707" i="6"/>
  <c r="A707" i="6" s="1"/>
  <c r="B701" i="2"/>
  <c r="A702" i="2"/>
  <c r="AC701" i="2"/>
  <c r="AB702" i="2"/>
  <c r="M701" i="2"/>
  <c r="L702" i="2"/>
  <c r="T701" i="2"/>
  <c r="U700" i="2"/>
  <c r="X700" i="2"/>
  <c r="A703" i="4"/>
  <c r="B702" i="4"/>
  <c r="U703" i="4"/>
  <c r="T704" i="4"/>
  <c r="AC702" i="4"/>
  <c r="AB703" i="4"/>
  <c r="X703" i="4" l="1"/>
  <c r="AF702" i="4"/>
  <c r="Y700" i="2"/>
  <c r="Z700" i="2"/>
  <c r="AG701" i="2"/>
  <c r="AH701" i="2"/>
  <c r="Y699" i="2"/>
  <c r="Z699" i="2"/>
  <c r="Q700" i="2"/>
  <c r="F701" i="4"/>
  <c r="AK701" i="4" s="1"/>
  <c r="O701" i="4"/>
  <c r="N701" i="4"/>
  <c r="L702" i="4"/>
  <c r="M701" i="4"/>
  <c r="Q699" i="4"/>
  <c r="AL699" i="4" s="1"/>
  <c r="P700" i="4"/>
  <c r="R700" i="4" s="1"/>
  <c r="P701" i="2"/>
  <c r="Q701" i="2" s="1"/>
  <c r="G700" i="2"/>
  <c r="E702" i="4"/>
  <c r="G702" i="4" s="1"/>
  <c r="E701" i="2"/>
  <c r="G701" i="2" s="1"/>
  <c r="F702" i="4"/>
  <c r="AK702" i="4" s="1"/>
  <c r="AE702" i="2"/>
  <c r="AD702" i="2"/>
  <c r="AF702" i="2" s="1"/>
  <c r="V701" i="2"/>
  <c r="W701" i="2"/>
  <c r="N702" i="2"/>
  <c r="O702" i="2"/>
  <c r="C702" i="2"/>
  <c r="D702" i="2"/>
  <c r="AE703" i="4"/>
  <c r="AD703" i="4"/>
  <c r="AF703" i="4" s="1"/>
  <c r="V704" i="4"/>
  <c r="W704" i="4"/>
  <c r="C703" i="4"/>
  <c r="D703" i="4"/>
  <c r="E708" i="6"/>
  <c r="A708" i="6" s="1"/>
  <c r="C709" i="6"/>
  <c r="T702" i="2"/>
  <c r="U701" i="2"/>
  <c r="L703" i="2"/>
  <c r="M702" i="2"/>
  <c r="AC702" i="2"/>
  <c r="AB703" i="2"/>
  <c r="B702" i="2"/>
  <c r="A703" i="2"/>
  <c r="U704" i="4"/>
  <c r="T705" i="4"/>
  <c r="A704" i="4"/>
  <c r="B703" i="4"/>
  <c r="AC703" i="4"/>
  <c r="AB704" i="4"/>
  <c r="X701" i="2" l="1"/>
  <c r="P701" i="4"/>
  <c r="X704" i="4"/>
  <c r="Y704" i="4"/>
  <c r="AM704" i="4" s="1"/>
  <c r="Z704" i="4"/>
  <c r="Y701" i="2"/>
  <c r="Z701" i="2"/>
  <c r="P702" i="2"/>
  <c r="Q700" i="4"/>
  <c r="AL700" i="4" s="1"/>
  <c r="N702" i="4"/>
  <c r="L703" i="4"/>
  <c r="M702" i="4"/>
  <c r="O702" i="4"/>
  <c r="R701" i="4"/>
  <c r="Q701" i="4"/>
  <c r="AL701" i="4" s="1"/>
  <c r="R701" i="2"/>
  <c r="Q702" i="2"/>
  <c r="R702" i="2"/>
  <c r="E702" i="2"/>
  <c r="F701" i="2"/>
  <c r="E703" i="4"/>
  <c r="G703" i="4" s="1"/>
  <c r="F702" i="2"/>
  <c r="G702" i="2"/>
  <c r="AD703" i="2"/>
  <c r="AE703" i="2"/>
  <c r="V702" i="2"/>
  <c r="W702" i="2"/>
  <c r="N703" i="2"/>
  <c r="O703" i="2"/>
  <c r="D703" i="2"/>
  <c r="C703" i="2"/>
  <c r="AD704" i="4"/>
  <c r="AE704" i="4"/>
  <c r="V705" i="4"/>
  <c r="W705" i="4"/>
  <c r="D704" i="4"/>
  <c r="C704" i="4"/>
  <c r="E709" i="6"/>
  <c r="A709" i="6" s="1"/>
  <c r="C710" i="6"/>
  <c r="AC703" i="2"/>
  <c r="AB704" i="2"/>
  <c r="M703" i="2"/>
  <c r="L704" i="2"/>
  <c r="B703" i="2"/>
  <c r="A704" i="2"/>
  <c r="T703" i="2"/>
  <c r="U702" i="2"/>
  <c r="U705" i="4"/>
  <c r="T706" i="4"/>
  <c r="AC704" i="4"/>
  <c r="AB705" i="4"/>
  <c r="B704" i="4"/>
  <c r="A705" i="4"/>
  <c r="F703" i="4" l="1"/>
  <c r="AK703" i="4" s="1"/>
  <c r="AF704" i="4"/>
  <c r="AF703" i="2"/>
  <c r="X705" i="4"/>
  <c r="Y705" i="4" s="1"/>
  <c r="AM705" i="4" s="1"/>
  <c r="X702" i="2"/>
  <c r="AG704" i="4"/>
  <c r="AN704" i="4" s="1"/>
  <c r="AH704" i="4"/>
  <c r="Z705" i="4"/>
  <c r="P703" i="2"/>
  <c r="R703" i="2" s="1"/>
  <c r="O703" i="4"/>
  <c r="L704" i="4"/>
  <c r="N703" i="4"/>
  <c r="M703" i="4"/>
  <c r="P702" i="4"/>
  <c r="Q702" i="4" s="1"/>
  <c r="AL702" i="4" s="1"/>
  <c r="Q703" i="2"/>
  <c r="E704" i="4"/>
  <c r="F704" i="4" s="1"/>
  <c r="AK704" i="4" s="1"/>
  <c r="E703" i="2"/>
  <c r="F703" i="2" s="1"/>
  <c r="G703" i="2"/>
  <c r="AE704" i="2"/>
  <c r="AD704" i="2"/>
  <c r="V703" i="2"/>
  <c r="W703" i="2"/>
  <c r="N704" i="2"/>
  <c r="O704" i="2"/>
  <c r="C704" i="2"/>
  <c r="D704" i="2"/>
  <c r="AE705" i="4"/>
  <c r="AD705" i="4"/>
  <c r="AF705" i="4" s="1"/>
  <c r="V706" i="4"/>
  <c r="W706" i="4"/>
  <c r="X706" i="4" s="1"/>
  <c r="C705" i="4"/>
  <c r="D705" i="4"/>
  <c r="C711" i="6"/>
  <c r="E710" i="6"/>
  <c r="A710" i="6" s="1"/>
  <c r="T704" i="2"/>
  <c r="U703" i="2"/>
  <c r="B704" i="2"/>
  <c r="A705" i="2"/>
  <c r="AC704" i="2"/>
  <c r="AB705" i="2"/>
  <c r="L705" i="2"/>
  <c r="M704" i="2"/>
  <c r="A706" i="4"/>
  <c r="B705" i="4"/>
  <c r="AC705" i="4"/>
  <c r="AB706" i="4"/>
  <c r="U706" i="4"/>
  <c r="T707" i="4"/>
  <c r="AF704" i="2" l="1"/>
  <c r="G704" i="4"/>
  <c r="X703" i="2"/>
  <c r="AG705" i="4"/>
  <c r="AN705" i="4" s="1"/>
  <c r="AH705" i="4"/>
  <c r="AG704" i="2"/>
  <c r="AH704" i="2"/>
  <c r="P704" i="2"/>
  <c r="Q704" i="2" s="1"/>
  <c r="Y706" i="4"/>
  <c r="AM706" i="4" s="1"/>
  <c r="Z706" i="4"/>
  <c r="P703" i="4"/>
  <c r="R703" i="4" s="1"/>
  <c r="R702" i="4"/>
  <c r="L705" i="4"/>
  <c r="M704" i="4"/>
  <c r="O704" i="4"/>
  <c r="N704" i="4"/>
  <c r="E705" i="4"/>
  <c r="F705" i="4" s="1"/>
  <c r="AK705" i="4" s="1"/>
  <c r="E704" i="2"/>
  <c r="G704" i="2" s="1"/>
  <c r="AD705" i="2"/>
  <c r="AE705" i="2"/>
  <c r="V704" i="2"/>
  <c r="W704" i="2"/>
  <c r="N705" i="2"/>
  <c r="O705" i="2"/>
  <c r="C705" i="2"/>
  <c r="D705" i="2"/>
  <c r="AD706" i="4"/>
  <c r="AE706" i="4"/>
  <c r="V707" i="4"/>
  <c r="W707" i="4"/>
  <c r="C706" i="4"/>
  <c r="D706" i="4"/>
  <c r="C712" i="6"/>
  <c r="E711" i="6"/>
  <c r="A711" i="6" s="1"/>
  <c r="M705" i="2"/>
  <c r="L706" i="2"/>
  <c r="B705" i="2"/>
  <c r="A706" i="2"/>
  <c r="AC705" i="2"/>
  <c r="AB706" i="2"/>
  <c r="T705" i="2"/>
  <c r="U704" i="2"/>
  <c r="AC706" i="4"/>
  <c r="AB707" i="4"/>
  <c r="U707" i="4"/>
  <c r="T708" i="4"/>
  <c r="B706" i="4"/>
  <c r="A707" i="4"/>
  <c r="X704" i="2" l="1"/>
  <c r="AF705" i="2"/>
  <c r="R704" i="2"/>
  <c r="Q703" i="4"/>
  <c r="AL703" i="4" s="1"/>
  <c r="X707" i="4"/>
  <c r="AF706" i="4"/>
  <c r="AG706" i="4" s="1"/>
  <c r="AN706" i="4" s="1"/>
  <c r="Y707" i="4"/>
  <c r="AM707" i="4" s="1"/>
  <c r="Z707" i="4"/>
  <c r="Y704" i="2"/>
  <c r="Z704" i="2"/>
  <c r="AG705" i="2"/>
  <c r="AH705" i="2"/>
  <c r="E706" i="4"/>
  <c r="G706" i="4" s="1"/>
  <c r="F704" i="2"/>
  <c r="P705" i="2"/>
  <c r="Q705" i="2" s="1"/>
  <c r="L706" i="4"/>
  <c r="O705" i="4"/>
  <c r="M705" i="4"/>
  <c r="N705" i="4"/>
  <c r="P704" i="4"/>
  <c r="R704" i="4" s="1"/>
  <c r="E705" i="2"/>
  <c r="G705" i="2" s="1"/>
  <c r="G705" i="4"/>
  <c r="AE706" i="2"/>
  <c r="AD706" i="2"/>
  <c r="V705" i="2"/>
  <c r="W705" i="2"/>
  <c r="X705" i="2" s="1"/>
  <c r="N706" i="2"/>
  <c r="O706" i="2"/>
  <c r="C706" i="2"/>
  <c r="D706" i="2"/>
  <c r="AE707" i="4"/>
  <c r="AD707" i="4"/>
  <c r="V708" i="4"/>
  <c r="W708" i="4"/>
  <c r="C707" i="4"/>
  <c r="D707" i="4"/>
  <c r="E712" i="6"/>
  <c r="A712" i="6" s="1"/>
  <c r="C713" i="6"/>
  <c r="T706" i="2"/>
  <c r="U705" i="2"/>
  <c r="AC706" i="2"/>
  <c r="AB707" i="2"/>
  <c r="B706" i="2"/>
  <c r="A707" i="2"/>
  <c r="L707" i="2"/>
  <c r="M706" i="2"/>
  <c r="U708" i="4"/>
  <c r="T709" i="4"/>
  <c r="A708" i="4"/>
  <c r="B707" i="4"/>
  <c r="AC707" i="4"/>
  <c r="AB708" i="4"/>
  <c r="P706" i="2" l="1"/>
  <c r="AH706" i="4"/>
  <c r="F706" i="4"/>
  <c r="AK706" i="4" s="1"/>
  <c r="X708" i="4"/>
  <c r="Z708" i="4" s="1"/>
  <c r="F705" i="2"/>
  <c r="AF707" i="4"/>
  <c r="AG707" i="4" s="1"/>
  <c r="AN707" i="4" s="1"/>
  <c r="AF706" i="2"/>
  <c r="Y708" i="4"/>
  <c r="AM708" i="4" s="1"/>
  <c r="Y705" i="2"/>
  <c r="Z705" i="2"/>
  <c r="R705" i="2"/>
  <c r="AG706" i="2"/>
  <c r="AH706" i="2"/>
  <c r="E706" i="2"/>
  <c r="F706" i="2" s="1"/>
  <c r="P705" i="4"/>
  <c r="Q705" i="4" s="1"/>
  <c r="AL705" i="4" s="1"/>
  <c r="Q704" i="4"/>
  <c r="AL704" i="4" s="1"/>
  <c r="M706" i="4"/>
  <c r="N706" i="4"/>
  <c r="O706" i="4"/>
  <c r="L707" i="4"/>
  <c r="Q706" i="2"/>
  <c r="R706" i="2"/>
  <c r="E707" i="4"/>
  <c r="G707" i="4" s="1"/>
  <c r="AD707" i="2"/>
  <c r="AE707" i="2"/>
  <c r="V706" i="2"/>
  <c r="W706" i="2"/>
  <c r="O707" i="2"/>
  <c r="N707" i="2"/>
  <c r="C707" i="2"/>
  <c r="D707" i="2"/>
  <c r="AD708" i="4"/>
  <c r="AE708" i="4"/>
  <c r="V709" i="4"/>
  <c r="W709" i="4"/>
  <c r="C708" i="4"/>
  <c r="D708" i="4"/>
  <c r="E713" i="6"/>
  <c r="A713" i="6" s="1"/>
  <c r="C714" i="6"/>
  <c r="AC707" i="2"/>
  <c r="AB708" i="2"/>
  <c r="M707" i="2"/>
  <c r="L708" i="2"/>
  <c r="B707" i="2"/>
  <c r="A708" i="2"/>
  <c r="T707" i="2"/>
  <c r="U706" i="2"/>
  <c r="B708" i="4"/>
  <c r="A709" i="4"/>
  <c r="AC708" i="4"/>
  <c r="AB709" i="4"/>
  <c r="U709" i="4"/>
  <c r="T710" i="4"/>
  <c r="AF708" i="4" l="1"/>
  <c r="R705" i="4"/>
  <c r="X709" i="4"/>
  <c r="X706" i="2"/>
  <c r="Y706" i="2" s="1"/>
  <c r="AH707" i="4"/>
  <c r="AF707" i="2"/>
  <c r="AG707" i="2" s="1"/>
  <c r="F707" i="4"/>
  <c r="AK707" i="4" s="1"/>
  <c r="G706" i="2"/>
  <c r="E708" i="4"/>
  <c r="G708" i="4" s="1"/>
  <c r="AG708" i="4"/>
  <c r="AN708" i="4" s="1"/>
  <c r="AH708" i="4"/>
  <c r="E707" i="2"/>
  <c r="F707" i="2" s="1"/>
  <c r="P707" i="2"/>
  <c r="Q707" i="2" s="1"/>
  <c r="M707" i="4"/>
  <c r="O707" i="4"/>
  <c r="N707" i="4"/>
  <c r="L708" i="4"/>
  <c r="P706" i="4"/>
  <c r="R706" i="4" s="1"/>
  <c r="R707" i="2"/>
  <c r="AE708" i="2"/>
  <c r="AD708" i="2"/>
  <c r="V707" i="2"/>
  <c r="W707" i="2"/>
  <c r="N708" i="2"/>
  <c r="O708" i="2"/>
  <c r="C708" i="2"/>
  <c r="D708" i="2"/>
  <c r="AE709" i="4"/>
  <c r="AD709" i="4"/>
  <c r="AF709" i="4" s="1"/>
  <c r="V710" i="4"/>
  <c r="W710" i="4"/>
  <c r="C709" i="4"/>
  <c r="D709" i="4"/>
  <c r="C715" i="6"/>
  <c r="E714" i="6"/>
  <c r="A714" i="6" s="1"/>
  <c r="T708" i="2"/>
  <c r="U707" i="2"/>
  <c r="AC708" i="2"/>
  <c r="AB709" i="2"/>
  <c r="B708" i="2"/>
  <c r="A709" i="2"/>
  <c r="L709" i="2"/>
  <c r="M708" i="2"/>
  <c r="A710" i="4"/>
  <c r="B709" i="4"/>
  <c r="U710" i="4"/>
  <c r="T711" i="4"/>
  <c r="AC709" i="4"/>
  <c r="AB710" i="4"/>
  <c r="AH707" i="2" l="1"/>
  <c r="Z706" i="2"/>
  <c r="X710" i="4"/>
  <c r="X707" i="2"/>
  <c r="Y707" i="2"/>
  <c r="Z707" i="2"/>
  <c r="G707" i="2"/>
  <c r="F708" i="4"/>
  <c r="AK708" i="4" s="1"/>
  <c r="AF708" i="2"/>
  <c r="M708" i="4"/>
  <c r="O708" i="4"/>
  <c r="N708" i="4"/>
  <c r="L709" i="4"/>
  <c r="Q706" i="4"/>
  <c r="AL706" i="4" s="1"/>
  <c r="P708" i="2"/>
  <c r="Q708" i="2" s="1"/>
  <c r="P707" i="4"/>
  <c r="Q707" i="4" s="1"/>
  <c r="AL707" i="4" s="1"/>
  <c r="E709" i="4"/>
  <c r="G709" i="4" s="1"/>
  <c r="E708" i="2"/>
  <c r="G708" i="2" s="1"/>
  <c r="F709" i="4"/>
  <c r="AK709" i="4" s="1"/>
  <c r="AD709" i="2"/>
  <c r="AE709" i="2"/>
  <c r="V708" i="2"/>
  <c r="X708" i="2" s="1"/>
  <c r="W708" i="2"/>
  <c r="N709" i="2"/>
  <c r="O709" i="2"/>
  <c r="C709" i="2"/>
  <c r="D709" i="2"/>
  <c r="AD710" i="4"/>
  <c r="AE710" i="4"/>
  <c r="AF710" i="4" s="1"/>
  <c r="V711" i="4"/>
  <c r="W711" i="4"/>
  <c r="C710" i="4"/>
  <c r="D710" i="4"/>
  <c r="E715" i="6"/>
  <c r="A715" i="6" s="1"/>
  <c r="C716" i="6"/>
  <c r="A710" i="2"/>
  <c r="B709" i="2"/>
  <c r="M709" i="2"/>
  <c r="L710" i="2"/>
  <c r="AB710" i="2"/>
  <c r="AC709" i="2"/>
  <c r="T709" i="2"/>
  <c r="U708" i="2"/>
  <c r="AC710" i="4"/>
  <c r="AB711" i="4"/>
  <c r="U711" i="4"/>
  <c r="T712" i="4"/>
  <c r="B710" i="4"/>
  <c r="A711" i="4"/>
  <c r="P709" i="2" l="1"/>
  <c r="AF709" i="2"/>
  <c r="X711" i="4"/>
  <c r="Z711" i="4" s="1"/>
  <c r="E709" i="2"/>
  <c r="AG708" i="2"/>
  <c r="AH708" i="2"/>
  <c r="Y708" i="2"/>
  <c r="Z708" i="2"/>
  <c r="F708" i="2"/>
  <c r="R707" i="4"/>
  <c r="R708" i="2"/>
  <c r="O709" i="4"/>
  <c r="M709" i="4"/>
  <c r="L710" i="4"/>
  <c r="N709" i="4"/>
  <c r="P708" i="4"/>
  <c r="R708" i="4" s="1"/>
  <c r="R709" i="2"/>
  <c r="Q709" i="2"/>
  <c r="F709" i="2"/>
  <c r="G709" i="2"/>
  <c r="E710" i="4"/>
  <c r="F710" i="4" s="1"/>
  <c r="AK710" i="4" s="1"/>
  <c r="AE710" i="2"/>
  <c r="AD710" i="2"/>
  <c r="AF710" i="2" s="1"/>
  <c r="V709" i="2"/>
  <c r="W709" i="2"/>
  <c r="N710" i="2"/>
  <c r="O710" i="2"/>
  <c r="C710" i="2"/>
  <c r="D710" i="2"/>
  <c r="AE711" i="4"/>
  <c r="AD711" i="4"/>
  <c r="V712" i="4"/>
  <c r="W712" i="4"/>
  <c r="C711" i="4"/>
  <c r="D711" i="4"/>
  <c r="C717" i="6"/>
  <c r="E716" i="6"/>
  <c r="A716" i="6" s="1"/>
  <c r="M710" i="2"/>
  <c r="L711" i="2"/>
  <c r="AB711" i="2"/>
  <c r="AC710" i="2"/>
  <c r="T710" i="2"/>
  <c r="U709" i="2"/>
  <c r="A711" i="2"/>
  <c r="B710" i="2"/>
  <c r="A712" i="4"/>
  <c r="B711" i="4"/>
  <c r="U712" i="4"/>
  <c r="T713" i="4"/>
  <c r="AC711" i="4"/>
  <c r="AB712" i="4"/>
  <c r="AF711" i="4" l="1"/>
  <c r="Y711" i="4"/>
  <c r="AM711" i="4" s="1"/>
  <c r="X709" i="2"/>
  <c r="AG711" i="4"/>
  <c r="AN711" i="4" s="1"/>
  <c r="AH711" i="4"/>
  <c r="X712" i="4"/>
  <c r="P710" i="2"/>
  <c r="P709" i="4"/>
  <c r="R709" i="4" s="1"/>
  <c r="Q708" i="4"/>
  <c r="AL708" i="4" s="1"/>
  <c r="O710" i="4"/>
  <c r="L711" i="4"/>
  <c r="N710" i="4"/>
  <c r="M710" i="4"/>
  <c r="Q710" i="2"/>
  <c r="R710" i="2"/>
  <c r="E711" i="4"/>
  <c r="F711" i="4" s="1"/>
  <c r="AK711" i="4" s="1"/>
  <c r="E710" i="2"/>
  <c r="G710" i="2" s="1"/>
  <c r="G710" i="4"/>
  <c r="F710" i="2"/>
  <c r="AD711" i="2"/>
  <c r="AF711" i="2" s="1"/>
  <c r="AE711" i="2"/>
  <c r="V710" i="2"/>
  <c r="W710" i="2"/>
  <c r="N711" i="2"/>
  <c r="O711" i="2"/>
  <c r="D711" i="2"/>
  <c r="C711" i="2"/>
  <c r="AD712" i="4"/>
  <c r="AE712" i="4"/>
  <c r="AF712" i="4" s="1"/>
  <c r="V713" i="4"/>
  <c r="W713" i="4"/>
  <c r="D712" i="4"/>
  <c r="C712" i="4"/>
  <c r="E717" i="6"/>
  <c r="A717" i="6" s="1"/>
  <c r="C718" i="6"/>
  <c r="B711" i="2"/>
  <c r="A712" i="2"/>
  <c r="M711" i="2"/>
  <c r="L712" i="2"/>
  <c r="T711" i="2"/>
  <c r="U710" i="2"/>
  <c r="AB712" i="2"/>
  <c r="AC711" i="2"/>
  <c r="U713" i="4"/>
  <c r="T714" i="4"/>
  <c r="B712" i="4"/>
  <c r="A713" i="4"/>
  <c r="AC712" i="4"/>
  <c r="AB713" i="4"/>
  <c r="P710" i="4" l="1"/>
  <c r="Q709" i="4"/>
  <c r="AL709" i="4" s="1"/>
  <c r="X713" i="4"/>
  <c r="Z713" i="4" s="1"/>
  <c r="AG712" i="4"/>
  <c r="AN712" i="4" s="1"/>
  <c r="AH712" i="4"/>
  <c r="X710" i="2"/>
  <c r="AG711" i="2"/>
  <c r="AH711" i="2"/>
  <c r="G711" i="4"/>
  <c r="Y712" i="4"/>
  <c r="AM712" i="4" s="1"/>
  <c r="Z712" i="4"/>
  <c r="L712" i="4"/>
  <c r="M711" i="4"/>
  <c r="O711" i="4"/>
  <c r="N711" i="4"/>
  <c r="Q710" i="4"/>
  <c r="AL710" i="4" s="1"/>
  <c r="R710" i="4"/>
  <c r="P711" i="2"/>
  <c r="R711" i="2" s="1"/>
  <c r="E712" i="4"/>
  <c r="F712" i="4" s="1"/>
  <c r="AK712" i="4" s="1"/>
  <c r="E711" i="2"/>
  <c r="F711" i="2" s="1"/>
  <c r="G712" i="4"/>
  <c r="AE712" i="2"/>
  <c r="AD712" i="2"/>
  <c r="V711" i="2"/>
  <c r="W711" i="2"/>
  <c r="N712" i="2"/>
  <c r="O712" i="2"/>
  <c r="C712" i="2"/>
  <c r="D712" i="2"/>
  <c r="AE713" i="4"/>
  <c r="AD713" i="4"/>
  <c r="V714" i="4"/>
  <c r="W714" i="4"/>
  <c r="C713" i="4"/>
  <c r="D713" i="4"/>
  <c r="C719" i="6"/>
  <c r="E718" i="6"/>
  <c r="A718" i="6" s="1"/>
  <c r="AB713" i="2"/>
  <c r="AC712" i="2"/>
  <c r="B712" i="2"/>
  <c r="A713" i="2"/>
  <c r="M712" i="2"/>
  <c r="L713" i="2"/>
  <c r="U711" i="2"/>
  <c r="T712" i="2"/>
  <c r="AC713" i="4"/>
  <c r="AB714" i="4"/>
  <c r="U714" i="4"/>
  <c r="T715" i="4"/>
  <c r="A714" i="4"/>
  <c r="B713" i="4"/>
  <c r="Y713" i="4" l="1"/>
  <c r="AM713" i="4" s="1"/>
  <c r="G711" i="2"/>
  <c r="X711" i="2"/>
  <c r="Y711" i="2" s="1"/>
  <c r="P711" i="4"/>
  <c r="AF713" i="4"/>
  <c r="AF712" i="2"/>
  <c r="AH712" i="2" s="1"/>
  <c r="AG713" i="4"/>
  <c r="AN713" i="4" s="1"/>
  <c r="AH713" i="4"/>
  <c r="Z711" i="2"/>
  <c r="X714" i="4"/>
  <c r="P712" i="2"/>
  <c r="Q712" i="2" s="1"/>
  <c r="Q711" i="4"/>
  <c r="AL711" i="4" s="1"/>
  <c r="R711" i="4"/>
  <c r="O712" i="4"/>
  <c r="L713" i="4"/>
  <c r="M712" i="4"/>
  <c r="N712" i="4"/>
  <c r="Q711" i="2"/>
  <c r="E713" i="4"/>
  <c r="F713" i="4" s="1"/>
  <c r="AK713" i="4" s="1"/>
  <c r="E712" i="2"/>
  <c r="F712" i="2" s="1"/>
  <c r="G713" i="4"/>
  <c r="G712" i="2"/>
  <c r="AD713" i="2"/>
  <c r="AE713" i="2"/>
  <c r="V712" i="2"/>
  <c r="W712" i="2"/>
  <c r="O713" i="2"/>
  <c r="N713" i="2"/>
  <c r="C713" i="2"/>
  <c r="D713" i="2"/>
  <c r="AD714" i="4"/>
  <c r="AE714" i="4"/>
  <c r="V715" i="4"/>
  <c r="W715" i="4"/>
  <c r="X715" i="4" s="1"/>
  <c r="C714" i="4"/>
  <c r="D714" i="4"/>
  <c r="C720" i="6"/>
  <c r="E719" i="6"/>
  <c r="A719" i="6" s="1"/>
  <c r="T713" i="2"/>
  <c r="U712" i="2"/>
  <c r="AB714" i="2"/>
  <c r="AC713" i="2"/>
  <c r="M713" i="2"/>
  <c r="L714" i="2"/>
  <c r="B713" i="2"/>
  <c r="A714" i="2"/>
  <c r="AC714" i="4"/>
  <c r="AB715" i="4"/>
  <c r="B714" i="4"/>
  <c r="A715" i="4"/>
  <c r="U715" i="4"/>
  <c r="T716" i="4"/>
  <c r="AG712" i="2" l="1"/>
  <c r="X712" i="2"/>
  <c r="AF713" i="2"/>
  <c r="AF714" i="4"/>
  <c r="AG714" i="4" s="1"/>
  <c r="AN714" i="4" s="1"/>
  <c r="AH714" i="4"/>
  <c r="AG713" i="2"/>
  <c r="AH713" i="2"/>
  <c r="Y714" i="4"/>
  <c r="AM714" i="4" s="1"/>
  <c r="Z714" i="4"/>
  <c r="R712" i="2"/>
  <c r="Y715" i="4"/>
  <c r="AM715" i="4" s="1"/>
  <c r="Z715" i="4"/>
  <c r="Y712" i="2"/>
  <c r="Z712" i="2"/>
  <c r="P712" i="4"/>
  <c r="R712" i="4" s="1"/>
  <c r="M713" i="4"/>
  <c r="O713" i="4"/>
  <c r="L714" i="4"/>
  <c r="N713" i="4"/>
  <c r="P713" i="2"/>
  <c r="Q713" i="2" s="1"/>
  <c r="R713" i="2"/>
  <c r="E713" i="2"/>
  <c r="F713" i="2" s="1"/>
  <c r="E714" i="4"/>
  <c r="F714" i="4" s="1"/>
  <c r="AK714" i="4" s="1"/>
  <c r="AE714" i="2"/>
  <c r="AD714" i="2"/>
  <c r="V713" i="2"/>
  <c r="W713" i="2"/>
  <c r="N714" i="2"/>
  <c r="O714" i="2"/>
  <c r="C714" i="2"/>
  <c r="D714" i="2"/>
  <c r="AE715" i="4"/>
  <c r="AD715" i="4"/>
  <c r="V716" i="4"/>
  <c r="W716" i="4"/>
  <c r="C715" i="4"/>
  <c r="D715" i="4"/>
  <c r="E720" i="6"/>
  <c r="A720" i="6" s="1"/>
  <c r="C721" i="6"/>
  <c r="AB715" i="2"/>
  <c r="AC714" i="2"/>
  <c r="B714" i="2"/>
  <c r="A715" i="2"/>
  <c r="M714" i="2"/>
  <c r="L715" i="2"/>
  <c r="U713" i="2"/>
  <c r="T714" i="2"/>
  <c r="A716" i="4"/>
  <c r="B715" i="4"/>
  <c r="AC715" i="4"/>
  <c r="AB716" i="4"/>
  <c r="U716" i="4"/>
  <c r="T717" i="4"/>
  <c r="AF714" i="2" l="1"/>
  <c r="AF715" i="4"/>
  <c r="X713" i="2"/>
  <c r="X716" i="4"/>
  <c r="Y713" i="2"/>
  <c r="Z713" i="2"/>
  <c r="AG715" i="4"/>
  <c r="AN715" i="4" s="1"/>
  <c r="AH715" i="4"/>
  <c r="Q712" i="4"/>
  <c r="AL712" i="4" s="1"/>
  <c r="AG714" i="2"/>
  <c r="AH714" i="2"/>
  <c r="G713" i="2"/>
  <c r="P714" i="2"/>
  <c r="Q714" i="2" s="1"/>
  <c r="P713" i="4"/>
  <c r="Q713" i="4" s="1"/>
  <c r="AL713" i="4" s="1"/>
  <c r="O714" i="4"/>
  <c r="L715" i="4"/>
  <c r="M714" i="4"/>
  <c r="N714" i="4"/>
  <c r="G714" i="4"/>
  <c r="E715" i="4"/>
  <c r="F715" i="4" s="1"/>
  <c r="AK715" i="4" s="1"/>
  <c r="E714" i="2"/>
  <c r="G714" i="2" s="1"/>
  <c r="AD715" i="2"/>
  <c r="AE715" i="2"/>
  <c r="V714" i="2"/>
  <c r="W714" i="2"/>
  <c r="N715" i="2"/>
  <c r="O715" i="2"/>
  <c r="C715" i="2"/>
  <c r="D715" i="2"/>
  <c r="AD716" i="4"/>
  <c r="AE716" i="4"/>
  <c r="V717" i="4"/>
  <c r="W717" i="4"/>
  <c r="C716" i="4"/>
  <c r="D716" i="4"/>
  <c r="E721" i="6"/>
  <c r="A721" i="6" s="1"/>
  <c r="C722" i="6"/>
  <c r="T715" i="2"/>
  <c r="U714" i="2"/>
  <c r="B715" i="2"/>
  <c r="A716" i="2"/>
  <c r="AB716" i="2"/>
  <c r="AC715" i="2"/>
  <c r="M715" i="2"/>
  <c r="L716" i="2"/>
  <c r="AC716" i="4"/>
  <c r="AB717" i="4"/>
  <c r="U717" i="4"/>
  <c r="T718" i="4"/>
  <c r="B716" i="4"/>
  <c r="A717" i="4"/>
  <c r="AF715" i="2" l="1"/>
  <c r="R713" i="4"/>
  <c r="P715" i="2"/>
  <c r="Q715" i="2" s="1"/>
  <c r="R714" i="2"/>
  <c r="AF716" i="4"/>
  <c r="X717" i="4"/>
  <c r="AG715" i="2"/>
  <c r="AH715" i="2"/>
  <c r="X714" i="2"/>
  <c r="G715" i="4"/>
  <c r="L716" i="4"/>
  <c r="M715" i="4"/>
  <c r="O715" i="4"/>
  <c r="N715" i="4"/>
  <c r="P715" i="4" s="1"/>
  <c r="P714" i="4"/>
  <c r="Q714" i="4" s="1"/>
  <c r="AL714" i="4" s="1"/>
  <c r="R715" i="2"/>
  <c r="F714" i="2"/>
  <c r="E715" i="2"/>
  <c r="G715" i="2" s="1"/>
  <c r="E716" i="4"/>
  <c r="G716" i="4" s="1"/>
  <c r="AE716" i="2"/>
  <c r="AD716" i="2"/>
  <c r="AF716" i="2" s="1"/>
  <c r="V715" i="2"/>
  <c r="W715" i="2"/>
  <c r="N716" i="2"/>
  <c r="O716" i="2"/>
  <c r="C716" i="2"/>
  <c r="D716" i="2"/>
  <c r="AE717" i="4"/>
  <c r="AD717" i="4"/>
  <c r="AF717" i="4" s="1"/>
  <c r="V718" i="4"/>
  <c r="W718" i="4"/>
  <c r="C717" i="4"/>
  <c r="D717" i="4"/>
  <c r="C723" i="6"/>
  <c r="E722" i="6"/>
  <c r="A722" i="6" s="1"/>
  <c r="M716" i="2"/>
  <c r="L717" i="2"/>
  <c r="AB717" i="2"/>
  <c r="AC716" i="2"/>
  <c r="U715" i="2"/>
  <c r="T716" i="2"/>
  <c r="B716" i="2"/>
  <c r="A717" i="2"/>
  <c r="A718" i="4"/>
  <c r="B717" i="4"/>
  <c r="AC717" i="4"/>
  <c r="AB718" i="4"/>
  <c r="U718" i="4"/>
  <c r="T719" i="4"/>
  <c r="X715" i="2" l="1"/>
  <c r="Y714" i="2"/>
  <c r="Z714" i="2"/>
  <c r="Y715" i="2"/>
  <c r="Z715" i="2"/>
  <c r="X718" i="4"/>
  <c r="E716" i="2"/>
  <c r="G716" i="2" s="1"/>
  <c r="E717" i="4"/>
  <c r="F717" i="4" s="1"/>
  <c r="AK717" i="4" s="1"/>
  <c r="Q715" i="4"/>
  <c r="AL715" i="4" s="1"/>
  <c r="R715" i="4"/>
  <c r="O716" i="4"/>
  <c r="L717" i="4"/>
  <c r="N716" i="4"/>
  <c r="M716" i="4"/>
  <c r="R714" i="4"/>
  <c r="P716" i="2"/>
  <c r="Q716" i="2" s="1"/>
  <c r="F715" i="2"/>
  <c r="F716" i="4"/>
  <c r="AK716" i="4" s="1"/>
  <c r="AD717" i="2"/>
  <c r="AE717" i="2"/>
  <c r="V716" i="2"/>
  <c r="W716" i="2"/>
  <c r="N717" i="2"/>
  <c r="O717" i="2"/>
  <c r="C717" i="2"/>
  <c r="D717" i="2"/>
  <c r="AD718" i="4"/>
  <c r="AE718" i="4"/>
  <c r="V719" i="4"/>
  <c r="W719" i="4"/>
  <c r="C718" i="4"/>
  <c r="D718" i="4"/>
  <c r="E723" i="6"/>
  <c r="A723" i="6" s="1"/>
  <c r="C724" i="6"/>
  <c r="B717" i="2"/>
  <c r="A718" i="2"/>
  <c r="M717" i="2"/>
  <c r="L718" i="2"/>
  <c r="T717" i="2"/>
  <c r="U716" i="2"/>
  <c r="AB718" i="2"/>
  <c r="AC717" i="2"/>
  <c r="AB719" i="4"/>
  <c r="AC718" i="4"/>
  <c r="A719" i="4"/>
  <c r="B718" i="4"/>
  <c r="T720" i="4"/>
  <c r="U719" i="4"/>
  <c r="AF717" i="2" l="1"/>
  <c r="X719" i="4"/>
  <c r="G717" i="4"/>
  <c r="F716" i="2"/>
  <c r="X716" i="2"/>
  <c r="AF718" i="4"/>
  <c r="AH718" i="4" s="1"/>
  <c r="Y719" i="4"/>
  <c r="AM719" i="4" s="1"/>
  <c r="Z719" i="4"/>
  <c r="Y718" i="4"/>
  <c r="AM718" i="4" s="1"/>
  <c r="Z718" i="4"/>
  <c r="P716" i="4"/>
  <c r="Q716" i="4" s="1"/>
  <c r="AL716" i="4" s="1"/>
  <c r="R716" i="2"/>
  <c r="O717" i="4"/>
  <c r="N717" i="4"/>
  <c r="M717" i="4"/>
  <c r="L718" i="4"/>
  <c r="P717" i="2"/>
  <c r="R717" i="2" s="1"/>
  <c r="Q717" i="2"/>
  <c r="E718" i="4"/>
  <c r="F718" i="4" s="1"/>
  <c r="AK718" i="4" s="1"/>
  <c r="E717" i="2"/>
  <c r="F717" i="2" s="1"/>
  <c r="G718" i="4"/>
  <c r="AE718" i="2"/>
  <c r="AD718" i="2"/>
  <c r="V717" i="2"/>
  <c r="W717" i="2"/>
  <c r="N718" i="2"/>
  <c r="O718" i="2"/>
  <c r="C718" i="2"/>
  <c r="D718" i="2"/>
  <c r="AE719" i="4"/>
  <c r="AD719" i="4"/>
  <c r="AF719" i="4" s="1"/>
  <c r="V720" i="4"/>
  <c r="W720" i="4"/>
  <c r="C719" i="4"/>
  <c r="D719" i="4"/>
  <c r="C725" i="6"/>
  <c r="E724" i="6"/>
  <c r="A724" i="6" s="1"/>
  <c r="L719" i="2"/>
  <c r="M718" i="2"/>
  <c r="AB719" i="2"/>
  <c r="AC718" i="2"/>
  <c r="U717" i="2"/>
  <c r="T718" i="2"/>
  <c r="A719" i="2"/>
  <c r="B718" i="2"/>
  <c r="A720" i="4"/>
  <c r="B719" i="4"/>
  <c r="AB720" i="4"/>
  <c r="AC719" i="4"/>
  <c r="T721" i="4"/>
  <c r="U720" i="4"/>
  <c r="AG718" i="4" l="1"/>
  <c r="AN718" i="4" s="1"/>
  <c r="P717" i="4"/>
  <c r="R716" i="4"/>
  <c r="AF718" i="2"/>
  <c r="AG718" i="2" s="1"/>
  <c r="X720" i="4"/>
  <c r="Z720" i="4" s="1"/>
  <c r="X717" i="2"/>
  <c r="AG719" i="4"/>
  <c r="AN719" i="4" s="1"/>
  <c r="AH719" i="4"/>
  <c r="P718" i="2"/>
  <c r="R718" i="2" s="1"/>
  <c r="R717" i="4"/>
  <c r="Q717" i="4"/>
  <c r="AL717" i="4" s="1"/>
  <c r="M718" i="4"/>
  <c r="L719" i="4"/>
  <c r="N718" i="4"/>
  <c r="O718" i="4"/>
  <c r="G717" i="2"/>
  <c r="E719" i="4"/>
  <c r="G719" i="4" s="1"/>
  <c r="E718" i="2"/>
  <c r="F718" i="2" s="1"/>
  <c r="AD719" i="2"/>
  <c r="AE719" i="2"/>
  <c r="AF719" i="2" s="1"/>
  <c r="V718" i="2"/>
  <c r="W718" i="2"/>
  <c r="N719" i="2"/>
  <c r="O719" i="2"/>
  <c r="D719" i="2"/>
  <c r="C719" i="2"/>
  <c r="AD720" i="4"/>
  <c r="AE720" i="4"/>
  <c r="V721" i="4"/>
  <c r="W721" i="4"/>
  <c r="D720" i="4"/>
  <c r="C720" i="4"/>
  <c r="E725" i="6"/>
  <c r="A725" i="6" s="1"/>
  <c r="C726" i="6"/>
  <c r="B719" i="2"/>
  <c r="A720" i="2"/>
  <c r="L720" i="2"/>
  <c r="M719" i="2"/>
  <c r="T719" i="2"/>
  <c r="U718" i="2"/>
  <c r="AC719" i="2"/>
  <c r="AB720" i="2"/>
  <c r="AC720" i="4"/>
  <c r="AB721" i="4"/>
  <c r="T722" i="4"/>
  <c r="U721" i="4"/>
  <c r="A721" i="4"/>
  <c r="B720" i="4"/>
  <c r="AH718" i="2" l="1"/>
  <c r="Y720" i="4"/>
  <c r="AM720" i="4" s="1"/>
  <c r="X721" i="4"/>
  <c r="AF720" i="4"/>
  <c r="AH720" i="4" s="1"/>
  <c r="F719" i="4"/>
  <c r="AK719" i="4" s="1"/>
  <c r="AG719" i="2"/>
  <c r="AH719" i="2"/>
  <c r="AG720" i="4"/>
  <c r="AN720" i="4" s="1"/>
  <c r="Q718" i="2"/>
  <c r="Z721" i="4"/>
  <c r="Y721" i="4"/>
  <c r="AM721" i="4" s="1"/>
  <c r="X718" i="2"/>
  <c r="G718" i="2"/>
  <c r="P719" i="2"/>
  <c r="Q719" i="2" s="1"/>
  <c r="P718" i="4"/>
  <c r="Q718" i="4" s="1"/>
  <c r="AL718" i="4" s="1"/>
  <c r="N719" i="4"/>
  <c r="M719" i="4"/>
  <c r="O719" i="4"/>
  <c r="L720" i="4"/>
  <c r="E719" i="2"/>
  <c r="F719" i="2" s="1"/>
  <c r="E720" i="4"/>
  <c r="G720" i="4" s="1"/>
  <c r="F720" i="4"/>
  <c r="AK720" i="4" s="1"/>
  <c r="G719" i="2"/>
  <c r="AE720" i="2"/>
  <c r="AD720" i="2"/>
  <c r="V719" i="2"/>
  <c r="W719" i="2"/>
  <c r="N720" i="2"/>
  <c r="O720" i="2"/>
  <c r="C720" i="2"/>
  <c r="D720" i="2"/>
  <c r="AE721" i="4"/>
  <c r="AD721" i="4"/>
  <c r="V722" i="4"/>
  <c r="W722" i="4"/>
  <c r="C721" i="4"/>
  <c r="D721" i="4"/>
  <c r="C727" i="6"/>
  <c r="E726" i="6"/>
  <c r="A726" i="6" s="1"/>
  <c r="L721" i="2"/>
  <c r="M720" i="2"/>
  <c r="AB721" i="2"/>
  <c r="AC720" i="2"/>
  <c r="U719" i="2"/>
  <c r="T720" i="2"/>
  <c r="X719" i="2"/>
  <c r="A721" i="2"/>
  <c r="B720" i="2"/>
  <c r="A722" i="4"/>
  <c r="B721" i="4"/>
  <c r="T723" i="4"/>
  <c r="U722" i="4"/>
  <c r="AB722" i="4"/>
  <c r="AC721" i="4"/>
  <c r="AF721" i="4" l="1"/>
  <c r="AF720" i="2"/>
  <c r="R719" i="2"/>
  <c r="X722" i="4"/>
  <c r="Y722" i="4"/>
  <c r="AM722" i="4" s="1"/>
  <c r="Z722" i="4"/>
  <c r="Y718" i="2"/>
  <c r="Z718" i="2"/>
  <c r="Y719" i="2"/>
  <c r="Z719" i="2"/>
  <c r="AG721" i="4"/>
  <c r="AN721" i="4" s="1"/>
  <c r="AH721" i="4"/>
  <c r="AG720" i="2"/>
  <c r="AH720" i="2"/>
  <c r="P720" i="2"/>
  <c r="Q720" i="2" s="1"/>
  <c r="R718" i="4"/>
  <c r="O720" i="4"/>
  <c r="M720" i="4"/>
  <c r="N720" i="4"/>
  <c r="L721" i="4"/>
  <c r="P719" i="4"/>
  <c r="Q719" i="4" s="1"/>
  <c r="AL719" i="4" s="1"/>
  <c r="E721" i="4"/>
  <c r="G721" i="4" s="1"/>
  <c r="F721" i="4"/>
  <c r="AK721" i="4" s="1"/>
  <c r="E720" i="2"/>
  <c r="G720" i="2" s="1"/>
  <c r="AD721" i="2"/>
  <c r="AE721" i="2"/>
  <c r="V720" i="2"/>
  <c r="W720" i="2"/>
  <c r="X720" i="2" s="1"/>
  <c r="N721" i="2"/>
  <c r="O721" i="2"/>
  <c r="C721" i="2"/>
  <c r="D721" i="2"/>
  <c r="AD722" i="4"/>
  <c r="AE722" i="4"/>
  <c r="V723" i="4"/>
  <c r="W723" i="4"/>
  <c r="X723" i="4" s="1"/>
  <c r="C722" i="4"/>
  <c r="D722" i="4"/>
  <c r="C728" i="6"/>
  <c r="E727" i="6"/>
  <c r="A727" i="6" s="1"/>
  <c r="U720" i="2"/>
  <c r="T721" i="2"/>
  <c r="A722" i="2"/>
  <c r="B721" i="2"/>
  <c r="AB722" i="2"/>
  <c r="AC721" i="2"/>
  <c r="M721" i="2"/>
  <c r="L722" i="2"/>
  <c r="U723" i="4"/>
  <c r="T724" i="4"/>
  <c r="AC722" i="4"/>
  <c r="AB723" i="4"/>
  <c r="A723" i="4"/>
  <c r="B722" i="4"/>
  <c r="R720" i="2" l="1"/>
  <c r="AF722" i="4"/>
  <c r="AG722" i="4" s="1"/>
  <c r="AN722" i="4" s="1"/>
  <c r="AH722" i="4"/>
  <c r="AF721" i="2"/>
  <c r="Y720" i="2"/>
  <c r="Z720" i="2"/>
  <c r="E722" i="4"/>
  <c r="G722" i="4" s="1"/>
  <c r="F720" i="2"/>
  <c r="E721" i="2"/>
  <c r="F721" i="2" s="1"/>
  <c r="P720" i="4"/>
  <c r="R720" i="4" s="1"/>
  <c r="M721" i="4"/>
  <c r="L722" i="4"/>
  <c r="O721" i="4"/>
  <c r="N721" i="4"/>
  <c r="R719" i="4"/>
  <c r="P721" i="2"/>
  <c r="R721" i="2" s="1"/>
  <c r="AE722" i="2"/>
  <c r="AD722" i="2"/>
  <c r="V721" i="2"/>
  <c r="W721" i="2"/>
  <c r="N722" i="2"/>
  <c r="O722" i="2"/>
  <c r="C722" i="2"/>
  <c r="D722" i="2"/>
  <c r="AE723" i="4"/>
  <c r="AD723" i="4"/>
  <c r="AF723" i="4" s="1"/>
  <c r="V724" i="4"/>
  <c r="W724" i="4"/>
  <c r="C723" i="4"/>
  <c r="D723" i="4"/>
  <c r="E728" i="6"/>
  <c r="A728" i="6" s="1"/>
  <c r="C729" i="6"/>
  <c r="M722" i="2"/>
  <c r="L723" i="2"/>
  <c r="A723" i="2"/>
  <c r="B722" i="2"/>
  <c r="AB723" i="2"/>
  <c r="AC722" i="2"/>
  <c r="T722" i="2"/>
  <c r="U721" i="2"/>
  <c r="U724" i="4"/>
  <c r="T725" i="4"/>
  <c r="AC723" i="4"/>
  <c r="AB724" i="4"/>
  <c r="A724" i="4"/>
  <c r="B723" i="4"/>
  <c r="Q720" i="4" l="1"/>
  <c r="AL720" i="4" s="1"/>
  <c r="E722" i="2"/>
  <c r="AG721" i="2"/>
  <c r="AH721" i="2"/>
  <c r="AF722" i="2"/>
  <c r="G721" i="2"/>
  <c r="F722" i="4"/>
  <c r="AK722" i="4" s="1"/>
  <c r="X724" i="4"/>
  <c r="X721" i="2"/>
  <c r="E723" i="4"/>
  <c r="P722" i="2"/>
  <c r="Q722" i="2" s="1"/>
  <c r="P721" i="4"/>
  <c r="Q721" i="4" s="1"/>
  <c r="AL721" i="4" s="1"/>
  <c r="Q721" i="2"/>
  <c r="O722" i="4"/>
  <c r="M722" i="4"/>
  <c r="N722" i="4"/>
  <c r="L723" i="4"/>
  <c r="F722" i="2"/>
  <c r="G722" i="2"/>
  <c r="G723" i="4"/>
  <c r="F723" i="4"/>
  <c r="AK723" i="4" s="1"/>
  <c r="AD723" i="2"/>
  <c r="AE723" i="2"/>
  <c r="V722" i="2"/>
  <c r="W722" i="2"/>
  <c r="O723" i="2"/>
  <c r="N723" i="2"/>
  <c r="C723" i="2"/>
  <c r="D723" i="2"/>
  <c r="AD724" i="4"/>
  <c r="AE724" i="4"/>
  <c r="V725" i="4"/>
  <c r="W725" i="4"/>
  <c r="C724" i="4"/>
  <c r="D724" i="4"/>
  <c r="E729" i="6"/>
  <c r="A729" i="6" s="1"/>
  <c r="C730" i="6"/>
  <c r="AC723" i="2"/>
  <c r="AB724" i="2"/>
  <c r="M723" i="2"/>
  <c r="L724" i="2"/>
  <c r="T723" i="2"/>
  <c r="U722" i="2"/>
  <c r="A724" i="2"/>
  <c r="B723" i="2"/>
  <c r="U725" i="4"/>
  <c r="T726" i="4"/>
  <c r="A725" i="4"/>
  <c r="B724" i="4"/>
  <c r="AC724" i="4"/>
  <c r="AB725" i="4"/>
  <c r="AF724" i="4" l="1"/>
  <c r="X725" i="4"/>
  <c r="X722" i="2"/>
  <c r="Y722" i="2" s="1"/>
  <c r="AF723" i="2"/>
  <c r="R722" i="2"/>
  <c r="Z725" i="4"/>
  <c r="Y725" i="4"/>
  <c r="AM725" i="4" s="1"/>
  <c r="Y721" i="2"/>
  <c r="Z721" i="2"/>
  <c r="AG722" i="2"/>
  <c r="AH722" i="2"/>
  <c r="R721" i="4"/>
  <c r="P722" i="4"/>
  <c r="Q722" i="4" s="1"/>
  <c r="AL722" i="4" s="1"/>
  <c r="P723" i="2"/>
  <c r="R723" i="2" s="1"/>
  <c r="L724" i="4"/>
  <c r="M723" i="4"/>
  <c r="O723" i="4"/>
  <c r="N723" i="4"/>
  <c r="E724" i="4"/>
  <c r="E723" i="2"/>
  <c r="F723" i="2" s="1"/>
  <c r="G724" i="4"/>
  <c r="F724" i="4"/>
  <c r="AK724" i="4" s="1"/>
  <c r="AE724" i="2"/>
  <c r="AD724" i="2"/>
  <c r="V723" i="2"/>
  <c r="W723" i="2"/>
  <c r="N724" i="2"/>
  <c r="O724" i="2"/>
  <c r="D724" i="2"/>
  <c r="C724" i="2"/>
  <c r="AE725" i="4"/>
  <c r="AD725" i="4"/>
  <c r="V726" i="4"/>
  <c r="W726" i="4"/>
  <c r="C725" i="4"/>
  <c r="D725" i="4"/>
  <c r="E730" i="6"/>
  <c r="A730" i="6" s="1"/>
  <c r="C731" i="6"/>
  <c r="T724" i="2"/>
  <c r="U723" i="2"/>
  <c r="M724" i="2"/>
  <c r="L725" i="2"/>
  <c r="AB725" i="2"/>
  <c r="AC724" i="2"/>
  <c r="A725" i="2"/>
  <c r="B724" i="2"/>
  <c r="T727" i="4"/>
  <c r="U726" i="4"/>
  <c r="AB726" i="4"/>
  <c r="AC725" i="4"/>
  <c r="A726" i="4"/>
  <c r="B725" i="4"/>
  <c r="Z722" i="2" l="1"/>
  <c r="Q723" i="2"/>
  <c r="Y8" i="5"/>
  <c r="E11" i="5"/>
  <c r="O8" i="5"/>
  <c r="E8" i="5"/>
  <c r="X726" i="4"/>
  <c r="Y726" i="4" s="1"/>
  <c r="AM726" i="4" s="1"/>
  <c r="R722" i="4"/>
  <c r="AF725" i="4"/>
  <c r="AG725" i="4" s="1"/>
  <c r="AN725" i="4" s="1"/>
  <c r="AF724" i="2"/>
  <c r="X723" i="2"/>
  <c r="E724" i="2"/>
  <c r="F724" i="2" s="1"/>
  <c r="P724" i="2"/>
  <c r="R724" i="2" s="1"/>
  <c r="P723" i="4"/>
  <c r="R723" i="4" s="1"/>
  <c r="Q723" i="4"/>
  <c r="AL723" i="4" s="1"/>
  <c r="N724" i="4"/>
  <c r="O724" i="4"/>
  <c r="M724" i="4"/>
  <c r="L725" i="4"/>
  <c r="Q724" i="2"/>
  <c r="G723" i="2"/>
  <c r="E725" i="4"/>
  <c r="G725" i="4" s="1"/>
  <c r="AD725" i="2"/>
  <c r="AE725" i="2"/>
  <c r="V724" i="2"/>
  <c r="W724" i="2"/>
  <c r="N725" i="2"/>
  <c r="O725" i="2"/>
  <c r="C725" i="2"/>
  <c r="D725" i="2"/>
  <c r="AD726" i="4"/>
  <c r="AE726" i="4"/>
  <c r="V727" i="4"/>
  <c r="W727" i="4"/>
  <c r="C726" i="4"/>
  <c r="D726" i="4"/>
  <c r="C732" i="6"/>
  <c r="E731" i="6"/>
  <c r="A731" i="6" s="1"/>
  <c r="T725" i="2"/>
  <c r="U724" i="2"/>
  <c r="A726" i="2"/>
  <c r="B725" i="2"/>
  <c r="AB726" i="2"/>
  <c r="AC725" i="2"/>
  <c r="M725" i="2"/>
  <c r="L726" i="2"/>
  <c r="AC726" i="4"/>
  <c r="AB727" i="4"/>
  <c r="A727" i="4"/>
  <c r="B726" i="4"/>
  <c r="U727" i="4"/>
  <c r="T728" i="4"/>
  <c r="Z726" i="4" l="1"/>
  <c r="AH725" i="4"/>
  <c r="AF726" i="4"/>
  <c r="G724" i="2"/>
  <c r="P8" i="5"/>
  <c r="Z8" i="5"/>
  <c r="F8" i="5"/>
  <c r="F11" i="5"/>
  <c r="X727" i="4"/>
  <c r="Z727" i="4" s="1"/>
  <c r="X724" i="2"/>
  <c r="AG726" i="4"/>
  <c r="AN726" i="4" s="1"/>
  <c r="AH726" i="4"/>
  <c r="AF725" i="2"/>
  <c r="F725" i="4"/>
  <c r="AK725" i="4" s="1"/>
  <c r="P725" i="2"/>
  <c r="Q725" i="2" s="1"/>
  <c r="P724" i="4"/>
  <c r="R724" i="4" s="1"/>
  <c r="M725" i="4"/>
  <c r="O725" i="4"/>
  <c r="L726" i="4"/>
  <c r="N725" i="4"/>
  <c r="E725" i="2"/>
  <c r="G725" i="2" s="1"/>
  <c r="E726" i="4"/>
  <c r="G726" i="4" s="1"/>
  <c r="AE726" i="2"/>
  <c r="AD726" i="2"/>
  <c r="V725" i="2"/>
  <c r="W725" i="2"/>
  <c r="N726" i="2"/>
  <c r="O726" i="2"/>
  <c r="D726" i="2"/>
  <c r="C726" i="2"/>
  <c r="AE727" i="4"/>
  <c r="AD727" i="4"/>
  <c r="V728" i="4"/>
  <c r="W728" i="4"/>
  <c r="C727" i="4"/>
  <c r="D727" i="4"/>
  <c r="E732" i="6"/>
  <c r="A732" i="6" s="1"/>
  <c r="C733" i="6"/>
  <c r="T726" i="2"/>
  <c r="U725" i="2"/>
  <c r="M726" i="2"/>
  <c r="L727" i="2"/>
  <c r="AB727" i="2"/>
  <c r="AC726" i="2"/>
  <c r="A727" i="2"/>
  <c r="B726" i="2"/>
  <c r="A728" i="4"/>
  <c r="B727" i="4"/>
  <c r="T729" i="4"/>
  <c r="U728" i="4"/>
  <c r="AB728" i="4"/>
  <c r="AC727" i="4"/>
  <c r="Y727" i="4" l="1"/>
  <c r="AM727" i="4" s="1"/>
  <c r="AF727" i="4"/>
  <c r="R725" i="2"/>
  <c r="Q724" i="4"/>
  <c r="AL724" i="4" s="1"/>
  <c r="F725" i="2"/>
  <c r="E727" i="4"/>
  <c r="F727" i="4" s="1"/>
  <c r="AK727" i="4" s="1"/>
  <c r="AA8" i="5"/>
  <c r="Q8" i="5"/>
  <c r="G11" i="5"/>
  <c r="G8" i="5"/>
  <c r="X725" i="2"/>
  <c r="AG727" i="4"/>
  <c r="AN727" i="4" s="1"/>
  <c r="AH727" i="4"/>
  <c r="Y725" i="2"/>
  <c r="Z725" i="2"/>
  <c r="AF726" i="2"/>
  <c r="E726" i="2"/>
  <c r="F726" i="2" s="1"/>
  <c r="AG725" i="2"/>
  <c r="AH725" i="2"/>
  <c r="F726" i="4"/>
  <c r="AK726" i="4" s="1"/>
  <c r="P725" i="4"/>
  <c r="R725" i="4" s="1"/>
  <c r="X728" i="4"/>
  <c r="P726" i="2"/>
  <c r="R726" i="2" s="1"/>
  <c r="O726" i="4"/>
  <c r="M726" i="4"/>
  <c r="L727" i="4"/>
  <c r="N726" i="4"/>
  <c r="AD727" i="2"/>
  <c r="AE727" i="2"/>
  <c r="W726" i="2"/>
  <c r="V726" i="2"/>
  <c r="N727" i="2"/>
  <c r="O727" i="2"/>
  <c r="C727" i="2"/>
  <c r="D727" i="2"/>
  <c r="AD728" i="4"/>
  <c r="AE728" i="4"/>
  <c r="V729" i="4"/>
  <c r="W729" i="4"/>
  <c r="D728" i="4"/>
  <c r="C728" i="4"/>
  <c r="E733" i="6"/>
  <c r="A733" i="6" s="1"/>
  <c r="C734" i="6"/>
  <c r="AB728" i="2"/>
  <c r="AC727" i="2"/>
  <c r="A728" i="2"/>
  <c r="B727" i="2"/>
  <c r="M727" i="2"/>
  <c r="L728" i="2"/>
  <c r="T727" i="2"/>
  <c r="U726" i="2"/>
  <c r="AB729" i="4"/>
  <c r="AC728" i="4"/>
  <c r="U729" i="4"/>
  <c r="T730" i="4"/>
  <c r="A729" i="4"/>
  <c r="B728" i="4"/>
  <c r="X726" i="2" l="1"/>
  <c r="G727" i="4"/>
  <c r="H11" i="5"/>
  <c r="AB8" i="5"/>
  <c r="H8" i="5"/>
  <c r="R8" i="5"/>
  <c r="X729" i="4"/>
  <c r="Z729" i="4" s="1"/>
  <c r="AF728" i="4"/>
  <c r="AG728" i="4" s="1"/>
  <c r="AN728" i="4" s="1"/>
  <c r="AF727" i="2"/>
  <c r="AH727" i="2" s="1"/>
  <c r="G726" i="2"/>
  <c r="Q725" i="4"/>
  <c r="AL725" i="4" s="1"/>
  <c r="AG726" i="2"/>
  <c r="AH726" i="2"/>
  <c r="Q726" i="2"/>
  <c r="Y726" i="2"/>
  <c r="Z726" i="2"/>
  <c r="AG727" i="2"/>
  <c r="P727" i="2"/>
  <c r="R727" i="2" s="1"/>
  <c r="Y728" i="4"/>
  <c r="AM728" i="4" s="1"/>
  <c r="Z728" i="4"/>
  <c r="O727" i="4"/>
  <c r="M727" i="4"/>
  <c r="N727" i="4"/>
  <c r="L728" i="4"/>
  <c r="P726" i="4"/>
  <c r="Q726" i="4" s="1"/>
  <c r="AL726" i="4" s="1"/>
  <c r="E727" i="2"/>
  <c r="F727" i="2" s="1"/>
  <c r="E728" i="4"/>
  <c r="G728" i="4" s="1"/>
  <c r="AE728" i="2"/>
  <c r="AD728" i="2"/>
  <c r="V727" i="2"/>
  <c r="W727" i="2"/>
  <c r="N728" i="2"/>
  <c r="O728" i="2"/>
  <c r="D728" i="2"/>
  <c r="C728" i="2"/>
  <c r="E728" i="2" s="1"/>
  <c r="AE729" i="4"/>
  <c r="AD729" i="4"/>
  <c r="V730" i="4"/>
  <c r="W730" i="4"/>
  <c r="C729" i="4"/>
  <c r="D729" i="4"/>
  <c r="E734" i="6"/>
  <c r="A734" i="6" s="1"/>
  <c r="C735" i="6"/>
  <c r="M728" i="2"/>
  <c r="L729" i="2"/>
  <c r="A729" i="2"/>
  <c r="B728" i="2"/>
  <c r="AB729" i="2"/>
  <c r="AC728" i="2"/>
  <c r="T728" i="2"/>
  <c r="U727" i="2"/>
  <c r="U730" i="4"/>
  <c r="T731" i="4"/>
  <c r="B729" i="4"/>
  <c r="A730" i="4"/>
  <c r="AB730" i="4"/>
  <c r="AC729" i="4"/>
  <c r="Y729" i="4" l="1"/>
  <c r="AM729" i="4" s="1"/>
  <c r="X730" i="4"/>
  <c r="AH728" i="4"/>
  <c r="AF728" i="2"/>
  <c r="I8" i="5"/>
  <c r="J8" i="5" s="1"/>
  <c r="AC8" i="5"/>
  <c r="AD8" i="5" s="1"/>
  <c r="S8" i="5"/>
  <c r="T8" i="5" s="1"/>
  <c r="I11" i="5"/>
  <c r="X727" i="2"/>
  <c r="Y727" i="2" s="1"/>
  <c r="Q727" i="2"/>
  <c r="AF729" i="4"/>
  <c r="AG729" i="4" s="1"/>
  <c r="AN729" i="4" s="1"/>
  <c r="AG728" i="2"/>
  <c r="AH728" i="2"/>
  <c r="P728" i="2"/>
  <c r="Q728" i="2" s="1"/>
  <c r="P727" i="4"/>
  <c r="Q727" i="4" s="1"/>
  <c r="AL727" i="4" s="1"/>
  <c r="G727" i="2"/>
  <c r="N728" i="4"/>
  <c r="M728" i="4"/>
  <c r="O728" i="4"/>
  <c r="L729" i="4"/>
  <c r="R726" i="4"/>
  <c r="F728" i="4"/>
  <c r="AK728" i="4" s="1"/>
  <c r="G728" i="2"/>
  <c r="F728" i="2"/>
  <c r="E729" i="4"/>
  <c r="G729" i="4" s="1"/>
  <c r="AD729" i="2"/>
  <c r="AE729" i="2"/>
  <c r="AF729" i="2" s="1"/>
  <c r="V728" i="2"/>
  <c r="W728" i="2"/>
  <c r="O729" i="2"/>
  <c r="N729" i="2"/>
  <c r="P729" i="2" s="1"/>
  <c r="C729" i="2"/>
  <c r="D729" i="2"/>
  <c r="AD730" i="4"/>
  <c r="AE730" i="4"/>
  <c r="V731" i="4"/>
  <c r="W731" i="4"/>
  <c r="C730" i="4"/>
  <c r="D730" i="4"/>
  <c r="C736" i="6"/>
  <c r="E735" i="6"/>
  <c r="A735" i="6" s="1"/>
  <c r="T729" i="2"/>
  <c r="U728" i="2"/>
  <c r="A730" i="2"/>
  <c r="B729" i="2"/>
  <c r="AB730" i="2"/>
  <c r="AC729" i="2"/>
  <c r="M729" i="2"/>
  <c r="L730" i="2"/>
  <c r="U731" i="4"/>
  <c r="T732" i="4"/>
  <c r="AB731" i="4"/>
  <c r="AC730" i="4"/>
  <c r="B730" i="4"/>
  <c r="A731" i="4"/>
  <c r="Z727" i="2" l="1"/>
  <c r="AH729" i="4"/>
  <c r="AI11" i="5"/>
  <c r="J11" i="5"/>
  <c r="R727" i="4"/>
  <c r="AF730" i="4"/>
  <c r="X728" i="2"/>
  <c r="Y728" i="2" s="1"/>
  <c r="AG729" i="2"/>
  <c r="AH729" i="2"/>
  <c r="R728" i="2"/>
  <c r="X731" i="4"/>
  <c r="N729" i="4"/>
  <c r="L730" i="4"/>
  <c r="O729" i="4"/>
  <c r="M729" i="4"/>
  <c r="P728" i="4"/>
  <c r="Q728" i="4" s="1"/>
  <c r="AL728" i="4" s="1"/>
  <c r="R729" i="2"/>
  <c r="Q729" i="2"/>
  <c r="E730" i="4"/>
  <c r="E729" i="2"/>
  <c r="G729" i="2" s="1"/>
  <c r="F729" i="4"/>
  <c r="AK729" i="4" s="1"/>
  <c r="F730" i="4"/>
  <c r="AK730" i="4" s="1"/>
  <c r="G730" i="4"/>
  <c r="AE730" i="2"/>
  <c r="AF730" i="2" s="1"/>
  <c r="AD730" i="2"/>
  <c r="V729" i="2"/>
  <c r="W729" i="2"/>
  <c r="N730" i="2"/>
  <c r="O730" i="2"/>
  <c r="P730" i="2" s="1"/>
  <c r="D730" i="2"/>
  <c r="C730" i="2"/>
  <c r="AE731" i="4"/>
  <c r="AD731" i="4"/>
  <c r="V732" i="4"/>
  <c r="W732" i="4"/>
  <c r="C731" i="4"/>
  <c r="D731" i="4"/>
  <c r="C737" i="6"/>
  <c r="E736" i="6"/>
  <c r="A736" i="6" s="1"/>
  <c r="A731" i="2"/>
  <c r="B730" i="2"/>
  <c r="T730" i="2"/>
  <c r="U729" i="2"/>
  <c r="M730" i="2"/>
  <c r="L731" i="2"/>
  <c r="AB731" i="2"/>
  <c r="AC730" i="2"/>
  <c r="AB732" i="4"/>
  <c r="AC731" i="4"/>
  <c r="U732" i="4"/>
  <c r="T733" i="4"/>
  <c r="B731" i="4"/>
  <c r="A732" i="4"/>
  <c r="X729" i="2" l="1"/>
  <c r="AF731" i="4"/>
  <c r="Z728" i="2"/>
  <c r="AJ11" i="5"/>
  <c r="X732" i="4"/>
  <c r="Y732" i="4"/>
  <c r="AM732" i="4" s="1"/>
  <c r="Z732" i="4"/>
  <c r="Y729" i="2"/>
  <c r="Z729" i="2"/>
  <c r="E731" i="4"/>
  <c r="G731" i="4" s="1"/>
  <c r="R728" i="4"/>
  <c r="N730" i="4"/>
  <c r="O730" i="4"/>
  <c r="L731" i="4"/>
  <c r="M730" i="4"/>
  <c r="P729" i="4"/>
  <c r="R729" i="4" s="1"/>
  <c r="Q730" i="2"/>
  <c r="R730" i="2"/>
  <c r="F729" i="2"/>
  <c r="E730" i="2"/>
  <c r="F730" i="2" s="1"/>
  <c r="AD731" i="2"/>
  <c r="AE731" i="2"/>
  <c r="W730" i="2"/>
  <c r="V730" i="2"/>
  <c r="N731" i="2"/>
  <c r="O731" i="2"/>
  <c r="C731" i="2"/>
  <c r="D731" i="2"/>
  <c r="AD732" i="4"/>
  <c r="AE732" i="4"/>
  <c r="V733" i="4"/>
  <c r="W733" i="4"/>
  <c r="C732" i="4"/>
  <c r="D732" i="4"/>
  <c r="E737" i="6"/>
  <c r="A737" i="6" s="1"/>
  <c r="C738" i="6"/>
  <c r="E12" i="5"/>
  <c r="AB732" i="2"/>
  <c r="AF731" i="2"/>
  <c r="AC731" i="2"/>
  <c r="T731" i="2"/>
  <c r="U730" i="2"/>
  <c r="M731" i="2"/>
  <c r="L732" i="2"/>
  <c r="A732" i="2"/>
  <c r="B731" i="2"/>
  <c r="U733" i="4"/>
  <c r="AB733" i="4"/>
  <c r="AC732" i="4"/>
  <c r="B732" i="4"/>
  <c r="A733" i="4"/>
  <c r="X733" i="4" l="1"/>
  <c r="X730" i="2"/>
  <c r="F731" i="4"/>
  <c r="AK731" i="4" s="1"/>
  <c r="AF732" i="4"/>
  <c r="Z733" i="4"/>
  <c r="Y733" i="4"/>
  <c r="AM733" i="4" s="1"/>
  <c r="AG732" i="4"/>
  <c r="AN732" i="4" s="1"/>
  <c r="AH732" i="4"/>
  <c r="P730" i="4"/>
  <c r="Q730" i="4" s="1"/>
  <c r="AL730" i="4" s="1"/>
  <c r="Q729" i="4"/>
  <c r="AL729" i="4" s="1"/>
  <c r="M731" i="4"/>
  <c r="L732" i="4"/>
  <c r="N731" i="4"/>
  <c r="O731" i="4"/>
  <c r="P731" i="4" s="1"/>
  <c r="P731" i="2"/>
  <c r="R731" i="2" s="1"/>
  <c r="G730" i="2"/>
  <c r="E732" i="4"/>
  <c r="F732" i="4" s="1"/>
  <c r="AK732" i="4" s="1"/>
  <c r="E731" i="2"/>
  <c r="F731" i="2"/>
  <c r="G731" i="2"/>
  <c r="AE732" i="2"/>
  <c r="AD732" i="2"/>
  <c r="AF732" i="2" s="1"/>
  <c r="V731" i="2"/>
  <c r="W731" i="2"/>
  <c r="N732" i="2"/>
  <c r="O732" i="2"/>
  <c r="D732" i="2"/>
  <c r="C732" i="2"/>
  <c r="AE733" i="4"/>
  <c r="AD733" i="4"/>
  <c r="AF733" i="4" s="1"/>
  <c r="C733" i="4"/>
  <c r="D733" i="4"/>
  <c r="E738" i="6"/>
  <c r="A738" i="6" s="1"/>
  <c r="C739" i="6"/>
  <c r="T732" i="2"/>
  <c r="U731" i="2"/>
  <c r="AC732" i="2"/>
  <c r="AB733" i="2"/>
  <c r="A733" i="2"/>
  <c r="B732" i="2"/>
  <c r="M732" i="2"/>
  <c r="L733" i="2"/>
  <c r="AC733" i="4"/>
  <c r="Z734" i="4"/>
  <c r="Y734" i="4"/>
  <c r="B733" i="4"/>
  <c r="X731" i="2" l="1"/>
  <c r="F34" i="10"/>
  <c r="D26" i="10"/>
  <c r="E33" i="10"/>
  <c r="E28" i="10"/>
  <c r="F23" i="10"/>
  <c r="E23" i="10"/>
  <c r="R730" i="4"/>
  <c r="F12" i="5"/>
  <c r="AG732" i="2"/>
  <c r="AH732" i="2"/>
  <c r="AG733" i="4"/>
  <c r="AN733" i="4" s="1"/>
  <c r="G26" i="10" s="1"/>
  <c r="AH733" i="4"/>
  <c r="AH734" i="4" s="1"/>
  <c r="S76" i="1" s="1"/>
  <c r="G732" i="4"/>
  <c r="P732" i="2"/>
  <c r="Q732" i="2" s="1"/>
  <c r="N732" i="4"/>
  <c r="L733" i="4"/>
  <c r="M732" i="4"/>
  <c r="O732" i="4"/>
  <c r="R731" i="4"/>
  <c r="Q731" i="4"/>
  <c r="AL731" i="4" s="1"/>
  <c r="Q731" i="2"/>
  <c r="E733" i="4"/>
  <c r="F733" i="4" s="1"/>
  <c r="E732" i="2"/>
  <c r="F732" i="2" s="1"/>
  <c r="AD733" i="2"/>
  <c r="AE733" i="2"/>
  <c r="V732" i="2"/>
  <c r="W732" i="2"/>
  <c r="N733" i="2"/>
  <c r="O733" i="2"/>
  <c r="C733" i="2"/>
  <c r="D733" i="2"/>
  <c r="E739" i="6"/>
  <c r="A739" i="6" s="1"/>
  <c r="C740" i="6"/>
  <c r="AC733" i="2"/>
  <c r="T733" i="2"/>
  <c r="U732" i="2"/>
  <c r="M733" i="2"/>
  <c r="B733" i="2"/>
  <c r="C28" i="10" l="1"/>
  <c r="D27" i="10"/>
  <c r="C24" i="10"/>
  <c r="E34" i="10"/>
  <c r="G28" i="10"/>
  <c r="C29" i="10"/>
  <c r="D31" i="10"/>
  <c r="G25" i="10"/>
  <c r="F33" i="10"/>
  <c r="F28" i="10"/>
  <c r="G29" i="10"/>
  <c r="AG734" i="4"/>
  <c r="D29" i="10"/>
  <c r="E31" i="10"/>
  <c r="F27" i="10"/>
  <c r="G31" i="10"/>
  <c r="D28" i="10"/>
  <c r="G34" i="10"/>
  <c r="D30" i="10"/>
  <c r="G30" i="10"/>
  <c r="G23" i="10"/>
  <c r="C34" i="10"/>
  <c r="G33" i="10"/>
  <c r="C31" i="10"/>
  <c r="F30" i="10"/>
  <c r="C23" i="10"/>
  <c r="C32" i="10"/>
  <c r="C27" i="10"/>
  <c r="E27" i="10"/>
  <c r="G27" i="10"/>
  <c r="F26" i="10"/>
  <c r="C30" i="10"/>
  <c r="C26" i="10"/>
  <c r="F25" i="10"/>
  <c r="G32" i="10"/>
  <c r="E32" i="10"/>
  <c r="D32" i="10"/>
  <c r="G24" i="10"/>
  <c r="F24" i="10"/>
  <c r="E26" i="10"/>
  <c r="D25" i="10"/>
  <c r="D33" i="10"/>
  <c r="D24" i="10"/>
  <c r="E30" i="10"/>
  <c r="F32" i="10"/>
  <c r="E25" i="10"/>
  <c r="C25" i="10"/>
  <c r="D23" i="10"/>
  <c r="F29" i="10"/>
  <c r="D34" i="10"/>
  <c r="C33" i="10"/>
  <c r="E29" i="10"/>
  <c r="F31" i="10"/>
  <c r="E24" i="10"/>
  <c r="E36" i="10" s="1"/>
  <c r="P732" i="4"/>
  <c r="R732" i="4" s="1"/>
  <c r="G732" i="2"/>
  <c r="F734" i="4"/>
  <c r="AK733" i="4"/>
  <c r="G12" i="5"/>
  <c r="X732" i="2"/>
  <c r="Z732" i="2" s="1"/>
  <c r="AF733" i="2"/>
  <c r="AG733" i="2" s="1"/>
  <c r="AG734" i="2" s="1"/>
  <c r="G733" i="4"/>
  <c r="G734" i="4" s="1"/>
  <c r="R732" i="2"/>
  <c r="M733" i="4"/>
  <c r="N733" i="4"/>
  <c r="O733" i="4"/>
  <c r="P733" i="2"/>
  <c r="R733" i="2" s="1"/>
  <c r="Q733" i="2"/>
  <c r="Q734" i="2" s="1"/>
  <c r="E733" i="2"/>
  <c r="F733" i="2" s="1"/>
  <c r="F734" i="2" s="1"/>
  <c r="V733" i="2"/>
  <c r="W733" i="2"/>
  <c r="C741" i="6"/>
  <c r="E740" i="6"/>
  <c r="A740" i="6" s="1"/>
  <c r="U733" i="2"/>
  <c r="Q732" i="4" l="1"/>
  <c r="AL732" i="4" s="1"/>
  <c r="F36" i="10"/>
  <c r="R734" i="2"/>
  <c r="Y732" i="2"/>
  <c r="G36" i="10"/>
  <c r="C36" i="10"/>
  <c r="AH733" i="2"/>
  <c r="AH734" i="2" s="1"/>
  <c r="D36" i="10"/>
  <c r="G37" i="1"/>
  <c r="U33" i="1" s="1"/>
  <c r="V33" i="1" s="1"/>
  <c r="H12" i="5"/>
  <c r="X733" i="2"/>
  <c r="Y733" i="2" s="1"/>
  <c r="Y734" i="2" s="1"/>
  <c r="G64" i="1" s="1"/>
  <c r="N66" i="1" s="1"/>
  <c r="G733" i="2"/>
  <c r="G734" i="2" s="1"/>
  <c r="W35" i="1" s="1"/>
  <c r="P733" i="4"/>
  <c r="R733" i="4" s="1"/>
  <c r="R734" i="4" s="1"/>
  <c r="E741" i="6"/>
  <c r="A741" i="6" s="1"/>
  <c r="C742" i="6"/>
  <c r="G76" i="1"/>
  <c r="G49" i="1"/>
  <c r="Z733" i="2" l="1"/>
  <c r="Z734" i="2" s="1"/>
  <c r="N78" i="1"/>
  <c r="G39" i="1"/>
  <c r="G47" i="1" s="1"/>
  <c r="AG47" i="1" s="1"/>
  <c r="N39" i="1"/>
  <c r="I12" i="5"/>
  <c r="J12" i="5" s="1"/>
  <c r="Q733" i="4"/>
  <c r="C743" i="6"/>
  <c r="E742" i="6"/>
  <c r="A742" i="6" s="1"/>
  <c r="AA49" i="1"/>
  <c r="AA51" i="1" s="1"/>
  <c r="AA52" i="1" s="1"/>
  <c r="G62" i="1" s="1"/>
  <c r="N51" i="1" l="1"/>
  <c r="Q734" i="4"/>
  <c r="AL733" i="4"/>
  <c r="U60" i="1"/>
  <c r="U64" i="1"/>
  <c r="U45" i="1"/>
  <c r="U49" i="1"/>
  <c r="AI12" i="5"/>
  <c r="C54" i="1"/>
  <c r="AA54" i="1"/>
  <c r="E743" i="6"/>
  <c r="A743" i="6" s="1"/>
  <c r="C744" i="6"/>
  <c r="G80" i="1"/>
  <c r="G51" i="1"/>
  <c r="S47" i="1"/>
  <c r="S51" i="1"/>
  <c r="T51" i="1" s="1"/>
  <c r="F7" i="10" l="1"/>
  <c r="F14" i="10"/>
  <c r="G7" i="10"/>
  <c r="D15" i="10"/>
  <c r="D13" i="10"/>
  <c r="E12" i="10"/>
  <c r="C14" i="10"/>
  <c r="D10" i="10"/>
  <c r="C15" i="10"/>
  <c r="G8" i="10"/>
  <c r="E8" i="10"/>
  <c r="E11" i="10"/>
  <c r="G12" i="10"/>
  <c r="G5" i="10"/>
  <c r="C13" i="10"/>
  <c r="G11" i="10"/>
  <c r="E14" i="10"/>
  <c r="G9" i="10"/>
  <c r="F15" i="10"/>
  <c r="C10" i="10"/>
  <c r="C8" i="10"/>
  <c r="F11" i="10"/>
  <c r="D8" i="10"/>
  <c r="G14" i="10"/>
  <c r="E9" i="10"/>
  <c r="F12" i="10"/>
  <c r="G13" i="10"/>
  <c r="F6" i="10"/>
  <c r="C7" i="10"/>
  <c r="D9" i="10"/>
  <c r="E10" i="10"/>
  <c r="C5" i="10"/>
  <c r="G10" i="10"/>
  <c r="F5" i="10"/>
  <c r="E13" i="10"/>
  <c r="E16" i="10"/>
  <c r="F16" i="10"/>
  <c r="F13" i="10"/>
  <c r="C9" i="10"/>
  <c r="C12" i="10"/>
  <c r="D16" i="10"/>
  <c r="F10" i="10"/>
  <c r="E7" i="10"/>
  <c r="E6" i="10"/>
  <c r="D12" i="10"/>
  <c r="F8" i="10"/>
  <c r="C11" i="10"/>
  <c r="D7" i="10"/>
  <c r="D14" i="10"/>
  <c r="E5" i="10"/>
  <c r="D5" i="10"/>
  <c r="E15" i="10"/>
  <c r="F9" i="10"/>
  <c r="G16" i="10"/>
  <c r="G15" i="10"/>
  <c r="G6" i="10"/>
  <c r="C16" i="10"/>
  <c r="C6" i="10"/>
  <c r="D6" i="10"/>
  <c r="D11" i="10"/>
  <c r="U62" i="1"/>
  <c r="V62" i="1" s="1"/>
  <c r="U47" i="1"/>
  <c r="V47" i="1" s="1"/>
  <c r="AJ12" i="5"/>
  <c r="C745" i="6"/>
  <c r="E744" i="6"/>
  <c r="A744" i="6" s="1"/>
  <c r="S45" i="1"/>
  <c r="V45" i="1" s="1"/>
  <c r="G66" i="1"/>
  <c r="AG62" i="1"/>
  <c r="C18" i="10" l="1"/>
  <c r="E18" i="10"/>
  <c r="G18" i="10"/>
  <c r="D18" i="10"/>
  <c r="G74" i="1"/>
  <c r="U72" i="1" s="1"/>
  <c r="F18" i="10"/>
  <c r="E13" i="5"/>
  <c r="C746" i="6"/>
  <c r="E745" i="6"/>
  <c r="A745" i="6" s="1"/>
  <c r="S62" i="1"/>
  <c r="S60" i="1" s="1"/>
  <c r="V60" i="1" s="1"/>
  <c r="G78" i="1" l="1"/>
  <c r="AG74" i="1"/>
  <c r="T74" i="1" s="1"/>
  <c r="T72" i="1" s="1"/>
  <c r="N71" i="1" s="1"/>
  <c r="U76" i="1"/>
  <c r="F13" i="5"/>
  <c r="E746" i="6"/>
  <c r="A746" i="6" s="1"/>
  <c r="C747" i="6"/>
  <c r="S49" i="1"/>
  <c r="S74" i="1" l="1"/>
  <c r="S72" i="1" s="1"/>
  <c r="V72" i="1" s="1"/>
  <c r="V76" i="1"/>
  <c r="W76" i="1" s="1"/>
  <c r="X76" i="1" s="1"/>
  <c r="U74" i="1"/>
  <c r="V74" i="1" s="1"/>
  <c r="T47" i="1"/>
  <c r="T45" i="1" s="1"/>
  <c r="V49" i="1"/>
  <c r="W49" i="1" s="1"/>
  <c r="X49" i="1" s="1"/>
  <c r="N44" i="1" s="1"/>
  <c r="G13" i="5"/>
  <c r="E747" i="6"/>
  <c r="A747" i="6" s="1"/>
  <c r="C748" i="6"/>
  <c r="H13" i="5" l="1"/>
  <c r="C749" i="6"/>
  <c r="E748" i="6"/>
  <c r="A748" i="6" s="1"/>
  <c r="S64" i="1"/>
  <c r="V64" i="1" s="1"/>
  <c r="W64" i="1" s="1"/>
  <c r="X64" i="1" s="1"/>
  <c r="N59" i="1" s="1"/>
  <c r="I13" i="5" l="1"/>
  <c r="E749" i="6"/>
  <c r="A749" i="6" s="1"/>
  <c r="C750" i="6"/>
  <c r="T62" i="1"/>
  <c r="J13" i="5" l="1"/>
  <c r="AI13" i="5"/>
  <c r="T60" i="1"/>
  <c r="E750" i="6"/>
  <c r="A750" i="6" s="1"/>
  <c r="C751" i="6"/>
  <c r="S37" i="1"/>
  <c r="T35" i="1" l="1"/>
  <c r="T33" i="1" s="1"/>
  <c r="V37" i="1"/>
  <c r="W37" i="1" s="1"/>
  <c r="X37" i="1" s="1"/>
  <c r="N32" i="1" s="1"/>
  <c r="AJ13" i="5"/>
  <c r="E751" i="6"/>
  <c r="A751" i="6" s="1"/>
  <c r="C752" i="6"/>
  <c r="E14" i="5"/>
  <c r="C753" i="6" l="1"/>
  <c r="E752" i="6"/>
  <c r="A752" i="6" s="1"/>
  <c r="F14" i="5" l="1"/>
  <c r="E753" i="6"/>
  <c r="A753" i="6" s="1"/>
  <c r="C754" i="6"/>
  <c r="G14" i="5" l="1"/>
  <c r="C755" i="6"/>
  <c r="E754" i="6"/>
  <c r="A754" i="6" s="1"/>
  <c r="H14" i="5" l="1"/>
  <c r="E755" i="6"/>
  <c r="A755" i="6" s="1"/>
  <c r="C756" i="6"/>
  <c r="I14" i="5" l="1"/>
  <c r="C757" i="6"/>
  <c r="E756" i="6"/>
  <c r="A756" i="6" s="1"/>
  <c r="J14" i="5" l="1"/>
  <c r="AI14" i="5"/>
  <c r="C758" i="6"/>
  <c r="E757" i="6"/>
  <c r="A757" i="6" s="1"/>
  <c r="AJ14" i="5" l="1"/>
  <c r="E15" i="5"/>
  <c r="E758" i="6"/>
  <c r="A758" i="6" s="1"/>
  <c r="C759" i="6"/>
  <c r="E759" i="6" l="1"/>
  <c r="A759" i="6" s="1"/>
  <c r="F15" i="5"/>
  <c r="C760" i="6"/>
  <c r="C761" i="6" l="1"/>
  <c r="E760" i="6"/>
  <c r="A760" i="6" s="1"/>
  <c r="G15" i="5"/>
  <c r="H15" i="5" l="1"/>
  <c r="C762" i="6"/>
  <c r="E761" i="6"/>
  <c r="A761" i="6" s="1"/>
  <c r="E762" i="6" l="1"/>
  <c r="A762" i="6" s="1"/>
  <c r="C763" i="6"/>
  <c r="I15" i="5" l="1"/>
  <c r="E763" i="6"/>
  <c r="A763" i="6" s="1"/>
  <c r="C764" i="6"/>
  <c r="J15" i="5" l="1"/>
  <c r="AI15" i="5"/>
  <c r="C765" i="6"/>
  <c r="E764" i="6"/>
  <c r="A764" i="6" s="1"/>
  <c r="AJ15" i="5" l="1"/>
  <c r="E765" i="6"/>
  <c r="A765" i="6" s="1"/>
  <c r="C766" i="6"/>
  <c r="E16" i="5"/>
  <c r="F16" i="5" l="1"/>
  <c r="C767" i="6"/>
  <c r="E766" i="6"/>
  <c r="A766" i="6" s="1"/>
  <c r="E767" i="6" l="1"/>
  <c r="A767" i="6" s="1"/>
  <c r="C768" i="6"/>
  <c r="G16" i="5"/>
  <c r="C769" i="6" l="1"/>
  <c r="E768" i="6"/>
  <c r="A768" i="6" s="1"/>
  <c r="H16" i="5"/>
  <c r="C770" i="6" l="1"/>
  <c r="I16" i="5"/>
  <c r="E769" i="6"/>
  <c r="A769" i="6" s="1"/>
  <c r="J16" i="5" l="1"/>
  <c r="AI16" i="5"/>
  <c r="C771" i="6"/>
  <c r="E770" i="6"/>
  <c r="A770" i="6" s="1"/>
  <c r="AJ16" i="5" l="1"/>
  <c r="E771" i="6"/>
  <c r="A771" i="6" s="1"/>
  <c r="C772" i="6"/>
  <c r="C773" i="6" l="1"/>
  <c r="E17" i="5"/>
  <c r="E772" i="6"/>
  <c r="A772" i="6" s="1"/>
  <c r="E773" i="6" l="1"/>
  <c r="A773" i="6" s="1"/>
  <c r="C774" i="6"/>
  <c r="F17" i="5"/>
  <c r="G17" i="5" l="1"/>
  <c r="E774" i="6"/>
  <c r="A774" i="6" s="1"/>
  <c r="C775" i="6"/>
  <c r="E775" i="6" l="1"/>
  <c r="A775" i="6" s="1"/>
  <c r="H17" i="5"/>
  <c r="C776" i="6"/>
  <c r="C777" i="6" l="1"/>
  <c r="I17" i="5"/>
  <c r="J17" i="5" s="1"/>
  <c r="E776" i="6"/>
  <c r="A776" i="6" s="1"/>
  <c r="AI17" i="5" l="1"/>
  <c r="E777" i="6"/>
  <c r="A777" i="6" s="1"/>
  <c r="C778" i="6"/>
  <c r="AJ17" i="5" l="1"/>
  <c r="E778" i="6"/>
  <c r="A778" i="6" s="1"/>
  <c r="C779" i="6"/>
  <c r="E779" i="6" l="1"/>
  <c r="A779" i="6" s="1"/>
  <c r="C780" i="6"/>
  <c r="E18" i="5" l="1"/>
  <c r="C781" i="6"/>
  <c r="E780" i="6"/>
  <c r="A780" i="6" s="1"/>
  <c r="F18" i="5" l="1"/>
  <c r="E781" i="6"/>
  <c r="A781" i="6" s="1"/>
  <c r="C782" i="6"/>
  <c r="G18" i="5" l="1"/>
  <c r="C783" i="6"/>
  <c r="E782" i="6"/>
  <c r="A782" i="6" s="1"/>
  <c r="H18" i="5" l="1"/>
  <c r="E783" i="6"/>
  <c r="A783" i="6" s="1"/>
  <c r="C784" i="6"/>
  <c r="I18" i="5" l="1"/>
  <c r="C785" i="6"/>
  <c r="E784" i="6"/>
  <c r="A784" i="6" s="1"/>
  <c r="J18" i="5" l="1"/>
  <c r="AI18" i="5"/>
  <c r="C786" i="6"/>
  <c r="E785" i="6"/>
  <c r="A785" i="6" s="1"/>
  <c r="AJ18" i="5" l="1"/>
  <c r="E19" i="5"/>
  <c r="C787" i="6"/>
  <c r="E786" i="6"/>
  <c r="A786" i="6" s="1"/>
  <c r="E787" i="6" l="1"/>
  <c r="A787" i="6" s="1"/>
  <c r="C788" i="6"/>
  <c r="F19" i="5"/>
  <c r="C789" i="6" l="1"/>
  <c r="G19" i="5"/>
  <c r="E788" i="6"/>
  <c r="A788" i="6" s="1"/>
  <c r="H19" i="5" l="1"/>
  <c r="C790" i="6"/>
  <c r="E789" i="6"/>
  <c r="A789" i="6" s="1"/>
  <c r="I19" i="5" l="1"/>
  <c r="J19" i="5" s="1"/>
  <c r="C791" i="6"/>
  <c r="E790" i="6"/>
  <c r="A790" i="6" s="1"/>
  <c r="AI19" i="5" l="1"/>
  <c r="AJ19" i="5" s="1"/>
  <c r="E791" i="6"/>
  <c r="A791" i="6" s="1"/>
  <c r="C792" i="6"/>
  <c r="C793" i="6" l="1"/>
  <c r="E792" i="6"/>
  <c r="A792" i="6" s="1"/>
  <c r="E20" i="5" l="1"/>
  <c r="E793" i="6"/>
  <c r="A793" i="6" s="1"/>
  <c r="C794" i="6"/>
  <c r="F20" i="5" l="1"/>
  <c r="E794" i="6"/>
  <c r="A794" i="6" s="1"/>
  <c r="C795" i="6"/>
  <c r="E795" i="6" l="1"/>
  <c r="A795" i="6" s="1"/>
  <c r="C796" i="6"/>
  <c r="G20" i="5"/>
  <c r="C797" i="6" l="1"/>
  <c r="H20" i="5"/>
  <c r="E796" i="6"/>
  <c r="A796" i="6" s="1"/>
  <c r="E797" i="6" l="1"/>
  <c r="A797" i="6" s="1"/>
  <c r="I20" i="5"/>
  <c r="C798" i="6"/>
  <c r="J20" i="5" l="1"/>
  <c r="AI20" i="5"/>
  <c r="AJ20" i="5" s="1"/>
  <c r="C799" i="6"/>
  <c r="E798" i="6"/>
  <c r="A798" i="6" s="1"/>
  <c r="E799" i="6" l="1"/>
  <c r="A799" i="6" s="1"/>
  <c r="C800" i="6"/>
  <c r="C801" i="6" l="1"/>
  <c r="E800" i="6"/>
  <c r="A800" i="6" s="1"/>
  <c r="E21" i="5"/>
  <c r="C802" i="6" l="1"/>
  <c r="F21" i="5"/>
  <c r="E801" i="6"/>
  <c r="A801" i="6" s="1"/>
  <c r="G21" i="5" l="1"/>
  <c r="E802" i="6"/>
  <c r="A802" i="6" s="1"/>
  <c r="C803" i="6"/>
  <c r="E803" i="6" l="1"/>
  <c r="A803" i="6" s="1"/>
  <c r="C804" i="6"/>
  <c r="H21" i="5"/>
  <c r="C805" i="6" l="1"/>
  <c r="I21" i="5"/>
  <c r="E804" i="6"/>
  <c r="A804" i="6" s="1"/>
  <c r="J21" i="5" l="1"/>
  <c r="AI21" i="5"/>
  <c r="AJ21" i="5" s="1"/>
  <c r="C806" i="6"/>
  <c r="E805" i="6"/>
  <c r="A805" i="6" s="1"/>
  <c r="C807" i="6" l="1"/>
  <c r="E806" i="6"/>
  <c r="A806" i="6" s="1"/>
  <c r="E807" i="6" l="1"/>
  <c r="A807" i="6" s="1"/>
  <c r="E22" i="5"/>
  <c r="C808" i="6"/>
  <c r="C809" i="6" l="1"/>
  <c r="F22" i="5"/>
  <c r="E808" i="6"/>
  <c r="A808" i="6" s="1"/>
  <c r="C810" i="6" l="1"/>
  <c r="E809" i="6"/>
  <c r="A809" i="6" s="1"/>
  <c r="G22" i="5"/>
  <c r="H22" i="5" l="1"/>
  <c r="E810" i="6"/>
  <c r="A810" i="6" s="1"/>
  <c r="C811" i="6"/>
  <c r="E811" i="6" l="1"/>
  <c r="A811" i="6" s="1"/>
  <c r="C812" i="6"/>
  <c r="I22" i="5"/>
  <c r="AI22" i="5" l="1"/>
  <c r="AJ22" i="5" s="1"/>
  <c r="J22" i="5"/>
  <c r="C813" i="6"/>
  <c r="E812" i="6"/>
  <c r="A812" i="6" s="1"/>
  <c r="E813" i="6" l="1"/>
  <c r="A813" i="6" s="1"/>
  <c r="C814" i="6"/>
  <c r="E23" i="5" l="1"/>
  <c r="C815" i="6"/>
  <c r="E814" i="6"/>
  <c r="A814" i="6" s="1"/>
  <c r="E815" i="6" l="1"/>
  <c r="A815" i="6" s="1"/>
  <c r="F23" i="5"/>
  <c r="C816" i="6"/>
  <c r="C817" i="6" l="1"/>
  <c r="E816" i="6"/>
  <c r="A816" i="6" s="1"/>
  <c r="G23" i="5"/>
  <c r="C818" i="6" l="1"/>
  <c r="H23" i="5"/>
  <c r="E817" i="6"/>
  <c r="A817" i="6" s="1"/>
  <c r="I23" i="5" l="1"/>
  <c r="E818" i="6"/>
  <c r="A818" i="6" s="1"/>
  <c r="C819" i="6"/>
  <c r="J23" i="5" l="1"/>
  <c r="AI23" i="5"/>
  <c r="AJ23" i="5" s="1"/>
  <c r="E819" i="6"/>
  <c r="A819" i="6" s="1"/>
  <c r="C820" i="6"/>
  <c r="C821" i="6" l="1"/>
  <c r="E820" i="6"/>
  <c r="A820" i="6" s="1"/>
  <c r="E24" i="5" l="1"/>
  <c r="E821" i="6"/>
  <c r="A821" i="6" s="1"/>
  <c r="C822" i="6"/>
  <c r="C823" i="6" l="1"/>
  <c r="E822" i="6"/>
  <c r="A822" i="6" s="1"/>
  <c r="F24" i="5" l="1"/>
  <c r="E823" i="6"/>
  <c r="A823" i="6" s="1"/>
  <c r="G24" i="5"/>
  <c r="C824" i="6"/>
  <c r="C825" i="6" l="1"/>
  <c r="E824" i="6"/>
  <c r="A824" i="6" s="1"/>
  <c r="H24" i="5"/>
  <c r="C826" i="6" l="1"/>
  <c r="I24" i="5"/>
  <c r="AI24" i="5" s="1"/>
  <c r="AJ24" i="5" s="1"/>
  <c r="E825" i="6"/>
  <c r="A825" i="6" s="1"/>
  <c r="J24" i="5" l="1"/>
  <c r="E826" i="6"/>
  <c r="A826" i="6" s="1"/>
  <c r="C827" i="6"/>
  <c r="E827" i="6" l="1"/>
  <c r="A827" i="6" s="1"/>
  <c r="C828" i="6"/>
  <c r="C829" i="6" l="1"/>
  <c r="E828" i="6"/>
  <c r="A828" i="6" s="1"/>
  <c r="E25" i="5"/>
  <c r="E829" i="6" l="1"/>
  <c r="A829" i="6" s="1"/>
  <c r="C830" i="6"/>
  <c r="F25" i="5"/>
  <c r="G25" i="5" l="1"/>
  <c r="C831" i="6"/>
  <c r="E830" i="6"/>
  <c r="A830" i="6" s="1"/>
  <c r="E831" i="6" l="1"/>
  <c r="A831" i="6" s="1"/>
  <c r="C832" i="6"/>
  <c r="H25" i="5"/>
  <c r="C833" i="6" l="1"/>
  <c r="E832" i="6"/>
  <c r="A832" i="6" s="1"/>
  <c r="I25" i="5"/>
  <c r="AI25" i="5" l="1"/>
  <c r="AJ25" i="5" s="1"/>
  <c r="J25" i="5"/>
  <c r="C834" i="6"/>
  <c r="E833" i="6"/>
  <c r="A833" i="6" s="1"/>
  <c r="E834" i="6" l="1"/>
  <c r="A834" i="6" s="1"/>
  <c r="C835" i="6"/>
  <c r="E835" i="6" l="1"/>
  <c r="A835" i="6" s="1"/>
  <c r="C836" i="6"/>
  <c r="E26" i="5"/>
  <c r="C837" i="6" l="1"/>
  <c r="F26" i="5"/>
  <c r="E836" i="6"/>
  <c r="A836" i="6" s="1"/>
  <c r="G26" i="5" l="1"/>
  <c r="E837" i="6"/>
  <c r="A837" i="6" s="1"/>
  <c r="C838" i="6"/>
  <c r="H26" i="5" l="1"/>
  <c r="E838" i="6"/>
  <c r="A838" i="6" s="1"/>
  <c r="C839" i="6"/>
  <c r="E839" i="6" l="1"/>
  <c r="A839" i="6" s="1"/>
  <c r="I26" i="5"/>
  <c r="C840" i="6"/>
  <c r="J26" i="5" l="1"/>
  <c r="AI26" i="5"/>
  <c r="AJ26" i="5" s="1"/>
  <c r="C841" i="6"/>
  <c r="E840" i="6"/>
  <c r="A840" i="6" s="1"/>
  <c r="C842" i="6" l="1"/>
  <c r="E841" i="6"/>
  <c r="A841" i="6" s="1"/>
  <c r="E27" i="5" l="1"/>
  <c r="E842" i="6"/>
  <c r="A842" i="6" s="1"/>
  <c r="C843" i="6"/>
  <c r="E843" i="6" l="1"/>
  <c r="A843" i="6" s="1"/>
  <c r="C844" i="6"/>
  <c r="F27" i="5"/>
  <c r="C845" i="6" l="1"/>
  <c r="G27" i="5"/>
  <c r="E844" i="6"/>
  <c r="A844" i="6" s="1"/>
  <c r="E845" i="6" l="1"/>
  <c r="A845" i="6" s="1"/>
  <c r="C846" i="6"/>
  <c r="H27" i="5"/>
  <c r="I27" i="5" l="1"/>
  <c r="C847" i="6"/>
  <c r="E846" i="6"/>
  <c r="A846" i="6" s="1"/>
  <c r="AI27" i="5" l="1"/>
  <c r="AJ27" i="5" s="1"/>
  <c r="J27" i="5"/>
  <c r="E847" i="6"/>
  <c r="A847" i="6" s="1"/>
  <c r="C848" i="6"/>
  <c r="C849" i="6" l="1"/>
  <c r="E848" i="6"/>
  <c r="A848" i="6" s="1"/>
  <c r="C850" i="6" l="1"/>
  <c r="E28" i="5"/>
  <c r="E849" i="6"/>
  <c r="A849" i="6" s="1"/>
  <c r="F28" i="5" l="1"/>
  <c r="C851" i="6"/>
  <c r="E850" i="6"/>
  <c r="A850" i="6" s="1"/>
  <c r="E851" i="6" l="1"/>
  <c r="A851" i="6" s="1"/>
  <c r="G28" i="5"/>
  <c r="C852" i="6"/>
  <c r="C853" i="6" l="1"/>
  <c r="H28" i="5"/>
  <c r="E852" i="6"/>
  <c r="A852" i="6" s="1"/>
  <c r="I28" i="5" l="1"/>
  <c r="E853" i="6"/>
  <c r="A853" i="6" s="1"/>
  <c r="C854" i="6"/>
  <c r="J28" i="5" l="1"/>
  <c r="AI28" i="5"/>
  <c r="AJ28" i="5" s="1"/>
  <c r="C855" i="6"/>
  <c r="E854" i="6"/>
  <c r="A854" i="6" s="1"/>
  <c r="E855" i="6" l="1"/>
  <c r="A855" i="6" s="1"/>
  <c r="C856" i="6"/>
  <c r="C857" i="6" l="1"/>
  <c r="E29" i="5"/>
  <c r="E856" i="6"/>
  <c r="A856" i="6" s="1"/>
  <c r="F29" i="5" l="1"/>
  <c r="E857" i="6"/>
  <c r="A857" i="6" s="1"/>
  <c r="C858" i="6"/>
  <c r="G29" i="5" l="1"/>
  <c r="E858" i="6"/>
  <c r="A858" i="6" s="1"/>
  <c r="C859" i="6"/>
  <c r="E859" i="6" l="1"/>
  <c r="A859" i="6" s="1"/>
  <c r="C860" i="6"/>
  <c r="H29" i="5"/>
  <c r="C861" i="6" l="1"/>
  <c r="I29" i="5"/>
  <c r="E860" i="6"/>
  <c r="A860" i="6" s="1"/>
  <c r="J29" i="5" l="1"/>
  <c r="AI29" i="5"/>
  <c r="AJ29" i="5" s="1"/>
  <c r="E861" i="6"/>
  <c r="A861" i="6" s="1"/>
  <c r="C862" i="6"/>
  <c r="C863" i="6" l="1"/>
  <c r="E862" i="6"/>
  <c r="A862" i="6" s="1"/>
  <c r="E863" i="6" l="1"/>
  <c r="A863" i="6" s="1"/>
  <c r="E30" i="5"/>
  <c r="C864" i="6"/>
  <c r="C865" i="6" l="1"/>
  <c r="E864" i="6"/>
  <c r="A864" i="6" s="1"/>
  <c r="F30" i="5"/>
  <c r="C866" i="6" l="1"/>
  <c r="G30" i="5"/>
  <c r="E865" i="6"/>
  <c r="A865" i="6" s="1"/>
  <c r="H30" i="5" l="1"/>
  <c r="C867" i="6"/>
  <c r="E866" i="6"/>
  <c r="A866" i="6" s="1"/>
  <c r="E867" i="6" l="1"/>
  <c r="A867" i="6" s="1"/>
  <c r="C868" i="6"/>
  <c r="I30" i="5"/>
  <c r="AI30" i="5" s="1"/>
  <c r="AJ30" i="5" s="1"/>
  <c r="J30" i="5" l="1"/>
  <c r="C869" i="6"/>
  <c r="E868" i="6"/>
  <c r="A868" i="6" s="1"/>
  <c r="C870" i="6" l="1"/>
  <c r="E869" i="6"/>
  <c r="A869" i="6" s="1"/>
  <c r="E31" i="5" l="1"/>
  <c r="E870" i="6"/>
  <c r="A870" i="6" s="1"/>
  <c r="C871" i="6"/>
  <c r="E871" i="6" l="1"/>
  <c r="A871" i="6" s="1"/>
  <c r="F31" i="5"/>
  <c r="C872" i="6"/>
  <c r="C873" i="6" l="1"/>
  <c r="G31" i="5"/>
  <c r="E872" i="6"/>
  <c r="A872" i="6" s="1"/>
  <c r="C874" i="6" l="1"/>
  <c r="E873" i="6"/>
  <c r="A873" i="6" s="1"/>
  <c r="H31" i="5"/>
  <c r="I31" i="5" l="1"/>
  <c r="J31" i="5" s="1"/>
  <c r="E874" i="6"/>
  <c r="A874" i="6" s="1"/>
  <c r="C875" i="6"/>
  <c r="AI31" i="5" l="1"/>
  <c r="AJ31" i="5" s="1"/>
  <c r="E875" i="6"/>
  <c r="A875" i="6" s="1"/>
  <c r="C876" i="6"/>
  <c r="C877" i="6" l="1"/>
  <c r="E876" i="6"/>
  <c r="A876" i="6" s="1"/>
  <c r="E877" i="6" l="1"/>
  <c r="A877" i="6" s="1"/>
  <c r="C878" i="6"/>
  <c r="E32" i="5"/>
  <c r="F32" i="5" l="1"/>
  <c r="C879" i="6"/>
  <c r="E878" i="6"/>
  <c r="A878" i="6" s="1"/>
  <c r="E879" i="6" l="1"/>
  <c r="A879" i="6" s="1"/>
  <c r="G32" i="5"/>
  <c r="C880" i="6"/>
  <c r="C881" i="6" l="1"/>
  <c r="E880" i="6"/>
  <c r="A880" i="6" s="1"/>
  <c r="H32" i="5"/>
  <c r="C882" i="6" l="1"/>
  <c r="I32" i="5"/>
  <c r="E881" i="6"/>
  <c r="A881" i="6" s="1"/>
  <c r="J32" i="5" l="1"/>
  <c r="AI32" i="5"/>
  <c r="AJ32" i="5" s="1"/>
  <c r="E882" i="6"/>
  <c r="A882" i="6" s="1"/>
  <c r="C883" i="6"/>
  <c r="E883" i="6" l="1"/>
  <c r="A883" i="6" s="1"/>
  <c r="C884" i="6"/>
  <c r="C885" i="6" l="1"/>
  <c r="E33" i="5"/>
  <c r="E884" i="6"/>
  <c r="A884" i="6" s="1"/>
  <c r="C886" i="6" l="1"/>
  <c r="F33" i="5"/>
  <c r="E885" i="6"/>
  <c r="A885" i="6" s="1"/>
  <c r="G33" i="5" l="1"/>
  <c r="C887" i="6"/>
  <c r="E886" i="6"/>
  <c r="A886" i="6" s="1"/>
  <c r="E887" i="6" l="1"/>
  <c r="A887" i="6" s="1"/>
  <c r="H33" i="5"/>
  <c r="C888" i="6"/>
  <c r="C889" i="6" l="1"/>
  <c r="E888" i="6"/>
  <c r="A888" i="6" s="1"/>
  <c r="I33" i="5"/>
  <c r="AI33" i="5" l="1"/>
  <c r="AJ33" i="5" s="1"/>
  <c r="J33" i="5"/>
  <c r="E889" i="6"/>
  <c r="A889" i="6" s="1"/>
  <c r="C890" i="6"/>
  <c r="E890" i="6" l="1"/>
  <c r="A890" i="6" s="1"/>
  <c r="C891" i="6"/>
  <c r="E891" i="6" l="1"/>
  <c r="A891" i="6" s="1"/>
  <c r="C892" i="6"/>
  <c r="E34" i="5"/>
  <c r="C893" i="6" l="1"/>
  <c r="E892" i="6"/>
  <c r="A892" i="6" s="1"/>
  <c r="F34" i="5"/>
  <c r="E893" i="6" l="1"/>
  <c r="A893" i="6" s="1"/>
  <c r="G34" i="5"/>
  <c r="C894" i="6"/>
  <c r="H34" i="5" l="1"/>
  <c r="C895" i="6"/>
  <c r="E894" i="6"/>
  <c r="A894" i="6" s="1"/>
  <c r="E895" i="6" l="1"/>
  <c r="A895" i="6" s="1"/>
  <c r="C896" i="6"/>
  <c r="I34" i="5"/>
  <c r="J34" i="5" s="1"/>
  <c r="AI34" i="5" l="1"/>
  <c r="AJ34" i="5" s="1"/>
  <c r="C897" i="6"/>
  <c r="E896" i="6"/>
  <c r="A896" i="6" s="1"/>
  <c r="C898" i="6" l="1"/>
  <c r="E897" i="6"/>
  <c r="A897" i="6" s="1"/>
  <c r="E35" i="5" l="1"/>
  <c r="E898" i="6"/>
  <c r="A898" i="6" s="1"/>
  <c r="C899" i="6"/>
  <c r="E899" i="6" l="1"/>
  <c r="A899" i="6" s="1"/>
  <c r="C900" i="6"/>
  <c r="F35" i="5"/>
  <c r="C901" i="6" l="1"/>
  <c r="G35" i="5"/>
  <c r="E900" i="6"/>
  <c r="A900" i="6" s="1"/>
  <c r="H35" i="5" l="1"/>
  <c r="E901" i="6"/>
  <c r="A901" i="6" s="1"/>
  <c r="C902" i="6"/>
  <c r="I35" i="5" l="1"/>
  <c r="C903" i="6"/>
  <c r="E902" i="6"/>
  <c r="A902" i="6" s="1"/>
  <c r="AI35" i="5" l="1"/>
  <c r="AJ35" i="5" s="1"/>
  <c r="J35" i="5"/>
  <c r="E903" i="6"/>
  <c r="A903" i="6" s="1"/>
  <c r="C904" i="6"/>
  <c r="C905" i="6" l="1"/>
  <c r="E904" i="6"/>
  <c r="A904" i="6" s="1"/>
  <c r="C906" i="6" l="1"/>
  <c r="E36" i="5"/>
  <c r="E905" i="6"/>
  <c r="A905" i="6" s="1"/>
  <c r="F36" i="5" l="1"/>
  <c r="E906" i="6"/>
  <c r="A906" i="6" s="1"/>
  <c r="C907" i="6"/>
  <c r="E907" i="6" l="1"/>
  <c r="A907" i="6" s="1"/>
  <c r="C908" i="6"/>
  <c r="G36" i="5"/>
  <c r="C909" i="6" l="1"/>
  <c r="E908" i="6"/>
  <c r="A908" i="6" s="1"/>
  <c r="H36" i="5"/>
  <c r="E909" i="6" l="1"/>
  <c r="A909" i="6" s="1"/>
  <c r="C910" i="6"/>
  <c r="I36" i="5"/>
  <c r="J36" i="5" l="1"/>
  <c r="AI36" i="5"/>
  <c r="AJ36" i="5" s="1"/>
  <c r="C911" i="6"/>
  <c r="E910" i="6"/>
  <c r="A910" i="6" s="1"/>
  <c r="E911" i="6" l="1"/>
  <c r="A911" i="6" s="1"/>
  <c r="C912" i="6"/>
  <c r="C913" i="6" l="1"/>
  <c r="E912" i="6"/>
  <c r="A912" i="6" s="1"/>
  <c r="E37" i="5"/>
  <c r="C914" i="6" l="1"/>
  <c r="F37" i="5"/>
  <c r="E913" i="6"/>
  <c r="A913" i="6" s="1"/>
  <c r="G37" i="5" l="1"/>
  <c r="C915" i="6"/>
  <c r="E914" i="6"/>
  <c r="A914" i="6" s="1"/>
  <c r="E915" i="6" l="1"/>
  <c r="A915" i="6" s="1"/>
  <c r="H37" i="5"/>
  <c r="C916" i="6"/>
  <c r="C917" i="6" l="1"/>
  <c r="I37" i="5"/>
  <c r="E916" i="6"/>
  <c r="A916" i="6" s="1"/>
  <c r="J37" i="5" l="1"/>
  <c r="AI37" i="5"/>
  <c r="AJ37" i="5" s="1"/>
  <c r="E917" i="6"/>
  <c r="A917" i="6" s="1"/>
  <c r="C918" i="6"/>
  <c r="C919" i="6" l="1"/>
  <c r="E918" i="6"/>
  <c r="A918" i="6" s="1"/>
  <c r="E919" i="6" l="1"/>
  <c r="A919" i="6" s="1"/>
  <c r="E38" i="5"/>
  <c r="C920" i="6"/>
  <c r="C921" i="6" l="1"/>
  <c r="F38" i="5"/>
  <c r="E920" i="6"/>
  <c r="A920" i="6" s="1"/>
  <c r="G38" i="5" l="1"/>
  <c r="C922" i="6"/>
  <c r="E921" i="6"/>
  <c r="A921" i="6" s="1"/>
  <c r="H38" i="5" l="1"/>
  <c r="E922" i="6"/>
  <c r="A922" i="6" s="1"/>
  <c r="C923" i="6"/>
  <c r="E923" i="6" l="1"/>
  <c r="A923" i="6" s="1"/>
  <c r="C924" i="6"/>
  <c r="I38" i="5"/>
  <c r="J38" i="5" s="1"/>
  <c r="AI38" i="5" l="1"/>
  <c r="AJ38" i="5" s="1"/>
  <c r="C925" i="6"/>
  <c r="E924" i="6"/>
  <c r="A924" i="6" s="1"/>
  <c r="E925" i="6" l="1"/>
  <c r="A925" i="6" s="1"/>
  <c r="C926" i="6"/>
  <c r="E39" i="5" l="1"/>
  <c r="C927" i="6"/>
  <c r="E926" i="6"/>
  <c r="A926" i="6" s="1"/>
  <c r="E927" i="6" l="1"/>
  <c r="A927" i="6" s="1"/>
  <c r="C928" i="6"/>
  <c r="F39" i="5"/>
  <c r="C929" i="6" l="1"/>
  <c r="E928" i="6"/>
  <c r="A928" i="6" s="1"/>
  <c r="G39" i="5"/>
  <c r="C930" i="6" l="1"/>
  <c r="H39" i="5"/>
  <c r="E929" i="6"/>
  <c r="A929" i="6" s="1"/>
  <c r="I39" i="5" l="1"/>
  <c r="E930" i="6"/>
  <c r="A930" i="6" s="1"/>
  <c r="C931" i="6"/>
  <c r="AI39" i="5" l="1"/>
  <c r="AJ39" i="5" s="1"/>
  <c r="J39" i="5"/>
  <c r="E931" i="6"/>
  <c r="A931" i="6" s="1"/>
  <c r="C932" i="6"/>
  <c r="C933" i="6" l="1"/>
  <c r="E932" i="6"/>
  <c r="A932" i="6" s="1"/>
  <c r="C934" i="6" l="1"/>
  <c r="E933" i="6"/>
  <c r="A933" i="6" s="1"/>
  <c r="E40" i="5"/>
  <c r="F40" i="5" l="1"/>
  <c r="E934" i="6"/>
  <c r="A934" i="6" s="1"/>
  <c r="C935" i="6"/>
  <c r="E935" i="6" l="1"/>
  <c r="A935" i="6" s="1"/>
  <c r="G40" i="5"/>
  <c r="C936" i="6"/>
  <c r="C937" i="6" l="1"/>
  <c r="H40" i="5"/>
  <c r="E936" i="6"/>
  <c r="A936" i="6" s="1"/>
  <c r="C938" i="6" l="1"/>
  <c r="E937" i="6"/>
  <c r="A937" i="6" s="1"/>
  <c r="I40" i="5"/>
  <c r="J40" i="5" l="1"/>
  <c r="AI40" i="5"/>
  <c r="AJ40" i="5" s="1"/>
  <c r="E938" i="6"/>
  <c r="A938" i="6" s="1"/>
  <c r="C939" i="6"/>
  <c r="E939" i="6" l="1"/>
  <c r="A939" i="6" s="1"/>
  <c r="C940" i="6"/>
  <c r="C941" i="6" l="1"/>
  <c r="E41" i="5"/>
  <c r="E940" i="6"/>
  <c r="A940" i="6" s="1"/>
  <c r="E941" i="6" l="1"/>
  <c r="A941" i="6" s="1"/>
  <c r="C942" i="6"/>
  <c r="F41" i="5"/>
  <c r="G41" i="5" l="1"/>
  <c r="C943" i="6"/>
  <c r="E942" i="6"/>
  <c r="A942" i="6" s="1"/>
  <c r="E943" i="6" l="1"/>
  <c r="A943" i="6" s="1"/>
  <c r="H41" i="5"/>
  <c r="C944" i="6"/>
  <c r="C945" i="6" l="1"/>
  <c r="E944" i="6"/>
  <c r="A944" i="6" s="1"/>
  <c r="I41" i="5"/>
  <c r="AI41" i="5" l="1"/>
  <c r="AJ41" i="5" s="1"/>
  <c r="J41" i="5"/>
  <c r="C946" i="6"/>
  <c r="E945" i="6"/>
  <c r="A945" i="6" s="1"/>
  <c r="C947" i="6" l="1"/>
  <c r="E946" i="6"/>
  <c r="A946" i="6" s="1"/>
  <c r="E947" i="6" l="1"/>
  <c r="A947" i="6" s="1"/>
  <c r="C948" i="6"/>
  <c r="E42" i="5"/>
  <c r="C949" i="6" l="1"/>
  <c r="F42" i="5"/>
  <c r="E948" i="6"/>
  <c r="A948" i="6" s="1"/>
  <c r="E949" i="6" l="1"/>
  <c r="A949" i="6" s="1"/>
  <c r="C950" i="6"/>
  <c r="G42" i="5"/>
  <c r="H42" i="5" l="1"/>
  <c r="E950" i="6"/>
  <c r="A950" i="6" s="1"/>
  <c r="C951" i="6"/>
  <c r="E951" i="6" l="1"/>
  <c r="A951" i="6" s="1"/>
  <c r="I42" i="5"/>
  <c r="C952" i="6"/>
  <c r="J42" i="5" l="1"/>
  <c r="AI42" i="5"/>
  <c r="AJ42" i="5" s="1"/>
  <c r="C953" i="6"/>
  <c r="E952" i="6"/>
  <c r="A952" i="6" s="1"/>
  <c r="E953" i="6" l="1"/>
  <c r="A953" i="6" s="1"/>
  <c r="C954" i="6"/>
  <c r="E43" i="5" l="1"/>
  <c r="E954" i="6"/>
  <c r="A954" i="6" s="1"/>
  <c r="C955" i="6"/>
  <c r="E955" i="6" l="1"/>
  <c r="A955" i="6" s="1"/>
  <c r="C956" i="6"/>
  <c r="F43" i="5"/>
  <c r="C957" i="6" l="1"/>
  <c r="E956" i="6"/>
  <c r="A956" i="6" s="1"/>
  <c r="G43" i="5"/>
  <c r="E957" i="6" l="1"/>
  <c r="A957" i="6" s="1"/>
  <c r="H43" i="5"/>
  <c r="C958" i="6"/>
  <c r="I43" i="5" l="1"/>
  <c r="C959" i="6"/>
  <c r="E958" i="6"/>
  <c r="A958" i="6" s="1"/>
  <c r="J43" i="5" l="1"/>
  <c r="AI43" i="5"/>
  <c r="AJ43" i="5" s="1"/>
  <c r="E959" i="6"/>
  <c r="A959" i="6" s="1"/>
  <c r="C960" i="6"/>
  <c r="C961" i="6" l="1"/>
  <c r="E960" i="6"/>
  <c r="A960" i="6" s="1"/>
  <c r="C962" i="6" l="1"/>
  <c r="E961" i="6"/>
  <c r="A961" i="6" s="1"/>
  <c r="E44" i="5" l="1"/>
  <c r="E962" i="6"/>
  <c r="A962" i="6" s="1"/>
  <c r="C963" i="6"/>
  <c r="F44" i="5" l="1"/>
  <c r="E963" i="6"/>
  <c r="A963" i="6" s="1"/>
  <c r="C964" i="6"/>
  <c r="G44" i="5" l="1"/>
  <c r="C965" i="6"/>
  <c r="H44" i="5"/>
  <c r="E964" i="6"/>
  <c r="A964" i="6" s="1"/>
  <c r="C966" i="6" l="1"/>
  <c r="E965" i="6"/>
  <c r="A965" i="6" s="1"/>
  <c r="I44" i="5" l="1"/>
  <c r="C967" i="6"/>
  <c r="E966" i="6"/>
  <c r="A966" i="6" s="1"/>
  <c r="AI44" i="5" l="1"/>
  <c r="AJ44" i="5" s="1"/>
  <c r="J44" i="5"/>
  <c r="E967" i="6"/>
  <c r="A967" i="6" s="1"/>
  <c r="C968" i="6"/>
  <c r="C969" i="6" l="1"/>
  <c r="E968" i="6"/>
  <c r="A968" i="6" s="1"/>
  <c r="E45" i="5" l="1"/>
  <c r="E969" i="6"/>
  <c r="A969" i="6" s="1"/>
  <c r="C970" i="6"/>
  <c r="F45" i="5"/>
  <c r="E970" i="6" l="1"/>
  <c r="A970" i="6" s="1"/>
  <c r="C971" i="6"/>
  <c r="G45" i="5" l="1"/>
  <c r="E971" i="6"/>
  <c r="A971" i="6" s="1"/>
  <c r="C972" i="6"/>
  <c r="H45" i="5" l="1"/>
  <c r="C973" i="6"/>
  <c r="E972" i="6"/>
  <c r="A972" i="6" s="1"/>
  <c r="I45" i="5" l="1"/>
  <c r="AI45" i="5" s="1"/>
  <c r="AJ45" i="5" s="1"/>
  <c r="C974" i="6"/>
  <c r="E973" i="6"/>
  <c r="A973" i="6" s="1"/>
  <c r="J45" i="5" l="1"/>
  <c r="C975" i="6"/>
  <c r="E974" i="6"/>
  <c r="A974" i="6" s="1"/>
  <c r="E975" i="6" l="1"/>
  <c r="A975" i="6" s="1"/>
  <c r="C976" i="6"/>
  <c r="E46" i="5"/>
  <c r="C977" i="6" l="1"/>
  <c r="F46" i="5"/>
  <c r="E976" i="6"/>
  <c r="A976" i="6" s="1"/>
  <c r="C978" i="6" l="1"/>
  <c r="G46" i="5"/>
  <c r="E977" i="6"/>
  <c r="A977" i="6" s="1"/>
  <c r="E978" i="6" l="1"/>
  <c r="A978" i="6" s="1"/>
  <c r="C979" i="6"/>
  <c r="H46" i="5" l="1"/>
  <c r="E979" i="6"/>
  <c r="A979" i="6" s="1"/>
  <c r="I46" i="5"/>
  <c r="C980" i="6"/>
  <c r="AI46" i="5" l="1"/>
  <c r="AJ46" i="5" s="1"/>
  <c r="J46" i="5"/>
  <c r="C981" i="6"/>
  <c r="E980" i="6"/>
  <c r="A980" i="6" s="1"/>
  <c r="E981" i="6" l="1"/>
  <c r="A981" i="6" s="1"/>
  <c r="C982" i="6"/>
  <c r="E982" i="6" l="1"/>
  <c r="A982" i="6" s="1"/>
  <c r="C983" i="6"/>
  <c r="E47" i="5" l="1"/>
  <c r="E983" i="6"/>
  <c r="A983" i="6" s="1"/>
  <c r="C984" i="6"/>
  <c r="F47" i="5"/>
  <c r="C985" i="6" l="1"/>
  <c r="E984" i="6"/>
  <c r="A984" i="6" s="1"/>
  <c r="G47" i="5"/>
  <c r="E985" i="6" l="1"/>
  <c r="A985" i="6" s="1"/>
  <c r="H47" i="5"/>
  <c r="C986" i="6"/>
  <c r="I47" i="5" l="1"/>
  <c r="J47" i="5" s="1"/>
  <c r="C987" i="6"/>
  <c r="E986" i="6"/>
  <c r="A986" i="6" s="1"/>
  <c r="AI47" i="5" l="1"/>
  <c r="AJ47" i="5" s="1"/>
  <c r="E987" i="6"/>
  <c r="A987" i="6" s="1"/>
  <c r="C988" i="6"/>
  <c r="C989" i="6" l="1"/>
  <c r="E988" i="6"/>
  <c r="A988" i="6" s="1"/>
  <c r="C990" i="6" l="1"/>
  <c r="E48" i="5"/>
  <c r="E989" i="6"/>
  <c r="A989" i="6" s="1"/>
  <c r="F48" i="5" l="1"/>
  <c r="C991" i="6"/>
  <c r="E990" i="6"/>
  <c r="A990" i="6" s="1"/>
  <c r="E991" i="6" l="1"/>
  <c r="A991" i="6" s="1"/>
  <c r="G48" i="5"/>
  <c r="C992" i="6"/>
  <c r="C993" i="6" l="1"/>
  <c r="H48" i="5"/>
  <c r="E992" i="6"/>
  <c r="A992" i="6" s="1"/>
  <c r="C994" i="6" l="1"/>
  <c r="I48" i="5"/>
  <c r="E993" i="6"/>
  <c r="A993" i="6" s="1"/>
  <c r="AI48" i="5" l="1"/>
  <c r="AJ48" i="5" s="1"/>
  <c r="J48" i="5"/>
  <c r="C995" i="6"/>
  <c r="E994" i="6"/>
  <c r="A994" i="6" s="1"/>
  <c r="E995" i="6" l="1"/>
  <c r="A995" i="6" s="1"/>
  <c r="C996" i="6"/>
  <c r="C997" i="6" l="1"/>
  <c r="E49" i="5"/>
  <c r="E996" i="6"/>
  <c r="A996" i="6" s="1"/>
  <c r="E997" i="6" l="1"/>
  <c r="A997" i="6" s="1"/>
  <c r="C998" i="6"/>
  <c r="F49" i="5"/>
  <c r="G49" i="5" l="1"/>
  <c r="E998" i="6"/>
  <c r="A998" i="6" s="1"/>
  <c r="C999" i="6"/>
  <c r="E999" i="6" l="1"/>
  <c r="A999" i="6" s="1"/>
  <c r="C1000" i="6"/>
  <c r="H49" i="5"/>
  <c r="C1001" i="6" l="1"/>
  <c r="I49" i="5"/>
  <c r="J49" i="5" s="1"/>
  <c r="E1000" i="6"/>
  <c r="A1000" i="6" s="1"/>
  <c r="AI49" i="5" l="1"/>
  <c r="AJ49" i="5" s="1"/>
  <c r="E1001" i="6"/>
  <c r="A1001" i="6" s="1"/>
  <c r="C1002" i="6"/>
  <c r="C1003" i="6" l="1"/>
  <c r="E1002" i="6"/>
  <c r="A1002" i="6" s="1"/>
  <c r="E1003" i="6" l="1"/>
  <c r="A1003" i="6" s="1"/>
  <c r="C1004" i="6"/>
  <c r="E50" i="5"/>
  <c r="C1005" i="6" l="1"/>
  <c r="E1004" i="6"/>
  <c r="A1004" i="6" s="1"/>
  <c r="F50" i="5"/>
  <c r="C1006" i="6" l="1"/>
  <c r="G50" i="5"/>
  <c r="E1005" i="6"/>
  <c r="A1005" i="6" s="1"/>
  <c r="H50" i="5" l="1"/>
  <c r="C1007" i="6"/>
  <c r="E1006" i="6"/>
  <c r="A1006" i="6" s="1"/>
  <c r="E1007" i="6" l="1"/>
  <c r="A1007" i="6" s="1"/>
  <c r="I50" i="5"/>
  <c r="C1008" i="6"/>
  <c r="J50" i="5" l="1"/>
  <c r="AI50" i="5"/>
  <c r="AJ50" i="5" s="1"/>
  <c r="C1009" i="6"/>
  <c r="E1008" i="6"/>
  <c r="A1008" i="6" s="1"/>
  <c r="C1010" i="6" l="1"/>
  <c r="E1009" i="6"/>
  <c r="A1009" i="6" s="1"/>
  <c r="E1010" i="6" l="1"/>
  <c r="A1010" i="6" s="1"/>
  <c r="C1011" i="6"/>
  <c r="E51" i="5" l="1"/>
  <c r="E1011" i="6"/>
  <c r="A1011" i="6" s="1"/>
  <c r="F51" i="5"/>
  <c r="C1012" i="6"/>
  <c r="C1013" i="6" l="1"/>
  <c r="G51" i="5"/>
  <c r="E1012" i="6"/>
  <c r="A1012" i="6" s="1"/>
  <c r="H51" i="5" l="1"/>
  <c r="C1014" i="6"/>
  <c r="E1013" i="6"/>
  <c r="A1013" i="6" s="1"/>
  <c r="E1014" i="6" l="1"/>
  <c r="A1014" i="6" s="1"/>
  <c r="C1015" i="6"/>
  <c r="I51" i="5" l="1"/>
  <c r="E1015" i="6"/>
  <c r="A1015" i="6" s="1"/>
  <c r="C1016" i="6"/>
  <c r="AI51" i="5" l="1"/>
  <c r="AJ51" i="5" s="1"/>
  <c r="J51" i="5"/>
  <c r="C1017" i="6"/>
  <c r="E1016" i="6"/>
  <c r="A1016" i="6" s="1"/>
  <c r="E1017" i="6" l="1"/>
  <c r="A1017" i="6" s="1"/>
  <c r="E52" i="5"/>
  <c r="C1018" i="6"/>
  <c r="F52" i="5" l="1"/>
  <c r="C1019" i="6"/>
  <c r="E1018" i="6"/>
  <c r="A1018" i="6" s="1"/>
  <c r="E1019" i="6" l="1"/>
  <c r="A1019" i="6" s="1"/>
  <c r="C1020" i="6"/>
  <c r="G52" i="5"/>
  <c r="C1021" i="6" l="1"/>
  <c r="E1020" i="6"/>
  <c r="A1020" i="6" s="1"/>
  <c r="H52" i="5"/>
  <c r="C1022" i="6" l="1"/>
  <c r="I52" i="5"/>
  <c r="E1021" i="6"/>
  <c r="A1021" i="6" s="1"/>
  <c r="J52" i="5" l="1"/>
  <c r="AI52" i="5"/>
  <c r="AJ52" i="5" s="1"/>
  <c r="C1023" i="6"/>
  <c r="E1022" i="6"/>
  <c r="A1022" i="6" s="1"/>
  <c r="E1023" i="6" l="1"/>
  <c r="A1023" i="6" s="1"/>
  <c r="C1024" i="6"/>
  <c r="C1025" i="6" l="1"/>
  <c r="E53" i="5"/>
  <c r="E1024" i="6"/>
  <c r="A1024" i="6" s="1"/>
  <c r="C1026" i="6" l="1"/>
  <c r="F53" i="5"/>
  <c r="E1025" i="6"/>
  <c r="A1025" i="6" s="1"/>
  <c r="G53" i="5" l="1"/>
  <c r="E1026" i="6"/>
  <c r="A1026" i="6" s="1"/>
  <c r="C1027" i="6"/>
  <c r="E1027" i="6" l="1"/>
  <c r="A1027" i="6" s="1"/>
  <c r="H53" i="5"/>
  <c r="C1028" i="6"/>
  <c r="C1029" i="6" l="1"/>
  <c r="I53" i="5"/>
  <c r="J53" i="5" s="1"/>
  <c r="E1028" i="6"/>
  <c r="A1028" i="6" s="1"/>
  <c r="AI53" i="5" l="1"/>
  <c r="AJ53" i="5" s="1"/>
  <c r="E1029" i="6"/>
  <c r="A1029" i="6" s="1"/>
  <c r="C1030" i="6"/>
  <c r="C1031" i="6" l="1"/>
  <c r="E1030" i="6"/>
  <c r="A1030" i="6" s="1"/>
  <c r="E1031" i="6" l="1"/>
  <c r="A1031" i="6" s="1"/>
  <c r="C1032" i="6"/>
  <c r="E54" i="5" l="1"/>
  <c r="C1033" i="6"/>
  <c r="E1032" i="6"/>
  <c r="A1032" i="6" s="1"/>
  <c r="F54" i="5"/>
  <c r="E1033" i="6" l="1"/>
  <c r="A1033" i="6" s="1"/>
  <c r="C1034" i="6"/>
  <c r="G54" i="5" l="1"/>
  <c r="E1034" i="6"/>
  <c r="A1034" i="6" s="1"/>
  <c r="C1035" i="6"/>
  <c r="H54" i="5" l="1"/>
  <c r="E1035" i="6"/>
  <c r="A1035" i="6" s="1"/>
  <c r="C1036" i="6"/>
  <c r="I54" i="5" l="1"/>
  <c r="J54" i="5" s="1"/>
  <c r="C1037" i="6"/>
  <c r="E1036" i="6"/>
  <c r="A1036" i="6" s="1"/>
  <c r="AI54" i="5" l="1"/>
  <c r="AJ54" i="5" s="1"/>
  <c r="E1037" i="6"/>
  <c r="A1037" i="6" s="1"/>
  <c r="C1038" i="6"/>
  <c r="E55" i="5" l="1"/>
  <c r="C1039" i="6"/>
  <c r="E1038" i="6"/>
  <c r="A1038" i="6" s="1"/>
  <c r="E1039" i="6" l="1"/>
  <c r="A1039" i="6" s="1"/>
  <c r="C1040" i="6"/>
  <c r="F55" i="5"/>
  <c r="C1041" i="6" l="1"/>
  <c r="E1040" i="6"/>
  <c r="A1040" i="6" s="1"/>
  <c r="G55" i="5"/>
  <c r="C1042" i="6" l="1"/>
  <c r="H55" i="5"/>
  <c r="E1041" i="6"/>
  <c r="A1041" i="6" s="1"/>
  <c r="C1043" i="6" l="1"/>
  <c r="E1042" i="6"/>
  <c r="A1042" i="6" s="1"/>
  <c r="I55" i="5" l="1"/>
  <c r="E1043" i="6"/>
  <c r="A1043" i="6" s="1"/>
  <c r="C1044" i="6"/>
  <c r="AI55" i="5" l="1"/>
  <c r="AJ55" i="5" s="1"/>
  <c r="J55" i="5"/>
  <c r="C1045" i="6"/>
  <c r="E1044" i="6"/>
  <c r="A1044" i="6" s="1"/>
  <c r="E56" i="5" l="1"/>
  <c r="C1046" i="6"/>
  <c r="E1045" i="6"/>
  <c r="A1045" i="6" s="1"/>
  <c r="F56" i="5" l="1"/>
  <c r="C1047" i="6"/>
  <c r="E1046" i="6"/>
  <c r="A1046" i="6" s="1"/>
  <c r="E1047" i="6" l="1"/>
  <c r="A1047" i="6" s="1"/>
  <c r="G56" i="5"/>
  <c r="C1048" i="6"/>
  <c r="C1049" i="6" l="1"/>
  <c r="H56" i="5"/>
  <c r="E1048" i="6"/>
  <c r="A1048" i="6" s="1"/>
  <c r="I56" i="5" l="1"/>
  <c r="C1050" i="6"/>
  <c r="E1049" i="6"/>
  <c r="A1049" i="6" s="1"/>
  <c r="AI56" i="5" l="1"/>
  <c r="AJ56" i="5" s="1"/>
  <c r="J56" i="5"/>
  <c r="E1050" i="6"/>
  <c r="A1050" i="6" s="1"/>
  <c r="C1051" i="6"/>
  <c r="E1051" i="6" l="1"/>
  <c r="A1051" i="6" s="1"/>
  <c r="C1052" i="6"/>
  <c r="C1053" i="6" l="1"/>
  <c r="E57" i="5"/>
  <c r="E1052" i="6"/>
  <c r="A1052" i="6" s="1"/>
  <c r="E1053" i="6" l="1"/>
  <c r="A1053" i="6" s="1"/>
  <c r="F57" i="5"/>
  <c r="C1054" i="6"/>
  <c r="G57" i="5" l="1"/>
  <c r="C1055" i="6"/>
  <c r="E1054" i="6"/>
  <c r="A1054" i="6" s="1"/>
  <c r="E1055" i="6" l="1"/>
  <c r="A1055" i="6" s="1"/>
  <c r="H57" i="5"/>
  <c r="C1056" i="6"/>
  <c r="C1057" i="6" l="1"/>
  <c r="E1056" i="6"/>
  <c r="A1056" i="6" s="1"/>
  <c r="I57" i="5"/>
  <c r="J57" i="5" s="1"/>
  <c r="AI57" i="5" l="1"/>
  <c r="AJ57" i="5" s="1"/>
  <c r="C1058" i="6"/>
  <c r="E1057" i="6"/>
  <c r="A1057" i="6" s="1"/>
  <c r="C1059" i="6" l="1"/>
  <c r="E1058" i="6"/>
  <c r="A1058" i="6" s="1"/>
  <c r="E1059" i="6" l="1"/>
  <c r="A1059" i="6" s="1"/>
  <c r="C1060" i="6"/>
  <c r="E58" i="5"/>
  <c r="C1061" i="6" l="1"/>
  <c r="F58" i="5"/>
  <c r="E1060" i="6"/>
  <c r="A1060" i="6" s="1"/>
  <c r="C1062" i="6" l="1"/>
  <c r="E1061" i="6"/>
  <c r="A1061" i="6" s="1"/>
  <c r="G58" i="5"/>
  <c r="H58" i="5" l="1"/>
  <c r="E1062" i="6"/>
  <c r="A1062" i="6" s="1"/>
  <c r="C1063" i="6"/>
  <c r="E1063" i="6" l="1"/>
  <c r="A1063" i="6" s="1"/>
  <c r="C1064" i="6"/>
  <c r="I58" i="5" l="1"/>
  <c r="C1065" i="6"/>
  <c r="E1064" i="6"/>
  <c r="A1064" i="6" s="1"/>
  <c r="AI58" i="5" l="1"/>
  <c r="AJ58" i="5" s="1"/>
  <c r="J58" i="5"/>
  <c r="C1066" i="6"/>
  <c r="E1065" i="6"/>
  <c r="A1065" i="6" s="1"/>
  <c r="E1066" i="6" l="1"/>
  <c r="A1066" i="6" s="1"/>
  <c r="C1067" i="6"/>
  <c r="E59" i="5" l="1"/>
  <c r="E1067" i="6"/>
  <c r="A1067" i="6" s="1"/>
  <c r="C1068" i="6"/>
  <c r="F59" i="5"/>
  <c r="C1069" i="6" l="1"/>
  <c r="G59" i="5"/>
  <c r="E1068" i="6"/>
  <c r="A1068" i="6" s="1"/>
  <c r="E1069" i="6" l="1"/>
  <c r="A1069" i="6" s="1"/>
  <c r="C1070" i="6"/>
  <c r="H59" i="5"/>
  <c r="I59" i="5" l="1"/>
  <c r="AI59" i="5" s="1"/>
  <c r="AJ59" i="5" s="1"/>
  <c r="C1071" i="6"/>
  <c r="E1070" i="6"/>
  <c r="A1070" i="6" s="1"/>
  <c r="J59" i="5" l="1"/>
  <c r="E1071" i="6"/>
  <c r="A1071" i="6" s="1"/>
  <c r="C1072" i="6"/>
  <c r="C1073" i="6" l="1"/>
  <c r="E1072" i="6"/>
  <c r="A1072" i="6" s="1"/>
  <c r="C1074" i="6" l="1"/>
  <c r="E60" i="5"/>
  <c r="E1073" i="6"/>
  <c r="A1073" i="6" s="1"/>
  <c r="F60" i="5" l="1"/>
  <c r="E1074" i="6"/>
  <c r="A1074" i="6" s="1"/>
  <c r="C1075" i="6"/>
  <c r="E1075" i="6" l="1"/>
  <c r="A1075" i="6" s="1"/>
  <c r="C1076" i="6"/>
  <c r="G60" i="5"/>
  <c r="C1077" i="6" l="1"/>
  <c r="H60" i="5"/>
  <c r="E1076" i="6"/>
  <c r="A1076" i="6" s="1"/>
  <c r="C1078" i="6" l="1"/>
  <c r="I60" i="5"/>
  <c r="J60" i="5" s="1"/>
  <c r="E1077" i="6"/>
  <c r="A1077" i="6" s="1"/>
  <c r="AI60" i="5" l="1"/>
  <c r="AJ60" i="5" s="1"/>
  <c r="C1079" i="6"/>
  <c r="E1078" i="6"/>
  <c r="A1078" i="6" s="1"/>
  <c r="E1079" i="6" l="1"/>
  <c r="A1079" i="6" s="1"/>
  <c r="C1080" i="6"/>
  <c r="C1081" i="6" l="1"/>
  <c r="E1080" i="6"/>
  <c r="A1080" i="6" s="1"/>
  <c r="E61" i="5"/>
  <c r="E1081" i="6" l="1"/>
  <c r="A1081" i="6" s="1"/>
  <c r="C1082" i="6"/>
  <c r="F61" i="5"/>
  <c r="E1082" i="6" l="1"/>
  <c r="A1082" i="6" s="1"/>
  <c r="C1083" i="6"/>
  <c r="G61" i="5" l="1"/>
  <c r="E1083" i="6"/>
  <c r="A1083" i="6" s="1"/>
  <c r="C1084" i="6"/>
  <c r="H61" i="5"/>
  <c r="C1085" i="6" l="1"/>
  <c r="E1084" i="6"/>
  <c r="A1084" i="6" s="1"/>
  <c r="I61" i="5"/>
  <c r="J61" i="5" s="1"/>
  <c r="AI61" i="5" l="1"/>
  <c r="AJ61" i="5" s="1"/>
  <c r="E1085" i="6"/>
  <c r="A1085" i="6" s="1"/>
  <c r="C1086" i="6"/>
  <c r="C1087" i="6" l="1"/>
  <c r="E1086" i="6"/>
  <c r="A1086" i="6" s="1"/>
  <c r="C1088" i="6" l="1"/>
  <c r="E62" i="5"/>
  <c r="E1087" i="6"/>
  <c r="A1087" i="6" s="1"/>
  <c r="F62" i="5" l="1"/>
  <c r="E1088" i="6"/>
  <c r="A1088" i="6" s="1"/>
  <c r="C1089" i="6"/>
  <c r="E1089" i="6" l="1"/>
  <c r="A1089" i="6" s="1"/>
  <c r="G62" i="5"/>
  <c r="C1090" i="6"/>
  <c r="C1091" i="6" l="1"/>
  <c r="H62" i="5"/>
  <c r="E1090" i="6"/>
  <c r="A1090" i="6" s="1"/>
  <c r="I62" i="5" l="1"/>
  <c r="C1092" i="6"/>
  <c r="E1091" i="6"/>
  <c r="A1091" i="6" s="1"/>
  <c r="J62" i="5" l="1"/>
  <c r="J68" i="5" s="1"/>
  <c r="AI62" i="5"/>
  <c r="C1093" i="6"/>
  <c r="E1092" i="6"/>
  <c r="A1092" i="6" s="1"/>
  <c r="AJ62" i="5" l="1"/>
  <c r="AJ63" i="5"/>
  <c r="E1093" i="6"/>
  <c r="A1093" i="6" s="1"/>
  <c r="C1094" i="6"/>
  <c r="AJ68" i="5" l="1"/>
  <c r="A1094" i="6"/>
  <c r="C1095" i="6"/>
  <c r="C1096" i="6" l="1"/>
  <c r="A1095" i="6"/>
  <c r="C1097" i="6" l="1"/>
  <c r="E1096" i="6"/>
  <c r="A1096" i="6" s="1"/>
  <c r="C1098" i="6" l="1"/>
  <c r="E1097" i="6"/>
  <c r="A1097" i="6" s="1"/>
  <c r="E1098" i="6" l="1"/>
  <c r="A1098" i="6" s="1"/>
  <c r="C1099" i="6"/>
  <c r="C1100" i="6" l="1"/>
  <c r="E1099" i="6"/>
  <c r="A1099" i="6" s="1"/>
  <c r="C1101" i="6" l="1"/>
  <c r="E1100" i="6"/>
  <c r="A1100" i="6" s="1"/>
  <c r="E1101" i="6" l="1"/>
  <c r="A1101" i="6" s="1"/>
  <c r="C1102" i="6"/>
  <c r="C1103" i="6" l="1"/>
  <c r="E1102" i="6"/>
  <c r="A1102" i="6" s="1"/>
  <c r="E1103" i="6" l="1"/>
  <c r="A1103" i="6" s="1"/>
  <c r="C1104" i="6"/>
  <c r="C1105" i="6" l="1"/>
  <c r="E1104" i="6"/>
  <c r="A1104" i="6" s="1"/>
  <c r="E1105" i="6" l="1"/>
  <c r="A1105" i="6" s="1"/>
  <c r="C1106" i="6"/>
  <c r="E1106" i="6" l="1"/>
  <c r="A1106" i="6" s="1"/>
  <c r="C1107" i="6"/>
  <c r="E1107" i="6" l="1"/>
  <c r="A1107" i="6" s="1"/>
  <c r="C1108" i="6"/>
  <c r="C1109" i="6" l="1"/>
  <c r="E1108" i="6"/>
  <c r="A1108" i="6" s="1"/>
  <c r="C1110" i="6" l="1"/>
  <c r="E1109" i="6"/>
  <c r="A1109" i="6" s="1"/>
  <c r="E1110" i="6" l="1"/>
  <c r="A1110" i="6" s="1"/>
  <c r="C1111" i="6"/>
  <c r="E1111" i="6" l="1"/>
  <c r="A1111" i="6" s="1"/>
  <c r="C1112" i="6"/>
  <c r="C1113" i="6" l="1"/>
  <c r="E1112" i="6"/>
  <c r="A1112" i="6" s="1"/>
  <c r="E1113" i="6" l="1"/>
  <c r="A1113" i="6" s="1"/>
  <c r="C1114" i="6"/>
  <c r="C1115" i="6" l="1"/>
  <c r="E1114" i="6"/>
  <c r="A1114" i="6" s="1"/>
  <c r="E1115" i="6" l="1"/>
  <c r="A1115" i="6" s="1"/>
  <c r="C1116" i="6"/>
  <c r="C1117" i="6" l="1"/>
  <c r="E1116" i="6"/>
  <c r="A1116" i="6" s="1"/>
  <c r="C1118" i="6" l="1"/>
  <c r="E1117" i="6"/>
  <c r="A1117" i="6" s="1"/>
  <c r="C1119" i="6" l="1"/>
  <c r="E1118" i="6"/>
  <c r="A1118" i="6" s="1"/>
  <c r="E1119" i="6" l="1"/>
  <c r="A1119" i="6" s="1"/>
  <c r="C1120" i="6"/>
  <c r="C1121" i="6" l="1"/>
  <c r="E1120" i="6"/>
  <c r="A1120" i="6" s="1"/>
  <c r="E1121" i="6" l="1"/>
  <c r="A1121" i="6" s="1"/>
  <c r="C1122" i="6"/>
  <c r="C1123" i="6" l="1"/>
  <c r="E1122" i="6"/>
  <c r="A1122" i="6" s="1"/>
  <c r="E1123" i="6" l="1"/>
  <c r="A1123" i="6" s="1"/>
  <c r="C1124" i="6"/>
  <c r="C1125" i="6" l="1"/>
  <c r="E1124" i="6"/>
  <c r="A1124" i="6" s="1"/>
  <c r="C1126" i="6" l="1"/>
  <c r="E1125" i="6"/>
  <c r="A1125" i="6" s="1"/>
  <c r="E1126" i="6" l="1"/>
  <c r="A1126" i="6" s="1"/>
  <c r="C1127" i="6"/>
  <c r="E1127" i="6" l="1"/>
  <c r="A1127" i="6" s="1"/>
  <c r="C1128" i="6"/>
  <c r="C1129" i="6" l="1"/>
  <c r="E1128" i="6"/>
  <c r="A1128" i="6" s="1"/>
  <c r="E1129" i="6" l="1"/>
  <c r="A1129" i="6" s="1"/>
  <c r="C1130" i="6"/>
  <c r="C1131" i="6" l="1"/>
  <c r="E1130" i="6"/>
  <c r="A1130" i="6" s="1"/>
  <c r="E1131" i="6" l="1"/>
  <c r="A1131" i="6" s="1"/>
  <c r="C1132" i="6"/>
  <c r="C1133" i="6" l="1"/>
  <c r="E1132" i="6"/>
  <c r="A1132" i="6" s="1"/>
  <c r="C1134" i="6" l="1"/>
  <c r="E1133" i="6"/>
  <c r="A1133" i="6" s="1"/>
  <c r="E1134" i="6" l="1"/>
  <c r="A1134" i="6" s="1"/>
  <c r="C1135" i="6"/>
  <c r="E1135" i="6" l="1"/>
  <c r="A1135" i="6" s="1"/>
  <c r="C1136" i="6"/>
  <c r="C1137" i="6" l="1"/>
  <c r="E1136" i="6"/>
  <c r="A1136" i="6" s="1"/>
  <c r="C1138" i="6" l="1"/>
  <c r="E1137" i="6"/>
  <c r="A1137" i="6" s="1"/>
  <c r="E1138" i="6" l="1"/>
  <c r="A1138" i="6" s="1"/>
  <c r="C1139" i="6"/>
  <c r="E1139" i="6" l="1"/>
  <c r="A1139" i="6" s="1"/>
  <c r="C1140" i="6"/>
  <c r="C1141" i="6" l="1"/>
  <c r="E1140" i="6"/>
  <c r="A1140" i="6" s="1"/>
  <c r="C1142" i="6" l="1"/>
  <c r="E1141" i="6"/>
  <c r="A1141" i="6" s="1"/>
  <c r="E1142" i="6" l="1"/>
  <c r="A1142" i="6" s="1"/>
  <c r="C1143" i="6"/>
  <c r="E1143" i="6" l="1"/>
  <c r="A1143" i="6" s="1"/>
  <c r="C1144" i="6"/>
  <c r="C1145" i="6" l="1"/>
  <c r="E1144" i="6"/>
  <c r="A1144" i="6" s="1"/>
  <c r="E1145" i="6" l="1"/>
  <c r="A1145" i="6" s="1"/>
  <c r="C1146" i="6"/>
  <c r="C1147" i="6" l="1"/>
  <c r="E1146" i="6"/>
  <c r="A1146" i="6" s="1"/>
  <c r="E1147" i="6" l="1"/>
  <c r="A1147" i="6" s="1"/>
  <c r="C1148" i="6"/>
  <c r="C1149" i="6" l="1"/>
  <c r="E1148" i="6"/>
  <c r="A1148" i="6" s="1"/>
  <c r="C1150" i="6" l="1"/>
  <c r="E1149" i="6"/>
  <c r="A1149" i="6" s="1"/>
  <c r="C1151" i="6" l="1"/>
  <c r="E1150" i="6"/>
  <c r="A1150" i="6" s="1"/>
  <c r="E1151" i="6" l="1"/>
  <c r="A1151" i="6" s="1"/>
  <c r="C1152" i="6"/>
  <c r="C1153" i="6" l="1"/>
  <c r="E1152" i="6"/>
  <c r="A1152" i="6" s="1"/>
  <c r="E1153" i="6" l="1"/>
  <c r="A1153" i="6" s="1"/>
  <c r="C1154" i="6"/>
  <c r="E1154" i="6" l="1"/>
  <c r="A1154" i="6" s="1"/>
  <c r="C1155" i="6"/>
  <c r="E1155" i="6" l="1"/>
  <c r="A1155" i="6" s="1"/>
  <c r="C1156" i="6"/>
  <c r="C1157" i="6" l="1"/>
  <c r="E1156" i="6"/>
  <c r="A1156" i="6" s="1"/>
  <c r="E1157" i="6" l="1"/>
  <c r="A1157" i="6" s="1"/>
  <c r="C1158" i="6"/>
  <c r="E1158" i="6" l="1"/>
  <c r="A1158" i="6" s="1"/>
  <c r="C1159" i="6"/>
  <c r="E1159" i="6" l="1"/>
  <c r="A1159" i="6" s="1"/>
  <c r="C1160" i="6"/>
  <c r="C1161" i="6" l="1"/>
  <c r="E1160" i="6"/>
  <c r="A1160" i="6" s="1"/>
  <c r="E1161" i="6" l="1"/>
  <c r="A1161" i="6" s="1"/>
  <c r="C1162" i="6"/>
  <c r="C1163" i="6" l="1"/>
  <c r="E1162" i="6"/>
  <c r="A1162" i="6" s="1"/>
  <c r="E1163" i="6" l="1"/>
  <c r="A1163" i="6" s="1"/>
  <c r="C1164" i="6"/>
  <c r="C1165" i="6" l="1"/>
  <c r="E1164" i="6"/>
  <c r="A1164" i="6" s="1"/>
  <c r="C1166" i="6" l="1"/>
  <c r="E1165" i="6"/>
  <c r="A1165" i="6" s="1"/>
  <c r="C1167" i="6" l="1"/>
  <c r="E1166" i="6"/>
  <c r="A1166" i="6" s="1"/>
  <c r="E1167" i="6" l="1"/>
  <c r="A1167" i="6" s="1"/>
  <c r="C1168" i="6"/>
  <c r="C1169" i="6" l="1"/>
  <c r="E1168" i="6"/>
  <c r="A1168" i="6" s="1"/>
  <c r="C1170" i="6" l="1"/>
  <c r="E1169" i="6"/>
  <c r="A1169" i="6" s="1"/>
  <c r="C1171" i="6" l="1"/>
  <c r="E1170" i="6"/>
  <c r="A1170" i="6" s="1"/>
  <c r="E1171" i="6" l="1"/>
  <c r="A1171" i="6" s="1"/>
  <c r="C1172" i="6"/>
  <c r="C1173" i="6" l="1"/>
  <c r="E1172" i="6"/>
  <c r="A1172" i="6" s="1"/>
  <c r="C1174" i="6" l="1"/>
  <c r="E1173" i="6"/>
  <c r="A1173" i="6" s="1"/>
  <c r="E1174" i="6" l="1"/>
  <c r="A1174" i="6" s="1"/>
  <c r="C1175" i="6"/>
  <c r="E1175" i="6" l="1"/>
  <c r="A1175" i="6" s="1"/>
  <c r="C1176" i="6"/>
  <c r="C1177" i="6" l="1"/>
  <c r="E1176" i="6"/>
  <c r="A1176" i="6" s="1"/>
  <c r="E1177" i="6" l="1"/>
  <c r="A1177" i="6" s="1"/>
  <c r="C1178" i="6"/>
  <c r="C1179" i="6" l="1"/>
  <c r="E1178" i="6"/>
  <c r="A1178" i="6" s="1"/>
  <c r="E1179" i="6" l="1"/>
  <c r="A1179" i="6" s="1"/>
  <c r="C1180" i="6"/>
  <c r="C1181" i="6" l="1"/>
  <c r="E1180" i="6"/>
  <c r="A1180" i="6" s="1"/>
  <c r="C1182" i="6" l="1"/>
  <c r="E1181" i="6"/>
  <c r="A1181" i="6" s="1"/>
  <c r="C1183" i="6" l="1"/>
  <c r="E1182" i="6"/>
  <c r="A1182" i="6" s="1"/>
  <c r="E1183" i="6" l="1"/>
  <c r="A1183" i="6" s="1"/>
  <c r="C1184" i="6"/>
  <c r="C1185" i="6" l="1"/>
  <c r="E1184" i="6"/>
  <c r="A1184" i="6" s="1"/>
  <c r="E1185" i="6" l="1"/>
  <c r="A1185" i="6" s="1"/>
  <c r="C1186" i="6"/>
  <c r="E1186" i="6" l="1"/>
  <c r="A1186" i="6" s="1"/>
  <c r="C1187" i="6"/>
  <c r="E1187" i="6" l="1"/>
  <c r="A1187" i="6" s="1"/>
  <c r="C1188" i="6"/>
  <c r="C1189" i="6" l="1"/>
  <c r="E1188" i="6"/>
  <c r="A1188" i="6" s="1"/>
  <c r="E1189" i="6" l="1"/>
  <c r="A1189" i="6" s="1"/>
  <c r="C1190" i="6"/>
  <c r="E1190" i="6" l="1"/>
  <c r="A1190" i="6" s="1"/>
  <c r="C1191" i="6"/>
  <c r="E1191" i="6" l="1"/>
  <c r="A1191" i="6" s="1"/>
  <c r="C1192" i="6"/>
  <c r="C1193" i="6" l="1"/>
  <c r="E1192" i="6"/>
  <c r="A1192" i="6" s="1"/>
  <c r="E1193" i="6" l="1"/>
  <c r="A1193" i="6" s="1"/>
  <c r="C1194" i="6"/>
  <c r="C1195" i="6" l="1"/>
  <c r="E1194" i="6"/>
  <c r="A1194" i="6" s="1"/>
  <c r="E1195" i="6" l="1"/>
  <c r="A1195" i="6" s="1"/>
  <c r="C1196" i="6"/>
  <c r="C1197" i="6" l="1"/>
  <c r="E1196" i="6"/>
  <c r="A1196" i="6" s="1"/>
  <c r="C1198" i="6" l="1"/>
  <c r="E1197" i="6"/>
  <c r="A1197" i="6" s="1"/>
  <c r="C1199" i="6" l="1"/>
  <c r="E1198" i="6"/>
  <c r="A1198" i="6" s="1"/>
  <c r="E1199" i="6" l="1"/>
  <c r="A1199" i="6" s="1"/>
  <c r="C1200" i="6"/>
  <c r="C1201" i="6" l="1"/>
  <c r="E1200" i="6"/>
  <c r="A1200" i="6" s="1"/>
  <c r="E1201" i="6" l="1"/>
  <c r="A1201" i="6" s="1"/>
  <c r="C1202" i="6"/>
  <c r="E1202" i="6" l="1"/>
  <c r="A1202" i="6" s="1"/>
  <c r="C1203" i="6"/>
  <c r="E1203" i="6" l="1"/>
  <c r="A1203" i="6" s="1"/>
  <c r="C1204" i="6"/>
  <c r="C1205" i="6" l="1"/>
  <c r="E1204" i="6"/>
  <c r="A1204" i="6" s="1"/>
  <c r="E1205" i="6" l="1"/>
  <c r="A1205" i="6" s="1"/>
  <c r="C1206" i="6"/>
  <c r="E1206" i="6" l="1"/>
  <c r="A1206" i="6" s="1"/>
  <c r="C1207" i="6"/>
  <c r="E1207" i="6" l="1"/>
  <c r="A1207" i="6" s="1"/>
  <c r="C1208" i="6"/>
  <c r="C1209" i="6" l="1"/>
  <c r="E1208" i="6"/>
  <c r="A1208" i="6" s="1"/>
  <c r="E1209" i="6" l="1"/>
  <c r="A1209" i="6" s="1"/>
  <c r="C1210" i="6"/>
  <c r="C1211" i="6" l="1"/>
  <c r="E1210" i="6"/>
  <c r="A1210" i="6" s="1"/>
  <c r="E1211" i="6" l="1"/>
  <c r="A1211" i="6" s="1"/>
  <c r="C1212" i="6"/>
  <c r="C1213" i="6" l="1"/>
  <c r="E1212" i="6"/>
  <c r="A1212" i="6" s="1"/>
  <c r="C1214" i="6" l="1"/>
  <c r="E1213" i="6"/>
  <c r="A1213" i="6" s="1"/>
  <c r="C1215" i="6" l="1"/>
  <c r="E1214" i="6"/>
  <c r="A1214" i="6" s="1"/>
  <c r="E1215" i="6" l="1"/>
  <c r="A1215" i="6" s="1"/>
  <c r="C1216" i="6"/>
  <c r="C1217" i="6" l="1"/>
  <c r="E1216" i="6"/>
  <c r="A1216" i="6" s="1"/>
  <c r="C1218" i="6" l="1"/>
  <c r="E1217" i="6"/>
  <c r="A1217" i="6" s="1"/>
  <c r="C1219" i="6" l="1"/>
  <c r="E1218" i="6"/>
  <c r="A1218" i="6" s="1"/>
  <c r="E1219" i="6" l="1"/>
  <c r="A1219" i="6" s="1"/>
  <c r="C1220" i="6"/>
  <c r="C1221" i="6" l="1"/>
  <c r="E1220" i="6"/>
  <c r="A1220" i="6" s="1"/>
  <c r="E1221" i="6" l="1"/>
  <c r="A1221" i="6" s="1"/>
  <c r="C1222" i="6"/>
  <c r="E1222" i="6" l="1"/>
  <c r="A1222" i="6" s="1"/>
  <c r="C1223" i="6"/>
  <c r="E1223" i="6" l="1"/>
  <c r="A1223" i="6" s="1"/>
  <c r="C1224" i="6"/>
  <c r="C1225" i="6" l="1"/>
  <c r="E1224" i="6"/>
  <c r="A1224" i="6" s="1"/>
  <c r="E1225" i="6" l="1"/>
  <c r="A1225" i="6" s="1"/>
  <c r="C1226" i="6"/>
  <c r="C1227" i="6" l="1"/>
  <c r="E1226" i="6"/>
  <c r="A1226" i="6" s="1"/>
  <c r="E1227" i="6" l="1"/>
  <c r="A1227" i="6" s="1"/>
  <c r="C1228" i="6"/>
  <c r="C1229" i="6" l="1"/>
  <c r="E1228" i="6"/>
  <c r="A1228" i="6" s="1"/>
  <c r="C1230" i="6" l="1"/>
  <c r="E1229" i="6"/>
  <c r="A1229" i="6" s="1"/>
  <c r="C1231" i="6" l="1"/>
  <c r="E1230" i="6"/>
  <c r="A1230" i="6" s="1"/>
  <c r="E1231" i="6" l="1"/>
  <c r="A1231" i="6" s="1"/>
  <c r="C1232" i="6"/>
  <c r="C1233" i="6" l="1"/>
  <c r="E1232" i="6"/>
  <c r="A1232" i="6" s="1"/>
  <c r="C1234" i="6" l="1"/>
  <c r="E1233" i="6"/>
  <c r="A1233" i="6" s="1"/>
  <c r="C1235" i="6" l="1"/>
  <c r="E1234" i="6"/>
  <c r="A1234" i="6" s="1"/>
  <c r="E1235" i="6" l="1"/>
  <c r="A1235" i="6" s="1"/>
  <c r="C1236" i="6"/>
  <c r="C1237" i="6" l="1"/>
  <c r="E1236" i="6"/>
  <c r="A1236" i="6" s="1"/>
  <c r="C1238" i="6" l="1"/>
  <c r="E1237" i="6"/>
  <c r="A1237" i="6" s="1"/>
  <c r="E1238" i="6" l="1"/>
  <c r="A1238" i="6" s="1"/>
  <c r="C1239" i="6"/>
  <c r="E1239" i="6" l="1"/>
  <c r="A1239" i="6" s="1"/>
  <c r="C1240" i="6"/>
  <c r="C1241" i="6" l="1"/>
  <c r="E1240" i="6"/>
  <c r="A1240" i="6" s="1"/>
  <c r="E1241" i="6" l="1"/>
  <c r="A1241" i="6" s="1"/>
  <c r="C1242" i="6"/>
  <c r="C1243" i="6" l="1"/>
  <c r="E1242" i="6"/>
  <c r="A1242" i="6" s="1"/>
  <c r="E1243" i="6" l="1"/>
  <c r="A1243" i="6" s="1"/>
  <c r="C1244" i="6"/>
  <c r="C1245" i="6" l="1"/>
  <c r="E1244" i="6"/>
  <c r="A1244" i="6" s="1"/>
  <c r="C1246" i="6" l="1"/>
  <c r="E1245" i="6"/>
  <c r="A1245" i="6" s="1"/>
  <c r="E1246" i="6" l="1"/>
  <c r="A1246" i="6" s="1"/>
  <c r="C1247" i="6"/>
  <c r="E1247" i="6" l="1"/>
  <c r="A1247" i="6" s="1"/>
  <c r="C1248" i="6"/>
  <c r="C1249" i="6" l="1"/>
  <c r="E1248" i="6"/>
  <c r="A1248" i="6" s="1"/>
  <c r="C1250" i="6" l="1"/>
  <c r="E1249" i="6"/>
  <c r="A1249" i="6" s="1"/>
  <c r="E1250" i="6" l="1"/>
  <c r="A1250" i="6" s="1"/>
  <c r="C1251" i="6"/>
  <c r="E1251" i="6" l="1"/>
  <c r="A1251" i="6" s="1"/>
  <c r="C1252" i="6"/>
  <c r="C1253" i="6" l="1"/>
  <c r="E1252" i="6"/>
  <c r="A1252" i="6" s="1"/>
  <c r="C1254" i="6" l="1"/>
  <c r="E1253" i="6"/>
  <c r="A1253" i="6" s="1"/>
  <c r="E1254" i="6" l="1"/>
  <c r="A1254" i="6" s="1"/>
  <c r="C1255" i="6"/>
  <c r="E1255" i="6" l="1"/>
  <c r="A1255" i="6" s="1"/>
  <c r="C1256" i="6"/>
  <c r="C1257" i="6" l="1"/>
  <c r="E1256" i="6"/>
  <c r="A1256" i="6" s="1"/>
  <c r="E1257" i="6" l="1"/>
  <c r="A1257" i="6" s="1"/>
  <c r="C1258" i="6"/>
  <c r="C1259" i="6" l="1"/>
  <c r="E1258" i="6"/>
  <c r="A1258" i="6" s="1"/>
  <c r="E1259" i="6" l="1"/>
  <c r="A1259" i="6" s="1"/>
  <c r="C1260" i="6"/>
  <c r="C1261" i="6" l="1"/>
  <c r="E1260" i="6"/>
  <c r="A1260" i="6" s="1"/>
  <c r="C1262" i="6" l="1"/>
  <c r="E1261" i="6"/>
  <c r="A1261" i="6" s="1"/>
  <c r="E1262" i="6" l="1"/>
  <c r="A1262" i="6" s="1"/>
  <c r="C1263" i="6"/>
  <c r="E1263" i="6" l="1"/>
  <c r="A1263" i="6" s="1"/>
  <c r="C1264" i="6"/>
  <c r="C1265" i="6" l="1"/>
  <c r="E1264" i="6"/>
  <c r="A1264" i="6" s="1"/>
  <c r="E1265" i="6" l="1"/>
  <c r="A1265" i="6" s="1"/>
  <c r="C1266" i="6"/>
  <c r="E1266" i="6" l="1"/>
  <c r="A1266" i="6" s="1"/>
  <c r="C1267" i="6"/>
  <c r="E1267" i="6" l="1"/>
  <c r="A1267" i="6" s="1"/>
  <c r="C1268" i="6"/>
  <c r="C1269" i="6" l="1"/>
  <c r="E1268" i="6"/>
  <c r="A1268" i="6" s="1"/>
  <c r="E1269" i="6" l="1"/>
  <c r="A1269" i="6" s="1"/>
  <c r="C1270" i="6"/>
  <c r="E1270" i="6" l="1"/>
  <c r="A1270" i="6" s="1"/>
  <c r="C1271" i="6"/>
  <c r="E1271" i="6" l="1"/>
  <c r="A1271" i="6" s="1"/>
  <c r="C1272" i="6"/>
  <c r="C1273" i="6" l="1"/>
  <c r="E1272" i="6"/>
  <c r="A1272" i="6" s="1"/>
  <c r="E1273" i="6" l="1"/>
  <c r="A1273" i="6" s="1"/>
  <c r="C1274" i="6"/>
  <c r="C1275" i="6" l="1"/>
  <c r="E1274" i="6"/>
  <c r="A1274" i="6" s="1"/>
  <c r="E1275" i="6" l="1"/>
  <c r="A1275" i="6" s="1"/>
  <c r="C1276" i="6"/>
  <c r="C1277" i="6" l="1"/>
  <c r="E1276" i="6"/>
  <c r="A1276" i="6" s="1"/>
  <c r="C1278" i="6" l="1"/>
  <c r="E1277" i="6"/>
  <c r="A1277" i="6" s="1"/>
  <c r="C1279" i="6" l="1"/>
  <c r="E1278" i="6"/>
  <c r="A1278" i="6" s="1"/>
  <c r="E1279" i="6" l="1"/>
  <c r="A1279" i="6" s="1"/>
  <c r="C1280" i="6"/>
  <c r="E1280" i="6" l="1"/>
  <c r="A1280" i="6" s="1"/>
  <c r="C1281" i="6"/>
  <c r="C1282" i="6" l="1"/>
  <c r="E1281" i="6"/>
  <c r="A1281" i="6" s="1"/>
  <c r="C1283" i="6" l="1"/>
  <c r="E1282" i="6"/>
  <c r="A1282" i="6" s="1"/>
  <c r="C1284" i="6" l="1"/>
  <c r="E1283" i="6"/>
  <c r="A1283" i="6" s="1"/>
  <c r="E1284" i="6" l="1"/>
  <c r="A1284" i="6" s="1"/>
  <c r="C1285" i="6"/>
  <c r="C1286" i="6" l="1"/>
  <c r="E1285" i="6"/>
  <c r="A1285" i="6" s="1"/>
  <c r="E1286" i="6" l="1"/>
  <c r="A1286" i="6" s="1"/>
  <c r="C1287" i="6"/>
  <c r="E1287" i="6" l="1"/>
  <c r="A1287" i="6" s="1"/>
  <c r="C1288" i="6"/>
  <c r="E1288" i="6" l="1"/>
  <c r="A1288" i="6" s="1"/>
  <c r="C1289" i="6"/>
  <c r="C1290" i="6" l="1"/>
  <c r="E1289" i="6"/>
  <c r="A1289" i="6" s="1"/>
  <c r="E1290" i="6" l="1"/>
  <c r="A1290" i="6" s="1"/>
  <c r="C1291" i="6"/>
  <c r="C1292" i="6" l="1"/>
  <c r="E1291" i="6"/>
  <c r="A1291" i="6" s="1"/>
  <c r="E1292" i="6" l="1"/>
  <c r="A1292" i="6" s="1"/>
  <c r="C1293" i="6"/>
  <c r="C1294" i="6" l="1"/>
  <c r="E1293" i="6"/>
  <c r="A1293" i="6" s="1"/>
  <c r="C1295" i="6" l="1"/>
  <c r="E1294" i="6"/>
  <c r="A1294" i="6" s="1"/>
  <c r="E1295" i="6" l="1"/>
  <c r="A1295" i="6" s="1"/>
  <c r="C1296" i="6"/>
  <c r="E1296" i="6" l="1"/>
  <c r="A1296" i="6" s="1"/>
  <c r="C1297" i="6"/>
  <c r="C1298" i="6" l="1"/>
  <c r="E1297" i="6"/>
  <c r="A1297" i="6" s="1"/>
  <c r="E1298" i="6" l="1"/>
  <c r="A1298" i="6" s="1"/>
  <c r="C1299" i="6"/>
  <c r="C1300" i="6" l="1"/>
  <c r="E1299" i="6"/>
  <c r="A1299" i="6" s="1"/>
  <c r="E1300" i="6" l="1"/>
  <c r="A1300" i="6" s="1"/>
  <c r="C1301" i="6"/>
  <c r="C1302" i="6" l="1"/>
  <c r="E1301" i="6"/>
  <c r="A1301" i="6" s="1"/>
  <c r="C1303" i="6" l="1"/>
  <c r="E1302" i="6"/>
  <c r="A1302" i="6" s="1"/>
  <c r="E1303" i="6" l="1"/>
  <c r="A1303" i="6" s="1"/>
  <c r="C1304" i="6"/>
  <c r="E1304" i="6" l="1"/>
  <c r="A1304" i="6" s="1"/>
  <c r="C1305" i="6"/>
  <c r="C1306" i="6" l="1"/>
  <c r="E1305" i="6"/>
  <c r="A1305" i="6" s="1"/>
  <c r="E1306" i="6" l="1"/>
  <c r="A1306" i="6" s="1"/>
  <c r="C1307" i="6"/>
  <c r="C1308" i="6" l="1"/>
  <c r="E1307" i="6"/>
  <c r="A1307" i="6" s="1"/>
  <c r="E1308" i="6" l="1"/>
  <c r="A1308" i="6" s="1"/>
  <c r="C1309" i="6"/>
  <c r="C1310" i="6" l="1"/>
  <c r="E1309" i="6"/>
  <c r="A1309" i="6" s="1"/>
  <c r="C1311" i="6" l="1"/>
  <c r="E1310" i="6"/>
  <c r="A1310" i="6" s="1"/>
  <c r="C1312" i="6" l="1"/>
  <c r="E1311" i="6"/>
  <c r="A1311" i="6" s="1"/>
  <c r="E1312" i="6" l="1"/>
  <c r="A1312" i="6" s="1"/>
  <c r="C1313" i="6"/>
  <c r="C1314" i="6" l="1"/>
  <c r="E1313" i="6"/>
  <c r="A1313" i="6" s="1"/>
  <c r="C1315" i="6" l="1"/>
  <c r="E1314" i="6"/>
  <c r="A1314" i="6" s="1"/>
  <c r="C1316" i="6" l="1"/>
  <c r="E1315" i="6"/>
  <c r="A1315" i="6" s="1"/>
  <c r="E1316" i="6" l="1"/>
  <c r="A1316" i="6" s="1"/>
  <c r="C1317" i="6"/>
  <c r="C1318" i="6" l="1"/>
  <c r="E1317" i="6"/>
  <c r="A1317" i="6" s="1"/>
  <c r="E1318" i="6" l="1"/>
  <c r="A1318" i="6" s="1"/>
  <c r="C1319" i="6"/>
  <c r="E1319" i="6" l="1"/>
  <c r="A1319" i="6" s="1"/>
  <c r="C1320" i="6"/>
  <c r="E1320" i="6" l="1"/>
  <c r="A1320" i="6" s="1"/>
  <c r="C1321" i="6"/>
  <c r="C1322" i="6" l="1"/>
  <c r="E1321" i="6"/>
  <c r="A1321" i="6" s="1"/>
  <c r="E1322" i="6" l="1"/>
  <c r="A1322" i="6" s="1"/>
  <c r="C1323" i="6"/>
  <c r="C1324" i="6" l="1"/>
  <c r="E1323" i="6"/>
  <c r="A1323" i="6" s="1"/>
  <c r="E1324" i="6" l="1"/>
  <c r="A1324" i="6" s="1"/>
  <c r="C1325" i="6"/>
  <c r="C1326" i="6" l="1"/>
  <c r="E1325" i="6"/>
  <c r="A1325" i="6" s="1"/>
  <c r="C1327" i="6" l="1"/>
  <c r="E1326" i="6"/>
  <c r="A1326" i="6" s="1"/>
  <c r="E1327" i="6" l="1"/>
  <c r="A1327" i="6" s="1"/>
  <c r="C1328" i="6"/>
  <c r="E1328" i="6" l="1"/>
  <c r="A1328" i="6" s="1"/>
  <c r="C1329" i="6"/>
  <c r="C1330" i="6" l="1"/>
  <c r="E1329" i="6"/>
  <c r="A1329" i="6" s="1"/>
  <c r="C1331" i="6" l="1"/>
  <c r="E1330" i="6"/>
  <c r="A1330" i="6" s="1"/>
  <c r="C1332" i="6" l="1"/>
  <c r="E1331" i="6"/>
  <c r="A1331" i="6" s="1"/>
  <c r="E1332" i="6" l="1"/>
  <c r="A1332" i="6" s="1"/>
  <c r="C1333" i="6"/>
  <c r="C1334" i="6" l="1"/>
  <c r="E1333" i="6"/>
  <c r="A1333" i="6" s="1"/>
  <c r="C1335" i="6" l="1"/>
  <c r="E1334" i="6"/>
  <c r="A1334" i="6" s="1"/>
  <c r="E1335" i="6" l="1"/>
  <c r="A1335" i="6" s="1"/>
  <c r="C1336" i="6"/>
  <c r="E1336" i="6" l="1"/>
  <c r="A1336" i="6" s="1"/>
  <c r="C1337" i="6"/>
  <c r="C1338" i="6" l="1"/>
  <c r="E1337" i="6"/>
  <c r="A1337" i="6" s="1"/>
  <c r="E1338" i="6" l="1"/>
  <c r="A1338" i="6" s="1"/>
  <c r="C1339" i="6"/>
  <c r="C1340" i="6" l="1"/>
  <c r="E1339" i="6"/>
  <c r="A1339" i="6" s="1"/>
  <c r="E1340" i="6" l="1"/>
  <c r="A1340" i="6" s="1"/>
  <c r="C1341" i="6"/>
  <c r="C1342" i="6" l="1"/>
  <c r="E1341" i="6"/>
  <c r="A1341" i="6" s="1"/>
  <c r="C1343" i="6" l="1"/>
  <c r="E1342" i="6"/>
  <c r="A1342" i="6" s="1"/>
  <c r="E1343" i="6" l="1"/>
  <c r="A1343" i="6" s="1"/>
  <c r="C1344" i="6"/>
  <c r="E1344" i="6" l="1"/>
  <c r="A1344" i="6" s="1"/>
  <c r="C1345" i="6"/>
  <c r="C1346" i="6" l="1"/>
  <c r="E1345" i="6"/>
  <c r="A1345" i="6" s="1"/>
  <c r="E1346" i="6" l="1"/>
  <c r="A1346" i="6" s="1"/>
  <c r="C1347" i="6"/>
  <c r="E1347" i="6" l="1"/>
  <c r="A1347" i="6" s="1"/>
  <c r="C1348" i="6"/>
  <c r="E1348" i="6" l="1"/>
  <c r="A1348" i="6" s="1"/>
  <c r="C1349" i="6"/>
  <c r="C1350" i="6" l="1"/>
  <c r="E1349" i="6"/>
  <c r="A1349" i="6" s="1"/>
  <c r="C1351" i="6" l="1"/>
  <c r="E1350" i="6"/>
  <c r="A1350" i="6" s="1"/>
  <c r="E1351" i="6" l="1"/>
  <c r="A1351" i="6" s="1"/>
  <c r="C1352" i="6"/>
  <c r="E1352" i="6" l="1"/>
  <c r="A1352" i="6" s="1"/>
  <c r="C1353" i="6"/>
  <c r="C1354" i="6" l="1"/>
  <c r="E1353" i="6"/>
  <c r="A1353" i="6" s="1"/>
  <c r="E1354" i="6" l="1"/>
  <c r="A1354" i="6" s="1"/>
  <c r="C1355" i="6"/>
  <c r="C1356" i="6" l="1"/>
  <c r="E1355" i="6"/>
  <c r="A1355" i="6" s="1"/>
  <c r="E1356" i="6" l="1"/>
  <c r="A1356" i="6" s="1"/>
  <c r="C1357" i="6"/>
  <c r="C1358" i="6" l="1"/>
  <c r="E1357" i="6"/>
  <c r="A1357" i="6" s="1"/>
  <c r="C1359" i="6" l="1"/>
  <c r="E1358" i="6"/>
  <c r="A1358" i="6" s="1"/>
  <c r="C1360" i="6" l="1"/>
  <c r="E1359" i="6"/>
  <c r="A1359" i="6" s="1"/>
  <c r="E1360" i="6" l="1"/>
  <c r="A1360" i="6" s="1"/>
  <c r="C1361" i="6"/>
  <c r="C1362" i="6" l="1"/>
  <c r="E1361" i="6"/>
  <c r="A1361" i="6" s="1"/>
  <c r="E1362" i="6" l="1"/>
  <c r="A1362" i="6" s="1"/>
  <c r="C1363" i="6"/>
  <c r="E1363" i="6" l="1"/>
  <c r="A1363" i="6" s="1"/>
  <c r="C1364" i="6"/>
  <c r="E1364" i="6" l="1"/>
  <c r="A1364" i="6" s="1"/>
  <c r="C1365" i="6"/>
  <c r="C1366" i="6" l="1"/>
  <c r="E1365" i="6"/>
  <c r="A1365" i="6" s="1"/>
  <c r="E1366" i="6" l="1"/>
  <c r="A1366" i="6" s="1"/>
  <c r="C1367" i="6"/>
  <c r="E1367" i="6" l="1"/>
  <c r="A1367" i="6" s="1"/>
  <c r="C1368" i="6"/>
  <c r="E1368" i="6" l="1"/>
  <c r="A1368" i="6" s="1"/>
  <c r="C1369" i="6"/>
  <c r="C1370" i="6" l="1"/>
  <c r="E1369" i="6"/>
  <c r="A1369" i="6" s="1"/>
  <c r="E1370" i="6" l="1"/>
  <c r="A1370" i="6" s="1"/>
  <c r="C1371" i="6"/>
  <c r="C1372" i="6" l="1"/>
  <c r="E1371" i="6"/>
  <c r="A1371" i="6" s="1"/>
  <c r="E1372" i="6" l="1"/>
  <c r="A1372" i="6" s="1"/>
  <c r="C1373" i="6"/>
  <c r="C1374" i="6" l="1"/>
  <c r="E1373" i="6"/>
  <c r="A1373" i="6" s="1"/>
  <c r="C1375" i="6" l="1"/>
  <c r="E1374" i="6"/>
  <c r="A1374" i="6" s="1"/>
  <c r="C1376" i="6" l="1"/>
  <c r="E1375" i="6"/>
  <c r="A1375" i="6" s="1"/>
  <c r="E1376" i="6" l="1"/>
  <c r="A1376" i="6" s="1"/>
  <c r="C1377" i="6"/>
  <c r="E1377" i="6" l="1"/>
  <c r="A1377" i="6" s="1"/>
  <c r="C1378" i="6"/>
  <c r="E1378" i="6" l="1"/>
  <c r="A1378" i="6" s="1"/>
  <c r="C1379" i="6"/>
  <c r="C1380" i="6" l="1"/>
  <c r="E1379" i="6"/>
  <c r="A1379" i="6" s="1"/>
  <c r="E1380" i="6" l="1"/>
  <c r="A1380" i="6" s="1"/>
  <c r="C1381" i="6"/>
  <c r="C1382" i="6" l="1"/>
  <c r="E1381" i="6"/>
  <c r="A1381" i="6" s="1"/>
  <c r="E1382" i="6" l="1"/>
  <c r="A1382" i="6" s="1"/>
  <c r="C1383" i="6"/>
  <c r="C1384" i="6" l="1"/>
  <c r="E1383" i="6"/>
  <c r="A1383" i="6" s="1"/>
  <c r="C1385" i="6" l="1"/>
  <c r="E1384" i="6"/>
  <c r="A1384" i="6" s="1"/>
  <c r="C1386" i="6" l="1"/>
  <c r="E1385" i="6"/>
  <c r="A1385" i="6" s="1"/>
  <c r="E1386" i="6" l="1"/>
  <c r="A1386" i="6" s="1"/>
  <c r="C1387" i="6"/>
  <c r="C1388" i="6" l="1"/>
  <c r="E1387" i="6"/>
  <c r="A1387" i="6" s="1"/>
  <c r="C1389" i="6" l="1"/>
  <c r="E1388" i="6"/>
  <c r="A1388" i="6" s="1"/>
  <c r="C1390" i="6" l="1"/>
  <c r="E1389" i="6"/>
  <c r="A1389" i="6" s="1"/>
  <c r="E1390" i="6" l="1"/>
  <c r="A1390" i="6" s="1"/>
  <c r="C1391" i="6"/>
  <c r="C1392" i="6" l="1"/>
  <c r="E1391" i="6"/>
  <c r="A1391" i="6" s="1"/>
  <c r="E1392" i="6" l="1"/>
  <c r="A1392" i="6" s="1"/>
  <c r="C1393" i="6"/>
  <c r="E1393" i="6" l="1"/>
  <c r="A1393" i="6" s="1"/>
  <c r="C1394" i="6"/>
  <c r="E1394" i="6" l="1"/>
  <c r="A1394" i="6" s="1"/>
  <c r="C1395" i="6"/>
  <c r="C1396" i="6" l="1"/>
  <c r="E1395" i="6"/>
  <c r="A1395" i="6" s="1"/>
  <c r="E1396" i="6" l="1"/>
  <c r="A1396" i="6" s="1"/>
  <c r="C1397" i="6"/>
  <c r="C1398" i="6" l="1"/>
  <c r="E1397" i="6"/>
  <c r="A1397" i="6" s="1"/>
  <c r="E1398" i="6" l="1"/>
  <c r="A1398" i="6" s="1"/>
  <c r="C1399" i="6"/>
  <c r="C1400" i="6" l="1"/>
  <c r="E1399" i="6"/>
  <c r="A1399" i="6" s="1"/>
  <c r="C1401" i="6" l="1"/>
  <c r="E1400" i="6"/>
  <c r="A1400" i="6" s="1"/>
  <c r="E1401" i="6" l="1"/>
  <c r="A1401" i="6" s="1"/>
  <c r="C1402" i="6"/>
  <c r="E1402" i="6" l="1"/>
  <c r="A1402" i="6" s="1"/>
  <c r="C1403" i="6"/>
  <c r="C1404" i="6" l="1"/>
  <c r="E1403" i="6"/>
  <c r="A1403" i="6" s="1"/>
  <c r="C1405" i="6" l="1"/>
  <c r="E1404" i="6"/>
  <c r="A1404" i="6" s="1"/>
  <c r="C1406" i="6" l="1"/>
  <c r="E1405" i="6"/>
  <c r="A1405" i="6" s="1"/>
  <c r="E1406" i="6" l="1"/>
  <c r="A1406" i="6" s="1"/>
  <c r="C1407" i="6"/>
  <c r="C1408" i="6" l="1"/>
  <c r="E1407" i="6"/>
  <c r="A1407" i="6" s="1"/>
  <c r="C1409" i="6" l="1"/>
  <c r="E1408" i="6"/>
  <c r="A1408" i="6" s="1"/>
  <c r="E1409" i="6" l="1"/>
  <c r="A1409" i="6" s="1"/>
  <c r="C1410" i="6"/>
  <c r="E1410" i="6" l="1"/>
  <c r="A1410" i="6" s="1"/>
  <c r="C1411" i="6"/>
  <c r="C1412" i="6" l="1"/>
  <c r="E1411" i="6"/>
  <c r="A1411" i="6" s="1"/>
  <c r="E1412" i="6" l="1"/>
  <c r="A1412" i="6" s="1"/>
  <c r="C1413" i="6"/>
  <c r="C1414" i="6" l="1"/>
  <c r="E1413" i="6"/>
  <c r="A1413" i="6" s="1"/>
  <c r="E1414" i="6" l="1"/>
  <c r="A1414" i="6" s="1"/>
  <c r="C1415" i="6"/>
  <c r="C1416" i="6" l="1"/>
  <c r="E1415" i="6"/>
  <c r="A1415" i="6" s="1"/>
  <c r="C1417" i="6" l="1"/>
  <c r="E1416" i="6"/>
  <c r="A1416" i="6" s="1"/>
  <c r="C1418" i="6" l="1"/>
  <c r="E1417" i="6"/>
  <c r="A1417" i="6" s="1"/>
  <c r="E1418" i="6" l="1"/>
  <c r="A1418" i="6" s="1"/>
  <c r="C1419" i="6"/>
  <c r="C1420" i="6" l="1"/>
  <c r="E1419" i="6"/>
  <c r="A1419" i="6" s="1"/>
  <c r="C1421" i="6" l="1"/>
  <c r="E1420" i="6"/>
  <c r="A1420" i="6" s="1"/>
  <c r="C1422" i="6" l="1"/>
  <c r="E1421" i="6"/>
  <c r="A1421" i="6" s="1"/>
  <c r="C1423" i="6" l="1"/>
  <c r="E1422" i="6"/>
  <c r="A1422" i="6" s="1"/>
  <c r="E1423" i="6" l="1"/>
  <c r="A1423" i="6" s="1"/>
  <c r="C1424" i="6"/>
  <c r="C1425" i="6" l="1"/>
  <c r="E1424" i="6"/>
  <c r="A1424" i="6" s="1"/>
  <c r="C1426" i="6" l="1"/>
  <c r="E1425" i="6"/>
  <c r="A1425" i="6" s="1"/>
  <c r="E1426" i="6" l="1"/>
  <c r="A1426" i="6" s="1"/>
  <c r="C1427" i="6"/>
  <c r="E1427" i="6" l="1"/>
  <c r="A1427" i="6" s="1"/>
  <c r="C1428" i="6"/>
  <c r="C1429" i="6" l="1"/>
  <c r="E1428" i="6"/>
  <c r="A1428" i="6" s="1"/>
  <c r="E1429" i="6" l="1"/>
  <c r="A1429" i="6" s="1"/>
  <c r="C1430" i="6"/>
  <c r="C1431" i="6" l="1"/>
  <c r="E1430" i="6"/>
  <c r="A1430" i="6" s="1"/>
  <c r="E1431" i="6" l="1"/>
  <c r="A1431" i="6" s="1"/>
  <c r="C1432" i="6"/>
  <c r="C1433" i="6" l="1"/>
  <c r="E1432" i="6"/>
  <c r="A1432" i="6" s="1"/>
  <c r="C1434" i="6" l="1"/>
  <c r="E1433" i="6"/>
  <c r="A1433" i="6" s="1"/>
  <c r="E1434" i="6" l="1"/>
  <c r="A1434" i="6" s="1"/>
  <c r="C1435" i="6"/>
  <c r="E1435" i="6" l="1"/>
  <c r="A1435" i="6" s="1"/>
  <c r="C1436" i="6"/>
  <c r="C1437" i="6" l="1"/>
  <c r="E1436" i="6"/>
  <c r="A1436" i="6" s="1"/>
  <c r="E1437" i="6" l="1"/>
  <c r="A1437" i="6" s="1"/>
  <c r="C1438" i="6"/>
  <c r="C1439" i="6" l="1"/>
  <c r="E1438" i="6"/>
  <c r="A1438" i="6" s="1"/>
  <c r="E1439" i="6" l="1"/>
  <c r="A1439" i="6" s="1"/>
  <c r="C1440" i="6"/>
  <c r="C1441" i="6" l="1"/>
  <c r="E1440" i="6"/>
  <c r="A1440" i="6" s="1"/>
  <c r="C1442" i="6" l="1"/>
  <c r="E1441" i="6"/>
  <c r="A1441" i="6" s="1"/>
  <c r="E1442" i="6" l="1"/>
  <c r="A1442" i="6" s="1"/>
  <c r="C1443" i="6"/>
  <c r="E1443" i="6" l="1"/>
  <c r="A1443" i="6" s="1"/>
  <c r="C1444" i="6"/>
  <c r="C1445" i="6" l="1"/>
  <c r="E1444" i="6"/>
  <c r="A1444" i="6" s="1"/>
  <c r="C1446" i="6" l="1"/>
  <c r="E1445" i="6"/>
  <c r="A1445" i="6" s="1"/>
  <c r="C1447" i="6" l="1"/>
  <c r="E1446" i="6"/>
  <c r="A1446" i="6" s="1"/>
  <c r="E1447" i="6" l="1"/>
  <c r="A1447" i="6" s="1"/>
  <c r="C1448" i="6"/>
  <c r="C1449" i="6" l="1"/>
  <c r="E1448" i="6"/>
  <c r="A1448" i="6" s="1"/>
  <c r="C1450" i="6" l="1"/>
  <c r="E1449" i="6"/>
  <c r="A1449" i="6" s="1"/>
  <c r="E1450" i="6" l="1"/>
  <c r="A1450" i="6" s="1"/>
  <c r="C1451" i="6"/>
  <c r="E1451" i="6" l="1"/>
  <c r="A1451" i="6" s="1"/>
  <c r="C1452" i="6"/>
  <c r="C1453" i="6" l="1"/>
  <c r="E1452" i="6"/>
  <c r="A1452" i="6" s="1"/>
  <c r="E1453" i="6" l="1"/>
  <c r="A1453" i="6" s="1"/>
  <c r="C1454" i="6"/>
  <c r="C1455" i="6" l="1"/>
  <c r="E1454" i="6"/>
  <c r="A1454" i="6" s="1"/>
  <c r="E1455" i="6" l="1"/>
  <c r="A1455" i="6" s="1"/>
  <c r="C1456" i="6"/>
  <c r="C1457" i="6" l="1"/>
  <c r="E1456" i="6"/>
  <c r="A1456" i="6" s="1"/>
  <c r="C1458" i="6" l="1"/>
  <c r="E1457" i="6"/>
  <c r="A1457" i="6" s="1"/>
  <c r="G1458" i="6" l="1"/>
  <c r="C1459" i="6"/>
  <c r="A1458" i="6"/>
  <c r="F1458" i="6"/>
  <c r="H1458" i="6"/>
  <c r="O11" i="5" l="1"/>
  <c r="P11" i="5"/>
  <c r="H1459" i="6"/>
  <c r="G1459" i="6"/>
  <c r="C1460" i="6"/>
  <c r="F1459" i="6"/>
  <c r="A1459" i="6"/>
  <c r="S13" i="5" l="1"/>
  <c r="R63" i="5"/>
  <c r="R13" i="5"/>
  <c r="A1460" i="6"/>
  <c r="O14" i="5" s="1"/>
  <c r="F1460" i="6"/>
  <c r="C1461" i="6"/>
  <c r="H1460" i="6"/>
  <c r="G1460" i="6"/>
  <c r="P13" i="5" l="1"/>
  <c r="S14" i="5"/>
  <c r="P63" i="5"/>
  <c r="Q13" i="5"/>
  <c r="P14" i="5"/>
  <c r="Q11" i="5"/>
  <c r="O13" i="5"/>
  <c r="Q14" i="5"/>
  <c r="R14" i="5"/>
  <c r="Q63" i="5"/>
  <c r="S63" i="5"/>
  <c r="O63" i="5"/>
  <c r="C1462" i="6"/>
  <c r="F1461" i="6"/>
  <c r="H1461" i="6"/>
  <c r="E1461" i="6"/>
  <c r="A1461" i="6" s="1"/>
  <c r="G1461" i="6"/>
  <c r="T14" i="5" l="1"/>
  <c r="AM13" i="5"/>
  <c r="R11" i="5"/>
  <c r="T63" i="5"/>
  <c r="AM14" i="5"/>
  <c r="AN14" i="5" s="1"/>
  <c r="AM63" i="5"/>
  <c r="T13" i="5"/>
  <c r="G1462" i="6"/>
  <c r="H1462" i="6"/>
  <c r="C1463" i="6"/>
  <c r="E1462" i="6"/>
  <c r="A1462" i="6" s="1"/>
  <c r="F1462" i="6"/>
  <c r="S11" i="5" s="1"/>
  <c r="T11" i="5" l="1"/>
  <c r="AM11" i="5"/>
  <c r="H1463" i="6"/>
  <c r="F1463" i="6"/>
  <c r="C1464" i="6"/>
  <c r="G1463" i="6"/>
  <c r="E1463" i="6"/>
  <c r="A1463" i="6" s="1"/>
  <c r="E1464" i="6" l="1"/>
  <c r="A1464" i="6" s="1"/>
  <c r="H1464" i="6"/>
  <c r="C1465" i="6"/>
  <c r="G1464" i="6"/>
  <c r="F1464" i="6"/>
  <c r="E1465" i="6" l="1"/>
  <c r="A1465" i="6" s="1"/>
  <c r="G1465" i="6"/>
  <c r="C1466" i="6"/>
  <c r="H1465" i="6"/>
  <c r="F1465" i="6"/>
  <c r="O12" i="5" s="1"/>
  <c r="C1467" i="6" l="1"/>
  <c r="H1466" i="6"/>
  <c r="G1466" i="6"/>
  <c r="E1466" i="6"/>
  <c r="A1466" i="6" s="1"/>
  <c r="F1466" i="6"/>
  <c r="P12" i="5" s="1"/>
  <c r="G1467" i="6" l="1"/>
  <c r="C1468" i="6"/>
  <c r="H1467" i="6"/>
  <c r="E1467" i="6"/>
  <c r="A1467" i="6" s="1"/>
  <c r="F1467" i="6"/>
  <c r="Q12" i="5" s="1"/>
  <c r="F1468" i="6" l="1"/>
  <c r="R12" i="5" s="1"/>
  <c r="E1468" i="6"/>
  <c r="A1468" i="6" s="1"/>
  <c r="H1468" i="6"/>
  <c r="G1468" i="6"/>
  <c r="C1469" i="6"/>
  <c r="E1469" i="6" l="1"/>
  <c r="A1469" i="6" s="1"/>
  <c r="F1469" i="6"/>
  <c r="S12" i="5" s="1"/>
  <c r="AM12" i="5" s="1"/>
  <c r="C1470" i="6"/>
  <c r="G1469" i="6"/>
  <c r="H1469" i="6"/>
  <c r="AN11" i="5" l="1"/>
  <c r="AN13" i="5"/>
  <c r="AN12" i="5"/>
  <c r="T12" i="5"/>
  <c r="C1471" i="6"/>
  <c r="H1470" i="6"/>
  <c r="F1470" i="6"/>
  <c r="G1470" i="6"/>
  <c r="E1470" i="6"/>
  <c r="A1470" i="6" s="1"/>
  <c r="G1471" i="6" l="1"/>
  <c r="H1471" i="6"/>
  <c r="F1471" i="6"/>
  <c r="E1471" i="6"/>
  <c r="A1471" i="6" s="1"/>
  <c r="AC51" i="5" l="1"/>
  <c r="S46" i="5"/>
  <c r="Z19" i="5"/>
  <c r="R30" i="5"/>
  <c r="Q17" i="5"/>
  <c r="S53" i="5"/>
  <c r="R46" i="5"/>
  <c r="Z51" i="5"/>
  <c r="O50" i="5"/>
  <c r="AA37" i="5"/>
  <c r="O42" i="5"/>
  <c r="Q40" i="5"/>
  <c r="AA43" i="5"/>
  <c r="Z33" i="5"/>
  <c r="Y49" i="5"/>
  <c r="P50" i="5"/>
  <c r="Z28" i="5"/>
  <c r="AB36" i="5"/>
  <c r="Z52" i="5"/>
  <c r="O25" i="5"/>
  <c r="Q46" i="5"/>
  <c r="S42" i="5"/>
  <c r="P42" i="5"/>
  <c r="R23" i="5"/>
  <c r="S17" i="5"/>
  <c r="Y42" i="5"/>
  <c r="P62" i="5"/>
  <c r="P18" i="5"/>
  <c r="AC13" i="5"/>
  <c r="AA31" i="5"/>
  <c r="Y43" i="5"/>
  <c r="Q41" i="5"/>
  <c r="R24" i="5"/>
  <c r="AA36" i="5"/>
  <c r="S45" i="5"/>
  <c r="AC45" i="5"/>
  <c r="O35" i="5"/>
  <c r="Y47" i="5"/>
  <c r="Z20" i="5"/>
  <c r="AC17" i="5"/>
  <c r="Y13" i="5"/>
  <c r="R40" i="5"/>
  <c r="S55" i="5"/>
  <c r="AC15" i="5"/>
  <c r="P24" i="5"/>
  <c r="Z61" i="5"/>
  <c r="Z48" i="5"/>
  <c r="Z11" i="5"/>
  <c r="AB45" i="5"/>
  <c r="AA61" i="5"/>
  <c r="Y60" i="5"/>
  <c r="AA48" i="5"/>
  <c r="P55" i="5"/>
  <c r="P23" i="5"/>
  <c r="Q59" i="5"/>
  <c r="R47" i="5"/>
  <c r="Y45" i="5"/>
  <c r="S29" i="5"/>
  <c r="Z49" i="5"/>
  <c r="O22" i="5"/>
  <c r="P36" i="5"/>
  <c r="R58" i="5"/>
  <c r="S60" i="5"/>
  <c r="Q61" i="5"/>
  <c r="Z12" i="5"/>
  <c r="Y55" i="5"/>
  <c r="R26" i="5"/>
  <c r="AA30" i="5"/>
  <c r="O55" i="5"/>
  <c r="Q31" i="5"/>
  <c r="Y62" i="5"/>
  <c r="Z23" i="5"/>
  <c r="Z45" i="5"/>
  <c r="Y18" i="5"/>
  <c r="Y37" i="5"/>
  <c r="AA59" i="5"/>
  <c r="R50" i="5"/>
  <c r="S61" i="5"/>
  <c r="Q19" i="5"/>
  <c r="AA51" i="5"/>
  <c r="Z53" i="5"/>
  <c r="AB54" i="5"/>
  <c r="Q43" i="5"/>
  <c r="Y25" i="5"/>
  <c r="S47" i="5"/>
  <c r="AA56" i="5"/>
  <c r="R51" i="5"/>
  <c r="AC35" i="5"/>
  <c r="AA62" i="5"/>
  <c r="R20" i="5"/>
  <c r="Z40" i="5"/>
  <c r="P60" i="5"/>
  <c r="R45" i="5"/>
  <c r="AC31" i="5"/>
  <c r="Q34" i="5"/>
  <c r="Y41" i="5"/>
  <c r="S56" i="5"/>
  <c r="R17" i="5"/>
  <c r="S40" i="5"/>
  <c r="AA14" i="5"/>
  <c r="AC24" i="5"/>
  <c r="P31" i="5"/>
  <c r="AA44" i="5"/>
  <c r="AA54" i="5"/>
  <c r="Z24" i="5"/>
  <c r="AB28" i="5"/>
  <c r="AA21" i="5"/>
  <c r="Q22" i="5"/>
  <c r="AC25" i="5"/>
  <c r="Q57" i="5"/>
  <c r="AB57" i="5"/>
  <c r="Y50" i="5"/>
  <c r="Q37" i="5"/>
  <c r="AA25" i="5"/>
  <c r="AA33" i="5"/>
  <c r="Y16" i="5"/>
  <c r="O54" i="5"/>
  <c r="P38" i="5"/>
  <c r="R27" i="5"/>
  <c r="AB34" i="5"/>
  <c r="AA26" i="5"/>
  <c r="AA52" i="5"/>
  <c r="P49" i="5"/>
  <c r="Q39" i="5"/>
  <c r="AA60" i="5"/>
  <c r="Y23" i="5"/>
  <c r="R37" i="5"/>
  <c r="O62" i="5"/>
  <c r="R34" i="5"/>
  <c r="O47" i="5"/>
  <c r="AC30" i="5"/>
  <c r="AA57" i="5"/>
  <c r="AB56" i="5"/>
  <c r="AC54" i="5"/>
  <c r="AA49" i="5"/>
  <c r="P37" i="5"/>
  <c r="S19" i="5"/>
  <c r="Q27" i="5"/>
  <c r="AC50" i="5"/>
  <c r="Z35" i="5"/>
  <c r="AC16" i="5"/>
  <c r="AC40" i="5"/>
  <c r="S31" i="5"/>
  <c r="AC19" i="5"/>
  <c r="P26" i="5"/>
  <c r="S33" i="5"/>
  <c r="Y31" i="5"/>
  <c r="AB61" i="5"/>
  <c r="AA24" i="5"/>
  <c r="S15" i="5"/>
  <c r="S58" i="5"/>
  <c r="Z25" i="5"/>
  <c r="AB18" i="5"/>
  <c r="Z46" i="5"/>
  <c r="O48" i="5"/>
  <c r="AA32" i="5"/>
  <c r="Y44" i="5"/>
  <c r="O36" i="5"/>
  <c r="Q55" i="5"/>
  <c r="AC20" i="5"/>
  <c r="AB13" i="5"/>
  <c r="Q47" i="5"/>
  <c r="AC42" i="5"/>
  <c r="R57" i="5"/>
  <c r="AC62" i="5"/>
  <c r="R32" i="5"/>
  <c r="P30" i="5"/>
  <c r="O44" i="5"/>
  <c r="Z41" i="5"/>
  <c r="Y28" i="5"/>
  <c r="O29" i="5"/>
  <c r="S57" i="5"/>
  <c r="Q45" i="5"/>
  <c r="R54" i="5"/>
  <c r="O20" i="5"/>
  <c r="AC14" i="5"/>
  <c r="Y58" i="5"/>
  <c r="AC60" i="5"/>
  <c r="Z36" i="5"/>
  <c r="AB21" i="5"/>
  <c r="Z59" i="5"/>
  <c r="O33" i="5"/>
  <c r="Z21" i="5"/>
  <c r="AC52" i="5"/>
  <c r="Z54" i="5"/>
  <c r="R39" i="5"/>
  <c r="P15" i="5"/>
  <c r="Z60" i="5"/>
  <c r="Z37" i="5"/>
  <c r="AB16" i="5"/>
  <c r="Q15" i="5"/>
  <c r="P43" i="5"/>
  <c r="Z42" i="5"/>
  <c r="AC23" i="5"/>
  <c r="AC53" i="5"/>
  <c r="O61" i="5"/>
  <c r="AB14" i="5"/>
  <c r="P22" i="5"/>
  <c r="P28" i="5"/>
  <c r="O18" i="5"/>
  <c r="S38" i="5"/>
  <c r="AB60" i="5"/>
  <c r="Y24" i="5"/>
  <c r="AB32" i="5"/>
  <c r="R53" i="5"/>
  <c r="AB20" i="5"/>
  <c r="AB41" i="5"/>
  <c r="Z18" i="5"/>
  <c r="AA18" i="5"/>
  <c r="Q54" i="5"/>
  <c r="AA46" i="5"/>
  <c r="AC36" i="5"/>
  <c r="AB59" i="5"/>
  <c r="Z47" i="5"/>
  <c r="Q49" i="5"/>
  <c r="AA17" i="5"/>
  <c r="O39" i="5"/>
  <c r="AC33" i="5"/>
  <c r="Y32" i="5"/>
  <c r="Q32" i="5"/>
  <c r="P54" i="5"/>
  <c r="Q33" i="5"/>
  <c r="Y46" i="5"/>
  <c r="S52" i="5"/>
  <c r="Y35" i="5"/>
  <c r="S35" i="5"/>
  <c r="AA20" i="5"/>
  <c r="AC38" i="5"/>
  <c r="Q30" i="5"/>
  <c r="O30" i="5"/>
  <c r="AA39" i="5"/>
  <c r="Z16" i="5"/>
  <c r="P59" i="5"/>
  <c r="S54" i="5"/>
  <c r="AC39" i="5"/>
  <c r="AC22" i="5"/>
  <c r="O34" i="5"/>
  <c r="AA40" i="5"/>
  <c r="Z17" i="5"/>
  <c r="AC32" i="5"/>
  <c r="Q44" i="5"/>
  <c r="AA55" i="5"/>
  <c r="AB22" i="5"/>
  <c r="AC12" i="5"/>
  <c r="S36" i="5"/>
  <c r="AB42" i="5"/>
  <c r="Y61" i="5"/>
  <c r="Z26" i="5"/>
  <c r="O23" i="5"/>
  <c r="Y27" i="5"/>
  <c r="O21" i="5"/>
  <c r="R62" i="5"/>
  <c r="AB40" i="5"/>
  <c r="AC59" i="5"/>
  <c r="AC34" i="5"/>
  <c r="O15" i="5"/>
  <c r="S18" i="5"/>
  <c r="Y54" i="5"/>
  <c r="Y51" i="5"/>
  <c r="Z27" i="5"/>
  <c r="AB15" i="5"/>
  <c r="AC41" i="5"/>
  <c r="AC56" i="5"/>
  <c r="AC18" i="5"/>
  <c r="O31" i="5"/>
  <c r="P33" i="5"/>
  <c r="P47" i="5"/>
  <c r="Q21" i="5"/>
  <c r="AB30" i="5"/>
  <c r="AB62" i="5"/>
  <c r="AA28" i="5"/>
  <c r="S21" i="5"/>
  <c r="P48" i="5"/>
  <c r="P16" i="5"/>
  <c r="AB26" i="5"/>
  <c r="AB24" i="5"/>
  <c r="R44" i="5"/>
  <c r="R56" i="5"/>
  <c r="Y29" i="5"/>
  <c r="AA23" i="5"/>
  <c r="AB29" i="5"/>
  <c r="S41" i="5"/>
  <c r="R52" i="5"/>
  <c r="AA38" i="5"/>
  <c r="P35" i="5"/>
  <c r="AB19" i="5"/>
  <c r="Y15" i="5"/>
  <c r="S37" i="5"/>
  <c r="Y40" i="5"/>
  <c r="Q20" i="5"/>
  <c r="O60" i="5"/>
  <c r="AA42" i="5"/>
  <c r="AB47" i="5"/>
  <c r="S16" i="5"/>
  <c r="Q36" i="5"/>
  <c r="O57" i="5"/>
  <c r="S32" i="5"/>
  <c r="AC46" i="5"/>
  <c r="P27" i="5"/>
  <c r="Y21" i="5"/>
  <c r="S23" i="5"/>
  <c r="Z31" i="5"/>
  <c r="AB25" i="5"/>
  <c r="O40" i="5"/>
  <c r="Y52" i="5"/>
  <c r="Z30" i="5"/>
  <c r="AA29" i="5"/>
  <c r="R22" i="5"/>
  <c r="S51" i="5"/>
  <c r="Z50" i="5"/>
  <c r="AC55" i="5"/>
  <c r="Y26" i="5"/>
  <c r="O41" i="5"/>
  <c r="Z14" i="5"/>
  <c r="Z56" i="5"/>
  <c r="AB37" i="5"/>
  <c r="Z57" i="5"/>
  <c r="O27" i="5"/>
  <c r="Q56" i="5"/>
  <c r="P29" i="5"/>
  <c r="Z34" i="5"/>
  <c r="Y38" i="5"/>
  <c r="O24" i="5"/>
  <c r="O56" i="5"/>
  <c r="P46" i="5"/>
  <c r="R55" i="5"/>
  <c r="AB17" i="5"/>
  <c r="AA47" i="5"/>
  <c r="R42" i="5"/>
  <c r="R36" i="5"/>
  <c r="AC61" i="5"/>
  <c r="AC47" i="5"/>
  <c r="Y30" i="5"/>
  <c r="Y22" i="5"/>
  <c r="AB55" i="5"/>
  <c r="R49" i="5"/>
  <c r="R38" i="5"/>
  <c r="Z55" i="5"/>
  <c r="Q25" i="5"/>
  <c r="O45" i="5"/>
  <c r="AB46" i="5"/>
  <c r="S48" i="5"/>
  <c r="AA27" i="5"/>
  <c r="O51" i="5"/>
  <c r="R59" i="5"/>
  <c r="S25" i="5"/>
  <c r="O46" i="5"/>
  <c r="AC27" i="5"/>
  <c r="O28" i="5"/>
  <c r="Z39" i="5"/>
  <c r="Q24" i="5"/>
  <c r="AB23" i="5"/>
  <c r="AC21" i="5"/>
  <c r="P17" i="5"/>
  <c r="AB12" i="5"/>
  <c r="S49" i="5"/>
  <c r="S59" i="5"/>
  <c r="R25" i="5"/>
  <c r="R16" i="5"/>
  <c r="S24" i="5"/>
  <c r="O17" i="5"/>
  <c r="Q51" i="5"/>
  <c r="AB52" i="5"/>
  <c r="AC57" i="5"/>
  <c r="Q16" i="5"/>
  <c r="Z29" i="5"/>
  <c r="Q60" i="5"/>
  <c r="AA16" i="5"/>
  <c r="Y19" i="5"/>
  <c r="Z15" i="5"/>
  <c r="R21" i="5"/>
  <c r="AC44" i="5"/>
  <c r="AA35" i="5"/>
  <c r="AA13" i="5"/>
  <c r="AB33" i="5"/>
  <c r="P41" i="5"/>
  <c r="AB58" i="5"/>
  <c r="AB49" i="5"/>
  <c r="R31" i="5"/>
  <c r="Y12" i="5"/>
  <c r="Y48" i="5"/>
  <c r="Q23" i="5"/>
  <c r="AB53" i="5"/>
  <c r="Y17" i="5"/>
  <c r="S28" i="5"/>
  <c r="S22" i="5"/>
  <c r="P61" i="5"/>
  <c r="Z62" i="5"/>
  <c r="AB51" i="5"/>
  <c r="Q18" i="5"/>
  <c r="AA19" i="5"/>
  <c r="R61" i="5"/>
  <c r="P58" i="5"/>
  <c r="AA53" i="5"/>
  <c r="P32" i="5"/>
  <c r="S34" i="5"/>
  <c r="Z43" i="5"/>
  <c r="Q42" i="5"/>
  <c r="Y20" i="5"/>
  <c r="S26" i="5"/>
  <c r="P20" i="5"/>
  <c r="Y57" i="5"/>
  <c r="R48" i="5"/>
  <c r="Q50" i="5"/>
  <c r="Y39" i="5"/>
  <c r="O16" i="5"/>
  <c r="P25" i="5"/>
  <c r="AC43" i="5"/>
  <c r="AB11" i="5"/>
  <c r="P34" i="5"/>
  <c r="AC28" i="5"/>
  <c r="AC29" i="5"/>
  <c r="O38" i="5"/>
  <c r="AA45" i="5"/>
  <c r="AA12" i="5"/>
  <c r="S30" i="5"/>
  <c r="AB35" i="5"/>
  <c r="Z38" i="5"/>
  <c r="Z32" i="5"/>
  <c r="AC11" i="5"/>
  <c r="Q35" i="5"/>
  <c r="Q38" i="5"/>
  <c r="P21" i="5"/>
  <c r="AA22" i="5"/>
  <c r="S43" i="5"/>
  <c r="AB27" i="5"/>
  <c r="O49" i="5"/>
  <c r="Q58" i="5"/>
  <c r="AB31" i="5"/>
  <c r="R43" i="5"/>
  <c r="R29" i="5"/>
  <c r="P19" i="5"/>
  <c r="S20" i="5"/>
  <c r="P51" i="5"/>
  <c r="O52" i="5"/>
  <c r="Z13" i="5"/>
  <c r="AC58" i="5"/>
  <c r="AB50" i="5"/>
  <c r="R19" i="5"/>
  <c r="O19" i="5"/>
  <c r="R41" i="5"/>
  <c r="AB48" i="5"/>
  <c r="S44" i="5"/>
  <c r="Y36" i="5"/>
  <c r="Q52" i="5"/>
  <c r="AB38" i="5"/>
  <c r="S62" i="5"/>
  <c r="P40" i="5"/>
  <c r="P53" i="5"/>
  <c r="AC49" i="5"/>
  <c r="AB43" i="5"/>
  <c r="Q62" i="5"/>
  <c r="O37" i="5"/>
  <c r="AB44" i="5"/>
  <c r="Y11" i="5"/>
  <c r="P57" i="5"/>
  <c r="R60" i="5"/>
  <c r="Y34" i="5"/>
  <c r="P45" i="5"/>
  <c r="Y33" i="5"/>
  <c r="O26" i="5"/>
  <c r="Q48" i="5"/>
  <c r="P56" i="5"/>
  <c r="AA11" i="5"/>
  <c r="Q28" i="5"/>
  <c r="O53" i="5"/>
  <c r="R18" i="5"/>
  <c r="Q26" i="5"/>
  <c r="Q29" i="5"/>
  <c r="AA34" i="5"/>
  <c r="AB39" i="5"/>
  <c r="P39" i="5"/>
  <c r="R15" i="5"/>
  <c r="Z58" i="5"/>
  <c r="P52" i="5"/>
  <c r="Q53" i="5"/>
  <c r="O59" i="5"/>
  <c r="Y59" i="5"/>
  <c r="R35" i="5"/>
  <c r="AA58" i="5"/>
  <c r="R28" i="5"/>
  <c r="AC37" i="5"/>
  <c r="Z22" i="5"/>
  <c r="Y56" i="5"/>
  <c r="O58" i="5"/>
  <c r="S39" i="5"/>
  <c r="AC48" i="5"/>
  <c r="AA50" i="5"/>
  <c r="Z44" i="5"/>
  <c r="Y14" i="5"/>
  <c r="S50" i="5"/>
  <c r="O43" i="5"/>
  <c r="AA41" i="5"/>
  <c r="P44" i="5"/>
  <c r="S27" i="5"/>
  <c r="O32" i="5"/>
  <c r="Y53" i="5"/>
  <c r="AC26" i="5"/>
  <c r="AA15" i="5"/>
  <c r="R33" i="5"/>
  <c r="AS35" i="5" l="1"/>
  <c r="AT36" i="5" s="1"/>
  <c r="AD36" i="5"/>
  <c r="T51" i="5"/>
  <c r="AM51" i="5"/>
  <c r="AQ50" i="5"/>
  <c r="AM57" i="5"/>
  <c r="AQ56" i="5"/>
  <c r="T57" i="5"/>
  <c r="AS34" i="5"/>
  <c r="AT35" i="5" s="1"/>
  <c r="AD35" i="5"/>
  <c r="AM29" i="5"/>
  <c r="AQ28" i="5"/>
  <c r="T29" i="5"/>
  <c r="AS30" i="5"/>
  <c r="AT31" i="5" s="1"/>
  <c r="AD31" i="5"/>
  <c r="AS40" i="5"/>
  <c r="AT41" i="5" s="1"/>
  <c r="AD41" i="5"/>
  <c r="AD25" i="5"/>
  <c r="AS24" i="5"/>
  <c r="AT25" i="5" s="1"/>
  <c r="AM22" i="5"/>
  <c r="AQ21" i="5"/>
  <c r="T22" i="5"/>
  <c r="AQ24" i="5"/>
  <c r="T25" i="5"/>
  <c r="AM25" i="5"/>
  <c r="AS58" i="5"/>
  <c r="AT59" i="5" s="1"/>
  <c r="AD59" i="5"/>
  <c r="AM52" i="5"/>
  <c r="AQ51" i="5"/>
  <c r="T52" i="5"/>
  <c r="AD20" i="5"/>
  <c r="AS19" i="5"/>
  <c r="AT20" i="5" s="1"/>
  <c r="AM24" i="5"/>
  <c r="AN25" i="5" s="1"/>
  <c r="AQ23" i="5"/>
  <c r="T24" i="5"/>
  <c r="AM60" i="5"/>
  <c r="T60" i="5"/>
  <c r="AQ59" i="5"/>
  <c r="AS14" i="5"/>
  <c r="AT15" i="5" s="1"/>
  <c r="AD15" i="5"/>
  <c r="AS28" i="5"/>
  <c r="AT29" i="5" s="1"/>
  <c r="AD29" i="5"/>
  <c r="AS50" i="5"/>
  <c r="AT51" i="5" s="1"/>
  <c r="AD51" i="5"/>
  <c r="AQ20" i="5"/>
  <c r="T21" i="5"/>
  <c r="AM21" i="5"/>
  <c r="AS60" i="5"/>
  <c r="AT61" i="5" s="1"/>
  <c r="AD61" i="5"/>
  <c r="AM33" i="5"/>
  <c r="AQ32" i="5"/>
  <c r="T33" i="5"/>
  <c r="AS27" i="5"/>
  <c r="AT28" i="5" s="1"/>
  <c r="AD28" i="5"/>
  <c r="T36" i="5"/>
  <c r="AM36" i="5"/>
  <c r="AQ35" i="5"/>
  <c r="AM47" i="5"/>
  <c r="AQ46" i="5"/>
  <c r="T47" i="5"/>
  <c r="AS22" i="5"/>
  <c r="AT23" i="5" s="1"/>
  <c r="AD23" i="5"/>
  <c r="AD37" i="5"/>
  <c r="AS36" i="5"/>
  <c r="AT37" i="5" s="1"/>
  <c r="AD62" i="5"/>
  <c r="AS62" i="5"/>
  <c r="AT63" i="5" s="1"/>
  <c r="AS63" i="5"/>
  <c r="AS61" i="5"/>
  <c r="AT62" i="5" s="1"/>
  <c r="AD60" i="5"/>
  <c r="AS59" i="5"/>
  <c r="AT60" i="5" s="1"/>
  <c r="AS42" i="5"/>
  <c r="AT43" i="5" s="1"/>
  <c r="AD43" i="5"/>
  <c r="AS48" i="5"/>
  <c r="AT49" i="5" s="1"/>
  <c r="AD49" i="5"/>
  <c r="AM42" i="5"/>
  <c r="AQ41" i="5"/>
  <c r="T42" i="5"/>
  <c r="AD33" i="5"/>
  <c r="AS32" i="5"/>
  <c r="AT33" i="5" s="1"/>
  <c r="AD12" i="5"/>
  <c r="AS11" i="5"/>
  <c r="AT12" i="5" s="1"/>
  <c r="AQ55" i="5"/>
  <c r="T56" i="5"/>
  <c r="AM56" i="5"/>
  <c r="AD26" i="5"/>
  <c r="AS25" i="5"/>
  <c r="AT26" i="5" s="1"/>
  <c r="AM40" i="5"/>
  <c r="AQ39" i="5"/>
  <c r="T40" i="5"/>
  <c r="T15" i="5"/>
  <c r="AM15" i="5"/>
  <c r="AQ14" i="5"/>
  <c r="AQ13" i="5"/>
  <c r="AQ38" i="5"/>
  <c r="T39" i="5"/>
  <c r="AM39" i="5"/>
  <c r="AM20" i="5"/>
  <c r="AQ19" i="5"/>
  <c r="T20" i="5"/>
  <c r="T53" i="5"/>
  <c r="AM53" i="5"/>
  <c r="AQ52" i="5"/>
  <c r="AQ12" i="5"/>
  <c r="AQ11" i="5"/>
  <c r="AM46" i="5"/>
  <c r="AQ45" i="5"/>
  <c r="T46" i="5"/>
  <c r="AD53" i="5"/>
  <c r="AS52" i="5"/>
  <c r="AT53" i="5" s="1"/>
  <c r="T58" i="5"/>
  <c r="AM58" i="5"/>
  <c r="AQ57" i="5"/>
  <c r="AM59" i="5"/>
  <c r="AQ58" i="5"/>
  <c r="T59" i="5"/>
  <c r="AM26" i="5"/>
  <c r="AQ25" i="5"/>
  <c r="T26" i="5"/>
  <c r="AS33" i="5"/>
  <c r="AT34" i="5" s="1"/>
  <c r="AD34" i="5"/>
  <c r="T16" i="5"/>
  <c r="AM16" i="5"/>
  <c r="AQ15" i="5"/>
  <c r="AS56" i="5"/>
  <c r="AT57" i="5" s="1"/>
  <c r="AD57" i="5"/>
  <c r="AD22" i="5"/>
  <c r="AS21" i="5"/>
  <c r="AT22" i="5" s="1"/>
  <c r="AD38" i="5"/>
  <c r="AS37" i="5"/>
  <c r="AT38" i="5" s="1"/>
  <c r="AM27" i="5"/>
  <c r="AQ26" i="5"/>
  <c r="T27" i="5"/>
  <c r="AS53" i="5"/>
  <c r="AT54" i="5" s="1"/>
  <c r="AD54" i="5"/>
  <c r="AD27" i="5"/>
  <c r="AS26" i="5"/>
  <c r="AT27" i="5" s="1"/>
  <c r="T30" i="5"/>
  <c r="AM30" i="5"/>
  <c r="AQ29" i="5"/>
  <c r="AS45" i="5"/>
  <c r="AT46" i="5" s="1"/>
  <c r="AD46" i="5"/>
  <c r="AS31" i="5"/>
  <c r="AT32" i="5" s="1"/>
  <c r="AD32" i="5"/>
  <c r="AQ17" i="5"/>
  <c r="T18" i="5"/>
  <c r="AM18" i="5"/>
  <c r="T61" i="5"/>
  <c r="AQ60" i="5"/>
  <c r="AM61" i="5"/>
  <c r="AS57" i="5"/>
  <c r="AT58" i="5" s="1"/>
  <c r="AD58" i="5"/>
  <c r="AD44" i="5"/>
  <c r="AS43" i="5"/>
  <c r="AT44" i="5" s="1"/>
  <c r="AM54" i="5"/>
  <c r="AQ53" i="5"/>
  <c r="T54" i="5"/>
  <c r="AD18" i="5"/>
  <c r="AS17" i="5"/>
  <c r="AT18" i="5" s="1"/>
  <c r="AS54" i="5"/>
  <c r="AT55" i="5" s="1"/>
  <c r="AD55" i="5"/>
  <c r="AS46" i="5"/>
  <c r="AT47" i="5" s="1"/>
  <c r="AD47" i="5"/>
  <c r="AD42" i="5"/>
  <c r="AS41" i="5"/>
  <c r="AT42" i="5" s="1"/>
  <c r="AQ18" i="5"/>
  <c r="T19" i="5"/>
  <c r="AM19" i="5"/>
  <c r="AD17" i="5"/>
  <c r="AS16" i="5"/>
  <c r="AT17" i="5" s="1"/>
  <c r="AM45" i="5"/>
  <c r="AQ44" i="5"/>
  <c r="T45" i="5"/>
  <c r="AS20" i="5"/>
  <c r="AT21" i="5" s="1"/>
  <c r="AD21" i="5"/>
  <c r="T48" i="5"/>
  <c r="AM48" i="5"/>
  <c r="AQ47" i="5"/>
  <c r="AD14" i="5"/>
  <c r="AS13" i="5"/>
  <c r="AT14" i="5" s="1"/>
  <c r="AD11" i="5"/>
  <c r="AM49" i="5"/>
  <c r="AQ48" i="5"/>
  <c r="T49" i="5"/>
  <c r="AQ31" i="5"/>
  <c r="T32" i="5"/>
  <c r="AM32" i="5"/>
  <c r="AN33" i="5" s="1"/>
  <c r="AQ42" i="5"/>
  <c r="T43" i="5"/>
  <c r="AM43" i="5"/>
  <c r="AS55" i="5"/>
  <c r="AT56" i="5" s="1"/>
  <c r="AD56" i="5"/>
  <c r="AQ36" i="5"/>
  <c r="T37" i="5"/>
  <c r="AM37" i="5"/>
  <c r="AQ37" i="5"/>
  <c r="T38" i="5"/>
  <c r="AM38" i="5"/>
  <c r="AS38" i="5"/>
  <c r="AT39" i="5" s="1"/>
  <c r="AD39" i="5"/>
  <c r="AS47" i="5"/>
  <c r="AT48" i="5" s="1"/>
  <c r="AD48" i="5"/>
  <c r="AD19" i="5"/>
  <c r="AS18" i="5"/>
  <c r="AT19" i="5" s="1"/>
  <c r="AQ16" i="5"/>
  <c r="T17" i="5"/>
  <c r="AM17" i="5"/>
  <c r="AM28" i="5"/>
  <c r="AQ27" i="5"/>
  <c r="T28" i="5"/>
  <c r="AD30" i="5"/>
  <c r="AS29" i="5"/>
  <c r="AT30" i="5" s="1"/>
  <c r="AM41" i="5"/>
  <c r="AQ40" i="5"/>
  <c r="T41" i="5"/>
  <c r="AS51" i="5"/>
  <c r="AT52" i="5" s="1"/>
  <c r="AD52" i="5"/>
  <c r="AD40" i="5"/>
  <c r="AS39" i="5"/>
  <c r="AT40" i="5" s="1"/>
  <c r="AM31" i="5"/>
  <c r="AQ30" i="5"/>
  <c r="T31" i="5"/>
  <c r="AQ22" i="5"/>
  <c r="T23" i="5"/>
  <c r="AM23" i="5"/>
  <c r="AM34" i="5"/>
  <c r="AQ33" i="5"/>
  <c r="T34" i="5"/>
  <c r="AD24" i="5"/>
  <c r="AS23" i="5"/>
  <c r="AT24" i="5" s="1"/>
  <c r="AM44" i="5"/>
  <c r="AQ43" i="5"/>
  <c r="T44" i="5"/>
  <c r="AQ63" i="5"/>
  <c r="AM62" i="5"/>
  <c r="AN63" i="5" s="1"/>
  <c r="AQ61" i="5"/>
  <c r="T62" i="5"/>
  <c r="AQ62" i="5"/>
  <c r="AS15" i="5"/>
  <c r="AT16" i="5" s="1"/>
  <c r="AD16" i="5"/>
  <c r="AS49" i="5"/>
  <c r="AT50" i="5" s="1"/>
  <c r="AD50" i="5"/>
  <c r="AQ54" i="5"/>
  <c r="T55" i="5"/>
  <c r="AM55" i="5"/>
  <c r="AN56" i="5" s="1"/>
  <c r="AS44" i="5"/>
  <c r="AT45" i="5" s="1"/>
  <c r="AD45" i="5"/>
  <c r="AS12" i="5"/>
  <c r="AT13" i="5" s="1"/>
  <c r="AD13" i="5"/>
  <c r="T35" i="5"/>
  <c r="AM35" i="5"/>
  <c r="AQ34" i="5"/>
  <c r="AQ49" i="5"/>
  <c r="T50" i="5"/>
  <c r="AM50" i="5"/>
  <c r="AN18" i="5" l="1"/>
  <c r="AN45" i="5"/>
  <c r="AN29" i="5"/>
  <c r="AN39" i="5"/>
  <c r="AN60" i="5"/>
  <c r="AN20" i="5"/>
  <c r="AN51" i="5"/>
  <c r="AN36" i="5"/>
  <c r="AN46" i="5"/>
  <c r="AN32" i="5"/>
  <c r="AN47" i="5"/>
  <c r="AN21" i="5"/>
  <c r="AN24" i="5"/>
  <c r="AN42" i="5"/>
  <c r="AN27" i="5"/>
  <c r="AN40" i="5"/>
  <c r="AN57" i="5"/>
  <c r="AN22" i="5"/>
  <c r="AN49" i="5"/>
  <c r="AD68" i="5"/>
  <c r="AN37" i="5"/>
  <c r="AN61" i="5"/>
  <c r="AN53" i="5"/>
  <c r="AN23" i="5"/>
  <c r="AN52" i="5"/>
  <c r="AN59" i="5"/>
  <c r="AN16" i="5"/>
  <c r="AN15" i="5"/>
  <c r="AR48" i="5"/>
  <c r="AR17" i="5"/>
  <c r="AR42" i="5"/>
  <c r="AR31" i="5"/>
  <c r="AR61" i="5"/>
  <c r="AR15" i="5"/>
  <c r="AR46" i="5"/>
  <c r="AR58" i="5"/>
  <c r="AR26" i="5"/>
  <c r="AR51" i="5"/>
  <c r="AR38" i="5"/>
  <c r="AR11" i="5"/>
  <c r="AR19" i="5"/>
  <c r="AR52" i="5"/>
  <c r="AR27" i="5"/>
  <c r="AR43" i="5"/>
  <c r="AR60" i="5"/>
  <c r="AR40" i="5"/>
  <c r="AR53" i="5"/>
  <c r="AR41" i="5"/>
  <c r="AR22" i="5"/>
  <c r="AR25" i="5"/>
  <c r="AR30" i="5"/>
  <c r="AR54" i="5"/>
  <c r="AR57" i="5"/>
  <c r="AR50" i="5"/>
  <c r="AR12" i="5"/>
  <c r="AR13" i="5"/>
  <c r="AR33" i="5"/>
  <c r="AR35" i="5"/>
  <c r="AR20" i="5"/>
  <c r="AR14" i="5"/>
  <c r="AR32" i="5"/>
  <c r="AR44" i="5"/>
  <c r="AR34" i="5"/>
  <c r="AR28" i="5"/>
  <c r="AR45" i="5"/>
  <c r="AR49" i="5"/>
  <c r="AR16" i="5"/>
  <c r="AR39" i="5"/>
  <c r="AR59" i="5"/>
  <c r="AR37" i="5"/>
  <c r="AR36" i="5"/>
  <c r="AR24" i="5"/>
  <c r="AR55" i="5"/>
  <c r="AR63" i="5"/>
  <c r="AR47" i="5"/>
  <c r="AR29" i="5"/>
  <c r="AR23" i="5"/>
  <c r="AR62" i="5"/>
  <c r="AR18" i="5"/>
  <c r="AR56" i="5"/>
  <c r="AR21" i="5"/>
  <c r="AN41" i="5"/>
  <c r="AN43" i="5"/>
  <c r="AN30" i="5"/>
  <c r="AN38" i="5"/>
  <c r="AN55" i="5"/>
  <c r="AN19" i="5"/>
  <c r="AN31" i="5"/>
  <c r="AN28" i="5"/>
  <c r="AN17" i="5"/>
  <c r="T68" i="5"/>
  <c r="AN48" i="5"/>
  <c r="AN34" i="5"/>
  <c r="AN58" i="5"/>
  <c r="AN35" i="5"/>
  <c r="AN44" i="5"/>
  <c r="AN50" i="5"/>
  <c r="AN62" i="5"/>
  <c r="AN54" i="5"/>
  <c r="AN26" i="5"/>
  <c r="AR68" i="5" l="1"/>
  <c r="AN68" i="5"/>
  <c r="AO11" i="5"/>
  <c r="AP12" i="5" s="1"/>
  <c r="AO29" i="5"/>
  <c r="AP30" i="5" s="1"/>
  <c r="AO12" i="5"/>
  <c r="AP13" i="5" s="1"/>
  <c r="AO32" i="5"/>
  <c r="AP33" i="5" s="1"/>
  <c r="AO58" i="5"/>
  <c r="AP59" i="5" s="1"/>
  <c r="AO53" i="5"/>
  <c r="AP54" i="5" s="1"/>
  <c r="AO14" i="5"/>
  <c r="AP15" i="5" s="1"/>
  <c r="AO18" i="5"/>
  <c r="AP19" i="5" s="1"/>
  <c r="AO60" i="5"/>
  <c r="AP61" i="5" s="1"/>
  <c r="AO48" i="5"/>
  <c r="AP49" i="5" s="1"/>
  <c r="AO59" i="5"/>
  <c r="AP60" i="5" s="1"/>
  <c r="AO25" i="5"/>
  <c r="AP26" i="5" s="1"/>
  <c r="AO13" i="5"/>
  <c r="AP14" i="5" s="1"/>
  <c r="AO51" i="5"/>
  <c r="AP52" i="5" s="1"/>
  <c r="AO43" i="5"/>
  <c r="AP44" i="5" s="1"/>
  <c r="AO61" i="5"/>
  <c r="AP62" i="5" s="1"/>
  <c r="AO41" i="5"/>
  <c r="AP42" i="5" s="1"/>
  <c r="AO56" i="5"/>
  <c r="AP57" i="5" s="1"/>
  <c r="AO23" i="5"/>
  <c r="AP24" i="5" s="1"/>
  <c r="AO46" i="5"/>
  <c r="AP47" i="5" s="1"/>
  <c r="AO15" i="5"/>
  <c r="AP16" i="5" s="1"/>
  <c r="AO30" i="5"/>
  <c r="AP31" i="5" s="1"/>
  <c r="AO39" i="5"/>
  <c r="AP40" i="5" s="1"/>
  <c r="AO42" i="5"/>
  <c r="AP43" i="5" s="1"/>
  <c r="AO24" i="5"/>
  <c r="AP25" i="5" s="1"/>
  <c r="AO31" i="5"/>
  <c r="AP32" i="5" s="1"/>
  <c r="AO19" i="5"/>
  <c r="AP20" i="5" s="1"/>
  <c r="AO34" i="5"/>
  <c r="AP35" i="5" s="1"/>
  <c r="AO16" i="5"/>
  <c r="AP17" i="5" s="1"/>
  <c r="AO28" i="5"/>
  <c r="AP29" i="5" s="1"/>
  <c r="AO21" i="5"/>
  <c r="AP22" i="5" s="1"/>
  <c r="AO38" i="5"/>
  <c r="AP39" i="5" s="1"/>
  <c r="AO33" i="5"/>
  <c r="AP34" i="5" s="1"/>
  <c r="AO57" i="5"/>
  <c r="AP58" i="5" s="1"/>
  <c r="AO50" i="5"/>
  <c r="AP51" i="5" s="1"/>
  <c r="AO47" i="5"/>
  <c r="AP48" i="5" s="1"/>
  <c r="AO44" i="5"/>
  <c r="AP45" i="5" s="1"/>
  <c r="AO45" i="5"/>
  <c r="AP46" i="5" s="1"/>
  <c r="AO22" i="5"/>
  <c r="AP23" i="5" s="1"/>
  <c r="AO62" i="5"/>
  <c r="AP63" i="5" s="1"/>
  <c r="AO20" i="5"/>
  <c r="AP21" i="5" s="1"/>
  <c r="AO36" i="5"/>
  <c r="AP37" i="5" s="1"/>
  <c r="AO49" i="5"/>
  <c r="AP50" i="5" s="1"/>
  <c r="AO35" i="5"/>
  <c r="AP36" i="5" s="1"/>
  <c r="AO52" i="5"/>
  <c r="AP53" i="5" s="1"/>
  <c r="AO55" i="5"/>
  <c r="AP56" i="5" s="1"/>
  <c r="AO63" i="5"/>
  <c r="AS10" i="5" s="1"/>
  <c r="AT11" i="5" s="1"/>
  <c r="AT68" i="5" s="1"/>
  <c r="AO54" i="5"/>
  <c r="AP55" i="5" s="1"/>
  <c r="AO17" i="5"/>
  <c r="AP18" i="5" s="1"/>
  <c r="AO37" i="5"/>
  <c r="AP38" i="5" s="1"/>
  <c r="AO40" i="5"/>
  <c r="AP41" i="5" s="1"/>
  <c r="AO26" i="5"/>
  <c r="AP27" i="5" s="1"/>
  <c r="AO27" i="5"/>
  <c r="AP28" i="5" s="1"/>
  <c r="AK37" i="5"/>
  <c r="AL38" i="5" s="1"/>
  <c r="AK26" i="5"/>
  <c r="AL27" i="5" s="1"/>
  <c r="AK11" i="5"/>
  <c r="AL12" i="5" s="1"/>
  <c r="AK60" i="5"/>
  <c r="AL61" i="5" s="1"/>
  <c r="AK63" i="5"/>
  <c r="AO10" i="5" s="1"/>
  <c r="AP11" i="5" s="1"/>
  <c r="AK19" i="5"/>
  <c r="AL20" i="5" s="1"/>
  <c r="AK13" i="5"/>
  <c r="AL14" i="5" s="1"/>
  <c r="AK49" i="5"/>
  <c r="AL50" i="5" s="1"/>
  <c r="AK61" i="5"/>
  <c r="AL62" i="5" s="1"/>
  <c r="AK38" i="5"/>
  <c r="AL39" i="5" s="1"/>
  <c r="AK27" i="5"/>
  <c r="AL28" i="5" s="1"/>
  <c r="AK40" i="5"/>
  <c r="AL41" i="5" s="1"/>
  <c r="AK12" i="5"/>
  <c r="AL13" i="5" s="1"/>
  <c r="AK56" i="5"/>
  <c r="AL57" i="5" s="1"/>
  <c r="AK29" i="5"/>
  <c r="AL30" i="5" s="1"/>
  <c r="AK53" i="5"/>
  <c r="AL54" i="5" s="1"/>
  <c r="AK46" i="5"/>
  <c r="AL47" i="5" s="1"/>
  <c r="AK16" i="5"/>
  <c r="AL17" i="5" s="1"/>
  <c r="AK42" i="5"/>
  <c r="AL43" i="5" s="1"/>
  <c r="AD70" i="5"/>
  <c r="AK48" i="5"/>
  <c r="AL49" i="5" s="1"/>
  <c r="AK23" i="5"/>
  <c r="AL24" i="5" s="1"/>
  <c r="AK18" i="5"/>
  <c r="AL19" i="5" s="1"/>
  <c r="AK15" i="5"/>
  <c r="AL16" i="5" s="1"/>
  <c r="AK45" i="5"/>
  <c r="AL46" i="5" s="1"/>
  <c r="AK36" i="5"/>
  <c r="AL37" i="5" s="1"/>
  <c r="AK43" i="5"/>
  <c r="AL44" i="5" s="1"/>
  <c r="AK54" i="5"/>
  <c r="AL55" i="5" s="1"/>
  <c r="AK24" i="5"/>
  <c r="AL25" i="5" s="1"/>
  <c r="AK21" i="5"/>
  <c r="AL22" i="5" s="1"/>
  <c r="AK14" i="5"/>
  <c r="AL15" i="5" s="1"/>
  <c r="AK50" i="5"/>
  <c r="AL51" i="5" s="1"/>
  <c r="AK41" i="5"/>
  <c r="AL42" i="5" s="1"/>
  <c r="AK59" i="5"/>
  <c r="AL60" i="5" s="1"/>
  <c r="AK62" i="5"/>
  <c r="AL63" i="5" s="1"/>
  <c r="AK33" i="5"/>
  <c r="AL34" i="5" s="1"/>
  <c r="AK39" i="5"/>
  <c r="AL40" i="5" s="1"/>
  <c r="AK35" i="5"/>
  <c r="AL36" i="5" s="1"/>
  <c r="AK31" i="5"/>
  <c r="AL32" i="5" s="1"/>
  <c r="AK52" i="5"/>
  <c r="AL53" i="5" s="1"/>
  <c r="AK55" i="5"/>
  <c r="AL56" i="5" s="1"/>
  <c r="AK51" i="5"/>
  <c r="AL52" i="5" s="1"/>
  <c r="AK30" i="5"/>
  <c r="AL31" i="5" s="1"/>
  <c r="AK20" i="5"/>
  <c r="AL21" i="5" s="1"/>
  <c r="AK25" i="5"/>
  <c r="AL26" i="5" s="1"/>
  <c r="AK34" i="5"/>
  <c r="AL35" i="5" s="1"/>
  <c r="AK28" i="5"/>
  <c r="AL29" i="5" s="1"/>
  <c r="AK44" i="5"/>
  <c r="AL45" i="5" s="1"/>
  <c r="AK22" i="5"/>
  <c r="AL23" i="5" s="1"/>
  <c r="AK57" i="5"/>
  <c r="AL58" i="5" s="1"/>
  <c r="AK58" i="5"/>
  <c r="AL59" i="5" s="1"/>
  <c r="AK47" i="5"/>
  <c r="AL48" i="5" s="1"/>
  <c r="AK32" i="5"/>
  <c r="AL33" i="5" s="1"/>
  <c r="AK17" i="5"/>
  <c r="AL18" i="5" s="1"/>
  <c r="AP68" i="5" l="1"/>
  <c r="AL68"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Henk Tjassing</author>
  </authors>
  <commentList>
    <comment ref="M11" authorId="0" shapeId="0" xr:uid="{3E3E14B7-7126-406C-A1DA-F192CCC31F74}">
      <text>
        <r>
          <rPr>
            <b/>
            <sz val="8"/>
            <color indexed="81"/>
            <rFont val="Tahoma"/>
            <family val="2"/>
          </rPr>
          <t>handmatig invullen</t>
        </r>
      </text>
    </comment>
    <comment ref="W11" authorId="0" shapeId="0" xr:uid="{012F1F49-B835-45AA-A978-22818B5E7F28}">
      <text>
        <r>
          <rPr>
            <b/>
            <sz val="8"/>
            <color indexed="81"/>
            <rFont val="Tahoma"/>
            <family val="2"/>
          </rPr>
          <t>handmatig invullen</t>
        </r>
      </text>
    </comment>
  </commentList>
</comments>
</file>

<file path=xl/sharedStrings.xml><?xml version="1.0" encoding="utf-8"?>
<sst xmlns="http://schemas.openxmlformats.org/spreadsheetml/2006/main" count="5204" uniqueCount="222">
  <si>
    <t>Bestuur</t>
  </si>
  <si>
    <t>:</t>
  </si>
  <si>
    <t>Naam medewerker</t>
  </si>
  <si>
    <t>Personeelsnummer</t>
  </si>
  <si>
    <t>Geboortedatum kind</t>
  </si>
  <si>
    <t>Wtf bij aanvang verlof</t>
  </si>
  <si>
    <t>Wtf na opname verlof</t>
  </si>
  <si>
    <t>reeds eerder opgenomen uren</t>
  </si>
  <si>
    <t>Regio</t>
  </si>
  <si>
    <t>Noord</t>
  </si>
  <si>
    <t>Midden</t>
  </si>
  <si>
    <t>Zuid</t>
  </si>
  <si>
    <t>Van</t>
  </si>
  <si>
    <t>Tot en met</t>
  </si>
  <si>
    <t>Voorjaarsvakantie</t>
  </si>
  <si>
    <t>Meivakantie</t>
  </si>
  <si>
    <t>Zomervakantie</t>
  </si>
  <si>
    <t>Herfstvakantie</t>
  </si>
  <si>
    <t>Kerstvakantie</t>
  </si>
  <si>
    <t>onbet</t>
  </si>
  <si>
    <t>bet</t>
  </si>
  <si>
    <t>uren</t>
  </si>
  <si>
    <t>=</t>
  </si>
  <si>
    <t>uren per week</t>
  </si>
  <si>
    <t>1 jaar oud</t>
  </si>
  <si>
    <t>4 jaar oud</t>
  </si>
  <si>
    <t>val geb datum kind</t>
  </si>
  <si>
    <t>Ma</t>
  </si>
  <si>
    <t>Di</t>
  </si>
  <si>
    <t>Wo</t>
  </si>
  <si>
    <t>Do</t>
  </si>
  <si>
    <t>Vr</t>
  </si>
  <si>
    <t>Totaal</t>
  </si>
  <si>
    <t>wtf verlof</t>
  </si>
  <si>
    <t>Ouderschapsverlof in werkuren</t>
  </si>
  <si>
    <t>Datum ingang verlof</t>
  </si>
  <si>
    <t>Relatie tot kind</t>
  </si>
  <si>
    <t>Meerling?</t>
  </si>
  <si>
    <t>Moeder</t>
  </si>
  <si>
    <t>Vader</t>
  </si>
  <si>
    <t>Verzorger</t>
  </si>
  <si>
    <t>Nee</t>
  </si>
  <si>
    <t>Tweeling</t>
  </si>
  <si>
    <t>Drieling</t>
  </si>
  <si>
    <t>Einddatum of wijziging verlof</t>
  </si>
  <si>
    <t>Aantal maanden verlof</t>
  </si>
  <si>
    <t>Kortingspercentage wtf verlof</t>
  </si>
  <si>
    <t>Opgenomen uren verlof</t>
  </si>
  <si>
    <t>werken</t>
  </si>
  <si>
    <t>verlof</t>
  </si>
  <si>
    <t>Resterende uren verlof</t>
  </si>
  <si>
    <t>Recht op uren verlof</t>
  </si>
  <si>
    <t>Maximaal werkweken vrij</t>
  </si>
  <si>
    <t>Opgenomen %</t>
  </si>
  <si>
    <t>Rest %</t>
  </si>
  <si>
    <t xml:space="preserve">Goede vrijdag </t>
  </si>
  <si>
    <t xml:space="preserve">2e Paasdag </t>
  </si>
  <si>
    <t xml:space="preserve">Bevrijdingsdag </t>
  </si>
  <si>
    <t xml:space="preserve">Hemelvaartsdag </t>
  </si>
  <si>
    <t xml:space="preserve">2e Pinksterdag </t>
  </si>
  <si>
    <t>Koningsdag</t>
  </si>
  <si>
    <t>vakanties</t>
  </si>
  <si>
    <t>Uren max 55%</t>
  </si>
  <si>
    <t>Totaal uren betaald verlof opgenomen</t>
  </si>
  <si>
    <t>geboorte datum</t>
  </si>
  <si>
    <t>dagen</t>
  </si>
  <si>
    <t>Datum wijziging verlof</t>
  </si>
  <si>
    <t>Einddatum verlof</t>
  </si>
  <si>
    <t>Einddatum wijziging verlof</t>
  </si>
  <si>
    <t>werkdagen</t>
  </si>
  <si>
    <t>Ondertekening medewerker:</t>
  </si>
  <si>
    <t>Ondertekening namens bevoegd gezag:</t>
  </si>
  <si>
    <t>Datum:</t>
  </si>
  <si>
    <t>Handtekening:</t>
  </si>
  <si>
    <t>TOELICHTING OP HET AANVRAAGFORMULIER</t>
  </si>
  <si>
    <t>Opname ouderschapsverlof</t>
  </si>
  <si>
    <t>Regio:</t>
  </si>
  <si>
    <t xml:space="preserve">Uren </t>
  </si>
  <si>
    <t>Uren</t>
  </si>
  <si>
    <t>Wknr</t>
  </si>
  <si>
    <t>van</t>
  </si>
  <si>
    <t>t/m</t>
  </si>
  <si>
    <t>ma</t>
  </si>
  <si>
    <t>di</t>
  </si>
  <si>
    <t>wo</t>
  </si>
  <si>
    <t>do</t>
  </si>
  <si>
    <t>vr</t>
  </si>
  <si>
    <t>OSV</t>
  </si>
  <si>
    <t>Datum</t>
  </si>
  <si>
    <t>dag</t>
  </si>
  <si>
    <t>Jaar</t>
  </si>
  <si>
    <t>Vakantie Noord</t>
  </si>
  <si>
    <t>Vakantie Midden</t>
  </si>
  <si>
    <t>Vakantie Zuid</t>
  </si>
  <si>
    <t>Vakantie</t>
  </si>
  <si>
    <t>za</t>
  </si>
  <si>
    <t>zo</t>
  </si>
  <si>
    <t>Begin</t>
  </si>
  <si>
    <t>Eind</t>
  </si>
  <si>
    <t>Extra vrij 1</t>
  </si>
  <si>
    <t>Extra vrij 2</t>
  </si>
  <si>
    <t>Extra vrij 3</t>
  </si>
  <si>
    <t>Extra vrije dagen</t>
  </si>
  <si>
    <t>Eerder opgenomen uren (indien ingevuld) worden hierop in mindering gebracht</t>
  </si>
  <si>
    <t>aanvang betaald verlof 75%</t>
  </si>
  <si>
    <t>aanvang betaald verlof 55%</t>
  </si>
  <si>
    <t>Beoogde einddatum obv openstaande uren</t>
  </si>
  <si>
    <t/>
  </si>
  <si>
    <t>Datum velden</t>
  </si>
  <si>
    <t xml:space="preserve"> Eerder opgenomen uren (indien ingevuld) worden hierop in mindering gebracht</t>
  </si>
  <si>
    <t xml:space="preserve"> (niet schoolvakanties)</t>
  </si>
  <si>
    <t>15.6. Ouderschapsverlof</t>
  </si>
  <si>
    <t>15.6.a. Recht op verlof</t>
  </si>
  <si>
    <t>Ondergetekende verklaart dat hij / zij kennis heeft genomen van de voorwaarden voor opname van ouderschapsverlof zoals beschreven in de artikelen 15.6 tot en met 15.7c van de CAO VO (zie volgende bladzijde).</t>
  </si>
  <si>
    <t>1. De werknemer die als ouder in familierechtelijke betrekking staat tot een kind, heeft recht op verlof zonder behoud van loon. Indien de werknemer met ingang van hetzelfde tijdstip tot meer dan 1 kind in familierechtelijke betrekking komt te staan, bestaat er ten aanzien van ieder van die kinderen recht op verlof.</t>
  </si>
  <si>
    <t>2. De werknemer die blijkens verklaringen uit de Basisregistratie Personen (BRP) op hetzelfde adres woont als een kind en duurzaam de verzorging en de opvoeding van dat kind als eigen kind op zich heeft genomen, heeft recht op verlof zonder behoud van loon. Indien de werknemer met het oog op adoptie met ingang van hetzelfde tijdstip de verzorging en opvoeding van meer dan 1 kind op zich heeft genomen, bestaat er ten aanzien van ieder van die kinderen recht op verlof. In alle andere gevallen waarin de in de eerste volzin gestelde voorwaarden voor meer dan 1 kind met ingang van hetzelfde tijdstip worden vervuld, bestaat er slechts recht op 1 keer verlof.</t>
  </si>
  <si>
    <t>3. De betaling van de pensioenbijdrage door de werkgever en de werknemer heeft plaats alsof er geen verlof wordt genoten.</t>
  </si>
  <si>
    <t>BETAALD OUDERSCHAPSVERLOF VO</t>
  </si>
  <si>
    <t>4. Indien de arbeidsovereenkomst wordt beëindigd voordat het verlof volledig is genoten, heeft de werknemer, indien hij een nieuwe arbeidsverhouding aangaat, tegenover de nieuwe werkgever aanspraak op het resterende deel van het verlof met inachtneming van de bepalingen betreffende ouderschapsverlof. De werkgever is in dat geval verplicht aan de werknemer, op diens verzoek, een verklaring uit te reiken waaruit blijkt op hoeveel verlof de werknemer nog aanspraak heeft.</t>
  </si>
  <si>
    <t>15.6.b. Omvang, duur en invulling verlof</t>
  </si>
  <si>
    <r>
      <t>1. Het aantal uren verlof waarop de werknemer ten hoogste recht heeft, bedraagt per kind bij een normbetrekking 830 uur (</t>
    </r>
    <r>
      <rPr>
        <sz val="8"/>
        <color theme="1"/>
        <rFont val="Calibri"/>
        <family val="2"/>
        <scheme val="minor"/>
      </rPr>
      <t>10)</t>
    </r>
    <r>
      <rPr>
        <sz val="11"/>
        <color theme="1"/>
        <rFont val="Calibri"/>
        <family val="2"/>
        <scheme val="minor"/>
      </rPr>
      <t>.</t>
    </r>
  </si>
  <si>
    <t>(10) In de Wet arbeid en zorg staat in plaats hiervan dat het aantal uren verlof waarop de werknemer ten hoogste recht heeft 26 maal de arbeidsduur per week bedraagt. In deze bepaling wordt uitgegaan van de normjaartaak, hetgeen op hetzelfde neerkomt. In beide gevallen betreft het de helft van de arbeidsomvang per jaar.</t>
  </si>
  <si>
    <t>2. De omvang van het verlof wordt berekend op grond van de betrekkingsomvang op de dag voorafgaand aan de ingangsdatum van het verlof. Het verlof kan echter niet meer bedragen dan zou gelden op grond van de betrekkingsomvang 12 maanden voorafgaand aan de ingangsdatum van het verlof. De werkgever heeft de mogelijkheid op dit laatste punt anders te beslissen en dus toch rekening te houden met de grotere betrekkingsomvang.</t>
  </si>
  <si>
    <t>3. Indien de omvang van de betrekking gedurende de ouderschapsverlofperiode wijzigt, wordt de aanspraak op verlof opnieuw vastgesteld, rekening houdend met de mate waarin de omvang van de betrekking is gewijzigd en de tijd die sinds het opnemen van het verlof is verstreken.</t>
  </si>
  <si>
    <t>4. Het verlof kan gespreid worden opgenomen.</t>
  </si>
  <si>
    <t>5. De werkgever stelt de werknemer in staat het verlof op een herkenbare wijze op te nemen. Desgewenst kan de werknemer het verlof aaneengesloten opnemen in de vorm van een vrije dag, respectievelijk dagdelen per week.</t>
  </si>
  <si>
    <t>15.6.c. Leeftijd kind</t>
  </si>
  <si>
    <t>Geen recht op verlof als bedoeld in artikel 15.6.a. bestaat na de datum waarop het kind de leeftijd van 8 jaren heeft bereikt.</t>
  </si>
  <si>
    <t>15.6.d. Meldingsverplichting</t>
  </si>
  <si>
    <t>1. De werknemer meldt het voornemen om verlof op te nemen ten minste 2 maanden voor het tijdstip van ingang van het verlof schriftelijk aan de werkgever onder opgave van de periode, het aantal uren verlof per week of als de arbeidsduur over een ander tijdvak is overeengekomen over dat tijdvak en de spreiding daarvan over de week of het anderszins overeengekomen tijdvak.</t>
  </si>
  <si>
    <t>2. De tijdstippen van ingang en einde van het verlof kunnen afhankelijk worden gesteld van de datum van de bevalling, van het einde van het bevallingsverlof of van de aanvang van de verzorging.</t>
  </si>
  <si>
    <t>3. De werkgever kan, na overleg met de werknemer, de spreiding van de uren over de week op grond van een zwaarwegend bedrijfs- of dienstbelang wijzigen, tot 4 weken voor het tijdstip van ingang van het verlof. De werknemer kan op grond van een dergelijke wijziging het verzoek intrekken.</t>
  </si>
  <si>
    <t>4. Het derde lid is niet van toepassing op de werknemer die na het verlof, bedoeld in artikel 15.1. lid 2 onder p, gedurende een tijdvak van 4 weken voor 3 dagen waarop hij arbeid pleegt te verrichten gebruikmaakt van zijn recht op verlof als bedoeld in artikel 15.6.a.</t>
  </si>
  <si>
    <t>15.6.e. Intrekking of wijziging melding</t>
  </si>
  <si>
    <t>1. De werkgever stemt in met een verzoek van de werknemer om het verlof niet op te nemen of niet voort te zetten als gevolg van het opnemen van zwangerschaps-, bevallings- of adoptieverlof. Een verzoek om het verlof niet op te nemen of niet voort te zetten op grond van onvoorziene omstandigheden kan de werkgever afwijzen indien een zwaarwegend bedrijfs- of dienstbelang zich hiertegen verzet.</t>
  </si>
  <si>
    <t>2. Indien een werknemer verzoekt om het verlof niet op te nemen of niet voort te zetten op grond van onvoorziene omstandigheden, stemt de werkgever daarmee in, tenzij een zwaarwegend bedrijfs- of dienstbelang zich hiertegen verzet. De werkgever beslist uiterlijk 4 weken nadat het verzoek is gedaan, en geeft, als dit geval zich voordoet, ook aan wat de gewichtige redenen zijn waarom de werkgever niet instemt met het verzoek. In het geval dat het ouderschapsverlof op verzoek van werknemer niet wordt voortgezet, vervalt het recht op het overige deel van dat verlof en de daarbij behorende bezoldiging tenzij het verlof wegens ziekte, of zwangerschaps- en bevallingsverlof van de werknemer wordt opgeschort.</t>
  </si>
  <si>
    <t>15.7. Aanvullende regeling betaald ouderschapsverlof</t>
  </si>
  <si>
    <t>15.7.a.Algemene regels (geldend tot 2 augustus 2022)</t>
  </si>
  <si>
    <t>1. Van de 830 uur ouderschapsverlof zoals genoemd in artikel 15.6.b. lid 1 bedraagt het betaald ouderschapsverlof bij een normbetrekking maximaal 415 uur per kind.</t>
  </si>
  <si>
    <t>2. Over de uren waarvoor betaald ouderschapsverlof is verleend, behoudt de werknemer in afwijking van artikel 15.6.a. lid 1 en 2 55% van de bezoldiging.</t>
  </si>
  <si>
    <t>15.7.b Algemene regels (geldend vanaf 2 augustus 2022)</t>
  </si>
  <si>
    <t>2. Over de uren waarin de werknemer betaald ouderschapsverlof geniet gedurende het eerste levensjaar van het kind, behoudt hij 75% van zijn salaris, onder verrekening van de wettelijke uitkering t.b.v. betaald ouderschapsverlof op grond van de Wet arbeid en zorg, waarvoor de werkgever een uitkeringsaanvraag kan indienen bij het UWV.</t>
  </si>
  <si>
    <t>3. Het ouderschapsverlof op grond van het eerste lid dat niet is opgenomen tijdens het eerste levensjaar van het kind kan de werknemer opnemen uiterlijk tot de datum waarop het kind de leeftijd van vier jaar heeft bereikt. Over deze uren behoudt de werknemer 55% van zijn salaris.</t>
  </si>
  <si>
    <t>4. Indien de inwerkingtreding van deze regeling per 2 augustus 2022 (op korte termijn) tot onbillijke situaties leidt, kunnen werkgever en werknemer tot 1 februari 2023 in overleg treden voor een passende oplossing.</t>
  </si>
  <si>
    <t>15.7.c.Terugbetalingsverplichting</t>
  </si>
  <si>
    <t>1. Een werknemer kan in bepaalde gevallen worden verplicht tot terugbetaling van de bezoldiging zoals bedoeld in artikel 15.7.a. tijdens de verlofperiode. Die plicht bestaat indien de werknemer binnen een jaar nadat hij (een gedeelte van het) ouderschapsverlof op grond van deze regeling heeft genoten ontslag neemt of hij wegens plichtsverzuim wordt ontslagen en wanneer de betrekkingsomvang binnen een jaar na afloop van de verlofperiode wordt verkleind tot de helft of minder van de betrekkingsomvang op de dag voorafgaand aan de ingangsdatum van het verlof. In die gevallen is de werknemer verplicht tot terugbetaling van de bezoldiging die hij gedurende het ouderschapsverlof heeft ontvangen over het aantal uren waarmee de betrekkingsomvang is verkleind.</t>
  </si>
  <si>
    <t>2. Geen terugbetalingsverplichting ontstaat indien de werknemer ontslag neemt omdat hij een andere betrekking binnen het vo aanvaardt.</t>
  </si>
  <si>
    <t>Jaar oud</t>
  </si>
  <si>
    <t>Ouderschapsverlof 1e jaar</t>
  </si>
  <si>
    <t>Wettelijk betaald ouderschapsverlof</t>
  </si>
  <si>
    <t xml:space="preserve">Sinds 2 augustus 2022 heeft iedere werknemer recht op wettelijk betaald ouderschapsverlof. Dit verlof is gelijk aan 9 maal de betrekkingsomvang per week. In het Primair Onderwijs is in de cao bepaald dat een fulltime dienstverband, 40 uur per week groot is. In het Voortgezet Onderwijs is geen omvang per week vastgesteld bij een volledige betrekking. Het verlof moet binnen 1 jaar na de geboorte van het kind worden opgenomen. Voor kinderen die door adoptie en/of als pleegkind worden opgenomen geldt een afwijkende termijn waarbinnen het verlof moet worden opgenomen. Gedurende het verlof heeft u geen aanspraak op salaris, maar op een uitkering van het UWV. Deze uitkering wordt via uw werkgever aan u betaald via uw salaris.  </t>
  </si>
  <si>
    <t>Aanvullend betaald ouderschapsverlof CAO PO en VO</t>
  </si>
  <si>
    <t>In de cao Primair en Voortgezet Onderwijs is bepaald dat de uitkering tot een 75% wordt aangevuld door de werkgever. Tevens is in deze cao's een aanvullende regeling voor betaald ouderschapsverlof zijn opgenomen. Totaal heeft men recht op 415 uur betaald ouderschapsverlof bij een volledig dienstverband. Het wettelijk betaald ouderschapsverlof waar men recht op heeft wordt in mindering gebracht op deze 415 uur. Deze sheet voorziet in betaalde ouderschapsverlof zoals dat in de cao PO en VO is opgenomen voor zover dit ook wordt opgenomen binnen 1 jaar na de geboorte van het kind. Ook verlof dat wordt opgenomen nadat het kind 1 jaar is geworden kan deze sheet gebruikt worden gemaakt voor de berekening hiervan.</t>
  </si>
  <si>
    <t>Onbetaald ouderschapsverlof</t>
  </si>
  <si>
    <t>Gebruik spreadsheet</t>
  </si>
  <si>
    <t xml:space="preserve">Om de sheet te kunnen gebruiken volgt hieronder een kleine instructie </t>
  </si>
  <si>
    <t>Tabblad ouderschapsverlof</t>
  </si>
  <si>
    <t>In dit tabblad dienen de volgende velden ingevuld te worden om de berekening goed te laten verlopen</t>
  </si>
  <si>
    <t>Hier graag schoolbestuur invullen</t>
  </si>
  <si>
    <t>Uw achternaam en initialen graag invullen</t>
  </si>
  <si>
    <t>Uw personeelsnummer - staat op uw salarisstrook - graag invullen</t>
  </si>
  <si>
    <t>U kunt deze datum in vullen als dd-mm-jjjj - de cel maakt er automatisch dd-mm-jjjj van</t>
  </si>
  <si>
    <t>Graag een keuze maken dmv driehoekje</t>
  </si>
  <si>
    <t>Graag uw wtf invullen bij aanvang verlof bijv 0,8</t>
  </si>
  <si>
    <t>Graag uw wtf invullen na einde verlof bijv 0,6 - indien van toepassing - anders zelfde wtf invullen wat is ingevuld bij wtf bij aanvang verlof</t>
  </si>
  <si>
    <t>Reeds eerder opgenomen</t>
  </si>
  <si>
    <t>Ook de eventuele afwijkende voorjaarsvakantie kunt u hier invullen - dit is van belang voor de berekening van de duur van het ouderschapsverlof</t>
  </si>
  <si>
    <t>Kalender</t>
  </si>
  <si>
    <t>Wettelijk betaald ouderschapsverlof 75%</t>
  </si>
  <si>
    <t>Hier vult u de datum in van de 1e dag dat u betaald ouderschapsverlof opneemt</t>
  </si>
  <si>
    <t>Hier vult u de einddatum in van het wettelijk betaald ouderschapsverlof - deze datum mag niet later zijn dan uw kind 1 jaar is geworden</t>
  </si>
  <si>
    <t>U dient bij de 1e regel dan de einddatum van het hogere opgenomen verlof in te vullen bijv de datum voordat een vakantie begint</t>
  </si>
  <si>
    <t>Hier vult u de datum in van de 1e dag indien u opname per week wijzigt</t>
  </si>
  <si>
    <t>Hier vult u de einddatum in van het gewijzigde opname verlof per week in - deze datum mag niet later zijn dan uw kind 1 jaar is geworden</t>
  </si>
  <si>
    <t>Aanvullende uitleg</t>
  </si>
  <si>
    <t>Het kan zijn dat u besluit om in de 1e weken van uw verlof een hogere aantal uren op te nemen van het wettelijk betaald ouderschapsverlof en dat u bijv na een vakantie minder uren per week opneemt</t>
  </si>
  <si>
    <t>Het formulier is daar op ingericht om deze mogelijkheid in te vullen doordat er per regeling 2 regels zijn aangemaakt zoals hierboven beschreven</t>
  </si>
  <si>
    <t>Indien u geen wisselende opnames hebt in het wettelijk betaald ouderschapsverlof volstaat het invullen van de 1e regel en kunt u de 2e regel leeg laten</t>
  </si>
  <si>
    <t>Betaald ouderschapsverlof 55%</t>
  </si>
  <si>
    <t>Indien u gebruik blijft maken van betaald ouderschapsverlof zoals bepaald is in de CAO nadat het wettelijk betaalde ouderschapsverlof is afgelopen dient u hier de gegevens in te vullen</t>
  </si>
  <si>
    <t>Hier vult u de datum in van de 1e dag dat u betaald ouderschapsverlof opneemt - deze datum mag niet liggen voor de datum dat u kind 1 jaar is geworden</t>
  </si>
  <si>
    <t>Hier vult u de einddatum in van het betaald ouderschapsverlof - deze datum mag niet later zijn dan uw kind 4 jaar is geworden</t>
  </si>
  <si>
    <t>Hier vult u de einddatum in van het gewijzigde opname verlof per week in - deze datum mag niet later zijn dan uw kind 4 jaar is geworden</t>
  </si>
  <si>
    <t>Extra vrij 4</t>
  </si>
  <si>
    <t>Extra vrij 5</t>
  </si>
  <si>
    <t>Extra vrij 6</t>
  </si>
  <si>
    <t>Extra vrij 7</t>
  </si>
  <si>
    <t>Extra vrij 8</t>
  </si>
  <si>
    <t>Extra vrij 9</t>
  </si>
  <si>
    <r>
      <t xml:space="preserve">Naast het betaalde ouderschapsverlof kan een medewerker ook aanspraak maken op onbetaald ouderschapsverlof. In de cao PO is bepaald dat dit (inclusief betaald ouderschapsverlof) totaal 1040 uur per kind is bij een volledige betrekking. In het Voortgezet Onderwijs is dit 830 uur. Deze sheet is hier </t>
    </r>
    <r>
      <rPr>
        <u/>
        <sz val="11"/>
        <color theme="1"/>
        <rFont val="Calibri"/>
        <family val="2"/>
        <scheme val="minor"/>
      </rPr>
      <t>niet geschikt</t>
    </r>
    <r>
      <rPr>
        <sz val="11"/>
        <color theme="1"/>
        <rFont val="Calibri"/>
        <family val="2"/>
        <scheme val="minor"/>
      </rPr>
      <t xml:space="preserve"> voor, door Confina is ervoor gekozen dit in een aparte sheet te berekenen.</t>
    </r>
  </si>
  <si>
    <t>Indien u eerder betaald verlof heeft genoten graag het aantal opgenomen uren hier invullen</t>
  </si>
  <si>
    <t>Indien geen eerdere opname heeft gedaan kunt u dit veld leeg laten</t>
  </si>
  <si>
    <t>Hier kunt u de datums invullen van de dagen die vanuit school bepaald zijn en samen vallen met uw ouderschapsverlof - graag de datum per vrije dag invullen met een max van 9 dagen</t>
  </si>
  <si>
    <t>Hierin kunt u de datums bepalen die nodig zijn voor het tabblad ouderschapsverlof zoals begin- en einddatum en de vakanties raadplegen</t>
  </si>
  <si>
    <t>De kalender heeft verder geen functie en is ook nergens aangekoppeld</t>
  </si>
  <si>
    <t>Hier vult u het aantal uren per dag en welke dag(en) u het wettelijke betaald ouderschapsverlof gaat opnemen</t>
  </si>
  <si>
    <t>Indien u eerst volle weken ouderschapsverlof opneemt en daarna bijv 1 dag of minder uren in de week dan kunt u dit op de 2e regel toepassen</t>
  </si>
  <si>
    <t>Hier vult u het aantal uren per dag en welke dag(en) u het wettelijke betaald ouderschapsverlof gaat opnemen - indien van toepassing</t>
  </si>
  <si>
    <t>Hier vult u het aantal uren per dag en welke dag(en) u het betaald ouderschapsverlof gaat opnemen</t>
  </si>
  <si>
    <t>Hier vult u het aantal uren per dag en welke dag(en) u het betaalde ouderschapsverlof gaat opnemen - indien van toepassing</t>
  </si>
  <si>
    <t>in weken</t>
  </si>
  <si>
    <t>75% deel 1</t>
  </si>
  <si>
    <t>75% deel 2</t>
  </si>
  <si>
    <t>55% deel 1</t>
  </si>
  <si>
    <t>55% deel 2</t>
  </si>
  <si>
    <t>Betaald ouderschapsverlof 75% opname in uren</t>
  </si>
  <si>
    <t xml:space="preserve">                           Jaar
Maand</t>
  </si>
  <si>
    <t>Januari</t>
  </si>
  <si>
    <t>Februari</t>
  </si>
  <si>
    <t>Maart</t>
  </si>
  <si>
    <t>April</t>
  </si>
  <si>
    <t>Mei</t>
  </si>
  <si>
    <t>Juni</t>
  </si>
  <si>
    <t>Juli</t>
  </si>
  <si>
    <t>Augustus</t>
  </si>
  <si>
    <t>September</t>
  </si>
  <si>
    <t>Oktober</t>
  </si>
  <si>
    <t>November</t>
  </si>
  <si>
    <t>December</t>
  </si>
  <si>
    <t>Betaald ouderschapsverlof 55% opname in uren</t>
  </si>
  <si>
    <t>Uren per dag</t>
  </si>
  <si>
    <t>BEREKENING BETAALD OUDERSCHAPSVERLOF VO 2025-2027 V1.0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</si>
</sst>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 #,##0.00_ ;_ * \-#,##0.00_ ;_ * &quot;-&quot;??_ ;_ @_ "/>
    <numFmt numFmtId="164" formatCode="_ * #,##0.0000_ ;_ * \-#,##0.0000_ ;_ * &quot;-&quot;??_ ;_ @_ "/>
    <numFmt numFmtId="165" formatCode="#,##0.00_ ;\-#,##0.00\ "/>
    <numFmt numFmtId="166" formatCode="0.0000"/>
    <numFmt numFmtId="167" formatCode="dd/mm/yy;@"/>
    <numFmt numFmtId="168" formatCode="0.0"/>
    <numFmt numFmtId="169" formatCode="dd/mm/yyyy"/>
    <numFmt numFmtId="170" formatCode="dd/mm/yy"/>
    <numFmt numFmtId="171" formatCode="d/mm/yy;@"/>
    <numFmt numFmtId="172" formatCode="0.000"/>
    <numFmt numFmtId="173" formatCode="_ * #,##0.0000_ ;_ * \-#,##0.0000_ ;_ * &quot;-&quot;????_ ;_ @_ "/>
  </numFmts>
  <fonts count="41"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name val="Arial"/>
      <family val="2"/>
    </font>
    <font>
      <sz val="11"/>
      <color theme="1"/>
      <name val="Arial"/>
      <family val="2"/>
    </font>
    <font>
      <sz val="8"/>
      <name val="Calibri"/>
      <family val="2"/>
      <scheme val="minor"/>
    </font>
    <font>
      <b/>
      <sz val="12"/>
      <color theme="0"/>
      <name val="Arial"/>
      <family val="2"/>
    </font>
    <font>
      <sz val="9"/>
      <name val="Segoe UI"/>
      <family val="2"/>
    </font>
    <font>
      <sz val="11"/>
      <name val="Calibri"/>
      <family val="2"/>
    </font>
    <font>
      <sz val="11"/>
      <name val="Calibri"/>
      <family val="2"/>
      <scheme val="minor"/>
    </font>
    <font>
      <b/>
      <sz val="11"/>
      <color theme="0"/>
      <name val="Arial"/>
      <family val="2"/>
    </font>
    <font>
      <b/>
      <sz val="14"/>
      <name val="Calibri"/>
      <family val="2"/>
      <scheme val="minor"/>
    </font>
    <font>
      <sz val="10"/>
      <name val="Arial"/>
      <family val="2"/>
    </font>
    <font>
      <b/>
      <sz val="10"/>
      <name val="Arial"/>
      <family val="2"/>
    </font>
    <font>
      <b/>
      <sz val="11"/>
      <name val="Calibri"/>
      <family val="2"/>
      <scheme val="minor"/>
    </font>
    <font>
      <b/>
      <i/>
      <sz val="11"/>
      <name val="Arial"/>
      <family val="2"/>
    </font>
    <font>
      <b/>
      <sz val="11"/>
      <name val="Arial"/>
      <family val="2"/>
    </font>
    <font>
      <b/>
      <sz val="14"/>
      <color theme="0"/>
      <name val="Arial"/>
      <family val="2"/>
    </font>
    <font>
      <b/>
      <sz val="11"/>
      <color rgb="FFFF0000"/>
      <name val="Calibri"/>
      <family val="2"/>
      <scheme val="minor"/>
    </font>
    <font>
      <b/>
      <sz val="14"/>
      <color theme="1"/>
      <name val="Arial"/>
      <family val="2"/>
    </font>
    <font>
      <b/>
      <sz val="11"/>
      <color theme="1"/>
      <name val="Arial"/>
      <family val="2"/>
    </font>
    <font>
      <sz val="11"/>
      <color theme="0"/>
      <name val="Arial"/>
      <family val="2"/>
    </font>
    <font>
      <b/>
      <sz val="10"/>
      <color theme="0"/>
      <name val="Arial"/>
      <family val="2"/>
    </font>
    <font>
      <sz val="8"/>
      <color theme="1"/>
      <name val="Arial"/>
      <family val="2"/>
    </font>
    <font>
      <sz val="10"/>
      <color theme="1"/>
      <name val="Arial"/>
      <family val="2"/>
    </font>
    <font>
      <sz val="9"/>
      <color theme="1"/>
      <name val="Arial"/>
      <family val="2"/>
    </font>
    <font>
      <sz val="10"/>
      <color theme="0"/>
      <name val="Arial"/>
      <family val="2"/>
    </font>
    <font>
      <sz val="9"/>
      <color rgb="FF7030A0"/>
      <name val="Arial"/>
      <family val="2"/>
    </font>
    <font>
      <b/>
      <sz val="8"/>
      <color indexed="81"/>
      <name val="Tahoma"/>
      <family val="2"/>
    </font>
    <font>
      <sz val="8"/>
      <color theme="1"/>
      <name val="Calibri"/>
      <family val="2"/>
      <scheme val="minor"/>
    </font>
    <font>
      <b/>
      <sz val="10"/>
      <color theme="1"/>
      <name val="Arial"/>
      <family val="2"/>
    </font>
    <font>
      <i/>
      <sz val="9"/>
      <color rgb="FF0000FF"/>
      <name val="Calibri"/>
      <family val="2"/>
      <scheme val="minor"/>
    </font>
    <font>
      <b/>
      <sz val="16"/>
      <color theme="1"/>
      <name val="Calibri"/>
      <family val="2"/>
      <scheme val="minor"/>
    </font>
    <font>
      <b/>
      <u/>
      <sz val="11"/>
      <name val="Calibri"/>
      <family val="2"/>
      <scheme val="minor"/>
    </font>
    <font>
      <b/>
      <u/>
      <sz val="11"/>
      <color theme="1"/>
      <name val="Calibri"/>
      <family val="2"/>
      <scheme val="minor"/>
    </font>
    <font>
      <b/>
      <i/>
      <sz val="11"/>
      <color theme="1"/>
      <name val="Calibri"/>
      <family val="2"/>
      <scheme val="minor"/>
    </font>
    <font>
      <b/>
      <sz val="9"/>
      <color theme="1"/>
      <name val="Calibri"/>
      <family val="2"/>
      <scheme val="minor"/>
    </font>
    <font>
      <u/>
      <sz val="11"/>
      <color theme="1"/>
      <name val="Calibri"/>
      <family val="2"/>
      <scheme val="minor"/>
    </font>
    <font>
      <sz val="11"/>
      <color theme="1"/>
      <name val="Calibri"/>
      <family val="2"/>
    </font>
  </fonts>
  <fills count="17">
    <fill>
      <patternFill patternType="none"/>
    </fill>
    <fill>
      <patternFill patternType="gray125"/>
    </fill>
    <fill>
      <patternFill patternType="solid">
        <fgColor theme="0"/>
        <bgColor indexed="64"/>
      </patternFill>
    </fill>
    <fill>
      <patternFill patternType="solid">
        <fgColor rgb="FF3E4968"/>
        <bgColor indexed="64"/>
      </patternFill>
    </fill>
    <fill>
      <patternFill patternType="solid">
        <fgColor theme="6"/>
        <bgColor indexed="64"/>
      </patternFill>
    </fill>
    <fill>
      <patternFill patternType="solid">
        <fgColor theme="3"/>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rgb="FF7030A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tint="-0.34998626667073579"/>
        <bgColor indexed="64"/>
      </patternFill>
    </fill>
    <fill>
      <patternFill patternType="solid">
        <fgColor theme="7"/>
        <bgColor indexed="64"/>
      </patternFill>
    </fill>
    <fill>
      <patternFill patternType="solid">
        <fgColor theme="5" tint="0.79998168889431442"/>
        <bgColor indexed="64"/>
      </patternFill>
    </fill>
    <fill>
      <patternFill patternType="solid">
        <fgColor theme="8" tint="0.59999389629810485"/>
        <bgColor indexed="64"/>
      </patternFill>
    </fill>
  </fills>
  <borders count="1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14" fillId="0" borderId="0"/>
  </cellStyleXfs>
  <cellXfs count="163">
    <xf numFmtId="0" fontId="0" fillId="0" borderId="0" xfId="0"/>
    <xf numFmtId="0" fontId="3" fillId="2" borderId="0" xfId="0" applyFont="1" applyFill="1"/>
    <xf numFmtId="14" fontId="0" fillId="0" borderId="0" xfId="0" applyNumberFormat="1"/>
    <xf numFmtId="43" fontId="12" fillId="3" borderId="3" xfId="1" applyFont="1" applyFill="1" applyBorder="1" applyAlignment="1" applyProtection="1">
      <alignment horizontal="center" vertical="center"/>
    </xf>
    <xf numFmtId="0" fontId="11" fillId="2" borderId="0" xfId="0" applyFont="1" applyFill="1"/>
    <xf numFmtId="164" fontId="5" fillId="7" borderId="3" xfId="1" applyNumberFormat="1" applyFont="1" applyFill="1" applyBorder="1" applyAlignment="1" applyProtection="1">
      <alignment horizontal="center"/>
      <protection locked="0"/>
    </xf>
    <xf numFmtId="0" fontId="14" fillId="0" borderId="0" xfId="0" applyFont="1"/>
    <xf numFmtId="0" fontId="14" fillId="0" borderId="0" xfId="3"/>
    <xf numFmtId="0" fontId="15" fillId="2" borderId="0" xfId="0" applyFont="1" applyFill="1"/>
    <xf numFmtId="0" fontId="14" fillId="2" borderId="0" xfId="0" applyFont="1" applyFill="1"/>
    <xf numFmtId="0" fontId="11" fillId="0" borderId="0" xfId="0" applyFont="1"/>
    <xf numFmtId="0" fontId="16" fillId="2" borderId="0" xfId="0" applyFont="1" applyFill="1"/>
    <xf numFmtId="14" fontId="11" fillId="0" borderId="0" xfId="0" applyNumberFormat="1" applyFont="1"/>
    <xf numFmtId="14" fontId="11" fillId="0" borderId="0" xfId="0" applyNumberFormat="1" applyFont="1" applyAlignment="1">
      <alignment vertical="center" wrapText="1"/>
    </xf>
    <xf numFmtId="0" fontId="3" fillId="0" borderId="0" xfId="0" applyFont="1"/>
    <xf numFmtId="0" fontId="3" fillId="12" borderId="0" xfId="0" applyFont="1" applyFill="1" applyAlignment="1">
      <alignment wrapText="1"/>
    </xf>
    <xf numFmtId="0" fontId="16" fillId="12" borderId="0" xfId="0" applyFont="1" applyFill="1" applyAlignment="1">
      <alignment wrapText="1"/>
    </xf>
    <xf numFmtId="171" fontId="3" fillId="12" borderId="0" xfId="0" applyNumberFormat="1" applyFont="1" applyFill="1" applyAlignment="1">
      <alignment wrapText="1"/>
    </xf>
    <xf numFmtId="171" fontId="0" fillId="0" borderId="0" xfId="0" applyNumberFormat="1"/>
    <xf numFmtId="2" fontId="27" fillId="7" borderId="3" xfId="0" applyNumberFormat="1" applyFont="1" applyFill="1" applyBorder="1" applyAlignment="1" applyProtection="1">
      <alignment horizontal="center" vertical="center"/>
      <protection locked="0"/>
    </xf>
    <xf numFmtId="2" fontId="29" fillId="7" borderId="3" xfId="0" applyNumberFormat="1" applyFont="1" applyFill="1" applyBorder="1" applyAlignment="1" applyProtection="1">
      <alignment horizontal="center" vertical="center"/>
      <protection locked="0"/>
    </xf>
    <xf numFmtId="43" fontId="12" fillId="13" borderId="3" xfId="1" applyFont="1" applyFill="1" applyBorder="1" applyAlignment="1" applyProtection="1">
      <alignment horizontal="center" vertical="center"/>
    </xf>
    <xf numFmtId="0" fontId="0" fillId="4" borderId="0" xfId="0" applyFill="1"/>
    <xf numFmtId="0" fontId="0" fillId="13" borderId="0" xfId="0" applyFill="1"/>
    <xf numFmtId="14" fontId="0" fillId="13" borderId="0" xfId="0" applyNumberFormat="1" applyFill="1"/>
    <xf numFmtId="0" fontId="0" fillId="2" borderId="0" xfId="0" applyFill="1"/>
    <xf numFmtId="0" fontId="5" fillId="2" borderId="0" xfId="0" applyFont="1" applyFill="1"/>
    <xf numFmtId="0" fontId="6" fillId="2" borderId="0" xfId="0" applyFont="1" applyFill="1"/>
    <xf numFmtId="0" fontId="6" fillId="2" borderId="0" xfId="0" applyFont="1" applyFill="1" applyAlignment="1">
      <alignment horizontal="left"/>
    </xf>
    <xf numFmtId="0" fontId="5" fillId="2" borderId="0" xfId="0" applyFont="1" applyFill="1" applyAlignment="1">
      <alignment horizontal="left"/>
    </xf>
    <xf numFmtId="0" fontId="9" fillId="13" borderId="1" xfId="0" applyFont="1" applyFill="1" applyBorder="1"/>
    <xf numFmtId="0" fontId="9" fillId="13" borderId="2" xfId="0" applyFont="1" applyFill="1" applyBorder="1"/>
    <xf numFmtId="0" fontId="6" fillId="2" borderId="0" xfId="0" applyFont="1" applyFill="1" applyAlignment="1">
      <alignment horizontal="right"/>
    </xf>
    <xf numFmtId="1" fontId="9" fillId="13" borderId="3" xfId="0" applyNumberFormat="1" applyFont="1" applyFill="1" applyBorder="1"/>
    <xf numFmtId="0" fontId="9" fillId="13" borderId="0" xfId="0" applyFont="1" applyFill="1"/>
    <xf numFmtId="0" fontId="5" fillId="2" borderId="0" xfId="0" applyFont="1" applyFill="1" applyAlignment="1">
      <alignment horizontal="right"/>
    </xf>
    <xf numFmtId="1" fontId="9" fillId="13" borderId="0" xfId="0" applyNumberFormat="1" applyFont="1" applyFill="1"/>
    <xf numFmtId="0" fontId="5" fillId="2" borderId="0" xfId="0" quotePrefix="1" applyFont="1" applyFill="1" applyAlignment="1">
      <alignment horizontal="center" vertical="center"/>
    </xf>
    <xf numFmtId="165" fontId="5" fillId="0" borderId="3" xfId="1" applyNumberFormat="1" applyFont="1" applyFill="1" applyBorder="1" applyAlignment="1" applyProtection="1">
      <alignment horizontal="center"/>
    </xf>
    <xf numFmtId="0" fontId="10" fillId="0" borderId="0" xfId="0" applyFont="1"/>
    <xf numFmtId="0" fontId="9" fillId="0" borderId="0" xfId="0" applyFont="1"/>
    <xf numFmtId="0" fontId="3" fillId="0" borderId="0" xfId="0" applyFont="1" applyAlignment="1">
      <alignment horizontal="right"/>
    </xf>
    <xf numFmtId="0" fontId="11" fillId="2" borderId="6" xfId="0" applyFont="1" applyFill="1" applyBorder="1"/>
    <xf numFmtId="0" fontId="13" fillId="6" borderId="0" xfId="0" applyFont="1" applyFill="1"/>
    <xf numFmtId="0" fontId="4" fillId="6" borderId="0" xfId="0" applyFont="1" applyFill="1"/>
    <xf numFmtId="167" fontId="0" fillId="13" borderId="0" xfId="0" applyNumberFormat="1" applyFill="1"/>
    <xf numFmtId="166" fontId="5" fillId="0" borderId="3" xfId="0" applyNumberFormat="1" applyFont="1" applyBorder="1" applyAlignment="1">
      <alignment horizontal="right"/>
    </xf>
    <xf numFmtId="164" fontId="5" fillId="13" borderId="3" xfId="1" applyNumberFormat="1" applyFont="1" applyFill="1" applyBorder="1" applyAlignment="1" applyProtection="1">
      <alignment horizontal="center"/>
    </xf>
    <xf numFmtId="166" fontId="5" fillId="13" borderId="3" xfId="0" applyNumberFormat="1" applyFont="1" applyFill="1" applyBorder="1" applyAlignment="1">
      <alignment horizontal="right"/>
    </xf>
    <xf numFmtId="0" fontId="11" fillId="0" borderId="3" xfId="0" quotePrefix="1" applyFont="1" applyBorder="1"/>
    <xf numFmtId="0" fontId="31" fillId="2" borderId="0" xfId="0" applyFont="1" applyFill="1"/>
    <xf numFmtId="0" fontId="5" fillId="13" borderId="0" xfId="0" applyFont="1" applyFill="1"/>
    <xf numFmtId="168" fontId="11" fillId="13" borderId="3" xfId="0" quotePrefix="1" applyNumberFormat="1" applyFont="1" applyFill="1" applyBorder="1"/>
    <xf numFmtId="0" fontId="11" fillId="13" borderId="3" xfId="0" quotePrefix="1" applyFont="1" applyFill="1" applyBorder="1"/>
    <xf numFmtId="4" fontId="2" fillId="5" borderId="3" xfId="0" applyNumberFormat="1" applyFont="1" applyFill="1" applyBorder="1"/>
    <xf numFmtId="10" fontId="0" fillId="13" borderId="0" xfId="2" applyNumberFormat="1" applyFont="1" applyFill="1" applyProtection="1"/>
    <xf numFmtId="10" fontId="0" fillId="13" borderId="0" xfId="0" applyNumberFormat="1" applyFill="1"/>
    <xf numFmtId="0" fontId="0" fillId="2" borderId="6" xfId="0" applyFill="1" applyBorder="1"/>
    <xf numFmtId="0" fontId="9" fillId="13" borderId="3" xfId="0" applyFont="1" applyFill="1" applyBorder="1"/>
    <xf numFmtId="0" fontId="5" fillId="2" borderId="7" xfId="0" applyFont="1" applyFill="1" applyBorder="1"/>
    <xf numFmtId="0" fontId="0" fillId="2" borderId="7" xfId="0" applyFill="1" applyBorder="1"/>
    <xf numFmtId="0" fontId="18" fillId="2" borderId="0" xfId="0" applyFont="1" applyFill="1"/>
    <xf numFmtId="0" fontId="5" fillId="2" borderId="6" xfId="0" applyFont="1" applyFill="1" applyBorder="1"/>
    <xf numFmtId="0" fontId="18" fillId="2" borderId="6" xfId="0" applyFont="1" applyFill="1" applyBorder="1"/>
    <xf numFmtId="169" fontId="0" fillId="7" borderId="3" xfId="0" applyNumberFormat="1" applyFill="1" applyBorder="1" applyAlignment="1" applyProtection="1">
      <alignment horizontal="center"/>
      <protection locked="0"/>
    </xf>
    <xf numFmtId="0" fontId="0" fillId="7" borderId="3" xfId="0" applyFill="1" applyBorder="1" applyProtection="1">
      <protection locked="0"/>
    </xf>
    <xf numFmtId="14" fontId="0" fillId="7" borderId="3" xfId="0" applyNumberFormat="1" applyFill="1" applyBorder="1" applyProtection="1">
      <protection locked="0"/>
    </xf>
    <xf numFmtId="167" fontId="0" fillId="7" borderId="3" xfId="0" applyNumberFormat="1" applyFill="1" applyBorder="1" applyProtection="1">
      <protection locked="0"/>
    </xf>
    <xf numFmtId="0" fontId="21" fillId="0" borderId="0" xfId="0" applyFont="1" applyAlignment="1">
      <alignment horizontal="left"/>
    </xf>
    <xf numFmtId="167" fontId="21" fillId="0" borderId="0" xfId="0" applyNumberFormat="1" applyFont="1" applyAlignment="1">
      <alignment horizontal="left"/>
    </xf>
    <xf numFmtId="0" fontId="21" fillId="0" borderId="0" xfId="0" applyFont="1" applyAlignment="1">
      <alignment horizontal="center" vertical="center"/>
    </xf>
    <xf numFmtId="0" fontId="21" fillId="0" borderId="0" xfId="0" applyFont="1" applyAlignment="1">
      <alignment horizontal="center"/>
    </xf>
    <xf numFmtId="0" fontId="6" fillId="0" borderId="0" xfId="0" applyFont="1"/>
    <xf numFmtId="0" fontId="19" fillId="0" borderId="0" xfId="0" applyFont="1" applyAlignment="1">
      <alignment horizontal="center"/>
    </xf>
    <xf numFmtId="0" fontId="22" fillId="0" borderId="0" xfId="0" applyFont="1" applyAlignment="1">
      <alignment horizontal="left"/>
    </xf>
    <xf numFmtId="167" fontId="22" fillId="0" borderId="0" xfId="0" applyNumberFormat="1" applyFont="1" applyAlignment="1">
      <alignment horizontal="left"/>
    </xf>
    <xf numFmtId="0" fontId="22" fillId="0" borderId="0" xfId="0" applyFont="1" applyAlignment="1">
      <alignment vertical="center"/>
    </xf>
    <xf numFmtId="0" fontId="6" fillId="0" borderId="0" xfId="0" applyFont="1" applyAlignment="1">
      <alignment horizontal="center" vertical="center"/>
    </xf>
    <xf numFmtId="0" fontId="23" fillId="0" borderId="0" xfId="0" applyFont="1"/>
    <xf numFmtId="0" fontId="6" fillId="0" borderId="0" xfId="0" applyFont="1" applyAlignment="1">
      <alignment horizontal="left"/>
    </xf>
    <xf numFmtId="167" fontId="6" fillId="0" borderId="0" xfId="0" applyNumberFormat="1" applyFont="1" applyAlignment="1">
      <alignment horizontal="left"/>
    </xf>
    <xf numFmtId="167" fontId="15" fillId="0" borderId="0" xfId="0" applyNumberFormat="1" applyFont="1" applyAlignment="1">
      <alignment horizontal="left"/>
    </xf>
    <xf numFmtId="0" fontId="15" fillId="0" borderId="0" xfId="0" applyFont="1"/>
    <xf numFmtId="2" fontId="15" fillId="0" borderId="0" xfId="0" applyNumberFormat="1" applyFont="1"/>
    <xf numFmtId="0" fontId="24" fillId="0" borderId="0" xfId="0" applyFont="1"/>
    <xf numFmtId="2" fontId="6" fillId="0" borderId="0" xfId="0" applyNumberFormat="1" applyFont="1" applyAlignment="1">
      <alignment horizontal="center" vertical="center"/>
    </xf>
    <xf numFmtId="2" fontId="6" fillId="0" borderId="0" xfId="0" applyNumberFormat="1" applyFont="1"/>
    <xf numFmtId="0" fontId="26" fillId="0" borderId="0" xfId="0" applyFont="1" applyAlignment="1">
      <alignment horizontal="left"/>
    </xf>
    <xf numFmtId="167" fontId="26" fillId="0" borderId="0" xfId="0" applyNumberFormat="1" applyFont="1" applyAlignment="1">
      <alignment horizontal="left"/>
    </xf>
    <xf numFmtId="2" fontId="27" fillId="9" borderId="3" xfId="0" applyNumberFormat="1" applyFont="1" applyFill="1" applyBorder="1" applyAlignment="1">
      <alignment horizontal="center" vertical="center"/>
    </xf>
    <xf numFmtId="0" fontId="0" fillId="10" borderId="0" xfId="0" applyFill="1"/>
    <xf numFmtId="0" fontId="26" fillId="0" borderId="0" xfId="0" applyFont="1"/>
    <xf numFmtId="0" fontId="28" fillId="0" borderId="0" xfId="0" applyFont="1"/>
    <xf numFmtId="2" fontId="26" fillId="0" borderId="0" xfId="0" applyNumberFormat="1" applyFont="1"/>
    <xf numFmtId="0" fontId="0" fillId="0" borderId="0" xfId="0" applyAlignment="1">
      <alignment horizontal="left"/>
    </xf>
    <xf numFmtId="170" fontId="0" fillId="0" borderId="0" xfId="0" applyNumberFormat="1"/>
    <xf numFmtId="167" fontId="0" fillId="0" borderId="0" xfId="0" applyNumberFormat="1"/>
    <xf numFmtId="167" fontId="6" fillId="0" borderId="0" xfId="0" quotePrefix="1" applyNumberFormat="1" applyFont="1"/>
    <xf numFmtId="171" fontId="15" fillId="0" borderId="0" xfId="0" applyNumberFormat="1" applyFont="1"/>
    <xf numFmtId="0" fontId="22" fillId="0" borderId="0" xfId="0" applyFont="1"/>
    <xf numFmtId="2" fontId="22" fillId="0" borderId="0" xfId="0" applyNumberFormat="1" applyFont="1"/>
    <xf numFmtId="10" fontId="0" fillId="0" borderId="0" xfId="2" applyNumberFormat="1" applyFont="1" applyProtection="1"/>
    <xf numFmtId="10" fontId="0" fillId="0" borderId="0" xfId="0" applyNumberFormat="1"/>
    <xf numFmtId="2" fontId="0" fillId="0" borderId="0" xfId="0" applyNumberFormat="1"/>
    <xf numFmtId="170" fontId="0" fillId="11" borderId="0" xfId="0" applyNumberFormat="1" applyFill="1" applyProtection="1">
      <protection locked="0"/>
    </xf>
    <xf numFmtId="172" fontId="0" fillId="13" borderId="0" xfId="0" applyNumberFormat="1" applyFill="1"/>
    <xf numFmtId="14" fontId="0" fillId="2" borderId="0" xfId="0" applyNumberFormat="1" applyFill="1"/>
    <xf numFmtId="167" fontId="0" fillId="2" borderId="3" xfId="0" applyNumberFormat="1" applyFill="1" applyBorder="1"/>
    <xf numFmtId="0" fontId="4" fillId="2" borderId="0" xfId="0" applyFont="1" applyFill="1"/>
    <xf numFmtId="0" fontId="23" fillId="2" borderId="0" xfId="0" applyFont="1" applyFill="1"/>
    <xf numFmtId="0" fontId="5" fillId="7" borderId="3" xfId="0" applyFont="1" applyFill="1" applyBorder="1" applyAlignment="1" applyProtection="1">
      <alignment horizontal="left"/>
      <protection locked="0"/>
    </xf>
    <xf numFmtId="43" fontId="0" fillId="13" borderId="0" xfId="1" applyFont="1" applyFill="1" applyProtection="1"/>
    <xf numFmtId="0" fontId="0" fillId="2" borderId="3" xfId="0" applyFill="1" applyBorder="1"/>
    <xf numFmtId="4" fontId="2" fillId="2" borderId="0" xfId="0" applyNumberFormat="1" applyFont="1" applyFill="1"/>
    <xf numFmtId="0" fontId="20" fillId="2" borderId="0" xfId="0" applyFont="1" applyFill="1"/>
    <xf numFmtId="0" fontId="35" fillId="0" borderId="0" xfId="0" applyFont="1"/>
    <xf numFmtId="0" fontId="36" fillId="0" borderId="0" xfId="0" applyFont="1"/>
    <xf numFmtId="0" fontId="37" fillId="0" borderId="0" xfId="0" applyFont="1"/>
    <xf numFmtId="0" fontId="20" fillId="0" borderId="0" xfId="0" applyFont="1"/>
    <xf numFmtId="0" fontId="34" fillId="0" borderId="0" xfId="0" applyFont="1" applyAlignment="1">
      <alignment horizontal="center"/>
    </xf>
    <xf numFmtId="0" fontId="0" fillId="0" borderId="0" xfId="0" applyAlignment="1">
      <alignment wrapText="1"/>
    </xf>
    <xf numFmtId="0" fontId="36" fillId="0" borderId="0" xfId="0" applyFont="1" applyAlignment="1">
      <alignment wrapText="1"/>
    </xf>
    <xf numFmtId="0" fontId="0" fillId="0" borderId="0" xfId="0" quotePrefix="1"/>
    <xf numFmtId="0" fontId="38" fillId="2" borderId="0" xfId="0" applyFont="1" applyFill="1"/>
    <xf numFmtId="0" fontId="13" fillId="6" borderId="0" xfId="0" quotePrefix="1" applyFont="1" applyFill="1"/>
    <xf numFmtId="0" fontId="15" fillId="0" borderId="0" xfId="0" applyFont="1" applyAlignment="1">
      <alignment horizontal="left"/>
    </xf>
    <xf numFmtId="167" fontId="40" fillId="0" borderId="0" xfId="0" applyNumberFormat="1" applyFont="1"/>
    <xf numFmtId="167" fontId="40" fillId="0" borderId="0" xfId="0" applyNumberFormat="1" applyFont="1" applyAlignment="1">
      <alignment horizontal="left"/>
    </xf>
    <xf numFmtId="167" fontId="40" fillId="11" borderId="0" xfId="0" applyNumberFormat="1" applyFont="1" applyFill="1" applyProtection="1">
      <protection locked="0"/>
    </xf>
    <xf numFmtId="0" fontId="0" fillId="0" borderId="0" xfId="0" applyProtection="1">
      <protection hidden="1"/>
    </xf>
    <xf numFmtId="0" fontId="0" fillId="14" borderId="10" xfId="0" applyFill="1" applyBorder="1" applyAlignment="1" applyProtection="1">
      <alignment wrapText="1"/>
      <protection hidden="1"/>
    </xf>
    <xf numFmtId="0" fontId="3" fillId="15" borderId="3" xfId="0" applyFont="1" applyFill="1" applyBorder="1" applyAlignment="1" applyProtection="1">
      <alignment horizontal="center" vertical="center"/>
      <protection hidden="1"/>
    </xf>
    <xf numFmtId="0" fontId="0" fillId="0" borderId="3" xfId="0" applyBorder="1" applyProtection="1">
      <protection hidden="1"/>
    </xf>
    <xf numFmtId="0" fontId="0" fillId="0" borderId="3" xfId="0" applyBorder="1" applyAlignment="1" applyProtection="1">
      <alignment horizontal="center"/>
      <protection hidden="1"/>
    </xf>
    <xf numFmtId="173" fontId="0" fillId="13" borderId="0" xfId="0" applyNumberFormat="1" applyFill="1"/>
    <xf numFmtId="0" fontId="0" fillId="0" borderId="0" xfId="0" applyAlignment="1">
      <alignment horizontal="left" vertical="center"/>
    </xf>
    <xf numFmtId="0" fontId="34" fillId="0" borderId="0" xfId="0" applyFont="1" applyAlignment="1">
      <alignment horizontal="center"/>
    </xf>
    <xf numFmtId="0" fontId="0" fillId="0" borderId="0" xfId="0" applyAlignment="1">
      <alignment wrapText="1"/>
    </xf>
    <xf numFmtId="0" fontId="36" fillId="0" borderId="0" xfId="0" applyFont="1" applyAlignment="1">
      <alignment wrapText="1"/>
    </xf>
    <xf numFmtId="0" fontId="8" fillId="3" borderId="0" xfId="0" applyFont="1" applyFill="1" applyAlignment="1">
      <alignment horizontal="center" vertical="center" wrapText="1"/>
    </xf>
    <xf numFmtId="0" fontId="0" fillId="2" borderId="7" xfId="0" applyFill="1" applyBorder="1" applyAlignment="1">
      <alignment horizontal="left" wrapText="1"/>
    </xf>
    <xf numFmtId="0" fontId="0" fillId="2" borderId="6" xfId="0" applyFill="1" applyBorder="1" applyAlignment="1">
      <alignment horizontal="left" wrapText="1"/>
    </xf>
    <xf numFmtId="3" fontId="2" fillId="5" borderId="8" xfId="0" applyNumberFormat="1" applyFont="1" applyFill="1" applyBorder="1" applyAlignment="1">
      <alignment horizontal="center" vertical="center"/>
    </xf>
    <xf numFmtId="3" fontId="2" fillId="5" borderId="9" xfId="0" applyNumberFormat="1" applyFont="1" applyFill="1" applyBorder="1" applyAlignment="1">
      <alignment horizontal="center" vertical="center"/>
    </xf>
    <xf numFmtId="0" fontId="5" fillId="2" borderId="0" xfId="0" applyFont="1" applyFill="1" applyAlignment="1">
      <alignment wrapText="1"/>
    </xf>
    <xf numFmtId="0" fontId="5" fillId="2" borderId="4" xfId="0" applyFont="1" applyFill="1" applyBorder="1" applyAlignment="1">
      <alignment horizontal="left" vertical="center"/>
    </xf>
    <xf numFmtId="43" fontId="12" fillId="3" borderId="5" xfId="1" applyFont="1" applyFill="1" applyBorder="1" applyAlignment="1" applyProtection="1">
      <alignment horizontal="center" vertical="center"/>
    </xf>
    <xf numFmtId="43" fontId="12" fillId="3" borderId="0" xfId="1" applyFont="1" applyFill="1" applyBorder="1" applyAlignment="1" applyProtection="1">
      <alignment horizontal="center" vertical="center"/>
    </xf>
    <xf numFmtId="164" fontId="5" fillId="0" borderId="3" xfId="1" applyNumberFormat="1" applyFont="1" applyBorder="1" applyAlignment="1" applyProtection="1">
      <alignment horizontal="center"/>
    </xf>
    <xf numFmtId="0" fontId="5" fillId="7" borderId="3" xfId="0" applyFont="1" applyFill="1" applyBorder="1" applyAlignment="1" applyProtection="1">
      <alignment horizontal="left"/>
      <protection locked="0"/>
    </xf>
    <xf numFmtId="0" fontId="32" fillId="2" borderId="0" xfId="0" applyFont="1" applyFill="1" applyAlignment="1">
      <alignment horizontal="center"/>
    </xf>
    <xf numFmtId="0" fontId="0" fillId="2" borderId="0" xfId="0" applyFill="1" applyAlignment="1">
      <alignment wrapText="1"/>
    </xf>
    <xf numFmtId="0" fontId="33" fillId="2" borderId="0" xfId="0" applyFont="1" applyFill="1" applyAlignment="1">
      <alignment wrapText="1"/>
    </xf>
    <xf numFmtId="0" fontId="17" fillId="2" borderId="7" xfId="0" applyFont="1" applyFill="1" applyBorder="1" applyAlignment="1">
      <alignment horizontal="left" vertical="center" wrapText="1"/>
    </xf>
    <xf numFmtId="0" fontId="17" fillId="2" borderId="0" xfId="0" applyFont="1" applyFill="1" applyAlignment="1">
      <alignment horizontal="left" vertical="center" wrapText="1"/>
    </xf>
    <xf numFmtId="0" fontId="19" fillId="3" borderId="0" xfId="0" applyFont="1" applyFill="1" applyAlignment="1">
      <alignment horizontal="center" vertical="center" wrapText="1"/>
    </xf>
    <xf numFmtId="43" fontId="12" fillId="3" borderId="3" xfId="1" applyFont="1" applyFill="1" applyBorder="1" applyAlignment="1" applyProtection="1">
      <alignment horizontal="center" vertical="center"/>
    </xf>
    <xf numFmtId="14" fontId="0" fillId="7" borderId="1" xfId="0" applyNumberFormat="1" applyFill="1" applyBorder="1" applyAlignment="1" applyProtection="1">
      <alignment horizontal="center"/>
      <protection locked="0"/>
    </xf>
    <xf numFmtId="14" fontId="0" fillId="7" borderId="2" xfId="0" applyNumberFormat="1" applyFill="1" applyBorder="1" applyAlignment="1" applyProtection="1">
      <alignment horizontal="center"/>
      <protection locked="0"/>
    </xf>
    <xf numFmtId="0" fontId="25" fillId="0" borderId="0" xfId="0" applyFont="1" applyAlignment="1">
      <alignment horizontal="left"/>
    </xf>
    <xf numFmtId="0" fontId="3" fillId="11" borderId="3" xfId="0" applyFont="1" applyFill="1" applyBorder="1" applyAlignment="1" applyProtection="1">
      <alignment horizontal="left"/>
      <protection hidden="1"/>
    </xf>
    <xf numFmtId="0" fontId="3" fillId="16" borderId="3" xfId="0" applyFont="1" applyFill="1" applyBorder="1" applyAlignment="1" applyProtection="1">
      <alignment horizontal="left"/>
      <protection hidden="1"/>
    </xf>
    <xf numFmtId="0" fontId="3" fillId="8" borderId="3" xfId="0" applyFont="1" applyFill="1" applyBorder="1" applyAlignment="1">
      <alignment horizontal="center"/>
    </xf>
  </cellXfs>
  <cellStyles count="4">
    <cellStyle name="Komma" xfId="1" builtinId="3"/>
    <cellStyle name="Procent" xfId="2" builtinId="5"/>
    <cellStyle name="Standaard" xfId="0" builtinId="0"/>
    <cellStyle name="Standaard 3" xfId="3" xr:uid="{B610AB7C-35F1-4741-A7AF-0F8AFF8F1382}"/>
  </cellStyles>
  <dxfs count="7">
    <dxf>
      <font>
        <color rgb="FF7030A0"/>
      </font>
      <fill>
        <patternFill>
          <bgColor rgb="FF7030A0"/>
        </patternFill>
      </fill>
    </dxf>
    <dxf>
      <font>
        <color theme="7" tint="-0.499984740745262"/>
      </font>
      <fill>
        <patternFill>
          <bgColor theme="7" tint="-0.499984740745262"/>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9.png"/></Relationships>
</file>

<file path=xl/drawings/_rels/drawing3.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4</xdr:col>
      <xdr:colOff>40004</xdr:colOff>
      <xdr:row>42</xdr:row>
      <xdr:rowOff>60189</xdr:rowOff>
    </xdr:from>
    <xdr:to>
      <xdr:col>9</xdr:col>
      <xdr:colOff>60558</xdr:colOff>
      <xdr:row>43</xdr:row>
      <xdr:rowOff>173317</xdr:rowOff>
    </xdr:to>
    <xdr:pic>
      <xdr:nvPicPr>
        <xdr:cNvPr id="2" name="Afbeelding 1">
          <a:extLst>
            <a:ext uri="{FF2B5EF4-FFF2-40B4-BE49-F238E27FC236}">
              <a16:creationId xmlns:a16="http://schemas.microsoft.com/office/drawing/2014/main" id="{D46847E3-13C8-407D-8C4E-73CF3063B971}"/>
            </a:ext>
          </a:extLst>
        </xdr:cNvPr>
        <xdr:cNvPicPr>
          <a:picLocks noChangeAspect="1"/>
        </xdr:cNvPicPr>
      </xdr:nvPicPr>
      <xdr:blipFill>
        <a:blip xmlns:r="http://schemas.openxmlformats.org/officeDocument/2006/relationships" r:embed="rId1"/>
        <a:stretch>
          <a:fillRect/>
        </a:stretch>
      </xdr:blipFill>
      <xdr:spPr>
        <a:xfrm>
          <a:off x="2478404" y="10667229"/>
          <a:ext cx="3064744" cy="294103"/>
        </a:xfrm>
        <a:prstGeom prst="rect">
          <a:avLst/>
        </a:prstGeom>
      </xdr:spPr>
    </xdr:pic>
    <xdr:clientData/>
  </xdr:twoCellAnchor>
  <xdr:twoCellAnchor editAs="oneCell">
    <xdr:from>
      <xdr:col>4</xdr:col>
      <xdr:colOff>7619</xdr:colOff>
      <xdr:row>44</xdr:row>
      <xdr:rowOff>22267</xdr:rowOff>
    </xdr:from>
    <xdr:to>
      <xdr:col>9</xdr:col>
      <xdr:colOff>77702</xdr:colOff>
      <xdr:row>45</xdr:row>
      <xdr:rowOff>171408</xdr:rowOff>
    </xdr:to>
    <xdr:pic>
      <xdr:nvPicPr>
        <xdr:cNvPr id="3" name="Afbeelding 2">
          <a:extLst>
            <a:ext uri="{FF2B5EF4-FFF2-40B4-BE49-F238E27FC236}">
              <a16:creationId xmlns:a16="http://schemas.microsoft.com/office/drawing/2014/main" id="{072C0C1B-5A4C-4B2B-ADA7-3AD7DED6B665}"/>
            </a:ext>
          </a:extLst>
        </xdr:cNvPr>
        <xdr:cNvPicPr>
          <a:picLocks noChangeAspect="1"/>
        </xdr:cNvPicPr>
      </xdr:nvPicPr>
      <xdr:blipFill>
        <a:blip xmlns:r="http://schemas.openxmlformats.org/officeDocument/2006/relationships" r:embed="rId2"/>
        <a:stretch>
          <a:fillRect/>
        </a:stretch>
      </xdr:blipFill>
      <xdr:spPr>
        <a:xfrm>
          <a:off x="2446019" y="10995067"/>
          <a:ext cx="3116178" cy="330116"/>
        </a:xfrm>
        <a:prstGeom prst="rect">
          <a:avLst/>
        </a:prstGeom>
      </xdr:spPr>
    </xdr:pic>
    <xdr:clientData/>
  </xdr:twoCellAnchor>
  <xdr:twoCellAnchor editAs="oneCell">
    <xdr:from>
      <xdr:col>4</xdr:col>
      <xdr:colOff>19050</xdr:colOff>
      <xdr:row>48</xdr:row>
      <xdr:rowOff>10379</xdr:rowOff>
    </xdr:from>
    <xdr:to>
      <xdr:col>9</xdr:col>
      <xdr:colOff>75792</xdr:colOff>
      <xdr:row>49</xdr:row>
      <xdr:rowOff>161882</xdr:rowOff>
    </xdr:to>
    <xdr:pic>
      <xdr:nvPicPr>
        <xdr:cNvPr id="4" name="Afbeelding 3">
          <a:extLst>
            <a:ext uri="{FF2B5EF4-FFF2-40B4-BE49-F238E27FC236}">
              <a16:creationId xmlns:a16="http://schemas.microsoft.com/office/drawing/2014/main" id="{2D76361C-5CBA-4067-82CF-B8CBD0837D57}"/>
            </a:ext>
          </a:extLst>
        </xdr:cNvPr>
        <xdr:cNvPicPr>
          <a:picLocks noChangeAspect="1"/>
        </xdr:cNvPicPr>
      </xdr:nvPicPr>
      <xdr:blipFill>
        <a:blip xmlns:r="http://schemas.openxmlformats.org/officeDocument/2006/relationships" r:embed="rId3"/>
        <a:stretch>
          <a:fillRect/>
        </a:stretch>
      </xdr:blipFill>
      <xdr:spPr>
        <a:xfrm>
          <a:off x="2457450" y="11714699"/>
          <a:ext cx="3108552" cy="328668"/>
        </a:xfrm>
        <a:prstGeom prst="rect">
          <a:avLst/>
        </a:prstGeom>
      </xdr:spPr>
    </xdr:pic>
    <xdr:clientData/>
  </xdr:twoCellAnchor>
  <xdr:twoCellAnchor editAs="oneCell">
    <xdr:from>
      <xdr:col>1</xdr:col>
      <xdr:colOff>0</xdr:colOff>
      <xdr:row>60</xdr:row>
      <xdr:rowOff>123825</xdr:rowOff>
    </xdr:from>
    <xdr:to>
      <xdr:col>14</xdr:col>
      <xdr:colOff>98058</xdr:colOff>
      <xdr:row>68</xdr:row>
      <xdr:rowOff>3647</xdr:rowOff>
    </xdr:to>
    <xdr:pic>
      <xdr:nvPicPr>
        <xdr:cNvPr id="5" name="Afbeelding 4">
          <a:extLst>
            <a:ext uri="{FF2B5EF4-FFF2-40B4-BE49-F238E27FC236}">
              <a16:creationId xmlns:a16="http://schemas.microsoft.com/office/drawing/2014/main" id="{49E7F436-1FC1-4F4C-AAC2-104B9F9262BA}"/>
            </a:ext>
          </a:extLst>
        </xdr:cNvPr>
        <xdr:cNvPicPr>
          <a:picLocks noChangeAspect="1"/>
        </xdr:cNvPicPr>
      </xdr:nvPicPr>
      <xdr:blipFill>
        <a:blip xmlns:r="http://schemas.openxmlformats.org/officeDocument/2006/relationships" r:embed="rId4"/>
        <a:stretch>
          <a:fillRect/>
        </a:stretch>
      </xdr:blipFill>
      <xdr:spPr>
        <a:xfrm>
          <a:off x="609600" y="14022705"/>
          <a:ext cx="8019048" cy="1325717"/>
        </a:xfrm>
        <a:prstGeom prst="rect">
          <a:avLst/>
        </a:prstGeom>
      </xdr:spPr>
    </xdr:pic>
    <xdr:clientData/>
  </xdr:twoCellAnchor>
  <xdr:twoCellAnchor editAs="oneCell">
    <xdr:from>
      <xdr:col>1</xdr:col>
      <xdr:colOff>0</xdr:colOff>
      <xdr:row>75</xdr:row>
      <xdr:rowOff>0</xdr:rowOff>
    </xdr:from>
    <xdr:to>
      <xdr:col>14</xdr:col>
      <xdr:colOff>18057</xdr:colOff>
      <xdr:row>80</xdr:row>
      <xdr:rowOff>87507</xdr:rowOff>
    </xdr:to>
    <xdr:pic>
      <xdr:nvPicPr>
        <xdr:cNvPr id="6" name="Afbeelding 5">
          <a:extLst>
            <a:ext uri="{FF2B5EF4-FFF2-40B4-BE49-F238E27FC236}">
              <a16:creationId xmlns:a16="http://schemas.microsoft.com/office/drawing/2014/main" id="{7B7959C0-9540-4BCA-82C6-EF09CFF72608}"/>
            </a:ext>
          </a:extLst>
        </xdr:cNvPr>
        <xdr:cNvPicPr>
          <a:picLocks noChangeAspect="1"/>
        </xdr:cNvPicPr>
      </xdr:nvPicPr>
      <xdr:blipFill>
        <a:blip xmlns:r="http://schemas.openxmlformats.org/officeDocument/2006/relationships" r:embed="rId5"/>
        <a:stretch>
          <a:fillRect/>
        </a:stretch>
      </xdr:blipFill>
      <xdr:spPr>
        <a:xfrm>
          <a:off x="609600" y="16642080"/>
          <a:ext cx="7946667" cy="990477"/>
        </a:xfrm>
        <a:prstGeom prst="rect">
          <a:avLst/>
        </a:prstGeom>
      </xdr:spPr>
    </xdr:pic>
    <xdr:clientData/>
  </xdr:twoCellAnchor>
  <xdr:twoCellAnchor editAs="oneCell">
    <xdr:from>
      <xdr:col>1</xdr:col>
      <xdr:colOff>0</xdr:colOff>
      <xdr:row>93</xdr:row>
      <xdr:rowOff>0</xdr:rowOff>
    </xdr:from>
    <xdr:to>
      <xdr:col>14</xdr:col>
      <xdr:colOff>132343</xdr:colOff>
      <xdr:row>101</xdr:row>
      <xdr:rowOff>1726</xdr:rowOff>
    </xdr:to>
    <xdr:pic>
      <xdr:nvPicPr>
        <xdr:cNvPr id="7" name="Afbeelding 6">
          <a:extLst>
            <a:ext uri="{FF2B5EF4-FFF2-40B4-BE49-F238E27FC236}">
              <a16:creationId xmlns:a16="http://schemas.microsoft.com/office/drawing/2014/main" id="{5CFABE3B-4D60-45B2-81CA-75096686E55F}"/>
            </a:ext>
          </a:extLst>
        </xdr:cNvPr>
        <xdr:cNvPicPr>
          <a:picLocks noChangeAspect="1"/>
        </xdr:cNvPicPr>
      </xdr:nvPicPr>
      <xdr:blipFill>
        <a:blip xmlns:r="http://schemas.openxmlformats.org/officeDocument/2006/relationships" r:embed="rId6"/>
        <a:stretch>
          <a:fillRect/>
        </a:stretch>
      </xdr:blipFill>
      <xdr:spPr>
        <a:xfrm>
          <a:off x="609600" y="19933920"/>
          <a:ext cx="8060953" cy="1449526"/>
        </a:xfrm>
        <a:prstGeom prst="rect">
          <a:avLst/>
        </a:prstGeom>
      </xdr:spPr>
    </xdr:pic>
    <xdr:clientData/>
  </xdr:twoCellAnchor>
  <xdr:twoCellAnchor editAs="oneCell">
    <xdr:from>
      <xdr:col>1</xdr:col>
      <xdr:colOff>0</xdr:colOff>
      <xdr:row>109</xdr:row>
      <xdr:rowOff>0</xdr:rowOff>
    </xdr:from>
    <xdr:to>
      <xdr:col>13</xdr:col>
      <xdr:colOff>591468</xdr:colOff>
      <xdr:row>114</xdr:row>
      <xdr:rowOff>49412</xdr:rowOff>
    </xdr:to>
    <xdr:pic>
      <xdr:nvPicPr>
        <xdr:cNvPr id="8" name="Afbeelding 7">
          <a:extLst>
            <a:ext uri="{FF2B5EF4-FFF2-40B4-BE49-F238E27FC236}">
              <a16:creationId xmlns:a16="http://schemas.microsoft.com/office/drawing/2014/main" id="{B739B9BF-F972-4F9A-81A1-A5BED41EE292}"/>
            </a:ext>
          </a:extLst>
        </xdr:cNvPr>
        <xdr:cNvPicPr>
          <a:picLocks noChangeAspect="1"/>
        </xdr:cNvPicPr>
      </xdr:nvPicPr>
      <xdr:blipFill>
        <a:blip xmlns:r="http://schemas.openxmlformats.org/officeDocument/2006/relationships" r:embed="rId7"/>
        <a:stretch>
          <a:fillRect/>
        </a:stretch>
      </xdr:blipFill>
      <xdr:spPr>
        <a:xfrm>
          <a:off x="609600" y="22860000"/>
          <a:ext cx="7902858" cy="952382"/>
        </a:xfrm>
        <a:prstGeom prst="rect">
          <a:avLst/>
        </a:prstGeom>
      </xdr:spPr>
    </xdr:pic>
    <xdr:clientData/>
  </xdr:twoCellAnchor>
  <xdr:twoCellAnchor editAs="oneCell">
    <xdr:from>
      <xdr:col>1</xdr:col>
      <xdr:colOff>0</xdr:colOff>
      <xdr:row>17</xdr:row>
      <xdr:rowOff>0</xdr:rowOff>
    </xdr:from>
    <xdr:to>
      <xdr:col>14</xdr:col>
      <xdr:colOff>410738</xdr:colOff>
      <xdr:row>36</xdr:row>
      <xdr:rowOff>143375</xdr:rowOff>
    </xdr:to>
    <xdr:pic>
      <xdr:nvPicPr>
        <xdr:cNvPr id="9" name="Afbeelding 8">
          <a:extLst>
            <a:ext uri="{FF2B5EF4-FFF2-40B4-BE49-F238E27FC236}">
              <a16:creationId xmlns:a16="http://schemas.microsoft.com/office/drawing/2014/main" id="{E74A857C-B6D2-3FC4-0399-8E0C2060E7C3}"/>
            </a:ext>
          </a:extLst>
        </xdr:cNvPr>
        <xdr:cNvPicPr>
          <a:picLocks noChangeAspect="1"/>
        </xdr:cNvPicPr>
      </xdr:nvPicPr>
      <xdr:blipFill>
        <a:blip xmlns:r="http://schemas.openxmlformats.org/officeDocument/2006/relationships" r:embed="rId8"/>
        <a:stretch>
          <a:fillRect/>
        </a:stretch>
      </xdr:blipFill>
      <xdr:spPr>
        <a:xfrm>
          <a:off x="609600" y="6010275"/>
          <a:ext cx="8335538" cy="3581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387405</xdr:colOff>
      <xdr:row>2</xdr:row>
      <xdr:rowOff>161924</xdr:rowOff>
    </xdr:from>
    <xdr:to>
      <xdr:col>6</xdr:col>
      <xdr:colOff>340383</xdr:colOff>
      <xdr:row>3</xdr:row>
      <xdr:rowOff>1559</xdr:rowOff>
    </xdr:to>
    <xdr:pic>
      <xdr:nvPicPr>
        <xdr:cNvPr id="2" name="Afbeelding 1">
          <a:extLst>
            <a:ext uri="{FF2B5EF4-FFF2-40B4-BE49-F238E27FC236}">
              <a16:creationId xmlns:a16="http://schemas.microsoft.com/office/drawing/2014/main" id="{1D1331FD-4E30-4C84-9436-491BC229AF8D}"/>
            </a:ext>
          </a:extLst>
        </xdr:cNvPr>
        <xdr:cNvPicPr>
          <a:picLocks noChangeAspect="1"/>
        </xdr:cNvPicPr>
      </xdr:nvPicPr>
      <xdr:blipFill>
        <a:blip xmlns:r="http://schemas.openxmlformats.org/officeDocument/2006/relationships" r:embed="rId1"/>
        <a:stretch>
          <a:fillRect/>
        </a:stretch>
      </xdr:blipFill>
      <xdr:spPr>
        <a:xfrm>
          <a:off x="997005" y="704849"/>
          <a:ext cx="2145633" cy="43780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0</xdr:colOff>
      <xdr:row>1</xdr:row>
      <xdr:rowOff>0</xdr:rowOff>
    </xdr:from>
    <xdr:to>
      <xdr:col>33</xdr:col>
      <xdr:colOff>513739</xdr:colOff>
      <xdr:row>3</xdr:row>
      <xdr:rowOff>41565</xdr:rowOff>
    </xdr:to>
    <xdr:pic>
      <xdr:nvPicPr>
        <xdr:cNvPr id="3" name="Afbeelding 2">
          <a:extLst>
            <a:ext uri="{FF2B5EF4-FFF2-40B4-BE49-F238E27FC236}">
              <a16:creationId xmlns:a16="http://schemas.microsoft.com/office/drawing/2014/main" id="{5DF5E948-598E-4693-B40A-7DE01DD6F67A}"/>
            </a:ext>
          </a:extLst>
        </xdr:cNvPr>
        <xdr:cNvPicPr>
          <a:picLocks noChangeAspect="1"/>
        </xdr:cNvPicPr>
      </xdr:nvPicPr>
      <xdr:blipFill>
        <a:blip xmlns:r="http://schemas.openxmlformats.org/officeDocument/2006/relationships" r:embed="rId1"/>
        <a:stretch>
          <a:fillRect/>
        </a:stretch>
      </xdr:blipFill>
      <xdr:spPr>
        <a:xfrm>
          <a:off x="17922240" y="228600"/>
          <a:ext cx="1736749" cy="428280"/>
        </a:xfrm>
        <a:prstGeom prst="rect">
          <a:avLst/>
        </a:prstGeom>
      </xdr:spPr>
    </xdr:pic>
    <xdr:clientData/>
  </xdr:twoCellAnchor>
</xdr:wsDr>
</file>

<file path=xl/theme/theme1.xml><?xml version="1.0" encoding="utf-8"?>
<a:theme xmlns:a="http://schemas.openxmlformats.org/drawingml/2006/main" name="Office 2013 - 2022 Th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0A0B0-D172-48B4-9148-472B4E19681A}">
  <dimension ref="B1:N118"/>
  <sheetViews>
    <sheetView showGridLines="0" workbookViewId="0">
      <selection activeCell="Q22" sqref="Q22"/>
    </sheetView>
  </sheetViews>
  <sheetFormatPr defaultRowHeight="14.4" x14ac:dyDescent="0.3"/>
  <sheetData>
    <row r="1" spans="2:12" ht="21" x14ac:dyDescent="0.4">
      <c r="B1" s="136" t="s">
        <v>148</v>
      </c>
      <c r="C1" s="136"/>
      <c r="D1" s="136"/>
      <c r="E1" s="136"/>
      <c r="F1" s="136"/>
      <c r="G1" s="136"/>
      <c r="H1" s="136"/>
      <c r="I1" s="136"/>
      <c r="J1" s="136"/>
      <c r="K1" s="136"/>
      <c r="L1" s="136"/>
    </row>
    <row r="2" spans="2:12" ht="21" x14ac:dyDescent="0.4">
      <c r="B2" s="119"/>
      <c r="C2" s="119"/>
      <c r="D2" s="119"/>
      <c r="E2" s="119"/>
      <c r="F2" s="119"/>
      <c r="G2" s="119"/>
      <c r="H2" s="119"/>
      <c r="I2" s="119"/>
      <c r="J2" s="119"/>
      <c r="K2" s="119"/>
      <c r="L2" s="119"/>
    </row>
    <row r="3" spans="2:12" x14ac:dyDescent="0.3">
      <c r="B3" s="115" t="s">
        <v>149</v>
      </c>
    </row>
    <row r="4" spans="2:12" ht="102" customHeight="1" x14ac:dyDescent="0.3">
      <c r="B4" s="137" t="s">
        <v>150</v>
      </c>
      <c r="C4" s="137"/>
      <c r="D4" s="137"/>
      <c r="E4" s="137"/>
      <c r="F4" s="137"/>
      <c r="G4" s="137"/>
      <c r="H4" s="137"/>
      <c r="I4" s="137"/>
      <c r="J4" s="137"/>
      <c r="K4" s="137"/>
      <c r="L4" s="137"/>
    </row>
    <row r="5" spans="2:12" x14ac:dyDescent="0.3">
      <c r="B5" s="120"/>
      <c r="C5" s="120"/>
      <c r="D5" s="120"/>
      <c r="E5" s="120"/>
      <c r="F5" s="120"/>
      <c r="G5" s="120"/>
      <c r="H5" s="120"/>
      <c r="I5" s="120"/>
      <c r="J5" s="120"/>
      <c r="K5" s="120"/>
      <c r="L5" s="120"/>
    </row>
    <row r="6" spans="2:12" ht="14.4" customHeight="1" x14ac:dyDescent="0.3">
      <c r="B6" s="138" t="s">
        <v>151</v>
      </c>
      <c r="C6" s="137"/>
      <c r="D6" s="137"/>
      <c r="E6" s="137"/>
      <c r="F6" s="137"/>
      <c r="G6" s="137"/>
      <c r="H6" s="137"/>
      <c r="I6" s="137"/>
      <c r="J6" s="137"/>
      <c r="K6" s="137"/>
      <c r="L6" s="137"/>
    </row>
    <row r="7" spans="2:12" ht="100.95" customHeight="1" x14ac:dyDescent="0.3">
      <c r="B7" s="137" t="s">
        <v>152</v>
      </c>
      <c r="C7" s="137"/>
      <c r="D7" s="137"/>
      <c r="E7" s="137"/>
      <c r="F7" s="137"/>
      <c r="G7" s="137"/>
      <c r="H7" s="137"/>
      <c r="I7" s="137"/>
      <c r="J7" s="137"/>
      <c r="K7" s="137"/>
      <c r="L7" s="137"/>
    </row>
    <row r="8" spans="2:12" x14ac:dyDescent="0.3">
      <c r="B8" s="120"/>
      <c r="C8" s="120"/>
      <c r="D8" s="120"/>
      <c r="E8" s="120"/>
      <c r="F8" s="120"/>
      <c r="G8" s="120"/>
      <c r="H8" s="120"/>
      <c r="I8" s="120"/>
      <c r="J8" s="120"/>
      <c r="K8" s="120"/>
      <c r="L8" s="120"/>
    </row>
    <row r="9" spans="2:12" x14ac:dyDescent="0.3">
      <c r="B9" s="116" t="s">
        <v>153</v>
      </c>
    </row>
    <row r="10" spans="2:12" ht="57.6" customHeight="1" x14ac:dyDescent="0.3">
      <c r="B10" s="137" t="s">
        <v>189</v>
      </c>
      <c r="C10" s="138"/>
      <c r="D10" s="138"/>
      <c r="E10" s="138"/>
      <c r="F10" s="138"/>
      <c r="G10" s="138"/>
      <c r="H10" s="138"/>
      <c r="I10" s="138"/>
      <c r="J10" s="138"/>
      <c r="K10" s="138"/>
      <c r="L10" s="138"/>
    </row>
    <row r="11" spans="2:12" x14ac:dyDescent="0.3">
      <c r="B11" s="120"/>
      <c r="C11" s="121"/>
      <c r="D11" s="121"/>
      <c r="E11" s="121"/>
      <c r="F11" s="121"/>
      <c r="G11" s="121"/>
      <c r="H11" s="121"/>
      <c r="I11" s="121"/>
      <c r="J11" s="121"/>
      <c r="K11" s="121"/>
      <c r="L11" s="121"/>
    </row>
    <row r="12" spans="2:12" ht="14.4" customHeight="1" x14ac:dyDescent="0.3">
      <c r="B12" s="138" t="s">
        <v>154</v>
      </c>
      <c r="C12" s="137"/>
      <c r="D12" s="137"/>
      <c r="E12" s="137"/>
      <c r="F12" s="137"/>
      <c r="G12" s="137"/>
      <c r="H12" s="137"/>
      <c r="I12" s="137"/>
      <c r="J12" s="137"/>
      <c r="K12" s="137"/>
      <c r="L12" s="137"/>
    </row>
    <row r="13" spans="2:12" ht="14.4" customHeight="1" x14ac:dyDescent="0.3">
      <c r="B13" s="137" t="s">
        <v>155</v>
      </c>
      <c r="C13" s="137"/>
      <c r="D13" s="137"/>
      <c r="E13" s="137"/>
      <c r="F13" s="137"/>
      <c r="G13" s="137"/>
      <c r="H13" s="137"/>
      <c r="I13" s="137"/>
      <c r="J13" s="137"/>
      <c r="K13" s="137"/>
      <c r="L13" s="137"/>
    </row>
    <row r="15" spans="2:12" x14ac:dyDescent="0.3">
      <c r="B15" s="116" t="s">
        <v>156</v>
      </c>
    </row>
    <row r="16" spans="2:12" x14ac:dyDescent="0.3">
      <c r="B16" t="s">
        <v>157</v>
      </c>
    </row>
    <row r="39" spans="2:14" x14ac:dyDescent="0.3">
      <c r="B39" t="s">
        <v>0</v>
      </c>
      <c r="E39" t="s">
        <v>158</v>
      </c>
    </row>
    <row r="40" spans="2:14" x14ac:dyDescent="0.3">
      <c r="B40" t="s">
        <v>2</v>
      </c>
      <c r="E40" t="s">
        <v>159</v>
      </c>
    </row>
    <row r="41" spans="2:14" x14ac:dyDescent="0.3">
      <c r="B41" t="s">
        <v>3</v>
      </c>
      <c r="E41" t="s">
        <v>160</v>
      </c>
    </row>
    <row r="42" spans="2:14" x14ac:dyDescent="0.3">
      <c r="B42" t="s">
        <v>4</v>
      </c>
      <c r="E42" t="s">
        <v>161</v>
      </c>
    </row>
    <row r="43" spans="2:14" x14ac:dyDescent="0.3">
      <c r="B43" s="135" t="s">
        <v>36</v>
      </c>
      <c r="C43" s="135"/>
      <c r="D43" s="135"/>
      <c r="K43" s="135" t="s">
        <v>162</v>
      </c>
      <c r="L43" s="135"/>
      <c r="M43" s="135"/>
      <c r="N43" s="135"/>
    </row>
    <row r="44" spans="2:14" x14ac:dyDescent="0.3">
      <c r="B44" s="135"/>
      <c r="C44" s="135"/>
      <c r="D44" s="135"/>
      <c r="K44" s="135"/>
      <c r="L44" s="135"/>
      <c r="M44" s="135"/>
      <c r="N44" s="135"/>
    </row>
    <row r="45" spans="2:14" x14ac:dyDescent="0.3">
      <c r="B45" s="135" t="s">
        <v>37</v>
      </c>
      <c r="C45" s="135"/>
      <c r="D45" s="135"/>
      <c r="K45" s="135" t="s">
        <v>162</v>
      </c>
      <c r="L45" s="135"/>
      <c r="M45" s="135"/>
      <c r="N45" s="135"/>
    </row>
    <row r="46" spans="2:14" x14ac:dyDescent="0.3">
      <c r="B46" s="135"/>
      <c r="C46" s="135"/>
      <c r="D46" s="135"/>
      <c r="K46" s="135"/>
      <c r="L46" s="135"/>
      <c r="M46" s="135"/>
      <c r="N46" s="135"/>
    </row>
    <row r="47" spans="2:14" x14ac:dyDescent="0.3">
      <c r="B47" t="s">
        <v>5</v>
      </c>
      <c r="E47" t="s">
        <v>163</v>
      </c>
    </row>
    <row r="48" spans="2:14" x14ac:dyDescent="0.3">
      <c r="B48" t="s">
        <v>6</v>
      </c>
      <c r="E48" t="s">
        <v>164</v>
      </c>
    </row>
    <row r="49" spans="2:14" x14ac:dyDescent="0.3">
      <c r="B49" s="135" t="s">
        <v>8</v>
      </c>
      <c r="C49" s="135"/>
      <c r="D49" s="135"/>
      <c r="K49" s="135" t="s">
        <v>162</v>
      </c>
      <c r="L49" s="135"/>
      <c r="M49" s="135"/>
      <c r="N49" s="135"/>
    </row>
    <row r="50" spans="2:14" x14ac:dyDescent="0.3">
      <c r="B50" s="135"/>
      <c r="C50" s="135"/>
      <c r="D50" s="135"/>
      <c r="K50" s="135"/>
      <c r="L50" s="135"/>
      <c r="M50" s="135"/>
      <c r="N50" s="135"/>
    </row>
    <row r="51" spans="2:14" x14ac:dyDescent="0.3">
      <c r="B51" t="s">
        <v>165</v>
      </c>
      <c r="E51" t="s">
        <v>190</v>
      </c>
    </row>
    <row r="52" spans="2:14" x14ac:dyDescent="0.3">
      <c r="B52" t="s">
        <v>21</v>
      </c>
      <c r="E52" t="s">
        <v>191</v>
      </c>
    </row>
    <row r="54" spans="2:14" x14ac:dyDescent="0.3">
      <c r="B54" t="s">
        <v>102</v>
      </c>
      <c r="E54" t="s">
        <v>192</v>
      </c>
    </row>
    <row r="55" spans="2:14" x14ac:dyDescent="0.3">
      <c r="E55" t="s">
        <v>166</v>
      </c>
    </row>
    <row r="57" spans="2:14" x14ac:dyDescent="0.3">
      <c r="B57" t="s">
        <v>167</v>
      </c>
      <c r="E57" t="s">
        <v>193</v>
      </c>
    </row>
    <row r="58" spans="2:14" x14ac:dyDescent="0.3">
      <c r="E58" t="s">
        <v>194</v>
      </c>
    </row>
    <row r="60" spans="2:14" x14ac:dyDescent="0.3">
      <c r="B60" s="116" t="s">
        <v>168</v>
      </c>
    </row>
    <row r="70" spans="2:6" x14ac:dyDescent="0.3">
      <c r="B70" t="s">
        <v>34</v>
      </c>
      <c r="F70" t="s">
        <v>195</v>
      </c>
    </row>
    <row r="71" spans="2:6" x14ac:dyDescent="0.3">
      <c r="B71" t="s">
        <v>35</v>
      </c>
      <c r="F71" t="s">
        <v>169</v>
      </c>
    </row>
    <row r="72" spans="2:6" x14ac:dyDescent="0.3">
      <c r="B72" t="s">
        <v>67</v>
      </c>
      <c r="F72" t="s">
        <v>170</v>
      </c>
    </row>
    <row r="74" spans="2:6" x14ac:dyDescent="0.3">
      <c r="B74" s="117" t="s">
        <v>196</v>
      </c>
    </row>
    <row r="82" spans="2:6" x14ac:dyDescent="0.3">
      <c r="B82" s="118" t="s">
        <v>171</v>
      </c>
    </row>
    <row r="84" spans="2:6" x14ac:dyDescent="0.3">
      <c r="B84" t="s">
        <v>34</v>
      </c>
      <c r="F84" t="s">
        <v>197</v>
      </c>
    </row>
    <row r="85" spans="2:6" x14ac:dyDescent="0.3">
      <c r="B85" t="s">
        <v>66</v>
      </c>
      <c r="F85" t="s">
        <v>172</v>
      </c>
    </row>
    <row r="86" spans="2:6" x14ac:dyDescent="0.3">
      <c r="B86" t="s">
        <v>68</v>
      </c>
      <c r="F86" t="s">
        <v>173</v>
      </c>
    </row>
    <row r="88" spans="2:6" x14ac:dyDescent="0.3">
      <c r="B88" s="116" t="s">
        <v>174</v>
      </c>
    </row>
    <row r="89" spans="2:6" x14ac:dyDescent="0.3">
      <c r="B89" t="s">
        <v>175</v>
      </c>
    </row>
    <row r="90" spans="2:6" x14ac:dyDescent="0.3">
      <c r="B90" t="s">
        <v>176</v>
      </c>
    </row>
    <row r="91" spans="2:6" x14ac:dyDescent="0.3">
      <c r="B91" t="s">
        <v>177</v>
      </c>
    </row>
    <row r="93" spans="2:6" x14ac:dyDescent="0.3">
      <c r="B93" s="116" t="s">
        <v>178</v>
      </c>
    </row>
    <row r="103" spans="2:6" x14ac:dyDescent="0.3">
      <c r="B103" t="s">
        <v>179</v>
      </c>
    </row>
    <row r="105" spans="2:6" x14ac:dyDescent="0.3">
      <c r="B105" t="s">
        <v>34</v>
      </c>
      <c r="F105" t="s">
        <v>198</v>
      </c>
    </row>
    <row r="106" spans="2:6" x14ac:dyDescent="0.3">
      <c r="B106" t="s">
        <v>35</v>
      </c>
      <c r="F106" t="s">
        <v>180</v>
      </c>
    </row>
    <row r="107" spans="2:6" x14ac:dyDescent="0.3">
      <c r="B107" t="s">
        <v>67</v>
      </c>
      <c r="F107" t="s">
        <v>181</v>
      </c>
    </row>
    <row r="109" spans="2:6" x14ac:dyDescent="0.3">
      <c r="B109" s="117" t="s">
        <v>196</v>
      </c>
    </row>
    <row r="116" spans="2:6" x14ac:dyDescent="0.3">
      <c r="B116" t="s">
        <v>34</v>
      </c>
      <c r="F116" t="s">
        <v>199</v>
      </c>
    </row>
    <row r="117" spans="2:6" x14ac:dyDescent="0.3">
      <c r="B117" t="s">
        <v>66</v>
      </c>
      <c r="F117" t="s">
        <v>180</v>
      </c>
    </row>
    <row r="118" spans="2:6" x14ac:dyDescent="0.3">
      <c r="B118" t="s">
        <v>68</v>
      </c>
      <c r="F118" t="s">
        <v>182</v>
      </c>
    </row>
  </sheetData>
  <sheetProtection algorithmName="SHA-512" hashValue="iPEyb7CLzIMwUFTEkgJk4uFKiqL9lBNP8S4yOHGdxuADP86TlI7VgHIHmzFkRfVlyex/hGPhghOv+oJoC0xYEw==" saltValue="Fvx1qjxkGG+aojDJwjTxIg==" spinCount="100000" sheet="1" objects="1" scenarios="1" selectLockedCells="1"/>
  <mergeCells count="13">
    <mergeCell ref="B49:D50"/>
    <mergeCell ref="K49:N50"/>
    <mergeCell ref="B1:L1"/>
    <mergeCell ref="B4:L4"/>
    <mergeCell ref="B6:L6"/>
    <mergeCell ref="B7:L7"/>
    <mergeCell ref="B10:L10"/>
    <mergeCell ref="B12:L12"/>
    <mergeCell ref="B13:L13"/>
    <mergeCell ref="B43:D44"/>
    <mergeCell ref="K43:N44"/>
    <mergeCell ref="B45:D46"/>
    <mergeCell ref="K45:N4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2E86D-7E38-463A-A8D6-3196FB7D4715}">
  <dimension ref="A1:AJ134"/>
  <sheetViews>
    <sheetView showRuler="0" zoomScaleNormal="100" workbookViewId="0">
      <selection activeCell="G18" sqref="G18"/>
    </sheetView>
  </sheetViews>
  <sheetFormatPr defaultColWidth="8.88671875" defaultRowHeight="14.4" x14ac:dyDescent="0.3"/>
  <cols>
    <col min="1" max="1" width="3.5546875" style="23" customWidth="1"/>
    <col min="2" max="2" width="3.44140625" style="23" customWidth="1"/>
    <col min="3" max="3" width="10.6640625" style="23" customWidth="1"/>
    <col min="4" max="5" width="8.88671875" style="23"/>
    <col min="6" max="6" width="3.5546875" style="23" customWidth="1"/>
    <col min="7" max="7" width="10.44140625" style="23" bestFit="1" customWidth="1"/>
    <col min="8" max="8" width="8.88671875" style="23"/>
    <col min="9" max="9" width="10.33203125" style="23" customWidth="1"/>
    <col min="10" max="10" width="10.6640625" style="23" customWidth="1"/>
    <col min="11" max="11" width="15.109375" style="23" customWidth="1"/>
    <col min="12" max="12" width="13.6640625" style="23" customWidth="1"/>
    <col min="13" max="13" width="3.88671875" style="23" customWidth="1"/>
    <col min="14" max="14" width="11.5546875" style="23" customWidth="1"/>
    <col min="15" max="15" width="3.44140625" style="23" customWidth="1"/>
    <col min="16" max="16" width="3.5546875" style="23" customWidth="1"/>
    <col min="17" max="17" width="9.109375" style="23" customWidth="1"/>
    <col min="18" max="18" width="9.109375" style="23" hidden="1" customWidth="1"/>
    <col min="19" max="19" width="16.88671875" style="23" hidden="1" customWidth="1"/>
    <col min="20" max="20" width="13" style="23" hidden="1" customWidth="1"/>
    <col min="21" max="21" width="9" style="23" hidden="1" customWidth="1"/>
    <col min="22" max="22" width="10.33203125" style="23" hidden="1" customWidth="1"/>
    <col min="23" max="24" width="9" style="23" hidden="1" customWidth="1"/>
    <col min="25" max="25" width="10.6640625" style="23" hidden="1" customWidth="1"/>
    <col min="26" max="26" width="9.109375" style="23" hidden="1" customWidth="1"/>
    <col min="27" max="27" width="9" style="23" hidden="1" customWidth="1"/>
    <col min="28" max="28" width="9.109375" style="23" hidden="1" customWidth="1"/>
    <col min="29" max="29" width="10.6640625" style="23" hidden="1" customWidth="1"/>
    <col min="30" max="30" width="9.109375" style="23" hidden="1" customWidth="1"/>
    <col min="31" max="36" width="8.88671875" style="23" hidden="1" customWidth="1"/>
    <col min="37" max="53" width="8.88671875" style="23" customWidth="1"/>
    <col min="54" max="56" width="8.88671875" style="23"/>
    <col min="57" max="57" width="0" style="23" hidden="1" customWidth="1"/>
    <col min="58" max="16384" width="8.88671875" style="23"/>
  </cols>
  <sheetData>
    <row r="1" spans="1:29" ht="15" customHeight="1" x14ac:dyDescent="0.3">
      <c r="A1" s="22"/>
      <c r="B1" s="22"/>
      <c r="C1" s="22"/>
      <c r="D1" s="22"/>
      <c r="E1" s="22"/>
      <c r="F1" s="22"/>
      <c r="G1" s="22"/>
      <c r="H1" s="22"/>
      <c r="I1" s="22"/>
      <c r="J1" s="22"/>
      <c r="K1" s="22"/>
      <c r="L1" s="22"/>
      <c r="M1" s="22"/>
      <c r="N1" s="22"/>
      <c r="O1" s="22"/>
      <c r="Z1" s="23" t="s">
        <v>26</v>
      </c>
      <c r="AC1" s="24">
        <f>IF(G33&gt;0,G33-70,99999)</f>
        <v>99999</v>
      </c>
    </row>
    <row r="2" spans="1:29" ht="6" customHeight="1" x14ac:dyDescent="0.3">
      <c r="A2" s="22"/>
      <c r="B2" s="25"/>
      <c r="C2" s="26"/>
      <c r="D2" s="26"/>
      <c r="E2" s="26"/>
      <c r="F2" s="26"/>
      <c r="G2" s="26"/>
      <c r="H2" s="26"/>
      <c r="I2" s="26"/>
      <c r="J2" s="26"/>
      <c r="K2" s="26"/>
      <c r="L2" s="26"/>
      <c r="M2" s="26"/>
      <c r="N2" s="26"/>
      <c r="O2" s="25"/>
    </row>
    <row r="3" spans="1:29" ht="47.4" customHeight="1" x14ac:dyDescent="0.3">
      <c r="A3" s="22"/>
      <c r="B3" s="25"/>
      <c r="C3" s="26"/>
      <c r="D3" s="27"/>
      <c r="E3" s="26"/>
      <c r="F3" s="27"/>
      <c r="G3" s="27"/>
      <c r="H3" s="139" t="s">
        <v>221</v>
      </c>
      <c r="I3" s="139"/>
      <c r="J3" s="139"/>
      <c r="K3" s="139"/>
      <c r="L3" s="139"/>
      <c r="M3" s="139"/>
      <c r="N3" s="139"/>
      <c r="O3" s="25"/>
    </row>
    <row r="4" spans="1:29" ht="5.4" customHeight="1" x14ac:dyDescent="0.3">
      <c r="A4" s="22"/>
      <c r="B4" s="25"/>
      <c r="C4" s="25"/>
      <c r="D4" s="25"/>
      <c r="E4" s="25"/>
      <c r="F4" s="25"/>
      <c r="G4" s="25"/>
      <c r="H4" s="25"/>
      <c r="I4" s="25"/>
      <c r="J4" s="25"/>
      <c r="K4" s="25"/>
      <c r="L4" s="25"/>
      <c r="M4" s="25"/>
      <c r="N4" s="25"/>
      <c r="O4" s="25"/>
    </row>
    <row r="5" spans="1:29" ht="7.95" customHeight="1" x14ac:dyDescent="0.3">
      <c r="A5" s="22"/>
      <c r="B5" s="25"/>
      <c r="C5" s="25"/>
      <c r="D5" s="25"/>
      <c r="E5" s="25"/>
      <c r="F5" s="25"/>
      <c r="G5" s="25"/>
      <c r="H5" s="25"/>
      <c r="I5" s="25"/>
      <c r="J5" s="25"/>
      <c r="K5" s="25"/>
      <c r="L5" s="25"/>
      <c r="M5" s="25"/>
      <c r="N5" s="25"/>
      <c r="O5" s="25"/>
    </row>
    <row r="6" spans="1:29" x14ac:dyDescent="0.3">
      <c r="A6" s="22"/>
      <c r="B6" s="25"/>
      <c r="C6" s="26" t="s">
        <v>0</v>
      </c>
      <c r="D6" s="26"/>
      <c r="E6" s="26"/>
      <c r="F6" s="26" t="s">
        <v>1</v>
      </c>
      <c r="G6" s="149"/>
      <c r="H6" s="149"/>
      <c r="I6" s="149"/>
      <c r="J6" s="28"/>
      <c r="K6" s="150" t="s">
        <v>102</v>
      </c>
      <c r="L6" s="150"/>
      <c r="M6" s="123" t="s">
        <v>110</v>
      </c>
      <c r="N6" s="25"/>
      <c r="O6" s="25"/>
      <c r="W6" s="23" t="s">
        <v>64</v>
      </c>
      <c r="Y6" s="24">
        <f>+G12</f>
        <v>0</v>
      </c>
      <c r="Z6" s="23" t="s">
        <v>104</v>
      </c>
      <c r="AC6" s="24">
        <f>IF(Y6=0,99999,IF(G14=Ouderschapsverlof!U83,Ouderschapsverlof!Y6+70,Y6))</f>
        <v>99999</v>
      </c>
    </row>
    <row r="7" spans="1:29" ht="6.6" customHeight="1" x14ac:dyDescent="0.3">
      <c r="A7" s="22"/>
      <c r="B7" s="25"/>
      <c r="C7" s="26"/>
      <c r="D7" s="26"/>
      <c r="E7" s="26"/>
      <c r="F7" s="26"/>
      <c r="G7" s="29"/>
      <c r="H7" s="29"/>
      <c r="I7" s="28"/>
      <c r="J7" s="28"/>
      <c r="K7" s="28"/>
      <c r="L7" s="25"/>
      <c r="M7" s="25"/>
      <c r="N7" s="25"/>
      <c r="O7" s="25"/>
    </row>
    <row r="8" spans="1:29" x14ac:dyDescent="0.3">
      <c r="A8" s="22"/>
      <c r="B8" s="25"/>
      <c r="C8" s="26" t="s">
        <v>2</v>
      </c>
      <c r="D8" s="26"/>
      <c r="E8" s="26"/>
      <c r="F8" s="26" t="s">
        <v>1</v>
      </c>
      <c r="G8" s="149"/>
      <c r="H8" s="149"/>
      <c r="I8" s="149"/>
      <c r="J8" s="28"/>
      <c r="K8" s="3" t="s">
        <v>88</v>
      </c>
      <c r="L8" s="3" t="s">
        <v>88</v>
      </c>
      <c r="M8" s="156" t="s">
        <v>88</v>
      </c>
      <c r="N8" s="156"/>
      <c r="O8" s="25"/>
      <c r="S8" s="30">
        <f>IF(G18&gt;1,1,G18)</f>
        <v>0</v>
      </c>
      <c r="T8" s="31">
        <f>IF(G20&gt;1,1,G20)</f>
        <v>0</v>
      </c>
      <c r="W8" s="23" t="s">
        <v>24</v>
      </c>
      <c r="Y8" s="24">
        <f>IF($Y$6=0,99999,DATE(YEAR($Y$6)+1,MONTH($Y$6),DAY($Y$6)-1))</f>
        <v>99999</v>
      </c>
      <c r="Z8" s="23" t="s">
        <v>105</v>
      </c>
      <c r="AC8" s="24">
        <f>Y8+1</f>
        <v>100000</v>
      </c>
    </row>
    <row r="9" spans="1:29" ht="7.95" customHeight="1" x14ac:dyDescent="0.3">
      <c r="A9" s="22"/>
      <c r="B9" s="25"/>
      <c r="C9" s="26"/>
      <c r="D9" s="26"/>
      <c r="E9" s="26"/>
      <c r="F9" s="26"/>
      <c r="G9" s="29"/>
      <c r="H9" s="29"/>
      <c r="I9" s="28"/>
      <c r="J9" s="28"/>
      <c r="K9" s="28"/>
      <c r="L9" s="25"/>
      <c r="M9" s="25"/>
      <c r="N9" s="25"/>
      <c r="O9" s="25"/>
    </row>
    <row r="10" spans="1:29" x14ac:dyDescent="0.3">
      <c r="A10" s="22"/>
      <c r="B10" s="25"/>
      <c r="C10" s="26" t="s">
        <v>3</v>
      </c>
      <c r="D10" s="26"/>
      <c r="E10" s="26"/>
      <c r="F10" s="26" t="s">
        <v>1</v>
      </c>
      <c r="G10" s="110"/>
      <c r="H10" s="29"/>
      <c r="I10" s="25"/>
      <c r="J10" s="32"/>
      <c r="K10" s="66"/>
      <c r="L10" s="66"/>
      <c r="M10" s="157"/>
      <c r="N10" s="158"/>
      <c r="O10" s="25"/>
      <c r="S10" s="23" t="s">
        <v>19</v>
      </c>
      <c r="T10" s="23" t="s">
        <v>20</v>
      </c>
      <c r="W10" s="23" t="s">
        <v>25</v>
      </c>
      <c r="Y10" s="24">
        <f>IF($Y$6=0,99999,DATE(YEAR($Y$6)+4,MONTH($Y$6),DAY($Y$6)-1))</f>
        <v>99999</v>
      </c>
    </row>
    <row r="11" spans="1:29" ht="6.6" customHeight="1" x14ac:dyDescent="0.3">
      <c r="A11" s="22"/>
      <c r="B11" s="25"/>
      <c r="C11" s="26"/>
      <c r="D11" s="26"/>
      <c r="E11" s="26"/>
      <c r="F11" s="26"/>
      <c r="G11" s="29"/>
      <c r="H11" s="29"/>
      <c r="I11" s="25"/>
      <c r="J11" s="32"/>
      <c r="K11" s="25"/>
      <c r="L11" s="25"/>
      <c r="M11" s="25"/>
      <c r="N11" s="25"/>
      <c r="O11" s="25"/>
    </row>
    <row r="12" spans="1:29" x14ac:dyDescent="0.3">
      <c r="A12" s="22"/>
      <c r="B12" s="25"/>
      <c r="C12" s="26" t="s">
        <v>4</v>
      </c>
      <c r="D12" s="26"/>
      <c r="E12" s="26"/>
      <c r="F12" s="26" t="s">
        <v>1</v>
      </c>
      <c r="G12" s="64"/>
      <c r="H12" s="29"/>
      <c r="I12" s="25"/>
      <c r="J12" s="32"/>
      <c r="K12" s="66"/>
      <c r="L12" s="66"/>
      <c r="M12" s="157"/>
      <c r="N12" s="158"/>
      <c r="O12" s="25"/>
      <c r="S12" s="33">
        <f>IF(OR(G16="nee",G16=""),ROUND(S8*415,0),IF(G16="tweeling",ROUND(S8*830,0)+V12,ROUND(S8*1245,0)+V12))</f>
        <v>0</v>
      </c>
      <c r="T12" s="33">
        <f>IF(OR(G16="nee",G16=""),ROUND(IF(T8&gt;0,T8*415,S8*415),0),IF(G16="tweeling",ROUND(IF(T8&gt;0,T8*830,S8*830),0),IF(G16="drieling",ROUND(IF(T8&gt;0,T8*1245,S8*1245),0))))</f>
        <v>0</v>
      </c>
      <c r="U12" s="34" t="s">
        <v>21</v>
      </c>
      <c r="V12" s="34">
        <f>IF(OR(G16="nee",G16=""),ROUND(S8*415,0),IF(G16="tweeling",ROUND(S8*830,0),IF(G16="drieling",ROUND(S8*1245,0))))</f>
        <v>0</v>
      </c>
    </row>
    <row r="13" spans="1:29" ht="6.6" customHeight="1" x14ac:dyDescent="0.3">
      <c r="A13" s="22"/>
      <c r="B13" s="25"/>
      <c r="C13" s="26"/>
      <c r="D13" s="26"/>
      <c r="E13" s="26"/>
      <c r="F13" s="26"/>
      <c r="G13" s="29"/>
      <c r="H13" s="29"/>
      <c r="I13" s="25"/>
      <c r="J13" s="32"/>
      <c r="K13" s="25"/>
      <c r="L13" s="25"/>
      <c r="M13" s="25"/>
      <c r="N13" s="25"/>
      <c r="O13" s="25"/>
    </row>
    <row r="14" spans="1:29" x14ac:dyDescent="0.3">
      <c r="A14" s="22"/>
      <c r="B14" s="25"/>
      <c r="C14" s="26" t="s">
        <v>36</v>
      </c>
      <c r="D14"/>
      <c r="E14"/>
      <c r="F14" s="26" t="s">
        <v>1</v>
      </c>
      <c r="G14" s="65"/>
      <c r="H14" s="29"/>
      <c r="I14" s="25"/>
      <c r="J14" s="35"/>
      <c r="K14" s="66"/>
      <c r="L14" s="66"/>
      <c r="M14" s="157"/>
      <c r="N14" s="158"/>
      <c r="O14" s="25"/>
      <c r="S14" s="36"/>
      <c r="T14" s="36"/>
      <c r="U14" s="34"/>
      <c r="V14" s="34">
        <f>V12-G24</f>
        <v>0</v>
      </c>
      <c r="W14" s="24" t="s">
        <v>147</v>
      </c>
      <c r="Y14" s="111">
        <f ca="1">(TODAY()-Y6)/365</f>
        <v>125.82191780821918</v>
      </c>
    </row>
    <row r="15" spans="1:29" ht="6.6" customHeight="1" x14ac:dyDescent="0.3">
      <c r="A15" s="22"/>
      <c r="B15" s="25"/>
      <c r="C15" s="26"/>
      <c r="D15" s="26"/>
      <c r="E15" s="26"/>
      <c r="F15" s="26"/>
      <c r="G15" s="29"/>
      <c r="H15" s="29"/>
      <c r="I15" s="25"/>
      <c r="J15" s="25"/>
      <c r="K15" s="25"/>
      <c r="L15" s="25"/>
      <c r="M15" s="25"/>
      <c r="N15" s="25"/>
      <c r="O15" s="25"/>
    </row>
    <row r="16" spans="1:29" x14ac:dyDescent="0.3">
      <c r="A16" s="22"/>
      <c r="B16" s="25"/>
      <c r="C16" s="26" t="s">
        <v>37</v>
      </c>
      <c r="D16"/>
      <c r="E16" s="26"/>
      <c r="F16" s="26" t="s">
        <v>1</v>
      </c>
      <c r="G16" s="65"/>
      <c r="H16" s="29"/>
      <c r="I16" s="25"/>
      <c r="J16" s="26"/>
      <c r="K16" s="25"/>
      <c r="L16" s="25"/>
      <c r="M16" s="25"/>
      <c r="N16" s="25"/>
      <c r="O16" s="25"/>
      <c r="S16" s="36"/>
      <c r="T16" s="36"/>
      <c r="U16" s="34"/>
      <c r="V16" s="34"/>
    </row>
    <row r="17" spans="1:28" ht="6.6" customHeight="1" x14ac:dyDescent="0.3">
      <c r="A17" s="22"/>
      <c r="B17" s="25"/>
      <c r="C17" s="26"/>
      <c r="D17" s="26"/>
      <c r="E17" s="26"/>
      <c r="F17" s="26"/>
      <c r="G17" s="29"/>
      <c r="H17" s="29"/>
      <c r="I17" s="25"/>
      <c r="J17" s="25"/>
      <c r="K17" s="25"/>
      <c r="L17" s="25"/>
      <c r="M17" s="25"/>
      <c r="N17" s="25"/>
      <c r="O17" s="25"/>
    </row>
    <row r="18" spans="1:28" x14ac:dyDescent="0.3">
      <c r="A18" s="22"/>
      <c r="B18" s="25"/>
      <c r="C18" s="26" t="s">
        <v>5</v>
      </c>
      <c r="D18" s="26"/>
      <c r="E18" s="26"/>
      <c r="F18" s="26" t="s">
        <v>1</v>
      </c>
      <c r="G18" s="5"/>
      <c r="H18" s="37" t="s">
        <v>22</v>
      </c>
      <c r="I18" s="38">
        <f>ROUND(G18*40,2)</f>
        <v>0</v>
      </c>
      <c r="J18" s="39" t="s">
        <v>23</v>
      </c>
      <c r="K18" s="40"/>
      <c r="L18" s="25"/>
      <c r="M18" s="25"/>
      <c r="N18" s="25"/>
      <c r="O18" s="25"/>
    </row>
    <row r="19" spans="1:28" ht="6.6" customHeight="1" x14ac:dyDescent="0.3">
      <c r="A19" s="22"/>
      <c r="B19" s="25"/>
      <c r="C19" s="26"/>
      <c r="D19" s="26"/>
      <c r="E19" s="26"/>
      <c r="F19" s="26"/>
      <c r="G19" s="29"/>
      <c r="H19" s="29"/>
      <c r="I19" s="28"/>
      <c r="J19" s="28"/>
      <c r="K19" s="28"/>
      <c r="L19" s="25"/>
      <c r="M19" s="25"/>
      <c r="N19" s="25"/>
      <c r="O19" s="25"/>
    </row>
    <row r="20" spans="1:28" x14ac:dyDescent="0.3">
      <c r="A20" s="22"/>
      <c r="B20" s="25"/>
      <c r="C20" s="26" t="s">
        <v>6</v>
      </c>
      <c r="D20" s="26"/>
      <c r="E20" s="26"/>
      <c r="F20" s="26" t="s">
        <v>1</v>
      </c>
      <c r="G20" s="5"/>
      <c r="H20" s="37" t="s">
        <v>22</v>
      </c>
      <c r="I20" s="38">
        <f>ROUND(G20*40,2)</f>
        <v>0</v>
      </c>
      <c r="J20" s="10" t="s">
        <v>23</v>
      </c>
      <c r="K20" s="40"/>
      <c r="L20" s="25"/>
      <c r="M20" s="25"/>
      <c r="N20" s="25"/>
      <c r="O20" s="25"/>
    </row>
    <row r="21" spans="1:28" ht="6.6" customHeight="1" x14ac:dyDescent="0.3">
      <c r="A21" s="22"/>
      <c r="B21" s="25"/>
      <c r="C21" s="26"/>
      <c r="D21" s="26"/>
      <c r="E21" s="26"/>
      <c r="F21" s="26"/>
      <c r="G21" s="29"/>
      <c r="H21" s="29"/>
      <c r="I21" s="25"/>
      <c r="J21" s="25"/>
      <c r="K21" s="25"/>
      <c r="L21" s="25"/>
      <c r="M21" s="25"/>
      <c r="N21" s="25"/>
      <c r="O21" s="25"/>
    </row>
    <row r="22" spans="1:28" x14ac:dyDescent="0.3">
      <c r="A22" s="22"/>
      <c r="B22" s="25"/>
      <c r="C22" s="26" t="s">
        <v>8</v>
      </c>
      <c r="D22" s="26"/>
      <c r="E22" s="26"/>
      <c r="F22" s="26" t="s">
        <v>1</v>
      </c>
      <c r="G22" s="5" t="s">
        <v>9</v>
      </c>
      <c r="H22" s="25"/>
      <c r="I22" s="25"/>
      <c r="J22" s="25"/>
      <c r="K22" s="25"/>
      <c r="L22" s="25"/>
      <c r="M22" s="25"/>
      <c r="N22" s="25"/>
      <c r="O22" s="25"/>
    </row>
    <row r="23" spans="1:28" ht="6.6" customHeight="1" x14ac:dyDescent="0.3">
      <c r="A23" s="22"/>
      <c r="B23" s="25"/>
      <c r="C23" s="26"/>
      <c r="D23" s="26"/>
      <c r="E23" s="26"/>
      <c r="F23" s="26"/>
      <c r="G23" s="29"/>
      <c r="H23" s="29"/>
      <c r="I23" s="25"/>
      <c r="J23" s="25"/>
      <c r="K23" s="25"/>
      <c r="L23" s="25"/>
      <c r="M23" s="25"/>
      <c r="N23" s="25"/>
      <c r="O23" s="25"/>
    </row>
    <row r="24" spans="1:28" x14ac:dyDescent="0.3">
      <c r="A24" s="22"/>
      <c r="B24" s="25"/>
      <c r="C24" s="26" t="s">
        <v>7</v>
      </c>
      <c r="D24" s="25"/>
      <c r="E24" s="26"/>
      <c r="F24" s="26" t="s">
        <v>1</v>
      </c>
      <c r="G24" s="65"/>
      <c r="H24" s="25"/>
      <c r="I24" s="25"/>
      <c r="J24" s="25"/>
      <c r="K24" s="1"/>
      <c r="L24" s="14"/>
      <c r="M24" s="41"/>
      <c r="N24" s="1"/>
      <c r="O24" s="25"/>
    </row>
    <row r="25" spans="1:28" x14ac:dyDescent="0.3">
      <c r="A25" s="22"/>
      <c r="B25" s="25"/>
      <c r="C25" s="42"/>
      <c r="D25" s="42"/>
      <c r="E25" s="42"/>
      <c r="F25" s="42"/>
      <c r="G25" s="42"/>
      <c r="H25" s="42"/>
      <c r="I25" s="42"/>
      <c r="J25" s="42"/>
      <c r="K25" s="42"/>
      <c r="L25" s="42"/>
      <c r="M25" s="42"/>
      <c r="N25" s="42"/>
      <c r="O25" s="25"/>
    </row>
    <row r="26" spans="1:28" ht="6.6" customHeight="1" x14ac:dyDescent="0.3">
      <c r="A26" s="22"/>
      <c r="B26" s="25"/>
      <c r="C26" s="26"/>
      <c r="D26" s="26"/>
      <c r="E26" s="26"/>
      <c r="F26" s="26"/>
      <c r="G26" s="29"/>
      <c r="H26" s="29"/>
      <c r="I26" s="25"/>
      <c r="J26" s="25"/>
      <c r="K26" s="25"/>
      <c r="L26" s="25"/>
      <c r="M26" s="25"/>
      <c r="N26" s="25"/>
      <c r="O26" s="25"/>
    </row>
    <row r="27" spans="1:28" ht="18" x14ac:dyDescent="0.35">
      <c r="A27" s="22"/>
      <c r="B27" s="25"/>
      <c r="C27" s="124" t="str">
        <f>IF(G24&gt;0,"Betaald ouderschapsverlof 75 %, recht op maximaal"&amp;" "&amp;V14&amp;" "&amp;"uren verlof","Betaald ouderschapsverlof 75 %, recht op maximaal"&amp;" "&amp;V12&amp;" "&amp;"uren verlof")</f>
        <v>Betaald ouderschapsverlof 75 %, recht op maximaal 0 uren verlof</v>
      </c>
      <c r="D27" s="44"/>
      <c r="E27" s="44"/>
      <c r="F27" s="44"/>
      <c r="G27" s="43"/>
      <c r="H27" s="44"/>
      <c r="I27" s="44"/>
      <c r="J27" s="44"/>
      <c r="K27" s="44"/>
      <c r="L27" s="44"/>
      <c r="M27" s="44"/>
      <c r="N27" s="44"/>
      <c r="O27" s="25"/>
      <c r="AB27" s="23" t="s">
        <v>220</v>
      </c>
    </row>
    <row r="28" spans="1:28" ht="6.6" customHeight="1" x14ac:dyDescent="0.3">
      <c r="A28" s="22"/>
      <c r="B28" s="25"/>
      <c r="C28" s="26"/>
      <c r="D28" s="26"/>
      <c r="E28" s="26"/>
      <c r="F28" s="26"/>
      <c r="G28" s="29"/>
      <c r="H28" s="29"/>
      <c r="I28" s="25"/>
      <c r="J28" s="25"/>
      <c r="K28" s="25"/>
      <c r="L28" s="25"/>
      <c r="M28" s="25"/>
      <c r="N28" s="25"/>
      <c r="O28" s="25"/>
      <c r="S28" s="23">
        <v>1</v>
      </c>
      <c r="T28" s="23">
        <v>2</v>
      </c>
      <c r="U28" s="23">
        <v>3</v>
      </c>
      <c r="V28" s="23">
        <v>4</v>
      </c>
      <c r="W28" s="23">
        <v>5</v>
      </c>
    </row>
    <row r="29" spans="1:28" ht="14.4" customHeight="1" x14ac:dyDescent="0.3">
      <c r="A29" s="22"/>
      <c r="B29" s="25"/>
      <c r="C29" s="144" t="s">
        <v>34</v>
      </c>
      <c r="D29" s="144"/>
      <c r="E29" s="144"/>
      <c r="F29" s="145" t="s">
        <v>1</v>
      </c>
      <c r="G29" s="3" t="s">
        <v>27</v>
      </c>
      <c r="H29" s="3" t="s">
        <v>28</v>
      </c>
      <c r="I29" s="3" t="s">
        <v>29</v>
      </c>
      <c r="J29" s="3" t="s">
        <v>30</v>
      </c>
      <c r="K29" s="3" t="s">
        <v>31</v>
      </c>
      <c r="L29" s="3" t="s">
        <v>32</v>
      </c>
      <c r="M29" s="146" t="s">
        <v>33</v>
      </c>
      <c r="N29" s="147"/>
      <c r="O29" s="25"/>
      <c r="S29" s="21" t="s">
        <v>27</v>
      </c>
      <c r="T29" s="21" t="s">
        <v>28</v>
      </c>
      <c r="U29" s="21" t="s">
        <v>29</v>
      </c>
      <c r="V29" s="21" t="s">
        <v>30</v>
      </c>
      <c r="W29" s="21" t="s">
        <v>31</v>
      </c>
      <c r="X29" s="21" t="s">
        <v>32</v>
      </c>
      <c r="AB29" s="134" t="e">
        <f>L30/COUNT(G30:K30)</f>
        <v>#DIV/0!</v>
      </c>
    </row>
    <row r="30" spans="1:28" x14ac:dyDescent="0.3">
      <c r="A30" s="22"/>
      <c r="B30" s="25"/>
      <c r="C30" s="144"/>
      <c r="D30" s="144"/>
      <c r="E30" s="144"/>
      <c r="F30" s="145"/>
      <c r="G30" s="5"/>
      <c r="H30" s="5"/>
      <c r="I30" s="5"/>
      <c r="J30" s="5"/>
      <c r="K30" s="5"/>
      <c r="L30" s="46">
        <f>SUM(G30:K30)</f>
        <v>0</v>
      </c>
      <c r="M30" s="148">
        <f>IF($L30="","",(L30/40))</f>
        <v>0</v>
      </c>
      <c r="N30" s="148"/>
      <c r="O30" s="25"/>
      <c r="S30" s="47">
        <f>+G30</f>
        <v>0</v>
      </c>
      <c r="T30" s="47">
        <f>+H30</f>
        <v>0</v>
      </c>
      <c r="U30" s="47">
        <f>+I30</f>
        <v>0</v>
      </c>
      <c r="V30" s="47">
        <f>+J30</f>
        <v>0</v>
      </c>
      <c r="W30" s="47">
        <f>+K30</f>
        <v>0</v>
      </c>
      <c r="X30" s="48">
        <f>SUM(S30:W30)</f>
        <v>0</v>
      </c>
    </row>
    <row r="31" spans="1:28" ht="6.6" customHeight="1" x14ac:dyDescent="0.3">
      <c r="A31" s="22"/>
      <c r="B31" s="25"/>
      <c r="C31" s="26"/>
      <c r="D31" s="26"/>
      <c r="E31" s="26"/>
      <c r="F31" s="26"/>
      <c r="G31" s="29"/>
      <c r="H31" s="29"/>
      <c r="I31" s="25"/>
      <c r="J31" s="25"/>
      <c r="K31" s="25"/>
      <c r="L31" s="25"/>
      <c r="M31" s="25"/>
      <c r="N31" s="25"/>
      <c r="O31" s="25"/>
    </row>
    <row r="32" spans="1:28" ht="15" customHeight="1" x14ac:dyDescent="0.3">
      <c r="A32" s="22"/>
      <c r="B32" s="25"/>
      <c r="C32" s="26"/>
      <c r="D32" s="26"/>
      <c r="E32" s="26"/>
      <c r="F32" s="26"/>
      <c r="G32" s="29"/>
      <c r="H32" s="29"/>
      <c r="I32" s="25" t="s">
        <v>106</v>
      </c>
      <c r="J32" s="25"/>
      <c r="K32" s="25"/>
      <c r="L32" s="25"/>
      <c r="M32" s="26" t="s">
        <v>1</v>
      </c>
      <c r="N32" s="107" t="str">
        <f ca="1">IFERROR(IF(N33=" ",T33,X37),"")</f>
        <v/>
      </c>
      <c r="O32" s="25"/>
    </row>
    <row r="33" spans="1:33" x14ac:dyDescent="0.3">
      <c r="A33" s="22"/>
      <c r="B33" s="25"/>
      <c r="C33" s="26" t="s">
        <v>35</v>
      </c>
      <c r="D33" s="25"/>
      <c r="E33" s="25"/>
      <c r="F33" s="26" t="s">
        <v>1</v>
      </c>
      <c r="G33" s="67"/>
      <c r="H33" s="25"/>
      <c r="I33" s="25" t="s">
        <v>67</v>
      </c>
      <c r="J33" s="25"/>
      <c r="K33" s="25"/>
      <c r="L33" s="25"/>
      <c r="M33" s="26" t="s">
        <v>1</v>
      </c>
      <c r="N33" s="67"/>
      <c r="O33" s="25"/>
      <c r="R33" s="23" t="s">
        <v>108</v>
      </c>
      <c r="S33" s="45" t="e">
        <f ca="1">G33+S35</f>
        <v>#VALUE!</v>
      </c>
      <c r="T33" s="45" t="e">
        <f ca="1">IF(G33+T35&gt;=Y8,Y8,G33+T35)-(IF(G39&lt;8,1,0))</f>
        <v>#VALUE!</v>
      </c>
      <c r="U33" s="23">
        <f ca="1">IF(G37&gt;G35,L30/I20,0)</f>
        <v>0</v>
      </c>
      <c r="V33" s="45" t="e">
        <f ca="1">S33-U33</f>
        <v>#VALUE!</v>
      </c>
    </row>
    <row r="34" spans="1:33" ht="6.6" customHeight="1" x14ac:dyDescent="0.3">
      <c r="A34" s="22"/>
      <c r="B34" s="25"/>
      <c r="C34" s="26"/>
      <c r="D34" s="26"/>
      <c r="E34" s="26"/>
      <c r="F34" s="26"/>
      <c r="G34" s="29"/>
      <c r="H34" s="29"/>
      <c r="I34" s="25"/>
      <c r="J34" s="25"/>
      <c r="K34" s="25"/>
      <c r="L34" s="25"/>
      <c r="M34" s="25"/>
      <c r="N34" s="25"/>
      <c r="O34" s="25"/>
    </row>
    <row r="35" spans="1:33" x14ac:dyDescent="0.3">
      <c r="A35" s="22"/>
      <c r="B35" s="25"/>
      <c r="C35" s="25" t="s">
        <v>51</v>
      </c>
      <c r="D35" s="25"/>
      <c r="E35" s="25"/>
      <c r="F35" s="26" t="s">
        <v>1</v>
      </c>
      <c r="G35" s="49">
        <f ca="1">IF($Y$14&gt;=1,0,+V12-G24)</f>
        <v>0</v>
      </c>
      <c r="H35" s="50" t="s">
        <v>109</v>
      </c>
      <c r="I35" s="25"/>
      <c r="J35" s="25"/>
      <c r="K35" s="25"/>
      <c r="L35" s="25"/>
      <c r="M35" s="25"/>
      <c r="N35" s="25"/>
      <c r="O35" s="25"/>
      <c r="R35" s="23" t="s">
        <v>65</v>
      </c>
      <c r="S35" s="23" t="e">
        <f ca="1">(AD35*7)</f>
        <v>#VALUE!</v>
      </c>
      <c r="T35" s="23" t="e">
        <f ca="1">((AD35+(S37))*7)</f>
        <v>#VALUE!</v>
      </c>
      <c r="U35" s="23" t="e">
        <f ca="1">U37*7</f>
        <v>#DIV/0!</v>
      </c>
      <c r="V35" s="45" t="e">
        <f ca="1">IF(G33+U35&gt;=Y8,Y8,G33+U35)</f>
        <v>#DIV/0!</v>
      </c>
      <c r="W35" s="23" t="e">
        <f>IF(ROUND($M$30/$G$18*100,2)&gt;100,ROUND(100*calc!$F$734/(calc!$F$734+calc!$G$734),2),ROUND($M$30/$G$18*100*calc!$F$734/(calc!$F$734+calc!$G$734),2))*25%</f>
        <v>#DIV/0!</v>
      </c>
      <c r="Z35" s="23" t="s">
        <v>52</v>
      </c>
      <c r="AC35" s="51" t="s">
        <v>1</v>
      </c>
      <c r="AD35" s="52" t="str">
        <f ca="1">IFERROR(G35/L30,"")</f>
        <v/>
      </c>
    </row>
    <row r="36" spans="1:33" ht="6.6" customHeight="1" x14ac:dyDescent="0.3">
      <c r="A36" s="22"/>
      <c r="B36" s="25"/>
      <c r="C36" s="26"/>
      <c r="D36" s="26"/>
      <c r="E36" s="26"/>
      <c r="F36" s="26"/>
      <c r="G36" s="29"/>
      <c r="H36" s="29"/>
      <c r="I36" s="25"/>
      <c r="J36" s="25"/>
      <c r="K36" s="25"/>
      <c r="L36" s="25"/>
      <c r="M36" s="25"/>
      <c r="N36" s="25"/>
      <c r="O36" s="25"/>
    </row>
    <row r="37" spans="1:33" x14ac:dyDescent="0.3">
      <c r="A37" s="22"/>
      <c r="B37" s="25"/>
      <c r="C37" s="25" t="s">
        <v>47</v>
      </c>
      <c r="D37" s="25"/>
      <c r="E37" s="25"/>
      <c r="F37" s="26" t="s">
        <v>1</v>
      </c>
      <c r="G37" s="49">
        <f>+calc!F734</f>
        <v>0</v>
      </c>
      <c r="H37" s="25"/>
      <c r="I37" s="25"/>
      <c r="J37" s="25" t="s">
        <v>45</v>
      </c>
      <c r="K37" s="25"/>
      <c r="L37" s="25"/>
      <c r="M37" s="26" t="s">
        <v>1</v>
      </c>
      <c r="N37" s="112" t="str">
        <f>+AD37</f>
        <v/>
      </c>
      <c r="O37" s="25"/>
      <c r="R37" s="23" t="s">
        <v>49</v>
      </c>
      <c r="S37" s="105" t="e">
        <f>(+Calc1!G734/L30)</f>
        <v>#DIV/0!</v>
      </c>
      <c r="T37" s="23" t="s">
        <v>200</v>
      </c>
      <c r="U37" s="23" t="e">
        <f ca="1">_xlfn.FLOOR.MATH(G35/L30)</f>
        <v>#DIV/0!</v>
      </c>
      <c r="V37" s="23" t="e">
        <f ca="1">U37+S37</f>
        <v>#DIV/0!</v>
      </c>
      <c r="W37" s="23" t="e">
        <f ca="1">V37*7</f>
        <v>#DIV/0!</v>
      </c>
      <c r="X37" s="45" t="e">
        <f ca="1">IF(G39&lt;0,IF(G33+W37&gt;Y8,Y8,G33+W37)-1,IF(G33+W37&gt;Y8,Y8,G33+W37))</f>
        <v>#DIV/0!</v>
      </c>
      <c r="Z37" s="23" t="s">
        <v>45</v>
      </c>
      <c r="AC37" s="51" t="s">
        <v>1</v>
      </c>
      <c r="AD37" s="53" t="str">
        <f>IF(G33="","",IF(YEAR(N$33)=YEAR(G$33),MONTH(N$33)-MONTH(G$33)+1,((YEAR(N$33)-YEAR(G$33))*12)+(MONTH(N$33)-MONTH(G$33)+1)))</f>
        <v/>
      </c>
    </row>
    <row r="38" spans="1:33" ht="6.6" customHeight="1" x14ac:dyDescent="0.3">
      <c r="A38" s="22"/>
      <c r="B38" s="25"/>
      <c r="C38" s="26"/>
      <c r="D38" s="26"/>
      <c r="E38" s="26"/>
      <c r="F38" s="26"/>
      <c r="G38" s="29"/>
      <c r="H38" s="29"/>
      <c r="I38" s="25"/>
      <c r="J38" s="25"/>
      <c r="K38" s="25"/>
      <c r="L38" s="25"/>
      <c r="M38" s="25"/>
      <c r="N38" s="25"/>
      <c r="O38" s="25"/>
    </row>
    <row r="39" spans="1:33" x14ac:dyDescent="0.3">
      <c r="A39" s="22"/>
      <c r="B39" s="25"/>
      <c r="C39" s="25" t="s">
        <v>50</v>
      </c>
      <c r="D39" s="25"/>
      <c r="E39" s="25"/>
      <c r="F39" s="26" t="s">
        <v>1</v>
      </c>
      <c r="G39" s="49">
        <f ca="1">G35-G37</f>
        <v>0</v>
      </c>
      <c r="H39" s="25"/>
      <c r="I39" s="25"/>
      <c r="J39" s="108" t="s">
        <v>46</v>
      </c>
      <c r="K39" s="108"/>
      <c r="L39" s="108"/>
      <c r="M39" s="109" t="s">
        <v>1</v>
      </c>
      <c r="N39" s="113" t="str">
        <f ca="1">IFERROR((G37/G35)*(75/AD37)," " )</f>
        <v xml:space="preserve"> </v>
      </c>
      <c r="O39" s="25"/>
      <c r="R39" s="23" t="s">
        <v>69</v>
      </c>
      <c r="S39" s="23" t="e">
        <f ca="1">AD35*5*24/40</f>
        <v>#VALUE!</v>
      </c>
      <c r="T39" s="23" t="e">
        <f ca="1">S39*8</f>
        <v>#VALUE!</v>
      </c>
    </row>
    <row r="40" spans="1:33" ht="6.6" customHeight="1" x14ac:dyDescent="0.3">
      <c r="A40" s="22"/>
      <c r="B40" s="25"/>
      <c r="C40" s="26"/>
      <c r="D40" s="26"/>
      <c r="E40" s="26"/>
      <c r="F40" s="26"/>
      <c r="G40" s="29"/>
      <c r="H40" s="29"/>
      <c r="I40" s="25"/>
      <c r="J40" s="25"/>
      <c r="K40" s="25"/>
      <c r="L40" s="25"/>
      <c r="M40" s="25"/>
      <c r="N40" s="25"/>
      <c r="O40" s="25"/>
      <c r="S40" s="23">
        <v>1</v>
      </c>
      <c r="T40" s="23">
        <v>2</v>
      </c>
      <c r="U40" s="23">
        <v>3</v>
      </c>
      <c r="V40" s="23">
        <v>4</v>
      </c>
      <c r="W40" s="23">
        <v>5</v>
      </c>
    </row>
    <row r="41" spans="1:33" x14ac:dyDescent="0.3">
      <c r="A41" s="22"/>
      <c r="B41" s="25"/>
      <c r="C41" s="144" t="s">
        <v>34</v>
      </c>
      <c r="D41" s="144"/>
      <c r="E41" s="144"/>
      <c r="F41" s="145" t="s">
        <v>1</v>
      </c>
      <c r="G41" s="3" t="s">
        <v>27</v>
      </c>
      <c r="H41" s="3" t="s">
        <v>28</v>
      </c>
      <c r="I41" s="3" t="s">
        <v>29</v>
      </c>
      <c r="J41" s="3" t="s">
        <v>30</v>
      </c>
      <c r="K41" s="3" t="s">
        <v>31</v>
      </c>
      <c r="L41" s="3" t="s">
        <v>32</v>
      </c>
      <c r="M41" s="146" t="s">
        <v>33</v>
      </c>
      <c r="N41" s="147"/>
      <c r="O41" s="25"/>
      <c r="S41" s="21" t="s">
        <v>27</v>
      </c>
      <c r="T41" s="21" t="s">
        <v>28</v>
      </c>
      <c r="U41" s="21" t="s">
        <v>29</v>
      </c>
      <c r="V41" s="21" t="s">
        <v>30</v>
      </c>
      <c r="W41" s="21" t="s">
        <v>31</v>
      </c>
      <c r="X41" s="21" t="s">
        <v>32</v>
      </c>
      <c r="AB41" s="23" t="s">
        <v>220</v>
      </c>
    </row>
    <row r="42" spans="1:33" x14ac:dyDescent="0.3">
      <c r="A42" s="22"/>
      <c r="B42" s="25"/>
      <c r="C42" s="144"/>
      <c r="D42" s="144"/>
      <c r="E42" s="144"/>
      <c r="F42" s="145"/>
      <c r="G42" s="5"/>
      <c r="H42" s="5"/>
      <c r="I42" s="5"/>
      <c r="J42" s="5"/>
      <c r="K42" s="5"/>
      <c r="L42" s="46">
        <f>SUM(G42:K42)</f>
        <v>0</v>
      </c>
      <c r="M42" s="148">
        <f>IF($L42="","",(L42/40))</f>
        <v>0</v>
      </c>
      <c r="N42" s="148"/>
      <c r="O42" s="25"/>
      <c r="S42" s="47">
        <f>+G42</f>
        <v>0</v>
      </c>
      <c r="T42" s="47">
        <f>+H42</f>
        <v>0</v>
      </c>
      <c r="U42" s="47">
        <f>+I42</f>
        <v>0</v>
      </c>
      <c r="V42" s="47">
        <f>+J42</f>
        <v>0</v>
      </c>
      <c r="W42" s="47">
        <f>+K42</f>
        <v>0</v>
      </c>
      <c r="X42" s="48">
        <f>SUM(S42:W42)</f>
        <v>0</v>
      </c>
      <c r="AB42" s="134" t="e">
        <f>L42/COUNT(G42:K42)</f>
        <v>#DIV/0!</v>
      </c>
    </row>
    <row r="43" spans="1:33" ht="6.6" customHeight="1" x14ac:dyDescent="0.3">
      <c r="A43" s="22"/>
      <c r="B43" s="25"/>
      <c r="C43" s="26"/>
      <c r="D43" s="26"/>
      <c r="E43" s="26"/>
      <c r="F43" s="26"/>
      <c r="G43" s="29"/>
      <c r="H43" s="29"/>
      <c r="I43" s="25"/>
      <c r="J43" s="25"/>
      <c r="K43" s="25"/>
      <c r="L43" s="25"/>
      <c r="M43" s="25"/>
      <c r="N43" s="25"/>
      <c r="O43" s="25"/>
    </row>
    <row r="44" spans="1:33" ht="15" customHeight="1" x14ac:dyDescent="0.3">
      <c r="A44" s="22"/>
      <c r="B44" s="25"/>
      <c r="C44" s="26"/>
      <c r="D44" s="26"/>
      <c r="E44" s="26"/>
      <c r="F44" s="26"/>
      <c r="G44" s="29"/>
      <c r="H44" s="29"/>
      <c r="I44" s="25" t="s">
        <v>106</v>
      </c>
      <c r="J44" s="25"/>
      <c r="K44" s="25"/>
      <c r="L44" s="25"/>
      <c r="M44" s="26" t="s">
        <v>1</v>
      </c>
      <c r="N44" s="107" t="str">
        <f ca="1">IFERROR(IF(N45=" ",T45,X49),"")</f>
        <v/>
      </c>
      <c r="O44" s="25"/>
    </row>
    <row r="45" spans="1:33" x14ac:dyDescent="0.3">
      <c r="A45" s="22"/>
      <c r="B45" s="25"/>
      <c r="C45" s="26" t="s">
        <v>66</v>
      </c>
      <c r="D45" s="25"/>
      <c r="E45" s="25"/>
      <c r="F45" s="26" t="s">
        <v>1</v>
      </c>
      <c r="G45" s="67"/>
      <c r="H45" s="25"/>
      <c r="I45" s="25" t="s">
        <v>68</v>
      </c>
      <c r="J45" s="25"/>
      <c r="K45" s="25"/>
      <c r="L45" s="25"/>
      <c r="M45" s="26" t="s">
        <v>1</v>
      </c>
      <c r="N45" s="67"/>
      <c r="O45" s="25"/>
      <c r="R45" s="23" t="s">
        <v>108</v>
      </c>
      <c r="S45" s="45" t="e">
        <f ca="1">G45+S47</f>
        <v>#VALUE!</v>
      </c>
      <c r="T45" s="45" t="e">
        <f ca="1">IF(G45+T47&gt;Y8,Y8,G45+T47)-(IF(G49&lt;8,1,0))</f>
        <v>#VALUE!</v>
      </c>
      <c r="U45" s="23">
        <f ca="1">IF(G49&gt;G47,L42/I20,0)</f>
        <v>0</v>
      </c>
      <c r="V45" s="45" t="e">
        <f ca="1">S45-U45</f>
        <v>#VALUE!</v>
      </c>
    </row>
    <row r="46" spans="1:33" ht="6.6" customHeight="1" x14ac:dyDescent="0.3">
      <c r="A46" s="22"/>
      <c r="B46" s="25"/>
      <c r="C46" s="26"/>
      <c r="D46" s="26"/>
      <c r="E46" s="26"/>
      <c r="F46" s="26"/>
      <c r="G46" s="29"/>
      <c r="H46" s="29"/>
      <c r="I46" s="25"/>
      <c r="J46" s="25"/>
      <c r="K46" s="25"/>
      <c r="L46" s="25"/>
      <c r="M46" s="25"/>
      <c r="N46" s="25"/>
      <c r="O46" s="25"/>
    </row>
    <row r="47" spans="1:33" x14ac:dyDescent="0.3">
      <c r="A47" s="22"/>
      <c r="B47" s="25"/>
      <c r="C47" s="25" t="s">
        <v>51</v>
      </c>
      <c r="D47" s="25"/>
      <c r="E47" s="25"/>
      <c r="F47" s="26" t="s">
        <v>1</v>
      </c>
      <c r="G47" s="49">
        <f ca="1">IF(N33&gt;=Y8,0,+G39)</f>
        <v>0</v>
      </c>
      <c r="H47" s="25"/>
      <c r="I47" s="25"/>
      <c r="J47" s="25"/>
      <c r="K47" s="25"/>
      <c r="L47" s="25"/>
      <c r="M47" s="25"/>
      <c r="N47" s="25"/>
      <c r="O47" s="25"/>
      <c r="R47" s="23" t="s">
        <v>65</v>
      </c>
      <c r="S47" s="23" t="e">
        <f ca="1">ROUND(AG47*7,0)</f>
        <v>#VALUE!</v>
      </c>
      <c r="T47" s="23" t="e">
        <f ca="1">ROUND((AG47+(S49))*7,0)</f>
        <v>#VALUE!</v>
      </c>
      <c r="U47" s="23" t="e">
        <f ca="1">U49*7</f>
        <v>#DIV/0!</v>
      </c>
      <c r="V47" s="45" t="e">
        <f ca="1">IF(G45+U47&gt;=Y20,Y20,G45+U47)</f>
        <v>#DIV/0!</v>
      </c>
      <c r="W47" s="23" t="e">
        <f>IF(ROUND($M$30/$G$18*100,2)&gt;100,ROUND(100*calc!$F$734/(calc!$F$734+calc!$G$734),2),ROUND($M$30/$G$18*100*calc!$F$734/(calc!$F$734+calc!$G$734),2))*25%</f>
        <v>#DIV/0!</v>
      </c>
      <c r="AC47" s="23" t="s">
        <v>52</v>
      </c>
      <c r="AF47" s="51" t="s">
        <v>1</v>
      </c>
      <c r="AG47" s="52" t="str">
        <f ca="1">IFERROR(G47/L42,"")</f>
        <v/>
      </c>
    </row>
    <row r="48" spans="1:33" ht="6.6" customHeight="1" x14ac:dyDescent="0.3">
      <c r="A48" s="22"/>
      <c r="B48" s="25"/>
      <c r="C48" s="26"/>
      <c r="D48" s="26"/>
      <c r="E48" s="26"/>
      <c r="F48" s="26"/>
      <c r="G48" s="29"/>
      <c r="H48" s="29"/>
      <c r="I48" s="25"/>
      <c r="J48" s="25"/>
      <c r="K48" s="25"/>
      <c r="L48" s="25"/>
      <c r="M48" s="25"/>
      <c r="N48" s="25"/>
      <c r="O48" s="25"/>
    </row>
    <row r="49" spans="1:33" x14ac:dyDescent="0.3">
      <c r="A49" s="22"/>
      <c r="B49" s="25"/>
      <c r="C49" s="25" t="s">
        <v>47</v>
      </c>
      <c r="D49" s="25"/>
      <c r="E49" s="25"/>
      <c r="F49" s="26" t="s">
        <v>1</v>
      </c>
      <c r="G49" s="49">
        <f>+calc!Q734</f>
        <v>0</v>
      </c>
      <c r="H49" s="25"/>
      <c r="I49" s="25"/>
      <c r="J49" s="25" t="s">
        <v>45</v>
      </c>
      <c r="K49" s="25"/>
      <c r="L49" s="25"/>
      <c r="M49" s="26" t="s">
        <v>1</v>
      </c>
      <c r="N49" s="112" t="str">
        <f>+AG49</f>
        <v/>
      </c>
      <c r="O49" s="25"/>
      <c r="R49" s="23" t="s">
        <v>49</v>
      </c>
      <c r="S49" s="23" t="e">
        <f>+Calc1!R734/L42</f>
        <v>#DIV/0!</v>
      </c>
      <c r="T49" s="23" t="s">
        <v>200</v>
      </c>
      <c r="U49" s="23" t="e">
        <f ca="1">_xlfn.FLOOR.MATH(G47/L42)</f>
        <v>#DIV/0!</v>
      </c>
      <c r="V49" s="23" t="e">
        <f ca="1">U49+S49</f>
        <v>#DIV/0!</v>
      </c>
      <c r="W49" s="23" t="e">
        <f ca="1">V49*7</f>
        <v>#DIV/0!</v>
      </c>
      <c r="X49" s="45" t="e">
        <f ca="1">IF(G51&lt;0,IF(G45+W49&gt;Y8,Y8,G45+W49)-1,IF(G45+W49&gt;Y8,Y8,G45+W49))</f>
        <v>#DIV/0!</v>
      </c>
      <c r="Y49" s="23" t="s">
        <v>53</v>
      </c>
      <c r="AA49" s="55">
        <f ca="1">IFERROR((G37+G49)/G35,0)</f>
        <v>0</v>
      </c>
      <c r="AC49" s="23" t="s">
        <v>45</v>
      </c>
      <c r="AF49" s="51" t="s">
        <v>1</v>
      </c>
      <c r="AG49" s="53" t="str">
        <f>IF(G45="","",IF(YEAR(N$45)=YEAR(G$45),MONTH(N$45)-MONTH(G$45)+1,((YEAR(N$45)-YEAR(G$45))*12)+(MONTH(N$45)-MONTH(G$45)+1)))</f>
        <v/>
      </c>
    </row>
    <row r="50" spans="1:33" ht="6.6" customHeight="1" x14ac:dyDescent="0.3">
      <c r="A50" s="22"/>
      <c r="B50" s="25"/>
      <c r="C50" s="26"/>
      <c r="D50" s="26"/>
      <c r="E50" s="26"/>
      <c r="F50" s="26"/>
      <c r="G50" s="29"/>
      <c r="H50" s="29"/>
      <c r="I50" s="25"/>
      <c r="J50" s="25"/>
      <c r="K50" s="25"/>
      <c r="L50" s="25"/>
      <c r="M50" s="25"/>
      <c r="N50" s="25"/>
      <c r="O50" s="25"/>
    </row>
    <row r="51" spans="1:33" x14ac:dyDescent="0.3">
      <c r="A51" s="22"/>
      <c r="B51" s="25"/>
      <c r="C51" s="25" t="s">
        <v>50</v>
      </c>
      <c r="D51" s="25"/>
      <c r="E51" s="25"/>
      <c r="F51" s="26" t="s">
        <v>1</v>
      </c>
      <c r="G51" s="49">
        <f ca="1">G47-G49</f>
        <v>0</v>
      </c>
      <c r="H51" s="25"/>
      <c r="I51" s="25"/>
      <c r="J51" s="108" t="s">
        <v>46</v>
      </c>
      <c r="K51" s="108"/>
      <c r="L51" s="108"/>
      <c r="M51" s="109" t="s">
        <v>1</v>
      </c>
      <c r="N51" s="113" t="str">
        <f ca="1">IFERROR((G49/G47)*(75/AG49)," " )</f>
        <v xml:space="preserve"> </v>
      </c>
      <c r="O51" s="25"/>
      <c r="R51" s="23" t="s">
        <v>69</v>
      </c>
      <c r="S51" s="23" t="e">
        <f ca="1">AG47*5*24/40</f>
        <v>#VALUE!</v>
      </c>
      <c r="T51" s="23" t="e">
        <f ca="1">S51*8</f>
        <v>#VALUE!</v>
      </c>
      <c r="Y51" s="23" t="s">
        <v>54</v>
      </c>
      <c r="AA51" s="56">
        <f ca="1">100%-AA49</f>
        <v>1</v>
      </c>
    </row>
    <row r="52" spans="1:33" x14ac:dyDescent="0.3">
      <c r="A52" s="22"/>
      <c r="B52" s="25"/>
      <c r="C52" s="57"/>
      <c r="D52" s="57"/>
      <c r="E52" s="57"/>
      <c r="F52" s="57"/>
      <c r="G52" s="57"/>
      <c r="H52" s="57"/>
      <c r="I52" s="57"/>
      <c r="J52" s="57"/>
      <c r="K52" s="57"/>
      <c r="L52" s="57"/>
      <c r="M52" s="57"/>
      <c r="N52" s="57"/>
      <c r="O52" s="25"/>
      <c r="Y52" s="23" t="s">
        <v>62</v>
      </c>
      <c r="AA52" s="23">
        <f ca="1">ROUND(IF(AA49&gt;0,T12*AA51,T12),0)</f>
        <v>0</v>
      </c>
    </row>
    <row r="53" spans="1:33" ht="6.6" customHeight="1" x14ac:dyDescent="0.3">
      <c r="A53" s="22"/>
      <c r="B53" s="25"/>
      <c r="C53" s="26"/>
      <c r="D53" s="26"/>
      <c r="E53" s="26"/>
      <c r="F53" s="26"/>
      <c r="G53" s="29"/>
      <c r="H53" s="29"/>
      <c r="I53" s="25"/>
      <c r="J53" s="25"/>
      <c r="K53" s="25"/>
      <c r="L53" s="25"/>
      <c r="M53" s="25"/>
      <c r="N53" s="25"/>
      <c r="O53" s="25"/>
    </row>
    <row r="54" spans="1:33" ht="18" x14ac:dyDescent="0.35">
      <c r="A54" s="22"/>
      <c r="B54" s="25"/>
      <c r="C54" s="124" t="str">
        <f>IF(G24&gt;0,"Betaald ouderschapsverlof 55 %, recht op maximaal"&amp;" "&amp;G62&amp;" "&amp;"uren verlof","Betaald ouderschapsverlof 55 %, recht op maximaal"&amp;" "&amp;G62&amp;" "&amp;"uren verlof")</f>
        <v>Betaald ouderschapsverlof 55 %, recht op maximaal 0 uren verlof</v>
      </c>
      <c r="D54" s="44"/>
      <c r="E54" s="44"/>
      <c r="F54" s="44"/>
      <c r="G54" s="43"/>
      <c r="H54" s="44"/>
      <c r="I54" s="44"/>
      <c r="J54" s="44"/>
      <c r="K54" s="44"/>
      <c r="L54" s="44"/>
      <c r="M54" s="44"/>
      <c r="N54" s="44"/>
      <c r="O54" s="25"/>
      <c r="AA54" s="23">
        <f ca="1">AA52-G24</f>
        <v>0</v>
      </c>
    </row>
    <row r="55" spans="1:33" ht="6.6" customHeight="1" x14ac:dyDescent="0.3">
      <c r="A55" s="22"/>
      <c r="B55" s="25"/>
      <c r="C55" s="26"/>
      <c r="D55" s="26"/>
      <c r="E55" s="26"/>
      <c r="F55" s="26"/>
      <c r="G55" s="29"/>
      <c r="H55" s="29"/>
      <c r="I55" s="25"/>
      <c r="J55" s="25"/>
      <c r="K55" s="25"/>
      <c r="L55" s="25"/>
      <c r="M55" s="25"/>
      <c r="N55" s="106"/>
      <c r="O55" s="25"/>
      <c r="S55" s="23">
        <v>1</v>
      </c>
      <c r="T55" s="23">
        <v>2</v>
      </c>
      <c r="U55" s="23">
        <v>3</v>
      </c>
      <c r="V55" s="23">
        <v>4</v>
      </c>
      <c r="W55" s="23">
        <v>5</v>
      </c>
    </row>
    <row r="56" spans="1:33" x14ac:dyDescent="0.3">
      <c r="A56" s="22"/>
      <c r="B56" s="25"/>
      <c r="C56" s="144" t="s">
        <v>34</v>
      </c>
      <c r="D56" s="144"/>
      <c r="E56" s="144"/>
      <c r="F56" s="145" t="s">
        <v>1</v>
      </c>
      <c r="G56" s="3" t="s">
        <v>27</v>
      </c>
      <c r="H56" s="3" t="s">
        <v>28</v>
      </c>
      <c r="I56" s="3" t="s">
        <v>29</v>
      </c>
      <c r="J56" s="3" t="s">
        <v>30</v>
      </c>
      <c r="K56" s="3" t="s">
        <v>31</v>
      </c>
      <c r="L56" s="3" t="s">
        <v>32</v>
      </c>
      <c r="M56" s="146" t="s">
        <v>33</v>
      </c>
      <c r="N56" s="147"/>
      <c r="O56" s="25"/>
      <c r="S56" s="21" t="s">
        <v>27</v>
      </c>
      <c r="T56" s="21" t="s">
        <v>28</v>
      </c>
      <c r="U56" s="21" t="s">
        <v>29</v>
      </c>
      <c r="V56" s="21" t="s">
        <v>30</v>
      </c>
      <c r="W56" s="21" t="s">
        <v>31</v>
      </c>
      <c r="X56" s="21" t="s">
        <v>32</v>
      </c>
      <c r="AB56" s="23" t="s">
        <v>220</v>
      </c>
    </row>
    <row r="57" spans="1:33" x14ac:dyDescent="0.3">
      <c r="A57" s="22"/>
      <c r="B57" s="25"/>
      <c r="C57" s="144"/>
      <c r="D57" s="144"/>
      <c r="E57" s="144"/>
      <c r="F57" s="145"/>
      <c r="G57" s="5"/>
      <c r="H57" s="5"/>
      <c r="I57" s="5"/>
      <c r="J57" s="5"/>
      <c r="K57" s="5"/>
      <c r="L57" s="46">
        <f>SUM(G57:K57)</f>
        <v>0</v>
      </c>
      <c r="M57" s="148">
        <f>IF($L57="","",(L57/40))</f>
        <v>0</v>
      </c>
      <c r="N57" s="148"/>
      <c r="O57" s="25"/>
      <c r="S57" s="47">
        <f>+G57</f>
        <v>0</v>
      </c>
      <c r="T57" s="47">
        <f>+H57</f>
        <v>0</v>
      </c>
      <c r="U57" s="47">
        <f>+I57</f>
        <v>0</v>
      </c>
      <c r="V57" s="47">
        <f>+J57</f>
        <v>0</v>
      </c>
      <c r="W57" s="47">
        <f>+K57</f>
        <v>0</v>
      </c>
      <c r="X57" s="48">
        <f>SUM(S57:W57)</f>
        <v>0</v>
      </c>
      <c r="AB57" s="23" t="e">
        <f>L57/COUNT(G57:K57)</f>
        <v>#DIV/0!</v>
      </c>
    </row>
    <row r="58" spans="1:33" ht="6.6" customHeight="1" x14ac:dyDescent="0.3">
      <c r="A58" s="22"/>
      <c r="B58" s="25"/>
      <c r="C58" s="26"/>
      <c r="D58" s="26"/>
      <c r="E58" s="26"/>
      <c r="F58" s="26"/>
      <c r="G58" s="29"/>
      <c r="H58" s="29"/>
      <c r="I58" s="25"/>
      <c r="J58" s="25"/>
      <c r="K58" s="25"/>
      <c r="L58" s="25"/>
      <c r="M58" s="25"/>
      <c r="N58" s="25"/>
      <c r="O58" s="25"/>
    </row>
    <row r="59" spans="1:33" x14ac:dyDescent="0.3">
      <c r="A59" s="22"/>
      <c r="B59" s="25"/>
      <c r="C59" s="26"/>
      <c r="D59" s="26"/>
      <c r="E59" s="26"/>
      <c r="F59" s="26"/>
      <c r="G59" s="29"/>
      <c r="H59" s="29"/>
      <c r="I59" s="25" t="s">
        <v>106</v>
      </c>
      <c r="J59" s="25"/>
      <c r="K59" s="25"/>
      <c r="L59" s="25"/>
      <c r="M59" s="26" t="s">
        <v>1</v>
      </c>
      <c r="N59" s="107" t="str">
        <f>IFERROR(IF(N60=" ",T60,X64),"")</f>
        <v/>
      </c>
      <c r="O59" s="25"/>
    </row>
    <row r="60" spans="1:33" x14ac:dyDescent="0.3">
      <c r="A60" s="22"/>
      <c r="B60" s="25"/>
      <c r="C60" s="26" t="s">
        <v>35</v>
      </c>
      <c r="D60" s="25"/>
      <c r="E60" s="25"/>
      <c r="F60" s="26" t="s">
        <v>1</v>
      </c>
      <c r="G60" s="67"/>
      <c r="H60" s="25"/>
      <c r="I60" s="25" t="s">
        <v>44</v>
      </c>
      <c r="J60" s="25"/>
      <c r="K60" s="25"/>
      <c r="L60" s="25"/>
      <c r="M60" s="26" t="s">
        <v>1</v>
      </c>
      <c r="N60" s="67"/>
      <c r="O60" s="25"/>
      <c r="R60" s="23" t="s">
        <v>108</v>
      </c>
      <c r="S60" s="45" t="e">
        <f>G60+S62</f>
        <v>#VALUE!</v>
      </c>
      <c r="T60" s="45" t="e">
        <f>IF(G60+T62&gt;=Y10,Y10,G60+T62)-(IF(G66&lt;8,1,0))</f>
        <v>#VALUE!</v>
      </c>
      <c r="U60" s="23">
        <f>IF(G64&gt;G62,L57/I20,0)</f>
        <v>0</v>
      </c>
      <c r="V60" s="45" t="e">
        <f>S60-U60</f>
        <v>#VALUE!</v>
      </c>
    </row>
    <row r="61" spans="1:33" ht="6.6" customHeight="1" x14ac:dyDescent="0.3">
      <c r="A61" s="22"/>
      <c r="B61" s="25"/>
      <c r="C61" s="26"/>
      <c r="D61" s="26"/>
      <c r="E61" s="26"/>
      <c r="F61" s="26"/>
      <c r="G61" s="29"/>
      <c r="H61" s="29"/>
      <c r="I61" s="25"/>
      <c r="J61" s="25"/>
      <c r="K61" s="25"/>
      <c r="L61" s="25"/>
      <c r="M61" s="25"/>
      <c r="N61" s="25"/>
      <c r="O61" s="25"/>
    </row>
    <row r="62" spans="1:33" x14ac:dyDescent="0.3">
      <c r="A62" s="22"/>
      <c r="B62" s="25"/>
      <c r="C62" s="25" t="s">
        <v>51</v>
      </c>
      <c r="D62" s="25"/>
      <c r="E62" s="25"/>
      <c r="F62" s="26" t="s">
        <v>1</v>
      </c>
      <c r="G62" s="49">
        <f>IF(G20&lt;G18,IFERROR(+AA52,0)-G24,V12-G24-G37-G49)</f>
        <v>0</v>
      </c>
      <c r="H62" s="50" t="s">
        <v>103</v>
      </c>
      <c r="I62" s="25"/>
      <c r="J62" s="25"/>
      <c r="K62" s="25"/>
      <c r="L62" s="25"/>
      <c r="M62" s="25"/>
      <c r="N62" s="25"/>
      <c r="O62" s="25"/>
      <c r="R62" s="23" t="s">
        <v>65</v>
      </c>
      <c r="S62" s="23" t="e">
        <f>ROUND(AG62*7,0)</f>
        <v>#VALUE!</v>
      </c>
      <c r="T62" s="23" t="e">
        <f>ROUND((AG62+(S64))*7,0)</f>
        <v>#VALUE!</v>
      </c>
      <c r="U62" s="23" t="e">
        <f>U64*7</f>
        <v>#DIV/0!</v>
      </c>
      <c r="V62" s="45" t="e">
        <f>IF(G60+U62&gt;=Y10,Y10,G60+U62)</f>
        <v>#DIV/0!</v>
      </c>
      <c r="W62" s="23" t="e">
        <f>IF(ROUND($M$57/$G$18*100,2)&gt;100,ROUND(100*calc!$Y$734/(calc!$Y$734+calc!$Z$734),2),ROUND($M$57/$G$18*100*calc!$Y$734/(calc!$Y$734+calc!$Z$734),2))*45%</f>
        <v>#DIV/0!</v>
      </c>
      <c r="AC62" s="23" t="s">
        <v>52</v>
      </c>
      <c r="AF62" s="51" t="s">
        <v>1</v>
      </c>
      <c r="AG62" s="52" t="str">
        <f>IFERROR(G62/L57,"")</f>
        <v/>
      </c>
    </row>
    <row r="63" spans="1:33" ht="6.6" customHeight="1" x14ac:dyDescent="0.3">
      <c r="A63" s="22"/>
      <c r="B63" s="25"/>
      <c r="C63" s="26"/>
      <c r="D63" s="26"/>
      <c r="E63" s="26"/>
      <c r="F63" s="26"/>
      <c r="G63" s="29"/>
      <c r="H63" s="29"/>
      <c r="I63" s="25"/>
      <c r="J63" s="25"/>
      <c r="K63" s="25"/>
      <c r="L63" s="25"/>
      <c r="M63" s="25"/>
      <c r="N63" s="25"/>
      <c r="O63" s="25"/>
    </row>
    <row r="64" spans="1:33" x14ac:dyDescent="0.3">
      <c r="A64" s="22"/>
      <c r="B64" s="25"/>
      <c r="C64" s="25" t="s">
        <v>47</v>
      </c>
      <c r="D64" s="25"/>
      <c r="E64" s="25"/>
      <c r="F64" s="26" t="s">
        <v>1</v>
      </c>
      <c r="G64" s="49">
        <f>+calc!Y734</f>
        <v>0</v>
      </c>
      <c r="H64" s="25"/>
      <c r="I64" s="25"/>
      <c r="J64" s="25" t="s">
        <v>45</v>
      </c>
      <c r="K64" s="25"/>
      <c r="L64" s="25"/>
      <c r="M64" s="26" t="s">
        <v>1</v>
      </c>
      <c r="N64" s="112" t="str">
        <f>+AG64</f>
        <v/>
      </c>
      <c r="O64" s="25"/>
      <c r="R64" s="23" t="s">
        <v>49</v>
      </c>
      <c r="S64" s="23" t="e">
        <f>+Calc1!Z734/L57</f>
        <v>#DIV/0!</v>
      </c>
      <c r="T64" s="23" t="s">
        <v>200</v>
      </c>
      <c r="U64" s="23" t="e">
        <f>_xlfn.FLOOR.MATH(G62/L57)</f>
        <v>#DIV/0!</v>
      </c>
      <c r="V64" s="23" t="e">
        <f>U64+S64</f>
        <v>#DIV/0!</v>
      </c>
      <c r="W64" s="23" t="e">
        <f>V64*7</f>
        <v>#DIV/0!</v>
      </c>
      <c r="X64" s="45" t="e">
        <f>IF(G66&lt;0,IF(G60+W64&gt;Y10,Y10,G60+W64)-1,IF(G60+W64&gt;Y10,Y10,G60+W64))</f>
        <v>#DIV/0!</v>
      </c>
      <c r="AC64" s="23" t="s">
        <v>45</v>
      </c>
      <c r="AF64" s="51" t="s">
        <v>1</v>
      </c>
      <c r="AG64" s="58" t="str">
        <f>IF(G60="","",IF(YEAR(N$60)=YEAR(G$60),MONTH(N$60)-MONTH(G$60)+1,((YEAR(N$60)-YEAR(G$60))*12)+(MONTH(N$60)-MONTH(G$60)+1)))</f>
        <v/>
      </c>
    </row>
    <row r="65" spans="1:33" ht="6.6" customHeight="1" x14ac:dyDescent="0.3">
      <c r="A65" s="22"/>
      <c r="B65" s="25"/>
      <c r="C65" s="26"/>
      <c r="D65" s="26"/>
      <c r="E65" s="26"/>
      <c r="F65" s="26"/>
      <c r="G65" s="29"/>
      <c r="H65" s="29"/>
      <c r="I65" s="25"/>
      <c r="J65" s="25"/>
      <c r="K65" s="25"/>
      <c r="L65" s="25"/>
      <c r="M65" s="25"/>
      <c r="N65" s="25"/>
      <c r="O65" s="25"/>
    </row>
    <row r="66" spans="1:33" x14ac:dyDescent="0.3">
      <c r="A66" s="22"/>
      <c r="B66" s="25"/>
      <c r="C66" s="25" t="s">
        <v>50</v>
      </c>
      <c r="D66" s="25"/>
      <c r="E66" s="25"/>
      <c r="F66" s="26" t="s">
        <v>1</v>
      </c>
      <c r="G66" s="49">
        <f>G62-G64</f>
        <v>0</v>
      </c>
      <c r="H66" s="25"/>
      <c r="I66" s="25"/>
      <c r="J66" s="25" t="s">
        <v>46</v>
      </c>
      <c r="K66" s="25"/>
      <c r="L66" s="25"/>
      <c r="M66" s="26" t="s">
        <v>1</v>
      </c>
      <c r="N66" s="54" t="str">
        <f>IFERROR((G64/(415*G18))*(135/AG64)," " )</f>
        <v xml:space="preserve"> </v>
      </c>
      <c r="O66" s="25"/>
      <c r="R66" s="23" t="s">
        <v>69</v>
      </c>
    </row>
    <row r="67" spans="1:33" ht="6.6" customHeight="1" x14ac:dyDescent="0.3">
      <c r="A67" s="22"/>
      <c r="B67" s="25"/>
      <c r="C67" s="26"/>
      <c r="D67" s="26"/>
      <c r="E67" s="26"/>
      <c r="F67" s="26"/>
      <c r="G67" s="29"/>
      <c r="H67" s="29"/>
      <c r="I67" s="25"/>
      <c r="J67" s="25"/>
      <c r="K67" s="25"/>
      <c r="L67" s="25"/>
      <c r="M67" s="25"/>
      <c r="N67" s="25"/>
      <c r="O67" s="25"/>
      <c r="S67" s="23">
        <v>1</v>
      </c>
      <c r="T67" s="23">
        <v>2</v>
      </c>
      <c r="U67" s="23">
        <v>3</v>
      </c>
      <c r="V67" s="23">
        <v>4</v>
      </c>
      <c r="W67" s="23">
        <v>5</v>
      </c>
    </row>
    <row r="68" spans="1:33" x14ac:dyDescent="0.3">
      <c r="A68" s="22"/>
      <c r="B68" s="25"/>
      <c r="C68" s="144" t="s">
        <v>34</v>
      </c>
      <c r="D68" s="144"/>
      <c r="E68" s="144"/>
      <c r="F68" s="145" t="s">
        <v>1</v>
      </c>
      <c r="G68" s="3" t="s">
        <v>27</v>
      </c>
      <c r="H68" s="3" t="s">
        <v>28</v>
      </c>
      <c r="I68" s="3" t="s">
        <v>29</v>
      </c>
      <c r="J68" s="3" t="s">
        <v>30</v>
      </c>
      <c r="K68" s="3" t="s">
        <v>31</v>
      </c>
      <c r="L68" s="3" t="s">
        <v>32</v>
      </c>
      <c r="M68" s="146" t="s">
        <v>33</v>
      </c>
      <c r="N68" s="147"/>
      <c r="O68" s="25"/>
      <c r="S68" s="21" t="s">
        <v>27</v>
      </c>
      <c r="T68" s="21" t="s">
        <v>28</v>
      </c>
      <c r="U68" s="21" t="s">
        <v>29</v>
      </c>
      <c r="V68" s="21" t="s">
        <v>30</v>
      </c>
      <c r="W68" s="21" t="s">
        <v>31</v>
      </c>
      <c r="X68" s="21" t="s">
        <v>32</v>
      </c>
      <c r="AB68" s="23" t="s">
        <v>220</v>
      </c>
    </row>
    <row r="69" spans="1:33" x14ac:dyDescent="0.3">
      <c r="A69" s="22"/>
      <c r="B69" s="25"/>
      <c r="C69" s="144"/>
      <c r="D69" s="144"/>
      <c r="E69" s="144"/>
      <c r="F69" s="145"/>
      <c r="G69" s="5"/>
      <c r="H69" s="5"/>
      <c r="I69" s="5"/>
      <c r="J69" s="5"/>
      <c r="K69" s="5"/>
      <c r="L69" s="46">
        <f>SUM(G69:K69)</f>
        <v>0</v>
      </c>
      <c r="M69" s="148">
        <f>IF($L69="","",(L69/40))</f>
        <v>0</v>
      </c>
      <c r="N69" s="148"/>
      <c r="O69" s="25"/>
      <c r="S69" s="47">
        <f>+G69</f>
        <v>0</v>
      </c>
      <c r="T69" s="47">
        <f>+H69</f>
        <v>0</v>
      </c>
      <c r="U69" s="47">
        <f>+I69</f>
        <v>0</v>
      </c>
      <c r="V69" s="47">
        <f>+J69</f>
        <v>0</v>
      </c>
      <c r="W69" s="47">
        <f>+K69</f>
        <v>0</v>
      </c>
      <c r="X69" s="48">
        <f>SUM(S69:W69)</f>
        <v>0</v>
      </c>
      <c r="AB69" s="23" t="e">
        <f>L69/COUNT(G69:K69)</f>
        <v>#DIV/0!</v>
      </c>
    </row>
    <row r="70" spans="1:33" ht="6.6" customHeight="1" x14ac:dyDescent="0.3">
      <c r="A70" s="22"/>
      <c r="B70" s="25"/>
      <c r="C70" s="26"/>
      <c r="D70" s="26"/>
      <c r="E70" s="26"/>
      <c r="F70" s="26"/>
      <c r="G70" s="29"/>
      <c r="H70" s="29"/>
      <c r="I70" s="25"/>
      <c r="J70" s="25"/>
      <c r="K70" s="25"/>
      <c r="L70" s="25"/>
      <c r="M70" s="25"/>
      <c r="N70" s="25"/>
      <c r="O70" s="25"/>
    </row>
    <row r="71" spans="1:33" x14ac:dyDescent="0.3">
      <c r="A71" s="22"/>
      <c r="B71" s="25"/>
      <c r="C71" s="26"/>
      <c r="D71" s="26"/>
      <c r="E71" s="26"/>
      <c r="F71" s="26"/>
      <c r="G71" s="29"/>
      <c r="H71" s="29"/>
      <c r="I71" s="25" t="s">
        <v>106</v>
      </c>
      <c r="J71" s="25"/>
      <c r="K71" s="25"/>
      <c r="L71" s="25"/>
      <c r="M71" s="26" t="s">
        <v>1</v>
      </c>
      <c r="N71" s="107" t="str">
        <f>IFERROR(T72,"")</f>
        <v/>
      </c>
      <c r="O71" s="25"/>
    </row>
    <row r="72" spans="1:33" x14ac:dyDescent="0.3">
      <c r="A72" s="22"/>
      <c r="B72" s="25"/>
      <c r="C72" s="26" t="s">
        <v>66</v>
      </c>
      <c r="D72" s="25"/>
      <c r="E72" s="25"/>
      <c r="F72" s="26" t="s">
        <v>1</v>
      </c>
      <c r="G72" s="67"/>
      <c r="H72" s="25"/>
      <c r="I72" s="25" t="s">
        <v>68</v>
      </c>
      <c r="J72" s="25"/>
      <c r="K72" s="25"/>
      <c r="L72" s="25"/>
      <c r="M72" s="26" t="s">
        <v>1</v>
      </c>
      <c r="N72" s="67"/>
      <c r="O72" s="25"/>
      <c r="R72" s="23" t="s">
        <v>108</v>
      </c>
      <c r="S72" s="45" t="e">
        <f>G72+S74</f>
        <v>#VALUE!</v>
      </c>
      <c r="T72" s="45" t="e">
        <f>IF(G72+T74&gt;Y10,Y10,G72+T74)-(IF(G78&lt;8,1,0))</f>
        <v>#VALUE!</v>
      </c>
      <c r="U72" s="23">
        <f>IF(G76&gt;G74,L69/I20,0)</f>
        <v>0</v>
      </c>
      <c r="V72" s="45" t="e">
        <f>S72-U72</f>
        <v>#VALUE!</v>
      </c>
    </row>
    <row r="73" spans="1:33" ht="6.6" customHeight="1" x14ac:dyDescent="0.3">
      <c r="A73" s="22"/>
      <c r="B73" s="25"/>
      <c r="C73" s="26"/>
      <c r="D73" s="26"/>
      <c r="E73" s="26"/>
      <c r="F73" s="26"/>
      <c r="G73" s="29"/>
      <c r="H73" s="29"/>
      <c r="I73" s="25"/>
      <c r="J73" s="25"/>
      <c r="K73" s="25"/>
      <c r="L73" s="25"/>
      <c r="M73" s="25"/>
      <c r="N73" s="25"/>
      <c r="O73" s="25"/>
    </row>
    <row r="74" spans="1:33" x14ac:dyDescent="0.3">
      <c r="A74" s="22"/>
      <c r="B74" s="25"/>
      <c r="C74" s="25" t="s">
        <v>51</v>
      </c>
      <c r="D74" s="25"/>
      <c r="E74" s="25"/>
      <c r="F74" s="26" t="s">
        <v>1</v>
      </c>
      <c r="G74" s="49">
        <f>IF(G72="",0,G66)</f>
        <v>0</v>
      </c>
      <c r="H74" s="25"/>
      <c r="I74" s="25"/>
      <c r="J74" s="25"/>
      <c r="K74" s="25"/>
      <c r="L74" s="25"/>
      <c r="M74" s="25"/>
      <c r="N74" s="25"/>
      <c r="O74" s="25"/>
      <c r="R74" s="23" t="s">
        <v>65</v>
      </c>
      <c r="S74" s="23" t="e">
        <f>ROUND(AG74*7,0)</f>
        <v>#VALUE!</v>
      </c>
      <c r="T74" s="23" t="e">
        <f>ROUND((AG74+(S76/3))*7,0)</f>
        <v>#VALUE!</v>
      </c>
      <c r="U74" s="23" t="e">
        <f>U76*7</f>
        <v>#DIV/0!</v>
      </c>
      <c r="V74" s="45" t="e">
        <f>IF(G72+U74&gt;=Y10,Y10,G72+U74)</f>
        <v>#DIV/0!</v>
      </c>
      <c r="W74" s="23" t="e">
        <f>IF(ROUND($M$57/$G$18*100,2)&gt;100,ROUND(100*calc!$Y$734/(calc!$Y$734+calc!$Z$734),2),ROUND($M$57/$G$18*100*calc!$Y$734/(calc!$Y$734+calc!$Z$734),2))*45%</f>
        <v>#DIV/0!</v>
      </c>
      <c r="AC74" s="23" t="s">
        <v>52</v>
      </c>
      <c r="AF74" s="51" t="s">
        <v>1</v>
      </c>
      <c r="AG74" s="52" t="str">
        <f>IFERROR(G74/L69,"")</f>
        <v/>
      </c>
    </row>
    <row r="75" spans="1:33" ht="6.6" customHeight="1" x14ac:dyDescent="0.3">
      <c r="A75" s="22"/>
      <c r="B75" s="25"/>
      <c r="C75" s="26"/>
      <c r="D75" s="26"/>
      <c r="E75" s="26"/>
      <c r="F75" s="26"/>
      <c r="G75" s="29"/>
      <c r="H75" s="29"/>
      <c r="I75" s="25"/>
      <c r="J75" s="25"/>
      <c r="K75" s="25"/>
      <c r="L75" s="25"/>
      <c r="M75" s="25"/>
      <c r="N75" s="25"/>
      <c r="O75" s="25"/>
    </row>
    <row r="76" spans="1:33" x14ac:dyDescent="0.3">
      <c r="A76" s="22"/>
      <c r="B76" s="25"/>
      <c r="C76" s="25" t="s">
        <v>47</v>
      </c>
      <c r="D76" s="25"/>
      <c r="E76" s="25"/>
      <c r="F76" s="26" t="s">
        <v>1</v>
      </c>
      <c r="G76" s="49">
        <f>+calc!AG734</f>
        <v>0</v>
      </c>
      <c r="H76" s="25"/>
      <c r="I76" s="25"/>
      <c r="J76" s="25" t="s">
        <v>45</v>
      </c>
      <c r="K76" s="25"/>
      <c r="L76" s="25"/>
      <c r="M76" s="26" t="s">
        <v>1</v>
      </c>
      <c r="N76" s="112" t="str">
        <f>+AG76</f>
        <v/>
      </c>
      <c r="O76" s="25"/>
      <c r="R76" s="23" t="s">
        <v>49</v>
      </c>
      <c r="S76" s="23" t="e">
        <f>+Calc1!AH734/L69</f>
        <v>#DIV/0!</v>
      </c>
      <c r="T76" s="23" t="s">
        <v>200</v>
      </c>
      <c r="U76" s="23" t="e">
        <f>_xlfn.FLOOR.MATH(G74/L69)</f>
        <v>#DIV/0!</v>
      </c>
      <c r="V76" s="23" t="e">
        <f>U76+S76</f>
        <v>#DIV/0!</v>
      </c>
      <c r="W76" s="23" t="e">
        <f>V76*7</f>
        <v>#DIV/0!</v>
      </c>
      <c r="X76" s="45" t="e">
        <f>IF(G78&lt;0,IF(G72+W76&gt;Y10,Y10,G72+W76)-1,IF(G72+W76&gt;Y10,Y10,G72+W76))</f>
        <v>#DIV/0!</v>
      </c>
      <c r="AC76" s="23" t="s">
        <v>45</v>
      </c>
      <c r="AF76" s="51" t="s">
        <v>1</v>
      </c>
      <c r="AG76" s="53" t="str">
        <f>IF(G72="","",IF(YEAR(N$72)=YEAR(G$72),MONTH(N$72)-MONTH(G$72)+1,((YEAR(N$72)-YEAR(G$72))*12)+(MONTH(N$72)-MONTH(G$72)+1)))</f>
        <v/>
      </c>
    </row>
    <row r="77" spans="1:33" ht="6.6" customHeight="1" x14ac:dyDescent="0.3">
      <c r="A77" s="22"/>
      <c r="B77" s="25"/>
      <c r="C77" s="26"/>
      <c r="D77" s="26"/>
      <c r="E77" s="26"/>
      <c r="F77" s="26"/>
      <c r="G77" s="29"/>
      <c r="H77" s="29"/>
      <c r="I77" s="25"/>
      <c r="J77" s="25"/>
      <c r="K77" s="25"/>
      <c r="L77" s="25"/>
      <c r="M77" s="25"/>
      <c r="N77" s="25"/>
      <c r="O77" s="25"/>
    </row>
    <row r="78" spans="1:33" x14ac:dyDescent="0.3">
      <c r="A78" s="22"/>
      <c r="B78" s="25"/>
      <c r="C78" s="25" t="s">
        <v>50</v>
      </c>
      <c r="D78" s="25"/>
      <c r="E78" s="25"/>
      <c r="F78" s="26" t="s">
        <v>1</v>
      </c>
      <c r="G78" s="49">
        <f>G74-G76</f>
        <v>0</v>
      </c>
      <c r="H78" s="25"/>
      <c r="I78" s="25"/>
      <c r="J78" s="25" t="s">
        <v>46</v>
      </c>
      <c r="K78" s="25"/>
      <c r="L78" s="25"/>
      <c r="M78" s="26" t="s">
        <v>1</v>
      </c>
      <c r="N78" s="54" t="str">
        <f>IFERROR((G76/(415*G18))*(135/AG76)," " )</f>
        <v xml:space="preserve"> </v>
      </c>
      <c r="O78" s="25"/>
      <c r="R78" s="23" t="s">
        <v>69</v>
      </c>
    </row>
    <row r="79" spans="1:33" x14ac:dyDescent="0.3">
      <c r="A79" s="22"/>
      <c r="B79" s="25"/>
      <c r="C79" s="57"/>
      <c r="D79" s="57"/>
      <c r="E79" s="57"/>
      <c r="F79" s="57"/>
      <c r="G79" s="57"/>
      <c r="H79" s="57"/>
      <c r="I79" s="57"/>
      <c r="J79" s="57"/>
      <c r="K79" s="57"/>
      <c r="L79" s="57"/>
      <c r="M79" s="57"/>
      <c r="N79" s="57"/>
      <c r="O79" s="25"/>
    </row>
    <row r="80" spans="1:33" ht="14.4" customHeight="1" x14ac:dyDescent="0.3">
      <c r="A80" s="22"/>
      <c r="B80" s="25"/>
      <c r="C80" s="140" t="s">
        <v>63</v>
      </c>
      <c r="D80" s="140"/>
      <c r="E80" s="140"/>
      <c r="F80" s="59" t="s">
        <v>1</v>
      </c>
      <c r="G80" s="142">
        <f>G37+G49+G64+G76</f>
        <v>0</v>
      </c>
      <c r="H80" s="60"/>
      <c r="I80" s="60"/>
      <c r="J80" s="60"/>
      <c r="K80" s="60"/>
      <c r="L80" s="60"/>
      <c r="M80" s="60"/>
      <c r="N80" s="60"/>
      <c r="O80" s="25"/>
    </row>
    <row r="81" spans="1:21" x14ac:dyDescent="0.3">
      <c r="A81" s="22"/>
      <c r="B81" s="25"/>
      <c r="C81" s="141"/>
      <c r="D81" s="141"/>
      <c r="E81" s="141"/>
      <c r="F81" s="57"/>
      <c r="G81" s="143"/>
      <c r="H81" s="57"/>
      <c r="I81" s="57"/>
      <c r="J81" s="57"/>
      <c r="K81" s="57"/>
      <c r="L81" s="57"/>
      <c r="M81" s="57"/>
      <c r="N81" s="57"/>
      <c r="O81" s="25"/>
    </row>
    <row r="82" spans="1:21" x14ac:dyDescent="0.3">
      <c r="A82" s="22"/>
      <c r="B82" s="25"/>
      <c r="C82" s="153" t="s">
        <v>113</v>
      </c>
      <c r="D82" s="153"/>
      <c r="E82" s="153"/>
      <c r="F82" s="153"/>
      <c r="G82" s="153"/>
      <c r="H82" s="153"/>
      <c r="I82" s="153"/>
      <c r="J82" s="153"/>
      <c r="K82" s="153"/>
      <c r="L82" s="153"/>
      <c r="M82" s="153"/>
      <c r="N82" s="153"/>
      <c r="O82" s="25"/>
    </row>
    <row r="83" spans="1:21" ht="14.4" customHeight="1" x14ac:dyDescent="0.3">
      <c r="A83" s="22"/>
      <c r="B83" s="25"/>
      <c r="C83" s="154"/>
      <c r="D83" s="154"/>
      <c r="E83" s="154"/>
      <c r="F83" s="154"/>
      <c r="G83" s="154"/>
      <c r="H83" s="154"/>
      <c r="I83" s="154"/>
      <c r="J83" s="154"/>
      <c r="K83" s="154"/>
      <c r="L83" s="154"/>
      <c r="M83" s="154"/>
      <c r="N83" s="154"/>
      <c r="O83" s="25"/>
      <c r="S83" s="23" t="s">
        <v>41</v>
      </c>
      <c r="T83" s="23" t="s">
        <v>9</v>
      </c>
      <c r="U83" s="23" t="s">
        <v>38</v>
      </c>
    </row>
    <row r="84" spans="1:21" x14ac:dyDescent="0.3">
      <c r="A84" s="22"/>
      <c r="B84" s="25"/>
      <c r="C84" s="154"/>
      <c r="D84" s="154"/>
      <c r="E84" s="154"/>
      <c r="F84" s="154"/>
      <c r="G84" s="154"/>
      <c r="H84" s="154"/>
      <c r="I84" s="154"/>
      <c r="J84" s="154"/>
      <c r="K84" s="154"/>
      <c r="L84" s="154"/>
      <c r="M84" s="154"/>
      <c r="N84" s="154"/>
      <c r="O84" s="25"/>
      <c r="S84" s="23" t="s">
        <v>42</v>
      </c>
      <c r="T84" s="23" t="s">
        <v>10</v>
      </c>
      <c r="U84" s="23" t="s">
        <v>39</v>
      </c>
    </row>
    <row r="85" spans="1:21" x14ac:dyDescent="0.3">
      <c r="A85" s="22"/>
      <c r="B85" s="25"/>
      <c r="C85" s="154"/>
      <c r="D85" s="154"/>
      <c r="E85" s="154"/>
      <c r="F85" s="154"/>
      <c r="G85" s="154"/>
      <c r="H85" s="154"/>
      <c r="I85" s="154"/>
      <c r="J85" s="154"/>
      <c r="K85" s="154"/>
      <c r="L85" s="154"/>
      <c r="M85" s="154"/>
      <c r="N85" s="154"/>
      <c r="O85" s="25"/>
      <c r="S85" s="23" t="s">
        <v>43</v>
      </c>
      <c r="T85" s="23" t="s">
        <v>11</v>
      </c>
      <c r="U85" s="23" t="s">
        <v>40</v>
      </c>
    </row>
    <row r="86" spans="1:21" x14ac:dyDescent="0.3">
      <c r="A86" s="22"/>
      <c r="B86" s="25"/>
      <c r="C86" s="61" t="s">
        <v>70</v>
      </c>
      <c r="D86" s="61"/>
      <c r="E86" s="61"/>
      <c r="F86" s="26"/>
      <c r="G86" s="26"/>
      <c r="H86" s="26"/>
      <c r="I86" s="61" t="s">
        <v>71</v>
      </c>
      <c r="J86" s="26"/>
      <c r="K86" s="26"/>
      <c r="L86" s="26"/>
      <c r="M86" s="26"/>
      <c r="N86" s="25"/>
      <c r="O86" s="25"/>
    </row>
    <row r="87" spans="1:21" x14ac:dyDescent="0.3">
      <c r="A87" s="22"/>
      <c r="B87" s="25"/>
      <c r="C87" s="61"/>
      <c r="D87" s="61"/>
      <c r="E87" s="61"/>
      <c r="F87" s="26"/>
      <c r="G87" s="26"/>
      <c r="H87" s="26"/>
      <c r="I87" s="61"/>
      <c r="J87" s="26"/>
      <c r="K87" s="26"/>
      <c r="L87" s="26"/>
      <c r="M87" s="26"/>
      <c r="N87" s="25"/>
      <c r="O87" s="25"/>
    </row>
    <row r="88" spans="1:21" x14ac:dyDescent="0.3">
      <c r="A88" s="22"/>
      <c r="B88" s="25"/>
      <c r="C88" s="62" t="s">
        <v>72</v>
      </c>
      <c r="D88" s="62"/>
      <c r="E88" s="62"/>
      <c r="F88" s="62"/>
      <c r="G88" s="62"/>
      <c r="H88" s="26"/>
      <c r="I88" s="62" t="s">
        <v>72</v>
      </c>
      <c r="J88" s="63"/>
      <c r="K88" s="62"/>
      <c r="L88" s="62"/>
      <c r="M88" s="62"/>
      <c r="N88" s="25"/>
      <c r="O88" s="25"/>
    </row>
    <row r="89" spans="1:21" x14ac:dyDescent="0.3">
      <c r="A89" s="22"/>
      <c r="B89" s="25"/>
      <c r="C89" s="26"/>
      <c r="D89" s="26"/>
      <c r="E89" s="26"/>
      <c r="F89" s="26"/>
      <c r="G89" s="26"/>
      <c r="H89" s="26"/>
      <c r="I89" s="26"/>
      <c r="J89" s="26"/>
      <c r="K89" s="26"/>
      <c r="L89" s="26"/>
      <c r="M89" s="26"/>
      <c r="N89" s="25"/>
      <c r="O89" s="25"/>
    </row>
    <row r="90" spans="1:21" x14ac:dyDescent="0.3">
      <c r="A90" s="22"/>
      <c r="B90" s="25"/>
      <c r="C90" s="26" t="s">
        <v>73</v>
      </c>
      <c r="D90" s="26"/>
      <c r="E90" s="26"/>
      <c r="F90" s="26"/>
      <c r="G90" s="26"/>
      <c r="H90" s="26"/>
      <c r="I90" s="26" t="s">
        <v>73</v>
      </c>
      <c r="J90" s="26"/>
      <c r="K90" s="26"/>
      <c r="L90" s="26"/>
      <c r="M90" s="26"/>
      <c r="N90" s="25"/>
      <c r="O90" s="25"/>
    </row>
    <row r="91" spans="1:21" x14ac:dyDescent="0.3">
      <c r="A91" s="22"/>
      <c r="B91" s="25"/>
      <c r="C91" s="26"/>
      <c r="D91" s="26"/>
      <c r="E91" s="26"/>
      <c r="F91" s="26"/>
      <c r="G91" s="26"/>
      <c r="H91" s="26"/>
      <c r="I91" s="26"/>
      <c r="J91" s="26"/>
      <c r="K91" s="26"/>
      <c r="L91" s="26"/>
      <c r="M91" s="26"/>
      <c r="N91" s="25"/>
      <c r="O91" s="25"/>
    </row>
    <row r="92" spans="1:21" x14ac:dyDescent="0.3">
      <c r="A92" s="22"/>
      <c r="B92" s="25"/>
      <c r="C92" s="26"/>
      <c r="D92" s="26"/>
      <c r="E92" s="26"/>
      <c r="F92" s="26"/>
      <c r="G92" s="26"/>
      <c r="H92" s="26"/>
      <c r="I92" s="26"/>
      <c r="J92" s="26"/>
      <c r="K92" s="26"/>
      <c r="L92" s="26"/>
      <c r="M92" s="26"/>
      <c r="N92" s="25"/>
      <c r="O92" s="25"/>
    </row>
    <row r="93" spans="1:21" x14ac:dyDescent="0.3">
      <c r="A93" s="22"/>
      <c r="B93" s="25"/>
      <c r="C93" s="26"/>
      <c r="D93" s="26"/>
      <c r="E93" s="26"/>
      <c r="F93" s="26"/>
      <c r="G93" s="26"/>
      <c r="H93" s="26"/>
      <c r="I93" s="26"/>
      <c r="J93" s="26"/>
      <c r="K93" s="26"/>
      <c r="L93" s="26"/>
      <c r="M93" s="26"/>
      <c r="N93" s="25"/>
      <c r="O93" s="25"/>
    </row>
    <row r="94" spans="1:21" x14ac:dyDescent="0.3">
      <c r="A94" s="22"/>
      <c r="B94" s="25"/>
      <c r="C94" s="25"/>
      <c r="D94" s="25"/>
      <c r="E94" s="25"/>
      <c r="F94" s="25"/>
      <c r="G94" s="25"/>
      <c r="H94" s="25"/>
      <c r="I94" s="25"/>
      <c r="J94" s="25"/>
      <c r="K94" s="25"/>
      <c r="L94" s="25"/>
      <c r="M94" s="25"/>
      <c r="N94" s="25"/>
      <c r="O94" s="25"/>
    </row>
    <row r="95" spans="1:21" ht="17.399999999999999" customHeight="1" x14ac:dyDescent="0.3">
      <c r="A95" s="22"/>
      <c r="B95" s="25"/>
      <c r="C95" s="155" t="s">
        <v>74</v>
      </c>
      <c r="D95" s="155"/>
      <c r="E95" s="155"/>
      <c r="F95" s="155"/>
      <c r="G95" s="155"/>
      <c r="H95" s="155"/>
      <c r="I95" s="155"/>
      <c r="J95" s="155"/>
      <c r="K95" s="155"/>
      <c r="L95" s="155"/>
      <c r="M95" s="155"/>
      <c r="N95" s="155"/>
      <c r="O95" s="25"/>
    </row>
    <row r="96" spans="1:21" ht="17.399999999999999" customHeight="1" x14ac:dyDescent="0.3">
      <c r="A96" s="22"/>
      <c r="B96" s="25"/>
      <c r="C96" s="155" t="s">
        <v>117</v>
      </c>
      <c r="D96" s="155"/>
      <c r="E96" s="155"/>
      <c r="F96" s="155"/>
      <c r="G96" s="155"/>
      <c r="H96" s="155"/>
      <c r="I96" s="155"/>
      <c r="J96" s="155"/>
      <c r="K96" s="155"/>
      <c r="L96" s="155"/>
      <c r="M96" s="155"/>
      <c r="N96" s="155"/>
      <c r="O96" s="25"/>
    </row>
    <row r="97" spans="1:15" ht="14.4" customHeight="1" x14ac:dyDescent="0.3">
      <c r="A97" s="22"/>
      <c r="B97" s="25"/>
      <c r="C97" s="25"/>
      <c r="D97" s="25"/>
      <c r="E97" s="25"/>
      <c r="F97" s="25"/>
      <c r="G97" s="25"/>
      <c r="H97" s="25"/>
      <c r="I97" s="25"/>
      <c r="J97" s="25"/>
      <c r="K97" s="25"/>
      <c r="L97" s="25"/>
      <c r="M97" s="25"/>
      <c r="N97" s="25"/>
      <c r="O97" s="25"/>
    </row>
    <row r="98" spans="1:15" ht="14.4" customHeight="1" x14ac:dyDescent="0.3">
      <c r="A98" s="22"/>
      <c r="B98" s="25"/>
      <c r="C98" s="114" t="s">
        <v>111</v>
      </c>
      <c r="D98" s="25"/>
      <c r="E98" s="25"/>
      <c r="F98" s="25"/>
      <c r="G98" s="25"/>
      <c r="H98" s="25"/>
      <c r="I98" s="25"/>
      <c r="J98" s="25"/>
      <c r="K98" s="25"/>
      <c r="L98" s="25"/>
      <c r="M98" s="25"/>
      <c r="N98" s="25"/>
      <c r="O98" s="25"/>
    </row>
    <row r="99" spans="1:15" ht="14.4" customHeight="1" x14ac:dyDescent="0.3">
      <c r="A99" s="22"/>
      <c r="B99" s="25"/>
      <c r="C99" s="1" t="s">
        <v>112</v>
      </c>
      <c r="D99" s="25"/>
      <c r="E99" s="25"/>
      <c r="F99" s="25"/>
      <c r="G99" s="25"/>
      <c r="H99" s="25"/>
      <c r="I99" s="25"/>
      <c r="J99" s="25"/>
      <c r="K99" s="25"/>
      <c r="L99" s="25"/>
      <c r="M99" s="25"/>
      <c r="N99" s="25"/>
      <c r="O99" s="25"/>
    </row>
    <row r="100" spans="1:15" ht="45.75" customHeight="1" x14ac:dyDescent="0.3">
      <c r="A100" s="22"/>
      <c r="B100" s="25"/>
      <c r="C100" s="151" t="s">
        <v>114</v>
      </c>
      <c r="D100" s="151"/>
      <c r="E100" s="151"/>
      <c r="F100" s="151"/>
      <c r="G100" s="151"/>
      <c r="H100" s="151"/>
      <c r="I100" s="151"/>
      <c r="J100" s="151"/>
      <c r="K100" s="151"/>
      <c r="L100" s="151"/>
      <c r="M100" s="151"/>
      <c r="N100" s="151"/>
      <c r="O100" s="25"/>
    </row>
    <row r="101" spans="1:15" ht="89.25" customHeight="1" x14ac:dyDescent="0.3">
      <c r="A101" s="22"/>
      <c r="B101" s="25"/>
      <c r="C101" s="151" t="s">
        <v>115</v>
      </c>
      <c r="D101" s="151"/>
      <c r="E101" s="151"/>
      <c r="F101" s="151"/>
      <c r="G101" s="151"/>
      <c r="H101" s="151"/>
      <c r="I101" s="151"/>
      <c r="J101" s="151"/>
      <c r="K101" s="151"/>
      <c r="L101" s="151"/>
      <c r="M101" s="151"/>
      <c r="N101" s="151"/>
      <c r="O101" s="25"/>
    </row>
    <row r="102" spans="1:15" ht="14.4" customHeight="1" x14ac:dyDescent="0.3">
      <c r="A102" s="22"/>
      <c r="B102" s="25"/>
      <c r="C102" s="25" t="s">
        <v>116</v>
      </c>
      <c r="D102" s="25"/>
      <c r="E102" s="25"/>
      <c r="F102" s="25"/>
      <c r="G102" s="25"/>
      <c r="H102" s="25"/>
      <c r="I102" s="25"/>
      <c r="J102" s="25"/>
      <c r="K102" s="25"/>
      <c r="L102" s="25"/>
      <c r="M102" s="25"/>
      <c r="N102" s="25"/>
      <c r="O102" s="25"/>
    </row>
    <row r="103" spans="1:15" ht="59.25" customHeight="1" x14ac:dyDescent="0.3">
      <c r="A103" s="22"/>
      <c r="B103" s="25"/>
      <c r="C103" s="151" t="s">
        <v>118</v>
      </c>
      <c r="D103" s="151"/>
      <c r="E103" s="151"/>
      <c r="F103" s="151"/>
      <c r="G103" s="151"/>
      <c r="H103" s="151"/>
      <c r="I103" s="151"/>
      <c r="J103" s="151"/>
      <c r="K103" s="151"/>
      <c r="L103" s="151"/>
      <c r="M103" s="151"/>
      <c r="N103" s="151"/>
      <c r="O103" s="25"/>
    </row>
    <row r="104" spans="1:15" ht="14.4" customHeight="1" x14ac:dyDescent="0.3">
      <c r="A104" s="22"/>
      <c r="B104" s="25"/>
      <c r="C104" s="1" t="s">
        <v>119</v>
      </c>
      <c r="D104" s="25"/>
      <c r="E104" s="25"/>
      <c r="F104" s="25"/>
      <c r="G104" s="25"/>
      <c r="H104" s="25"/>
      <c r="I104" s="25"/>
      <c r="J104" s="25"/>
      <c r="K104" s="25"/>
      <c r="L104" s="25"/>
      <c r="M104" s="25"/>
      <c r="N104" s="25"/>
      <c r="O104" s="25"/>
    </row>
    <row r="105" spans="1:15" ht="14.4" customHeight="1" x14ac:dyDescent="0.3">
      <c r="A105" s="22"/>
      <c r="B105" s="25"/>
      <c r="C105" s="25" t="s">
        <v>120</v>
      </c>
      <c r="D105" s="25"/>
      <c r="E105" s="25"/>
      <c r="F105" s="25"/>
      <c r="G105" s="25"/>
      <c r="H105" s="25"/>
      <c r="I105" s="25"/>
      <c r="J105" s="25"/>
      <c r="K105" s="25"/>
      <c r="L105" s="25"/>
      <c r="M105" s="25"/>
      <c r="N105" s="25"/>
      <c r="O105" s="25"/>
    </row>
    <row r="106" spans="1:15" ht="37.5" customHeight="1" x14ac:dyDescent="0.3">
      <c r="A106" s="22"/>
      <c r="B106" s="25"/>
      <c r="C106" s="152" t="s">
        <v>121</v>
      </c>
      <c r="D106" s="152"/>
      <c r="E106" s="152"/>
      <c r="F106" s="152"/>
      <c r="G106" s="152"/>
      <c r="H106" s="152"/>
      <c r="I106" s="152"/>
      <c r="J106" s="152"/>
      <c r="K106" s="152"/>
      <c r="L106" s="152"/>
      <c r="M106" s="152"/>
      <c r="N106" s="152"/>
      <c r="O106" s="25"/>
    </row>
    <row r="107" spans="1:15" ht="60" customHeight="1" x14ac:dyDescent="0.3">
      <c r="A107" s="22"/>
      <c r="B107" s="25"/>
      <c r="C107" s="151" t="s">
        <v>122</v>
      </c>
      <c r="D107" s="151"/>
      <c r="E107" s="151"/>
      <c r="F107" s="151"/>
      <c r="G107" s="151"/>
      <c r="H107" s="151"/>
      <c r="I107" s="151"/>
      <c r="J107" s="151"/>
      <c r="K107" s="151"/>
      <c r="L107" s="151"/>
      <c r="M107" s="151"/>
      <c r="N107" s="151"/>
      <c r="O107" s="25"/>
    </row>
    <row r="108" spans="1:15" ht="44.25" customHeight="1" x14ac:dyDescent="0.3">
      <c r="A108" s="22"/>
      <c r="B108" s="25"/>
      <c r="C108" s="151" t="s">
        <v>123</v>
      </c>
      <c r="D108" s="151"/>
      <c r="E108" s="151"/>
      <c r="F108" s="151"/>
      <c r="G108" s="151"/>
      <c r="H108" s="151"/>
      <c r="I108" s="151"/>
      <c r="J108" s="151"/>
      <c r="K108" s="151"/>
      <c r="L108" s="151"/>
      <c r="M108" s="151"/>
      <c r="N108" s="151"/>
      <c r="O108" s="25"/>
    </row>
    <row r="109" spans="1:15" ht="14.4" customHeight="1" x14ac:dyDescent="0.3">
      <c r="A109" s="22"/>
      <c r="B109" s="25"/>
      <c r="C109" s="25" t="s">
        <v>124</v>
      </c>
      <c r="D109" s="25"/>
      <c r="E109" s="25"/>
      <c r="F109" s="25"/>
      <c r="G109" s="25"/>
      <c r="H109" s="25"/>
      <c r="I109" s="25"/>
      <c r="J109" s="25"/>
      <c r="K109" s="25"/>
      <c r="L109" s="25"/>
      <c r="M109" s="25"/>
      <c r="N109" s="25"/>
      <c r="O109" s="25"/>
    </row>
    <row r="110" spans="1:15" ht="29.25" customHeight="1" x14ac:dyDescent="0.3">
      <c r="A110" s="22"/>
      <c r="B110" s="25"/>
      <c r="C110" s="151" t="s">
        <v>125</v>
      </c>
      <c r="D110" s="151"/>
      <c r="E110" s="151"/>
      <c r="F110" s="151"/>
      <c r="G110" s="151"/>
      <c r="H110" s="151"/>
      <c r="I110" s="151"/>
      <c r="J110" s="151"/>
      <c r="K110" s="151"/>
      <c r="L110" s="151"/>
      <c r="M110" s="151"/>
      <c r="N110" s="151"/>
      <c r="O110" s="25"/>
    </row>
    <row r="111" spans="1:15" ht="14.4" customHeight="1" x14ac:dyDescent="0.3">
      <c r="A111" s="22"/>
      <c r="B111" s="25"/>
      <c r="C111" s="1" t="s">
        <v>126</v>
      </c>
      <c r="D111" s="25"/>
      <c r="E111" s="25"/>
      <c r="F111" s="25"/>
      <c r="G111" s="25"/>
      <c r="H111" s="25"/>
      <c r="I111" s="25"/>
      <c r="J111" s="25"/>
      <c r="K111" s="25"/>
      <c r="L111" s="25"/>
      <c r="M111" s="25"/>
      <c r="N111" s="25"/>
      <c r="O111" s="25"/>
    </row>
    <row r="112" spans="1:15" ht="14.4" customHeight="1" x14ac:dyDescent="0.3">
      <c r="A112" s="22"/>
      <c r="B112" s="25"/>
      <c r="C112" s="25" t="s">
        <v>127</v>
      </c>
      <c r="D112" s="25"/>
      <c r="E112" s="25"/>
      <c r="F112" s="25"/>
      <c r="G112" s="25"/>
      <c r="H112" s="25"/>
      <c r="I112" s="25"/>
      <c r="J112" s="25"/>
      <c r="K112" s="25"/>
      <c r="L112" s="25"/>
      <c r="M112" s="25"/>
      <c r="N112" s="25"/>
      <c r="O112" s="25"/>
    </row>
    <row r="113" spans="1:15" ht="14.4" customHeight="1" x14ac:dyDescent="0.3">
      <c r="A113" s="22"/>
      <c r="B113" s="25"/>
      <c r="C113" s="1" t="s">
        <v>128</v>
      </c>
      <c r="D113" s="25"/>
      <c r="E113" s="25"/>
      <c r="F113" s="25"/>
      <c r="G113" s="25"/>
      <c r="H113" s="25"/>
      <c r="I113" s="25"/>
      <c r="J113" s="25"/>
      <c r="K113" s="25"/>
      <c r="L113" s="25"/>
      <c r="M113" s="25"/>
      <c r="N113" s="25"/>
      <c r="O113" s="25"/>
    </row>
    <row r="114" spans="1:15" ht="43.5" customHeight="1" x14ac:dyDescent="0.3">
      <c r="A114" s="22"/>
      <c r="B114" s="25"/>
      <c r="C114" s="151" t="s">
        <v>129</v>
      </c>
      <c r="D114" s="151"/>
      <c r="E114" s="151"/>
      <c r="F114" s="151"/>
      <c r="G114" s="151"/>
      <c r="H114" s="151"/>
      <c r="I114" s="151"/>
      <c r="J114" s="151"/>
      <c r="K114" s="151"/>
      <c r="L114" s="151"/>
      <c r="M114" s="151"/>
      <c r="N114" s="151"/>
      <c r="O114" s="25"/>
    </row>
    <row r="115" spans="1:15" ht="30.75" customHeight="1" x14ac:dyDescent="0.3">
      <c r="A115" s="22"/>
      <c r="B115" s="25"/>
      <c r="C115" s="151" t="s">
        <v>130</v>
      </c>
      <c r="D115" s="151"/>
      <c r="E115" s="151"/>
      <c r="F115" s="151"/>
      <c r="G115" s="151"/>
      <c r="H115" s="151"/>
      <c r="I115" s="151"/>
      <c r="J115" s="151"/>
      <c r="K115" s="151"/>
      <c r="L115" s="151"/>
      <c r="M115" s="151"/>
      <c r="N115" s="151"/>
      <c r="O115" s="25"/>
    </row>
    <row r="116" spans="1:15" ht="42.75" customHeight="1" x14ac:dyDescent="0.3">
      <c r="A116" s="22"/>
      <c r="B116" s="25"/>
      <c r="C116" s="151" t="s">
        <v>131</v>
      </c>
      <c r="D116" s="151"/>
      <c r="E116" s="151"/>
      <c r="F116" s="151"/>
      <c r="G116" s="151"/>
      <c r="H116" s="151"/>
      <c r="I116" s="151"/>
      <c r="J116" s="151"/>
      <c r="K116" s="151"/>
      <c r="L116" s="151"/>
      <c r="M116" s="151"/>
      <c r="N116" s="151"/>
      <c r="O116" s="25"/>
    </row>
    <row r="117" spans="1:15" ht="45.75" customHeight="1" x14ac:dyDescent="0.3">
      <c r="A117" s="22"/>
      <c r="B117" s="25"/>
      <c r="C117" s="151" t="s">
        <v>132</v>
      </c>
      <c r="D117" s="151"/>
      <c r="E117" s="151"/>
      <c r="F117" s="151"/>
      <c r="G117" s="151"/>
      <c r="H117" s="151"/>
      <c r="I117" s="151"/>
      <c r="J117" s="151"/>
      <c r="K117" s="151"/>
      <c r="L117" s="151"/>
      <c r="M117" s="151"/>
      <c r="N117" s="151"/>
      <c r="O117" s="25"/>
    </row>
    <row r="118" spans="1:15" ht="14.4" customHeight="1" x14ac:dyDescent="0.3">
      <c r="A118" s="22"/>
      <c r="B118" s="25"/>
      <c r="C118" s="1" t="s">
        <v>133</v>
      </c>
      <c r="D118" s="25"/>
      <c r="E118" s="25"/>
      <c r="F118" s="25"/>
      <c r="G118" s="25"/>
      <c r="H118" s="25"/>
      <c r="I118" s="25"/>
      <c r="J118" s="25"/>
      <c r="K118" s="25"/>
      <c r="L118" s="25"/>
      <c r="M118" s="25"/>
      <c r="N118" s="25"/>
      <c r="O118" s="25"/>
    </row>
    <row r="119" spans="1:15" ht="58.5" customHeight="1" x14ac:dyDescent="0.3">
      <c r="A119" s="22"/>
      <c r="B119" s="25"/>
      <c r="C119" s="151" t="s">
        <v>134</v>
      </c>
      <c r="D119" s="151"/>
      <c r="E119" s="151"/>
      <c r="F119" s="151"/>
      <c r="G119" s="151"/>
      <c r="H119" s="151"/>
      <c r="I119" s="151"/>
      <c r="J119" s="151"/>
      <c r="K119" s="151"/>
      <c r="L119" s="151"/>
      <c r="M119" s="151"/>
      <c r="N119" s="151"/>
      <c r="O119" s="25"/>
    </row>
    <row r="120" spans="1:15" ht="85.95" customHeight="1" x14ac:dyDescent="0.3">
      <c r="A120" s="22"/>
      <c r="B120" s="25"/>
      <c r="C120" s="151" t="s">
        <v>135</v>
      </c>
      <c r="D120" s="151"/>
      <c r="E120" s="151"/>
      <c r="F120" s="151"/>
      <c r="G120" s="151"/>
      <c r="H120" s="151"/>
      <c r="I120" s="151"/>
      <c r="J120" s="151"/>
      <c r="K120" s="151"/>
      <c r="L120" s="151"/>
      <c r="M120" s="151"/>
      <c r="N120" s="151"/>
      <c r="O120" s="25"/>
    </row>
    <row r="121" spans="1:15" ht="14.4" customHeight="1" x14ac:dyDescent="0.3">
      <c r="A121" s="22"/>
      <c r="B121" s="25"/>
      <c r="C121" s="114" t="s">
        <v>136</v>
      </c>
      <c r="D121" s="25"/>
      <c r="E121" s="25"/>
      <c r="F121" s="25"/>
      <c r="G121" s="25"/>
      <c r="H121" s="25"/>
      <c r="I121" s="25"/>
      <c r="J121" s="25"/>
      <c r="K121" s="25"/>
      <c r="L121" s="25"/>
      <c r="M121" s="25"/>
      <c r="N121" s="25"/>
      <c r="O121" s="25"/>
    </row>
    <row r="122" spans="1:15" ht="14.4" customHeight="1" x14ac:dyDescent="0.3">
      <c r="A122" s="22"/>
      <c r="B122" s="25"/>
      <c r="C122" s="1" t="s">
        <v>137</v>
      </c>
      <c r="D122" s="25"/>
      <c r="E122" s="25"/>
      <c r="F122" s="25"/>
      <c r="G122" s="25"/>
      <c r="H122" s="25"/>
      <c r="I122" s="25"/>
      <c r="J122" s="25"/>
      <c r="K122" s="25"/>
      <c r="L122" s="25"/>
      <c r="M122" s="25"/>
      <c r="N122" s="25"/>
      <c r="O122" s="25"/>
    </row>
    <row r="123" spans="1:15" ht="27.6" customHeight="1" x14ac:dyDescent="0.3">
      <c r="A123" s="22"/>
      <c r="B123" s="25"/>
      <c r="C123" s="151" t="s">
        <v>138</v>
      </c>
      <c r="D123" s="151"/>
      <c r="E123" s="151"/>
      <c r="F123" s="151"/>
      <c r="G123" s="151"/>
      <c r="H123" s="151"/>
      <c r="I123" s="151"/>
      <c r="J123" s="151"/>
      <c r="K123" s="151"/>
      <c r="L123" s="151"/>
      <c r="M123" s="151"/>
      <c r="N123" s="151"/>
      <c r="O123" s="25"/>
    </row>
    <row r="124" spans="1:15" ht="29.4" customHeight="1" x14ac:dyDescent="0.3">
      <c r="A124" s="22"/>
      <c r="B124" s="25"/>
      <c r="C124" s="151" t="s">
        <v>139</v>
      </c>
      <c r="D124" s="151"/>
      <c r="E124" s="151"/>
      <c r="F124" s="151"/>
      <c r="G124" s="151"/>
      <c r="H124" s="151"/>
      <c r="I124" s="151"/>
      <c r="J124" s="151"/>
      <c r="K124" s="151"/>
      <c r="L124" s="151"/>
      <c r="M124" s="151"/>
      <c r="N124" s="151"/>
      <c r="O124" s="25"/>
    </row>
    <row r="125" spans="1:15" ht="14.4" customHeight="1" x14ac:dyDescent="0.3">
      <c r="A125" s="22"/>
      <c r="B125" s="25"/>
      <c r="C125" s="1" t="s">
        <v>140</v>
      </c>
      <c r="D125" s="25"/>
      <c r="E125" s="25"/>
      <c r="F125" s="25"/>
      <c r="G125" s="25"/>
      <c r="H125" s="25"/>
      <c r="I125" s="25"/>
      <c r="J125" s="25"/>
      <c r="K125" s="25"/>
      <c r="L125" s="25"/>
      <c r="M125" s="25"/>
      <c r="N125" s="25"/>
      <c r="O125" s="25"/>
    </row>
    <row r="126" spans="1:15" ht="28.2" customHeight="1" x14ac:dyDescent="0.3">
      <c r="A126" s="22"/>
      <c r="B126" s="25"/>
      <c r="C126" s="151" t="s">
        <v>138</v>
      </c>
      <c r="D126" s="151"/>
      <c r="E126" s="151"/>
      <c r="F126" s="151"/>
      <c r="G126" s="151"/>
      <c r="H126" s="151"/>
      <c r="I126" s="151"/>
      <c r="J126" s="151"/>
      <c r="K126" s="151"/>
      <c r="L126" s="151"/>
      <c r="M126" s="151"/>
      <c r="N126" s="151"/>
      <c r="O126" s="25"/>
    </row>
    <row r="127" spans="1:15" ht="41.4" customHeight="1" x14ac:dyDescent="0.3">
      <c r="A127" s="22"/>
      <c r="B127" s="25"/>
      <c r="C127" s="151" t="s">
        <v>141</v>
      </c>
      <c r="D127" s="151"/>
      <c r="E127" s="151"/>
      <c r="F127" s="151"/>
      <c r="G127" s="151"/>
      <c r="H127" s="151"/>
      <c r="I127" s="151"/>
      <c r="J127" s="151"/>
      <c r="K127" s="151"/>
      <c r="L127" s="151"/>
      <c r="M127" s="151"/>
      <c r="N127" s="151"/>
      <c r="O127" s="25"/>
    </row>
    <row r="128" spans="1:15" ht="42" customHeight="1" x14ac:dyDescent="0.3">
      <c r="A128" s="22"/>
      <c r="B128" s="25"/>
      <c r="C128" s="151" t="s">
        <v>142</v>
      </c>
      <c r="D128" s="151"/>
      <c r="E128" s="151"/>
      <c r="F128" s="151"/>
      <c r="G128" s="151"/>
      <c r="H128" s="151"/>
      <c r="I128" s="151"/>
      <c r="J128" s="151"/>
      <c r="K128" s="151"/>
      <c r="L128" s="151"/>
      <c r="M128" s="151"/>
      <c r="N128" s="151"/>
      <c r="O128" s="25"/>
    </row>
    <row r="129" spans="1:15" ht="30" customHeight="1" x14ac:dyDescent="0.3">
      <c r="A129" s="22"/>
      <c r="B129" s="25"/>
      <c r="C129" s="151" t="s">
        <v>143</v>
      </c>
      <c r="D129" s="151"/>
      <c r="E129" s="151"/>
      <c r="F129" s="151"/>
      <c r="G129" s="151"/>
      <c r="H129" s="151"/>
      <c r="I129" s="151"/>
      <c r="J129" s="151"/>
      <c r="K129" s="151"/>
      <c r="L129" s="151"/>
      <c r="M129" s="151"/>
      <c r="N129" s="151"/>
      <c r="O129" s="25"/>
    </row>
    <row r="130" spans="1:15" ht="14.4" customHeight="1" x14ac:dyDescent="0.3">
      <c r="A130" s="22"/>
      <c r="B130" s="25"/>
      <c r="C130" s="1" t="s">
        <v>144</v>
      </c>
      <c r="D130" s="25"/>
      <c r="E130" s="25"/>
      <c r="F130" s="25"/>
      <c r="G130" s="25"/>
      <c r="H130" s="25"/>
      <c r="I130" s="25"/>
      <c r="J130" s="25"/>
      <c r="K130" s="25"/>
      <c r="L130" s="25"/>
      <c r="M130" s="25"/>
      <c r="N130" s="25"/>
      <c r="O130" s="25"/>
    </row>
    <row r="131" spans="1:15" ht="99.6" customHeight="1" x14ac:dyDescent="0.3">
      <c r="A131" s="22"/>
      <c r="B131" s="25"/>
      <c r="C131" s="151" t="s">
        <v>145</v>
      </c>
      <c r="D131" s="151"/>
      <c r="E131" s="151"/>
      <c r="F131" s="151"/>
      <c r="G131" s="151"/>
      <c r="H131" s="151"/>
      <c r="I131" s="151"/>
      <c r="J131" s="151"/>
      <c r="K131" s="151"/>
      <c r="L131" s="151"/>
      <c r="M131" s="151"/>
      <c r="N131" s="151"/>
      <c r="O131" s="25"/>
    </row>
    <row r="132" spans="1:15" ht="30" customHeight="1" x14ac:dyDescent="0.3">
      <c r="A132" s="22"/>
      <c r="B132" s="25"/>
      <c r="C132" s="151" t="s">
        <v>146</v>
      </c>
      <c r="D132" s="151"/>
      <c r="E132" s="151"/>
      <c r="F132" s="151"/>
      <c r="G132" s="151"/>
      <c r="H132" s="151"/>
      <c r="I132" s="151"/>
      <c r="J132" s="151"/>
      <c r="K132" s="151"/>
      <c r="L132" s="151"/>
      <c r="M132" s="151"/>
      <c r="N132" s="151"/>
      <c r="O132" s="25"/>
    </row>
    <row r="133" spans="1:15" ht="14.4" customHeight="1" x14ac:dyDescent="0.3">
      <c r="A133" s="22"/>
      <c r="B133" s="25"/>
      <c r="C133" s="25"/>
      <c r="D133" s="25"/>
      <c r="E133" s="25"/>
      <c r="F133" s="25"/>
      <c r="G133" s="25"/>
      <c r="H133" s="25"/>
      <c r="I133" s="25"/>
      <c r="J133" s="25"/>
      <c r="K133" s="25"/>
      <c r="L133" s="25"/>
      <c r="M133" s="25"/>
      <c r="N133" s="25"/>
      <c r="O133" s="25"/>
    </row>
    <row r="134" spans="1:15" x14ac:dyDescent="0.3">
      <c r="A134" s="22"/>
      <c r="B134" s="22"/>
      <c r="C134" s="22"/>
      <c r="D134" s="22"/>
      <c r="E134" s="22"/>
      <c r="F134" s="22"/>
      <c r="G134" s="22"/>
      <c r="H134" s="22"/>
      <c r="I134" s="22"/>
      <c r="J134" s="22"/>
      <c r="K134" s="22"/>
      <c r="L134" s="22"/>
      <c r="M134" s="22"/>
      <c r="N134" s="22"/>
      <c r="O134" s="22"/>
    </row>
  </sheetData>
  <sheetProtection algorithmName="SHA-512" hashValue="dW2BjQOAClTqHUafbNuBxg3V8J5U+W2D3Sqm49sJcFqaPeS/Zwe1pRKcHPwtTviZkoUQIPPIh/Coa3ax999ocA==" saltValue="5tc+XQ08wcFoCtZyT0ugRA==" spinCount="100000" sheet="1" objects="1" scenarios="1" selectLockedCells="1"/>
  <protectedRanges>
    <protectedRange sqref="G9:J9 G10:H10 J8" name="test_1_1"/>
    <protectedRange sqref="G18:G20" name="test_2_1"/>
    <protectedRange sqref="S30:W30 S42:W42 S57:W57 S69:W70 G30:K30 G42:K42 G57:K57 G69:K70" name="test_2_3"/>
    <protectedRange sqref="I22" name="test_2_4"/>
    <protectedRange sqref="K8:K9" name="test_1_1_1"/>
  </protectedRanges>
  <mergeCells count="50">
    <mergeCell ref="M8:N8"/>
    <mergeCell ref="M10:N10"/>
    <mergeCell ref="M12:N12"/>
    <mergeCell ref="M14:N14"/>
    <mergeCell ref="C131:N131"/>
    <mergeCell ref="M29:N29"/>
    <mergeCell ref="M30:N30"/>
    <mergeCell ref="C114:N114"/>
    <mergeCell ref="C115:N115"/>
    <mergeCell ref="C116:N116"/>
    <mergeCell ref="C108:N108"/>
    <mergeCell ref="C110:N110"/>
    <mergeCell ref="C132:N132"/>
    <mergeCell ref="C124:N124"/>
    <mergeCell ref="C126:N126"/>
    <mergeCell ref="C127:N127"/>
    <mergeCell ref="C128:N128"/>
    <mergeCell ref="C129:N129"/>
    <mergeCell ref="K6:L6"/>
    <mergeCell ref="C120:N120"/>
    <mergeCell ref="C123:N123"/>
    <mergeCell ref="C100:N100"/>
    <mergeCell ref="C101:N101"/>
    <mergeCell ref="C103:N103"/>
    <mergeCell ref="C106:N106"/>
    <mergeCell ref="C107:N107"/>
    <mergeCell ref="C82:N85"/>
    <mergeCell ref="C95:N95"/>
    <mergeCell ref="C96:N96"/>
    <mergeCell ref="M57:N57"/>
    <mergeCell ref="C29:E30"/>
    <mergeCell ref="F29:F30"/>
    <mergeCell ref="C117:N117"/>
    <mergeCell ref="C119:N119"/>
    <mergeCell ref="H3:N3"/>
    <mergeCell ref="C80:E81"/>
    <mergeCell ref="G80:G81"/>
    <mergeCell ref="C68:E69"/>
    <mergeCell ref="F68:F69"/>
    <mergeCell ref="M68:N68"/>
    <mergeCell ref="M69:N69"/>
    <mergeCell ref="C41:E42"/>
    <mergeCell ref="F41:F42"/>
    <mergeCell ref="M41:N41"/>
    <mergeCell ref="M42:N42"/>
    <mergeCell ref="G6:I6"/>
    <mergeCell ref="G8:I8"/>
    <mergeCell ref="C56:E57"/>
    <mergeCell ref="F56:F57"/>
    <mergeCell ref="M56:N56"/>
  </mergeCells>
  <phoneticPr fontId="7" type="noConversion"/>
  <dataValidations count="15">
    <dataValidation type="list" allowBlank="1" showInputMessage="1" showErrorMessage="1" sqref="G22:G23" xr:uid="{54FDDB5E-2610-4571-8641-758BF1453589}">
      <formula1>$T$83:$T$85</formula1>
    </dataValidation>
    <dataValidation type="list" allowBlank="1" showInputMessage="1" showErrorMessage="1" sqref="G14" xr:uid="{A45B1073-FD40-4967-A0AA-0F3D03168E0E}">
      <formula1>$U$83:$U$85</formula1>
    </dataValidation>
    <dataValidation type="list" allowBlank="1" showInputMessage="1" showErrorMessage="1" sqref="G16 K17" xr:uid="{162EA6F0-7DD3-45EA-B9FF-33A24E986FBD}">
      <formula1>$S$83:$S$85</formula1>
    </dataValidation>
    <dataValidation type="date" allowBlank="1" showInputMessage="1" showErrorMessage="1" errorTitle="datum ingang verlof" error="Mogelijke fouten:_x000a_- Verlof kan voor de moeder pas ingaan na het bevallingsverlof en anders op of na de geboortedatum van het kind._x000a_- Geboortedatum kind moet ingevuld zijn._x000a_- Kind mag niet ouder dan 1 jaar zijn." sqref="G33:G34" xr:uid="{7D907EC3-A11B-43B9-8665-7EF68E2C5C1E}">
      <formula1>AC6</formula1>
      <formula2>Y8</formula2>
    </dataValidation>
    <dataValidation type="decimal" allowBlank="1" showInputMessage="1" showErrorMessage="1" errorTitle="wtf bij aanvang verlof" error="Hier een getal invullen tussen 0,01 en 1,2." sqref="G18" xr:uid="{BB5205DD-B799-4705-B335-F1F7F96B7B83}">
      <formula1>S8</formula1>
      <formula2>1.2</formula2>
    </dataValidation>
    <dataValidation type="decimal" allowBlank="1" showInputMessage="1" showErrorMessage="1" errorTitle="Wtf na opname verlof" error="Hier een getal invullen tussen 0,01 en 1,2." sqref="G20" xr:uid="{8743C6BA-0334-4ABE-A99F-C9E32C8325C8}">
      <formula1>0.01</formula1>
      <formula2>1.2</formula2>
    </dataValidation>
    <dataValidation type="date" operator="lessThanOrEqual" allowBlank="1" showInputMessage="1" showErrorMessage="1" errorTitle="Einddatum verlof 1e levensjaar" error="- Datum mag niet groter zijn dan 1e levensjaar kind minus 1 dag_x000a_- Datum is te groot waarmee saldo niet toereikend is_x000a_" sqref="N34" xr:uid="{3B63797E-3B3E-4EDB-9FAA-E49F7BA83BD3}">
      <formula1>T34</formula1>
    </dataValidation>
    <dataValidation type="date" operator="lessThanOrEqual" allowBlank="1" showInputMessage="1" showErrorMessage="1" errorTitle="Datum wijziging verlof" error="Kind is ouder dan 1 jaar - u dient verlof betaald ouderschapsverlof 55% aan te vragen" sqref="G45" xr:uid="{9C4D5AD9-2345-42A2-93BF-19329900DC25}">
      <formula1>Y8</formula1>
    </dataValidation>
    <dataValidation type="date" allowBlank="1" showInputMessage="1" showErrorMessage="1" errorTitle="Datum ingang verlof" error="Leeftijd kind is jonger dan 1 jaar of ouder dan 4 jaar - graag datum aanpassen_x000a_" sqref="G60:G61" xr:uid="{6850C039-7C3D-485D-93F1-E3498619663C}">
      <formula1>Y8+1</formula1>
      <formula2>Y10</formula2>
    </dataValidation>
    <dataValidation type="date" operator="lessThanOrEqual" allowBlank="1" showInputMessage="1" showErrorMessage="1" errorTitle="Datum ingang verlof" error="- Leeftijd kind is jonger dan 1 jaar of ouder dan 4 jaar_x000a__x000a_Of_x000a__x000a_- Saldo is niet toereikend voor opname_x000a__x000a_graag datum aanpassen" sqref="N61" xr:uid="{85F199DA-DAC9-4D77-948D-ADA2965CF648}">
      <formula1>T61</formula1>
    </dataValidation>
    <dataValidation type="decimal" allowBlank="1" showInputMessage="1" showErrorMessage="1" errorTitle="omvang verlof" error="Geen wtf maar werkuren invullen!_x000a_Bij een decimaal getal de komma gebruiken!" sqref="G30:K30 G42:K42 G57:K57 G69:K70" xr:uid="{C16F60BD-05B1-4FF4-B3D7-BD5B8FBDF3F9}">
      <formula1>0.26</formula1>
      <formula2>10</formula2>
    </dataValidation>
    <dataValidation type="custom" operator="lessThanOrEqual" allowBlank="1" showInputMessage="1" showErrorMessage="1" errorTitle="Datum ingang verlof" error="- Leeftijd kind is jonger dan 1 jaar of ouder dan 4 jaar_x000a__x000a_Of_x000a__x000a_- Saldo is niet toereikend voor opname_x000a__x000a_graag datum aanpassen" sqref="N60" xr:uid="{67CBF4B9-0DCA-4AE7-9387-79B1CA644E2C}">
      <formula1>G64&lt;=G62</formula1>
    </dataValidation>
    <dataValidation type="custom" allowBlank="1" showInputMessage="1" showErrorMessage="1" sqref="N72" xr:uid="{681C2D00-53C2-4E62-B738-285700B99965}">
      <formula1>G76&lt;=G74</formula1>
    </dataValidation>
    <dataValidation type="date" operator="lessThanOrEqual" allowBlank="1" showInputMessage="1" showErrorMessage="1" errorTitle="Einddatum verlof 1e levensjaar" error="- Datum mag niet groter zijn dan 1e levensjaar kind minus 1 dag_x000a_- Datum is te groot waarmee saldo niet toereikend is_x000a_" sqref="N33" xr:uid="{3D7C83B4-1CCC-440D-ACAE-3F1766D593DE}">
      <formula1>X37</formula1>
    </dataValidation>
    <dataValidation type="date" operator="lessThanOrEqual" allowBlank="1" showInputMessage="1" showErrorMessage="1" errorTitle="Einddatum wijziging verlof" error="Kind is ouder dan 1 jaar of uw saldo is niet toereikend - pas einddatum aan of vraag betaald ouderschapsverlof 55% aan" sqref="N45" xr:uid="{138DA3AD-DCA6-4ADD-B7DC-FF47B4FAE444}">
      <formula1>X49</formula1>
    </dataValidation>
  </dataValidations>
  <pageMargins left="0.7" right="0.7" top="0.75" bottom="0.75" header="0.3" footer="0.3"/>
  <pageSetup paperSize="9" scale="69" orientation="portrait" r:id="rId1"/>
  <rowBreaks count="2" manualBreakCount="2">
    <brk id="92" min="1" max="14" man="1"/>
    <brk id="127" min="1" max="14" man="1"/>
  </rowBreaks>
  <ignoredErrors>
    <ignoredError sqref="I18 I20 G49 G74 G66 G76 G78 G51" unlockedFormula="1"/>
  </ignoredError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AA9F5-7059-45BB-AC79-6B6A3BEB99B4}">
  <dimension ref="B1:BM97"/>
  <sheetViews>
    <sheetView zoomScale="70" zoomScaleNormal="70" workbookViewId="0">
      <pane ySplit="10" topLeftCell="A11" activePane="bottomLeft" state="frozen"/>
      <selection pane="bottomLeft" activeCell="E42" sqref="E42"/>
    </sheetView>
  </sheetViews>
  <sheetFormatPr defaultColWidth="8.88671875" defaultRowHeight="14.4" x14ac:dyDescent="0.3"/>
  <cols>
    <col min="1" max="1" width="2.5546875" customWidth="1"/>
    <col min="2" max="2" width="6" customWidth="1"/>
    <col min="3" max="4" width="10.6640625" bestFit="1" customWidth="1"/>
    <col min="5" max="9" width="4.6640625" customWidth="1"/>
    <col min="10" max="10" width="11.6640625" bestFit="1" customWidth="1"/>
    <col min="11" max="11" width="1.5546875" customWidth="1"/>
    <col min="13" max="13" width="10.6640625" bestFit="1" customWidth="1"/>
    <col min="14" max="14" width="10.44140625" bestFit="1" customWidth="1"/>
    <col min="15" max="19" width="4.6640625" customWidth="1"/>
    <col min="21" max="21" width="1.5546875" customWidth="1"/>
    <col min="23" max="24" width="10.6640625" bestFit="1" customWidth="1"/>
    <col min="25" max="29" width="4.6640625" customWidth="1"/>
    <col min="31" max="31" width="1.5546875" customWidth="1"/>
    <col min="35" max="35" width="2.33203125" hidden="1" customWidth="1"/>
    <col min="36" max="36" width="10" hidden="1" customWidth="1"/>
    <col min="37" max="37" width="2.33203125" hidden="1" customWidth="1"/>
    <col min="38" max="38" width="9.33203125" hidden="1" customWidth="1"/>
    <col min="39" max="39" width="3.88671875" hidden="1" customWidth="1"/>
    <col min="40" max="40" width="9.5546875" hidden="1" customWidth="1"/>
    <col min="41" max="41" width="2.33203125" hidden="1" customWidth="1"/>
    <col min="42" max="42" width="10.33203125" hidden="1" customWidth="1"/>
    <col min="43" max="43" width="2.33203125" hidden="1" customWidth="1"/>
    <col min="44" max="44" width="9.109375" hidden="1" customWidth="1"/>
    <col min="45" max="45" width="2.33203125" hidden="1" customWidth="1"/>
    <col min="46" max="46" width="8.88671875" hidden="1" customWidth="1"/>
  </cols>
  <sheetData>
    <row r="1" spans="2:46" ht="17.399999999999999" x14ac:dyDescent="0.3">
      <c r="B1" s="68" t="s">
        <v>75</v>
      </c>
      <c r="C1" s="69"/>
      <c r="D1" s="69"/>
      <c r="E1" s="70"/>
      <c r="F1" s="70"/>
      <c r="G1" s="71" t="s">
        <v>107</v>
      </c>
      <c r="H1" s="70"/>
      <c r="I1" s="70"/>
      <c r="J1" s="72"/>
      <c r="K1" s="73"/>
      <c r="L1" s="68"/>
      <c r="M1" s="69"/>
      <c r="N1" s="69"/>
      <c r="O1" s="71"/>
      <c r="P1" s="71"/>
      <c r="Q1" s="71"/>
      <c r="R1" s="71"/>
      <c r="S1" s="71"/>
      <c r="T1" s="71"/>
      <c r="U1" s="73"/>
      <c r="V1" s="68"/>
      <c r="W1" s="69"/>
      <c r="X1" s="69"/>
      <c r="Y1" s="71"/>
      <c r="Z1" s="71"/>
      <c r="AA1" s="71"/>
      <c r="AB1" s="71"/>
      <c r="AC1" s="71"/>
      <c r="AD1" s="71"/>
      <c r="AE1" s="73"/>
    </row>
    <row r="2" spans="2:46" x14ac:dyDescent="0.3">
      <c r="B2" s="74" t="s">
        <v>76</v>
      </c>
      <c r="C2" s="75"/>
      <c r="D2" s="75"/>
      <c r="E2" s="76" t="str">
        <f>+Ouderschapsverlof!G22</f>
        <v>Noord</v>
      </c>
      <c r="F2" s="76"/>
      <c r="G2" s="77"/>
      <c r="H2" s="77"/>
      <c r="I2" s="77"/>
      <c r="J2" s="72"/>
      <c r="K2" s="78"/>
      <c r="L2" s="79"/>
      <c r="M2" s="75"/>
      <c r="N2" s="75"/>
      <c r="O2" s="72"/>
      <c r="P2" s="72"/>
      <c r="Q2" s="72"/>
      <c r="R2" s="72"/>
      <c r="S2" s="72"/>
      <c r="T2" s="72"/>
      <c r="U2" s="78"/>
      <c r="V2" s="79"/>
      <c r="W2" s="75"/>
      <c r="X2" s="75"/>
      <c r="Y2" s="72"/>
      <c r="Z2" s="72"/>
      <c r="AA2" s="72"/>
      <c r="AB2" s="72"/>
      <c r="AC2" s="72"/>
      <c r="AD2" s="72"/>
      <c r="AE2" s="78"/>
    </row>
    <row r="3" spans="2:46" x14ac:dyDescent="0.3">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row>
    <row r="4" spans="2:46" x14ac:dyDescent="0.3">
      <c r="B4" s="79">
        <v>2025</v>
      </c>
      <c r="C4" s="80"/>
      <c r="D4" s="80"/>
      <c r="E4" s="72"/>
      <c r="F4" s="72"/>
      <c r="G4" s="72"/>
      <c r="H4" s="72"/>
      <c r="I4" s="72"/>
      <c r="J4" s="72"/>
      <c r="K4" s="78"/>
      <c r="L4" s="79">
        <f>+B4+1</f>
        <v>2026</v>
      </c>
      <c r="M4" s="80"/>
      <c r="N4" s="80"/>
      <c r="O4" s="72"/>
      <c r="P4" s="72"/>
      <c r="Q4" s="72"/>
      <c r="R4" s="72"/>
      <c r="S4" s="72"/>
      <c r="T4" s="72"/>
      <c r="U4" s="78"/>
      <c r="V4" s="79">
        <f>+L4+1</f>
        <v>2027</v>
      </c>
      <c r="W4" s="80"/>
      <c r="X4" s="80"/>
      <c r="Y4" s="72"/>
      <c r="Z4" s="72"/>
      <c r="AA4" s="72"/>
      <c r="AB4" s="72"/>
      <c r="AC4" s="72"/>
      <c r="AD4" s="72"/>
      <c r="AE4" s="78"/>
    </row>
    <row r="5" spans="2:46" x14ac:dyDescent="0.3">
      <c r="B5" s="125" t="str">
        <f>"Vanaf 1 januari"&amp;" "&amp;B4&amp;""&amp;" t/m 31 december"&amp;" "&amp;B4</f>
        <v>Vanaf 1 januari 2025 t/m 31 december 2025</v>
      </c>
      <c r="C5" s="81"/>
      <c r="D5" s="81"/>
      <c r="E5" s="82"/>
      <c r="F5" s="82"/>
      <c r="G5" s="83"/>
      <c r="H5" s="82"/>
      <c r="I5" s="82"/>
      <c r="J5" s="82"/>
      <c r="K5" s="84"/>
      <c r="L5" s="125" t="str">
        <f>"Vanaf 1 januari"&amp;" "&amp;L4&amp;""&amp;" t/m 31 december"&amp;" "&amp;L4</f>
        <v>Vanaf 1 januari 2026 t/m 31 december 2026</v>
      </c>
      <c r="M5" s="81"/>
      <c r="N5" s="81"/>
      <c r="O5" s="82"/>
      <c r="P5" s="82"/>
      <c r="Q5" s="83"/>
      <c r="R5" s="82"/>
      <c r="S5" s="82"/>
      <c r="T5" s="82"/>
      <c r="U5" s="84"/>
      <c r="V5" s="125" t="str">
        <f>"Vanaf 1 januari"&amp;" "&amp;V4&amp;""&amp;" t/m 31 december"&amp;" "&amp;V4</f>
        <v>Vanaf 1 januari 2027 t/m 31 december 2027</v>
      </c>
      <c r="W5" s="81"/>
      <c r="X5" s="81"/>
      <c r="Y5" s="82"/>
      <c r="Z5" s="82"/>
      <c r="AA5" s="83"/>
      <c r="AB5" s="82"/>
      <c r="AC5" s="82"/>
      <c r="AD5" s="82"/>
      <c r="AE5" s="84"/>
    </row>
    <row r="6" spans="2:46" hidden="1" x14ac:dyDescent="0.3">
      <c r="B6" s="79"/>
      <c r="C6" s="80"/>
      <c r="D6" s="80"/>
      <c r="E6" s="77"/>
      <c r="F6" s="77"/>
      <c r="G6" s="85"/>
      <c r="H6" s="77"/>
      <c r="I6" s="77"/>
      <c r="J6" s="72"/>
      <c r="K6" s="78"/>
      <c r="L6" s="79"/>
      <c r="M6" s="80"/>
      <c r="N6" s="80"/>
      <c r="O6" s="72"/>
      <c r="P6" s="72"/>
      <c r="Q6" s="86"/>
      <c r="R6" s="72"/>
      <c r="S6" s="72"/>
      <c r="T6" s="72"/>
      <c r="U6" s="78"/>
      <c r="V6" s="159"/>
      <c r="W6" s="159"/>
      <c r="X6" s="159"/>
      <c r="Y6" s="159"/>
      <c r="Z6" s="159"/>
      <c r="AA6" s="159"/>
      <c r="AB6" s="159"/>
      <c r="AC6" s="159"/>
      <c r="AD6" s="159"/>
      <c r="AE6" s="78"/>
    </row>
    <row r="7" spans="2:46" hidden="1" x14ac:dyDescent="0.3">
      <c r="B7" s="79"/>
      <c r="C7" s="80"/>
      <c r="D7" s="80"/>
      <c r="E7" s="77"/>
      <c r="F7" s="77"/>
      <c r="G7" s="85"/>
      <c r="H7" s="77"/>
      <c r="I7" s="77"/>
      <c r="J7" s="72"/>
      <c r="K7" s="78"/>
      <c r="L7" s="79"/>
      <c r="M7" s="80"/>
      <c r="N7" s="80"/>
      <c r="O7" s="72"/>
      <c r="P7" s="72"/>
      <c r="Q7" s="86"/>
      <c r="R7" s="72"/>
      <c r="S7" s="72"/>
      <c r="T7" s="72"/>
      <c r="U7" s="78"/>
      <c r="V7" s="79"/>
      <c r="W7" s="80"/>
      <c r="X7" s="80"/>
      <c r="Y7" s="72"/>
      <c r="Z7" s="72"/>
      <c r="AA7" s="86"/>
      <c r="AB7" s="72"/>
      <c r="AC7" s="72"/>
      <c r="AD7" s="72"/>
      <c r="AE7" s="78"/>
    </row>
    <row r="8" spans="2:46" hidden="1" x14ac:dyDescent="0.3">
      <c r="B8" s="87">
        <v>1</v>
      </c>
      <c r="C8" s="88">
        <v>44564</v>
      </c>
      <c r="D8" s="88">
        <f>C9-3</f>
        <v>-3</v>
      </c>
      <c r="E8" s="89" t="str">
        <f>IF(AND($E$2="Noord",ISNA(VLOOKUP($B$4&amp;$B8&amp;E$10,Data!$A:$H,6,FALSE)=TRUE)),"",IF(AND($E$2="Midden",ISNA(VLOOKUP($B$4&amp;$B8&amp;E$10,Data!$A:$H,7,FALSE)=TRUE)),"",IF(AND($E$2="Zuid",ISNA(VLOOKUP($B$4&amp;$B8&amp;E$10,Data!$A:$H,8,FALSE)=TRUE)),"",IF(AND($E$2="Noord",VLOOKUP($B$4&amp;$B8&amp;E$10,Data!$A:$H,6,FALSE)="Vakantie"),"x",IF(AND($E$2="Midden",VLOOKUP($B$4&amp;$B8&amp;E$10,Data!$A:$H,7,FALSE)="Vakantie"),"x",IF(AND($E$2="Zuid",VLOOKUP($B$4&amp;$B8&amp;E$10,Data!$A:$H,8,FALSE)="Vakantie"),"x",""))))))</f>
        <v>x</v>
      </c>
      <c r="F8" s="89" t="str">
        <f>IF(AND($E$2="Noord",ISNA(VLOOKUP($B$4&amp;$B8&amp;F$10,Data!$A:$H,6,FALSE)=TRUE)),"",IF(AND($E$2="Midden",ISNA(VLOOKUP($B$4&amp;$B8&amp;F$10,Data!$A:$H,7,FALSE)=TRUE)),"",IF(AND($E$2="Zuid",ISNA(VLOOKUP($B$4&amp;$B8&amp;F$10,Data!$A:$H,8,FALSE)=TRUE)),"",IF(AND($E$2="Noord",VLOOKUP($B$4&amp;$B8&amp;F$10,Data!$A:$H,6,FALSE)="Vakantie"),"x",IF(AND($E$2="Midden",VLOOKUP($B$4&amp;$B8&amp;F$10,Data!$A:$H,7,FALSE)="Vakantie"),"x",IF(AND($E$2="Zuid",VLOOKUP($B$4&amp;$B8&amp;F$10,Data!$A:$H,8,FALSE)="Vakantie"),"x",""))))))</f>
        <v>x</v>
      </c>
      <c r="G8" s="89" t="str">
        <f>IF(AND($E$2="Noord",ISNA(VLOOKUP($B$4&amp;$B8&amp;G$10,Data!$A:$H,6,FALSE)=TRUE)),"",IF(AND($E$2="Midden",ISNA(VLOOKUP($B$4&amp;$B8&amp;G$10,Data!$A:$H,7,FALSE)=TRUE)),"",IF(AND($E$2="Zuid",ISNA(VLOOKUP($B$4&amp;$B8&amp;G$10,Data!$A:$H,8,FALSE)=TRUE)),"",IF(AND($E$2="Noord",VLOOKUP($B$4&amp;$B8&amp;G$10,Data!$A:$H,6,FALSE)="Vakantie"),"x",IF(AND($E$2="Midden",VLOOKUP($B$4&amp;$B8&amp;G$10,Data!$A:$H,7,FALSE)="Vakantie"),"x",IF(AND($E$2="Zuid",VLOOKUP($B$4&amp;$B8&amp;G$10,Data!$A:$H,8,FALSE)="Vakantie"),"x",""))))))</f>
        <v>x</v>
      </c>
      <c r="H8" s="89" t="str">
        <f>IF(AND($E$2="Noord",ISNA(VLOOKUP($B$4&amp;$B8&amp;H$10,Data!$A:$H,6,FALSE)=TRUE)),"",IF(AND($E$2="Midden",ISNA(VLOOKUP($B$4&amp;$B8&amp;H$10,Data!$A:$H,7,FALSE)=TRUE)),"",IF(AND($E$2="Zuid",ISNA(VLOOKUP($B$4&amp;$B8&amp;H$10,Data!$A:$H,8,FALSE)=TRUE)),"",IF(AND($E$2="Noord",VLOOKUP($B$4&amp;$B8&amp;H$10,Data!$A:$H,6,FALSE)="Vakantie"),"x",IF(AND($E$2="Midden",VLOOKUP($B$4&amp;$B8&amp;H$10,Data!$A:$H,7,FALSE)="Vakantie"),"x",IF(AND($E$2="Zuid",VLOOKUP($B$4&amp;$B8&amp;H$10,Data!$A:$H,8,FALSE)="Vakantie"),"x",""))))))</f>
        <v>x</v>
      </c>
      <c r="I8" s="89" t="str">
        <f>IF(AND($E$2="Noord",ISNA(VLOOKUP($B$4&amp;$B8&amp;I$10,Data!$A:$H,6,FALSE)=TRUE)),"",IF(AND($E$2="Midden",ISNA(VLOOKUP($B$4&amp;$B8&amp;I$10,Data!$A:$H,7,FALSE)=TRUE)),"",IF(AND($E$2="Zuid",ISNA(VLOOKUP($B$4&amp;$B8&amp;I$10,Data!$A:$H,8,FALSE)=TRUE)),"",IF(AND($E$2="Noord",VLOOKUP($B$4&amp;$B8&amp;I$10,Data!$A:$H,6,FALSE)="Vakantie"),"x",IF(AND($E$2="Midden",VLOOKUP($B$4&amp;$B8&amp;I$10,Data!$A:$H,7,FALSE)="Vakantie"),"x",IF(AND($E$2="Zuid",VLOOKUP($B$4&amp;$B8&amp;I$10,Data!$A:$H,8,FALSE)="Vakantie"),"x",""))))))</f>
        <v>x</v>
      </c>
      <c r="J8" s="83">
        <f>SUM(E8:I8)</f>
        <v>0</v>
      </c>
      <c r="K8" s="78"/>
      <c r="L8" s="87">
        <v>1</v>
      </c>
      <c r="M8" s="88">
        <f>VLOOKUP(L8,Data!$B:$C,2,FALSE)</f>
        <v>44564</v>
      </c>
      <c r="N8" s="88">
        <f>M9-3</f>
        <v>-3</v>
      </c>
      <c r="O8" s="89" t="str">
        <f>IF(AND($E$2="Noord",ISNA(VLOOKUP($B$4&amp;$B8&amp;O$10,Data!$A:$H,6,FALSE)=TRUE)),"",IF(AND($E$2="Midden",ISNA(VLOOKUP($B$4&amp;$B8&amp;O$10,Data!$A:$H,7,FALSE)=TRUE)),"",IF(AND($E$2="Zuid",ISNA(VLOOKUP($B$4&amp;$B8&amp;O$10,Data!$A:$H,8,FALSE)=TRUE)),"",IF(AND($E$2="Noord",VLOOKUP($B$4&amp;$B8&amp;O$10,Data!$A:$H,6,FALSE)="Vakantie"),"x",IF(AND($E$2="Midden",VLOOKUP($B$4&amp;$B8&amp;O$10,Data!$A:$H,7,FALSE)="Vakantie"),"x",IF(AND($E$2="Zuid",VLOOKUP($B$4&amp;$B8&amp;O$10,Data!$A:$H,8,FALSE)="Vakantie"),"x",""))))))</f>
        <v>x</v>
      </c>
      <c r="P8" s="89" t="str">
        <f>IF(AND($E$2="Noord",ISNA(VLOOKUP($B$4&amp;$B8&amp;P$10,Data!$A:$H,6,FALSE)=TRUE)),"",IF(AND($E$2="Midden",ISNA(VLOOKUP($B$4&amp;$B8&amp;P$10,Data!$A:$H,7,FALSE)=TRUE)),"",IF(AND($E$2="Zuid",ISNA(VLOOKUP($B$4&amp;$B8&amp;P$10,Data!$A:$H,8,FALSE)=TRUE)),"",IF(AND($E$2="Noord",VLOOKUP($B$4&amp;$B8&amp;P$10,Data!$A:$H,6,FALSE)="Vakantie"),"x",IF(AND($E$2="Midden",VLOOKUP($B$4&amp;$B8&amp;P$10,Data!$A:$H,7,FALSE)="Vakantie"),"x",IF(AND($E$2="Zuid",VLOOKUP($B$4&amp;$B8&amp;P$10,Data!$A:$H,8,FALSE)="Vakantie"),"x",""))))))</f>
        <v>x</v>
      </c>
      <c r="Q8" s="89" t="str">
        <f>IF(AND($E$2="Noord",ISNA(VLOOKUP($B$4&amp;$B8&amp;Q$10,Data!$A:$H,6,FALSE)=TRUE)),"",IF(AND($E$2="Midden",ISNA(VLOOKUP($B$4&amp;$B8&amp;Q$10,Data!$A:$H,7,FALSE)=TRUE)),"",IF(AND($E$2="Zuid",ISNA(VLOOKUP($B$4&amp;$B8&amp;Q$10,Data!$A:$H,8,FALSE)=TRUE)),"",IF(AND($E$2="Noord",VLOOKUP($B$4&amp;$B8&amp;Q$10,Data!$A:$H,6,FALSE)="Vakantie"),"x",IF(AND($E$2="Midden",VLOOKUP($B$4&amp;$B8&amp;Q$10,Data!$A:$H,7,FALSE)="Vakantie"),"x",IF(AND($E$2="Zuid",VLOOKUP($B$4&amp;$B8&amp;Q$10,Data!$A:$H,8,FALSE)="Vakantie"),"x",""))))))</f>
        <v>x</v>
      </c>
      <c r="R8" s="89" t="str">
        <f>IF(AND($E$2="Noord",ISNA(VLOOKUP($B$4&amp;$B8&amp;R$10,Data!$A:$H,6,FALSE)=TRUE)),"",IF(AND($E$2="Midden",ISNA(VLOOKUP($B$4&amp;$B8&amp;R$10,Data!$A:$H,7,FALSE)=TRUE)),"",IF(AND($E$2="Zuid",ISNA(VLOOKUP($B$4&amp;$B8&amp;R$10,Data!$A:$H,8,FALSE)=TRUE)),"",IF(AND($E$2="Noord",VLOOKUP($B$4&amp;$B8&amp;R$10,Data!$A:$H,6,FALSE)="Vakantie"),"x",IF(AND($E$2="Midden",VLOOKUP($B$4&amp;$B8&amp;R$10,Data!$A:$H,7,FALSE)="Vakantie"),"x",IF(AND($E$2="Zuid",VLOOKUP($B$4&amp;$B8&amp;R$10,Data!$A:$H,8,FALSE)="Vakantie"),"x",""))))))</f>
        <v>x</v>
      </c>
      <c r="S8" s="89" t="str">
        <f>IF(AND($E$2="Noord",ISNA(VLOOKUP($B$4&amp;$B8&amp;S$10,Data!$A:$H,6,FALSE)=TRUE)),"",IF(AND($E$2="Midden",ISNA(VLOOKUP($B$4&amp;$B8&amp;S$10,Data!$A:$H,7,FALSE)=TRUE)),"",IF(AND($E$2="Zuid",ISNA(VLOOKUP($B$4&amp;$B8&amp;S$10,Data!$A:$H,8,FALSE)=TRUE)),"",IF(AND($E$2="Noord",VLOOKUP($B$4&amp;$B8&amp;S$10,Data!$A:$H,6,FALSE)="Vakantie"),"x",IF(AND($E$2="Midden",VLOOKUP($B$4&amp;$B8&amp;S$10,Data!$A:$H,7,FALSE)="Vakantie"),"x",IF(AND($E$2="Zuid",VLOOKUP($B$4&amp;$B8&amp;S$10,Data!$A:$H,8,FALSE)="Vakantie"),"x",""))))))</f>
        <v>x</v>
      </c>
      <c r="T8" s="83">
        <f>SUM(O8:S8)</f>
        <v>0</v>
      </c>
      <c r="U8" s="78"/>
      <c r="V8" s="87">
        <v>1</v>
      </c>
      <c r="W8" s="88">
        <f>VLOOKUP(V8,Data!$B:$C,2,FALSE)</f>
        <v>44564</v>
      </c>
      <c r="X8" s="88">
        <f>W9-3</f>
        <v>-3</v>
      </c>
      <c r="Y8" s="89" t="str">
        <f>IF(AND($E$2="Noord",ISNA(VLOOKUP($B$4&amp;$B8&amp;Y$10,Data!$A:$H,6,FALSE)=TRUE)),"",IF(AND($E$2="Midden",ISNA(VLOOKUP($B$4&amp;$B8&amp;Y$10,Data!$A:$H,7,FALSE)=TRUE)),"",IF(AND($E$2="Zuid",ISNA(VLOOKUP($B$4&amp;$B8&amp;Y$10,Data!$A:$H,8,FALSE)=TRUE)),"",IF(AND($E$2="Noord",VLOOKUP($B$4&amp;$B8&amp;Y$10,Data!$A:$H,6,FALSE)="Vakantie"),"x",IF(AND($E$2="Midden",VLOOKUP($B$4&amp;$B8&amp;Y$10,Data!$A:$H,7,FALSE)="Vakantie"),"x",IF(AND($E$2="Zuid",VLOOKUP($B$4&amp;$B8&amp;Y$10,Data!$A:$H,8,FALSE)="Vakantie"),"x",""))))))</f>
        <v>x</v>
      </c>
      <c r="Z8" s="89" t="str">
        <f>IF(AND($E$2="Noord",ISNA(VLOOKUP($B$4&amp;$B8&amp;Z$10,Data!$A:$H,6,FALSE)=TRUE)),"",IF(AND($E$2="Midden",ISNA(VLOOKUP($B$4&amp;$B8&amp;Z$10,Data!$A:$H,7,FALSE)=TRUE)),"",IF(AND($E$2="Zuid",ISNA(VLOOKUP($B$4&amp;$B8&amp;Z$10,Data!$A:$H,8,FALSE)=TRUE)),"",IF(AND($E$2="Noord",VLOOKUP($B$4&amp;$B8&amp;Z$10,Data!$A:$H,6,FALSE)="Vakantie"),"x",IF(AND($E$2="Midden",VLOOKUP($B$4&amp;$B8&amp;Z$10,Data!$A:$H,7,FALSE)="Vakantie"),"x",IF(AND($E$2="Zuid",VLOOKUP($B$4&amp;$B8&amp;Z$10,Data!$A:$H,8,FALSE)="Vakantie"),"x",""))))))</f>
        <v>x</v>
      </c>
      <c r="AA8" s="89" t="str">
        <f>IF(AND($E$2="Noord",ISNA(VLOOKUP($B$4&amp;$B8&amp;AA$10,Data!$A:$H,6,FALSE)=TRUE)),"",IF(AND($E$2="Midden",ISNA(VLOOKUP($B$4&amp;$B8&amp;AA$10,Data!$A:$H,7,FALSE)=TRUE)),"",IF(AND($E$2="Zuid",ISNA(VLOOKUP($B$4&amp;$B8&amp;AA$10,Data!$A:$H,8,FALSE)=TRUE)),"",IF(AND($E$2="Noord",VLOOKUP($B$4&amp;$B8&amp;AA$10,Data!$A:$H,6,FALSE)="Vakantie"),"x",IF(AND($E$2="Midden",VLOOKUP($B$4&amp;$B8&amp;AA$10,Data!$A:$H,7,FALSE)="Vakantie"),"x",IF(AND($E$2="Zuid",VLOOKUP($B$4&amp;$B8&amp;AA$10,Data!$A:$H,8,FALSE)="Vakantie"),"x",""))))))</f>
        <v>x</v>
      </c>
      <c r="AB8" s="89" t="str">
        <f>IF(AND($E$2="Noord",ISNA(VLOOKUP($B$4&amp;$B8&amp;AB$10,Data!$A:$H,6,FALSE)=TRUE)),"",IF(AND($E$2="Midden",ISNA(VLOOKUP($B$4&amp;$B8&amp;AB$10,Data!$A:$H,7,FALSE)=TRUE)),"",IF(AND($E$2="Zuid",ISNA(VLOOKUP($B$4&amp;$B8&amp;AB$10,Data!$A:$H,8,FALSE)=TRUE)),"",IF(AND($E$2="Noord",VLOOKUP($B$4&amp;$B8&amp;AB$10,Data!$A:$H,6,FALSE)="Vakantie"),"x",IF(AND($E$2="Midden",VLOOKUP($B$4&amp;$B8&amp;AB$10,Data!$A:$H,7,FALSE)="Vakantie"),"x",IF(AND($E$2="Zuid",VLOOKUP($B$4&amp;$B8&amp;AB$10,Data!$A:$H,8,FALSE)="Vakantie"),"x",""))))))</f>
        <v>x</v>
      </c>
      <c r="AC8" s="89" t="str">
        <f>IF(AND($E$2="Noord",ISNA(VLOOKUP($B$4&amp;$B8&amp;AC$10,Data!$A:$H,6,FALSE)=TRUE)),"",IF(AND($E$2="Midden",ISNA(VLOOKUP($B$4&amp;$B8&amp;AC$10,Data!$A:$H,7,FALSE)=TRUE)),"",IF(AND($E$2="Zuid",ISNA(VLOOKUP($B$4&amp;$B8&amp;AC$10,Data!$A:$H,8,FALSE)=TRUE)),"",IF(AND($E$2="Noord",VLOOKUP($B$4&amp;$B8&amp;AC$10,Data!$A:$H,6,FALSE)="Vakantie"),"x",IF(AND($E$2="Midden",VLOOKUP($B$4&amp;$B8&amp;AC$10,Data!$A:$H,7,FALSE)="Vakantie"),"x",IF(AND($E$2="Zuid",VLOOKUP($B$4&amp;$B8&amp;AC$10,Data!$A:$H,8,FALSE)="Vakantie"),"x",""))))))</f>
        <v>x</v>
      </c>
      <c r="AD8" s="83">
        <f>SUM(Y8:AC8)</f>
        <v>0</v>
      </c>
      <c r="AE8" s="78"/>
      <c r="AF8" s="90"/>
      <c r="AG8" s="90"/>
      <c r="AH8" s="90"/>
      <c r="AI8" s="90"/>
      <c r="AJ8" s="90"/>
      <c r="AM8" s="90"/>
      <c r="AO8" s="90"/>
      <c r="AQ8" s="90"/>
      <c r="AS8" s="90"/>
    </row>
    <row r="9" spans="2:46" x14ac:dyDescent="0.3">
      <c r="B9" s="79"/>
      <c r="C9" s="80"/>
      <c r="D9" s="80"/>
      <c r="E9" s="72"/>
      <c r="F9" s="72"/>
      <c r="G9" s="86"/>
      <c r="H9" s="72"/>
      <c r="I9" s="72"/>
      <c r="J9" s="91" t="s">
        <v>77</v>
      </c>
      <c r="K9" s="92"/>
      <c r="L9" s="79"/>
      <c r="M9" s="80"/>
      <c r="N9" s="80"/>
      <c r="O9" s="72"/>
      <c r="P9" s="72"/>
      <c r="Q9" s="86"/>
      <c r="R9" s="72"/>
      <c r="S9" s="72"/>
      <c r="T9" s="91" t="s">
        <v>78</v>
      </c>
      <c r="U9" s="92"/>
      <c r="V9" s="79"/>
      <c r="W9" s="80"/>
      <c r="X9" s="80"/>
      <c r="Y9" s="72"/>
      <c r="Z9" s="72"/>
      <c r="AA9" s="86"/>
      <c r="AB9" s="72"/>
      <c r="AC9" s="72"/>
      <c r="AD9" s="91" t="s">
        <v>78</v>
      </c>
      <c r="AE9" s="92"/>
      <c r="AJ9">
        <v>2022</v>
      </c>
      <c r="AN9">
        <f>+AJ9+1</f>
        <v>2023</v>
      </c>
      <c r="AR9">
        <f>+AJ9+2</f>
        <v>2024</v>
      </c>
    </row>
    <row r="10" spans="2:46" x14ac:dyDescent="0.3">
      <c r="B10" s="79" t="s">
        <v>79</v>
      </c>
      <c r="C10" s="80" t="s">
        <v>80</v>
      </c>
      <c r="D10" s="80" t="s">
        <v>81</v>
      </c>
      <c r="E10" s="72" t="s">
        <v>82</v>
      </c>
      <c r="F10" s="72" t="s">
        <v>83</v>
      </c>
      <c r="G10" s="86" t="s">
        <v>84</v>
      </c>
      <c r="H10" s="72" t="s">
        <v>85</v>
      </c>
      <c r="I10" s="72" t="s">
        <v>86</v>
      </c>
      <c r="J10" s="6" t="s">
        <v>87</v>
      </c>
      <c r="K10" s="92"/>
      <c r="L10" s="79" t="s">
        <v>79</v>
      </c>
      <c r="M10" s="80" t="s">
        <v>80</v>
      </c>
      <c r="N10" s="80" t="s">
        <v>81</v>
      </c>
      <c r="O10" s="91" t="s">
        <v>82</v>
      </c>
      <c r="P10" s="91" t="s">
        <v>83</v>
      </c>
      <c r="Q10" s="93" t="s">
        <v>84</v>
      </c>
      <c r="R10" s="91" t="s">
        <v>85</v>
      </c>
      <c r="S10" s="91" t="s">
        <v>86</v>
      </c>
      <c r="T10" s="6" t="s">
        <v>87</v>
      </c>
      <c r="U10" s="92"/>
      <c r="V10" s="79" t="s">
        <v>79</v>
      </c>
      <c r="W10" s="80" t="s">
        <v>80</v>
      </c>
      <c r="X10" s="80" t="s">
        <v>81</v>
      </c>
      <c r="Y10" s="91" t="s">
        <v>82</v>
      </c>
      <c r="Z10" s="91" t="s">
        <v>83</v>
      </c>
      <c r="AA10" s="93" t="s">
        <v>84</v>
      </c>
      <c r="AB10" s="91" t="s">
        <v>85</v>
      </c>
      <c r="AC10" s="91" t="s">
        <v>86</v>
      </c>
      <c r="AD10" s="6" t="s">
        <v>87</v>
      </c>
      <c r="AE10" s="92"/>
      <c r="AJ10" t="s">
        <v>97</v>
      </c>
      <c r="AK10">
        <v>1</v>
      </c>
      <c r="AL10" t="s">
        <v>98</v>
      </c>
      <c r="AN10" t="s">
        <v>97</v>
      </c>
      <c r="AO10">
        <f>+AK63</f>
        <v>1</v>
      </c>
      <c r="AP10" t="s">
        <v>98</v>
      </c>
      <c r="AR10" t="s">
        <v>97</v>
      </c>
      <c r="AS10">
        <f>+AO63</f>
        <v>1</v>
      </c>
      <c r="AT10" t="s">
        <v>98</v>
      </c>
    </row>
    <row r="11" spans="2:46" x14ac:dyDescent="0.3">
      <c r="B11" s="94">
        <v>1</v>
      </c>
      <c r="C11" s="104">
        <v>45656</v>
      </c>
      <c r="D11" s="95">
        <f>C12-3</f>
        <v>45660</v>
      </c>
      <c r="E11" s="19" t="str">
        <f>IF(AND($E$2="Noord",ISNA(VLOOKUP($B$4&amp;$B11&amp;E$10,Data!$A:$H,6,FALSE)=TRUE)),"",IF(AND($E$2="Midden",ISNA(VLOOKUP($B$4&amp;$B11&amp;E$10,Data!$A:$H,7,FALSE)=TRUE)),"",IF(AND($E$2="Zuid",ISNA(VLOOKUP($B$4&amp;$B11&amp;E$10,Data!$A:$H,8,FALSE)=TRUE)),"",IF(AND($E$2="Noord",VLOOKUP($B$4&amp;$B11&amp;E$10,Data!$A:$H,6,FALSE)="Vakantie"),"x",IF(AND($E$2="Midden",VLOOKUP($B$4&amp;$B11&amp;E$10,Data!$A:$H,7,FALSE)="Vakantie"),"x",IF(AND($E$2="Zuid",VLOOKUP($B$4&amp;$B11&amp;E$10,Data!$A:$H,8,FALSE)="Vakantie"),"x",""))))))</f>
        <v>x</v>
      </c>
      <c r="F11" s="19" t="str">
        <f>IF(AND($E$2="Noord",ISNA(VLOOKUP($B$4&amp;$B11&amp;F$10,Data!$A:$H,6,FALSE)=TRUE)),"",IF(AND($E$2="Midden",ISNA(VLOOKUP($B$4&amp;$B11&amp;F$10,Data!$A:$H,7,FALSE)=TRUE)),"",IF(AND($E$2="Zuid",ISNA(VLOOKUP($B$4&amp;$B11&amp;F$10,Data!$A:$H,8,FALSE)=TRUE)),"",IF(AND($E$2="Noord",VLOOKUP($B$4&amp;$B11&amp;F$10,Data!$A:$H,6,FALSE)="Vakantie"),"x",IF(AND($E$2="Midden",VLOOKUP($B$4&amp;$B11&amp;F$10,Data!$A:$H,7,FALSE)="Vakantie"),"x",IF(AND($E$2="Zuid",VLOOKUP($B$4&amp;$B11&amp;F$10,Data!$A:$H,8,FALSE)="Vakantie"),"x",""))))))</f>
        <v>x</v>
      </c>
      <c r="G11" s="19" t="str">
        <f>IF(AND($E$2="Noord",ISNA(VLOOKUP($B$4&amp;$B11&amp;G$10,Data!$A:$H,6,FALSE)=TRUE)),"",IF(AND($E$2="Midden",ISNA(VLOOKUP($B$4&amp;$B11&amp;G$10,Data!$A:$H,7,FALSE)=TRUE)),"",IF(AND($E$2="Zuid",ISNA(VLOOKUP($B$4&amp;$B11&amp;G$10,Data!$A:$H,8,FALSE)=TRUE)),"",IF(AND($E$2="Noord",VLOOKUP($B$4&amp;$B11&amp;G$10,Data!$A:$H,6,FALSE)="Vakantie"),"x",IF(AND($E$2="Midden",VLOOKUP($B$4&amp;$B11&amp;G$10,Data!$A:$H,7,FALSE)="Vakantie"),"x",IF(AND($E$2="Zuid",VLOOKUP($B$4&amp;$B11&amp;G$10,Data!$A:$H,8,FALSE)="Vakantie"),"x",""))))))</f>
        <v>x</v>
      </c>
      <c r="H11" s="19" t="str">
        <f>IF(AND($E$2="Noord",ISNA(VLOOKUP($B$4&amp;$B11&amp;H$10,Data!$A:$H,6,FALSE)=TRUE)),"",IF(AND($E$2="Midden",ISNA(VLOOKUP($B$4&amp;$B11&amp;H$10,Data!$A:$H,7,FALSE)=TRUE)),"",IF(AND($E$2="Zuid",ISNA(VLOOKUP($B$4&amp;$B11&amp;H$10,Data!$A:$H,8,FALSE)=TRUE)),"",IF(AND($E$2="Noord",VLOOKUP($B$4&amp;$B11&amp;H$10,Data!$A:$H,6,FALSE)="Vakantie"),"x",IF(AND($E$2="Midden",VLOOKUP($B$4&amp;$B11&amp;H$10,Data!$A:$H,7,FALSE)="Vakantie"),"x",IF(AND($E$2="Zuid",VLOOKUP($B$4&amp;$B11&amp;H$10,Data!$A:$H,8,FALSE)="Vakantie"),"x",""))))))</f>
        <v>x</v>
      </c>
      <c r="I11" s="19" t="str">
        <f>IF(AND($E$2="Noord",ISNA(VLOOKUP($B$4&amp;$B11&amp;I$10,Data!$A:$H,6,FALSE)=TRUE)),"",IF(AND($E$2="Midden",ISNA(VLOOKUP($B$4&amp;$B11&amp;I$10,Data!$A:$H,7,FALSE)=TRUE)),"",IF(AND($E$2="Zuid",ISNA(VLOOKUP($B$4&amp;$B11&amp;I$10,Data!$A:$H,8,FALSE)=TRUE)),"",IF(AND($E$2="Noord",VLOOKUP($B$4&amp;$B11&amp;I$10,Data!$A:$H,6,FALSE)="Vakantie"),"x",IF(AND($E$2="Midden",VLOOKUP($B$4&amp;$B11&amp;I$10,Data!$A:$H,7,FALSE)="Vakantie"),"x",IF(AND($E$2="Zuid",VLOOKUP($B$4&amp;$B11&amp;I$10,Data!$A:$H,8,FALSE)="Vakantie"),"x",""))))))</f>
        <v>x</v>
      </c>
      <c r="J11" s="83">
        <f t="shared" ref="J11:J62" si="0">SUM(E11:I11)</f>
        <v>0</v>
      </c>
      <c r="L11" s="94">
        <v>1</v>
      </c>
      <c r="M11" s="128">
        <f>+C62+7</f>
        <v>46020</v>
      </c>
      <c r="N11" s="127">
        <f>+M12-3</f>
        <v>46024</v>
      </c>
      <c r="O11" s="20" t="str">
        <f>IF($E$2="Keuze"," ",IF(AND($E$2="Noord",ISNA(VLOOKUP($L$4&amp;$L11&amp;O$10,Data!$A:$H,6,FALSE)=TRUE)),"",IF(AND($E$2="Midden",ISNA(VLOOKUP($L$4&amp;$L11&amp;O$10,Data!$A:$H,7,FALSE)=TRUE)),"",IF(AND($E$2="Zuid",ISNA(VLOOKUP($L$4&amp;$L11&amp;O$10,Data!$A:$H,8,FALSE)=TRUE)),"",IF(AND($E$2="Noord",VLOOKUP($L$4&amp;$L11&amp;O$10,Data!$A:$H,6,FALSE)="Vakantie"),"x",IF(AND($E$2="Midden",VLOOKUP($L$4&amp;$L11&amp;O$10,Data!$A:$H,7,FALSE)="Vakantie"),"x",IF(AND($E$2="Zuid",VLOOKUP($L$4&amp;$L11&amp;O$10,Data!$A:$H,8,FALSE)="Vakantie"),"x","")))))))</f>
        <v>x</v>
      </c>
      <c r="P11" s="19" t="str">
        <f>IF(AND($E$2="Noord",ISNA(VLOOKUP($L$4&amp;$L11&amp;P$10,Data!$A:$H,6,FALSE)=TRUE)),"",IF(AND($E$2="Midden",ISNA(VLOOKUP($L$4&amp;$L11&amp;P$10,Data!$A:$H,7,FALSE)=TRUE)),"",IF(AND($E$2="Zuid",ISNA(VLOOKUP($L$4&amp;$L11&amp;P$10,Data!$A:$H,8,FALSE)=TRUE)),"",IF(AND($E$2="Noord",VLOOKUP($L$4&amp;$L11&amp;P$10,Data!$A:$H,6,FALSE)="Vakantie"),"x",IF(AND($E$2="Midden",VLOOKUP($L$4&amp;$L11&amp;P$10,Data!$A:$H,7,FALSE)="Vakantie"),"x",IF(AND($E$2="Zuid",VLOOKUP($L$4&amp;$L11&amp;P$10,Data!$A:$H,8,FALSE)="Vakantie"),"x",""))))))</f>
        <v>x</v>
      </c>
      <c r="Q11" s="19" t="str">
        <f>IF(AND($E$2="Noord",ISNA(VLOOKUP($L$4&amp;$L11&amp;Q$10,Data!$A:$H,6,FALSE)=TRUE)),"",IF(AND($E$2="Midden",ISNA(VLOOKUP($L$4&amp;$L11&amp;Q$10,Data!$A:$H,7,FALSE)=TRUE)),"",IF(AND($E$2="Zuid",ISNA(VLOOKUP($L$4&amp;$L11&amp;Q$10,Data!$A:$H,8,FALSE)=TRUE)),"",IF(AND($E$2="Noord",VLOOKUP($L$4&amp;$L11&amp;Q$10,Data!$A:$H,6,FALSE)="Vakantie"),"x",IF(AND($E$2="Midden",VLOOKUP($L$4&amp;$L11&amp;Q$10,Data!$A:$H,7,FALSE)="Vakantie"),"x",IF(AND($E$2="Zuid",VLOOKUP($L$4&amp;$L11&amp;Q$10,Data!$A:$H,8,FALSE)="Vakantie"),"x",""))))))</f>
        <v>x</v>
      </c>
      <c r="R11" s="19" t="str">
        <f>IF(AND($E$2="Noord",ISNA(VLOOKUP($L$4&amp;$L11&amp;R$10,Data!$A:$H,6,FALSE)=TRUE)),"",IF(AND($E$2="Midden",ISNA(VLOOKUP($L$4&amp;$L11&amp;R$10,Data!$A:$H,7,FALSE)=TRUE)),"",IF(AND($E$2="Zuid",ISNA(VLOOKUP($L$4&amp;$L11&amp;R$10,Data!$A:$H,8,FALSE)=TRUE)),"",IF(AND($E$2="Noord",VLOOKUP($L$4&amp;$L11&amp;R$10,Data!$A:$H,6,FALSE)="Vakantie"),"x",IF(AND($E$2="Midden",VLOOKUP($L$4&amp;$L11&amp;R$10,Data!$A:$H,7,FALSE)="Vakantie"),"x",IF(AND($E$2="Zuid",VLOOKUP($L$4&amp;$L11&amp;R$10,Data!$A:$H,8,FALSE)="Vakantie"),"x",""))))))</f>
        <v>x</v>
      </c>
      <c r="S11" s="19" t="str">
        <f>IF(AND($E$2="Noord",ISNA(VLOOKUP($L$4&amp;$L11&amp;S$10,Data!$A:$H,6,FALSE)=TRUE)),"",IF(AND($E$2="Midden",ISNA(VLOOKUP($L$4&amp;$L11&amp;S$10,Data!$A:$H,7,FALSE)=TRUE)),"",IF(AND($E$2="Zuid",ISNA(VLOOKUP($L$4&amp;$L11&amp;S$10,Data!$A:$H,8,FALSE)=TRUE)),"",IF(AND($E$2="Noord",VLOOKUP($L$4&amp;$L11&amp;S$10,Data!$A:$H,6,FALSE)="Vakantie"),"x",IF(AND($E$2="Midden",VLOOKUP($L$4&amp;$L11&amp;S$10,Data!$A:$H,7,FALSE)="Vakantie"),"x",IF(AND($E$2="Zuid",VLOOKUP($L$4&amp;$L11&amp;S$10,Data!$A:$H,8,FALSE)="Vakantie"),"x",""))))))</f>
        <v>x</v>
      </c>
      <c r="T11" s="83">
        <f t="shared" ref="T11:T62" si="1">SUM(O11:S11)</f>
        <v>0</v>
      </c>
      <c r="V11" s="94">
        <v>1</v>
      </c>
      <c r="W11" s="128">
        <v>46391</v>
      </c>
      <c r="X11" s="126">
        <f>W12-3</f>
        <v>46395</v>
      </c>
      <c r="Y11" s="19" t="str">
        <f>IF(AND($E$2="Noord",ISNA(VLOOKUP($V$4&amp;$V11&amp;Y$10,Data!$A:$H,6,FALSE)=TRUE)),"",IF(AND($E$2="Midden",ISNA(VLOOKUP($V$4&amp;$V11&amp;Y$10,Data!$A:$H,7,FALSE)=TRUE)),"",IF(AND($E$2="Zuid",ISNA(VLOOKUP($V$4&amp;$V11&amp;Y$10,Data!$A:$H,8,FALSE)=TRUE)),"",IF(AND($E$2="Noord",VLOOKUP($V$4&amp;$V11&amp;Y$10,Data!$A:$H,6,FALSE)="Vakantie"),"x",IF(AND($E$2="Midden",VLOOKUP($V$4&amp;$V11&amp;Y$10,Data!$A:$H,7,FALSE)="Vakantie"),"x",IF(AND($E$2="Zuid",VLOOKUP($V$4&amp;$V11&amp;Y$10,Data!$A:$H,8,FALSE)="Vakantie"),"x",""))))))</f>
        <v/>
      </c>
      <c r="Z11" s="19" t="str">
        <f>IF(AND($E$2="Noord",ISNA(VLOOKUP($V$4&amp;$V11&amp;Z$10,Data!$A:$H,6,FALSE)=TRUE)),"",IF(AND($E$2="Midden",ISNA(VLOOKUP($V$4&amp;$V11&amp;Z$10,Data!$A:$H,7,FALSE)=TRUE)),"",IF(AND($E$2="Zuid",ISNA(VLOOKUP($V$4&amp;$V11&amp;Z$10,Data!$A:$H,8,FALSE)=TRUE)),"",IF(AND($E$2="Noord",VLOOKUP($V$4&amp;$V11&amp;Z$10,Data!$A:$H,6,FALSE)="Vakantie"),"x",IF(AND($E$2="Midden",VLOOKUP($V$4&amp;$V11&amp;Z$10,Data!$A:$H,7,FALSE)="Vakantie"),"x",IF(AND($E$2="Zuid",VLOOKUP($V$4&amp;$V11&amp;Z$10,Data!$A:$H,8,FALSE)="Vakantie"),"x",""))))))</f>
        <v/>
      </c>
      <c r="AA11" s="19" t="str">
        <f>IF(AND($E$2="Noord",ISNA(VLOOKUP($V$4&amp;$V11&amp;AA$10,Data!$A:$H,6,FALSE)=TRUE)),"",IF(AND($E$2="Midden",ISNA(VLOOKUP($V$4&amp;$V11&amp;AA$10,Data!$A:$H,7,FALSE)=TRUE)),"",IF(AND($E$2="Zuid",ISNA(VLOOKUP($V$4&amp;$V11&amp;AA$10,Data!$A:$H,8,FALSE)=TRUE)),"",IF(AND($E$2="Noord",VLOOKUP($V$4&amp;$V11&amp;AA$10,Data!$A:$H,6,FALSE)="Vakantie"),"x",IF(AND($E$2="Midden",VLOOKUP($V$4&amp;$V11&amp;AA$10,Data!$A:$H,7,FALSE)="Vakantie"),"x",IF(AND($E$2="Zuid",VLOOKUP($V$4&amp;$V11&amp;AA$10,Data!$A:$H,8,FALSE)="Vakantie"),"x",""))))))</f>
        <v/>
      </c>
      <c r="AB11" s="19" t="str">
        <f>IF(AND($E$2="Noord",ISNA(VLOOKUP($V$4&amp;$V11&amp;AB$10,Data!$A:$H,6,FALSE)=TRUE)),"",IF(AND($E$2="Midden",ISNA(VLOOKUP($V$4&amp;$V11&amp;AB$10,Data!$A:$H,7,FALSE)=TRUE)),"",IF(AND($E$2="Zuid",ISNA(VLOOKUP($V$4&amp;$V11&amp;AB$10,Data!$A:$H,8,FALSE)=TRUE)),"",IF(AND($E$2="Noord",VLOOKUP($V$4&amp;$V11&amp;AB$10,Data!$A:$H,6,FALSE)="Vakantie"),"x",IF(AND($E$2="Midden",VLOOKUP($V$4&amp;$V11&amp;AB$10,Data!$A:$H,7,FALSE)="Vakantie"),"x",IF(AND($E$2="Zuid",VLOOKUP($V$4&amp;$V11&amp;AB$10,Data!$A:$H,8,FALSE)="Vakantie"),"x",""))))))</f>
        <v/>
      </c>
      <c r="AC11" s="19" t="str">
        <f>IF(AND($E$2="Noord",ISNA(VLOOKUP($V$4&amp;$V11&amp;AC$10,Data!$A:$H,6,FALSE)=TRUE)),"",IF(AND($E$2="Midden",ISNA(VLOOKUP($V$4&amp;$V11&amp;AC$10,Data!$A:$H,7,FALSE)=TRUE)),"",IF(AND($E$2="Zuid",ISNA(VLOOKUP($V$4&amp;$V11&amp;AC$10,Data!$A:$H,8,FALSE)=TRUE)),"",IF(AND($E$2="Noord",VLOOKUP($V$4&amp;$V11&amp;AC$10,Data!$A:$H,6,FALSE)="Vakantie"),"x",IF(AND($E$2="Midden",VLOOKUP($V$4&amp;$V11&amp;AC$10,Data!$A:$H,7,FALSE)="Vakantie"),"x",IF(AND($E$2="Zuid",VLOOKUP($V$4&amp;$V11&amp;AC$10,Data!$A:$H,8,FALSE)="Vakantie"),"x",""))))))</f>
        <v/>
      </c>
      <c r="AD11" s="83">
        <f t="shared" ref="AD11:AD63" si="2">SUM(Y11:AC11)</f>
        <v>0</v>
      </c>
      <c r="AI11">
        <f>IF(SUM($E11:$I11)=0,1,2)</f>
        <v>1</v>
      </c>
      <c r="AJ11" s="97" t="str">
        <f>IF((COUNTIF($AI11:$AI11,2))&gt;1,"",IF(OR(AI11="",AI11=2),"",IF(AI11=1,"",IF(AND($AI11=2,E11&lt;&gt;""),$C11,IF(AND($AI11=2,F11&lt;&gt;""),$C11+1,IF(AND($AI11=2,G11&lt;&gt;""),$C11+2,IF(AND($AI11=2,H11&lt;&gt;""),$C11+3,IF(AND($IP11=2,I11&lt;&gt;""),$C11+4,""))))))))</f>
        <v/>
      </c>
      <c r="AK11">
        <f>IF(SUM(E12:$I$62)+$T$68+$AD$68=0,1,2)</f>
        <v>1</v>
      </c>
      <c r="AL11" s="18" t="str">
        <f>IF(AK10="","",IF(AK10=1,"",IF(AK11&lt;&gt;1,"",IF(AND(AK11=1,I11&lt;&gt;""),C11+4,IF(AND(AK11=1,H11&lt;&gt;""),C11+3,IF(AND(AK11=1,G11&lt;&gt;""),C11+2,IF(AND(AK11=1,F11&lt;&gt;""),C11+1,IF(AND(AK11=1,E11&lt;&gt;""),C11,""))))))))</f>
        <v/>
      </c>
      <c r="AM11">
        <f>IF(SUM($O11:$S11)=0,1,2)</f>
        <v>1</v>
      </c>
      <c r="AN11" s="18" t="str">
        <f>IF((COUNTIF($AI$11:$AI$64,2)+COUNTIF($AM11:$AM12,2))&gt;1,"",IF(OR(AM10="",AM10=2),"",IF(AM11=1,"",IF(AND(AM11=2,O11&lt;&gt;""),M11,IF(AND(AM11=2,P11&lt;&gt;""),M11+1,IF(AND(AM11=2,Q11&lt;&gt;""),M11+2,IF(AND(AM11=2,R11&lt;&gt;""),M11+3,IF(AND(AM11=2,S11&lt;&gt;""),M11+4,""))))))))</f>
        <v/>
      </c>
      <c r="AO11">
        <f>IF(SUM(O12:$S$62)+$AD$68=0,1,2)</f>
        <v>1</v>
      </c>
      <c r="AP11" s="18" t="str">
        <f>IF(AO10="","",IF(AO10=1,"",IF(AO11&lt;&gt;1,"",IF(AND(AO11=1,S11&lt;&gt;""),M11+4,IF(AND(AO11=1,R11&lt;&gt;""),M11+3,IF(AND(AO11=1,Q11&lt;&gt;""),M11+2,IF(AND(AO11=1,P11&lt;&gt;""),M11+1,IF(AND(AO11=1,O11&lt;&gt;""),M11,""))))))))</f>
        <v/>
      </c>
      <c r="AQ11">
        <f>IF(SUM($O12:$S$62)=0,1,2)</f>
        <v>1</v>
      </c>
      <c r="AR11" s="18" t="str">
        <f>IF((COUNTIF($AI$11:$AI$64,2)+COUNTIF($AM$11:$AM$64,2)+COUNTIF(AQ11:$AQ$12,2))&gt;1,"",IF(OR(AQ10="",AQ10=2),"",IF(AQ11=1,"",IF(AND(AQ11=2,Y11&lt;&gt;""),W11,IF(AND(AQ11=2,Z11&lt;&gt;""),W11+1,IF(AND(AQ11=2,AA11&lt;&gt;""),W11+2,IF(AND(AQ11=2,AB11&lt;&gt;""),W11+3,IF(AND(AQ11=2,AC11&lt;&gt;""),W11+4,""))))))))</f>
        <v/>
      </c>
      <c r="AS11">
        <f>IF(SUM(Y12:$AC$62)=0,1,2)</f>
        <v>1</v>
      </c>
      <c r="AT11" s="18" t="str">
        <f>IF(AS10="","",IF(AS10=1,"",IF(AS11&lt;&gt;1,"",IF(AND(AS11=1,AC11&lt;&gt;""),W11+4,IF(AND(AS11=1,AB11&lt;&gt;""),W11+3,IF(AND(AS11=1,AA11&lt;&gt;""),W11+2,IF(AND(AS11=1,Z11&lt;&gt;""),W11+1,IF(AND(AS11=1,Y11&lt;&gt;""),W11,""))))))))</f>
        <v/>
      </c>
    </row>
    <row r="12" spans="2:46" x14ac:dyDescent="0.3">
      <c r="B12" s="94">
        <v>2</v>
      </c>
      <c r="C12" s="95">
        <f>C11+7</f>
        <v>45663</v>
      </c>
      <c r="D12" s="95">
        <f t="shared" ref="D12:D61" si="3">C13-3</f>
        <v>45667</v>
      </c>
      <c r="E12" s="19" t="str">
        <f>IF(AND($E$2="Noord",ISNA(VLOOKUP($B$4&amp;$B12&amp;E$10,Data!$A:$H,6,FALSE)=TRUE)),"",IF(AND($E$2="Midden",ISNA(VLOOKUP($B$4&amp;$B12&amp;E$10,Data!$A:$H,7,FALSE)=TRUE)),"",IF(AND($E$2="Zuid",ISNA(VLOOKUP($B$4&amp;$B12&amp;E$10,Data!$A:$H,8,FALSE)=TRUE)),"",IF(AND($E$2="Noord",VLOOKUP($B$4&amp;$B12&amp;E$10,Data!$A:$H,6,FALSE)="Vakantie"),"x",IF(AND($E$2="Midden",VLOOKUP($B$4&amp;$B12&amp;E$10,Data!$A:$H,7,FALSE)="Vakantie"),"x",IF(AND($E$2="Zuid",VLOOKUP($B$4&amp;$B12&amp;E$10,Data!$A:$H,8,FALSE)="Vakantie"),"x",""))))))</f>
        <v/>
      </c>
      <c r="F12" s="19" t="str">
        <f>IF(AND($E$2="Noord",ISNA(VLOOKUP($B$4&amp;$B12&amp;F$10,Data!$A:$H,6,FALSE)=TRUE)),"",IF(AND($E$2="Midden",ISNA(VLOOKUP($B$4&amp;$B12&amp;F$10,Data!$A:$H,7,FALSE)=TRUE)),"",IF(AND($E$2="Zuid",ISNA(VLOOKUP($B$4&amp;$B12&amp;F$10,Data!$A:$H,8,FALSE)=TRUE)),"",IF(AND($E$2="Noord",VLOOKUP($B$4&amp;$B12&amp;F$10,Data!$A:$H,6,FALSE)="Vakantie"),"x",IF(AND($E$2="Midden",VLOOKUP($B$4&amp;$B12&amp;F$10,Data!$A:$H,7,FALSE)="Vakantie"),"x",IF(AND($E$2="Zuid",VLOOKUP($B$4&amp;$B12&amp;F$10,Data!$A:$H,8,FALSE)="Vakantie"),"x",""))))))</f>
        <v/>
      </c>
      <c r="G12" s="19" t="str">
        <f>IF(AND($E$2="Noord",ISNA(VLOOKUP($B$4&amp;$B12&amp;G$10,Data!$A:$H,6,FALSE)=TRUE)),"",IF(AND($E$2="Midden",ISNA(VLOOKUP($B$4&amp;$B12&amp;G$10,Data!$A:$H,7,FALSE)=TRUE)),"",IF(AND($E$2="Zuid",ISNA(VLOOKUP($B$4&amp;$B12&amp;G$10,Data!$A:$H,8,FALSE)=TRUE)),"",IF(AND($E$2="Noord",VLOOKUP($B$4&amp;$B12&amp;G$10,Data!$A:$H,6,FALSE)="Vakantie"),"x",IF(AND($E$2="Midden",VLOOKUP($B$4&amp;$B12&amp;G$10,Data!$A:$H,7,FALSE)="Vakantie"),"x",IF(AND($E$2="Zuid",VLOOKUP($B$4&amp;$B12&amp;G$10,Data!$A:$H,8,FALSE)="Vakantie"),"x",""))))))</f>
        <v/>
      </c>
      <c r="H12" s="19" t="str">
        <f>IF(AND($E$2="Noord",ISNA(VLOOKUP($B$4&amp;$B12&amp;H$10,Data!$A:$H,6,FALSE)=TRUE)),"",IF(AND($E$2="Midden",ISNA(VLOOKUP($B$4&amp;$B12&amp;H$10,Data!$A:$H,7,FALSE)=TRUE)),"",IF(AND($E$2="Zuid",ISNA(VLOOKUP($B$4&amp;$B12&amp;H$10,Data!$A:$H,8,FALSE)=TRUE)),"",IF(AND($E$2="Noord",VLOOKUP($B$4&amp;$B12&amp;H$10,Data!$A:$H,6,FALSE)="Vakantie"),"x",IF(AND($E$2="Midden",VLOOKUP($B$4&amp;$B12&amp;H$10,Data!$A:$H,7,FALSE)="Vakantie"),"x",IF(AND($E$2="Zuid",VLOOKUP($B$4&amp;$B12&amp;H$10,Data!$A:$H,8,FALSE)="Vakantie"),"x",""))))))</f>
        <v/>
      </c>
      <c r="I12" s="19" t="str">
        <f>IF(AND($E$2="Noord",ISNA(VLOOKUP($B$4&amp;$B12&amp;I$10,Data!$A:$H,6,FALSE)=TRUE)),"",IF(AND($E$2="Midden",ISNA(VLOOKUP($B$4&amp;$B12&amp;I$10,Data!$A:$H,7,FALSE)=TRUE)),"",IF(AND($E$2="Zuid",ISNA(VLOOKUP($B$4&amp;$B12&amp;I$10,Data!$A:$H,8,FALSE)=TRUE)),"",IF(AND($E$2="Noord",VLOOKUP($B$4&amp;$B12&amp;I$10,Data!$A:$H,6,FALSE)="Vakantie"),"x",IF(AND($E$2="Midden",VLOOKUP($B$4&amp;$B12&amp;I$10,Data!$A:$H,7,FALSE)="Vakantie"),"x",IF(AND($E$2="Zuid",VLOOKUP($B$4&amp;$B12&amp;I$10,Data!$A:$H,8,FALSE)="Vakantie"),"x",""))))))</f>
        <v/>
      </c>
      <c r="J12" s="83">
        <f t="shared" si="0"/>
        <v>0</v>
      </c>
      <c r="L12" s="94">
        <v>2</v>
      </c>
      <c r="M12" s="126">
        <f>M11+7</f>
        <v>46027</v>
      </c>
      <c r="N12" s="127">
        <f>+M13-3</f>
        <v>46031</v>
      </c>
      <c r="O12" s="19" t="str">
        <f>IF(AND($E$2="Noord",ISNA(VLOOKUP($L$4&amp;$L12&amp;O$10,Data!$A:$H,6,FALSE)=TRUE)),"",IF(AND($E$2="Midden",ISNA(VLOOKUP($L$4&amp;$L12&amp;O$10,Data!$A:$H,7,FALSE)=TRUE)),"",IF(AND($E$2="Zuid",ISNA(VLOOKUP($L$4&amp;$L12&amp;O$10,Data!$A:$H,8,FALSE)=TRUE)),"",IF(AND($E$2="Noord",VLOOKUP($L$4&amp;$L12&amp;O$10,Data!$A:$H,6,FALSE)="Vakantie"),"x",IF(AND($E$2="Midden",VLOOKUP($L$4&amp;$L12&amp;O$10,Data!$A:$H,7,FALSE)="Vakantie"),"x",IF(AND($E$2="Zuid",VLOOKUP($L$4&amp;$L12&amp;O$10,Data!$A:$H,8,FALSE)="Vakantie"),"x",""))))))</f>
        <v/>
      </c>
      <c r="P12" s="19" t="str">
        <f>IF(AND($E$2="Noord",ISNA(VLOOKUP($L$4&amp;$L12&amp;P$10,Data!$A:$H,6,FALSE)=TRUE)),"",IF(AND($E$2="Midden",ISNA(VLOOKUP($L$4&amp;$L12&amp;P$10,Data!$A:$H,7,FALSE)=TRUE)),"",IF(AND($E$2="Zuid",ISNA(VLOOKUP($L$4&amp;$L12&amp;P$10,Data!$A:$H,8,FALSE)=TRUE)),"",IF(AND($E$2="Noord",VLOOKUP($L$4&amp;$L12&amp;P$10,Data!$A:$H,6,FALSE)="Vakantie"),"x",IF(AND($E$2="Midden",VLOOKUP($L$4&amp;$L12&amp;P$10,Data!$A:$H,7,FALSE)="Vakantie"),"x",IF(AND($E$2="Zuid",VLOOKUP($L$4&amp;$L12&amp;P$10,Data!$A:$H,8,FALSE)="Vakantie"),"x",""))))))</f>
        <v/>
      </c>
      <c r="Q12" s="19" t="str">
        <f>IF(AND($E$2="Noord",ISNA(VLOOKUP($L$4&amp;$L12&amp;Q$10,Data!$A:$H,6,FALSE)=TRUE)),"",IF(AND($E$2="Midden",ISNA(VLOOKUP($L$4&amp;$L12&amp;Q$10,Data!$A:$H,7,FALSE)=TRUE)),"",IF(AND($E$2="Zuid",ISNA(VLOOKUP($L$4&amp;$L12&amp;Q$10,Data!$A:$H,8,FALSE)=TRUE)),"",IF(AND($E$2="Noord",VLOOKUP($L$4&amp;$L12&amp;Q$10,Data!$A:$H,6,FALSE)="Vakantie"),"x",IF(AND($E$2="Midden",VLOOKUP($L$4&amp;$L12&amp;Q$10,Data!$A:$H,7,FALSE)="Vakantie"),"x",IF(AND($E$2="Zuid",VLOOKUP($L$4&amp;$L12&amp;Q$10,Data!$A:$H,8,FALSE)="Vakantie"),"x",""))))))</f>
        <v/>
      </c>
      <c r="R12" s="19" t="str">
        <f>IF(AND($E$2="Noord",ISNA(VLOOKUP($L$4&amp;$L12&amp;R$10,Data!$A:$H,6,FALSE)=TRUE)),"",IF(AND($E$2="Midden",ISNA(VLOOKUP($L$4&amp;$L12&amp;R$10,Data!$A:$H,7,FALSE)=TRUE)),"",IF(AND($E$2="Zuid",ISNA(VLOOKUP($L$4&amp;$L12&amp;R$10,Data!$A:$H,8,FALSE)=TRUE)),"",IF(AND($E$2="Noord",VLOOKUP($L$4&amp;$L12&amp;R$10,Data!$A:$H,6,FALSE)="Vakantie"),"x",IF(AND($E$2="Midden",VLOOKUP($L$4&amp;$L12&amp;R$10,Data!$A:$H,7,FALSE)="Vakantie"),"x",IF(AND($E$2="Zuid",VLOOKUP($L$4&amp;$L12&amp;R$10,Data!$A:$H,8,FALSE)="Vakantie"),"x",""))))))</f>
        <v/>
      </c>
      <c r="S12" s="19" t="str">
        <f>IF(AND($E$2="Noord",ISNA(VLOOKUP($L$4&amp;$L12&amp;S$10,Data!$A:$H,6,FALSE)=TRUE)),"",IF(AND($E$2="Midden",ISNA(VLOOKUP($L$4&amp;$L12&amp;S$10,Data!$A:$H,7,FALSE)=TRUE)),"",IF(AND($E$2="Zuid",ISNA(VLOOKUP($L$4&amp;$L12&amp;S$10,Data!$A:$H,8,FALSE)=TRUE)),"",IF(AND($E$2="Noord",VLOOKUP($L$4&amp;$L12&amp;S$10,Data!$A:$H,6,FALSE)="Vakantie"),"x",IF(AND($E$2="Midden",VLOOKUP($L$4&amp;$L12&amp;S$10,Data!$A:$H,7,FALSE)="Vakantie"),"x",IF(AND($E$2="Zuid",VLOOKUP($L$4&amp;$L12&amp;S$10,Data!$A:$H,8,FALSE)="Vakantie"),"x",""))))))</f>
        <v/>
      </c>
      <c r="T12" s="83">
        <f t="shared" si="1"/>
        <v>0</v>
      </c>
      <c r="V12" s="94">
        <v>2</v>
      </c>
      <c r="W12" s="126">
        <f>+W11+7</f>
        <v>46398</v>
      </c>
      <c r="X12" s="126">
        <f t="shared" ref="X12:X62" si="4">W13-3</f>
        <v>46402</v>
      </c>
      <c r="Y12" s="19" t="str">
        <f>IF(AND($E$2="Noord",ISNA(VLOOKUP($V$4&amp;$V12&amp;Y$10,Data!$A:$H,6,FALSE)=TRUE)),"",IF(AND($E$2="Midden",ISNA(VLOOKUP($V$4&amp;$V12&amp;Y$10,Data!$A:$H,7,FALSE)=TRUE)),"",IF(AND($E$2="Zuid",ISNA(VLOOKUP($V$4&amp;$V12&amp;Y$10,Data!$A:$H,8,FALSE)=TRUE)),"",IF(AND($E$2="Noord",VLOOKUP($V$4&amp;$V12&amp;Y$10,Data!$A:$H,6,FALSE)="Vakantie"),"x",IF(AND($E$2="Midden",VLOOKUP($V$4&amp;$V12&amp;Y$10,Data!$A:$H,7,FALSE)="Vakantie"),"x",IF(AND($E$2="Zuid",VLOOKUP($V$4&amp;$V12&amp;Y$10,Data!$A:$H,8,FALSE)="Vakantie"),"x",""))))))</f>
        <v/>
      </c>
      <c r="Z12" s="19" t="str">
        <f>IF(AND($E$2="Noord",ISNA(VLOOKUP($V$4&amp;$V12&amp;Z$10,Data!$A:$H,6,FALSE)=TRUE)),"",IF(AND($E$2="Midden",ISNA(VLOOKUP($V$4&amp;$V12&amp;Z$10,Data!$A:$H,7,FALSE)=TRUE)),"",IF(AND($E$2="Zuid",ISNA(VLOOKUP($V$4&amp;$V12&amp;Z$10,Data!$A:$H,8,FALSE)=TRUE)),"",IF(AND($E$2="Noord",VLOOKUP($V$4&amp;$V12&amp;Z$10,Data!$A:$H,6,FALSE)="Vakantie"),"x",IF(AND($E$2="Midden",VLOOKUP($V$4&amp;$V12&amp;Z$10,Data!$A:$H,7,FALSE)="Vakantie"),"x",IF(AND($E$2="Zuid",VLOOKUP($V$4&amp;$V12&amp;Z$10,Data!$A:$H,8,FALSE)="Vakantie"),"x",""))))))</f>
        <v/>
      </c>
      <c r="AA12" s="19" t="str">
        <f>IF(AND($E$2="Noord",ISNA(VLOOKUP($V$4&amp;$V12&amp;AA$10,Data!$A:$H,6,FALSE)=TRUE)),"",IF(AND($E$2="Midden",ISNA(VLOOKUP($V$4&amp;$V12&amp;AA$10,Data!$A:$H,7,FALSE)=TRUE)),"",IF(AND($E$2="Zuid",ISNA(VLOOKUP($V$4&amp;$V12&amp;AA$10,Data!$A:$H,8,FALSE)=TRUE)),"",IF(AND($E$2="Noord",VLOOKUP($V$4&amp;$V12&amp;AA$10,Data!$A:$H,6,FALSE)="Vakantie"),"x",IF(AND($E$2="Midden",VLOOKUP($V$4&amp;$V12&amp;AA$10,Data!$A:$H,7,FALSE)="Vakantie"),"x",IF(AND($E$2="Zuid",VLOOKUP($V$4&amp;$V12&amp;AA$10,Data!$A:$H,8,FALSE)="Vakantie"),"x",""))))))</f>
        <v/>
      </c>
      <c r="AB12" s="19" t="str">
        <f>IF(AND($E$2="Noord",ISNA(VLOOKUP($V$4&amp;$V12&amp;AB$10,Data!$A:$H,6,FALSE)=TRUE)),"",IF(AND($E$2="Midden",ISNA(VLOOKUP($V$4&amp;$V12&amp;AB$10,Data!$A:$H,7,FALSE)=TRUE)),"",IF(AND($E$2="Zuid",ISNA(VLOOKUP($V$4&amp;$V12&amp;AB$10,Data!$A:$H,8,FALSE)=TRUE)),"",IF(AND($E$2="Noord",VLOOKUP($V$4&amp;$V12&amp;AB$10,Data!$A:$H,6,FALSE)="Vakantie"),"x",IF(AND($E$2="Midden",VLOOKUP($V$4&amp;$V12&amp;AB$10,Data!$A:$H,7,FALSE)="Vakantie"),"x",IF(AND($E$2="Zuid",VLOOKUP($V$4&amp;$V12&amp;AB$10,Data!$A:$H,8,FALSE)="Vakantie"),"x",""))))))</f>
        <v/>
      </c>
      <c r="AC12" s="19" t="str">
        <f>IF(AND($E$2="Noord",ISNA(VLOOKUP($V$4&amp;$V12&amp;AC$10,Data!$A:$H,6,FALSE)=TRUE)),"",IF(AND($E$2="Midden",ISNA(VLOOKUP($V$4&amp;$V12&amp;AC$10,Data!$A:$H,7,FALSE)=TRUE)),"",IF(AND($E$2="Zuid",ISNA(VLOOKUP($V$4&amp;$V12&amp;AC$10,Data!$A:$H,8,FALSE)=TRUE)),"",IF(AND($E$2="Noord",VLOOKUP($V$4&amp;$V12&amp;AC$10,Data!$A:$H,6,FALSE)="Vakantie"),"x",IF(AND($E$2="Midden",VLOOKUP($V$4&amp;$V12&amp;AC$10,Data!$A:$H,7,FALSE)="Vakantie"),"x",IF(AND($E$2="Zuid",VLOOKUP($V$4&amp;$V12&amp;AC$10,Data!$A:$H,8,FALSE)="Vakantie"),"x",""))))))</f>
        <v/>
      </c>
      <c r="AD12" s="83">
        <f t="shared" si="2"/>
        <v>0</v>
      </c>
      <c r="AI12">
        <f t="shared" ref="AI12:AI63" si="5">IF(SUM($E12:$I12)=0,1,2)</f>
        <v>1</v>
      </c>
      <c r="AJ12" s="97" t="str">
        <f>IF((COUNTIF($AI$11:$AI12,2))&gt;1,"",IF(OR(AI11="",AI11=2),"",IF(AI12=1,"",IF(AND($AI12=2,E12&lt;&gt;""),$C12,IF(AND($AI12=2,F12&lt;&gt;""),$C12+1,IF(AND($AI12=2,G12&lt;&gt;""),$C12+2,IF(AND($AI12=2,H12&lt;&gt;""),$C12+3,IF(AND($AI12=2,I12&lt;&gt;""),$C12+4,""))))))))</f>
        <v/>
      </c>
      <c r="AK12">
        <f>IF(SUM(E13:$I$62)+$T$68+$AD$68=0,1,2)</f>
        <v>1</v>
      </c>
      <c r="AL12" s="18" t="str">
        <f t="shared" ref="AL12:AL63" si="6">IF(AK11="","",IF(AK11=1,"",IF(AK12&lt;&gt;1,"",IF(AND(AK12=1,I12&lt;&gt;""),C12+4,IF(AND(AK12=1,H12&lt;&gt;""),C12+3,IF(AND(AK12=1,G12&lt;&gt;""),C12+2,IF(AND(AK12=1,F12&lt;&gt;""),C12+1,IF(AND(AK12=1,E12&lt;&gt;""),C12,""))))))))</f>
        <v/>
      </c>
      <c r="AM12">
        <f t="shared" ref="AM12:AM63" si="7">IF(SUM($O12:$S12)=0,1,2)</f>
        <v>1</v>
      </c>
      <c r="AN12" s="18" t="str">
        <f>IF((COUNTIF($AI$11:$AI$64,2)+COUNTIF($AM11:$AM12,2))&gt;1,"",IF(OR(AM11="",AM11=2),"",IF(AM12=1,"",IF(AND(AM12=2,O12&lt;&gt;""),M12,IF(AND(AM12=2,P12&lt;&gt;""),M12+1,IF(AND(AM12=2,Q12&lt;&gt;""),M12+2,IF(AND(AM12=2,R12&lt;&gt;""),M12+3,IF(AND(AM12=2,S12&lt;&gt;""),M12+4,""))))))))</f>
        <v/>
      </c>
      <c r="AO12">
        <f>IF(SUM(O13:$S$62)+$AD$68=0,1,2)</f>
        <v>1</v>
      </c>
      <c r="AP12" s="18" t="str">
        <f t="shared" ref="AP12:AP63" si="8">IF(AO11="","",IF(AO11=1,"",IF(AO12&lt;&gt;1,"",IF(AND(AO12=1,S12&lt;&gt;""),M12+4,IF(AND(AO12=1,R12&lt;&gt;""),M12+3,IF(AND(AO12=1,Q12&lt;&gt;""),M12+2,IF(AND(AO12=1,P12&lt;&gt;""),M12+1,IF(AND(AO12=1,O12&lt;&gt;""),M12,""))))))))</f>
        <v/>
      </c>
      <c r="AQ12">
        <f>IF(SUM($O13:$S$62)=0,1,2)</f>
        <v>1</v>
      </c>
      <c r="AR12" s="18" t="str">
        <f>IF((COUNTIF($AI$11:$AI$64,2)+COUNTIF($AM$11:$AM$64,2)+COUNTIF(AQ12:$AQ$12,2))&gt;1,"",IF(OR(AQ11="",AQ11=2),"",IF(AQ12=1,"",IF(AND(AQ12=2,Y12&lt;&gt;""),W12,IF(AND(AQ12=2,Z12&lt;&gt;""),W12+1,IF(AND(AQ12=2,AA12&lt;&gt;""),W12+2,IF(AND(AQ12=2,AB12&lt;&gt;""),W12+3,IF(AND(AQ12=2,AC12&lt;&gt;""),W12+4,""))))))))</f>
        <v/>
      </c>
      <c r="AS12">
        <f>IF(SUM(Y13:$AC$62)=0,1,2)</f>
        <v>1</v>
      </c>
      <c r="AT12" s="18" t="str">
        <f t="shared" ref="AT12:AT63" si="9">IF(AS11="","",IF(AS11=1,"",IF(AS12&lt;&gt;1,"",IF(AND(AS12=1,AC12&lt;&gt;""),W12+4,IF(AND(AS12=1,AB12&lt;&gt;""),W12+3,IF(AND(AS12=1,AA12&lt;&gt;""),W12+2,IF(AND(AS12=1,Z12&lt;&gt;""),W12+1,IF(AND(AS12=1,Y12&lt;&gt;""),W12,""))))))))</f>
        <v/>
      </c>
    </row>
    <row r="13" spans="2:46" x14ac:dyDescent="0.3">
      <c r="B13" s="94">
        <v>3</v>
      </c>
      <c r="C13" s="95">
        <f t="shared" ref="C13:C62" si="10">C12+7</f>
        <v>45670</v>
      </c>
      <c r="D13" s="95">
        <f t="shared" si="3"/>
        <v>45674</v>
      </c>
      <c r="E13" s="19" t="str">
        <f>IF(AND($E$2="Noord",ISNA(VLOOKUP($B$4&amp;$B13&amp;E$10,Data!$A:$H,6,FALSE)=TRUE)),"",IF(AND($E$2="Midden",ISNA(VLOOKUP($B$4&amp;$B13&amp;E$10,Data!$A:$H,7,FALSE)=TRUE)),"",IF(AND($E$2="Zuid",ISNA(VLOOKUP($B$4&amp;$B13&amp;E$10,Data!$A:$H,8,FALSE)=TRUE)),"",IF(AND($E$2="Noord",VLOOKUP($B$4&amp;$B13&amp;E$10,Data!$A:$H,6,FALSE)="Vakantie"),"x",IF(AND($E$2="Midden",VLOOKUP($B$4&amp;$B13&amp;E$10,Data!$A:$H,7,FALSE)="Vakantie"),"x",IF(AND($E$2="Zuid",VLOOKUP($B$4&amp;$B13&amp;E$10,Data!$A:$H,8,FALSE)="Vakantie"),"x",""))))))</f>
        <v/>
      </c>
      <c r="F13" s="19" t="str">
        <f>IF(AND($E$2="Noord",ISNA(VLOOKUP($B$4&amp;$B13&amp;F$10,Data!$A:$H,6,FALSE)=TRUE)),"",IF(AND($E$2="Midden",ISNA(VLOOKUP($B$4&amp;$B13&amp;F$10,Data!$A:$H,7,FALSE)=TRUE)),"",IF(AND($E$2="Zuid",ISNA(VLOOKUP($B$4&amp;$B13&amp;F$10,Data!$A:$H,8,FALSE)=TRUE)),"",IF(AND($E$2="Noord",VLOOKUP($B$4&amp;$B13&amp;F$10,Data!$A:$H,6,FALSE)="Vakantie"),"x",IF(AND($E$2="Midden",VLOOKUP($B$4&amp;$B13&amp;F$10,Data!$A:$H,7,FALSE)="Vakantie"),"x",IF(AND($E$2="Zuid",VLOOKUP($B$4&amp;$B13&amp;F$10,Data!$A:$H,8,FALSE)="Vakantie"),"x",""))))))</f>
        <v/>
      </c>
      <c r="G13" s="19" t="str">
        <f>IF(AND($E$2="Noord",ISNA(VLOOKUP($B$4&amp;$B13&amp;G$10,Data!$A:$H,6,FALSE)=TRUE)),"",IF(AND($E$2="Midden",ISNA(VLOOKUP($B$4&amp;$B13&amp;G$10,Data!$A:$H,7,FALSE)=TRUE)),"",IF(AND($E$2="Zuid",ISNA(VLOOKUP($B$4&amp;$B13&amp;G$10,Data!$A:$H,8,FALSE)=TRUE)),"",IF(AND($E$2="Noord",VLOOKUP($B$4&amp;$B13&amp;G$10,Data!$A:$H,6,FALSE)="Vakantie"),"x",IF(AND($E$2="Midden",VLOOKUP($B$4&amp;$B13&amp;G$10,Data!$A:$H,7,FALSE)="Vakantie"),"x",IF(AND($E$2="Zuid",VLOOKUP($B$4&amp;$B13&amp;G$10,Data!$A:$H,8,FALSE)="Vakantie"),"x",""))))))</f>
        <v/>
      </c>
      <c r="H13" s="19" t="str">
        <f>IF(AND($E$2="Noord",ISNA(VLOOKUP($B$4&amp;$B13&amp;H$10,Data!$A:$H,6,FALSE)=TRUE)),"",IF(AND($E$2="Midden",ISNA(VLOOKUP($B$4&amp;$B13&amp;H$10,Data!$A:$H,7,FALSE)=TRUE)),"",IF(AND($E$2="Zuid",ISNA(VLOOKUP($B$4&amp;$B13&amp;H$10,Data!$A:$H,8,FALSE)=TRUE)),"",IF(AND($E$2="Noord",VLOOKUP($B$4&amp;$B13&amp;H$10,Data!$A:$H,6,FALSE)="Vakantie"),"x",IF(AND($E$2="Midden",VLOOKUP($B$4&amp;$B13&amp;H$10,Data!$A:$H,7,FALSE)="Vakantie"),"x",IF(AND($E$2="Zuid",VLOOKUP($B$4&amp;$B13&amp;H$10,Data!$A:$H,8,FALSE)="Vakantie"),"x",""))))))</f>
        <v/>
      </c>
      <c r="I13" s="19" t="str">
        <f>IF(AND($E$2="Noord",ISNA(VLOOKUP($B$4&amp;$B13&amp;I$10,Data!$A:$H,6,FALSE)=TRUE)),"",IF(AND($E$2="Midden",ISNA(VLOOKUP($B$4&amp;$B13&amp;I$10,Data!$A:$H,7,FALSE)=TRUE)),"",IF(AND($E$2="Zuid",ISNA(VLOOKUP($B$4&amp;$B13&amp;I$10,Data!$A:$H,8,FALSE)=TRUE)),"",IF(AND($E$2="Noord",VLOOKUP($B$4&amp;$B13&amp;I$10,Data!$A:$H,6,FALSE)="Vakantie"),"x",IF(AND($E$2="Midden",VLOOKUP($B$4&amp;$B13&amp;I$10,Data!$A:$H,7,FALSE)="Vakantie"),"x",IF(AND($E$2="Zuid",VLOOKUP($B$4&amp;$B13&amp;I$10,Data!$A:$H,8,FALSE)="Vakantie"),"x",""))))))</f>
        <v/>
      </c>
      <c r="J13" s="83">
        <f t="shared" si="0"/>
        <v>0</v>
      </c>
      <c r="L13" s="94">
        <v>3</v>
      </c>
      <c r="M13" s="126">
        <f t="shared" ref="M13:M63" si="11">M12+7</f>
        <v>46034</v>
      </c>
      <c r="N13" s="127">
        <f t="shared" ref="N13:N61" si="12">+M14-3</f>
        <v>46038</v>
      </c>
      <c r="O13" s="19" t="str">
        <f>IF(AND($E$2="Noord",ISNA(VLOOKUP($L$4&amp;$L13&amp;O$10,Data!$A:$H,6,FALSE)=TRUE)),"",IF(AND($E$2="Midden",ISNA(VLOOKUP($L$4&amp;$L13&amp;O$10,Data!$A:$H,7,FALSE)=TRUE)),"",IF(AND($E$2="Zuid",ISNA(VLOOKUP($L$4&amp;$L13&amp;O$10,Data!$A:$H,8,FALSE)=TRUE)),"",IF(AND($E$2="Noord",VLOOKUP($L$4&amp;$L13&amp;O$10,Data!$A:$H,6,FALSE)="Vakantie"),"x",IF(AND($E$2="Midden",VLOOKUP($L$4&amp;$L13&amp;O$10,Data!$A:$H,7,FALSE)="Vakantie"),"x",IF(AND($E$2="Zuid",VLOOKUP($L$4&amp;$L13&amp;O$10,Data!$A:$H,8,FALSE)="Vakantie"),"x",""))))))</f>
        <v/>
      </c>
      <c r="P13" s="19" t="str">
        <f>IF(AND($E$2="Noord",ISNA(VLOOKUP($L$4&amp;$L13&amp;P$10,Data!$A:$H,6,FALSE)=TRUE)),"",IF(AND($E$2="Midden",ISNA(VLOOKUP($L$4&amp;$L13&amp;P$10,Data!$A:$H,7,FALSE)=TRUE)),"",IF(AND($E$2="Zuid",ISNA(VLOOKUP($L$4&amp;$L13&amp;P$10,Data!$A:$H,8,FALSE)=TRUE)),"",IF(AND($E$2="Noord",VLOOKUP($L$4&amp;$L13&amp;P$10,Data!$A:$H,6,FALSE)="Vakantie"),"x",IF(AND($E$2="Midden",VLOOKUP($L$4&amp;$L13&amp;P$10,Data!$A:$H,7,FALSE)="Vakantie"),"x",IF(AND($E$2="Zuid",VLOOKUP($L$4&amp;$L13&amp;P$10,Data!$A:$H,8,FALSE)="Vakantie"),"x",""))))))</f>
        <v/>
      </c>
      <c r="Q13" s="19" t="str">
        <f>IF(AND($E$2="Noord",ISNA(VLOOKUP($L$4&amp;$L13&amp;Q$10,Data!$A:$H,6,FALSE)=TRUE)),"",IF(AND($E$2="Midden",ISNA(VLOOKUP($L$4&amp;$L13&amp;Q$10,Data!$A:$H,7,FALSE)=TRUE)),"",IF(AND($E$2="Zuid",ISNA(VLOOKUP($L$4&amp;$L13&amp;Q$10,Data!$A:$H,8,FALSE)=TRUE)),"",IF(AND($E$2="Noord",VLOOKUP($L$4&amp;$L13&amp;Q$10,Data!$A:$H,6,FALSE)="Vakantie"),"x",IF(AND($E$2="Midden",VLOOKUP($L$4&amp;$L13&amp;Q$10,Data!$A:$H,7,FALSE)="Vakantie"),"x",IF(AND($E$2="Zuid",VLOOKUP($L$4&amp;$L13&amp;Q$10,Data!$A:$H,8,FALSE)="Vakantie"),"x",""))))))</f>
        <v/>
      </c>
      <c r="R13" s="19" t="str">
        <f>IF(AND($E$2="Noord",ISNA(VLOOKUP($L$4&amp;$L13&amp;R$10,Data!$A:$H,6,FALSE)=TRUE)),"",IF(AND($E$2="Midden",ISNA(VLOOKUP($L$4&amp;$L13&amp;R$10,Data!$A:$H,7,FALSE)=TRUE)),"",IF(AND($E$2="Zuid",ISNA(VLOOKUP($L$4&amp;$L13&amp;R$10,Data!$A:$H,8,FALSE)=TRUE)),"",IF(AND($E$2="Noord",VLOOKUP($L$4&amp;$L13&amp;R$10,Data!$A:$H,6,FALSE)="Vakantie"),"x",IF(AND($E$2="Midden",VLOOKUP($L$4&amp;$L13&amp;R$10,Data!$A:$H,7,FALSE)="Vakantie"),"x",IF(AND($E$2="Zuid",VLOOKUP($L$4&amp;$L13&amp;R$10,Data!$A:$H,8,FALSE)="Vakantie"),"x",""))))))</f>
        <v/>
      </c>
      <c r="S13" s="19" t="str">
        <f>IF(AND($E$2="Noord",ISNA(VLOOKUP($L$4&amp;$L13&amp;S$10,Data!$A:$H,6,FALSE)=TRUE)),"",IF(AND($E$2="Midden",ISNA(VLOOKUP($L$4&amp;$L13&amp;S$10,Data!$A:$H,7,FALSE)=TRUE)),"",IF(AND($E$2="Zuid",ISNA(VLOOKUP($L$4&amp;$L13&amp;S$10,Data!$A:$H,8,FALSE)=TRUE)),"",IF(AND($E$2="Noord",VLOOKUP($L$4&amp;$L13&amp;S$10,Data!$A:$H,6,FALSE)="Vakantie"),"x",IF(AND($E$2="Midden",VLOOKUP($L$4&amp;$L13&amp;S$10,Data!$A:$H,7,FALSE)="Vakantie"),"x",IF(AND($E$2="Zuid",VLOOKUP($L$4&amp;$L13&amp;S$10,Data!$A:$H,8,FALSE)="Vakantie"),"x",""))))))</f>
        <v/>
      </c>
      <c r="T13" s="83">
        <f t="shared" si="1"/>
        <v>0</v>
      </c>
      <c r="V13" s="94">
        <v>3</v>
      </c>
      <c r="W13" s="126">
        <f t="shared" ref="W13:W63" si="13">+W12+7</f>
        <v>46405</v>
      </c>
      <c r="X13" s="126">
        <f t="shared" si="4"/>
        <v>46409</v>
      </c>
      <c r="Y13" s="19" t="str">
        <f>IF(AND($E$2="Noord",ISNA(VLOOKUP($V$4&amp;$V13&amp;Y$10,Data!$A:$H,6,FALSE)=TRUE)),"",IF(AND($E$2="Midden",ISNA(VLOOKUP($V$4&amp;$V13&amp;Y$10,Data!$A:$H,7,FALSE)=TRUE)),"",IF(AND($E$2="Zuid",ISNA(VLOOKUP($V$4&amp;$V13&amp;Y$10,Data!$A:$H,8,FALSE)=TRUE)),"",IF(AND($E$2="Noord",VLOOKUP($V$4&amp;$V13&amp;Y$10,Data!$A:$H,6,FALSE)="Vakantie"),"x",IF(AND($E$2="Midden",VLOOKUP($V$4&amp;$V13&amp;Y$10,Data!$A:$H,7,FALSE)="Vakantie"),"x",IF(AND($E$2="Zuid",VLOOKUP($V$4&amp;$V13&amp;Y$10,Data!$A:$H,8,FALSE)="Vakantie"),"x",""))))))</f>
        <v/>
      </c>
      <c r="Z13" s="19" t="str">
        <f>IF(AND($E$2="Noord",ISNA(VLOOKUP($V$4&amp;$V13&amp;Z$10,Data!$A:$H,6,FALSE)=TRUE)),"",IF(AND($E$2="Midden",ISNA(VLOOKUP($V$4&amp;$V13&amp;Z$10,Data!$A:$H,7,FALSE)=TRUE)),"",IF(AND($E$2="Zuid",ISNA(VLOOKUP($V$4&amp;$V13&amp;Z$10,Data!$A:$H,8,FALSE)=TRUE)),"",IF(AND($E$2="Noord",VLOOKUP($V$4&amp;$V13&amp;Z$10,Data!$A:$H,6,FALSE)="Vakantie"),"x",IF(AND($E$2="Midden",VLOOKUP($V$4&amp;$V13&amp;Z$10,Data!$A:$H,7,FALSE)="Vakantie"),"x",IF(AND($E$2="Zuid",VLOOKUP($V$4&amp;$V13&amp;Z$10,Data!$A:$H,8,FALSE)="Vakantie"),"x",""))))))</f>
        <v/>
      </c>
      <c r="AA13" s="19" t="str">
        <f>IF(AND($E$2="Noord",ISNA(VLOOKUP($V$4&amp;$V13&amp;AA$10,Data!$A:$H,6,FALSE)=TRUE)),"",IF(AND($E$2="Midden",ISNA(VLOOKUP($V$4&amp;$V13&amp;AA$10,Data!$A:$H,7,FALSE)=TRUE)),"",IF(AND($E$2="Zuid",ISNA(VLOOKUP($V$4&amp;$V13&amp;AA$10,Data!$A:$H,8,FALSE)=TRUE)),"",IF(AND($E$2="Noord",VLOOKUP($V$4&amp;$V13&amp;AA$10,Data!$A:$H,6,FALSE)="Vakantie"),"x",IF(AND($E$2="Midden",VLOOKUP($V$4&amp;$V13&amp;AA$10,Data!$A:$H,7,FALSE)="Vakantie"),"x",IF(AND($E$2="Zuid",VLOOKUP($V$4&amp;$V13&amp;AA$10,Data!$A:$H,8,FALSE)="Vakantie"),"x",""))))))</f>
        <v/>
      </c>
      <c r="AB13" s="19" t="str">
        <f>IF(AND($E$2="Noord",ISNA(VLOOKUP($V$4&amp;$V13&amp;AB$10,Data!$A:$H,6,FALSE)=TRUE)),"",IF(AND($E$2="Midden",ISNA(VLOOKUP($V$4&amp;$V13&amp;AB$10,Data!$A:$H,7,FALSE)=TRUE)),"",IF(AND($E$2="Zuid",ISNA(VLOOKUP($V$4&amp;$V13&amp;AB$10,Data!$A:$H,8,FALSE)=TRUE)),"",IF(AND($E$2="Noord",VLOOKUP($V$4&amp;$V13&amp;AB$10,Data!$A:$H,6,FALSE)="Vakantie"),"x",IF(AND($E$2="Midden",VLOOKUP($V$4&amp;$V13&amp;AB$10,Data!$A:$H,7,FALSE)="Vakantie"),"x",IF(AND($E$2="Zuid",VLOOKUP($V$4&amp;$V13&amp;AB$10,Data!$A:$H,8,FALSE)="Vakantie"),"x",""))))))</f>
        <v/>
      </c>
      <c r="AC13" s="19" t="str">
        <f>IF(AND($E$2="Noord",ISNA(VLOOKUP($V$4&amp;$V13&amp;AC$10,Data!$A:$H,6,FALSE)=TRUE)),"",IF(AND($E$2="Midden",ISNA(VLOOKUP($V$4&amp;$V13&amp;AC$10,Data!$A:$H,7,FALSE)=TRUE)),"",IF(AND($E$2="Zuid",ISNA(VLOOKUP($V$4&amp;$V13&amp;AC$10,Data!$A:$H,8,FALSE)=TRUE)),"",IF(AND($E$2="Noord",VLOOKUP($V$4&amp;$V13&amp;AC$10,Data!$A:$H,6,FALSE)="Vakantie"),"x",IF(AND($E$2="Midden",VLOOKUP($V$4&amp;$V13&amp;AC$10,Data!$A:$H,7,FALSE)="Vakantie"),"x",IF(AND($E$2="Zuid",VLOOKUP($V$4&amp;$V13&amp;AC$10,Data!$A:$H,8,FALSE)="Vakantie"),"x",""))))))</f>
        <v/>
      </c>
      <c r="AD13" s="83">
        <f t="shared" si="2"/>
        <v>0</v>
      </c>
      <c r="AI13">
        <f t="shared" si="5"/>
        <v>1</v>
      </c>
      <c r="AJ13" s="97" t="str">
        <f>IF((COUNTIF($AI$11:$AI13,2))&gt;1,"",IF(OR(AI12="",AI12=2),"",IF(AI13=1,"",IF(AND($AI13=2,E13&lt;&gt;""),$C13,IF(AND($AI13=2,F13&lt;&gt;""),$C13+1,IF(AND($AI13=2,G13&lt;&gt;""),$C13+2,IF(AND($AI13=2,H13&lt;&gt;""),$C13+3,IF(AND($AI13=2,I13&lt;&gt;""),$C13+4,""))))))))</f>
        <v/>
      </c>
      <c r="AK13">
        <f>IF(SUM(E14:$I$62)+$T$68+$AD$68=0,1,2)</f>
        <v>1</v>
      </c>
      <c r="AL13" s="18" t="str">
        <f t="shared" si="6"/>
        <v/>
      </c>
      <c r="AM13">
        <f t="shared" si="7"/>
        <v>1</v>
      </c>
      <c r="AN13" s="18" t="str">
        <f t="shared" ref="AN13:AN63" si="14">IF((COUNTIF($AI$11:$AI$64,2)+COUNTIF($AM12:$AM13,2))&gt;1,"",IF(OR(AM12="",AM12=2),"",IF(AM13=1,"",IF(AND(AM13=2,O13&lt;&gt;""),M13,IF(AND(AM13=2,P13&lt;&gt;""),M13+1,IF(AND(AM13=2,Q13&lt;&gt;""),M13+2,IF(AND(AM13=2,R13&lt;&gt;""),M13+3,IF(AND(AM13=2,S13&lt;&gt;""),M13+4,""))))))))</f>
        <v/>
      </c>
      <c r="AO13">
        <f>IF(SUM(O14:$S$62)+$AD$68=0,1,2)</f>
        <v>1</v>
      </c>
      <c r="AP13" s="18" t="str">
        <f t="shared" si="8"/>
        <v/>
      </c>
      <c r="AQ13">
        <f>IF(SUM($O14:$S$62)=0,1,2)</f>
        <v>1</v>
      </c>
      <c r="AR13" s="18" t="str">
        <f>IF((COUNTIF($AI$11:$AI$64,2)+COUNTIF($AM$11:$AM$64,2)+COUNTIF(AQ$12:$AQ13,2))&gt;1,"",IF(OR(AQ12="",AQ12=2),"",IF(AQ13=1,"",IF(AND(AQ13=2,Y13&lt;&gt;""),W13,IF(AND(AQ13=2,Z13&lt;&gt;""),W13+1,IF(AND(AQ13=2,AA13&lt;&gt;""),W13+2,IF(AND(AQ13=2,AB13&lt;&gt;""),W13+3,IF(AND(AQ13=2,AC13&lt;&gt;""),W13+4,""))))))))</f>
        <v/>
      </c>
      <c r="AS13">
        <f>IF(SUM(Y14:$AC$62)=0,1,2)</f>
        <v>1</v>
      </c>
      <c r="AT13" s="18" t="str">
        <f t="shared" si="9"/>
        <v/>
      </c>
    </row>
    <row r="14" spans="2:46" x14ac:dyDescent="0.3">
      <c r="B14" s="94">
        <v>4</v>
      </c>
      <c r="C14" s="95">
        <f t="shared" si="10"/>
        <v>45677</v>
      </c>
      <c r="D14" s="95">
        <f t="shared" si="3"/>
        <v>45681</v>
      </c>
      <c r="E14" s="19" t="str">
        <f>IF(AND($E$2="Noord",ISNA(VLOOKUP($B$4&amp;$B14&amp;E$10,Data!$A:$H,6,FALSE)=TRUE)),"",IF(AND($E$2="Midden",ISNA(VLOOKUP($B$4&amp;$B14&amp;E$10,Data!$A:$H,7,FALSE)=TRUE)),"",IF(AND($E$2="Zuid",ISNA(VLOOKUP($B$4&amp;$B14&amp;E$10,Data!$A:$H,8,FALSE)=TRUE)),"",IF(AND($E$2="Noord",VLOOKUP($B$4&amp;$B14&amp;E$10,Data!$A:$H,6,FALSE)="Vakantie"),"x",IF(AND($E$2="Midden",VLOOKUP($B$4&amp;$B14&amp;E$10,Data!$A:$H,7,FALSE)="Vakantie"),"x",IF(AND($E$2="Zuid",VLOOKUP($B$4&amp;$B14&amp;E$10,Data!$A:$H,8,FALSE)="Vakantie"),"x",""))))))</f>
        <v/>
      </c>
      <c r="F14" s="19" t="str">
        <f>IF(AND($E$2="Noord",ISNA(VLOOKUP($B$4&amp;$B14&amp;F$10,Data!$A:$H,6,FALSE)=TRUE)),"",IF(AND($E$2="Midden",ISNA(VLOOKUP($B$4&amp;$B14&amp;F$10,Data!$A:$H,7,FALSE)=TRUE)),"",IF(AND($E$2="Zuid",ISNA(VLOOKUP($B$4&amp;$B14&amp;F$10,Data!$A:$H,8,FALSE)=TRUE)),"",IF(AND($E$2="Noord",VLOOKUP($B$4&amp;$B14&amp;F$10,Data!$A:$H,6,FALSE)="Vakantie"),"x",IF(AND($E$2="Midden",VLOOKUP($B$4&amp;$B14&amp;F$10,Data!$A:$H,7,FALSE)="Vakantie"),"x",IF(AND($E$2="Zuid",VLOOKUP($B$4&amp;$B14&amp;F$10,Data!$A:$H,8,FALSE)="Vakantie"),"x",""))))))</f>
        <v/>
      </c>
      <c r="G14" s="19" t="str">
        <f>IF(AND($E$2="Noord",ISNA(VLOOKUP($B$4&amp;$B14&amp;G$10,Data!$A:$H,6,FALSE)=TRUE)),"",IF(AND($E$2="Midden",ISNA(VLOOKUP($B$4&amp;$B14&amp;G$10,Data!$A:$H,7,FALSE)=TRUE)),"",IF(AND($E$2="Zuid",ISNA(VLOOKUP($B$4&amp;$B14&amp;G$10,Data!$A:$H,8,FALSE)=TRUE)),"",IF(AND($E$2="Noord",VLOOKUP($B$4&amp;$B14&amp;G$10,Data!$A:$H,6,FALSE)="Vakantie"),"x",IF(AND($E$2="Midden",VLOOKUP($B$4&amp;$B14&amp;G$10,Data!$A:$H,7,FALSE)="Vakantie"),"x",IF(AND($E$2="Zuid",VLOOKUP($B$4&amp;$B14&amp;G$10,Data!$A:$H,8,FALSE)="Vakantie"),"x",""))))))</f>
        <v/>
      </c>
      <c r="H14" s="19" t="str">
        <f>IF(AND($E$2="Noord",ISNA(VLOOKUP($B$4&amp;$B14&amp;H$10,Data!$A:$H,6,FALSE)=TRUE)),"",IF(AND($E$2="Midden",ISNA(VLOOKUP($B$4&amp;$B14&amp;H$10,Data!$A:$H,7,FALSE)=TRUE)),"",IF(AND($E$2="Zuid",ISNA(VLOOKUP($B$4&amp;$B14&amp;H$10,Data!$A:$H,8,FALSE)=TRUE)),"",IF(AND($E$2="Noord",VLOOKUP($B$4&amp;$B14&amp;H$10,Data!$A:$H,6,FALSE)="Vakantie"),"x",IF(AND($E$2="Midden",VLOOKUP($B$4&amp;$B14&amp;H$10,Data!$A:$H,7,FALSE)="Vakantie"),"x",IF(AND($E$2="Zuid",VLOOKUP($B$4&amp;$B14&amp;H$10,Data!$A:$H,8,FALSE)="Vakantie"),"x",""))))))</f>
        <v/>
      </c>
      <c r="I14" s="19" t="str">
        <f>IF(AND($E$2="Noord",ISNA(VLOOKUP($B$4&amp;$B14&amp;I$10,Data!$A:$H,6,FALSE)=TRUE)),"",IF(AND($E$2="Midden",ISNA(VLOOKUP($B$4&amp;$B14&amp;I$10,Data!$A:$H,7,FALSE)=TRUE)),"",IF(AND($E$2="Zuid",ISNA(VLOOKUP($B$4&amp;$B14&amp;I$10,Data!$A:$H,8,FALSE)=TRUE)),"",IF(AND($E$2="Noord",VLOOKUP($B$4&amp;$B14&amp;I$10,Data!$A:$H,6,FALSE)="Vakantie"),"x",IF(AND($E$2="Midden",VLOOKUP($B$4&amp;$B14&amp;I$10,Data!$A:$H,7,FALSE)="Vakantie"),"x",IF(AND($E$2="Zuid",VLOOKUP($B$4&amp;$B14&amp;I$10,Data!$A:$H,8,FALSE)="Vakantie"),"x",""))))))</f>
        <v/>
      </c>
      <c r="J14" s="83">
        <f t="shared" si="0"/>
        <v>0</v>
      </c>
      <c r="L14" s="94">
        <v>4</v>
      </c>
      <c r="M14" s="126">
        <f t="shared" si="11"/>
        <v>46041</v>
      </c>
      <c r="N14" s="127">
        <f t="shared" si="12"/>
        <v>46045</v>
      </c>
      <c r="O14" s="19" t="str">
        <f>IF(AND($E$2="Noord",ISNA(VLOOKUP($L$4&amp;$L14&amp;O$10,Data!$A:$H,6,FALSE)=TRUE)),"",IF(AND($E$2="Midden",ISNA(VLOOKUP($L$4&amp;$L14&amp;O$10,Data!$A:$H,7,FALSE)=TRUE)),"",IF(AND($E$2="Zuid",ISNA(VLOOKUP($L$4&amp;$L14&amp;O$10,Data!$A:$H,8,FALSE)=TRUE)),"",IF(AND($E$2="Noord",VLOOKUP($L$4&amp;$L14&amp;O$10,Data!$A:$H,6,FALSE)="Vakantie"),"x",IF(AND($E$2="Midden",VLOOKUP($L$4&amp;$L14&amp;O$10,Data!$A:$H,7,FALSE)="Vakantie"),"x",IF(AND($E$2="Zuid",VLOOKUP($L$4&amp;$L14&amp;O$10,Data!$A:$H,8,FALSE)="Vakantie"),"x",""))))))</f>
        <v/>
      </c>
      <c r="P14" s="19" t="str">
        <f>IF(AND($E$2="Noord",ISNA(VLOOKUP($L$4&amp;$L14&amp;P$10,Data!$A:$H,6,FALSE)=TRUE)),"",IF(AND($E$2="Midden",ISNA(VLOOKUP($L$4&amp;$L14&amp;P$10,Data!$A:$H,7,FALSE)=TRUE)),"",IF(AND($E$2="Zuid",ISNA(VLOOKUP($L$4&amp;$L14&amp;P$10,Data!$A:$H,8,FALSE)=TRUE)),"",IF(AND($E$2="Noord",VLOOKUP($L$4&amp;$L14&amp;P$10,Data!$A:$H,6,FALSE)="Vakantie"),"x",IF(AND($E$2="Midden",VLOOKUP($L$4&amp;$L14&amp;P$10,Data!$A:$H,7,FALSE)="Vakantie"),"x",IF(AND($E$2="Zuid",VLOOKUP($L$4&amp;$L14&amp;P$10,Data!$A:$H,8,FALSE)="Vakantie"),"x",""))))))</f>
        <v/>
      </c>
      <c r="Q14" s="19" t="str">
        <f>IF(AND($E$2="Noord",ISNA(VLOOKUP($L$4&amp;$L14&amp;Q$10,Data!$A:$H,6,FALSE)=TRUE)),"",IF(AND($E$2="Midden",ISNA(VLOOKUP($L$4&amp;$L14&amp;Q$10,Data!$A:$H,7,FALSE)=TRUE)),"",IF(AND($E$2="Zuid",ISNA(VLOOKUP($L$4&amp;$L14&amp;Q$10,Data!$A:$H,8,FALSE)=TRUE)),"",IF(AND($E$2="Noord",VLOOKUP($L$4&amp;$L14&amp;Q$10,Data!$A:$H,6,FALSE)="Vakantie"),"x",IF(AND($E$2="Midden",VLOOKUP($L$4&amp;$L14&amp;Q$10,Data!$A:$H,7,FALSE)="Vakantie"),"x",IF(AND($E$2="Zuid",VLOOKUP($L$4&amp;$L14&amp;Q$10,Data!$A:$H,8,FALSE)="Vakantie"),"x",""))))))</f>
        <v/>
      </c>
      <c r="R14" s="19" t="str">
        <f>IF(AND($E$2="Noord",ISNA(VLOOKUP($L$4&amp;$L14&amp;R$10,Data!$A:$H,6,FALSE)=TRUE)),"",IF(AND($E$2="Midden",ISNA(VLOOKUP($L$4&amp;$L14&amp;R$10,Data!$A:$H,7,FALSE)=TRUE)),"",IF(AND($E$2="Zuid",ISNA(VLOOKUP($L$4&amp;$L14&amp;R$10,Data!$A:$H,8,FALSE)=TRUE)),"",IF(AND($E$2="Noord",VLOOKUP($L$4&amp;$L14&amp;R$10,Data!$A:$H,6,FALSE)="Vakantie"),"x",IF(AND($E$2="Midden",VLOOKUP($L$4&amp;$L14&amp;R$10,Data!$A:$H,7,FALSE)="Vakantie"),"x",IF(AND($E$2="Zuid",VLOOKUP($L$4&amp;$L14&amp;R$10,Data!$A:$H,8,FALSE)="Vakantie"),"x",""))))))</f>
        <v/>
      </c>
      <c r="S14" s="19" t="str">
        <f>IF(AND($E$2="Noord",ISNA(VLOOKUP($L$4&amp;$L14&amp;S$10,Data!$A:$H,6,FALSE)=TRUE)),"",IF(AND($E$2="Midden",ISNA(VLOOKUP($L$4&amp;$L14&amp;S$10,Data!$A:$H,7,FALSE)=TRUE)),"",IF(AND($E$2="Zuid",ISNA(VLOOKUP($L$4&amp;$L14&amp;S$10,Data!$A:$H,8,FALSE)=TRUE)),"",IF(AND($E$2="Noord",VLOOKUP($L$4&amp;$L14&amp;S$10,Data!$A:$H,6,FALSE)="Vakantie"),"x",IF(AND($E$2="Midden",VLOOKUP($L$4&amp;$L14&amp;S$10,Data!$A:$H,7,FALSE)="Vakantie"),"x",IF(AND($E$2="Zuid",VLOOKUP($L$4&amp;$L14&amp;S$10,Data!$A:$H,8,FALSE)="Vakantie"),"x",""))))))</f>
        <v/>
      </c>
      <c r="T14" s="83">
        <f t="shared" si="1"/>
        <v>0</v>
      </c>
      <c r="V14" s="94">
        <v>4</v>
      </c>
      <c r="W14" s="126">
        <f t="shared" si="13"/>
        <v>46412</v>
      </c>
      <c r="X14" s="126">
        <f t="shared" si="4"/>
        <v>46416</v>
      </c>
      <c r="Y14" s="19" t="str">
        <f>IF(AND($E$2="Noord",ISNA(VLOOKUP($V$4&amp;$V14&amp;Y$10,Data!$A:$H,6,FALSE)=TRUE)),"",IF(AND($E$2="Midden",ISNA(VLOOKUP($V$4&amp;$V14&amp;Y$10,Data!$A:$H,7,FALSE)=TRUE)),"",IF(AND($E$2="Zuid",ISNA(VLOOKUP($V$4&amp;$V14&amp;Y$10,Data!$A:$H,8,FALSE)=TRUE)),"",IF(AND($E$2="Noord",VLOOKUP($V$4&amp;$V14&amp;Y$10,Data!$A:$H,6,FALSE)="Vakantie"),"x",IF(AND($E$2="Midden",VLOOKUP($V$4&amp;$V14&amp;Y$10,Data!$A:$H,7,FALSE)="Vakantie"),"x",IF(AND($E$2="Zuid",VLOOKUP($V$4&amp;$V14&amp;Y$10,Data!$A:$H,8,FALSE)="Vakantie"),"x",""))))))</f>
        <v/>
      </c>
      <c r="Z14" s="19" t="str">
        <f>IF(AND($E$2="Noord",ISNA(VLOOKUP($V$4&amp;$V14&amp;Z$10,Data!$A:$H,6,FALSE)=TRUE)),"",IF(AND($E$2="Midden",ISNA(VLOOKUP($V$4&amp;$V14&amp;Z$10,Data!$A:$H,7,FALSE)=TRUE)),"",IF(AND($E$2="Zuid",ISNA(VLOOKUP($V$4&amp;$V14&amp;Z$10,Data!$A:$H,8,FALSE)=TRUE)),"",IF(AND($E$2="Noord",VLOOKUP($V$4&amp;$V14&amp;Z$10,Data!$A:$H,6,FALSE)="Vakantie"),"x",IF(AND($E$2="Midden",VLOOKUP($V$4&amp;$V14&amp;Z$10,Data!$A:$H,7,FALSE)="Vakantie"),"x",IF(AND($E$2="Zuid",VLOOKUP($V$4&amp;$V14&amp;Z$10,Data!$A:$H,8,FALSE)="Vakantie"),"x",""))))))</f>
        <v/>
      </c>
      <c r="AA14" s="19" t="str">
        <f>IF(AND($E$2="Noord",ISNA(VLOOKUP($V$4&amp;$V14&amp;AA$10,Data!$A:$H,6,FALSE)=TRUE)),"",IF(AND($E$2="Midden",ISNA(VLOOKUP($V$4&amp;$V14&amp;AA$10,Data!$A:$H,7,FALSE)=TRUE)),"",IF(AND($E$2="Zuid",ISNA(VLOOKUP($V$4&amp;$V14&amp;AA$10,Data!$A:$H,8,FALSE)=TRUE)),"",IF(AND($E$2="Noord",VLOOKUP($V$4&amp;$V14&amp;AA$10,Data!$A:$H,6,FALSE)="Vakantie"),"x",IF(AND($E$2="Midden",VLOOKUP($V$4&amp;$V14&amp;AA$10,Data!$A:$H,7,FALSE)="Vakantie"),"x",IF(AND($E$2="Zuid",VLOOKUP($V$4&amp;$V14&amp;AA$10,Data!$A:$H,8,FALSE)="Vakantie"),"x",""))))))</f>
        <v/>
      </c>
      <c r="AB14" s="19" t="str">
        <f>IF(AND($E$2="Noord",ISNA(VLOOKUP($V$4&amp;$V14&amp;AB$10,Data!$A:$H,6,FALSE)=TRUE)),"",IF(AND($E$2="Midden",ISNA(VLOOKUP($V$4&amp;$V14&amp;AB$10,Data!$A:$H,7,FALSE)=TRUE)),"",IF(AND($E$2="Zuid",ISNA(VLOOKUP($V$4&amp;$V14&amp;AB$10,Data!$A:$H,8,FALSE)=TRUE)),"",IF(AND($E$2="Noord",VLOOKUP($V$4&amp;$V14&amp;AB$10,Data!$A:$H,6,FALSE)="Vakantie"),"x",IF(AND($E$2="Midden",VLOOKUP($V$4&amp;$V14&amp;AB$10,Data!$A:$H,7,FALSE)="Vakantie"),"x",IF(AND($E$2="Zuid",VLOOKUP($V$4&amp;$V14&amp;AB$10,Data!$A:$H,8,FALSE)="Vakantie"),"x",""))))))</f>
        <v/>
      </c>
      <c r="AC14" s="19" t="str">
        <f>IF(AND($E$2="Noord",ISNA(VLOOKUP($V$4&amp;$V14&amp;AC$10,Data!$A:$H,6,FALSE)=TRUE)),"",IF(AND($E$2="Midden",ISNA(VLOOKUP($V$4&amp;$V14&amp;AC$10,Data!$A:$H,7,FALSE)=TRUE)),"",IF(AND($E$2="Zuid",ISNA(VLOOKUP($V$4&amp;$V14&amp;AC$10,Data!$A:$H,8,FALSE)=TRUE)),"",IF(AND($E$2="Noord",VLOOKUP($V$4&amp;$V14&amp;AC$10,Data!$A:$H,6,FALSE)="Vakantie"),"x",IF(AND($E$2="Midden",VLOOKUP($V$4&amp;$V14&amp;AC$10,Data!$A:$H,7,FALSE)="Vakantie"),"x",IF(AND($E$2="Zuid",VLOOKUP($V$4&amp;$V14&amp;AC$10,Data!$A:$H,8,FALSE)="Vakantie"),"x",""))))))</f>
        <v/>
      </c>
      <c r="AD14" s="83">
        <f t="shared" si="2"/>
        <v>0</v>
      </c>
      <c r="AI14">
        <f t="shared" si="5"/>
        <v>1</v>
      </c>
      <c r="AJ14" s="97" t="str">
        <f>IF((COUNTIF($AI$11:$AI14,2))&gt;1,"",IF(OR(AI13="",AI13=2),"",IF(AI14=1,"",IF(AND($AI14=2,E14&lt;&gt;""),$C14,IF(AND($AI14=2,F14&lt;&gt;""),$C14+1,IF(AND($AI14=2,G14&lt;&gt;""),$C14+2,IF(AND($AI14=2,H14&lt;&gt;""),$C14+3,IF(AND($AI14=2,I14&lt;&gt;""),$C14+4,""))))))))</f>
        <v/>
      </c>
      <c r="AK14">
        <f>IF(SUM(E15:$I$62)+$T$68+$AD$68=0,1,2)</f>
        <v>1</v>
      </c>
      <c r="AL14" s="18" t="str">
        <f t="shared" si="6"/>
        <v/>
      </c>
      <c r="AM14">
        <f t="shared" si="7"/>
        <v>1</v>
      </c>
      <c r="AN14" s="18" t="str">
        <f t="shared" si="14"/>
        <v/>
      </c>
      <c r="AO14">
        <f>IF(SUM(O15:$S$62)+$AD$68=0,1,2)</f>
        <v>1</v>
      </c>
      <c r="AP14" s="18" t="str">
        <f t="shared" si="8"/>
        <v/>
      </c>
      <c r="AQ14">
        <f>IF(SUM($O15:$S$62)=0,1,2)</f>
        <v>1</v>
      </c>
      <c r="AR14" s="18" t="str">
        <f>IF((COUNTIF($AI$11:$AI$64,2)+COUNTIF($AM$11:$AM$64,2)+COUNTIF(AQ$12:$AQ14,2))&gt;1,"",IF(OR(AQ13="",AQ13=2),"",IF(AQ14=1,"",IF(AND(AQ14=2,Y14&lt;&gt;""),W14,IF(AND(AQ14=2,Z14&lt;&gt;""),W14+1,IF(AND(AQ14=2,AA14&lt;&gt;""),W14+2,IF(AND(AQ14=2,AB14&lt;&gt;""),W14+3,IF(AND(AQ14=2,AC14&lt;&gt;""),W14+4,""))))))))</f>
        <v/>
      </c>
      <c r="AS14">
        <f>IF(SUM(Y15:$AC$62)=0,1,2)</f>
        <v>1</v>
      </c>
      <c r="AT14" s="18" t="str">
        <f t="shared" si="9"/>
        <v/>
      </c>
    </row>
    <row r="15" spans="2:46" x14ac:dyDescent="0.3">
      <c r="B15" s="94">
        <v>5</v>
      </c>
      <c r="C15" s="95">
        <f t="shared" si="10"/>
        <v>45684</v>
      </c>
      <c r="D15" s="95">
        <f t="shared" si="3"/>
        <v>45688</v>
      </c>
      <c r="E15" s="19" t="str">
        <f>IF(AND($E$2="Noord",ISNA(VLOOKUP($B$4&amp;$B15&amp;E$10,Data!$A:$H,6,FALSE)=TRUE)),"",IF(AND($E$2="Midden",ISNA(VLOOKUP($B$4&amp;$B15&amp;E$10,Data!$A:$H,7,FALSE)=TRUE)),"",IF(AND($E$2="Zuid",ISNA(VLOOKUP($B$4&amp;$B15&amp;E$10,Data!$A:$H,8,FALSE)=TRUE)),"",IF(AND($E$2="Noord",VLOOKUP($B$4&amp;$B15&amp;E$10,Data!$A:$H,6,FALSE)="Vakantie"),"x",IF(AND($E$2="Midden",VLOOKUP($B$4&amp;$B15&amp;E$10,Data!$A:$H,7,FALSE)="Vakantie"),"x",IF(AND($E$2="Zuid",VLOOKUP($B$4&amp;$B15&amp;E$10,Data!$A:$H,8,FALSE)="Vakantie"),"x",""))))))</f>
        <v/>
      </c>
      <c r="F15" s="19" t="str">
        <f>IF(AND($E$2="Noord",ISNA(VLOOKUP($B$4&amp;$B15&amp;F$10,Data!$A:$H,6,FALSE)=TRUE)),"",IF(AND($E$2="Midden",ISNA(VLOOKUP($B$4&amp;$B15&amp;F$10,Data!$A:$H,7,FALSE)=TRUE)),"",IF(AND($E$2="Zuid",ISNA(VLOOKUP($B$4&amp;$B15&amp;F$10,Data!$A:$H,8,FALSE)=TRUE)),"",IF(AND($E$2="Noord",VLOOKUP($B$4&amp;$B15&amp;F$10,Data!$A:$H,6,FALSE)="Vakantie"),"x",IF(AND($E$2="Midden",VLOOKUP($B$4&amp;$B15&amp;F$10,Data!$A:$H,7,FALSE)="Vakantie"),"x",IF(AND($E$2="Zuid",VLOOKUP($B$4&amp;$B15&amp;F$10,Data!$A:$H,8,FALSE)="Vakantie"),"x",""))))))</f>
        <v/>
      </c>
      <c r="G15" s="19" t="str">
        <f>IF(AND($E$2="Noord",ISNA(VLOOKUP($B$4&amp;$B15&amp;G$10,Data!$A:$H,6,FALSE)=TRUE)),"",IF(AND($E$2="Midden",ISNA(VLOOKUP($B$4&amp;$B15&amp;G$10,Data!$A:$H,7,FALSE)=TRUE)),"",IF(AND($E$2="Zuid",ISNA(VLOOKUP($B$4&amp;$B15&amp;G$10,Data!$A:$H,8,FALSE)=TRUE)),"",IF(AND($E$2="Noord",VLOOKUP($B$4&amp;$B15&amp;G$10,Data!$A:$H,6,FALSE)="Vakantie"),"x",IF(AND($E$2="Midden",VLOOKUP($B$4&amp;$B15&amp;G$10,Data!$A:$H,7,FALSE)="Vakantie"),"x",IF(AND($E$2="Zuid",VLOOKUP($B$4&amp;$B15&amp;G$10,Data!$A:$H,8,FALSE)="Vakantie"),"x",""))))))</f>
        <v/>
      </c>
      <c r="H15" s="19" t="str">
        <f>IF(AND($E$2="Noord",ISNA(VLOOKUP($B$4&amp;$B15&amp;H$10,Data!$A:$H,6,FALSE)=TRUE)),"",IF(AND($E$2="Midden",ISNA(VLOOKUP($B$4&amp;$B15&amp;H$10,Data!$A:$H,7,FALSE)=TRUE)),"",IF(AND($E$2="Zuid",ISNA(VLOOKUP($B$4&amp;$B15&amp;H$10,Data!$A:$H,8,FALSE)=TRUE)),"",IF(AND($E$2="Noord",VLOOKUP($B$4&amp;$B15&amp;H$10,Data!$A:$H,6,FALSE)="Vakantie"),"x",IF(AND($E$2="Midden",VLOOKUP($B$4&amp;$B15&amp;H$10,Data!$A:$H,7,FALSE)="Vakantie"),"x",IF(AND($E$2="Zuid",VLOOKUP($B$4&amp;$B15&amp;H$10,Data!$A:$H,8,FALSE)="Vakantie"),"x",""))))))</f>
        <v/>
      </c>
      <c r="I15" s="19" t="str">
        <f>IF(AND($E$2="Noord",ISNA(VLOOKUP($B$4&amp;$B15&amp;I$10,Data!$A:$H,6,FALSE)=TRUE)),"",IF(AND($E$2="Midden",ISNA(VLOOKUP($B$4&amp;$B15&amp;I$10,Data!$A:$H,7,FALSE)=TRUE)),"",IF(AND($E$2="Zuid",ISNA(VLOOKUP($B$4&amp;$B15&amp;I$10,Data!$A:$H,8,FALSE)=TRUE)),"",IF(AND($E$2="Noord",VLOOKUP($B$4&amp;$B15&amp;I$10,Data!$A:$H,6,FALSE)="Vakantie"),"x",IF(AND($E$2="Midden",VLOOKUP($B$4&amp;$B15&amp;I$10,Data!$A:$H,7,FALSE)="Vakantie"),"x",IF(AND($E$2="Zuid",VLOOKUP($B$4&amp;$B15&amp;I$10,Data!$A:$H,8,FALSE)="Vakantie"),"x",""))))))</f>
        <v/>
      </c>
      <c r="J15" s="83">
        <f t="shared" si="0"/>
        <v>0</v>
      </c>
      <c r="L15" s="94">
        <v>5</v>
      </c>
      <c r="M15" s="126">
        <f t="shared" si="11"/>
        <v>46048</v>
      </c>
      <c r="N15" s="127">
        <f t="shared" si="12"/>
        <v>46052</v>
      </c>
      <c r="O15" s="19" t="str">
        <f>IF(AND($E$2="Noord",ISNA(VLOOKUP($L$4&amp;$L15&amp;O$10,Data!$A:$H,6,FALSE)=TRUE)),"",IF(AND($E$2="Midden",ISNA(VLOOKUP($L$4&amp;$L15&amp;O$10,Data!$A:$H,7,FALSE)=TRUE)),"",IF(AND($E$2="Zuid",ISNA(VLOOKUP($L$4&amp;$L15&amp;O$10,Data!$A:$H,8,FALSE)=TRUE)),"",IF(AND($E$2="Noord",VLOOKUP($L$4&amp;$L15&amp;O$10,Data!$A:$H,6,FALSE)="Vakantie"),"x",IF(AND($E$2="Midden",VLOOKUP($L$4&amp;$L15&amp;O$10,Data!$A:$H,7,FALSE)="Vakantie"),"x",IF(AND($E$2="Zuid",VLOOKUP($L$4&amp;$L15&amp;O$10,Data!$A:$H,8,FALSE)="Vakantie"),"x",""))))))</f>
        <v/>
      </c>
      <c r="P15" s="19" t="str">
        <f>IF(AND($E$2="Noord",ISNA(VLOOKUP($L$4&amp;$L15&amp;P$10,Data!$A:$H,6,FALSE)=TRUE)),"",IF(AND($E$2="Midden",ISNA(VLOOKUP($L$4&amp;$L15&amp;P$10,Data!$A:$H,7,FALSE)=TRUE)),"",IF(AND($E$2="Zuid",ISNA(VLOOKUP($L$4&amp;$L15&amp;P$10,Data!$A:$H,8,FALSE)=TRUE)),"",IF(AND($E$2="Noord",VLOOKUP($L$4&amp;$L15&amp;P$10,Data!$A:$H,6,FALSE)="Vakantie"),"x",IF(AND($E$2="Midden",VLOOKUP($L$4&amp;$L15&amp;P$10,Data!$A:$H,7,FALSE)="Vakantie"),"x",IF(AND($E$2="Zuid",VLOOKUP($L$4&amp;$L15&amp;P$10,Data!$A:$H,8,FALSE)="Vakantie"),"x",""))))))</f>
        <v/>
      </c>
      <c r="Q15" s="19" t="str">
        <f>IF(AND($E$2="Noord",ISNA(VLOOKUP($L$4&amp;$L15&amp;Q$10,Data!$A:$H,6,FALSE)=TRUE)),"",IF(AND($E$2="Midden",ISNA(VLOOKUP($L$4&amp;$L15&amp;Q$10,Data!$A:$H,7,FALSE)=TRUE)),"",IF(AND($E$2="Zuid",ISNA(VLOOKUP($L$4&amp;$L15&amp;Q$10,Data!$A:$H,8,FALSE)=TRUE)),"",IF(AND($E$2="Noord",VLOOKUP($L$4&amp;$L15&amp;Q$10,Data!$A:$H,6,FALSE)="Vakantie"),"x",IF(AND($E$2="Midden",VLOOKUP($L$4&amp;$L15&amp;Q$10,Data!$A:$H,7,FALSE)="Vakantie"),"x",IF(AND($E$2="Zuid",VLOOKUP($L$4&amp;$L15&amp;Q$10,Data!$A:$H,8,FALSE)="Vakantie"),"x",""))))))</f>
        <v/>
      </c>
      <c r="R15" s="19" t="str">
        <f>IF(AND($E$2="Noord",ISNA(VLOOKUP($L$4&amp;$L15&amp;R$10,Data!$A:$H,6,FALSE)=TRUE)),"",IF(AND($E$2="Midden",ISNA(VLOOKUP($L$4&amp;$L15&amp;R$10,Data!$A:$H,7,FALSE)=TRUE)),"",IF(AND($E$2="Zuid",ISNA(VLOOKUP($L$4&amp;$L15&amp;R$10,Data!$A:$H,8,FALSE)=TRUE)),"",IF(AND($E$2="Noord",VLOOKUP($L$4&amp;$L15&amp;R$10,Data!$A:$H,6,FALSE)="Vakantie"),"x",IF(AND($E$2="Midden",VLOOKUP($L$4&amp;$L15&amp;R$10,Data!$A:$H,7,FALSE)="Vakantie"),"x",IF(AND($E$2="Zuid",VLOOKUP($L$4&amp;$L15&amp;R$10,Data!$A:$H,8,FALSE)="Vakantie"),"x",""))))))</f>
        <v/>
      </c>
      <c r="S15" s="19" t="str">
        <f>IF(AND($E$2="Noord",ISNA(VLOOKUP($L$4&amp;$L15&amp;S$10,Data!$A:$H,6,FALSE)=TRUE)),"",IF(AND($E$2="Midden",ISNA(VLOOKUP($L$4&amp;$L15&amp;S$10,Data!$A:$H,7,FALSE)=TRUE)),"",IF(AND($E$2="Zuid",ISNA(VLOOKUP($L$4&amp;$L15&amp;S$10,Data!$A:$H,8,FALSE)=TRUE)),"",IF(AND($E$2="Noord",VLOOKUP($L$4&amp;$L15&amp;S$10,Data!$A:$H,6,FALSE)="Vakantie"),"x",IF(AND($E$2="Midden",VLOOKUP($L$4&amp;$L15&amp;S$10,Data!$A:$H,7,FALSE)="Vakantie"),"x",IF(AND($E$2="Zuid",VLOOKUP($L$4&amp;$L15&amp;S$10,Data!$A:$H,8,FALSE)="Vakantie"),"x",""))))))</f>
        <v/>
      </c>
      <c r="T15" s="83">
        <f t="shared" si="1"/>
        <v>0</v>
      </c>
      <c r="V15" s="94">
        <v>5</v>
      </c>
      <c r="W15" s="126">
        <f t="shared" si="13"/>
        <v>46419</v>
      </c>
      <c r="X15" s="126">
        <f t="shared" si="4"/>
        <v>46423</v>
      </c>
      <c r="Y15" s="19" t="str">
        <f>IF(AND($E$2="Noord",ISNA(VLOOKUP($V$4&amp;$V15&amp;Y$10,Data!$A:$H,6,FALSE)=TRUE)),"",IF(AND($E$2="Midden",ISNA(VLOOKUP($V$4&amp;$V15&amp;Y$10,Data!$A:$H,7,FALSE)=TRUE)),"",IF(AND($E$2="Zuid",ISNA(VLOOKUP($V$4&amp;$V15&amp;Y$10,Data!$A:$H,8,FALSE)=TRUE)),"",IF(AND($E$2="Noord",VLOOKUP($V$4&amp;$V15&amp;Y$10,Data!$A:$H,6,FALSE)="Vakantie"),"x",IF(AND($E$2="Midden",VLOOKUP($V$4&amp;$V15&amp;Y$10,Data!$A:$H,7,FALSE)="Vakantie"),"x",IF(AND($E$2="Zuid",VLOOKUP($V$4&amp;$V15&amp;Y$10,Data!$A:$H,8,FALSE)="Vakantie"),"x",""))))))</f>
        <v/>
      </c>
      <c r="Z15" s="19" t="str">
        <f>IF(AND($E$2="Noord",ISNA(VLOOKUP($V$4&amp;$V15&amp;Z$10,Data!$A:$H,6,FALSE)=TRUE)),"",IF(AND($E$2="Midden",ISNA(VLOOKUP($V$4&amp;$V15&amp;Z$10,Data!$A:$H,7,FALSE)=TRUE)),"",IF(AND($E$2="Zuid",ISNA(VLOOKUP($V$4&amp;$V15&amp;Z$10,Data!$A:$H,8,FALSE)=TRUE)),"",IF(AND($E$2="Noord",VLOOKUP($V$4&amp;$V15&amp;Z$10,Data!$A:$H,6,FALSE)="Vakantie"),"x",IF(AND($E$2="Midden",VLOOKUP($V$4&amp;$V15&amp;Z$10,Data!$A:$H,7,FALSE)="Vakantie"),"x",IF(AND($E$2="Zuid",VLOOKUP($V$4&amp;$V15&amp;Z$10,Data!$A:$H,8,FALSE)="Vakantie"),"x",""))))))</f>
        <v/>
      </c>
      <c r="AA15" s="19" t="str">
        <f>IF(AND($E$2="Noord",ISNA(VLOOKUP($V$4&amp;$V15&amp;AA$10,Data!$A:$H,6,FALSE)=TRUE)),"",IF(AND($E$2="Midden",ISNA(VLOOKUP($V$4&amp;$V15&amp;AA$10,Data!$A:$H,7,FALSE)=TRUE)),"",IF(AND($E$2="Zuid",ISNA(VLOOKUP($V$4&amp;$V15&amp;AA$10,Data!$A:$H,8,FALSE)=TRUE)),"",IF(AND($E$2="Noord",VLOOKUP($V$4&amp;$V15&amp;AA$10,Data!$A:$H,6,FALSE)="Vakantie"),"x",IF(AND($E$2="Midden",VLOOKUP($V$4&amp;$V15&amp;AA$10,Data!$A:$H,7,FALSE)="Vakantie"),"x",IF(AND($E$2="Zuid",VLOOKUP($V$4&amp;$V15&amp;AA$10,Data!$A:$H,8,FALSE)="Vakantie"),"x",""))))))</f>
        <v/>
      </c>
      <c r="AB15" s="19" t="str">
        <f>IF(AND($E$2="Noord",ISNA(VLOOKUP($V$4&amp;$V15&amp;AB$10,Data!$A:$H,6,FALSE)=TRUE)),"",IF(AND($E$2="Midden",ISNA(VLOOKUP($V$4&amp;$V15&amp;AB$10,Data!$A:$H,7,FALSE)=TRUE)),"",IF(AND($E$2="Zuid",ISNA(VLOOKUP($V$4&amp;$V15&amp;AB$10,Data!$A:$H,8,FALSE)=TRUE)),"",IF(AND($E$2="Noord",VLOOKUP($V$4&amp;$V15&amp;AB$10,Data!$A:$H,6,FALSE)="Vakantie"),"x",IF(AND($E$2="Midden",VLOOKUP($V$4&amp;$V15&amp;AB$10,Data!$A:$H,7,FALSE)="Vakantie"),"x",IF(AND($E$2="Zuid",VLOOKUP($V$4&amp;$V15&amp;AB$10,Data!$A:$H,8,FALSE)="Vakantie"),"x",""))))))</f>
        <v/>
      </c>
      <c r="AC15" s="19" t="str">
        <f>IF(AND($E$2="Noord",ISNA(VLOOKUP($V$4&amp;$V15&amp;AC$10,Data!$A:$H,6,FALSE)=TRUE)),"",IF(AND($E$2="Midden",ISNA(VLOOKUP($V$4&amp;$V15&amp;AC$10,Data!$A:$H,7,FALSE)=TRUE)),"",IF(AND($E$2="Zuid",ISNA(VLOOKUP($V$4&amp;$V15&amp;AC$10,Data!$A:$H,8,FALSE)=TRUE)),"",IF(AND($E$2="Noord",VLOOKUP($V$4&amp;$V15&amp;AC$10,Data!$A:$H,6,FALSE)="Vakantie"),"x",IF(AND($E$2="Midden",VLOOKUP($V$4&amp;$V15&amp;AC$10,Data!$A:$H,7,FALSE)="Vakantie"),"x",IF(AND($E$2="Zuid",VLOOKUP($V$4&amp;$V15&amp;AC$10,Data!$A:$H,8,FALSE)="Vakantie"),"x",""))))))</f>
        <v/>
      </c>
      <c r="AD15" s="83">
        <f t="shared" si="2"/>
        <v>0</v>
      </c>
      <c r="AI15">
        <f t="shared" si="5"/>
        <v>1</v>
      </c>
      <c r="AJ15" s="97" t="str">
        <f>IF((COUNTIF($AI$11:$AI15,2))&gt;1,"",IF(OR(AI14="",AI14=2),"",IF(AI15=1,"",IF(AND($AI15=2,E15&lt;&gt;""),$C15,IF(AND($AI15=2,F15&lt;&gt;""),$C15+1,IF(AND($AI15=2,G15&lt;&gt;""),$C15+2,IF(AND($AI15=2,H15&lt;&gt;""),$C15+3,IF(AND($AI15=2,I15&lt;&gt;""),$C15+4,""))))))))</f>
        <v/>
      </c>
      <c r="AK15">
        <f>IF(SUM(E16:$I$62)+$T$68+$AD$68=0,1,2)</f>
        <v>1</v>
      </c>
      <c r="AL15" s="18" t="str">
        <f t="shared" si="6"/>
        <v/>
      </c>
      <c r="AM15">
        <f t="shared" si="7"/>
        <v>1</v>
      </c>
      <c r="AN15" s="18" t="str">
        <f t="shared" si="14"/>
        <v/>
      </c>
      <c r="AO15">
        <f>IF(SUM(O16:$S$62)+$AD$68=0,1,2)</f>
        <v>1</v>
      </c>
      <c r="AP15" s="18" t="str">
        <f t="shared" si="8"/>
        <v/>
      </c>
      <c r="AQ15">
        <f>IF(SUM($O16:$S$62)=0,1,2)</f>
        <v>1</v>
      </c>
      <c r="AR15" s="18" t="str">
        <f>IF((COUNTIF($AI$11:$AI$64,2)+COUNTIF($AM$11:$AM$64,2)+COUNTIF(AQ$12:$AQ15,2))&gt;1,"",IF(OR(AQ14="",AQ14=2),"",IF(AQ15=1,"",IF(AND(AQ15=2,Y15&lt;&gt;""),W15,IF(AND(AQ15=2,Z15&lt;&gt;""),W15+1,IF(AND(AQ15=2,AA15&lt;&gt;""),W15+2,IF(AND(AQ15=2,AB15&lt;&gt;""),W15+3,IF(AND(AQ15=2,AC15&lt;&gt;""),W15+4,""))))))))</f>
        <v/>
      </c>
      <c r="AS15">
        <f>IF(SUM(Y16:$AC$62)=0,1,2)</f>
        <v>1</v>
      </c>
      <c r="AT15" s="18" t="str">
        <f t="shared" si="9"/>
        <v/>
      </c>
    </row>
    <row r="16" spans="2:46" x14ac:dyDescent="0.3">
      <c r="B16" s="94">
        <v>6</v>
      </c>
      <c r="C16" s="95">
        <f t="shared" si="10"/>
        <v>45691</v>
      </c>
      <c r="D16" s="95">
        <f t="shared" si="3"/>
        <v>45695</v>
      </c>
      <c r="E16" s="19" t="str">
        <f>IF(AND($E$2="Noord",ISNA(VLOOKUP($B$4&amp;$B16&amp;E$10,Data!$A:$H,6,FALSE)=TRUE)),"",IF(AND($E$2="Midden",ISNA(VLOOKUP($B$4&amp;$B16&amp;E$10,Data!$A:$H,7,FALSE)=TRUE)),"",IF(AND($E$2="Zuid",ISNA(VLOOKUP($B$4&amp;$B16&amp;E$10,Data!$A:$H,8,FALSE)=TRUE)),"",IF(AND($E$2="Noord",VLOOKUP($B$4&amp;$B16&amp;E$10,Data!$A:$H,6,FALSE)="Vakantie"),"x",IF(AND($E$2="Midden",VLOOKUP($B$4&amp;$B16&amp;E$10,Data!$A:$H,7,FALSE)="Vakantie"),"x",IF(AND($E$2="Zuid",VLOOKUP($B$4&amp;$B16&amp;E$10,Data!$A:$H,8,FALSE)="Vakantie"),"x",""))))))</f>
        <v/>
      </c>
      <c r="F16" s="19" t="str">
        <f>IF(AND($E$2="Noord",ISNA(VLOOKUP($B$4&amp;$B16&amp;F$10,Data!$A:$H,6,FALSE)=TRUE)),"",IF(AND($E$2="Midden",ISNA(VLOOKUP($B$4&amp;$B16&amp;F$10,Data!$A:$H,7,FALSE)=TRUE)),"",IF(AND($E$2="Zuid",ISNA(VLOOKUP($B$4&amp;$B16&amp;F$10,Data!$A:$H,8,FALSE)=TRUE)),"",IF(AND($E$2="Noord",VLOOKUP($B$4&amp;$B16&amp;F$10,Data!$A:$H,6,FALSE)="Vakantie"),"x",IF(AND($E$2="Midden",VLOOKUP($B$4&amp;$B16&amp;F$10,Data!$A:$H,7,FALSE)="Vakantie"),"x",IF(AND($E$2="Zuid",VLOOKUP($B$4&amp;$B16&amp;F$10,Data!$A:$H,8,FALSE)="Vakantie"),"x",""))))))</f>
        <v/>
      </c>
      <c r="G16" s="19" t="str">
        <f>IF(AND($E$2="Noord",ISNA(VLOOKUP($B$4&amp;$B16&amp;G$10,Data!$A:$H,6,FALSE)=TRUE)),"",IF(AND($E$2="Midden",ISNA(VLOOKUP($B$4&amp;$B16&amp;G$10,Data!$A:$H,7,FALSE)=TRUE)),"",IF(AND($E$2="Zuid",ISNA(VLOOKUP($B$4&amp;$B16&amp;G$10,Data!$A:$H,8,FALSE)=TRUE)),"",IF(AND($E$2="Noord",VLOOKUP($B$4&amp;$B16&amp;G$10,Data!$A:$H,6,FALSE)="Vakantie"),"x",IF(AND($E$2="Midden",VLOOKUP($B$4&amp;$B16&amp;G$10,Data!$A:$H,7,FALSE)="Vakantie"),"x",IF(AND($E$2="Zuid",VLOOKUP($B$4&amp;$B16&amp;G$10,Data!$A:$H,8,FALSE)="Vakantie"),"x",""))))))</f>
        <v/>
      </c>
      <c r="H16" s="19" t="str">
        <f>IF(AND($E$2="Noord",ISNA(VLOOKUP($B$4&amp;$B16&amp;H$10,Data!$A:$H,6,FALSE)=TRUE)),"",IF(AND($E$2="Midden",ISNA(VLOOKUP($B$4&amp;$B16&amp;H$10,Data!$A:$H,7,FALSE)=TRUE)),"",IF(AND($E$2="Zuid",ISNA(VLOOKUP($B$4&amp;$B16&amp;H$10,Data!$A:$H,8,FALSE)=TRUE)),"",IF(AND($E$2="Noord",VLOOKUP($B$4&amp;$B16&amp;H$10,Data!$A:$H,6,FALSE)="Vakantie"),"x",IF(AND($E$2="Midden",VLOOKUP($B$4&amp;$B16&amp;H$10,Data!$A:$H,7,FALSE)="Vakantie"),"x",IF(AND($E$2="Zuid",VLOOKUP($B$4&amp;$B16&amp;H$10,Data!$A:$H,8,FALSE)="Vakantie"),"x",""))))))</f>
        <v/>
      </c>
      <c r="I16" s="19" t="str">
        <f>IF(AND($E$2="Noord",ISNA(VLOOKUP($B$4&amp;$B16&amp;I$10,Data!$A:$H,6,FALSE)=TRUE)),"",IF(AND($E$2="Midden",ISNA(VLOOKUP($B$4&amp;$B16&amp;I$10,Data!$A:$H,7,FALSE)=TRUE)),"",IF(AND($E$2="Zuid",ISNA(VLOOKUP($B$4&amp;$B16&amp;I$10,Data!$A:$H,8,FALSE)=TRUE)),"",IF(AND($E$2="Noord",VLOOKUP($B$4&amp;$B16&amp;I$10,Data!$A:$H,6,FALSE)="Vakantie"),"x",IF(AND($E$2="Midden",VLOOKUP($B$4&amp;$B16&amp;I$10,Data!$A:$H,7,FALSE)="Vakantie"),"x",IF(AND($E$2="Zuid",VLOOKUP($B$4&amp;$B16&amp;I$10,Data!$A:$H,8,FALSE)="Vakantie"),"x",""))))))</f>
        <v/>
      </c>
      <c r="J16" s="83">
        <f t="shared" si="0"/>
        <v>0</v>
      </c>
      <c r="L16" s="94">
        <v>6</v>
      </c>
      <c r="M16" s="126">
        <f t="shared" si="11"/>
        <v>46055</v>
      </c>
      <c r="N16" s="127">
        <f t="shared" si="12"/>
        <v>46059</v>
      </c>
      <c r="O16" s="19" t="str">
        <f>IF(AND($E$2="Noord",ISNA(VLOOKUP($L$4&amp;$L16&amp;O$10,Data!$A:$H,6,FALSE)=TRUE)),"",IF(AND($E$2="Midden",ISNA(VLOOKUP($L$4&amp;$L16&amp;O$10,Data!$A:$H,7,FALSE)=TRUE)),"",IF(AND($E$2="Zuid",ISNA(VLOOKUP($L$4&amp;$L16&amp;O$10,Data!$A:$H,8,FALSE)=TRUE)),"",IF(AND($E$2="Noord",VLOOKUP($L$4&amp;$L16&amp;O$10,Data!$A:$H,6,FALSE)="Vakantie"),"x",IF(AND($E$2="Midden",VLOOKUP($L$4&amp;$L16&amp;O$10,Data!$A:$H,7,FALSE)="Vakantie"),"x",IF(AND($E$2="Zuid",VLOOKUP($L$4&amp;$L16&amp;O$10,Data!$A:$H,8,FALSE)="Vakantie"),"x",""))))))</f>
        <v/>
      </c>
      <c r="P16" s="19" t="str">
        <f>IF(AND($E$2="Noord",ISNA(VLOOKUP($L$4&amp;$L16&amp;P$10,Data!$A:$H,6,FALSE)=TRUE)),"",IF(AND($E$2="Midden",ISNA(VLOOKUP($L$4&amp;$L16&amp;P$10,Data!$A:$H,7,FALSE)=TRUE)),"",IF(AND($E$2="Zuid",ISNA(VLOOKUP($L$4&amp;$L16&amp;P$10,Data!$A:$H,8,FALSE)=TRUE)),"",IF(AND($E$2="Noord",VLOOKUP($L$4&amp;$L16&amp;P$10,Data!$A:$H,6,FALSE)="Vakantie"),"x",IF(AND($E$2="Midden",VLOOKUP($L$4&amp;$L16&amp;P$10,Data!$A:$H,7,FALSE)="Vakantie"),"x",IF(AND($E$2="Zuid",VLOOKUP($L$4&amp;$L16&amp;P$10,Data!$A:$H,8,FALSE)="Vakantie"),"x",""))))))</f>
        <v/>
      </c>
      <c r="Q16" s="19" t="str">
        <f>IF(AND($E$2="Noord",ISNA(VLOOKUP($L$4&amp;$L16&amp;Q$10,Data!$A:$H,6,FALSE)=TRUE)),"",IF(AND($E$2="Midden",ISNA(VLOOKUP($L$4&amp;$L16&amp;Q$10,Data!$A:$H,7,FALSE)=TRUE)),"",IF(AND($E$2="Zuid",ISNA(VLOOKUP($L$4&amp;$L16&amp;Q$10,Data!$A:$H,8,FALSE)=TRUE)),"",IF(AND($E$2="Noord",VLOOKUP($L$4&amp;$L16&amp;Q$10,Data!$A:$H,6,FALSE)="Vakantie"),"x",IF(AND($E$2="Midden",VLOOKUP($L$4&amp;$L16&amp;Q$10,Data!$A:$H,7,FALSE)="Vakantie"),"x",IF(AND($E$2="Zuid",VLOOKUP($L$4&amp;$L16&amp;Q$10,Data!$A:$H,8,FALSE)="Vakantie"),"x",""))))))</f>
        <v/>
      </c>
      <c r="R16" s="19" t="str">
        <f>IF(AND($E$2="Noord",ISNA(VLOOKUP($L$4&amp;$L16&amp;R$10,Data!$A:$H,6,FALSE)=TRUE)),"",IF(AND($E$2="Midden",ISNA(VLOOKUP($L$4&amp;$L16&amp;R$10,Data!$A:$H,7,FALSE)=TRUE)),"",IF(AND($E$2="Zuid",ISNA(VLOOKUP($L$4&amp;$L16&amp;R$10,Data!$A:$H,8,FALSE)=TRUE)),"",IF(AND($E$2="Noord",VLOOKUP($L$4&amp;$L16&amp;R$10,Data!$A:$H,6,FALSE)="Vakantie"),"x",IF(AND($E$2="Midden",VLOOKUP($L$4&amp;$L16&amp;R$10,Data!$A:$H,7,FALSE)="Vakantie"),"x",IF(AND($E$2="Zuid",VLOOKUP($L$4&amp;$L16&amp;R$10,Data!$A:$H,8,FALSE)="Vakantie"),"x",""))))))</f>
        <v/>
      </c>
      <c r="S16" s="19" t="str">
        <f>IF(AND($E$2="Noord",ISNA(VLOOKUP($L$4&amp;$L16&amp;S$10,Data!$A:$H,6,FALSE)=TRUE)),"",IF(AND($E$2="Midden",ISNA(VLOOKUP($L$4&amp;$L16&amp;S$10,Data!$A:$H,7,FALSE)=TRUE)),"",IF(AND($E$2="Zuid",ISNA(VLOOKUP($L$4&amp;$L16&amp;S$10,Data!$A:$H,8,FALSE)=TRUE)),"",IF(AND($E$2="Noord",VLOOKUP($L$4&amp;$L16&amp;S$10,Data!$A:$H,6,FALSE)="Vakantie"),"x",IF(AND($E$2="Midden",VLOOKUP($L$4&amp;$L16&amp;S$10,Data!$A:$H,7,FALSE)="Vakantie"),"x",IF(AND($E$2="Zuid",VLOOKUP($L$4&amp;$L16&amp;S$10,Data!$A:$H,8,FALSE)="Vakantie"),"x",""))))))</f>
        <v/>
      </c>
      <c r="T16" s="83">
        <f t="shared" si="1"/>
        <v>0</v>
      </c>
      <c r="V16" s="94">
        <v>6</v>
      </c>
      <c r="W16" s="126">
        <f t="shared" si="13"/>
        <v>46426</v>
      </c>
      <c r="X16" s="126">
        <f t="shared" si="4"/>
        <v>46430</v>
      </c>
      <c r="Y16" s="19" t="str">
        <f>IF(AND($E$2="Noord",ISNA(VLOOKUP($V$4&amp;$V16&amp;Y$10,Data!$A:$H,6,FALSE)=TRUE)),"",IF(AND($E$2="Midden",ISNA(VLOOKUP($V$4&amp;$V16&amp;Y$10,Data!$A:$H,7,FALSE)=TRUE)),"",IF(AND($E$2="Zuid",ISNA(VLOOKUP($V$4&amp;$V16&amp;Y$10,Data!$A:$H,8,FALSE)=TRUE)),"",IF(AND($E$2="Noord",VLOOKUP($V$4&amp;$V16&amp;Y$10,Data!$A:$H,6,FALSE)="Vakantie"),"x",IF(AND($E$2="Midden",VLOOKUP($V$4&amp;$V16&amp;Y$10,Data!$A:$H,7,FALSE)="Vakantie"),"x",IF(AND($E$2="Zuid",VLOOKUP($V$4&amp;$V16&amp;Y$10,Data!$A:$H,8,FALSE)="Vakantie"),"x",""))))))</f>
        <v/>
      </c>
      <c r="Z16" s="19" t="str">
        <f>IF(AND($E$2="Noord",ISNA(VLOOKUP($V$4&amp;$V16&amp;Z$10,Data!$A:$H,6,FALSE)=TRUE)),"",IF(AND($E$2="Midden",ISNA(VLOOKUP($V$4&amp;$V16&amp;Z$10,Data!$A:$H,7,FALSE)=TRUE)),"",IF(AND($E$2="Zuid",ISNA(VLOOKUP($V$4&amp;$V16&amp;Z$10,Data!$A:$H,8,FALSE)=TRUE)),"",IF(AND($E$2="Noord",VLOOKUP($V$4&amp;$V16&amp;Z$10,Data!$A:$H,6,FALSE)="Vakantie"),"x",IF(AND($E$2="Midden",VLOOKUP($V$4&amp;$V16&amp;Z$10,Data!$A:$H,7,FALSE)="Vakantie"),"x",IF(AND($E$2="Zuid",VLOOKUP($V$4&amp;$V16&amp;Z$10,Data!$A:$H,8,FALSE)="Vakantie"),"x",""))))))</f>
        <v/>
      </c>
      <c r="AA16" s="19" t="str">
        <f>IF(AND($E$2="Noord",ISNA(VLOOKUP($V$4&amp;$V16&amp;AA$10,Data!$A:$H,6,FALSE)=TRUE)),"",IF(AND($E$2="Midden",ISNA(VLOOKUP($V$4&amp;$V16&amp;AA$10,Data!$A:$H,7,FALSE)=TRUE)),"",IF(AND($E$2="Zuid",ISNA(VLOOKUP($V$4&amp;$V16&amp;AA$10,Data!$A:$H,8,FALSE)=TRUE)),"",IF(AND($E$2="Noord",VLOOKUP($V$4&amp;$V16&amp;AA$10,Data!$A:$H,6,FALSE)="Vakantie"),"x",IF(AND($E$2="Midden",VLOOKUP($V$4&amp;$V16&amp;AA$10,Data!$A:$H,7,FALSE)="Vakantie"),"x",IF(AND($E$2="Zuid",VLOOKUP($V$4&amp;$V16&amp;AA$10,Data!$A:$H,8,FALSE)="Vakantie"),"x",""))))))</f>
        <v/>
      </c>
      <c r="AB16" s="19" t="str">
        <f>IF(AND($E$2="Noord",ISNA(VLOOKUP($V$4&amp;$V16&amp;AB$10,Data!$A:$H,6,FALSE)=TRUE)),"",IF(AND($E$2="Midden",ISNA(VLOOKUP($V$4&amp;$V16&amp;AB$10,Data!$A:$H,7,FALSE)=TRUE)),"",IF(AND($E$2="Zuid",ISNA(VLOOKUP($V$4&amp;$V16&amp;AB$10,Data!$A:$H,8,FALSE)=TRUE)),"",IF(AND($E$2="Noord",VLOOKUP($V$4&amp;$V16&amp;AB$10,Data!$A:$H,6,FALSE)="Vakantie"),"x",IF(AND($E$2="Midden",VLOOKUP($V$4&amp;$V16&amp;AB$10,Data!$A:$H,7,FALSE)="Vakantie"),"x",IF(AND($E$2="Zuid",VLOOKUP($V$4&amp;$V16&amp;AB$10,Data!$A:$H,8,FALSE)="Vakantie"),"x",""))))))</f>
        <v/>
      </c>
      <c r="AC16" s="19" t="str">
        <f>IF(AND($E$2="Noord",ISNA(VLOOKUP($V$4&amp;$V16&amp;AC$10,Data!$A:$H,6,FALSE)=TRUE)),"",IF(AND($E$2="Midden",ISNA(VLOOKUP($V$4&amp;$V16&amp;AC$10,Data!$A:$H,7,FALSE)=TRUE)),"",IF(AND($E$2="Zuid",ISNA(VLOOKUP($V$4&amp;$V16&amp;AC$10,Data!$A:$H,8,FALSE)=TRUE)),"",IF(AND($E$2="Noord",VLOOKUP($V$4&amp;$V16&amp;AC$10,Data!$A:$H,6,FALSE)="Vakantie"),"x",IF(AND($E$2="Midden",VLOOKUP($V$4&amp;$V16&amp;AC$10,Data!$A:$H,7,FALSE)="Vakantie"),"x",IF(AND($E$2="Zuid",VLOOKUP($V$4&amp;$V16&amp;AC$10,Data!$A:$H,8,FALSE)="Vakantie"),"x",""))))))</f>
        <v/>
      </c>
      <c r="AD16" s="83">
        <f t="shared" si="2"/>
        <v>0</v>
      </c>
      <c r="AI16">
        <f t="shared" si="5"/>
        <v>1</v>
      </c>
      <c r="AJ16" s="97" t="str">
        <f>IF((COUNTIF($AI$11:$AI16,2))&gt;1,"",IF(OR(AI15="",AI15=2),"",IF(AI16=1,"",IF(AND($AI16=2,E16&lt;&gt;""),$C16,IF(AND($AI16=2,F16&lt;&gt;""),$C16+1,IF(AND($AI16=2,G16&lt;&gt;""),$C16+2,IF(AND($AI16=2,H16&lt;&gt;""),$C16+3,IF(AND($AI16=2,I16&lt;&gt;""),$C16+4,""))))))))</f>
        <v/>
      </c>
      <c r="AK16">
        <f>IF(SUM(E17:$I$62)+$T$68+$AD$68=0,1,2)</f>
        <v>1</v>
      </c>
      <c r="AL16" s="18" t="str">
        <f t="shared" si="6"/>
        <v/>
      </c>
      <c r="AM16">
        <f t="shared" si="7"/>
        <v>1</v>
      </c>
      <c r="AN16" s="18" t="str">
        <f t="shared" si="14"/>
        <v/>
      </c>
      <c r="AO16">
        <f>IF(SUM(O17:$S$62)+$AD$68=0,1,2)</f>
        <v>1</v>
      </c>
      <c r="AP16" s="18" t="str">
        <f t="shared" si="8"/>
        <v/>
      </c>
      <c r="AQ16">
        <f>IF(SUM($O17:$S$62)=0,1,2)</f>
        <v>1</v>
      </c>
      <c r="AR16" s="18" t="str">
        <f>IF((COUNTIF($AI$11:$AI$64,2)+COUNTIF($AM$11:$AM$64,2)+COUNTIF(AQ$12:$AQ16,2))&gt;1,"",IF(OR(AQ15="",AQ15=2),"",IF(AQ16=1,"",IF(AND(AQ16=2,Y16&lt;&gt;""),W16,IF(AND(AQ16=2,Z16&lt;&gt;""),W16+1,IF(AND(AQ16=2,AA16&lt;&gt;""),W16+2,IF(AND(AQ16=2,AB16&lt;&gt;""),W16+3,IF(AND(AQ16=2,AC16&lt;&gt;""),W16+4,""))))))))</f>
        <v/>
      </c>
      <c r="AS16">
        <f>IF(SUM(Y17:$AC$62)=0,1,2)</f>
        <v>1</v>
      </c>
      <c r="AT16" s="18" t="str">
        <f t="shared" si="9"/>
        <v/>
      </c>
    </row>
    <row r="17" spans="2:46" x14ac:dyDescent="0.3">
      <c r="B17" s="94">
        <v>7</v>
      </c>
      <c r="C17" s="95">
        <f t="shared" si="10"/>
        <v>45698</v>
      </c>
      <c r="D17" s="95">
        <f t="shared" si="3"/>
        <v>45702</v>
      </c>
      <c r="E17" s="19" t="str">
        <f>IF(AND($E$2="Noord",ISNA(VLOOKUP($B$4&amp;$B17&amp;E$10,Data!$A:$H,6,FALSE)=TRUE)),"",IF(AND($E$2="Midden",ISNA(VLOOKUP($B$4&amp;$B17&amp;E$10,Data!$A:$H,7,FALSE)=TRUE)),"",IF(AND($E$2="Zuid",ISNA(VLOOKUP($B$4&amp;$B17&amp;E$10,Data!$A:$H,8,FALSE)=TRUE)),"",IF(AND($E$2="Noord",VLOOKUP($B$4&amp;$B17&amp;E$10,Data!$A:$H,6,FALSE)="Vakantie"),"x",IF(AND($E$2="Midden",VLOOKUP($B$4&amp;$B17&amp;E$10,Data!$A:$H,7,FALSE)="Vakantie"),"x",IF(AND($E$2="Zuid",VLOOKUP($B$4&amp;$B17&amp;E$10,Data!$A:$H,8,FALSE)="Vakantie"),"x",""))))))</f>
        <v/>
      </c>
      <c r="F17" s="19" t="str">
        <f>IF(AND($E$2="Noord",ISNA(VLOOKUP($B$4&amp;$B17&amp;F$10,Data!$A:$H,6,FALSE)=TRUE)),"",IF(AND($E$2="Midden",ISNA(VLOOKUP($B$4&amp;$B17&amp;F$10,Data!$A:$H,7,FALSE)=TRUE)),"",IF(AND($E$2="Zuid",ISNA(VLOOKUP($B$4&amp;$B17&amp;F$10,Data!$A:$H,8,FALSE)=TRUE)),"",IF(AND($E$2="Noord",VLOOKUP($B$4&amp;$B17&amp;F$10,Data!$A:$H,6,FALSE)="Vakantie"),"x",IF(AND($E$2="Midden",VLOOKUP($B$4&amp;$B17&amp;F$10,Data!$A:$H,7,FALSE)="Vakantie"),"x",IF(AND($E$2="Zuid",VLOOKUP($B$4&amp;$B17&amp;F$10,Data!$A:$H,8,FALSE)="Vakantie"),"x",""))))))</f>
        <v/>
      </c>
      <c r="G17" s="19" t="str">
        <f>IF(AND($E$2="Noord",ISNA(VLOOKUP($B$4&amp;$B17&amp;G$10,Data!$A:$H,6,FALSE)=TRUE)),"",IF(AND($E$2="Midden",ISNA(VLOOKUP($B$4&amp;$B17&amp;G$10,Data!$A:$H,7,FALSE)=TRUE)),"",IF(AND($E$2="Zuid",ISNA(VLOOKUP($B$4&amp;$B17&amp;G$10,Data!$A:$H,8,FALSE)=TRUE)),"",IF(AND($E$2="Noord",VLOOKUP($B$4&amp;$B17&amp;G$10,Data!$A:$H,6,FALSE)="Vakantie"),"x",IF(AND($E$2="Midden",VLOOKUP($B$4&amp;$B17&amp;G$10,Data!$A:$H,7,FALSE)="Vakantie"),"x",IF(AND($E$2="Zuid",VLOOKUP($B$4&amp;$B17&amp;G$10,Data!$A:$H,8,FALSE)="Vakantie"),"x",""))))))</f>
        <v/>
      </c>
      <c r="H17" s="19" t="str">
        <f>IF(AND($E$2="Noord",ISNA(VLOOKUP($B$4&amp;$B17&amp;H$10,Data!$A:$H,6,FALSE)=TRUE)),"",IF(AND($E$2="Midden",ISNA(VLOOKUP($B$4&amp;$B17&amp;H$10,Data!$A:$H,7,FALSE)=TRUE)),"",IF(AND($E$2="Zuid",ISNA(VLOOKUP($B$4&amp;$B17&amp;H$10,Data!$A:$H,8,FALSE)=TRUE)),"",IF(AND($E$2="Noord",VLOOKUP($B$4&amp;$B17&amp;H$10,Data!$A:$H,6,FALSE)="Vakantie"),"x",IF(AND($E$2="Midden",VLOOKUP($B$4&amp;$B17&amp;H$10,Data!$A:$H,7,FALSE)="Vakantie"),"x",IF(AND($E$2="Zuid",VLOOKUP($B$4&amp;$B17&amp;H$10,Data!$A:$H,8,FALSE)="Vakantie"),"x",""))))))</f>
        <v/>
      </c>
      <c r="I17" s="19" t="str">
        <f>IF(AND($E$2="Noord",ISNA(VLOOKUP($B$4&amp;$B17&amp;I$10,Data!$A:$H,6,FALSE)=TRUE)),"",IF(AND($E$2="Midden",ISNA(VLOOKUP($B$4&amp;$B17&amp;I$10,Data!$A:$H,7,FALSE)=TRUE)),"",IF(AND($E$2="Zuid",ISNA(VLOOKUP($B$4&amp;$B17&amp;I$10,Data!$A:$H,8,FALSE)=TRUE)),"",IF(AND($E$2="Noord",VLOOKUP($B$4&amp;$B17&amp;I$10,Data!$A:$H,6,FALSE)="Vakantie"),"x",IF(AND($E$2="Midden",VLOOKUP($B$4&amp;$B17&amp;I$10,Data!$A:$H,7,FALSE)="Vakantie"),"x",IF(AND($E$2="Zuid",VLOOKUP($B$4&amp;$B17&amp;I$10,Data!$A:$H,8,FALSE)="Vakantie"),"x",""))))))</f>
        <v/>
      </c>
      <c r="J17" s="83">
        <f t="shared" si="0"/>
        <v>0</v>
      </c>
      <c r="L17" s="94">
        <v>7</v>
      </c>
      <c r="M17" s="126">
        <f t="shared" si="11"/>
        <v>46062</v>
      </c>
      <c r="N17" s="127">
        <f t="shared" si="12"/>
        <v>46066</v>
      </c>
      <c r="O17" s="19" t="str">
        <f>IF(AND($E$2="Noord",ISNA(VLOOKUP($L$4&amp;$L17&amp;O$10,Data!$A:$H,6,FALSE)=TRUE)),"",IF(AND($E$2="Midden",ISNA(VLOOKUP($L$4&amp;$L17&amp;O$10,Data!$A:$H,7,FALSE)=TRUE)),"",IF(AND($E$2="Zuid",ISNA(VLOOKUP($L$4&amp;$L17&amp;O$10,Data!$A:$H,8,FALSE)=TRUE)),"",IF(AND($E$2="Noord",VLOOKUP($L$4&amp;$L17&amp;O$10,Data!$A:$H,6,FALSE)="Vakantie"),"x",IF(AND($E$2="Midden",VLOOKUP($L$4&amp;$L17&amp;O$10,Data!$A:$H,7,FALSE)="Vakantie"),"x",IF(AND($E$2="Zuid",VLOOKUP($L$4&amp;$L17&amp;O$10,Data!$A:$H,8,FALSE)="Vakantie"),"x",""))))))</f>
        <v/>
      </c>
      <c r="P17" s="19" t="str">
        <f>IF(AND($E$2="Noord",ISNA(VLOOKUP($L$4&amp;$L17&amp;P$10,Data!$A:$H,6,FALSE)=TRUE)),"",IF(AND($E$2="Midden",ISNA(VLOOKUP($L$4&amp;$L17&amp;P$10,Data!$A:$H,7,FALSE)=TRUE)),"",IF(AND($E$2="Zuid",ISNA(VLOOKUP($L$4&amp;$L17&amp;P$10,Data!$A:$H,8,FALSE)=TRUE)),"",IF(AND($E$2="Noord",VLOOKUP($L$4&amp;$L17&amp;P$10,Data!$A:$H,6,FALSE)="Vakantie"),"x",IF(AND($E$2="Midden",VLOOKUP($L$4&amp;$L17&amp;P$10,Data!$A:$H,7,FALSE)="Vakantie"),"x",IF(AND($E$2="Zuid",VLOOKUP($L$4&amp;$L17&amp;P$10,Data!$A:$H,8,FALSE)="Vakantie"),"x",""))))))</f>
        <v/>
      </c>
      <c r="Q17" s="19" t="str">
        <f>IF(AND($E$2="Noord",ISNA(VLOOKUP($L$4&amp;$L17&amp;Q$10,Data!$A:$H,6,FALSE)=TRUE)),"",IF(AND($E$2="Midden",ISNA(VLOOKUP($L$4&amp;$L17&amp;Q$10,Data!$A:$H,7,FALSE)=TRUE)),"",IF(AND($E$2="Zuid",ISNA(VLOOKUP($L$4&amp;$L17&amp;Q$10,Data!$A:$H,8,FALSE)=TRUE)),"",IF(AND($E$2="Noord",VLOOKUP($L$4&amp;$L17&amp;Q$10,Data!$A:$H,6,FALSE)="Vakantie"),"x",IF(AND($E$2="Midden",VLOOKUP($L$4&amp;$L17&amp;Q$10,Data!$A:$H,7,FALSE)="Vakantie"),"x",IF(AND($E$2="Zuid",VLOOKUP($L$4&amp;$L17&amp;Q$10,Data!$A:$H,8,FALSE)="Vakantie"),"x",""))))))</f>
        <v/>
      </c>
      <c r="R17" s="19" t="str">
        <f>IF(AND($E$2="Noord",ISNA(VLOOKUP($L$4&amp;$L17&amp;R$10,Data!$A:$H,6,FALSE)=TRUE)),"",IF(AND($E$2="Midden",ISNA(VLOOKUP($L$4&amp;$L17&amp;R$10,Data!$A:$H,7,FALSE)=TRUE)),"",IF(AND($E$2="Zuid",ISNA(VLOOKUP($L$4&amp;$L17&amp;R$10,Data!$A:$H,8,FALSE)=TRUE)),"",IF(AND($E$2="Noord",VLOOKUP($L$4&amp;$L17&amp;R$10,Data!$A:$H,6,FALSE)="Vakantie"),"x",IF(AND($E$2="Midden",VLOOKUP($L$4&amp;$L17&amp;R$10,Data!$A:$H,7,FALSE)="Vakantie"),"x",IF(AND($E$2="Zuid",VLOOKUP($L$4&amp;$L17&amp;R$10,Data!$A:$H,8,FALSE)="Vakantie"),"x",""))))))</f>
        <v/>
      </c>
      <c r="S17" s="19" t="str">
        <f>IF(AND($E$2="Noord",ISNA(VLOOKUP($L$4&amp;$L17&amp;S$10,Data!$A:$H,6,FALSE)=TRUE)),"",IF(AND($E$2="Midden",ISNA(VLOOKUP($L$4&amp;$L17&amp;S$10,Data!$A:$H,7,FALSE)=TRUE)),"",IF(AND($E$2="Zuid",ISNA(VLOOKUP($L$4&amp;$L17&amp;S$10,Data!$A:$H,8,FALSE)=TRUE)),"",IF(AND($E$2="Noord",VLOOKUP($L$4&amp;$L17&amp;S$10,Data!$A:$H,6,FALSE)="Vakantie"),"x",IF(AND($E$2="Midden",VLOOKUP($L$4&amp;$L17&amp;S$10,Data!$A:$H,7,FALSE)="Vakantie"),"x",IF(AND($E$2="Zuid",VLOOKUP($L$4&amp;$L17&amp;S$10,Data!$A:$H,8,FALSE)="Vakantie"),"x",""))))))</f>
        <v/>
      </c>
      <c r="T17" s="83">
        <f t="shared" si="1"/>
        <v>0</v>
      </c>
      <c r="V17" s="94">
        <v>7</v>
      </c>
      <c r="W17" s="126">
        <f t="shared" si="13"/>
        <v>46433</v>
      </c>
      <c r="X17" s="126">
        <f t="shared" si="4"/>
        <v>46437</v>
      </c>
      <c r="Y17" s="19" t="str">
        <f>IF(AND($E$2="Noord",ISNA(VLOOKUP($V$4&amp;$V17&amp;Y$10,Data!$A:$H,6,FALSE)=TRUE)),"",IF(AND($E$2="Midden",ISNA(VLOOKUP($V$4&amp;$V17&amp;Y$10,Data!$A:$H,7,FALSE)=TRUE)),"",IF(AND($E$2="Zuid",ISNA(VLOOKUP($V$4&amp;$V17&amp;Y$10,Data!$A:$H,8,FALSE)=TRUE)),"",IF(AND($E$2="Noord",VLOOKUP($V$4&amp;$V17&amp;Y$10,Data!$A:$H,6,FALSE)="Vakantie"),"x",IF(AND($E$2="Midden",VLOOKUP($V$4&amp;$V17&amp;Y$10,Data!$A:$H,7,FALSE)="Vakantie"),"x",IF(AND($E$2="Zuid",VLOOKUP($V$4&amp;$V17&amp;Y$10,Data!$A:$H,8,FALSE)="Vakantie"),"x",""))))))</f>
        <v/>
      </c>
      <c r="Z17" s="19" t="str">
        <f>IF(AND($E$2="Noord",ISNA(VLOOKUP($V$4&amp;$V17&amp;Z$10,Data!$A:$H,6,FALSE)=TRUE)),"",IF(AND($E$2="Midden",ISNA(VLOOKUP($V$4&amp;$V17&amp;Z$10,Data!$A:$H,7,FALSE)=TRUE)),"",IF(AND($E$2="Zuid",ISNA(VLOOKUP($V$4&amp;$V17&amp;Z$10,Data!$A:$H,8,FALSE)=TRUE)),"",IF(AND($E$2="Noord",VLOOKUP($V$4&amp;$V17&amp;Z$10,Data!$A:$H,6,FALSE)="Vakantie"),"x",IF(AND($E$2="Midden",VLOOKUP($V$4&amp;$V17&amp;Z$10,Data!$A:$H,7,FALSE)="Vakantie"),"x",IF(AND($E$2="Zuid",VLOOKUP($V$4&amp;$V17&amp;Z$10,Data!$A:$H,8,FALSE)="Vakantie"),"x",""))))))</f>
        <v/>
      </c>
      <c r="AA17" s="19" t="str">
        <f>IF(AND($E$2="Noord",ISNA(VLOOKUP($V$4&amp;$V17&amp;AA$10,Data!$A:$H,6,FALSE)=TRUE)),"",IF(AND($E$2="Midden",ISNA(VLOOKUP($V$4&amp;$V17&amp;AA$10,Data!$A:$H,7,FALSE)=TRUE)),"",IF(AND($E$2="Zuid",ISNA(VLOOKUP($V$4&amp;$V17&amp;AA$10,Data!$A:$H,8,FALSE)=TRUE)),"",IF(AND($E$2="Noord",VLOOKUP($V$4&amp;$V17&amp;AA$10,Data!$A:$H,6,FALSE)="Vakantie"),"x",IF(AND($E$2="Midden",VLOOKUP($V$4&amp;$V17&amp;AA$10,Data!$A:$H,7,FALSE)="Vakantie"),"x",IF(AND($E$2="Zuid",VLOOKUP($V$4&amp;$V17&amp;AA$10,Data!$A:$H,8,FALSE)="Vakantie"),"x",""))))))</f>
        <v/>
      </c>
      <c r="AB17" s="19" t="str">
        <f>IF(AND($E$2="Noord",ISNA(VLOOKUP($V$4&amp;$V17&amp;AB$10,Data!$A:$H,6,FALSE)=TRUE)),"",IF(AND($E$2="Midden",ISNA(VLOOKUP($V$4&amp;$V17&amp;AB$10,Data!$A:$H,7,FALSE)=TRUE)),"",IF(AND($E$2="Zuid",ISNA(VLOOKUP($V$4&amp;$V17&amp;AB$10,Data!$A:$H,8,FALSE)=TRUE)),"",IF(AND($E$2="Noord",VLOOKUP($V$4&amp;$V17&amp;AB$10,Data!$A:$H,6,FALSE)="Vakantie"),"x",IF(AND($E$2="Midden",VLOOKUP($V$4&amp;$V17&amp;AB$10,Data!$A:$H,7,FALSE)="Vakantie"),"x",IF(AND($E$2="Zuid",VLOOKUP($V$4&amp;$V17&amp;AB$10,Data!$A:$H,8,FALSE)="Vakantie"),"x",""))))))</f>
        <v/>
      </c>
      <c r="AC17" s="19" t="str">
        <f>IF(AND($E$2="Noord",ISNA(VLOOKUP($V$4&amp;$V17&amp;AC$10,Data!$A:$H,6,FALSE)=TRUE)),"",IF(AND($E$2="Midden",ISNA(VLOOKUP($V$4&amp;$V17&amp;AC$10,Data!$A:$H,7,FALSE)=TRUE)),"",IF(AND($E$2="Zuid",ISNA(VLOOKUP($V$4&amp;$V17&amp;AC$10,Data!$A:$H,8,FALSE)=TRUE)),"",IF(AND($E$2="Noord",VLOOKUP($V$4&amp;$V17&amp;AC$10,Data!$A:$H,6,FALSE)="Vakantie"),"x",IF(AND($E$2="Midden",VLOOKUP($V$4&amp;$V17&amp;AC$10,Data!$A:$H,7,FALSE)="Vakantie"),"x",IF(AND($E$2="Zuid",VLOOKUP($V$4&amp;$V17&amp;AC$10,Data!$A:$H,8,FALSE)="Vakantie"),"x",""))))))</f>
        <v/>
      </c>
      <c r="AD17" s="83">
        <f t="shared" si="2"/>
        <v>0</v>
      </c>
      <c r="AI17">
        <f t="shared" si="5"/>
        <v>1</v>
      </c>
      <c r="AJ17" s="97" t="str">
        <f>IF((COUNTIF($AI$11:$AI17,2))&gt;1,"",IF(OR(AI16="",AI16=2),"",IF(AI17=1,"",IF(AND($AI17=2,E17&lt;&gt;""),$C17,IF(AND($AI17=2,F17&lt;&gt;""),$C17+1,IF(AND($AI17=2,G17&lt;&gt;""),$C17+2,IF(AND($AI17=2,H17&lt;&gt;""),$C17+3,IF(AND($AI17=2,I17&lt;&gt;""),$C17+4,""))))))))</f>
        <v/>
      </c>
      <c r="AK17">
        <f>IF(SUM(E18:$I$62)+$T$68+$AD$68=0,1,2)</f>
        <v>1</v>
      </c>
      <c r="AL17" s="18" t="str">
        <f t="shared" si="6"/>
        <v/>
      </c>
      <c r="AM17">
        <f t="shared" si="7"/>
        <v>1</v>
      </c>
      <c r="AN17" s="18" t="str">
        <f t="shared" si="14"/>
        <v/>
      </c>
      <c r="AO17">
        <f>IF(SUM(O18:$S$62)+$AD$68=0,1,2)</f>
        <v>1</v>
      </c>
      <c r="AP17" s="18" t="str">
        <f t="shared" si="8"/>
        <v/>
      </c>
      <c r="AQ17">
        <f>IF(SUM($O18:$S$62)=0,1,2)</f>
        <v>1</v>
      </c>
      <c r="AR17" s="18" t="str">
        <f>IF((COUNTIF($AI$11:$AI$64,2)+COUNTIF($AM$11:$AM$64,2)+COUNTIF(AQ$12:$AQ17,2))&gt;1,"",IF(OR(AQ16="",AQ16=2),"",IF(AQ17=1,"",IF(AND(AQ17=2,Y17&lt;&gt;""),W17,IF(AND(AQ17=2,Z17&lt;&gt;""),W17+1,IF(AND(AQ17=2,AA17&lt;&gt;""),W17+2,IF(AND(AQ17=2,AB17&lt;&gt;""),W17+3,IF(AND(AQ17=2,AC17&lt;&gt;""),W17+4,""))))))))</f>
        <v/>
      </c>
      <c r="AS17">
        <f>IF(SUM(Y18:$AC$62)=0,1,2)</f>
        <v>1</v>
      </c>
      <c r="AT17" s="18" t="str">
        <f t="shared" si="9"/>
        <v/>
      </c>
    </row>
    <row r="18" spans="2:46" x14ac:dyDescent="0.3">
      <c r="B18" s="94">
        <v>8</v>
      </c>
      <c r="C18" s="95">
        <f t="shared" si="10"/>
        <v>45705</v>
      </c>
      <c r="D18" s="95">
        <f t="shared" si="3"/>
        <v>45709</v>
      </c>
      <c r="E18" s="19" t="str">
        <f>IF(AND($E$2="Noord",ISNA(VLOOKUP($B$4&amp;$B18&amp;E$10,Data!$A:$H,6,FALSE)=TRUE)),"",IF(AND($E$2="Midden",ISNA(VLOOKUP($B$4&amp;$B18&amp;E$10,Data!$A:$H,7,FALSE)=TRUE)),"",IF(AND($E$2="Zuid",ISNA(VLOOKUP($B$4&amp;$B18&amp;E$10,Data!$A:$H,8,FALSE)=TRUE)),"",IF(AND($E$2="Noord",VLOOKUP($B$4&amp;$B18&amp;E$10,Data!$A:$H,6,FALSE)="Vakantie"),"x",IF(AND($E$2="Midden",VLOOKUP($B$4&amp;$B18&amp;E$10,Data!$A:$H,7,FALSE)="Vakantie"),"x",IF(AND($E$2="Zuid",VLOOKUP($B$4&amp;$B18&amp;E$10,Data!$A:$H,8,FALSE)="Vakantie"),"x",""))))))</f>
        <v>x</v>
      </c>
      <c r="F18" s="19" t="str">
        <f>IF(AND($E$2="Noord",ISNA(VLOOKUP($B$4&amp;$B18&amp;F$10,Data!$A:$H,6,FALSE)=TRUE)),"",IF(AND($E$2="Midden",ISNA(VLOOKUP($B$4&amp;$B18&amp;F$10,Data!$A:$H,7,FALSE)=TRUE)),"",IF(AND($E$2="Zuid",ISNA(VLOOKUP($B$4&amp;$B18&amp;F$10,Data!$A:$H,8,FALSE)=TRUE)),"",IF(AND($E$2="Noord",VLOOKUP($B$4&amp;$B18&amp;F$10,Data!$A:$H,6,FALSE)="Vakantie"),"x",IF(AND($E$2="Midden",VLOOKUP($B$4&amp;$B18&amp;F$10,Data!$A:$H,7,FALSE)="Vakantie"),"x",IF(AND($E$2="Zuid",VLOOKUP($B$4&amp;$B18&amp;F$10,Data!$A:$H,8,FALSE)="Vakantie"),"x",""))))))</f>
        <v>x</v>
      </c>
      <c r="G18" s="19" t="str">
        <f>IF(AND($E$2="Noord",ISNA(VLOOKUP($B$4&amp;$B18&amp;G$10,Data!$A:$H,6,FALSE)=TRUE)),"",IF(AND($E$2="Midden",ISNA(VLOOKUP($B$4&amp;$B18&amp;G$10,Data!$A:$H,7,FALSE)=TRUE)),"",IF(AND($E$2="Zuid",ISNA(VLOOKUP($B$4&amp;$B18&amp;G$10,Data!$A:$H,8,FALSE)=TRUE)),"",IF(AND($E$2="Noord",VLOOKUP($B$4&amp;$B18&amp;G$10,Data!$A:$H,6,FALSE)="Vakantie"),"x",IF(AND($E$2="Midden",VLOOKUP($B$4&amp;$B18&amp;G$10,Data!$A:$H,7,FALSE)="Vakantie"),"x",IF(AND($E$2="Zuid",VLOOKUP($B$4&amp;$B18&amp;G$10,Data!$A:$H,8,FALSE)="Vakantie"),"x",""))))))</f>
        <v>x</v>
      </c>
      <c r="H18" s="19" t="str">
        <f>IF(AND($E$2="Noord",ISNA(VLOOKUP($B$4&amp;$B18&amp;H$10,Data!$A:$H,6,FALSE)=TRUE)),"",IF(AND($E$2="Midden",ISNA(VLOOKUP($B$4&amp;$B18&amp;H$10,Data!$A:$H,7,FALSE)=TRUE)),"",IF(AND($E$2="Zuid",ISNA(VLOOKUP($B$4&amp;$B18&amp;H$10,Data!$A:$H,8,FALSE)=TRUE)),"",IF(AND($E$2="Noord",VLOOKUP($B$4&amp;$B18&amp;H$10,Data!$A:$H,6,FALSE)="Vakantie"),"x",IF(AND($E$2="Midden",VLOOKUP($B$4&amp;$B18&amp;H$10,Data!$A:$H,7,FALSE)="Vakantie"),"x",IF(AND($E$2="Zuid",VLOOKUP($B$4&amp;$B18&amp;H$10,Data!$A:$H,8,FALSE)="Vakantie"),"x",""))))))</f>
        <v>x</v>
      </c>
      <c r="I18" s="19" t="str">
        <f>IF(AND($E$2="Noord",ISNA(VLOOKUP($B$4&amp;$B18&amp;I$10,Data!$A:$H,6,FALSE)=TRUE)),"",IF(AND($E$2="Midden",ISNA(VLOOKUP($B$4&amp;$B18&amp;I$10,Data!$A:$H,7,FALSE)=TRUE)),"",IF(AND($E$2="Zuid",ISNA(VLOOKUP($B$4&amp;$B18&amp;I$10,Data!$A:$H,8,FALSE)=TRUE)),"",IF(AND($E$2="Noord",VLOOKUP($B$4&amp;$B18&amp;I$10,Data!$A:$H,6,FALSE)="Vakantie"),"x",IF(AND($E$2="Midden",VLOOKUP($B$4&amp;$B18&amp;I$10,Data!$A:$H,7,FALSE)="Vakantie"),"x",IF(AND($E$2="Zuid",VLOOKUP($B$4&amp;$B18&amp;I$10,Data!$A:$H,8,FALSE)="Vakantie"),"x",""))))))</f>
        <v>x</v>
      </c>
      <c r="J18" s="83">
        <f t="shared" si="0"/>
        <v>0</v>
      </c>
      <c r="L18" s="94">
        <v>8</v>
      </c>
      <c r="M18" s="126">
        <f t="shared" si="11"/>
        <v>46069</v>
      </c>
      <c r="N18" s="127">
        <f t="shared" si="12"/>
        <v>46073</v>
      </c>
      <c r="O18" s="19" t="str">
        <f>IF(AND($E$2="Noord",ISNA(VLOOKUP($L$4&amp;$L18&amp;O$10,Data!$A:$H,6,FALSE)=TRUE)),"",IF(AND($E$2="Midden",ISNA(VLOOKUP($L$4&amp;$L18&amp;O$10,Data!$A:$H,7,FALSE)=TRUE)),"",IF(AND($E$2="Zuid",ISNA(VLOOKUP($L$4&amp;$L18&amp;O$10,Data!$A:$H,8,FALSE)=TRUE)),"",IF(AND($E$2="Noord",VLOOKUP($L$4&amp;$L18&amp;O$10,Data!$A:$H,6,FALSE)="Vakantie"),"x",IF(AND($E$2="Midden",VLOOKUP($L$4&amp;$L18&amp;O$10,Data!$A:$H,7,FALSE)="Vakantie"),"x",IF(AND($E$2="Zuid",VLOOKUP($L$4&amp;$L18&amp;O$10,Data!$A:$H,8,FALSE)="Vakantie"),"x",""))))))</f>
        <v/>
      </c>
      <c r="P18" s="19" t="str">
        <f>IF(AND($E$2="Noord",ISNA(VLOOKUP($L$4&amp;$L18&amp;P$10,Data!$A:$H,6,FALSE)=TRUE)),"",IF(AND($E$2="Midden",ISNA(VLOOKUP($L$4&amp;$L18&amp;P$10,Data!$A:$H,7,FALSE)=TRUE)),"",IF(AND($E$2="Zuid",ISNA(VLOOKUP($L$4&amp;$L18&amp;P$10,Data!$A:$H,8,FALSE)=TRUE)),"",IF(AND($E$2="Noord",VLOOKUP($L$4&amp;$L18&amp;P$10,Data!$A:$H,6,FALSE)="Vakantie"),"x",IF(AND($E$2="Midden",VLOOKUP($L$4&amp;$L18&amp;P$10,Data!$A:$H,7,FALSE)="Vakantie"),"x",IF(AND($E$2="Zuid",VLOOKUP($L$4&amp;$L18&amp;P$10,Data!$A:$H,8,FALSE)="Vakantie"),"x",""))))))</f>
        <v/>
      </c>
      <c r="Q18" s="19" t="str">
        <f>IF(AND($E$2="Noord",ISNA(VLOOKUP($L$4&amp;$L18&amp;Q$10,Data!$A:$H,6,FALSE)=TRUE)),"",IF(AND($E$2="Midden",ISNA(VLOOKUP($L$4&amp;$L18&amp;Q$10,Data!$A:$H,7,FALSE)=TRUE)),"",IF(AND($E$2="Zuid",ISNA(VLOOKUP($L$4&amp;$L18&amp;Q$10,Data!$A:$H,8,FALSE)=TRUE)),"",IF(AND($E$2="Noord",VLOOKUP($L$4&amp;$L18&amp;Q$10,Data!$A:$H,6,FALSE)="Vakantie"),"x",IF(AND($E$2="Midden",VLOOKUP($L$4&amp;$L18&amp;Q$10,Data!$A:$H,7,FALSE)="Vakantie"),"x",IF(AND($E$2="Zuid",VLOOKUP($L$4&amp;$L18&amp;Q$10,Data!$A:$H,8,FALSE)="Vakantie"),"x",""))))))</f>
        <v/>
      </c>
      <c r="R18" s="19" t="str">
        <f>IF(AND($E$2="Noord",ISNA(VLOOKUP($L$4&amp;$L18&amp;R$10,Data!$A:$H,6,FALSE)=TRUE)),"",IF(AND($E$2="Midden",ISNA(VLOOKUP($L$4&amp;$L18&amp;R$10,Data!$A:$H,7,FALSE)=TRUE)),"",IF(AND($E$2="Zuid",ISNA(VLOOKUP($L$4&amp;$L18&amp;R$10,Data!$A:$H,8,FALSE)=TRUE)),"",IF(AND($E$2="Noord",VLOOKUP($L$4&amp;$L18&amp;R$10,Data!$A:$H,6,FALSE)="Vakantie"),"x",IF(AND($E$2="Midden",VLOOKUP($L$4&amp;$L18&amp;R$10,Data!$A:$H,7,FALSE)="Vakantie"),"x",IF(AND($E$2="Zuid",VLOOKUP($L$4&amp;$L18&amp;R$10,Data!$A:$H,8,FALSE)="Vakantie"),"x",""))))))</f>
        <v/>
      </c>
      <c r="S18" s="19" t="str">
        <f>IF(AND($E$2="Noord",ISNA(VLOOKUP($L$4&amp;$L18&amp;S$10,Data!$A:$H,6,FALSE)=TRUE)),"",IF(AND($E$2="Midden",ISNA(VLOOKUP($L$4&amp;$L18&amp;S$10,Data!$A:$H,7,FALSE)=TRUE)),"",IF(AND($E$2="Zuid",ISNA(VLOOKUP($L$4&amp;$L18&amp;S$10,Data!$A:$H,8,FALSE)=TRUE)),"",IF(AND($E$2="Noord",VLOOKUP($L$4&amp;$L18&amp;S$10,Data!$A:$H,6,FALSE)="Vakantie"),"x",IF(AND($E$2="Midden",VLOOKUP($L$4&amp;$L18&amp;S$10,Data!$A:$H,7,FALSE)="Vakantie"),"x",IF(AND($E$2="Zuid",VLOOKUP($L$4&amp;$L18&amp;S$10,Data!$A:$H,8,FALSE)="Vakantie"),"x",""))))))</f>
        <v/>
      </c>
      <c r="T18" s="83">
        <f t="shared" si="1"/>
        <v>0</v>
      </c>
      <c r="V18" s="94">
        <v>8</v>
      </c>
      <c r="W18" s="126">
        <f t="shared" si="13"/>
        <v>46440</v>
      </c>
      <c r="X18" s="126">
        <f t="shared" si="4"/>
        <v>46444</v>
      </c>
      <c r="Y18" s="19" t="str">
        <f>IF(AND($E$2="Noord",ISNA(VLOOKUP($V$4&amp;$V18&amp;Y$10,Data!$A:$H,6,FALSE)=TRUE)),"",IF(AND($E$2="Midden",ISNA(VLOOKUP($V$4&amp;$V18&amp;Y$10,Data!$A:$H,7,FALSE)=TRUE)),"",IF(AND($E$2="Zuid",ISNA(VLOOKUP($V$4&amp;$V18&amp;Y$10,Data!$A:$H,8,FALSE)=TRUE)),"",IF(AND($E$2="Noord",VLOOKUP($V$4&amp;$V18&amp;Y$10,Data!$A:$H,6,FALSE)="Vakantie"),"x",IF(AND($E$2="Midden",VLOOKUP($V$4&amp;$V18&amp;Y$10,Data!$A:$H,7,FALSE)="Vakantie"),"x",IF(AND($E$2="Zuid",VLOOKUP($V$4&amp;$V18&amp;Y$10,Data!$A:$H,8,FALSE)="Vakantie"),"x",""))))))</f>
        <v>x</v>
      </c>
      <c r="Z18" s="19" t="str">
        <f>IF(AND($E$2="Noord",ISNA(VLOOKUP($V$4&amp;$V18&amp;Z$10,Data!$A:$H,6,FALSE)=TRUE)),"",IF(AND($E$2="Midden",ISNA(VLOOKUP($V$4&amp;$V18&amp;Z$10,Data!$A:$H,7,FALSE)=TRUE)),"",IF(AND($E$2="Zuid",ISNA(VLOOKUP($V$4&amp;$V18&amp;Z$10,Data!$A:$H,8,FALSE)=TRUE)),"",IF(AND($E$2="Noord",VLOOKUP($V$4&amp;$V18&amp;Z$10,Data!$A:$H,6,FALSE)="Vakantie"),"x",IF(AND($E$2="Midden",VLOOKUP($V$4&amp;$V18&amp;Z$10,Data!$A:$H,7,FALSE)="Vakantie"),"x",IF(AND($E$2="Zuid",VLOOKUP($V$4&amp;$V18&amp;Z$10,Data!$A:$H,8,FALSE)="Vakantie"),"x",""))))))</f>
        <v>x</v>
      </c>
      <c r="AA18" s="19" t="str">
        <f>IF(AND($E$2="Noord",ISNA(VLOOKUP($V$4&amp;$V18&amp;AA$10,Data!$A:$H,6,FALSE)=TRUE)),"",IF(AND($E$2="Midden",ISNA(VLOOKUP($V$4&amp;$V18&amp;AA$10,Data!$A:$H,7,FALSE)=TRUE)),"",IF(AND($E$2="Zuid",ISNA(VLOOKUP($V$4&amp;$V18&amp;AA$10,Data!$A:$H,8,FALSE)=TRUE)),"",IF(AND($E$2="Noord",VLOOKUP($V$4&amp;$V18&amp;AA$10,Data!$A:$H,6,FALSE)="Vakantie"),"x",IF(AND($E$2="Midden",VLOOKUP($V$4&amp;$V18&amp;AA$10,Data!$A:$H,7,FALSE)="Vakantie"),"x",IF(AND($E$2="Zuid",VLOOKUP($V$4&amp;$V18&amp;AA$10,Data!$A:$H,8,FALSE)="Vakantie"),"x",""))))))</f>
        <v>x</v>
      </c>
      <c r="AB18" s="19" t="str">
        <f>IF(AND($E$2="Noord",ISNA(VLOOKUP($V$4&amp;$V18&amp;AB$10,Data!$A:$H,6,FALSE)=TRUE)),"",IF(AND($E$2="Midden",ISNA(VLOOKUP($V$4&amp;$V18&amp;AB$10,Data!$A:$H,7,FALSE)=TRUE)),"",IF(AND($E$2="Zuid",ISNA(VLOOKUP($V$4&amp;$V18&amp;AB$10,Data!$A:$H,8,FALSE)=TRUE)),"",IF(AND($E$2="Noord",VLOOKUP($V$4&amp;$V18&amp;AB$10,Data!$A:$H,6,FALSE)="Vakantie"),"x",IF(AND($E$2="Midden",VLOOKUP($V$4&amp;$V18&amp;AB$10,Data!$A:$H,7,FALSE)="Vakantie"),"x",IF(AND($E$2="Zuid",VLOOKUP($V$4&amp;$V18&amp;AB$10,Data!$A:$H,8,FALSE)="Vakantie"),"x",""))))))</f>
        <v>x</v>
      </c>
      <c r="AC18" s="19" t="str">
        <f>IF(AND($E$2="Noord",ISNA(VLOOKUP($V$4&amp;$V18&amp;AC$10,Data!$A:$H,6,FALSE)=TRUE)),"",IF(AND($E$2="Midden",ISNA(VLOOKUP($V$4&amp;$V18&amp;AC$10,Data!$A:$H,7,FALSE)=TRUE)),"",IF(AND($E$2="Zuid",ISNA(VLOOKUP($V$4&amp;$V18&amp;AC$10,Data!$A:$H,8,FALSE)=TRUE)),"",IF(AND($E$2="Noord",VLOOKUP($V$4&amp;$V18&amp;AC$10,Data!$A:$H,6,FALSE)="Vakantie"),"x",IF(AND($E$2="Midden",VLOOKUP($V$4&amp;$V18&amp;AC$10,Data!$A:$H,7,FALSE)="Vakantie"),"x",IF(AND($E$2="Zuid",VLOOKUP($V$4&amp;$V18&amp;AC$10,Data!$A:$H,8,FALSE)="Vakantie"),"x",""))))))</f>
        <v>x</v>
      </c>
      <c r="AD18" s="83">
        <f t="shared" si="2"/>
        <v>0</v>
      </c>
      <c r="AI18">
        <f t="shared" si="5"/>
        <v>1</v>
      </c>
      <c r="AJ18" s="97" t="str">
        <f>IF((COUNTIF($AI$11:$AI18,2))&gt;1,"",IF(OR(AI17="",AI17=2),"",IF(AI18=1,"",IF(AND($AI18=2,E18&lt;&gt;""),$C18,IF(AND($AI18=2,F18&lt;&gt;""),$C18+1,IF(AND($AI18=2,G18&lt;&gt;""),$C18+2,IF(AND($AI18=2,H18&lt;&gt;""),$C18+3,IF(AND($AI18=2,I18&lt;&gt;""),$C18+4,""))))))))</f>
        <v/>
      </c>
      <c r="AK18">
        <f>IF(SUM(E19:$I$62)+$T$68+$AD$68=0,1,2)</f>
        <v>1</v>
      </c>
      <c r="AL18" s="18" t="str">
        <f t="shared" si="6"/>
        <v/>
      </c>
      <c r="AM18">
        <f t="shared" si="7"/>
        <v>1</v>
      </c>
      <c r="AN18" s="18" t="str">
        <f t="shared" si="14"/>
        <v/>
      </c>
      <c r="AO18">
        <f>IF(SUM(O19:$S$62)+$AD$68=0,1,2)</f>
        <v>1</v>
      </c>
      <c r="AP18" s="18" t="str">
        <f t="shared" si="8"/>
        <v/>
      </c>
      <c r="AQ18">
        <f>IF(SUM($O19:$S$62)=0,1,2)</f>
        <v>1</v>
      </c>
      <c r="AR18" s="18" t="str">
        <f>IF((COUNTIF($AI$11:$AI$64,2)+COUNTIF($AM$11:$AM$64,2)+COUNTIF(AQ$12:$AQ18,2))&gt;1,"",IF(OR(AQ17="",AQ17=2),"",IF(AQ18=1,"",IF(AND(AQ18=2,Y18&lt;&gt;""),W18,IF(AND(AQ18=2,Z18&lt;&gt;""),W18+1,IF(AND(AQ18=2,AA18&lt;&gt;""),W18+2,IF(AND(AQ18=2,AB18&lt;&gt;""),W18+3,IF(AND(AQ18=2,AC18&lt;&gt;""),W18+4,""))))))))</f>
        <v/>
      </c>
      <c r="AS18">
        <f>IF(SUM(Y19:$AC$62)=0,1,2)</f>
        <v>1</v>
      </c>
      <c r="AT18" s="18" t="str">
        <f t="shared" si="9"/>
        <v/>
      </c>
    </row>
    <row r="19" spans="2:46" x14ac:dyDescent="0.3">
      <c r="B19" s="94">
        <v>9</v>
      </c>
      <c r="C19" s="95">
        <f t="shared" si="10"/>
        <v>45712</v>
      </c>
      <c r="D19" s="95">
        <f t="shared" si="3"/>
        <v>45716</v>
      </c>
      <c r="E19" s="19" t="str">
        <f>IF(AND($E$2="Noord",ISNA(VLOOKUP($B$4&amp;$B19&amp;E$10,Data!$A:$H,6,FALSE)=TRUE)),"",IF(AND($E$2="Midden",ISNA(VLOOKUP($B$4&amp;$B19&amp;E$10,Data!$A:$H,7,FALSE)=TRUE)),"",IF(AND($E$2="Zuid",ISNA(VLOOKUP($B$4&amp;$B19&amp;E$10,Data!$A:$H,8,FALSE)=TRUE)),"",IF(AND($E$2="Noord",VLOOKUP($B$4&amp;$B19&amp;E$10,Data!$A:$H,6,FALSE)="Vakantie"),"x",IF(AND($E$2="Midden",VLOOKUP($B$4&amp;$B19&amp;E$10,Data!$A:$H,7,FALSE)="Vakantie"),"x",IF(AND($E$2="Zuid",VLOOKUP($B$4&amp;$B19&amp;E$10,Data!$A:$H,8,FALSE)="Vakantie"),"x",""))))))</f>
        <v/>
      </c>
      <c r="F19" s="19" t="str">
        <f>IF(AND($E$2="Noord",ISNA(VLOOKUP($B$4&amp;$B19&amp;F$10,Data!$A:$H,6,FALSE)=TRUE)),"",IF(AND($E$2="Midden",ISNA(VLOOKUP($B$4&amp;$B19&amp;F$10,Data!$A:$H,7,FALSE)=TRUE)),"",IF(AND($E$2="Zuid",ISNA(VLOOKUP($B$4&amp;$B19&amp;F$10,Data!$A:$H,8,FALSE)=TRUE)),"",IF(AND($E$2="Noord",VLOOKUP($B$4&amp;$B19&amp;F$10,Data!$A:$H,6,FALSE)="Vakantie"),"x",IF(AND($E$2="Midden",VLOOKUP($B$4&amp;$B19&amp;F$10,Data!$A:$H,7,FALSE)="Vakantie"),"x",IF(AND($E$2="Zuid",VLOOKUP($B$4&amp;$B19&amp;F$10,Data!$A:$H,8,FALSE)="Vakantie"),"x",""))))))</f>
        <v/>
      </c>
      <c r="G19" s="19" t="str">
        <f>IF(AND($E$2="Noord",ISNA(VLOOKUP($B$4&amp;$B19&amp;G$10,Data!$A:$H,6,FALSE)=TRUE)),"",IF(AND($E$2="Midden",ISNA(VLOOKUP($B$4&amp;$B19&amp;G$10,Data!$A:$H,7,FALSE)=TRUE)),"",IF(AND($E$2="Zuid",ISNA(VLOOKUP($B$4&amp;$B19&amp;G$10,Data!$A:$H,8,FALSE)=TRUE)),"",IF(AND($E$2="Noord",VLOOKUP($B$4&amp;$B19&amp;G$10,Data!$A:$H,6,FALSE)="Vakantie"),"x",IF(AND($E$2="Midden",VLOOKUP($B$4&amp;$B19&amp;G$10,Data!$A:$H,7,FALSE)="Vakantie"),"x",IF(AND($E$2="Zuid",VLOOKUP($B$4&amp;$B19&amp;G$10,Data!$A:$H,8,FALSE)="Vakantie"),"x",""))))))</f>
        <v/>
      </c>
      <c r="H19" s="19" t="str">
        <f>IF(AND($E$2="Noord",ISNA(VLOOKUP($B$4&amp;$B19&amp;H$10,Data!$A:$H,6,FALSE)=TRUE)),"",IF(AND($E$2="Midden",ISNA(VLOOKUP($B$4&amp;$B19&amp;H$10,Data!$A:$H,7,FALSE)=TRUE)),"",IF(AND($E$2="Zuid",ISNA(VLOOKUP($B$4&amp;$B19&amp;H$10,Data!$A:$H,8,FALSE)=TRUE)),"",IF(AND($E$2="Noord",VLOOKUP($B$4&amp;$B19&amp;H$10,Data!$A:$H,6,FALSE)="Vakantie"),"x",IF(AND($E$2="Midden",VLOOKUP($B$4&amp;$B19&amp;H$10,Data!$A:$H,7,FALSE)="Vakantie"),"x",IF(AND($E$2="Zuid",VLOOKUP($B$4&amp;$B19&amp;H$10,Data!$A:$H,8,FALSE)="Vakantie"),"x",""))))))</f>
        <v/>
      </c>
      <c r="I19" s="19" t="str">
        <f>IF(AND($E$2="Noord",ISNA(VLOOKUP($B$4&amp;$B19&amp;I$10,Data!$A:$H,6,FALSE)=TRUE)),"",IF(AND($E$2="Midden",ISNA(VLOOKUP($B$4&amp;$B19&amp;I$10,Data!$A:$H,7,FALSE)=TRUE)),"",IF(AND($E$2="Zuid",ISNA(VLOOKUP($B$4&amp;$B19&amp;I$10,Data!$A:$H,8,FALSE)=TRUE)),"",IF(AND($E$2="Noord",VLOOKUP($B$4&amp;$B19&amp;I$10,Data!$A:$H,6,FALSE)="Vakantie"),"x",IF(AND($E$2="Midden",VLOOKUP($B$4&amp;$B19&amp;I$10,Data!$A:$H,7,FALSE)="Vakantie"),"x",IF(AND($E$2="Zuid",VLOOKUP($B$4&amp;$B19&amp;I$10,Data!$A:$H,8,FALSE)="Vakantie"),"x",""))))))</f>
        <v/>
      </c>
      <c r="J19" s="83">
        <f t="shared" si="0"/>
        <v>0</v>
      </c>
      <c r="L19" s="94">
        <v>9</v>
      </c>
      <c r="M19" s="126">
        <f t="shared" si="11"/>
        <v>46076</v>
      </c>
      <c r="N19" s="127">
        <f t="shared" si="12"/>
        <v>46080</v>
      </c>
      <c r="O19" s="19" t="str">
        <f>IF(AND($E$2="Noord",ISNA(VLOOKUP($L$4&amp;$L19&amp;O$10,Data!$A:$H,6,FALSE)=TRUE)),"",IF(AND($E$2="Midden",ISNA(VLOOKUP($L$4&amp;$L19&amp;O$10,Data!$A:$H,7,FALSE)=TRUE)),"",IF(AND($E$2="Zuid",ISNA(VLOOKUP($L$4&amp;$L19&amp;O$10,Data!$A:$H,8,FALSE)=TRUE)),"",IF(AND($E$2="Noord",VLOOKUP($L$4&amp;$L19&amp;O$10,Data!$A:$H,6,FALSE)="Vakantie"),"x",IF(AND($E$2="Midden",VLOOKUP($L$4&amp;$L19&amp;O$10,Data!$A:$H,7,FALSE)="Vakantie"),"x",IF(AND($E$2="Zuid",VLOOKUP($L$4&amp;$L19&amp;O$10,Data!$A:$H,8,FALSE)="Vakantie"),"x",""))))))</f>
        <v>x</v>
      </c>
      <c r="P19" s="19" t="str">
        <f>IF(AND($E$2="Noord",ISNA(VLOOKUP($L$4&amp;$L19&amp;P$10,Data!$A:$H,6,FALSE)=TRUE)),"",IF(AND($E$2="Midden",ISNA(VLOOKUP($L$4&amp;$L19&amp;P$10,Data!$A:$H,7,FALSE)=TRUE)),"",IF(AND($E$2="Zuid",ISNA(VLOOKUP($L$4&amp;$L19&amp;P$10,Data!$A:$H,8,FALSE)=TRUE)),"",IF(AND($E$2="Noord",VLOOKUP($L$4&amp;$L19&amp;P$10,Data!$A:$H,6,FALSE)="Vakantie"),"x",IF(AND($E$2="Midden",VLOOKUP($L$4&amp;$L19&amp;P$10,Data!$A:$H,7,FALSE)="Vakantie"),"x",IF(AND($E$2="Zuid",VLOOKUP($L$4&amp;$L19&amp;P$10,Data!$A:$H,8,FALSE)="Vakantie"),"x",""))))))</f>
        <v>x</v>
      </c>
      <c r="Q19" s="19" t="str">
        <f>IF(AND($E$2="Noord",ISNA(VLOOKUP($L$4&amp;$L19&amp;Q$10,Data!$A:$H,6,FALSE)=TRUE)),"",IF(AND($E$2="Midden",ISNA(VLOOKUP($L$4&amp;$L19&amp;Q$10,Data!$A:$H,7,FALSE)=TRUE)),"",IF(AND($E$2="Zuid",ISNA(VLOOKUP($L$4&amp;$L19&amp;Q$10,Data!$A:$H,8,FALSE)=TRUE)),"",IF(AND($E$2="Noord",VLOOKUP($L$4&amp;$L19&amp;Q$10,Data!$A:$H,6,FALSE)="Vakantie"),"x",IF(AND($E$2="Midden",VLOOKUP($L$4&amp;$L19&amp;Q$10,Data!$A:$H,7,FALSE)="Vakantie"),"x",IF(AND($E$2="Zuid",VLOOKUP($L$4&amp;$L19&amp;Q$10,Data!$A:$H,8,FALSE)="Vakantie"),"x",""))))))</f>
        <v>x</v>
      </c>
      <c r="R19" s="19" t="str">
        <f>IF(AND($E$2="Noord",ISNA(VLOOKUP($L$4&amp;$L19&amp;R$10,Data!$A:$H,6,FALSE)=TRUE)),"",IF(AND($E$2="Midden",ISNA(VLOOKUP($L$4&amp;$L19&amp;R$10,Data!$A:$H,7,FALSE)=TRUE)),"",IF(AND($E$2="Zuid",ISNA(VLOOKUP($L$4&amp;$L19&amp;R$10,Data!$A:$H,8,FALSE)=TRUE)),"",IF(AND($E$2="Noord",VLOOKUP($L$4&amp;$L19&amp;R$10,Data!$A:$H,6,FALSE)="Vakantie"),"x",IF(AND($E$2="Midden",VLOOKUP($L$4&amp;$L19&amp;R$10,Data!$A:$H,7,FALSE)="Vakantie"),"x",IF(AND($E$2="Zuid",VLOOKUP($L$4&amp;$L19&amp;R$10,Data!$A:$H,8,FALSE)="Vakantie"),"x",""))))))</f>
        <v>x</v>
      </c>
      <c r="S19" s="19" t="str">
        <f>IF(AND($E$2="Noord",ISNA(VLOOKUP($L$4&amp;$L19&amp;S$10,Data!$A:$H,6,FALSE)=TRUE)),"",IF(AND($E$2="Midden",ISNA(VLOOKUP($L$4&amp;$L19&amp;S$10,Data!$A:$H,7,FALSE)=TRUE)),"",IF(AND($E$2="Zuid",ISNA(VLOOKUP($L$4&amp;$L19&amp;S$10,Data!$A:$H,8,FALSE)=TRUE)),"",IF(AND($E$2="Noord",VLOOKUP($L$4&amp;$L19&amp;S$10,Data!$A:$H,6,FALSE)="Vakantie"),"x",IF(AND($E$2="Midden",VLOOKUP($L$4&amp;$L19&amp;S$10,Data!$A:$H,7,FALSE)="Vakantie"),"x",IF(AND($E$2="Zuid",VLOOKUP($L$4&amp;$L19&amp;S$10,Data!$A:$H,8,FALSE)="Vakantie"),"x",""))))))</f>
        <v>x</v>
      </c>
      <c r="T19" s="83">
        <f t="shared" si="1"/>
        <v>0</v>
      </c>
      <c r="V19" s="94">
        <v>9</v>
      </c>
      <c r="W19" s="126">
        <f t="shared" si="13"/>
        <v>46447</v>
      </c>
      <c r="X19" s="126">
        <f t="shared" si="4"/>
        <v>46451</v>
      </c>
      <c r="Y19" s="19" t="str">
        <f>IF(AND($E$2="Noord",ISNA(VLOOKUP($V$4&amp;$V19&amp;Y$10,Data!$A:$H,6,FALSE)=TRUE)),"",IF(AND($E$2="Midden",ISNA(VLOOKUP($V$4&amp;$V19&amp;Y$10,Data!$A:$H,7,FALSE)=TRUE)),"",IF(AND($E$2="Zuid",ISNA(VLOOKUP($V$4&amp;$V19&amp;Y$10,Data!$A:$H,8,FALSE)=TRUE)),"",IF(AND($E$2="Noord",VLOOKUP($V$4&amp;$V19&amp;Y$10,Data!$A:$H,6,FALSE)="Vakantie"),"x",IF(AND($E$2="Midden",VLOOKUP($V$4&amp;$V19&amp;Y$10,Data!$A:$H,7,FALSE)="Vakantie"),"x",IF(AND($E$2="Zuid",VLOOKUP($V$4&amp;$V19&amp;Y$10,Data!$A:$H,8,FALSE)="Vakantie"),"x",""))))))</f>
        <v/>
      </c>
      <c r="Z19" s="19" t="str">
        <f>IF(AND($E$2="Noord",ISNA(VLOOKUP($V$4&amp;$V19&amp;Z$10,Data!$A:$H,6,FALSE)=TRUE)),"",IF(AND($E$2="Midden",ISNA(VLOOKUP($V$4&amp;$V19&amp;Z$10,Data!$A:$H,7,FALSE)=TRUE)),"",IF(AND($E$2="Zuid",ISNA(VLOOKUP($V$4&amp;$V19&amp;Z$10,Data!$A:$H,8,FALSE)=TRUE)),"",IF(AND($E$2="Noord",VLOOKUP($V$4&amp;$V19&amp;Z$10,Data!$A:$H,6,FALSE)="Vakantie"),"x",IF(AND($E$2="Midden",VLOOKUP($V$4&amp;$V19&amp;Z$10,Data!$A:$H,7,FALSE)="Vakantie"),"x",IF(AND($E$2="Zuid",VLOOKUP($V$4&amp;$V19&amp;Z$10,Data!$A:$H,8,FALSE)="Vakantie"),"x",""))))))</f>
        <v/>
      </c>
      <c r="AA19" s="19" t="str">
        <f>IF(AND($E$2="Noord",ISNA(VLOOKUP($V$4&amp;$V19&amp;AA$10,Data!$A:$H,6,FALSE)=TRUE)),"",IF(AND($E$2="Midden",ISNA(VLOOKUP($V$4&amp;$V19&amp;AA$10,Data!$A:$H,7,FALSE)=TRUE)),"",IF(AND($E$2="Zuid",ISNA(VLOOKUP($V$4&amp;$V19&amp;AA$10,Data!$A:$H,8,FALSE)=TRUE)),"",IF(AND($E$2="Noord",VLOOKUP($V$4&amp;$V19&amp;AA$10,Data!$A:$H,6,FALSE)="Vakantie"),"x",IF(AND($E$2="Midden",VLOOKUP($V$4&amp;$V19&amp;AA$10,Data!$A:$H,7,FALSE)="Vakantie"),"x",IF(AND($E$2="Zuid",VLOOKUP($V$4&amp;$V19&amp;AA$10,Data!$A:$H,8,FALSE)="Vakantie"),"x",""))))))</f>
        <v/>
      </c>
      <c r="AB19" s="19" t="str">
        <f>IF(AND($E$2="Noord",ISNA(VLOOKUP($V$4&amp;$V19&amp;AB$10,Data!$A:$H,6,FALSE)=TRUE)),"",IF(AND($E$2="Midden",ISNA(VLOOKUP($V$4&amp;$V19&amp;AB$10,Data!$A:$H,7,FALSE)=TRUE)),"",IF(AND($E$2="Zuid",ISNA(VLOOKUP($V$4&amp;$V19&amp;AB$10,Data!$A:$H,8,FALSE)=TRUE)),"",IF(AND($E$2="Noord",VLOOKUP($V$4&amp;$V19&amp;AB$10,Data!$A:$H,6,FALSE)="Vakantie"),"x",IF(AND($E$2="Midden",VLOOKUP($V$4&amp;$V19&amp;AB$10,Data!$A:$H,7,FALSE)="Vakantie"),"x",IF(AND($E$2="Zuid",VLOOKUP($V$4&amp;$V19&amp;AB$10,Data!$A:$H,8,FALSE)="Vakantie"),"x",""))))))</f>
        <v/>
      </c>
      <c r="AC19" s="19" t="str">
        <f>IF(AND($E$2="Noord",ISNA(VLOOKUP($V$4&amp;$V19&amp;AC$10,Data!$A:$H,6,FALSE)=TRUE)),"",IF(AND($E$2="Midden",ISNA(VLOOKUP($V$4&amp;$V19&amp;AC$10,Data!$A:$H,7,FALSE)=TRUE)),"",IF(AND($E$2="Zuid",ISNA(VLOOKUP($V$4&amp;$V19&amp;AC$10,Data!$A:$H,8,FALSE)=TRUE)),"",IF(AND($E$2="Noord",VLOOKUP($V$4&amp;$V19&amp;AC$10,Data!$A:$H,6,FALSE)="Vakantie"),"x",IF(AND($E$2="Midden",VLOOKUP($V$4&amp;$V19&amp;AC$10,Data!$A:$H,7,FALSE)="Vakantie"),"x",IF(AND($E$2="Zuid",VLOOKUP($V$4&amp;$V19&amp;AC$10,Data!$A:$H,8,FALSE)="Vakantie"),"x",""))))))</f>
        <v/>
      </c>
      <c r="AD19" s="83">
        <f t="shared" si="2"/>
        <v>0</v>
      </c>
      <c r="AI19">
        <f t="shared" si="5"/>
        <v>1</v>
      </c>
      <c r="AJ19" s="97" t="str">
        <f>IF((COUNTIF($AI$11:$AI19,2))&gt;1,"",IF(OR(AI18="",AI18=2),"",IF(AI19=1,"",IF(AND($AI19=2,E19&lt;&gt;""),$C19,IF(AND($AI19=2,F19&lt;&gt;""),$C19+1,IF(AND($AI19=2,G19&lt;&gt;""),$C19+2,IF(AND($AI19=2,H19&lt;&gt;""),$C19+3,IF(AND($AI19=2,I19&lt;&gt;""),$C19+4,""))))))))</f>
        <v/>
      </c>
      <c r="AK19">
        <f>IF(SUM(E20:$I$62)+$T$68+$AD$68=0,1,2)</f>
        <v>1</v>
      </c>
      <c r="AL19" s="18" t="str">
        <f t="shared" si="6"/>
        <v/>
      </c>
      <c r="AM19">
        <f t="shared" si="7"/>
        <v>1</v>
      </c>
      <c r="AN19" s="18" t="str">
        <f t="shared" si="14"/>
        <v/>
      </c>
      <c r="AO19">
        <f>IF(SUM(O20:$S$62)+$AD$68=0,1,2)</f>
        <v>1</v>
      </c>
      <c r="AP19" s="18" t="str">
        <f t="shared" si="8"/>
        <v/>
      </c>
      <c r="AQ19">
        <f>IF(SUM($O20:$S$62)=0,1,2)</f>
        <v>1</v>
      </c>
      <c r="AR19" s="18" t="str">
        <f>IF((COUNTIF($AI$11:$AI$64,2)+COUNTIF($AM$11:$AM$64,2)+COUNTIF(AQ$12:$AQ19,2))&gt;1,"",IF(OR(AQ18="",AQ18=2),"",IF(AQ19=1,"",IF(AND(AQ19=2,Y19&lt;&gt;""),W19,IF(AND(AQ19=2,Z19&lt;&gt;""),W19+1,IF(AND(AQ19=2,AA19&lt;&gt;""),W19+2,IF(AND(AQ19=2,AB19&lt;&gt;""),W19+3,IF(AND(AQ19=2,AC19&lt;&gt;""),W19+4,""))))))))</f>
        <v/>
      </c>
      <c r="AS19">
        <f>IF(SUM(Y20:$AC$62)=0,1,2)</f>
        <v>1</v>
      </c>
      <c r="AT19" s="18" t="str">
        <f t="shared" si="9"/>
        <v/>
      </c>
    </row>
    <row r="20" spans="2:46" x14ac:dyDescent="0.3">
      <c r="B20" s="94">
        <v>10</v>
      </c>
      <c r="C20" s="95">
        <f t="shared" si="10"/>
        <v>45719</v>
      </c>
      <c r="D20" s="95">
        <f t="shared" si="3"/>
        <v>45723</v>
      </c>
      <c r="E20" s="19" t="str">
        <f>IF(AND($E$2="Noord",ISNA(VLOOKUP($B$4&amp;$B20&amp;E$10,Data!$A:$H,6,FALSE)=TRUE)),"",IF(AND($E$2="Midden",ISNA(VLOOKUP($B$4&amp;$B20&amp;E$10,Data!$A:$H,7,FALSE)=TRUE)),"",IF(AND($E$2="Zuid",ISNA(VLOOKUP($B$4&amp;$B20&amp;E$10,Data!$A:$H,8,FALSE)=TRUE)),"",IF(AND($E$2="Noord",VLOOKUP($B$4&amp;$B20&amp;E$10,Data!$A:$H,6,FALSE)="Vakantie"),"x",IF(AND($E$2="Midden",VLOOKUP($B$4&amp;$B20&amp;E$10,Data!$A:$H,7,FALSE)="Vakantie"),"x",IF(AND($E$2="Zuid",VLOOKUP($B$4&amp;$B20&amp;E$10,Data!$A:$H,8,FALSE)="Vakantie"),"x",""))))))</f>
        <v/>
      </c>
      <c r="F20" s="19" t="str">
        <f>IF(AND($E$2="Noord",ISNA(VLOOKUP($B$4&amp;$B20&amp;F$10,Data!$A:$H,6,FALSE)=TRUE)),"",IF(AND($E$2="Midden",ISNA(VLOOKUP($B$4&amp;$B20&amp;F$10,Data!$A:$H,7,FALSE)=TRUE)),"",IF(AND($E$2="Zuid",ISNA(VLOOKUP($B$4&amp;$B20&amp;F$10,Data!$A:$H,8,FALSE)=TRUE)),"",IF(AND($E$2="Noord",VLOOKUP($B$4&amp;$B20&amp;F$10,Data!$A:$H,6,FALSE)="Vakantie"),"x",IF(AND($E$2="Midden",VLOOKUP($B$4&amp;$B20&amp;F$10,Data!$A:$H,7,FALSE)="Vakantie"),"x",IF(AND($E$2="Zuid",VLOOKUP($B$4&amp;$B20&amp;F$10,Data!$A:$H,8,FALSE)="Vakantie"),"x",""))))))</f>
        <v/>
      </c>
      <c r="G20" s="19" t="str">
        <f>IF(AND($E$2="Noord",ISNA(VLOOKUP($B$4&amp;$B20&amp;G$10,Data!$A:$H,6,FALSE)=TRUE)),"",IF(AND($E$2="Midden",ISNA(VLOOKUP($B$4&amp;$B20&amp;G$10,Data!$A:$H,7,FALSE)=TRUE)),"",IF(AND($E$2="Zuid",ISNA(VLOOKUP($B$4&amp;$B20&amp;G$10,Data!$A:$H,8,FALSE)=TRUE)),"",IF(AND($E$2="Noord",VLOOKUP($B$4&amp;$B20&amp;G$10,Data!$A:$H,6,FALSE)="Vakantie"),"x",IF(AND($E$2="Midden",VLOOKUP($B$4&amp;$B20&amp;G$10,Data!$A:$H,7,FALSE)="Vakantie"),"x",IF(AND($E$2="Zuid",VLOOKUP($B$4&amp;$B20&amp;G$10,Data!$A:$H,8,FALSE)="Vakantie"),"x",""))))))</f>
        <v/>
      </c>
      <c r="H20" s="19" t="str">
        <f>IF(AND($E$2="Noord",ISNA(VLOOKUP($B$4&amp;$B20&amp;H$10,Data!$A:$H,6,FALSE)=TRUE)),"",IF(AND($E$2="Midden",ISNA(VLOOKUP($B$4&amp;$B20&amp;H$10,Data!$A:$H,7,FALSE)=TRUE)),"",IF(AND($E$2="Zuid",ISNA(VLOOKUP($B$4&amp;$B20&amp;H$10,Data!$A:$H,8,FALSE)=TRUE)),"",IF(AND($E$2="Noord",VLOOKUP($B$4&amp;$B20&amp;H$10,Data!$A:$H,6,FALSE)="Vakantie"),"x",IF(AND($E$2="Midden",VLOOKUP($B$4&amp;$B20&amp;H$10,Data!$A:$H,7,FALSE)="Vakantie"),"x",IF(AND($E$2="Zuid",VLOOKUP($B$4&amp;$B20&amp;H$10,Data!$A:$H,8,FALSE)="Vakantie"),"x",""))))))</f>
        <v/>
      </c>
      <c r="I20" s="19" t="str">
        <f>IF(AND($E$2="Noord",ISNA(VLOOKUP($B$4&amp;$B20&amp;I$10,Data!$A:$H,6,FALSE)=TRUE)),"",IF(AND($E$2="Midden",ISNA(VLOOKUP($B$4&amp;$B20&amp;I$10,Data!$A:$H,7,FALSE)=TRUE)),"",IF(AND($E$2="Zuid",ISNA(VLOOKUP($B$4&amp;$B20&amp;I$10,Data!$A:$H,8,FALSE)=TRUE)),"",IF(AND($E$2="Noord",VLOOKUP($B$4&amp;$B20&amp;I$10,Data!$A:$H,6,FALSE)="Vakantie"),"x",IF(AND($E$2="Midden",VLOOKUP($B$4&amp;$B20&amp;I$10,Data!$A:$H,7,FALSE)="Vakantie"),"x",IF(AND($E$2="Zuid",VLOOKUP($B$4&amp;$B20&amp;I$10,Data!$A:$H,8,FALSE)="Vakantie"),"x",""))))))</f>
        <v/>
      </c>
      <c r="J20" s="83">
        <f t="shared" si="0"/>
        <v>0</v>
      </c>
      <c r="L20" s="94">
        <v>10</v>
      </c>
      <c r="M20" s="126">
        <f t="shared" si="11"/>
        <v>46083</v>
      </c>
      <c r="N20" s="127">
        <f t="shared" si="12"/>
        <v>46087</v>
      </c>
      <c r="O20" s="19" t="str">
        <f>IF(AND($E$2="Noord",ISNA(VLOOKUP($L$4&amp;$L20&amp;O$10,Data!$A:$H,6,FALSE)=TRUE)),"",IF(AND($E$2="Midden",ISNA(VLOOKUP($L$4&amp;$L20&amp;O$10,Data!$A:$H,7,FALSE)=TRUE)),"",IF(AND($E$2="Zuid",ISNA(VLOOKUP($L$4&amp;$L20&amp;O$10,Data!$A:$H,8,FALSE)=TRUE)),"",IF(AND($E$2="Noord",VLOOKUP($L$4&amp;$L20&amp;O$10,Data!$A:$H,6,FALSE)="Vakantie"),"x",IF(AND($E$2="Midden",VLOOKUP($L$4&amp;$L20&amp;O$10,Data!$A:$H,7,FALSE)="Vakantie"),"x",IF(AND($E$2="Zuid",VLOOKUP($L$4&amp;$L20&amp;O$10,Data!$A:$H,8,FALSE)="Vakantie"),"x",""))))))</f>
        <v/>
      </c>
      <c r="P20" s="19" t="str">
        <f>IF(AND($E$2="Noord",ISNA(VLOOKUP($L$4&amp;$L20&amp;P$10,Data!$A:$H,6,FALSE)=TRUE)),"",IF(AND($E$2="Midden",ISNA(VLOOKUP($L$4&amp;$L20&amp;P$10,Data!$A:$H,7,FALSE)=TRUE)),"",IF(AND($E$2="Zuid",ISNA(VLOOKUP($L$4&amp;$L20&amp;P$10,Data!$A:$H,8,FALSE)=TRUE)),"",IF(AND($E$2="Noord",VLOOKUP($L$4&amp;$L20&amp;P$10,Data!$A:$H,6,FALSE)="Vakantie"),"x",IF(AND($E$2="Midden",VLOOKUP($L$4&amp;$L20&amp;P$10,Data!$A:$H,7,FALSE)="Vakantie"),"x",IF(AND($E$2="Zuid",VLOOKUP($L$4&amp;$L20&amp;P$10,Data!$A:$H,8,FALSE)="Vakantie"),"x",""))))))</f>
        <v/>
      </c>
      <c r="Q20" s="19" t="str">
        <f>IF(AND($E$2="Noord",ISNA(VLOOKUP($L$4&amp;$L20&amp;Q$10,Data!$A:$H,6,FALSE)=TRUE)),"",IF(AND($E$2="Midden",ISNA(VLOOKUP($L$4&amp;$L20&amp;Q$10,Data!$A:$H,7,FALSE)=TRUE)),"",IF(AND($E$2="Zuid",ISNA(VLOOKUP($L$4&amp;$L20&amp;Q$10,Data!$A:$H,8,FALSE)=TRUE)),"",IF(AND($E$2="Noord",VLOOKUP($L$4&amp;$L20&amp;Q$10,Data!$A:$H,6,FALSE)="Vakantie"),"x",IF(AND($E$2="Midden",VLOOKUP($L$4&amp;$L20&amp;Q$10,Data!$A:$H,7,FALSE)="Vakantie"),"x",IF(AND($E$2="Zuid",VLOOKUP($L$4&amp;$L20&amp;Q$10,Data!$A:$H,8,FALSE)="Vakantie"),"x",""))))))</f>
        <v/>
      </c>
      <c r="R20" s="19" t="str">
        <f>IF(AND($E$2="Noord",ISNA(VLOOKUP($L$4&amp;$L20&amp;R$10,Data!$A:$H,6,FALSE)=TRUE)),"",IF(AND($E$2="Midden",ISNA(VLOOKUP($L$4&amp;$L20&amp;R$10,Data!$A:$H,7,FALSE)=TRUE)),"",IF(AND($E$2="Zuid",ISNA(VLOOKUP($L$4&amp;$L20&amp;R$10,Data!$A:$H,8,FALSE)=TRUE)),"",IF(AND($E$2="Noord",VLOOKUP($L$4&amp;$L20&amp;R$10,Data!$A:$H,6,FALSE)="Vakantie"),"x",IF(AND($E$2="Midden",VLOOKUP($L$4&amp;$L20&amp;R$10,Data!$A:$H,7,FALSE)="Vakantie"),"x",IF(AND($E$2="Zuid",VLOOKUP($L$4&amp;$L20&amp;R$10,Data!$A:$H,8,FALSE)="Vakantie"),"x",""))))))</f>
        <v/>
      </c>
      <c r="S20" s="19" t="str">
        <f>IF(AND($E$2="Noord",ISNA(VLOOKUP($L$4&amp;$L20&amp;S$10,Data!$A:$H,6,FALSE)=TRUE)),"",IF(AND($E$2="Midden",ISNA(VLOOKUP($L$4&amp;$L20&amp;S$10,Data!$A:$H,7,FALSE)=TRUE)),"",IF(AND($E$2="Zuid",ISNA(VLOOKUP($L$4&amp;$L20&amp;S$10,Data!$A:$H,8,FALSE)=TRUE)),"",IF(AND($E$2="Noord",VLOOKUP($L$4&amp;$L20&amp;S$10,Data!$A:$H,6,FALSE)="Vakantie"),"x",IF(AND($E$2="Midden",VLOOKUP($L$4&amp;$L20&amp;S$10,Data!$A:$H,7,FALSE)="Vakantie"),"x",IF(AND($E$2="Zuid",VLOOKUP($L$4&amp;$L20&amp;S$10,Data!$A:$H,8,FALSE)="Vakantie"),"x",""))))))</f>
        <v/>
      </c>
      <c r="T20" s="83">
        <f t="shared" si="1"/>
        <v>0</v>
      </c>
      <c r="V20" s="94">
        <v>10</v>
      </c>
      <c r="W20" s="126">
        <f t="shared" si="13"/>
        <v>46454</v>
      </c>
      <c r="X20" s="126">
        <f t="shared" si="4"/>
        <v>46458</v>
      </c>
      <c r="Y20" s="19" t="str">
        <f>IF(AND($E$2="Noord",ISNA(VLOOKUP($V$4&amp;$V20&amp;Y$10,Data!$A:$H,6,FALSE)=TRUE)),"",IF(AND($E$2="Midden",ISNA(VLOOKUP($V$4&amp;$V20&amp;Y$10,Data!$A:$H,7,FALSE)=TRUE)),"",IF(AND($E$2="Zuid",ISNA(VLOOKUP($V$4&amp;$V20&amp;Y$10,Data!$A:$H,8,FALSE)=TRUE)),"",IF(AND($E$2="Noord",VLOOKUP($V$4&amp;$V20&amp;Y$10,Data!$A:$H,6,FALSE)="Vakantie"),"x",IF(AND($E$2="Midden",VLOOKUP($V$4&amp;$V20&amp;Y$10,Data!$A:$H,7,FALSE)="Vakantie"),"x",IF(AND($E$2="Zuid",VLOOKUP($V$4&amp;$V20&amp;Y$10,Data!$A:$H,8,FALSE)="Vakantie"),"x",""))))))</f>
        <v/>
      </c>
      <c r="Z20" s="19" t="str">
        <f>IF(AND($E$2="Noord",ISNA(VLOOKUP($V$4&amp;$V20&amp;Z$10,Data!$A:$H,6,FALSE)=TRUE)),"",IF(AND($E$2="Midden",ISNA(VLOOKUP($V$4&amp;$V20&amp;Z$10,Data!$A:$H,7,FALSE)=TRUE)),"",IF(AND($E$2="Zuid",ISNA(VLOOKUP($V$4&amp;$V20&amp;Z$10,Data!$A:$H,8,FALSE)=TRUE)),"",IF(AND($E$2="Noord",VLOOKUP($V$4&amp;$V20&amp;Z$10,Data!$A:$H,6,FALSE)="Vakantie"),"x",IF(AND($E$2="Midden",VLOOKUP($V$4&amp;$V20&amp;Z$10,Data!$A:$H,7,FALSE)="Vakantie"),"x",IF(AND($E$2="Zuid",VLOOKUP($V$4&amp;$V20&amp;Z$10,Data!$A:$H,8,FALSE)="Vakantie"),"x",""))))))</f>
        <v/>
      </c>
      <c r="AA20" s="19" t="str">
        <f>IF(AND($E$2="Noord",ISNA(VLOOKUP($V$4&amp;$V20&amp;AA$10,Data!$A:$H,6,FALSE)=TRUE)),"",IF(AND($E$2="Midden",ISNA(VLOOKUP($V$4&amp;$V20&amp;AA$10,Data!$A:$H,7,FALSE)=TRUE)),"",IF(AND($E$2="Zuid",ISNA(VLOOKUP($V$4&amp;$V20&amp;AA$10,Data!$A:$H,8,FALSE)=TRUE)),"",IF(AND($E$2="Noord",VLOOKUP($V$4&amp;$V20&amp;AA$10,Data!$A:$H,6,FALSE)="Vakantie"),"x",IF(AND($E$2="Midden",VLOOKUP($V$4&amp;$V20&amp;AA$10,Data!$A:$H,7,FALSE)="Vakantie"),"x",IF(AND($E$2="Zuid",VLOOKUP($V$4&amp;$V20&amp;AA$10,Data!$A:$H,8,FALSE)="Vakantie"),"x",""))))))</f>
        <v/>
      </c>
      <c r="AB20" s="19" t="str">
        <f>IF(AND($E$2="Noord",ISNA(VLOOKUP($V$4&amp;$V20&amp;AB$10,Data!$A:$H,6,FALSE)=TRUE)),"",IF(AND($E$2="Midden",ISNA(VLOOKUP($V$4&amp;$V20&amp;AB$10,Data!$A:$H,7,FALSE)=TRUE)),"",IF(AND($E$2="Zuid",ISNA(VLOOKUP($V$4&amp;$V20&amp;AB$10,Data!$A:$H,8,FALSE)=TRUE)),"",IF(AND($E$2="Noord",VLOOKUP($V$4&amp;$V20&amp;AB$10,Data!$A:$H,6,FALSE)="Vakantie"),"x",IF(AND($E$2="Midden",VLOOKUP($V$4&amp;$V20&amp;AB$10,Data!$A:$H,7,FALSE)="Vakantie"),"x",IF(AND($E$2="Zuid",VLOOKUP($V$4&amp;$V20&amp;AB$10,Data!$A:$H,8,FALSE)="Vakantie"),"x",""))))))</f>
        <v/>
      </c>
      <c r="AC20" s="19" t="str">
        <f>IF(AND($E$2="Noord",ISNA(VLOOKUP($V$4&amp;$V20&amp;AC$10,Data!$A:$H,6,FALSE)=TRUE)),"",IF(AND($E$2="Midden",ISNA(VLOOKUP($V$4&amp;$V20&amp;AC$10,Data!$A:$H,7,FALSE)=TRUE)),"",IF(AND($E$2="Zuid",ISNA(VLOOKUP($V$4&amp;$V20&amp;AC$10,Data!$A:$H,8,FALSE)=TRUE)),"",IF(AND($E$2="Noord",VLOOKUP($V$4&amp;$V20&amp;AC$10,Data!$A:$H,6,FALSE)="Vakantie"),"x",IF(AND($E$2="Midden",VLOOKUP($V$4&amp;$V20&amp;AC$10,Data!$A:$H,7,FALSE)="Vakantie"),"x",IF(AND($E$2="Zuid",VLOOKUP($V$4&amp;$V20&amp;AC$10,Data!$A:$H,8,FALSE)="Vakantie"),"x",""))))))</f>
        <v/>
      </c>
      <c r="AD20" s="83">
        <f t="shared" si="2"/>
        <v>0</v>
      </c>
      <c r="AI20">
        <f t="shared" si="5"/>
        <v>1</v>
      </c>
      <c r="AJ20" s="97" t="str">
        <f>IF((COUNTIF($AI$11:$AI20,2))&gt;1,"",IF(OR(AI19="",AI19=2),"",IF(AI20=1,"",IF(AND($AI20=2,E20&lt;&gt;""),$C20,IF(AND($AI20=2,F20&lt;&gt;""),$C20+1,IF(AND($AI20=2,G20&lt;&gt;""),$C20+2,IF(AND($AI20=2,H20&lt;&gt;""),$C20+3,IF(AND($AI20=2,I20&lt;&gt;""),$C20+4,""))))))))</f>
        <v/>
      </c>
      <c r="AK20">
        <f>IF(SUM(E21:$I$62)+$T$68+$AD$68=0,1,2)</f>
        <v>1</v>
      </c>
      <c r="AL20" s="18" t="str">
        <f t="shared" si="6"/>
        <v/>
      </c>
      <c r="AM20">
        <f t="shared" si="7"/>
        <v>1</v>
      </c>
      <c r="AN20" s="18" t="str">
        <f t="shared" si="14"/>
        <v/>
      </c>
      <c r="AO20">
        <f>IF(SUM(O21:$S$62)+$AD$68=0,1,2)</f>
        <v>1</v>
      </c>
      <c r="AP20" s="18" t="str">
        <f t="shared" si="8"/>
        <v/>
      </c>
      <c r="AQ20">
        <f>IF(SUM($O21:$S$62)=0,1,2)</f>
        <v>1</v>
      </c>
      <c r="AR20" s="18" t="str">
        <f>IF((COUNTIF($AI$11:$AI$64,2)+COUNTIF($AM$11:$AM$64,2)+COUNTIF(AQ$12:$AQ20,2))&gt;1,"",IF(OR(AQ19="",AQ19=2),"",IF(AQ20=1,"",IF(AND(AQ20=2,Y20&lt;&gt;""),W20,IF(AND(AQ20=2,Z20&lt;&gt;""),W20+1,IF(AND(AQ20=2,AA20&lt;&gt;""),W20+2,IF(AND(AQ20=2,AB20&lt;&gt;""),W20+3,IF(AND(AQ20=2,AC20&lt;&gt;""),W20+4,""))))))))</f>
        <v/>
      </c>
      <c r="AS20">
        <f>IF(SUM(Y21:$AC$62)=0,1,2)</f>
        <v>1</v>
      </c>
      <c r="AT20" s="18" t="str">
        <f t="shared" si="9"/>
        <v/>
      </c>
    </row>
    <row r="21" spans="2:46" x14ac:dyDescent="0.3">
      <c r="B21" s="94">
        <v>11</v>
      </c>
      <c r="C21" s="95">
        <f t="shared" si="10"/>
        <v>45726</v>
      </c>
      <c r="D21" s="95">
        <f t="shared" si="3"/>
        <v>45730</v>
      </c>
      <c r="E21" s="19" t="str">
        <f>IF(AND($E$2="Noord",ISNA(VLOOKUP($B$4&amp;$B21&amp;E$10,Data!$A:$H,6,FALSE)=TRUE)),"",IF(AND($E$2="Midden",ISNA(VLOOKUP($B$4&amp;$B21&amp;E$10,Data!$A:$H,7,FALSE)=TRUE)),"",IF(AND($E$2="Zuid",ISNA(VLOOKUP($B$4&amp;$B21&amp;E$10,Data!$A:$H,8,FALSE)=TRUE)),"",IF(AND($E$2="Noord",VLOOKUP($B$4&amp;$B21&amp;E$10,Data!$A:$H,6,FALSE)="Vakantie"),"x",IF(AND($E$2="Midden",VLOOKUP($B$4&amp;$B21&amp;E$10,Data!$A:$H,7,FALSE)="Vakantie"),"x",IF(AND($E$2="Zuid",VLOOKUP($B$4&amp;$B21&amp;E$10,Data!$A:$H,8,FALSE)="Vakantie"),"x",""))))))</f>
        <v/>
      </c>
      <c r="F21" s="19" t="str">
        <f>IF(AND($E$2="Noord",ISNA(VLOOKUP($B$4&amp;$B21&amp;F$10,Data!$A:$H,6,FALSE)=TRUE)),"",IF(AND($E$2="Midden",ISNA(VLOOKUP($B$4&amp;$B21&amp;F$10,Data!$A:$H,7,FALSE)=TRUE)),"",IF(AND($E$2="Zuid",ISNA(VLOOKUP($B$4&amp;$B21&amp;F$10,Data!$A:$H,8,FALSE)=TRUE)),"",IF(AND($E$2="Noord",VLOOKUP($B$4&amp;$B21&amp;F$10,Data!$A:$H,6,FALSE)="Vakantie"),"x",IF(AND($E$2="Midden",VLOOKUP($B$4&amp;$B21&amp;F$10,Data!$A:$H,7,FALSE)="Vakantie"),"x",IF(AND($E$2="Zuid",VLOOKUP($B$4&amp;$B21&amp;F$10,Data!$A:$H,8,FALSE)="Vakantie"),"x",""))))))</f>
        <v/>
      </c>
      <c r="G21" s="19" t="str">
        <f>IF(AND($E$2="Noord",ISNA(VLOOKUP($B$4&amp;$B21&amp;G$10,Data!$A:$H,6,FALSE)=TRUE)),"",IF(AND($E$2="Midden",ISNA(VLOOKUP($B$4&amp;$B21&amp;G$10,Data!$A:$H,7,FALSE)=TRUE)),"",IF(AND($E$2="Zuid",ISNA(VLOOKUP($B$4&amp;$B21&amp;G$10,Data!$A:$H,8,FALSE)=TRUE)),"",IF(AND($E$2="Noord",VLOOKUP($B$4&amp;$B21&amp;G$10,Data!$A:$H,6,FALSE)="Vakantie"),"x",IF(AND($E$2="Midden",VLOOKUP($B$4&amp;$B21&amp;G$10,Data!$A:$H,7,FALSE)="Vakantie"),"x",IF(AND($E$2="Zuid",VLOOKUP($B$4&amp;$B21&amp;G$10,Data!$A:$H,8,FALSE)="Vakantie"),"x",""))))))</f>
        <v/>
      </c>
      <c r="H21" s="19" t="str">
        <f>IF(AND($E$2="Noord",ISNA(VLOOKUP($B$4&amp;$B21&amp;H$10,Data!$A:$H,6,FALSE)=TRUE)),"",IF(AND($E$2="Midden",ISNA(VLOOKUP($B$4&amp;$B21&amp;H$10,Data!$A:$H,7,FALSE)=TRUE)),"",IF(AND($E$2="Zuid",ISNA(VLOOKUP($B$4&amp;$B21&amp;H$10,Data!$A:$H,8,FALSE)=TRUE)),"",IF(AND($E$2="Noord",VLOOKUP($B$4&amp;$B21&amp;H$10,Data!$A:$H,6,FALSE)="Vakantie"),"x",IF(AND($E$2="Midden",VLOOKUP($B$4&amp;$B21&amp;H$10,Data!$A:$H,7,FALSE)="Vakantie"),"x",IF(AND($E$2="Zuid",VLOOKUP($B$4&amp;$B21&amp;H$10,Data!$A:$H,8,FALSE)="Vakantie"),"x",""))))))</f>
        <v/>
      </c>
      <c r="I21" s="19" t="str">
        <f>IF(AND($E$2="Noord",ISNA(VLOOKUP($B$4&amp;$B21&amp;I$10,Data!$A:$H,6,FALSE)=TRUE)),"",IF(AND($E$2="Midden",ISNA(VLOOKUP($B$4&amp;$B21&amp;I$10,Data!$A:$H,7,FALSE)=TRUE)),"",IF(AND($E$2="Zuid",ISNA(VLOOKUP($B$4&amp;$B21&amp;I$10,Data!$A:$H,8,FALSE)=TRUE)),"",IF(AND($E$2="Noord",VLOOKUP($B$4&amp;$B21&amp;I$10,Data!$A:$H,6,FALSE)="Vakantie"),"x",IF(AND($E$2="Midden",VLOOKUP($B$4&amp;$B21&amp;I$10,Data!$A:$H,7,FALSE)="Vakantie"),"x",IF(AND($E$2="Zuid",VLOOKUP($B$4&amp;$B21&amp;I$10,Data!$A:$H,8,FALSE)="Vakantie"),"x",""))))))</f>
        <v/>
      </c>
      <c r="J21" s="83">
        <f t="shared" si="0"/>
        <v>0</v>
      </c>
      <c r="L21" s="94">
        <v>11</v>
      </c>
      <c r="M21" s="126">
        <f t="shared" si="11"/>
        <v>46090</v>
      </c>
      <c r="N21" s="127">
        <f t="shared" si="12"/>
        <v>46094</v>
      </c>
      <c r="O21" s="19" t="str">
        <f>IF(AND($E$2="Noord",ISNA(VLOOKUP($L$4&amp;$L21&amp;O$10,Data!$A:$H,6,FALSE)=TRUE)),"",IF(AND($E$2="Midden",ISNA(VLOOKUP($L$4&amp;$L21&amp;O$10,Data!$A:$H,7,FALSE)=TRUE)),"",IF(AND($E$2="Zuid",ISNA(VLOOKUP($L$4&amp;$L21&amp;O$10,Data!$A:$H,8,FALSE)=TRUE)),"",IF(AND($E$2="Noord",VLOOKUP($L$4&amp;$L21&amp;O$10,Data!$A:$H,6,FALSE)="Vakantie"),"x",IF(AND($E$2="Midden",VLOOKUP($L$4&amp;$L21&amp;O$10,Data!$A:$H,7,FALSE)="Vakantie"),"x",IF(AND($E$2="Zuid",VLOOKUP($L$4&amp;$L21&amp;O$10,Data!$A:$H,8,FALSE)="Vakantie"),"x",""))))))</f>
        <v/>
      </c>
      <c r="P21" s="19" t="str">
        <f>IF(AND($E$2="Noord",ISNA(VLOOKUP($L$4&amp;$L21&amp;P$10,Data!$A:$H,6,FALSE)=TRUE)),"",IF(AND($E$2="Midden",ISNA(VLOOKUP($L$4&amp;$L21&amp;P$10,Data!$A:$H,7,FALSE)=TRUE)),"",IF(AND($E$2="Zuid",ISNA(VLOOKUP($L$4&amp;$L21&amp;P$10,Data!$A:$H,8,FALSE)=TRUE)),"",IF(AND($E$2="Noord",VLOOKUP($L$4&amp;$L21&amp;P$10,Data!$A:$H,6,FALSE)="Vakantie"),"x",IF(AND($E$2="Midden",VLOOKUP($L$4&amp;$L21&amp;P$10,Data!$A:$H,7,FALSE)="Vakantie"),"x",IF(AND($E$2="Zuid",VLOOKUP($L$4&amp;$L21&amp;P$10,Data!$A:$H,8,FALSE)="Vakantie"),"x",""))))))</f>
        <v/>
      </c>
      <c r="Q21" s="19" t="str">
        <f>IF(AND($E$2="Noord",ISNA(VLOOKUP($L$4&amp;$L21&amp;Q$10,Data!$A:$H,6,FALSE)=TRUE)),"",IF(AND($E$2="Midden",ISNA(VLOOKUP($L$4&amp;$L21&amp;Q$10,Data!$A:$H,7,FALSE)=TRUE)),"",IF(AND($E$2="Zuid",ISNA(VLOOKUP($L$4&amp;$L21&amp;Q$10,Data!$A:$H,8,FALSE)=TRUE)),"",IF(AND($E$2="Noord",VLOOKUP($L$4&amp;$L21&amp;Q$10,Data!$A:$H,6,FALSE)="Vakantie"),"x",IF(AND($E$2="Midden",VLOOKUP($L$4&amp;$L21&amp;Q$10,Data!$A:$H,7,FALSE)="Vakantie"),"x",IF(AND($E$2="Zuid",VLOOKUP($L$4&amp;$L21&amp;Q$10,Data!$A:$H,8,FALSE)="Vakantie"),"x",""))))))</f>
        <v/>
      </c>
      <c r="R21" s="19" t="str">
        <f>IF(AND($E$2="Noord",ISNA(VLOOKUP($L$4&amp;$L21&amp;R$10,Data!$A:$H,6,FALSE)=TRUE)),"",IF(AND($E$2="Midden",ISNA(VLOOKUP($L$4&amp;$L21&amp;R$10,Data!$A:$H,7,FALSE)=TRUE)),"",IF(AND($E$2="Zuid",ISNA(VLOOKUP($L$4&amp;$L21&amp;R$10,Data!$A:$H,8,FALSE)=TRUE)),"",IF(AND($E$2="Noord",VLOOKUP($L$4&amp;$L21&amp;R$10,Data!$A:$H,6,FALSE)="Vakantie"),"x",IF(AND($E$2="Midden",VLOOKUP($L$4&amp;$L21&amp;R$10,Data!$A:$H,7,FALSE)="Vakantie"),"x",IF(AND($E$2="Zuid",VLOOKUP($L$4&amp;$L21&amp;R$10,Data!$A:$H,8,FALSE)="Vakantie"),"x",""))))))</f>
        <v/>
      </c>
      <c r="S21" s="19" t="str">
        <f>IF(AND($E$2="Noord",ISNA(VLOOKUP($L$4&amp;$L21&amp;S$10,Data!$A:$H,6,FALSE)=TRUE)),"",IF(AND($E$2="Midden",ISNA(VLOOKUP($L$4&amp;$L21&amp;S$10,Data!$A:$H,7,FALSE)=TRUE)),"",IF(AND($E$2="Zuid",ISNA(VLOOKUP($L$4&amp;$L21&amp;S$10,Data!$A:$H,8,FALSE)=TRUE)),"",IF(AND($E$2="Noord",VLOOKUP($L$4&amp;$L21&amp;S$10,Data!$A:$H,6,FALSE)="Vakantie"),"x",IF(AND($E$2="Midden",VLOOKUP($L$4&amp;$L21&amp;S$10,Data!$A:$H,7,FALSE)="Vakantie"),"x",IF(AND($E$2="Zuid",VLOOKUP($L$4&amp;$L21&amp;S$10,Data!$A:$H,8,FALSE)="Vakantie"),"x",""))))))</f>
        <v/>
      </c>
      <c r="T21" s="83">
        <f t="shared" si="1"/>
        <v>0</v>
      </c>
      <c r="V21" s="94">
        <v>11</v>
      </c>
      <c r="W21" s="126">
        <f t="shared" si="13"/>
        <v>46461</v>
      </c>
      <c r="X21" s="126">
        <f t="shared" si="4"/>
        <v>46465</v>
      </c>
      <c r="Y21" s="19" t="str">
        <f>IF(AND($E$2="Noord",ISNA(VLOOKUP($V$4&amp;$V21&amp;Y$10,Data!$A:$H,6,FALSE)=TRUE)),"",IF(AND($E$2="Midden",ISNA(VLOOKUP($V$4&amp;$V21&amp;Y$10,Data!$A:$H,7,FALSE)=TRUE)),"",IF(AND($E$2="Zuid",ISNA(VLOOKUP($V$4&amp;$V21&amp;Y$10,Data!$A:$H,8,FALSE)=TRUE)),"",IF(AND($E$2="Noord",VLOOKUP($V$4&amp;$V21&amp;Y$10,Data!$A:$H,6,FALSE)="Vakantie"),"x",IF(AND($E$2="Midden",VLOOKUP($V$4&amp;$V21&amp;Y$10,Data!$A:$H,7,FALSE)="Vakantie"),"x",IF(AND($E$2="Zuid",VLOOKUP($V$4&amp;$V21&amp;Y$10,Data!$A:$H,8,FALSE)="Vakantie"),"x",""))))))</f>
        <v/>
      </c>
      <c r="Z21" s="19" t="str">
        <f>IF(AND($E$2="Noord",ISNA(VLOOKUP($V$4&amp;$V21&amp;Z$10,Data!$A:$H,6,FALSE)=TRUE)),"",IF(AND($E$2="Midden",ISNA(VLOOKUP($V$4&amp;$V21&amp;Z$10,Data!$A:$H,7,FALSE)=TRUE)),"",IF(AND($E$2="Zuid",ISNA(VLOOKUP($V$4&amp;$V21&amp;Z$10,Data!$A:$H,8,FALSE)=TRUE)),"",IF(AND($E$2="Noord",VLOOKUP($V$4&amp;$V21&amp;Z$10,Data!$A:$H,6,FALSE)="Vakantie"),"x",IF(AND($E$2="Midden",VLOOKUP($V$4&amp;$V21&amp;Z$10,Data!$A:$H,7,FALSE)="Vakantie"),"x",IF(AND($E$2="Zuid",VLOOKUP($V$4&amp;$V21&amp;Z$10,Data!$A:$H,8,FALSE)="Vakantie"),"x",""))))))</f>
        <v/>
      </c>
      <c r="AA21" s="19" t="str">
        <f>IF(AND($E$2="Noord",ISNA(VLOOKUP($V$4&amp;$V21&amp;AA$10,Data!$A:$H,6,FALSE)=TRUE)),"",IF(AND($E$2="Midden",ISNA(VLOOKUP($V$4&amp;$V21&amp;AA$10,Data!$A:$H,7,FALSE)=TRUE)),"",IF(AND($E$2="Zuid",ISNA(VLOOKUP($V$4&amp;$V21&amp;AA$10,Data!$A:$H,8,FALSE)=TRUE)),"",IF(AND($E$2="Noord",VLOOKUP($V$4&amp;$V21&amp;AA$10,Data!$A:$H,6,FALSE)="Vakantie"),"x",IF(AND($E$2="Midden",VLOOKUP($V$4&amp;$V21&amp;AA$10,Data!$A:$H,7,FALSE)="Vakantie"),"x",IF(AND($E$2="Zuid",VLOOKUP($V$4&amp;$V21&amp;AA$10,Data!$A:$H,8,FALSE)="Vakantie"),"x",""))))))</f>
        <v/>
      </c>
      <c r="AB21" s="19" t="str">
        <f>IF(AND($E$2="Noord",ISNA(VLOOKUP($V$4&amp;$V21&amp;AB$10,Data!$A:$H,6,FALSE)=TRUE)),"",IF(AND($E$2="Midden",ISNA(VLOOKUP($V$4&amp;$V21&amp;AB$10,Data!$A:$H,7,FALSE)=TRUE)),"",IF(AND($E$2="Zuid",ISNA(VLOOKUP($V$4&amp;$V21&amp;AB$10,Data!$A:$H,8,FALSE)=TRUE)),"",IF(AND($E$2="Noord",VLOOKUP($V$4&amp;$V21&amp;AB$10,Data!$A:$H,6,FALSE)="Vakantie"),"x",IF(AND($E$2="Midden",VLOOKUP($V$4&amp;$V21&amp;AB$10,Data!$A:$H,7,FALSE)="Vakantie"),"x",IF(AND($E$2="Zuid",VLOOKUP($V$4&amp;$V21&amp;AB$10,Data!$A:$H,8,FALSE)="Vakantie"),"x",""))))))</f>
        <v/>
      </c>
      <c r="AC21" s="19" t="str">
        <f>IF(AND($E$2="Noord",ISNA(VLOOKUP($V$4&amp;$V21&amp;AC$10,Data!$A:$H,6,FALSE)=TRUE)),"",IF(AND($E$2="Midden",ISNA(VLOOKUP($V$4&amp;$V21&amp;AC$10,Data!$A:$H,7,FALSE)=TRUE)),"",IF(AND($E$2="Zuid",ISNA(VLOOKUP($V$4&amp;$V21&amp;AC$10,Data!$A:$H,8,FALSE)=TRUE)),"",IF(AND($E$2="Noord",VLOOKUP($V$4&amp;$V21&amp;AC$10,Data!$A:$H,6,FALSE)="Vakantie"),"x",IF(AND($E$2="Midden",VLOOKUP($V$4&amp;$V21&amp;AC$10,Data!$A:$H,7,FALSE)="Vakantie"),"x",IF(AND($E$2="Zuid",VLOOKUP($V$4&amp;$V21&amp;AC$10,Data!$A:$H,8,FALSE)="Vakantie"),"x",""))))))</f>
        <v/>
      </c>
      <c r="AD21" s="83">
        <f t="shared" si="2"/>
        <v>0</v>
      </c>
      <c r="AI21">
        <f t="shared" si="5"/>
        <v>1</v>
      </c>
      <c r="AJ21" s="97" t="str">
        <f>IF((COUNTIF($AI$11:$AI21,2))&gt;1,"",IF(OR(AI20="",AI20=2),"",IF(AI21=1,"",IF(AND($AI21=2,E21&lt;&gt;""),$C21,IF(AND($AI21=2,F21&lt;&gt;""),$C21+1,IF(AND($AI21=2,G21&lt;&gt;""),$C21+2,IF(AND($AI21=2,H21&lt;&gt;""),$C21+3,IF(AND($AI21=2,I21&lt;&gt;""),$C21+4,""))))))))</f>
        <v/>
      </c>
      <c r="AK21">
        <f>IF(SUM(E22:$I$62)+$T$68+$AD$68=0,1,2)</f>
        <v>1</v>
      </c>
      <c r="AL21" s="18" t="str">
        <f t="shared" si="6"/>
        <v/>
      </c>
      <c r="AM21">
        <f t="shared" si="7"/>
        <v>1</v>
      </c>
      <c r="AN21" s="18" t="str">
        <f t="shared" si="14"/>
        <v/>
      </c>
      <c r="AO21">
        <f>IF(SUM(O22:$S$62)+$AD$68=0,1,2)</f>
        <v>1</v>
      </c>
      <c r="AP21" s="18" t="str">
        <f t="shared" si="8"/>
        <v/>
      </c>
      <c r="AQ21">
        <f>IF(SUM($O22:$S$62)=0,1,2)</f>
        <v>1</v>
      </c>
      <c r="AR21" s="18" t="str">
        <f>IF((COUNTIF($AI$11:$AI$64,2)+COUNTIF($AM$11:$AM$64,2)+COUNTIF(AQ$12:$AQ21,2))&gt;1,"",IF(OR(AQ20="",AQ20=2),"",IF(AQ21=1,"",IF(AND(AQ21=2,Y21&lt;&gt;""),W21,IF(AND(AQ21=2,Z21&lt;&gt;""),W21+1,IF(AND(AQ21=2,AA21&lt;&gt;""),W21+2,IF(AND(AQ21=2,AB21&lt;&gt;""),W21+3,IF(AND(AQ21=2,AC21&lt;&gt;""),W21+4,""))))))))</f>
        <v/>
      </c>
      <c r="AS21">
        <f>IF(SUM(Y22:$AC$62)=0,1,2)</f>
        <v>1</v>
      </c>
      <c r="AT21" s="18" t="str">
        <f t="shared" si="9"/>
        <v/>
      </c>
    </row>
    <row r="22" spans="2:46" x14ac:dyDescent="0.3">
      <c r="B22" s="94">
        <v>12</v>
      </c>
      <c r="C22" s="95">
        <f t="shared" si="10"/>
        <v>45733</v>
      </c>
      <c r="D22" s="95">
        <f t="shared" si="3"/>
        <v>45737</v>
      </c>
      <c r="E22" s="19" t="str">
        <f>IF(AND($E$2="Noord",ISNA(VLOOKUP($B$4&amp;$B22&amp;E$10,Data!$A:$H,6,FALSE)=TRUE)),"",IF(AND($E$2="Midden",ISNA(VLOOKUP($B$4&amp;$B22&amp;E$10,Data!$A:$H,7,FALSE)=TRUE)),"",IF(AND($E$2="Zuid",ISNA(VLOOKUP($B$4&amp;$B22&amp;E$10,Data!$A:$H,8,FALSE)=TRUE)),"",IF(AND($E$2="Noord",VLOOKUP($B$4&amp;$B22&amp;E$10,Data!$A:$H,6,FALSE)="Vakantie"),"x",IF(AND($E$2="Midden",VLOOKUP($B$4&amp;$B22&amp;E$10,Data!$A:$H,7,FALSE)="Vakantie"),"x",IF(AND($E$2="Zuid",VLOOKUP($B$4&amp;$B22&amp;E$10,Data!$A:$H,8,FALSE)="Vakantie"),"x",""))))))</f>
        <v/>
      </c>
      <c r="F22" s="19" t="str">
        <f>IF(AND($E$2="Noord",ISNA(VLOOKUP($B$4&amp;$B22&amp;F$10,Data!$A:$H,6,FALSE)=TRUE)),"",IF(AND($E$2="Midden",ISNA(VLOOKUP($B$4&amp;$B22&amp;F$10,Data!$A:$H,7,FALSE)=TRUE)),"",IF(AND($E$2="Zuid",ISNA(VLOOKUP($B$4&amp;$B22&amp;F$10,Data!$A:$H,8,FALSE)=TRUE)),"",IF(AND($E$2="Noord",VLOOKUP($B$4&amp;$B22&amp;F$10,Data!$A:$H,6,FALSE)="Vakantie"),"x",IF(AND($E$2="Midden",VLOOKUP($B$4&amp;$B22&amp;F$10,Data!$A:$H,7,FALSE)="Vakantie"),"x",IF(AND($E$2="Zuid",VLOOKUP($B$4&amp;$B22&amp;F$10,Data!$A:$H,8,FALSE)="Vakantie"),"x",""))))))</f>
        <v/>
      </c>
      <c r="G22" s="19" t="str">
        <f>IF(AND($E$2="Noord",ISNA(VLOOKUP($B$4&amp;$B22&amp;G$10,Data!$A:$H,6,FALSE)=TRUE)),"",IF(AND($E$2="Midden",ISNA(VLOOKUP($B$4&amp;$B22&amp;G$10,Data!$A:$H,7,FALSE)=TRUE)),"",IF(AND($E$2="Zuid",ISNA(VLOOKUP($B$4&amp;$B22&amp;G$10,Data!$A:$H,8,FALSE)=TRUE)),"",IF(AND($E$2="Noord",VLOOKUP($B$4&amp;$B22&amp;G$10,Data!$A:$H,6,FALSE)="Vakantie"),"x",IF(AND($E$2="Midden",VLOOKUP($B$4&amp;$B22&amp;G$10,Data!$A:$H,7,FALSE)="Vakantie"),"x",IF(AND($E$2="Zuid",VLOOKUP($B$4&amp;$B22&amp;G$10,Data!$A:$H,8,FALSE)="Vakantie"),"x",""))))))</f>
        <v/>
      </c>
      <c r="H22" s="19" t="str">
        <f>IF(AND($E$2="Noord",ISNA(VLOOKUP($B$4&amp;$B22&amp;H$10,Data!$A:$H,6,FALSE)=TRUE)),"",IF(AND($E$2="Midden",ISNA(VLOOKUP($B$4&amp;$B22&amp;H$10,Data!$A:$H,7,FALSE)=TRUE)),"",IF(AND($E$2="Zuid",ISNA(VLOOKUP($B$4&amp;$B22&amp;H$10,Data!$A:$H,8,FALSE)=TRUE)),"",IF(AND($E$2="Noord",VLOOKUP($B$4&amp;$B22&amp;H$10,Data!$A:$H,6,FALSE)="Vakantie"),"x",IF(AND($E$2="Midden",VLOOKUP($B$4&amp;$B22&amp;H$10,Data!$A:$H,7,FALSE)="Vakantie"),"x",IF(AND($E$2="Zuid",VLOOKUP($B$4&amp;$B22&amp;H$10,Data!$A:$H,8,FALSE)="Vakantie"),"x",""))))))</f>
        <v/>
      </c>
      <c r="I22" s="19" t="str">
        <f>IF(AND($E$2="Noord",ISNA(VLOOKUP($B$4&amp;$B22&amp;I$10,Data!$A:$H,6,FALSE)=TRUE)),"",IF(AND($E$2="Midden",ISNA(VLOOKUP($B$4&amp;$B22&amp;I$10,Data!$A:$H,7,FALSE)=TRUE)),"",IF(AND($E$2="Zuid",ISNA(VLOOKUP($B$4&amp;$B22&amp;I$10,Data!$A:$H,8,FALSE)=TRUE)),"",IF(AND($E$2="Noord",VLOOKUP($B$4&amp;$B22&amp;I$10,Data!$A:$H,6,FALSE)="Vakantie"),"x",IF(AND($E$2="Midden",VLOOKUP($B$4&amp;$B22&amp;I$10,Data!$A:$H,7,FALSE)="Vakantie"),"x",IF(AND($E$2="Zuid",VLOOKUP($B$4&amp;$B22&amp;I$10,Data!$A:$H,8,FALSE)="Vakantie"),"x",""))))))</f>
        <v/>
      </c>
      <c r="J22" s="83">
        <f t="shared" si="0"/>
        <v>0</v>
      </c>
      <c r="L22" s="94">
        <v>12</v>
      </c>
      <c r="M22" s="126">
        <f t="shared" si="11"/>
        <v>46097</v>
      </c>
      <c r="N22" s="127">
        <f t="shared" si="12"/>
        <v>46101</v>
      </c>
      <c r="O22" s="19" t="str">
        <f>IF(AND($E$2="Noord",ISNA(VLOOKUP($L$4&amp;$L22&amp;O$10,Data!$A:$H,6,FALSE)=TRUE)),"",IF(AND($E$2="Midden",ISNA(VLOOKUP($L$4&amp;$L22&amp;O$10,Data!$A:$H,7,FALSE)=TRUE)),"",IF(AND($E$2="Zuid",ISNA(VLOOKUP($L$4&amp;$L22&amp;O$10,Data!$A:$H,8,FALSE)=TRUE)),"",IF(AND($E$2="Noord",VLOOKUP($L$4&amp;$L22&amp;O$10,Data!$A:$H,6,FALSE)="Vakantie"),"x",IF(AND($E$2="Midden",VLOOKUP($L$4&amp;$L22&amp;O$10,Data!$A:$H,7,FALSE)="Vakantie"),"x",IF(AND($E$2="Zuid",VLOOKUP($L$4&amp;$L22&amp;O$10,Data!$A:$H,8,FALSE)="Vakantie"),"x",""))))))</f>
        <v/>
      </c>
      <c r="P22" s="19" t="str">
        <f>IF(AND($E$2="Noord",ISNA(VLOOKUP($L$4&amp;$L22&amp;P$10,Data!$A:$H,6,FALSE)=TRUE)),"",IF(AND($E$2="Midden",ISNA(VLOOKUP($L$4&amp;$L22&amp;P$10,Data!$A:$H,7,FALSE)=TRUE)),"",IF(AND($E$2="Zuid",ISNA(VLOOKUP($L$4&amp;$L22&amp;P$10,Data!$A:$H,8,FALSE)=TRUE)),"",IF(AND($E$2="Noord",VLOOKUP($L$4&amp;$L22&amp;P$10,Data!$A:$H,6,FALSE)="Vakantie"),"x",IF(AND($E$2="Midden",VLOOKUP($L$4&amp;$L22&amp;P$10,Data!$A:$H,7,FALSE)="Vakantie"),"x",IF(AND($E$2="Zuid",VLOOKUP($L$4&amp;$L22&amp;P$10,Data!$A:$H,8,FALSE)="Vakantie"),"x",""))))))</f>
        <v/>
      </c>
      <c r="Q22" s="19" t="str">
        <f>IF(AND($E$2="Noord",ISNA(VLOOKUP($L$4&amp;$L22&amp;Q$10,Data!$A:$H,6,FALSE)=TRUE)),"",IF(AND($E$2="Midden",ISNA(VLOOKUP($L$4&amp;$L22&amp;Q$10,Data!$A:$H,7,FALSE)=TRUE)),"",IF(AND($E$2="Zuid",ISNA(VLOOKUP($L$4&amp;$L22&amp;Q$10,Data!$A:$H,8,FALSE)=TRUE)),"",IF(AND($E$2="Noord",VLOOKUP($L$4&amp;$L22&amp;Q$10,Data!$A:$H,6,FALSE)="Vakantie"),"x",IF(AND($E$2="Midden",VLOOKUP($L$4&amp;$L22&amp;Q$10,Data!$A:$H,7,FALSE)="Vakantie"),"x",IF(AND($E$2="Zuid",VLOOKUP($L$4&amp;$L22&amp;Q$10,Data!$A:$H,8,FALSE)="Vakantie"),"x",""))))))</f>
        <v/>
      </c>
      <c r="R22" s="19" t="str">
        <f>IF(AND($E$2="Noord",ISNA(VLOOKUP($L$4&amp;$L22&amp;R$10,Data!$A:$H,6,FALSE)=TRUE)),"",IF(AND($E$2="Midden",ISNA(VLOOKUP($L$4&amp;$L22&amp;R$10,Data!$A:$H,7,FALSE)=TRUE)),"",IF(AND($E$2="Zuid",ISNA(VLOOKUP($L$4&amp;$L22&amp;R$10,Data!$A:$H,8,FALSE)=TRUE)),"",IF(AND($E$2="Noord",VLOOKUP($L$4&amp;$L22&amp;R$10,Data!$A:$H,6,FALSE)="Vakantie"),"x",IF(AND($E$2="Midden",VLOOKUP($L$4&amp;$L22&amp;R$10,Data!$A:$H,7,FALSE)="Vakantie"),"x",IF(AND($E$2="Zuid",VLOOKUP($L$4&amp;$L22&amp;R$10,Data!$A:$H,8,FALSE)="Vakantie"),"x",""))))))</f>
        <v/>
      </c>
      <c r="S22" s="19" t="str">
        <f>IF(AND($E$2="Noord",ISNA(VLOOKUP($L$4&amp;$L22&amp;S$10,Data!$A:$H,6,FALSE)=TRUE)),"",IF(AND($E$2="Midden",ISNA(VLOOKUP($L$4&amp;$L22&amp;S$10,Data!$A:$H,7,FALSE)=TRUE)),"",IF(AND($E$2="Zuid",ISNA(VLOOKUP($L$4&amp;$L22&amp;S$10,Data!$A:$H,8,FALSE)=TRUE)),"",IF(AND($E$2="Noord",VLOOKUP($L$4&amp;$L22&amp;S$10,Data!$A:$H,6,FALSE)="Vakantie"),"x",IF(AND($E$2="Midden",VLOOKUP($L$4&amp;$L22&amp;S$10,Data!$A:$H,7,FALSE)="Vakantie"),"x",IF(AND($E$2="Zuid",VLOOKUP($L$4&amp;$L22&amp;S$10,Data!$A:$H,8,FALSE)="Vakantie"),"x",""))))))</f>
        <v/>
      </c>
      <c r="T22" s="83">
        <f t="shared" si="1"/>
        <v>0</v>
      </c>
      <c r="V22" s="94">
        <v>12</v>
      </c>
      <c r="W22" s="126">
        <f t="shared" si="13"/>
        <v>46468</v>
      </c>
      <c r="X22" s="126">
        <f t="shared" si="4"/>
        <v>46472</v>
      </c>
      <c r="Y22" s="19" t="str">
        <f>IF(AND($E$2="Noord",ISNA(VLOOKUP($V$4&amp;$V22&amp;Y$10,Data!$A:$H,6,FALSE)=TRUE)),"",IF(AND($E$2="Midden",ISNA(VLOOKUP($V$4&amp;$V22&amp;Y$10,Data!$A:$H,7,FALSE)=TRUE)),"",IF(AND($E$2="Zuid",ISNA(VLOOKUP($V$4&amp;$V22&amp;Y$10,Data!$A:$H,8,FALSE)=TRUE)),"",IF(AND($E$2="Noord",VLOOKUP($V$4&amp;$V22&amp;Y$10,Data!$A:$H,6,FALSE)="Vakantie"),"x",IF(AND($E$2="Midden",VLOOKUP($V$4&amp;$V22&amp;Y$10,Data!$A:$H,7,FALSE)="Vakantie"),"x",IF(AND($E$2="Zuid",VLOOKUP($V$4&amp;$V22&amp;Y$10,Data!$A:$H,8,FALSE)="Vakantie"),"x",""))))))</f>
        <v/>
      </c>
      <c r="Z22" s="19" t="str">
        <f>IF(AND($E$2="Noord",ISNA(VLOOKUP($V$4&amp;$V22&amp;Z$10,Data!$A:$H,6,FALSE)=TRUE)),"",IF(AND($E$2="Midden",ISNA(VLOOKUP($V$4&amp;$V22&amp;Z$10,Data!$A:$H,7,FALSE)=TRUE)),"",IF(AND($E$2="Zuid",ISNA(VLOOKUP($V$4&amp;$V22&amp;Z$10,Data!$A:$H,8,FALSE)=TRUE)),"",IF(AND($E$2="Noord",VLOOKUP($V$4&amp;$V22&amp;Z$10,Data!$A:$H,6,FALSE)="Vakantie"),"x",IF(AND($E$2="Midden",VLOOKUP($V$4&amp;$V22&amp;Z$10,Data!$A:$H,7,FALSE)="Vakantie"),"x",IF(AND($E$2="Zuid",VLOOKUP($V$4&amp;$V22&amp;Z$10,Data!$A:$H,8,FALSE)="Vakantie"),"x",""))))))</f>
        <v/>
      </c>
      <c r="AA22" s="19" t="str">
        <f>IF(AND($E$2="Noord",ISNA(VLOOKUP($V$4&amp;$V22&amp;AA$10,Data!$A:$H,6,FALSE)=TRUE)),"",IF(AND($E$2="Midden",ISNA(VLOOKUP($V$4&amp;$V22&amp;AA$10,Data!$A:$H,7,FALSE)=TRUE)),"",IF(AND($E$2="Zuid",ISNA(VLOOKUP($V$4&amp;$V22&amp;AA$10,Data!$A:$H,8,FALSE)=TRUE)),"",IF(AND($E$2="Noord",VLOOKUP($V$4&amp;$V22&amp;AA$10,Data!$A:$H,6,FALSE)="Vakantie"),"x",IF(AND($E$2="Midden",VLOOKUP($V$4&amp;$V22&amp;AA$10,Data!$A:$H,7,FALSE)="Vakantie"),"x",IF(AND($E$2="Zuid",VLOOKUP($V$4&amp;$V22&amp;AA$10,Data!$A:$H,8,FALSE)="Vakantie"),"x",""))))))</f>
        <v/>
      </c>
      <c r="AB22" s="19" t="str">
        <f>IF(AND($E$2="Noord",ISNA(VLOOKUP($V$4&amp;$V22&amp;AB$10,Data!$A:$H,6,FALSE)=TRUE)),"",IF(AND($E$2="Midden",ISNA(VLOOKUP($V$4&amp;$V22&amp;AB$10,Data!$A:$H,7,FALSE)=TRUE)),"",IF(AND($E$2="Zuid",ISNA(VLOOKUP($V$4&amp;$V22&amp;AB$10,Data!$A:$H,8,FALSE)=TRUE)),"",IF(AND($E$2="Noord",VLOOKUP($V$4&amp;$V22&amp;AB$10,Data!$A:$H,6,FALSE)="Vakantie"),"x",IF(AND($E$2="Midden",VLOOKUP($V$4&amp;$V22&amp;AB$10,Data!$A:$H,7,FALSE)="Vakantie"),"x",IF(AND($E$2="Zuid",VLOOKUP($V$4&amp;$V22&amp;AB$10,Data!$A:$H,8,FALSE)="Vakantie"),"x",""))))))</f>
        <v/>
      </c>
      <c r="AC22" s="19" t="str">
        <f>IF(AND($E$2="Noord",ISNA(VLOOKUP($V$4&amp;$V22&amp;AC$10,Data!$A:$H,6,FALSE)=TRUE)),"",IF(AND($E$2="Midden",ISNA(VLOOKUP($V$4&amp;$V22&amp;AC$10,Data!$A:$H,7,FALSE)=TRUE)),"",IF(AND($E$2="Zuid",ISNA(VLOOKUP($V$4&amp;$V22&amp;AC$10,Data!$A:$H,8,FALSE)=TRUE)),"",IF(AND($E$2="Noord",VLOOKUP($V$4&amp;$V22&amp;AC$10,Data!$A:$H,6,FALSE)="Vakantie"),"x",IF(AND($E$2="Midden",VLOOKUP($V$4&amp;$V22&amp;AC$10,Data!$A:$H,7,FALSE)="Vakantie"),"x",IF(AND($E$2="Zuid",VLOOKUP($V$4&amp;$V22&amp;AC$10,Data!$A:$H,8,FALSE)="Vakantie"),"x",""))))))</f>
        <v>x</v>
      </c>
      <c r="AD22" s="83">
        <f t="shared" si="2"/>
        <v>0</v>
      </c>
      <c r="AI22">
        <f t="shared" si="5"/>
        <v>1</v>
      </c>
      <c r="AJ22" s="97" t="str">
        <f>IF((COUNTIF($AI$11:$AI22,2))&gt;1,"",IF(OR(AI21="",AI21=2),"",IF(AI22=1,"",IF(AND($AI22=2,E22&lt;&gt;""),$C22,IF(AND($AI22=2,F22&lt;&gt;""),$C22+1,IF(AND($AI22=2,G22&lt;&gt;""),$C22+2,IF(AND($AI22=2,H22&lt;&gt;""),$C22+3,IF(AND($AI22=2,I22&lt;&gt;""),$C22+4,""))))))))</f>
        <v/>
      </c>
      <c r="AK22">
        <f>IF(SUM(E23:$I$62)+$T$68+$AD$68=0,1,2)</f>
        <v>1</v>
      </c>
      <c r="AL22" s="18" t="str">
        <f t="shared" si="6"/>
        <v/>
      </c>
      <c r="AM22">
        <f t="shared" si="7"/>
        <v>1</v>
      </c>
      <c r="AN22" s="18" t="str">
        <f t="shared" si="14"/>
        <v/>
      </c>
      <c r="AO22">
        <f>IF(SUM(O23:$S$62)+$AD$68=0,1,2)</f>
        <v>1</v>
      </c>
      <c r="AP22" s="18" t="str">
        <f t="shared" si="8"/>
        <v/>
      </c>
      <c r="AQ22">
        <f>IF(SUM($O23:$S$62)=0,1,2)</f>
        <v>1</v>
      </c>
      <c r="AR22" s="18" t="str">
        <f>IF((COUNTIF($AI$11:$AI$64,2)+COUNTIF($AM$11:$AM$64,2)+COUNTIF(AQ$12:$AQ22,2))&gt;1,"",IF(OR(AQ21="",AQ21=2),"",IF(AQ22=1,"",IF(AND(AQ22=2,Y22&lt;&gt;""),W22,IF(AND(AQ22=2,Z22&lt;&gt;""),W22+1,IF(AND(AQ22=2,AA22&lt;&gt;""),W22+2,IF(AND(AQ22=2,AB22&lt;&gt;""),W22+3,IF(AND(AQ22=2,AC22&lt;&gt;""),W22+4,""))))))))</f>
        <v/>
      </c>
      <c r="AS22">
        <f>IF(SUM(Y23:$AC$62)=0,1,2)</f>
        <v>1</v>
      </c>
      <c r="AT22" s="18" t="str">
        <f t="shared" si="9"/>
        <v/>
      </c>
    </row>
    <row r="23" spans="2:46" x14ac:dyDescent="0.3">
      <c r="B23" s="94">
        <v>13</v>
      </c>
      <c r="C23" s="95">
        <f t="shared" si="10"/>
        <v>45740</v>
      </c>
      <c r="D23" s="95">
        <f t="shared" si="3"/>
        <v>45744</v>
      </c>
      <c r="E23" s="19" t="str">
        <f>IF(AND($E$2="Noord",ISNA(VLOOKUP($B$4&amp;$B23&amp;E$10,Data!$A:$H,6,FALSE)=TRUE)),"",IF(AND($E$2="Midden",ISNA(VLOOKUP($B$4&amp;$B23&amp;E$10,Data!$A:$H,7,FALSE)=TRUE)),"",IF(AND($E$2="Zuid",ISNA(VLOOKUP($B$4&amp;$B23&amp;E$10,Data!$A:$H,8,FALSE)=TRUE)),"",IF(AND($E$2="Noord",VLOOKUP($B$4&amp;$B23&amp;E$10,Data!$A:$H,6,FALSE)="Vakantie"),"x",IF(AND($E$2="Midden",VLOOKUP($B$4&amp;$B23&amp;E$10,Data!$A:$H,7,FALSE)="Vakantie"),"x",IF(AND($E$2="Zuid",VLOOKUP($B$4&amp;$B23&amp;E$10,Data!$A:$H,8,FALSE)="Vakantie"),"x",""))))))</f>
        <v/>
      </c>
      <c r="F23" s="19" t="str">
        <f>IF(AND($E$2="Noord",ISNA(VLOOKUP($B$4&amp;$B23&amp;F$10,Data!$A:$H,6,FALSE)=TRUE)),"",IF(AND($E$2="Midden",ISNA(VLOOKUP($B$4&amp;$B23&amp;F$10,Data!$A:$H,7,FALSE)=TRUE)),"",IF(AND($E$2="Zuid",ISNA(VLOOKUP($B$4&amp;$B23&amp;F$10,Data!$A:$H,8,FALSE)=TRUE)),"",IF(AND($E$2="Noord",VLOOKUP($B$4&amp;$B23&amp;F$10,Data!$A:$H,6,FALSE)="Vakantie"),"x",IF(AND($E$2="Midden",VLOOKUP($B$4&amp;$B23&amp;F$10,Data!$A:$H,7,FALSE)="Vakantie"),"x",IF(AND($E$2="Zuid",VLOOKUP($B$4&amp;$B23&amp;F$10,Data!$A:$H,8,FALSE)="Vakantie"),"x",""))))))</f>
        <v/>
      </c>
      <c r="G23" s="19" t="str">
        <f>IF(AND($E$2="Noord",ISNA(VLOOKUP($B$4&amp;$B23&amp;G$10,Data!$A:$H,6,FALSE)=TRUE)),"",IF(AND($E$2="Midden",ISNA(VLOOKUP($B$4&amp;$B23&amp;G$10,Data!$A:$H,7,FALSE)=TRUE)),"",IF(AND($E$2="Zuid",ISNA(VLOOKUP($B$4&amp;$B23&amp;G$10,Data!$A:$H,8,FALSE)=TRUE)),"",IF(AND($E$2="Noord",VLOOKUP($B$4&amp;$B23&amp;G$10,Data!$A:$H,6,FALSE)="Vakantie"),"x",IF(AND($E$2="Midden",VLOOKUP($B$4&amp;$B23&amp;G$10,Data!$A:$H,7,FALSE)="Vakantie"),"x",IF(AND($E$2="Zuid",VLOOKUP($B$4&amp;$B23&amp;G$10,Data!$A:$H,8,FALSE)="Vakantie"),"x",""))))))</f>
        <v/>
      </c>
      <c r="H23" s="19" t="str">
        <f>IF(AND($E$2="Noord",ISNA(VLOOKUP($B$4&amp;$B23&amp;H$10,Data!$A:$H,6,FALSE)=TRUE)),"",IF(AND($E$2="Midden",ISNA(VLOOKUP($B$4&amp;$B23&amp;H$10,Data!$A:$H,7,FALSE)=TRUE)),"",IF(AND($E$2="Zuid",ISNA(VLOOKUP($B$4&amp;$B23&amp;H$10,Data!$A:$H,8,FALSE)=TRUE)),"",IF(AND($E$2="Noord",VLOOKUP($B$4&amp;$B23&amp;H$10,Data!$A:$H,6,FALSE)="Vakantie"),"x",IF(AND($E$2="Midden",VLOOKUP($B$4&amp;$B23&amp;H$10,Data!$A:$H,7,FALSE)="Vakantie"),"x",IF(AND($E$2="Zuid",VLOOKUP($B$4&amp;$B23&amp;H$10,Data!$A:$H,8,FALSE)="Vakantie"),"x",""))))))</f>
        <v/>
      </c>
      <c r="I23" s="19" t="str">
        <f>IF(AND($E$2="Noord",ISNA(VLOOKUP($B$4&amp;$B23&amp;I$10,Data!$A:$H,6,FALSE)=TRUE)),"",IF(AND($E$2="Midden",ISNA(VLOOKUP($B$4&amp;$B23&amp;I$10,Data!$A:$H,7,FALSE)=TRUE)),"",IF(AND($E$2="Zuid",ISNA(VLOOKUP($B$4&amp;$B23&amp;I$10,Data!$A:$H,8,FALSE)=TRUE)),"",IF(AND($E$2="Noord",VLOOKUP($B$4&amp;$B23&amp;I$10,Data!$A:$H,6,FALSE)="Vakantie"),"x",IF(AND($E$2="Midden",VLOOKUP($B$4&amp;$B23&amp;I$10,Data!$A:$H,7,FALSE)="Vakantie"),"x",IF(AND($E$2="Zuid",VLOOKUP($B$4&amp;$B23&amp;I$10,Data!$A:$H,8,FALSE)="Vakantie"),"x",""))))))</f>
        <v/>
      </c>
      <c r="J23" s="83">
        <f t="shared" si="0"/>
        <v>0</v>
      </c>
      <c r="L23" s="94">
        <v>13</v>
      </c>
      <c r="M23" s="126">
        <f t="shared" si="11"/>
        <v>46104</v>
      </c>
      <c r="N23" s="127">
        <f t="shared" si="12"/>
        <v>46108</v>
      </c>
      <c r="O23" s="19" t="str">
        <f>IF(AND($E$2="Noord",ISNA(VLOOKUP($L$4&amp;$L23&amp;O$10,Data!$A:$H,6,FALSE)=TRUE)),"",IF(AND($E$2="Midden",ISNA(VLOOKUP($L$4&amp;$L23&amp;O$10,Data!$A:$H,7,FALSE)=TRUE)),"",IF(AND($E$2="Zuid",ISNA(VLOOKUP($L$4&amp;$L23&amp;O$10,Data!$A:$H,8,FALSE)=TRUE)),"",IF(AND($E$2="Noord",VLOOKUP($L$4&amp;$L23&amp;O$10,Data!$A:$H,6,FALSE)="Vakantie"),"x",IF(AND($E$2="Midden",VLOOKUP($L$4&amp;$L23&amp;O$10,Data!$A:$H,7,FALSE)="Vakantie"),"x",IF(AND($E$2="Zuid",VLOOKUP($L$4&amp;$L23&amp;O$10,Data!$A:$H,8,FALSE)="Vakantie"),"x",""))))))</f>
        <v/>
      </c>
      <c r="P23" s="19" t="str">
        <f>IF(AND($E$2="Noord",ISNA(VLOOKUP($L$4&amp;$L23&amp;P$10,Data!$A:$H,6,FALSE)=TRUE)),"",IF(AND($E$2="Midden",ISNA(VLOOKUP($L$4&amp;$L23&amp;P$10,Data!$A:$H,7,FALSE)=TRUE)),"",IF(AND($E$2="Zuid",ISNA(VLOOKUP($L$4&amp;$L23&amp;P$10,Data!$A:$H,8,FALSE)=TRUE)),"",IF(AND($E$2="Noord",VLOOKUP($L$4&amp;$L23&amp;P$10,Data!$A:$H,6,FALSE)="Vakantie"),"x",IF(AND($E$2="Midden",VLOOKUP($L$4&amp;$L23&amp;P$10,Data!$A:$H,7,FALSE)="Vakantie"),"x",IF(AND($E$2="Zuid",VLOOKUP($L$4&amp;$L23&amp;P$10,Data!$A:$H,8,FALSE)="Vakantie"),"x",""))))))</f>
        <v/>
      </c>
      <c r="Q23" s="19" t="str">
        <f>IF(AND($E$2="Noord",ISNA(VLOOKUP($L$4&amp;$L23&amp;Q$10,Data!$A:$H,6,FALSE)=TRUE)),"",IF(AND($E$2="Midden",ISNA(VLOOKUP($L$4&amp;$L23&amp;Q$10,Data!$A:$H,7,FALSE)=TRUE)),"",IF(AND($E$2="Zuid",ISNA(VLOOKUP($L$4&amp;$L23&amp;Q$10,Data!$A:$H,8,FALSE)=TRUE)),"",IF(AND($E$2="Noord",VLOOKUP($L$4&amp;$L23&amp;Q$10,Data!$A:$H,6,FALSE)="Vakantie"),"x",IF(AND($E$2="Midden",VLOOKUP($L$4&amp;$L23&amp;Q$10,Data!$A:$H,7,FALSE)="Vakantie"),"x",IF(AND($E$2="Zuid",VLOOKUP($L$4&amp;$L23&amp;Q$10,Data!$A:$H,8,FALSE)="Vakantie"),"x",""))))))</f>
        <v/>
      </c>
      <c r="R23" s="19" t="str">
        <f>IF(AND($E$2="Noord",ISNA(VLOOKUP($L$4&amp;$L23&amp;R$10,Data!$A:$H,6,FALSE)=TRUE)),"",IF(AND($E$2="Midden",ISNA(VLOOKUP($L$4&amp;$L23&amp;R$10,Data!$A:$H,7,FALSE)=TRUE)),"",IF(AND($E$2="Zuid",ISNA(VLOOKUP($L$4&amp;$L23&amp;R$10,Data!$A:$H,8,FALSE)=TRUE)),"",IF(AND($E$2="Noord",VLOOKUP($L$4&amp;$L23&amp;R$10,Data!$A:$H,6,FALSE)="Vakantie"),"x",IF(AND($E$2="Midden",VLOOKUP($L$4&amp;$L23&amp;R$10,Data!$A:$H,7,FALSE)="Vakantie"),"x",IF(AND($E$2="Zuid",VLOOKUP($L$4&amp;$L23&amp;R$10,Data!$A:$H,8,FALSE)="Vakantie"),"x",""))))))</f>
        <v/>
      </c>
      <c r="S23" s="19" t="str">
        <f>IF(AND($E$2="Noord",ISNA(VLOOKUP($L$4&amp;$L23&amp;S$10,Data!$A:$H,6,FALSE)=TRUE)),"",IF(AND($E$2="Midden",ISNA(VLOOKUP($L$4&amp;$L23&amp;S$10,Data!$A:$H,7,FALSE)=TRUE)),"",IF(AND($E$2="Zuid",ISNA(VLOOKUP($L$4&amp;$L23&amp;S$10,Data!$A:$H,8,FALSE)=TRUE)),"",IF(AND($E$2="Noord",VLOOKUP($L$4&amp;$L23&amp;S$10,Data!$A:$H,6,FALSE)="Vakantie"),"x",IF(AND($E$2="Midden",VLOOKUP($L$4&amp;$L23&amp;S$10,Data!$A:$H,7,FALSE)="Vakantie"),"x",IF(AND($E$2="Zuid",VLOOKUP($L$4&amp;$L23&amp;S$10,Data!$A:$H,8,FALSE)="Vakantie"),"x",""))))))</f>
        <v/>
      </c>
      <c r="T23" s="83">
        <f t="shared" si="1"/>
        <v>0</v>
      </c>
      <c r="V23" s="94">
        <v>13</v>
      </c>
      <c r="W23" s="126">
        <f t="shared" si="13"/>
        <v>46475</v>
      </c>
      <c r="X23" s="126">
        <f t="shared" si="4"/>
        <v>46479</v>
      </c>
      <c r="Y23" s="19" t="str">
        <f>IF(AND($E$2="Noord",ISNA(VLOOKUP($V$4&amp;$V23&amp;Y$10,Data!$A:$H,6,FALSE)=TRUE)),"",IF(AND($E$2="Midden",ISNA(VLOOKUP($V$4&amp;$V23&amp;Y$10,Data!$A:$H,7,FALSE)=TRUE)),"",IF(AND($E$2="Zuid",ISNA(VLOOKUP($V$4&amp;$V23&amp;Y$10,Data!$A:$H,8,FALSE)=TRUE)),"",IF(AND($E$2="Noord",VLOOKUP($V$4&amp;$V23&amp;Y$10,Data!$A:$H,6,FALSE)="Vakantie"),"x",IF(AND($E$2="Midden",VLOOKUP($V$4&amp;$V23&amp;Y$10,Data!$A:$H,7,FALSE)="Vakantie"),"x",IF(AND($E$2="Zuid",VLOOKUP($V$4&amp;$V23&amp;Y$10,Data!$A:$H,8,FALSE)="Vakantie"),"x",""))))))</f>
        <v>x</v>
      </c>
      <c r="Z23" s="19" t="str">
        <f>IF(AND($E$2="Noord",ISNA(VLOOKUP($V$4&amp;$V23&amp;Z$10,Data!$A:$H,6,FALSE)=TRUE)),"",IF(AND($E$2="Midden",ISNA(VLOOKUP($V$4&amp;$V23&amp;Z$10,Data!$A:$H,7,FALSE)=TRUE)),"",IF(AND($E$2="Zuid",ISNA(VLOOKUP($V$4&amp;$V23&amp;Z$10,Data!$A:$H,8,FALSE)=TRUE)),"",IF(AND($E$2="Noord",VLOOKUP($V$4&amp;$V23&amp;Z$10,Data!$A:$H,6,FALSE)="Vakantie"),"x",IF(AND($E$2="Midden",VLOOKUP($V$4&amp;$V23&amp;Z$10,Data!$A:$H,7,FALSE)="Vakantie"),"x",IF(AND($E$2="Zuid",VLOOKUP($V$4&amp;$V23&amp;Z$10,Data!$A:$H,8,FALSE)="Vakantie"),"x",""))))))</f>
        <v/>
      </c>
      <c r="AA23" s="19" t="str">
        <f>IF(AND($E$2="Noord",ISNA(VLOOKUP($V$4&amp;$V23&amp;AA$10,Data!$A:$H,6,FALSE)=TRUE)),"",IF(AND($E$2="Midden",ISNA(VLOOKUP($V$4&amp;$V23&amp;AA$10,Data!$A:$H,7,FALSE)=TRUE)),"",IF(AND($E$2="Zuid",ISNA(VLOOKUP($V$4&amp;$V23&amp;AA$10,Data!$A:$H,8,FALSE)=TRUE)),"",IF(AND($E$2="Noord",VLOOKUP($V$4&amp;$V23&amp;AA$10,Data!$A:$H,6,FALSE)="Vakantie"),"x",IF(AND($E$2="Midden",VLOOKUP($V$4&amp;$V23&amp;AA$10,Data!$A:$H,7,FALSE)="Vakantie"),"x",IF(AND($E$2="Zuid",VLOOKUP($V$4&amp;$V23&amp;AA$10,Data!$A:$H,8,FALSE)="Vakantie"),"x",""))))))</f>
        <v/>
      </c>
      <c r="AB23" s="19" t="str">
        <f>IF(AND($E$2="Noord",ISNA(VLOOKUP($V$4&amp;$V23&amp;AB$10,Data!$A:$H,6,FALSE)=TRUE)),"",IF(AND($E$2="Midden",ISNA(VLOOKUP($V$4&amp;$V23&amp;AB$10,Data!$A:$H,7,FALSE)=TRUE)),"",IF(AND($E$2="Zuid",ISNA(VLOOKUP($V$4&amp;$V23&amp;AB$10,Data!$A:$H,8,FALSE)=TRUE)),"",IF(AND($E$2="Noord",VLOOKUP($V$4&amp;$V23&amp;AB$10,Data!$A:$H,6,FALSE)="Vakantie"),"x",IF(AND($E$2="Midden",VLOOKUP($V$4&amp;$V23&amp;AB$10,Data!$A:$H,7,FALSE)="Vakantie"),"x",IF(AND($E$2="Zuid",VLOOKUP($V$4&amp;$V23&amp;AB$10,Data!$A:$H,8,FALSE)="Vakantie"),"x",""))))))</f>
        <v/>
      </c>
      <c r="AC23" s="19" t="str">
        <f>IF(AND($E$2="Noord",ISNA(VLOOKUP($V$4&amp;$V23&amp;AC$10,Data!$A:$H,6,FALSE)=TRUE)),"",IF(AND($E$2="Midden",ISNA(VLOOKUP($V$4&amp;$V23&amp;AC$10,Data!$A:$H,7,FALSE)=TRUE)),"",IF(AND($E$2="Zuid",ISNA(VLOOKUP($V$4&amp;$V23&amp;AC$10,Data!$A:$H,8,FALSE)=TRUE)),"",IF(AND($E$2="Noord",VLOOKUP($V$4&amp;$V23&amp;AC$10,Data!$A:$H,6,FALSE)="Vakantie"),"x",IF(AND($E$2="Midden",VLOOKUP($V$4&amp;$V23&amp;AC$10,Data!$A:$H,7,FALSE)="Vakantie"),"x",IF(AND($E$2="Zuid",VLOOKUP($V$4&amp;$V23&amp;AC$10,Data!$A:$H,8,FALSE)="Vakantie"),"x",""))))))</f>
        <v/>
      </c>
      <c r="AD23" s="83">
        <f t="shared" si="2"/>
        <v>0</v>
      </c>
      <c r="AI23">
        <f t="shared" si="5"/>
        <v>1</v>
      </c>
      <c r="AJ23" s="97" t="str">
        <f>IF((COUNTIF($AI$11:$AI23,2))&gt;1,"",IF(OR(AI22="",AI22=2),"",IF(AI23=1,"",IF(AND($AI23=2,E23&lt;&gt;""),$C23,IF(AND($AI23=2,F23&lt;&gt;""),$C23+1,IF(AND($AI23=2,G23&lt;&gt;""),$C23+2,IF(AND($AI23=2,H23&lt;&gt;""),$C23+3,IF(AND($AI23=2,I23&lt;&gt;""),$C23+4,""))))))))</f>
        <v/>
      </c>
      <c r="AK23">
        <f>IF(SUM(E24:$I$62)+$T$68+$AD$68=0,1,2)</f>
        <v>1</v>
      </c>
      <c r="AL23" s="18" t="str">
        <f t="shared" si="6"/>
        <v/>
      </c>
      <c r="AM23">
        <f t="shared" si="7"/>
        <v>1</v>
      </c>
      <c r="AN23" s="18" t="str">
        <f t="shared" si="14"/>
        <v/>
      </c>
      <c r="AO23">
        <f>IF(SUM(O24:$S$62)+$AD$68=0,1,2)</f>
        <v>1</v>
      </c>
      <c r="AP23" s="18" t="str">
        <f t="shared" si="8"/>
        <v/>
      </c>
      <c r="AQ23">
        <f>IF(SUM($O24:$S$62)=0,1,2)</f>
        <v>1</v>
      </c>
      <c r="AR23" s="18" t="str">
        <f>IF((COUNTIF($AI$11:$AI$64,2)+COUNTIF($AM$11:$AM$64,2)+COUNTIF(AQ$12:$AQ23,2))&gt;1,"",IF(OR(AQ22="",AQ22=2),"",IF(AQ23=1,"",IF(AND(AQ23=2,Y23&lt;&gt;""),W23,IF(AND(AQ23=2,Z23&lt;&gt;""),W23+1,IF(AND(AQ23=2,AA23&lt;&gt;""),W23+2,IF(AND(AQ23=2,AB23&lt;&gt;""),W23+3,IF(AND(AQ23=2,AC23&lt;&gt;""),W23+4,""))))))))</f>
        <v/>
      </c>
      <c r="AS23">
        <f>IF(SUM(Y24:$AC$62)=0,1,2)</f>
        <v>1</v>
      </c>
      <c r="AT23" s="18" t="str">
        <f t="shared" si="9"/>
        <v/>
      </c>
    </row>
    <row r="24" spans="2:46" x14ac:dyDescent="0.3">
      <c r="B24" s="94">
        <v>14</v>
      </c>
      <c r="C24" s="95">
        <f t="shared" si="10"/>
        <v>45747</v>
      </c>
      <c r="D24" s="95">
        <f t="shared" si="3"/>
        <v>45751</v>
      </c>
      <c r="E24" s="19" t="str">
        <f>IF(AND($E$2="Noord",ISNA(VLOOKUP($B$4&amp;$B24&amp;E$10,Data!$A:$H,6,FALSE)=TRUE)),"",IF(AND($E$2="Midden",ISNA(VLOOKUP($B$4&amp;$B24&amp;E$10,Data!$A:$H,7,FALSE)=TRUE)),"",IF(AND($E$2="Zuid",ISNA(VLOOKUP($B$4&amp;$B24&amp;E$10,Data!$A:$H,8,FALSE)=TRUE)),"",IF(AND($E$2="Noord",VLOOKUP($B$4&amp;$B24&amp;E$10,Data!$A:$H,6,FALSE)="Vakantie"),"x",IF(AND($E$2="Midden",VLOOKUP($B$4&amp;$B24&amp;E$10,Data!$A:$H,7,FALSE)="Vakantie"),"x",IF(AND($E$2="Zuid",VLOOKUP($B$4&amp;$B24&amp;E$10,Data!$A:$H,8,FALSE)="Vakantie"),"x",""))))))</f>
        <v/>
      </c>
      <c r="F24" s="19" t="str">
        <f>IF(AND($E$2="Noord",ISNA(VLOOKUP($B$4&amp;$B24&amp;F$10,Data!$A:$H,6,FALSE)=TRUE)),"",IF(AND($E$2="Midden",ISNA(VLOOKUP($B$4&amp;$B24&amp;F$10,Data!$A:$H,7,FALSE)=TRUE)),"",IF(AND($E$2="Zuid",ISNA(VLOOKUP($B$4&amp;$B24&amp;F$10,Data!$A:$H,8,FALSE)=TRUE)),"",IF(AND($E$2="Noord",VLOOKUP($B$4&amp;$B24&amp;F$10,Data!$A:$H,6,FALSE)="Vakantie"),"x",IF(AND($E$2="Midden",VLOOKUP($B$4&amp;$B24&amp;F$10,Data!$A:$H,7,FALSE)="Vakantie"),"x",IF(AND($E$2="Zuid",VLOOKUP($B$4&amp;$B24&amp;F$10,Data!$A:$H,8,FALSE)="Vakantie"),"x",""))))))</f>
        <v/>
      </c>
      <c r="G24" s="19" t="str">
        <f>IF(AND($E$2="Noord",ISNA(VLOOKUP($B$4&amp;$B24&amp;G$10,Data!$A:$H,6,FALSE)=TRUE)),"",IF(AND($E$2="Midden",ISNA(VLOOKUP($B$4&amp;$B24&amp;G$10,Data!$A:$H,7,FALSE)=TRUE)),"",IF(AND($E$2="Zuid",ISNA(VLOOKUP($B$4&amp;$B24&amp;G$10,Data!$A:$H,8,FALSE)=TRUE)),"",IF(AND($E$2="Noord",VLOOKUP($B$4&amp;$B24&amp;G$10,Data!$A:$H,6,FALSE)="Vakantie"),"x",IF(AND($E$2="Midden",VLOOKUP($B$4&amp;$B24&amp;G$10,Data!$A:$H,7,FALSE)="Vakantie"),"x",IF(AND($E$2="Zuid",VLOOKUP($B$4&amp;$B24&amp;G$10,Data!$A:$H,8,FALSE)="Vakantie"),"x",""))))))</f>
        <v/>
      </c>
      <c r="H24" s="19" t="str">
        <f>IF(AND($E$2="Noord",ISNA(VLOOKUP($B$4&amp;$B24&amp;H$10,Data!$A:$H,6,FALSE)=TRUE)),"",IF(AND($E$2="Midden",ISNA(VLOOKUP($B$4&amp;$B24&amp;H$10,Data!$A:$H,7,FALSE)=TRUE)),"",IF(AND($E$2="Zuid",ISNA(VLOOKUP($B$4&amp;$B24&amp;H$10,Data!$A:$H,8,FALSE)=TRUE)),"",IF(AND($E$2="Noord",VLOOKUP($B$4&amp;$B24&amp;H$10,Data!$A:$H,6,FALSE)="Vakantie"),"x",IF(AND($E$2="Midden",VLOOKUP($B$4&amp;$B24&amp;H$10,Data!$A:$H,7,FALSE)="Vakantie"),"x",IF(AND($E$2="Zuid",VLOOKUP($B$4&amp;$B24&amp;H$10,Data!$A:$H,8,FALSE)="Vakantie"),"x",""))))))</f>
        <v/>
      </c>
      <c r="I24" s="19" t="str">
        <f>IF(AND($E$2="Noord",ISNA(VLOOKUP($B$4&amp;$B24&amp;I$10,Data!$A:$H,6,FALSE)=TRUE)),"",IF(AND($E$2="Midden",ISNA(VLOOKUP($B$4&amp;$B24&amp;I$10,Data!$A:$H,7,FALSE)=TRUE)),"",IF(AND($E$2="Zuid",ISNA(VLOOKUP($B$4&amp;$B24&amp;I$10,Data!$A:$H,8,FALSE)=TRUE)),"",IF(AND($E$2="Noord",VLOOKUP($B$4&amp;$B24&amp;I$10,Data!$A:$H,6,FALSE)="Vakantie"),"x",IF(AND($E$2="Midden",VLOOKUP($B$4&amp;$B24&amp;I$10,Data!$A:$H,7,FALSE)="Vakantie"),"x",IF(AND($E$2="Zuid",VLOOKUP($B$4&amp;$B24&amp;I$10,Data!$A:$H,8,FALSE)="Vakantie"),"x",""))))))</f>
        <v/>
      </c>
      <c r="J24" s="83">
        <f t="shared" si="0"/>
        <v>0</v>
      </c>
      <c r="L24" s="94">
        <v>14</v>
      </c>
      <c r="M24" s="126">
        <f t="shared" si="11"/>
        <v>46111</v>
      </c>
      <c r="N24" s="127">
        <f t="shared" si="12"/>
        <v>46115</v>
      </c>
      <c r="O24" s="19" t="str">
        <f>IF(AND($E$2="Noord",ISNA(VLOOKUP($L$4&amp;$L24&amp;O$10,Data!$A:$H,6,FALSE)=TRUE)),"",IF(AND($E$2="Midden",ISNA(VLOOKUP($L$4&amp;$L24&amp;O$10,Data!$A:$H,7,FALSE)=TRUE)),"",IF(AND($E$2="Zuid",ISNA(VLOOKUP($L$4&amp;$L24&amp;O$10,Data!$A:$H,8,FALSE)=TRUE)),"",IF(AND($E$2="Noord",VLOOKUP($L$4&amp;$L24&amp;O$10,Data!$A:$H,6,FALSE)="Vakantie"),"x",IF(AND($E$2="Midden",VLOOKUP($L$4&amp;$L24&amp;O$10,Data!$A:$H,7,FALSE)="Vakantie"),"x",IF(AND($E$2="Zuid",VLOOKUP($L$4&amp;$L24&amp;O$10,Data!$A:$H,8,FALSE)="Vakantie"),"x",""))))))</f>
        <v/>
      </c>
      <c r="P24" s="19" t="str">
        <f>IF(AND($E$2="Noord",ISNA(VLOOKUP($L$4&amp;$L24&amp;P$10,Data!$A:$H,6,FALSE)=TRUE)),"",IF(AND($E$2="Midden",ISNA(VLOOKUP($L$4&amp;$L24&amp;P$10,Data!$A:$H,7,FALSE)=TRUE)),"",IF(AND($E$2="Zuid",ISNA(VLOOKUP($L$4&amp;$L24&amp;P$10,Data!$A:$H,8,FALSE)=TRUE)),"",IF(AND($E$2="Noord",VLOOKUP($L$4&amp;$L24&amp;P$10,Data!$A:$H,6,FALSE)="Vakantie"),"x",IF(AND($E$2="Midden",VLOOKUP($L$4&amp;$L24&amp;P$10,Data!$A:$H,7,FALSE)="Vakantie"),"x",IF(AND($E$2="Zuid",VLOOKUP($L$4&amp;$L24&amp;P$10,Data!$A:$H,8,FALSE)="Vakantie"),"x",""))))))</f>
        <v/>
      </c>
      <c r="Q24" s="19" t="str">
        <f>IF(AND($E$2="Noord",ISNA(VLOOKUP($L$4&amp;$L24&amp;Q$10,Data!$A:$H,6,FALSE)=TRUE)),"",IF(AND($E$2="Midden",ISNA(VLOOKUP($L$4&amp;$L24&amp;Q$10,Data!$A:$H,7,FALSE)=TRUE)),"",IF(AND($E$2="Zuid",ISNA(VLOOKUP($L$4&amp;$L24&amp;Q$10,Data!$A:$H,8,FALSE)=TRUE)),"",IF(AND($E$2="Noord",VLOOKUP($L$4&amp;$L24&amp;Q$10,Data!$A:$H,6,FALSE)="Vakantie"),"x",IF(AND($E$2="Midden",VLOOKUP($L$4&amp;$L24&amp;Q$10,Data!$A:$H,7,FALSE)="Vakantie"),"x",IF(AND($E$2="Zuid",VLOOKUP($L$4&amp;$L24&amp;Q$10,Data!$A:$H,8,FALSE)="Vakantie"),"x",""))))))</f>
        <v/>
      </c>
      <c r="R24" s="19" t="str">
        <f>IF(AND($E$2="Noord",ISNA(VLOOKUP($L$4&amp;$L24&amp;R$10,Data!$A:$H,6,FALSE)=TRUE)),"",IF(AND($E$2="Midden",ISNA(VLOOKUP($L$4&amp;$L24&amp;R$10,Data!$A:$H,7,FALSE)=TRUE)),"",IF(AND($E$2="Zuid",ISNA(VLOOKUP($L$4&amp;$L24&amp;R$10,Data!$A:$H,8,FALSE)=TRUE)),"",IF(AND($E$2="Noord",VLOOKUP($L$4&amp;$L24&amp;R$10,Data!$A:$H,6,FALSE)="Vakantie"),"x",IF(AND($E$2="Midden",VLOOKUP($L$4&amp;$L24&amp;R$10,Data!$A:$H,7,FALSE)="Vakantie"),"x",IF(AND($E$2="Zuid",VLOOKUP($L$4&amp;$L24&amp;R$10,Data!$A:$H,8,FALSE)="Vakantie"),"x",""))))))</f>
        <v/>
      </c>
      <c r="S24" s="19" t="str">
        <f>IF(AND($E$2="Noord",ISNA(VLOOKUP($L$4&amp;$L24&amp;S$10,Data!$A:$H,6,FALSE)=TRUE)),"",IF(AND($E$2="Midden",ISNA(VLOOKUP($L$4&amp;$L24&amp;S$10,Data!$A:$H,7,FALSE)=TRUE)),"",IF(AND($E$2="Zuid",ISNA(VLOOKUP($L$4&amp;$L24&amp;S$10,Data!$A:$H,8,FALSE)=TRUE)),"",IF(AND($E$2="Noord",VLOOKUP($L$4&amp;$L24&amp;S$10,Data!$A:$H,6,FALSE)="Vakantie"),"x",IF(AND($E$2="Midden",VLOOKUP($L$4&amp;$L24&amp;S$10,Data!$A:$H,7,FALSE)="Vakantie"),"x",IF(AND($E$2="Zuid",VLOOKUP($L$4&amp;$L24&amp;S$10,Data!$A:$H,8,FALSE)="Vakantie"),"x",""))))))</f>
        <v>x</v>
      </c>
      <c r="T24" s="83">
        <f t="shared" si="1"/>
        <v>0</v>
      </c>
      <c r="V24" s="94">
        <v>14</v>
      </c>
      <c r="W24" s="126">
        <f t="shared" si="13"/>
        <v>46482</v>
      </c>
      <c r="X24" s="126">
        <f t="shared" si="4"/>
        <v>46486</v>
      </c>
      <c r="Y24" s="19" t="str">
        <f>IF(AND($E$2="Noord",ISNA(VLOOKUP($V$4&amp;$V24&amp;Y$10,Data!$A:$H,6,FALSE)=TRUE)),"",IF(AND($E$2="Midden",ISNA(VLOOKUP($V$4&amp;$V24&amp;Y$10,Data!$A:$H,7,FALSE)=TRUE)),"",IF(AND($E$2="Zuid",ISNA(VLOOKUP($V$4&amp;$V24&amp;Y$10,Data!$A:$H,8,FALSE)=TRUE)),"",IF(AND($E$2="Noord",VLOOKUP($V$4&amp;$V24&amp;Y$10,Data!$A:$H,6,FALSE)="Vakantie"),"x",IF(AND($E$2="Midden",VLOOKUP($V$4&amp;$V24&amp;Y$10,Data!$A:$H,7,FALSE)="Vakantie"),"x",IF(AND($E$2="Zuid",VLOOKUP($V$4&amp;$V24&amp;Y$10,Data!$A:$H,8,FALSE)="Vakantie"),"x",""))))))</f>
        <v/>
      </c>
      <c r="Z24" s="19" t="str">
        <f>IF(AND($E$2="Noord",ISNA(VLOOKUP($V$4&amp;$V24&amp;Z$10,Data!$A:$H,6,FALSE)=TRUE)),"",IF(AND($E$2="Midden",ISNA(VLOOKUP($V$4&amp;$V24&amp;Z$10,Data!$A:$H,7,FALSE)=TRUE)),"",IF(AND($E$2="Zuid",ISNA(VLOOKUP($V$4&amp;$V24&amp;Z$10,Data!$A:$H,8,FALSE)=TRUE)),"",IF(AND($E$2="Noord",VLOOKUP($V$4&amp;$V24&amp;Z$10,Data!$A:$H,6,FALSE)="Vakantie"),"x",IF(AND($E$2="Midden",VLOOKUP($V$4&amp;$V24&amp;Z$10,Data!$A:$H,7,FALSE)="Vakantie"),"x",IF(AND($E$2="Zuid",VLOOKUP($V$4&amp;$V24&amp;Z$10,Data!$A:$H,8,FALSE)="Vakantie"),"x",""))))))</f>
        <v/>
      </c>
      <c r="AA24" s="19" t="str">
        <f>IF(AND($E$2="Noord",ISNA(VLOOKUP($V$4&amp;$V24&amp;AA$10,Data!$A:$H,6,FALSE)=TRUE)),"",IF(AND($E$2="Midden",ISNA(VLOOKUP($V$4&amp;$V24&amp;AA$10,Data!$A:$H,7,FALSE)=TRUE)),"",IF(AND($E$2="Zuid",ISNA(VLOOKUP($V$4&amp;$V24&amp;AA$10,Data!$A:$H,8,FALSE)=TRUE)),"",IF(AND($E$2="Noord",VLOOKUP($V$4&amp;$V24&amp;AA$10,Data!$A:$H,6,FALSE)="Vakantie"),"x",IF(AND($E$2="Midden",VLOOKUP($V$4&amp;$V24&amp;AA$10,Data!$A:$H,7,FALSE)="Vakantie"),"x",IF(AND($E$2="Zuid",VLOOKUP($V$4&amp;$V24&amp;AA$10,Data!$A:$H,8,FALSE)="Vakantie"),"x",""))))))</f>
        <v/>
      </c>
      <c r="AB24" s="19" t="str">
        <f>IF(AND($E$2="Noord",ISNA(VLOOKUP($V$4&amp;$V24&amp;AB$10,Data!$A:$H,6,FALSE)=TRUE)),"",IF(AND($E$2="Midden",ISNA(VLOOKUP($V$4&amp;$V24&amp;AB$10,Data!$A:$H,7,FALSE)=TRUE)),"",IF(AND($E$2="Zuid",ISNA(VLOOKUP($V$4&amp;$V24&amp;AB$10,Data!$A:$H,8,FALSE)=TRUE)),"",IF(AND($E$2="Noord",VLOOKUP($V$4&amp;$V24&amp;AB$10,Data!$A:$H,6,FALSE)="Vakantie"),"x",IF(AND($E$2="Midden",VLOOKUP($V$4&amp;$V24&amp;AB$10,Data!$A:$H,7,FALSE)="Vakantie"),"x",IF(AND($E$2="Zuid",VLOOKUP($V$4&amp;$V24&amp;AB$10,Data!$A:$H,8,FALSE)="Vakantie"),"x",""))))))</f>
        <v/>
      </c>
      <c r="AC24" s="19" t="str">
        <f>IF(AND($E$2="Noord",ISNA(VLOOKUP($V$4&amp;$V24&amp;AC$10,Data!$A:$H,6,FALSE)=TRUE)),"",IF(AND($E$2="Midden",ISNA(VLOOKUP($V$4&amp;$V24&amp;AC$10,Data!$A:$H,7,FALSE)=TRUE)),"",IF(AND($E$2="Zuid",ISNA(VLOOKUP($V$4&amp;$V24&amp;AC$10,Data!$A:$H,8,FALSE)=TRUE)),"",IF(AND($E$2="Noord",VLOOKUP($V$4&amp;$V24&amp;AC$10,Data!$A:$H,6,FALSE)="Vakantie"),"x",IF(AND($E$2="Midden",VLOOKUP($V$4&amp;$V24&amp;AC$10,Data!$A:$H,7,FALSE)="Vakantie"),"x",IF(AND($E$2="Zuid",VLOOKUP($V$4&amp;$V24&amp;AC$10,Data!$A:$H,8,FALSE)="Vakantie"),"x",""))))))</f>
        <v/>
      </c>
      <c r="AD24" s="83">
        <f t="shared" si="2"/>
        <v>0</v>
      </c>
      <c r="AI24">
        <f t="shared" si="5"/>
        <v>1</v>
      </c>
      <c r="AJ24" s="97" t="str">
        <f>IF((COUNTIF($AI$11:$AI24,2))&gt;1,"",IF(OR(AI23="",AI23=2),"",IF(AI24=1,"",IF(AND($AI24=2,E24&lt;&gt;""),$C24,IF(AND($AI24=2,F24&lt;&gt;""),$C24+1,IF(AND($AI24=2,G24&lt;&gt;""),$C24+2,IF(AND($AI24=2,H24&lt;&gt;""),$C24+3,IF(AND($AI24=2,I24&lt;&gt;""),$C24+4,""))))))))</f>
        <v/>
      </c>
      <c r="AK24">
        <f>IF(SUM(E25:$I$62)+$T$68+$AD$68=0,1,2)</f>
        <v>1</v>
      </c>
      <c r="AL24" s="18" t="str">
        <f t="shared" si="6"/>
        <v/>
      </c>
      <c r="AM24">
        <f t="shared" si="7"/>
        <v>1</v>
      </c>
      <c r="AN24" s="18" t="str">
        <f t="shared" si="14"/>
        <v/>
      </c>
      <c r="AO24">
        <f>IF(SUM(O25:$S$62)+$AD$68=0,1,2)</f>
        <v>1</v>
      </c>
      <c r="AP24" s="18" t="str">
        <f t="shared" si="8"/>
        <v/>
      </c>
      <c r="AQ24">
        <f>IF(SUM($O25:$S$62)=0,1,2)</f>
        <v>1</v>
      </c>
      <c r="AR24" s="18" t="str">
        <f>IF((COUNTIF($AI$11:$AI$64,2)+COUNTIF($AM$11:$AM$64,2)+COUNTIF(AQ$12:$AQ24,2))&gt;1,"",IF(OR(AQ23="",AQ23=2),"",IF(AQ24=1,"",IF(AND(AQ24=2,Y24&lt;&gt;""),W24,IF(AND(AQ24=2,Z24&lt;&gt;""),W24+1,IF(AND(AQ24=2,AA24&lt;&gt;""),W24+2,IF(AND(AQ24=2,AB24&lt;&gt;""),W24+3,IF(AND(AQ24=2,AC24&lt;&gt;""),W24+4,""))))))))</f>
        <v/>
      </c>
      <c r="AS24">
        <f>IF(SUM(Y25:$AC$62)=0,1,2)</f>
        <v>1</v>
      </c>
      <c r="AT24" s="18" t="str">
        <f t="shared" si="9"/>
        <v/>
      </c>
    </row>
    <row r="25" spans="2:46" x14ac:dyDescent="0.3">
      <c r="B25" s="94">
        <v>15</v>
      </c>
      <c r="C25" s="95">
        <f t="shared" si="10"/>
        <v>45754</v>
      </c>
      <c r="D25" s="95">
        <f t="shared" si="3"/>
        <v>45758</v>
      </c>
      <c r="E25" s="19" t="str">
        <f>IF(AND($E$2="Noord",ISNA(VLOOKUP($B$4&amp;$B25&amp;E$10,Data!$A:$H,6,FALSE)=TRUE)),"",IF(AND($E$2="Midden",ISNA(VLOOKUP($B$4&amp;$B25&amp;E$10,Data!$A:$H,7,FALSE)=TRUE)),"",IF(AND($E$2="Zuid",ISNA(VLOOKUP($B$4&amp;$B25&amp;E$10,Data!$A:$H,8,FALSE)=TRUE)),"",IF(AND($E$2="Noord",VLOOKUP($B$4&amp;$B25&amp;E$10,Data!$A:$H,6,FALSE)="Vakantie"),"x",IF(AND($E$2="Midden",VLOOKUP($B$4&amp;$B25&amp;E$10,Data!$A:$H,7,FALSE)="Vakantie"),"x",IF(AND($E$2="Zuid",VLOOKUP($B$4&amp;$B25&amp;E$10,Data!$A:$H,8,FALSE)="Vakantie"),"x",""))))))</f>
        <v/>
      </c>
      <c r="F25" s="19" t="str">
        <f>IF(AND($E$2="Noord",ISNA(VLOOKUP($B$4&amp;$B25&amp;F$10,Data!$A:$H,6,FALSE)=TRUE)),"",IF(AND($E$2="Midden",ISNA(VLOOKUP($B$4&amp;$B25&amp;F$10,Data!$A:$H,7,FALSE)=TRUE)),"",IF(AND($E$2="Zuid",ISNA(VLOOKUP($B$4&amp;$B25&amp;F$10,Data!$A:$H,8,FALSE)=TRUE)),"",IF(AND($E$2="Noord",VLOOKUP($B$4&amp;$B25&amp;F$10,Data!$A:$H,6,FALSE)="Vakantie"),"x",IF(AND($E$2="Midden",VLOOKUP($B$4&amp;$B25&amp;F$10,Data!$A:$H,7,FALSE)="Vakantie"),"x",IF(AND($E$2="Zuid",VLOOKUP($B$4&amp;$B25&amp;F$10,Data!$A:$H,8,FALSE)="Vakantie"),"x",""))))))</f>
        <v/>
      </c>
      <c r="G25" s="19" t="str">
        <f>IF(AND($E$2="Noord",ISNA(VLOOKUP($B$4&amp;$B25&amp;G$10,Data!$A:$H,6,FALSE)=TRUE)),"",IF(AND($E$2="Midden",ISNA(VLOOKUP($B$4&amp;$B25&amp;G$10,Data!$A:$H,7,FALSE)=TRUE)),"",IF(AND($E$2="Zuid",ISNA(VLOOKUP($B$4&amp;$B25&amp;G$10,Data!$A:$H,8,FALSE)=TRUE)),"",IF(AND($E$2="Noord",VLOOKUP($B$4&amp;$B25&amp;G$10,Data!$A:$H,6,FALSE)="Vakantie"),"x",IF(AND($E$2="Midden",VLOOKUP($B$4&amp;$B25&amp;G$10,Data!$A:$H,7,FALSE)="Vakantie"),"x",IF(AND($E$2="Zuid",VLOOKUP($B$4&amp;$B25&amp;G$10,Data!$A:$H,8,FALSE)="Vakantie"),"x",""))))))</f>
        <v/>
      </c>
      <c r="H25" s="19" t="str">
        <f>IF(AND($E$2="Noord",ISNA(VLOOKUP($B$4&amp;$B25&amp;H$10,Data!$A:$H,6,FALSE)=TRUE)),"",IF(AND($E$2="Midden",ISNA(VLOOKUP($B$4&amp;$B25&amp;H$10,Data!$A:$H,7,FALSE)=TRUE)),"",IF(AND($E$2="Zuid",ISNA(VLOOKUP($B$4&amp;$B25&amp;H$10,Data!$A:$H,8,FALSE)=TRUE)),"",IF(AND($E$2="Noord",VLOOKUP($B$4&amp;$B25&amp;H$10,Data!$A:$H,6,FALSE)="Vakantie"),"x",IF(AND($E$2="Midden",VLOOKUP($B$4&amp;$B25&amp;H$10,Data!$A:$H,7,FALSE)="Vakantie"),"x",IF(AND($E$2="Zuid",VLOOKUP($B$4&amp;$B25&amp;H$10,Data!$A:$H,8,FALSE)="Vakantie"),"x",""))))))</f>
        <v/>
      </c>
      <c r="I25" s="19" t="str">
        <f>IF(AND($E$2="Noord",ISNA(VLOOKUP($B$4&amp;$B25&amp;I$10,Data!$A:$H,6,FALSE)=TRUE)),"",IF(AND($E$2="Midden",ISNA(VLOOKUP($B$4&amp;$B25&amp;I$10,Data!$A:$H,7,FALSE)=TRUE)),"",IF(AND($E$2="Zuid",ISNA(VLOOKUP($B$4&amp;$B25&amp;I$10,Data!$A:$H,8,FALSE)=TRUE)),"",IF(AND($E$2="Noord",VLOOKUP($B$4&amp;$B25&amp;I$10,Data!$A:$H,6,FALSE)="Vakantie"),"x",IF(AND($E$2="Midden",VLOOKUP($B$4&amp;$B25&amp;I$10,Data!$A:$H,7,FALSE)="Vakantie"),"x",IF(AND($E$2="Zuid",VLOOKUP($B$4&amp;$B25&amp;I$10,Data!$A:$H,8,FALSE)="Vakantie"),"x",""))))))</f>
        <v/>
      </c>
      <c r="J25" s="83">
        <f t="shared" si="0"/>
        <v>0</v>
      </c>
      <c r="L25" s="94">
        <v>15</v>
      </c>
      <c r="M25" s="126">
        <f t="shared" si="11"/>
        <v>46118</v>
      </c>
      <c r="N25" s="127">
        <f t="shared" si="12"/>
        <v>46122</v>
      </c>
      <c r="O25" s="19" t="str">
        <f>IF(AND($E$2="Noord",ISNA(VLOOKUP($L$4&amp;$L25&amp;O$10,Data!$A:$H,6,FALSE)=TRUE)),"",IF(AND($E$2="Midden",ISNA(VLOOKUP($L$4&amp;$L25&amp;O$10,Data!$A:$H,7,FALSE)=TRUE)),"",IF(AND($E$2="Zuid",ISNA(VLOOKUP($L$4&amp;$L25&amp;O$10,Data!$A:$H,8,FALSE)=TRUE)),"",IF(AND($E$2="Noord",VLOOKUP($L$4&amp;$L25&amp;O$10,Data!$A:$H,6,FALSE)="Vakantie"),"x",IF(AND($E$2="Midden",VLOOKUP($L$4&amp;$L25&amp;O$10,Data!$A:$H,7,FALSE)="Vakantie"),"x",IF(AND($E$2="Zuid",VLOOKUP($L$4&amp;$L25&amp;O$10,Data!$A:$H,8,FALSE)="Vakantie"),"x",""))))))</f>
        <v>x</v>
      </c>
      <c r="P25" s="19" t="str">
        <f>IF(AND($E$2="Noord",ISNA(VLOOKUP($L$4&amp;$L25&amp;P$10,Data!$A:$H,6,FALSE)=TRUE)),"",IF(AND($E$2="Midden",ISNA(VLOOKUP($L$4&amp;$L25&amp;P$10,Data!$A:$H,7,FALSE)=TRUE)),"",IF(AND($E$2="Zuid",ISNA(VLOOKUP($L$4&amp;$L25&amp;P$10,Data!$A:$H,8,FALSE)=TRUE)),"",IF(AND($E$2="Noord",VLOOKUP($L$4&amp;$L25&amp;P$10,Data!$A:$H,6,FALSE)="Vakantie"),"x",IF(AND($E$2="Midden",VLOOKUP($L$4&amp;$L25&amp;P$10,Data!$A:$H,7,FALSE)="Vakantie"),"x",IF(AND($E$2="Zuid",VLOOKUP($L$4&amp;$L25&amp;P$10,Data!$A:$H,8,FALSE)="Vakantie"),"x",""))))))</f>
        <v/>
      </c>
      <c r="Q25" s="19" t="str">
        <f>IF(AND($E$2="Noord",ISNA(VLOOKUP($L$4&amp;$L25&amp;Q$10,Data!$A:$H,6,FALSE)=TRUE)),"",IF(AND($E$2="Midden",ISNA(VLOOKUP($L$4&amp;$L25&amp;Q$10,Data!$A:$H,7,FALSE)=TRUE)),"",IF(AND($E$2="Zuid",ISNA(VLOOKUP($L$4&amp;$L25&amp;Q$10,Data!$A:$H,8,FALSE)=TRUE)),"",IF(AND($E$2="Noord",VLOOKUP($L$4&amp;$L25&amp;Q$10,Data!$A:$H,6,FALSE)="Vakantie"),"x",IF(AND($E$2="Midden",VLOOKUP($L$4&amp;$L25&amp;Q$10,Data!$A:$H,7,FALSE)="Vakantie"),"x",IF(AND($E$2="Zuid",VLOOKUP($L$4&amp;$L25&amp;Q$10,Data!$A:$H,8,FALSE)="Vakantie"),"x",""))))))</f>
        <v/>
      </c>
      <c r="R25" s="19" t="str">
        <f>IF(AND($E$2="Noord",ISNA(VLOOKUP($L$4&amp;$L25&amp;R$10,Data!$A:$H,6,FALSE)=TRUE)),"",IF(AND($E$2="Midden",ISNA(VLOOKUP($L$4&amp;$L25&amp;R$10,Data!$A:$H,7,FALSE)=TRUE)),"",IF(AND($E$2="Zuid",ISNA(VLOOKUP($L$4&amp;$L25&amp;R$10,Data!$A:$H,8,FALSE)=TRUE)),"",IF(AND($E$2="Noord",VLOOKUP($L$4&amp;$L25&amp;R$10,Data!$A:$H,6,FALSE)="Vakantie"),"x",IF(AND($E$2="Midden",VLOOKUP($L$4&amp;$L25&amp;R$10,Data!$A:$H,7,FALSE)="Vakantie"),"x",IF(AND($E$2="Zuid",VLOOKUP($L$4&amp;$L25&amp;R$10,Data!$A:$H,8,FALSE)="Vakantie"),"x",""))))))</f>
        <v/>
      </c>
      <c r="S25" s="19" t="str">
        <f>IF(AND($E$2="Noord",ISNA(VLOOKUP($L$4&amp;$L25&amp;S$10,Data!$A:$H,6,FALSE)=TRUE)),"",IF(AND($E$2="Midden",ISNA(VLOOKUP($L$4&amp;$L25&amp;S$10,Data!$A:$H,7,FALSE)=TRUE)),"",IF(AND($E$2="Zuid",ISNA(VLOOKUP($L$4&amp;$L25&amp;S$10,Data!$A:$H,8,FALSE)=TRUE)),"",IF(AND($E$2="Noord",VLOOKUP($L$4&amp;$L25&amp;S$10,Data!$A:$H,6,FALSE)="Vakantie"),"x",IF(AND($E$2="Midden",VLOOKUP($L$4&amp;$L25&amp;S$10,Data!$A:$H,7,FALSE)="Vakantie"),"x",IF(AND($E$2="Zuid",VLOOKUP($L$4&amp;$L25&amp;S$10,Data!$A:$H,8,FALSE)="Vakantie"),"x",""))))))</f>
        <v/>
      </c>
      <c r="T25" s="83">
        <f t="shared" si="1"/>
        <v>0</v>
      </c>
      <c r="V25" s="94">
        <v>15</v>
      </c>
      <c r="W25" s="126">
        <f t="shared" si="13"/>
        <v>46489</v>
      </c>
      <c r="X25" s="126">
        <f t="shared" si="4"/>
        <v>46493</v>
      </c>
      <c r="Y25" s="19" t="str">
        <f>IF(AND($E$2="Noord",ISNA(VLOOKUP($V$4&amp;$V25&amp;Y$10,Data!$A:$H,6,FALSE)=TRUE)),"",IF(AND($E$2="Midden",ISNA(VLOOKUP($V$4&amp;$V25&amp;Y$10,Data!$A:$H,7,FALSE)=TRUE)),"",IF(AND($E$2="Zuid",ISNA(VLOOKUP($V$4&amp;$V25&amp;Y$10,Data!$A:$H,8,FALSE)=TRUE)),"",IF(AND($E$2="Noord",VLOOKUP($V$4&amp;$V25&amp;Y$10,Data!$A:$H,6,FALSE)="Vakantie"),"x",IF(AND($E$2="Midden",VLOOKUP($V$4&amp;$V25&amp;Y$10,Data!$A:$H,7,FALSE)="Vakantie"),"x",IF(AND($E$2="Zuid",VLOOKUP($V$4&amp;$V25&amp;Y$10,Data!$A:$H,8,FALSE)="Vakantie"),"x",""))))))</f>
        <v/>
      </c>
      <c r="Z25" s="19" t="str">
        <f>IF(AND($E$2="Noord",ISNA(VLOOKUP($V$4&amp;$V25&amp;Z$10,Data!$A:$H,6,FALSE)=TRUE)),"",IF(AND($E$2="Midden",ISNA(VLOOKUP($V$4&amp;$V25&amp;Z$10,Data!$A:$H,7,FALSE)=TRUE)),"",IF(AND($E$2="Zuid",ISNA(VLOOKUP($V$4&amp;$V25&amp;Z$10,Data!$A:$H,8,FALSE)=TRUE)),"",IF(AND($E$2="Noord",VLOOKUP($V$4&amp;$V25&amp;Z$10,Data!$A:$H,6,FALSE)="Vakantie"),"x",IF(AND($E$2="Midden",VLOOKUP($V$4&amp;$V25&amp;Z$10,Data!$A:$H,7,FALSE)="Vakantie"),"x",IF(AND($E$2="Zuid",VLOOKUP($V$4&amp;$V25&amp;Z$10,Data!$A:$H,8,FALSE)="Vakantie"),"x",""))))))</f>
        <v/>
      </c>
      <c r="AA25" s="19" t="str">
        <f>IF(AND($E$2="Noord",ISNA(VLOOKUP($V$4&amp;$V25&amp;AA$10,Data!$A:$H,6,FALSE)=TRUE)),"",IF(AND($E$2="Midden",ISNA(VLOOKUP($V$4&amp;$V25&amp;AA$10,Data!$A:$H,7,FALSE)=TRUE)),"",IF(AND($E$2="Zuid",ISNA(VLOOKUP($V$4&amp;$V25&amp;AA$10,Data!$A:$H,8,FALSE)=TRUE)),"",IF(AND($E$2="Noord",VLOOKUP($V$4&amp;$V25&amp;AA$10,Data!$A:$H,6,FALSE)="Vakantie"),"x",IF(AND($E$2="Midden",VLOOKUP($V$4&amp;$V25&amp;AA$10,Data!$A:$H,7,FALSE)="Vakantie"),"x",IF(AND($E$2="Zuid",VLOOKUP($V$4&amp;$V25&amp;AA$10,Data!$A:$H,8,FALSE)="Vakantie"),"x",""))))))</f>
        <v/>
      </c>
      <c r="AB25" s="19" t="str">
        <f>IF(AND($E$2="Noord",ISNA(VLOOKUP($V$4&amp;$V25&amp;AB$10,Data!$A:$H,6,FALSE)=TRUE)),"",IF(AND($E$2="Midden",ISNA(VLOOKUP($V$4&amp;$V25&amp;AB$10,Data!$A:$H,7,FALSE)=TRUE)),"",IF(AND($E$2="Zuid",ISNA(VLOOKUP($V$4&amp;$V25&amp;AB$10,Data!$A:$H,8,FALSE)=TRUE)),"",IF(AND($E$2="Noord",VLOOKUP($V$4&amp;$V25&amp;AB$10,Data!$A:$H,6,FALSE)="Vakantie"),"x",IF(AND($E$2="Midden",VLOOKUP($V$4&amp;$V25&amp;AB$10,Data!$A:$H,7,FALSE)="Vakantie"),"x",IF(AND($E$2="Zuid",VLOOKUP($V$4&amp;$V25&amp;AB$10,Data!$A:$H,8,FALSE)="Vakantie"),"x",""))))))</f>
        <v/>
      </c>
      <c r="AC25" s="19" t="str">
        <f>IF(AND($E$2="Noord",ISNA(VLOOKUP($V$4&amp;$V25&amp;AC$10,Data!$A:$H,6,FALSE)=TRUE)),"",IF(AND($E$2="Midden",ISNA(VLOOKUP($V$4&amp;$V25&amp;AC$10,Data!$A:$H,7,FALSE)=TRUE)),"",IF(AND($E$2="Zuid",ISNA(VLOOKUP($V$4&amp;$V25&amp;AC$10,Data!$A:$H,8,FALSE)=TRUE)),"",IF(AND($E$2="Noord",VLOOKUP($V$4&amp;$V25&amp;AC$10,Data!$A:$H,6,FALSE)="Vakantie"),"x",IF(AND($E$2="Midden",VLOOKUP($V$4&amp;$V25&amp;AC$10,Data!$A:$H,7,FALSE)="Vakantie"),"x",IF(AND($E$2="Zuid",VLOOKUP($V$4&amp;$V25&amp;AC$10,Data!$A:$H,8,FALSE)="Vakantie"),"x",""))))))</f>
        <v/>
      </c>
      <c r="AD25" s="83">
        <f t="shared" si="2"/>
        <v>0</v>
      </c>
      <c r="AI25">
        <f t="shared" si="5"/>
        <v>1</v>
      </c>
      <c r="AJ25" s="97" t="str">
        <f>IF((COUNTIF($AI$11:$AI25,2))&gt;1,"",IF(OR(AI24="",AI24=2),"",IF(AI25=1,"",IF(AND($AI25=2,E25&lt;&gt;""),$C25,IF(AND($AI25=2,F25&lt;&gt;""),$C25+1,IF(AND($AI25=2,G25&lt;&gt;""),$C25+2,IF(AND($AI25=2,H25&lt;&gt;""),$C25+3,IF(AND($AI25=2,I25&lt;&gt;""),$C25+4,""))))))))</f>
        <v/>
      </c>
      <c r="AK25">
        <f>IF(SUM(E26:$I$62)+$T$68+$AD$68=0,1,2)</f>
        <v>1</v>
      </c>
      <c r="AL25" s="18" t="str">
        <f t="shared" si="6"/>
        <v/>
      </c>
      <c r="AM25">
        <f t="shared" si="7"/>
        <v>1</v>
      </c>
      <c r="AN25" s="18" t="str">
        <f t="shared" si="14"/>
        <v/>
      </c>
      <c r="AO25">
        <f>IF(SUM(O26:$S$62)+$AD$68=0,1,2)</f>
        <v>1</v>
      </c>
      <c r="AP25" s="18" t="str">
        <f t="shared" si="8"/>
        <v/>
      </c>
      <c r="AQ25">
        <f>IF(SUM($O26:$S$62)=0,1,2)</f>
        <v>1</v>
      </c>
      <c r="AR25" s="18" t="str">
        <f>IF((COUNTIF($AI$11:$AI$64,2)+COUNTIF($AM$11:$AM$64,2)+COUNTIF(AQ$12:$AQ25,2))&gt;1,"",IF(OR(AQ24="",AQ24=2),"",IF(AQ25=1,"",IF(AND(AQ25=2,Y25&lt;&gt;""),W25,IF(AND(AQ25=2,Z25&lt;&gt;""),W25+1,IF(AND(AQ25=2,AA25&lt;&gt;""),W25+2,IF(AND(AQ25=2,AB25&lt;&gt;""),W25+3,IF(AND(AQ25=2,AC25&lt;&gt;""),W25+4,""))))))))</f>
        <v/>
      </c>
      <c r="AS25">
        <f>IF(SUM(Y26:$AC$62)=0,1,2)</f>
        <v>1</v>
      </c>
      <c r="AT25" s="18" t="str">
        <f t="shared" si="9"/>
        <v/>
      </c>
    </row>
    <row r="26" spans="2:46" x14ac:dyDescent="0.3">
      <c r="B26" s="94">
        <v>16</v>
      </c>
      <c r="C26" s="95">
        <f t="shared" si="10"/>
        <v>45761</v>
      </c>
      <c r="D26" s="95">
        <f t="shared" si="3"/>
        <v>45765</v>
      </c>
      <c r="E26" s="19" t="str">
        <f>IF(AND($E$2="Noord",ISNA(VLOOKUP($B$4&amp;$B26&amp;E$10,Data!$A:$H,6,FALSE)=TRUE)),"",IF(AND($E$2="Midden",ISNA(VLOOKUP($B$4&amp;$B26&amp;E$10,Data!$A:$H,7,FALSE)=TRUE)),"",IF(AND($E$2="Zuid",ISNA(VLOOKUP($B$4&amp;$B26&amp;E$10,Data!$A:$H,8,FALSE)=TRUE)),"",IF(AND($E$2="Noord",VLOOKUP($B$4&amp;$B26&amp;E$10,Data!$A:$H,6,FALSE)="Vakantie"),"x",IF(AND($E$2="Midden",VLOOKUP($B$4&amp;$B26&amp;E$10,Data!$A:$H,7,FALSE)="Vakantie"),"x",IF(AND($E$2="Zuid",VLOOKUP($B$4&amp;$B26&amp;E$10,Data!$A:$H,8,FALSE)="Vakantie"),"x",""))))))</f>
        <v/>
      </c>
      <c r="F26" s="19" t="str">
        <f>IF(AND($E$2="Noord",ISNA(VLOOKUP($B$4&amp;$B26&amp;F$10,Data!$A:$H,6,FALSE)=TRUE)),"",IF(AND($E$2="Midden",ISNA(VLOOKUP($B$4&amp;$B26&amp;F$10,Data!$A:$H,7,FALSE)=TRUE)),"",IF(AND($E$2="Zuid",ISNA(VLOOKUP($B$4&amp;$B26&amp;F$10,Data!$A:$H,8,FALSE)=TRUE)),"",IF(AND($E$2="Noord",VLOOKUP($B$4&amp;$B26&amp;F$10,Data!$A:$H,6,FALSE)="Vakantie"),"x",IF(AND($E$2="Midden",VLOOKUP($B$4&amp;$B26&amp;F$10,Data!$A:$H,7,FALSE)="Vakantie"),"x",IF(AND($E$2="Zuid",VLOOKUP($B$4&amp;$B26&amp;F$10,Data!$A:$H,8,FALSE)="Vakantie"),"x",""))))))</f>
        <v/>
      </c>
      <c r="G26" s="19" t="str">
        <f>IF(AND($E$2="Noord",ISNA(VLOOKUP($B$4&amp;$B26&amp;G$10,Data!$A:$H,6,FALSE)=TRUE)),"",IF(AND($E$2="Midden",ISNA(VLOOKUP($B$4&amp;$B26&amp;G$10,Data!$A:$H,7,FALSE)=TRUE)),"",IF(AND($E$2="Zuid",ISNA(VLOOKUP($B$4&amp;$B26&amp;G$10,Data!$A:$H,8,FALSE)=TRUE)),"",IF(AND($E$2="Noord",VLOOKUP($B$4&amp;$B26&amp;G$10,Data!$A:$H,6,FALSE)="Vakantie"),"x",IF(AND($E$2="Midden",VLOOKUP($B$4&amp;$B26&amp;G$10,Data!$A:$H,7,FALSE)="Vakantie"),"x",IF(AND($E$2="Zuid",VLOOKUP($B$4&amp;$B26&amp;G$10,Data!$A:$H,8,FALSE)="Vakantie"),"x",""))))))</f>
        <v/>
      </c>
      <c r="H26" s="19" t="str">
        <f>IF(AND($E$2="Noord",ISNA(VLOOKUP($B$4&amp;$B26&amp;H$10,Data!$A:$H,6,FALSE)=TRUE)),"",IF(AND($E$2="Midden",ISNA(VLOOKUP($B$4&amp;$B26&amp;H$10,Data!$A:$H,7,FALSE)=TRUE)),"",IF(AND($E$2="Zuid",ISNA(VLOOKUP($B$4&amp;$B26&amp;H$10,Data!$A:$H,8,FALSE)=TRUE)),"",IF(AND($E$2="Noord",VLOOKUP($B$4&amp;$B26&amp;H$10,Data!$A:$H,6,FALSE)="Vakantie"),"x",IF(AND($E$2="Midden",VLOOKUP($B$4&amp;$B26&amp;H$10,Data!$A:$H,7,FALSE)="Vakantie"),"x",IF(AND($E$2="Zuid",VLOOKUP($B$4&amp;$B26&amp;H$10,Data!$A:$H,8,FALSE)="Vakantie"),"x",""))))))</f>
        <v/>
      </c>
      <c r="I26" s="19" t="str">
        <f>IF(AND($E$2="Noord",ISNA(VLOOKUP($B$4&amp;$B26&amp;I$10,Data!$A:$H,6,FALSE)=TRUE)),"",IF(AND($E$2="Midden",ISNA(VLOOKUP($B$4&amp;$B26&amp;I$10,Data!$A:$H,7,FALSE)=TRUE)),"",IF(AND($E$2="Zuid",ISNA(VLOOKUP($B$4&amp;$B26&amp;I$10,Data!$A:$H,8,FALSE)=TRUE)),"",IF(AND($E$2="Noord",VLOOKUP($B$4&amp;$B26&amp;I$10,Data!$A:$H,6,FALSE)="Vakantie"),"x",IF(AND($E$2="Midden",VLOOKUP($B$4&amp;$B26&amp;I$10,Data!$A:$H,7,FALSE)="Vakantie"),"x",IF(AND($E$2="Zuid",VLOOKUP($B$4&amp;$B26&amp;I$10,Data!$A:$H,8,FALSE)="Vakantie"),"x",""))))))</f>
        <v>x</v>
      </c>
      <c r="J26" s="83">
        <f t="shared" si="0"/>
        <v>0</v>
      </c>
      <c r="L26" s="94">
        <v>16</v>
      </c>
      <c r="M26" s="126">
        <f t="shared" si="11"/>
        <v>46125</v>
      </c>
      <c r="N26" s="127">
        <f t="shared" si="12"/>
        <v>46129</v>
      </c>
      <c r="O26" s="19" t="str">
        <f>IF(AND($E$2="Noord",ISNA(VLOOKUP($L$4&amp;$L26&amp;O$10,Data!$A:$H,6,FALSE)=TRUE)),"",IF(AND($E$2="Midden",ISNA(VLOOKUP($L$4&amp;$L26&amp;O$10,Data!$A:$H,7,FALSE)=TRUE)),"",IF(AND($E$2="Zuid",ISNA(VLOOKUP($L$4&amp;$L26&amp;O$10,Data!$A:$H,8,FALSE)=TRUE)),"",IF(AND($E$2="Noord",VLOOKUP($L$4&amp;$L26&amp;O$10,Data!$A:$H,6,FALSE)="Vakantie"),"x",IF(AND($E$2="Midden",VLOOKUP($L$4&amp;$L26&amp;O$10,Data!$A:$H,7,FALSE)="Vakantie"),"x",IF(AND($E$2="Zuid",VLOOKUP($L$4&amp;$L26&amp;O$10,Data!$A:$H,8,FALSE)="Vakantie"),"x",""))))))</f>
        <v/>
      </c>
      <c r="P26" s="19" t="str">
        <f>IF(AND($E$2="Noord",ISNA(VLOOKUP($L$4&amp;$L26&amp;P$10,Data!$A:$H,6,FALSE)=TRUE)),"",IF(AND($E$2="Midden",ISNA(VLOOKUP($L$4&amp;$L26&amp;P$10,Data!$A:$H,7,FALSE)=TRUE)),"",IF(AND($E$2="Zuid",ISNA(VLOOKUP($L$4&amp;$L26&amp;P$10,Data!$A:$H,8,FALSE)=TRUE)),"",IF(AND($E$2="Noord",VLOOKUP($L$4&amp;$L26&amp;P$10,Data!$A:$H,6,FALSE)="Vakantie"),"x",IF(AND($E$2="Midden",VLOOKUP($L$4&amp;$L26&amp;P$10,Data!$A:$H,7,FALSE)="Vakantie"),"x",IF(AND($E$2="Zuid",VLOOKUP($L$4&amp;$L26&amp;P$10,Data!$A:$H,8,FALSE)="Vakantie"),"x",""))))))</f>
        <v/>
      </c>
      <c r="Q26" s="19" t="str">
        <f>IF(AND($E$2="Noord",ISNA(VLOOKUP($L$4&amp;$L26&amp;Q$10,Data!$A:$H,6,FALSE)=TRUE)),"",IF(AND($E$2="Midden",ISNA(VLOOKUP($L$4&amp;$L26&amp;Q$10,Data!$A:$H,7,FALSE)=TRUE)),"",IF(AND($E$2="Zuid",ISNA(VLOOKUP($L$4&amp;$L26&amp;Q$10,Data!$A:$H,8,FALSE)=TRUE)),"",IF(AND($E$2="Noord",VLOOKUP($L$4&amp;$L26&amp;Q$10,Data!$A:$H,6,FALSE)="Vakantie"),"x",IF(AND($E$2="Midden",VLOOKUP($L$4&amp;$L26&amp;Q$10,Data!$A:$H,7,FALSE)="Vakantie"),"x",IF(AND($E$2="Zuid",VLOOKUP($L$4&amp;$L26&amp;Q$10,Data!$A:$H,8,FALSE)="Vakantie"),"x",""))))))</f>
        <v/>
      </c>
      <c r="R26" s="19" t="str">
        <f>IF(AND($E$2="Noord",ISNA(VLOOKUP($L$4&amp;$L26&amp;R$10,Data!$A:$H,6,FALSE)=TRUE)),"",IF(AND($E$2="Midden",ISNA(VLOOKUP($L$4&amp;$L26&amp;R$10,Data!$A:$H,7,FALSE)=TRUE)),"",IF(AND($E$2="Zuid",ISNA(VLOOKUP($L$4&amp;$L26&amp;R$10,Data!$A:$H,8,FALSE)=TRUE)),"",IF(AND($E$2="Noord",VLOOKUP($L$4&amp;$L26&amp;R$10,Data!$A:$H,6,FALSE)="Vakantie"),"x",IF(AND($E$2="Midden",VLOOKUP($L$4&amp;$L26&amp;R$10,Data!$A:$H,7,FALSE)="Vakantie"),"x",IF(AND($E$2="Zuid",VLOOKUP($L$4&amp;$L26&amp;R$10,Data!$A:$H,8,FALSE)="Vakantie"),"x",""))))))</f>
        <v/>
      </c>
      <c r="S26" s="19" t="str">
        <f>IF(AND($E$2="Noord",ISNA(VLOOKUP($L$4&amp;$L26&amp;S$10,Data!$A:$H,6,FALSE)=TRUE)),"",IF(AND($E$2="Midden",ISNA(VLOOKUP($L$4&amp;$L26&amp;S$10,Data!$A:$H,7,FALSE)=TRUE)),"",IF(AND($E$2="Zuid",ISNA(VLOOKUP($L$4&amp;$L26&amp;S$10,Data!$A:$H,8,FALSE)=TRUE)),"",IF(AND($E$2="Noord",VLOOKUP($L$4&amp;$L26&amp;S$10,Data!$A:$H,6,FALSE)="Vakantie"),"x",IF(AND($E$2="Midden",VLOOKUP($L$4&amp;$L26&amp;S$10,Data!$A:$H,7,FALSE)="Vakantie"),"x",IF(AND($E$2="Zuid",VLOOKUP($L$4&amp;$L26&amp;S$10,Data!$A:$H,8,FALSE)="Vakantie"),"x",""))))))</f>
        <v/>
      </c>
      <c r="T26" s="83">
        <f t="shared" si="1"/>
        <v>0</v>
      </c>
      <c r="V26" s="94">
        <v>16</v>
      </c>
      <c r="W26" s="126">
        <f t="shared" si="13"/>
        <v>46496</v>
      </c>
      <c r="X26" s="126">
        <f t="shared" si="4"/>
        <v>46500</v>
      </c>
      <c r="Y26" s="19" t="str">
        <f>IF(AND($E$2="Noord",ISNA(VLOOKUP($V$4&amp;$V26&amp;Y$10,Data!$A:$H,6,FALSE)=TRUE)),"",IF(AND($E$2="Midden",ISNA(VLOOKUP($V$4&amp;$V26&amp;Y$10,Data!$A:$H,7,FALSE)=TRUE)),"",IF(AND($E$2="Zuid",ISNA(VLOOKUP($V$4&amp;$V26&amp;Y$10,Data!$A:$H,8,FALSE)=TRUE)),"",IF(AND($E$2="Noord",VLOOKUP($V$4&amp;$V26&amp;Y$10,Data!$A:$H,6,FALSE)="Vakantie"),"x",IF(AND($E$2="Midden",VLOOKUP($V$4&amp;$V26&amp;Y$10,Data!$A:$H,7,FALSE)="Vakantie"),"x",IF(AND($E$2="Zuid",VLOOKUP($V$4&amp;$V26&amp;Y$10,Data!$A:$H,8,FALSE)="Vakantie"),"x",""))))))</f>
        <v/>
      </c>
      <c r="Z26" s="19" t="str">
        <f>IF(AND($E$2="Noord",ISNA(VLOOKUP($V$4&amp;$V26&amp;Z$10,Data!$A:$H,6,FALSE)=TRUE)),"",IF(AND($E$2="Midden",ISNA(VLOOKUP($V$4&amp;$V26&amp;Z$10,Data!$A:$H,7,FALSE)=TRUE)),"",IF(AND($E$2="Zuid",ISNA(VLOOKUP($V$4&amp;$V26&amp;Z$10,Data!$A:$H,8,FALSE)=TRUE)),"",IF(AND($E$2="Noord",VLOOKUP($V$4&amp;$V26&amp;Z$10,Data!$A:$H,6,FALSE)="Vakantie"),"x",IF(AND($E$2="Midden",VLOOKUP($V$4&amp;$V26&amp;Z$10,Data!$A:$H,7,FALSE)="Vakantie"),"x",IF(AND($E$2="Zuid",VLOOKUP($V$4&amp;$V26&amp;Z$10,Data!$A:$H,8,FALSE)="Vakantie"),"x",""))))))</f>
        <v/>
      </c>
      <c r="AA26" s="19" t="str">
        <f>IF(AND($E$2="Noord",ISNA(VLOOKUP($V$4&amp;$V26&amp;AA$10,Data!$A:$H,6,FALSE)=TRUE)),"",IF(AND($E$2="Midden",ISNA(VLOOKUP($V$4&amp;$V26&amp;AA$10,Data!$A:$H,7,FALSE)=TRUE)),"",IF(AND($E$2="Zuid",ISNA(VLOOKUP($V$4&amp;$V26&amp;AA$10,Data!$A:$H,8,FALSE)=TRUE)),"",IF(AND($E$2="Noord",VLOOKUP($V$4&amp;$V26&amp;AA$10,Data!$A:$H,6,FALSE)="Vakantie"),"x",IF(AND($E$2="Midden",VLOOKUP($V$4&amp;$V26&amp;AA$10,Data!$A:$H,7,FALSE)="Vakantie"),"x",IF(AND($E$2="Zuid",VLOOKUP($V$4&amp;$V26&amp;AA$10,Data!$A:$H,8,FALSE)="Vakantie"),"x",""))))))</f>
        <v/>
      </c>
      <c r="AB26" s="19" t="str">
        <f>IF(AND($E$2="Noord",ISNA(VLOOKUP($V$4&amp;$V26&amp;AB$10,Data!$A:$H,6,FALSE)=TRUE)),"",IF(AND($E$2="Midden",ISNA(VLOOKUP($V$4&amp;$V26&amp;AB$10,Data!$A:$H,7,FALSE)=TRUE)),"",IF(AND($E$2="Zuid",ISNA(VLOOKUP($V$4&amp;$V26&amp;AB$10,Data!$A:$H,8,FALSE)=TRUE)),"",IF(AND($E$2="Noord",VLOOKUP($V$4&amp;$V26&amp;AB$10,Data!$A:$H,6,FALSE)="Vakantie"),"x",IF(AND($E$2="Midden",VLOOKUP($V$4&amp;$V26&amp;AB$10,Data!$A:$H,7,FALSE)="Vakantie"),"x",IF(AND($E$2="Zuid",VLOOKUP($V$4&amp;$V26&amp;AB$10,Data!$A:$H,8,FALSE)="Vakantie"),"x",""))))))</f>
        <v/>
      </c>
      <c r="AC26" s="19" t="str">
        <f>IF(AND($E$2="Noord",ISNA(VLOOKUP($V$4&amp;$V26&amp;AC$10,Data!$A:$H,6,FALSE)=TRUE)),"",IF(AND($E$2="Midden",ISNA(VLOOKUP($V$4&amp;$V26&amp;AC$10,Data!$A:$H,7,FALSE)=TRUE)),"",IF(AND($E$2="Zuid",ISNA(VLOOKUP($V$4&amp;$V26&amp;AC$10,Data!$A:$H,8,FALSE)=TRUE)),"",IF(AND($E$2="Noord",VLOOKUP($V$4&amp;$V26&amp;AC$10,Data!$A:$H,6,FALSE)="Vakantie"),"x",IF(AND($E$2="Midden",VLOOKUP($V$4&amp;$V26&amp;AC$10,Data!$A:$H,7,FALSE)="Vakantie"),"x",IF(AND($E$2="Zuid",VLOOKUP($V$4&amp;$V26&amp;AC$10,Data!$A:$H,8,FALSE)="Vakantie"),"x",""))))))</f>
        <v/>
      </c>
      <c r="AD26" s="83">
        <f t="shared" si="2"/>
        <v>0</v>
      </c>
      <c r="AI26">
        <f t="shared" si="5"/>
        <v>1</v>
      </c>
      <c r="AJ26" s="97" t="str">
        <f>IF((COUNTIF($AI$11:$AI26,2))&gt;1,"",IF(OR(AI25="",AI25=2),"",IF(AI26=1,"",IF(AND($AI26=2,E26&lt;&gt;""),$C26,IF(AND($AI26=2,F26&lt;&gt;""),$C26+1,IF(AND($AI26=2,G26&lt;&gt;""),$C26+2,IF(AND($AI26=2,H26&lt;&gt;""),$C26+3,IF(AND($AI26=2,I26&lt;&gt;""),$C26+4,""))))))))</f>
        <v/>
      </c>
      <c r="AK26">
        <f>IF(SUM(E27:$I$62)+$T$68+$AD$68=0,1,2)</f>
        <v>1</v>
      </c>
      <c r="AL26" s="18" t="str">
        <f t="shared" si="6"/>
        <v/>
      </c>
      <c r="AM26">
        <f t="shared" si="7"/>
        <v>1</v>
      </c>
      <c r="AN26" s="18" t="str">
        <f t="shared" si="14"/>
        <v/>
      </c>
      <c r="AO26">
        <f>IF(SUM(O27:$S$62)+$AD$68=0,1,2)</f>
        <v>1</v>
      </c>
      <c r="AP26" s="18" t="str">
        <f t="shared" si="8"/>
        <v/>
      </c>
      <c r="AQ26">
        <f>IF(SUM($O27:$S$62)=0,1,2)</f>
        <v>1</v>
      </c>
      <c r="AR26" s="18" t="str">
        <f>IF((COUNTIF($AI$11:$AI$64,2)+COUNTIF($AM$11:$AM$64,2)+COUNTIF(AQ$12:$AQ26,2))&gt;1,"",IF(OR(AQ25="",AQ25=2),"",IF(AQ26=1,"",IF(AND(AQ26=2,Y26&lt;&gt;""),W26,IF(AND(AQ26=2,Z26&lt;&gt;""),W26+1,IF(AND(AQ26=2,AA26&lt;&gt;""),W26+2,IF(AND(AQ26=2,AB26&lt;&gt;""),W26+3,IF(AND(AQ26=2,AC26&lt;&gt;""),W26+4,""))))))))</f>
        <v/>
      </c>
      <c r="AS26">
        <f>IF(SUM(Y27:$AC$62)=0,1,2)</f>
        <v>1</v>
      </c>
      <c r="AT26" s="18" t="str">
        <f t="shared" si="9"/>
        <v/>
      </c>
    </row>
    <row r="27" spans="2:46" x14ac:dyDescent="0.3">
      <c r="B27" s="94">
        <v>17</v>
      </c>
      <c r="C27" s="95">
        <f t="shared" si="10"/>
        <v>45768</v>
      </c>
      <c r="D27" s="95">
        <f t="shared" si="3"/>
        <v>45772</v>
      </c>
      <c r="E27" s="19" t="str">
        <f>IF(AND($E$2="Noord",ISNA(VLOOKUP($B$4&amp;$B27&amp;E$10,Data!$A:$H,6,FALSE)=TRUE)),"",IF(AND($E$2="Midden",ISNA(VLOOKUP($B$4&amp;$B27&amp;E$10,Data!$A:$H,7,FALSE)=TRUE)),"",IF(AND($E$2="Zuid",ISNA(VLOOKUP($B$4&amp;$B27&amp;E$10,Data!$A:$H,8,FALSE)=TRUE)),"",IF(AND($E$2="Noord",VLOOKUP($B$4&amp;$B27&amp;E$10,Data!$A:$H,6,FALSE)="Vakantie"),"x",IF(AND($E$2="Midden",VLOOKUP($B$4&amp;$B27&amp;E$10,Data!$A:$H,7,FALSE)="Vakantie"),"x",IF(AND($E$2="Zuid",VLOOKUP($B$4&amp;$B27&amp;E$10,Data!$A:$H,8,FALSE)="Vakantie"),"x",""))))))</f>
        <v>x</v>
      </c>
      <c r="F27" s="19" t="str">
        <f>IF(AND($E$2="Noord",ISNA(VLOOKUP($B$4&amp;$B27&amp;F$10,Data!$A:$H,6,FALSE)=TRUE)),"",IF(AND($E$2="Midden",ISNA(VLOOKUP($B$4&amp;$B27&amp;F$10,Data!$A:$H,7,FALSE)=TRUE)),"",IF(AND($E$2="Zuid",ISNA(VLOOKUP($B$4&amp;$B27&amp;F$10,Data!$A:$H,8,FALSE)=TRUE)),"",IF(AND($E$2="Noord",VLOOKUP($B$4&amp;$B27&amp;F$10,Data!$A:$H,6,FALSE)="Vakantie"),"x",IF(AND($E$2="Midden",VLOOKUP($B$4&amp;$B27&amp;F$10,Data!$A:$H,7,FALSE)="Vakantie"),"x",IF(AND($E$2="Zuid",VLOOKUP($B$4&amp;$B27&amp;F$10,Data!$A:$H,8,FALSE)="Vakantie"),"x",""))))))</f>
        <v/>
      </c>
      <c r="G27" s="19" t="str">
        <f>IF(AND($E$2="Noord",ISNA(VLOOKUP($B$4&amp;$B27&amp;G$10,Data!$A:$H,6,FALSE)=TRUE)),"",IF(AND($E$2="Midden",ISNA(VLOOKUP($B$4&amp;$B27&amp;G$10,Data!$A:$H,7,FALSE)=TRUE)),"",IF(AND($E$2="Zuid",ISNA(VLOOKUP($B$4&amp;$B27&amp;G$10,Data!$A:$H,8,FALSE)=TRUE)),"",IF(AND($E$2="Noord",VLOOKUP($B$4&amp;$B27&amp;G$10,Data!$A:$H,6,FALSE)="Vakantie"),"x",IF(AND($E$2="Midden",VLOOKUP($B$4&amp;$B27&amp;G$10,Data!$A:$H,7,FALSE)="Vakantie"),"x",IF(AND($E$2="Zuid",VLOOKUP($B$4&amp;$B27&amp;G$10,Data!$A:$H,8,FALSE)="Vakantie"),"x",""))))))</f>
        <v/>
      </c>
      <c r="H27" s="19" t="str">
        <f>IF(AND($E$2="Noord",ISNA(VLOOKUP($B$4&amp;$B27&amp;H$10,Data!$A:$H,6,FALSE)=TRUE)),"",IF(AND($E$2="Midden",ISNA(VLOOKUP($B$4&amp;$B27&amp;H$10,Data!$A:$H,7,FALSE)=TRUE)),"",IF(AND($E$2="Zuid",ISNA(VLOOKUP($B$4&amp;$B27&amp;H$10,Data!$A:$H,8,FALSE)=TRUE)),"",IF(AND($E$2="Noord",VLOOKUP($B$4&amp;$B27&amp;H$10,Data!$A:$H,6,FALSE)="Vakantie"),"x",IF(AND($E$2="Midden",VLOOKUP($B$4&amp;$B27&amp;H$10,Data!$A:$H,7,FALSE)="Vakantie"),"x",IF(AND($E$2="Zuid",VLOOKUP($B$4&amp;$B27&amp;H$10,Data!$A:$H,8,FALSE)="Vakantie"),"x",""))))))</f>
        <v/>
      </c>
      <c r="I27" s="19" t="str">
        <f>IF(AND($E$2="Noord",ISNA(VLOOKUP($B$4&amp;$B27&amp;I$10,Data!$A:$H,6,FALSE)=TRUE)),"",IF(AND($E$2="Midden",ISNA(VLOOKUP($B$4&amp;$B27&amp;I$10,Data!$A:$H,7,FALSE)=TRUE)),"",IF(AND($E$2="Zuid",ISNA(VLOOKUP($B$4&amp;$B27&amp;I$10,Data!$A:$H,8,FALSE)=TRUE)),"",IF(AND($E$2="Noord",VLOOKUP($B$4&amp;$B27&amp;I$10,Data!$A:$H,6,FALSE)="Vakantie"),"x",IF(AND($E$2="Midden",VLOOKUP($B$4&amp;$B27&amp;I$10,Data!$A:$H,7,FALSE)="Vakantie"),"x",IF(AND($E$2="Zuid",VLOOKUP($B$4&amp;$B27&amp;I$10,Data!$A:$H,8,FALSE)="Vakantie"),"x",""))))))</f>
        <v/>
      </c>
      <c r="J27" s="83">
        <f t="shared" si="0"/>
        <v>0</v>
      </c>
      <c r="L27" s="94">
        <v>17</v>
      </c>
      <c r="M27" s="126">
        <f t="shared" si="11"/>
        <v>46132</v>
      </c>
      <c r="N27" s="127">
        <f t="shared" si="12"/>
        <v>46136</v>
      </c>
      <c r="O27" s="19" t="str">
        <f>IF(AND($E$2="Noord",ISNA(VLOOKUP($L$4&amp;$L27&amp;O$10,Data!$A:$H,6,FALSE)=TRUE)),"",IF(AND($E$2="Midden",ISNA(VLOOKUP($L$4&amp;$L27&amp;O$10,Data!$A:$H,7,FALSE)=TRUE)),"",IF(AND($E$2="Zuid",ISNA(VLOOKUP($L$4&amp;$L27&amp;O$10,Data!$A:$H,8,FALSE)=TRUE)),"",IF(AND($E$2="Noord",VLOOKUP($L$4&amp;$L27&amp;O$10,Data!$A:$H,6,FALSE)="Vakantie"),"x",IF(AND($E$2="Midden",VLOOKUP($L$4&amp;$L27&amp;O$10,Data!$A:$H,7,FALSE)="Vakantie"),"x",IF(AND($E$2="Zuid",VLOOKUP($L$4&amp;$L27&amp;O$10,Data!$A:$H,8,FALSE)="Vakantie"),"x",""))))))</f>
        <v/>
      </c>
      <c r="P27" s="19" t="str">
        <f>IF(AND($E$2="Noord",ISNA(VLOOKUP($L$4&amp;$L27&amp;P$10,Data!$A:$H,6,FALSE)=TRUE)),"",IF(AND($E$2="Midden",ISNA(VLOOKUP($L$4&amp;$L27&amp;P$10,Data!$A:$H,7,FALSE)=TRUE)),"",IF(AND($E$2="Zuid",ISNA(VLOOKUP($L$4&amp;$L27&amp;P$10,Data!$A:$H,8,FALSE)=TRUE)),"",IF(AND($E$2="Noord",VLOOKUP($L$4&amp;$L27&amp;P$10,Data!$A:$H,6,FALSE)="Vakantie"),"x",IF(AND($E$2="Midden",VLOOKUP($L$4&amp;$L27&amp;P$10,Data!$A:$H,7,FALSE)="Vakantie"),"x",IF(AND($E$2="Zuid",VLOOKUP($L$4&amp;$L27&amp;P$10,Data!$A:$H,8,FALSE)="Vakantie"),"x",""))))))</f>
        <v/>
      </c>
      <c r="Q27" s="19" t="str">
        <f>IF(AND($E$2="Noord",ISNA(VLOOKUP($L$4&amp;$L27&amp;Q$10,Data!$A:$H,6,FALSE)=TRUE)),"",IF(AND($E$2="Midden",ISNA(VLOOKUP($L$4&amp;$L27&amp;Q$10,Data!$A:$H,7,FALSE)=TRUE)),"",IF(AND($E$2="Zuid",ISNA(VLOOKUP($L$4&amp;$L27&amp;Q$10,Data!$A:$H,8,FALSE)=TRUE)),"",IF(AND($E$2="Noord",VLOOKUP($L$4&amp;$L27&amp;Q$10,Data!$A:$H,6,FALSE)="Vakantie"),"x",IF(AND($E$2="Midden",VLOOKUP($L$4&amp;$L27&amp;Q$10,Data!$A:$H,7,FALSE)="Vakantie"),"x",IF(AND($E$2="Zuid",VLOOKUP($L$4&amp;$L27&amp;Q$10,Data!$A:$H,8,FALSE)="Vakantie"),"x",""))))))</f>
        <v/>
      </c>
      <c r="R27" s="19" t="str">
        <f>IF(AND($E$2="Noord",ISNA(VLOOKUP($L$4&amp;$L27&amp;R$10,Data!$A:$H,6,FALSE)=TRUE)),"",IF(AND($E$2="Midden",ISNA(VLOOKUP($L$4&amp;$L27&amp;R$10,Data!$A:$H,7,FALSE)=TRUE)),"",IF(AND($E$2="Zuid",ISNA(VLOOKUP($L$4&amp;$L27&amp;R$10,Data!$A:$H,8,FALSE)=TRUE)),"",IF(AND($E$2="Noord",VLOOKUP($L$4&amp;$L27&amp;R$10,Data!$A:$H,6,FALSE)="Vakantie"),"x",IF(AND($E$2="Midden",VLOOKUP($L$4&amp;$L27&amp;R$10,Data!$A:$H,7,FALSE)="Vakantie"),"x",IF(AND($E$2="Zuid",VLOOKUP($L$4&amp;$L27&amp;R$10,Data!$A:$H,8,FALSE)="Vakantie"),"x",""))))))</f>
        <v/>
      </c>
      <c r="S27" s="19" t="str">
        <f>IF(AND($E$2="Noord",ISNA(VLOOKUP($L$4&amp;$L27&amp;S$10,Data!$A:$H,6,FALSE)=TRUE)),"",IF(AND($E$2="Midden",ISNA(VLOOKUP($L$4&amp;$L27&amp;S$10,Data!$A:$H,7,FALSE)=TRUE)),"",IF(AND($E$2="Zuid",ISNA(VLOOKUP($L$4&amp;$L27&amp;S$10,Data!$A:$H,8,FALSE)=TRUE)),"",IF(AND($E$2="Noord",VLOOKUP($L$4&amp;$L27&amp;S$10,Data!$A:$H,6,FALSE)="Vakantie"),"x",IF(AND($E$2="Midden",VLOOKUP($L$4&amp;$L27&amp;S$10,Data!$A:$H,7,FALSE)="Vakantie"),"x",IF(AND($E$2="Zuid",VLOOKUP($L$4&amp;$L27&amp;S$10,Data!$A:$H,8,FALSE)="Vakantie"),"x",""))))))</f>
        <v/>
      </c>
      <c r="T27" s="83">
        <f t="shared" si="1"/>
        <v>0</v>
      </c>
      <c r="V27" s="94">
        <v>17</v>
      </c>
      <c r="W27" s="126">
        <f t="shared" si="13"/>
        <v>46503</v>
      </c>
      <c r="X27" s="126">
        <f t="shared" si="4"/>
        <v>46507</v>
      </c>
      <c r="Y27" s="19" t="str">
        <f>IF(AND($E$2="Noord",ISNA(VLOOKUP($V$4&amp;$V27&amp;Y$10,Data!$A:$H,6,FALSE)=TRUE)),"",IF(AND($E$2="Midden",ISNA(VLOOKUP($V$4&amp;$V27&amp;Y$10,Data!$A:$H,7,FALSE)=TRUE)),"",IF(AND($E$2="Zuid",ISNA(VLOOKUP($V$4&amp;$V27&amp;Y$10,Data!$A:$H,8,FALSE)=TRUE)),"",IF(AND($E$2="Noord",VLOOKUP($V$4&amp;$V27&amp;Y$10,Data!$A:$H,6,FALSE)="Vakantie"),"x",IF(AND($E$2="Midden",VLOOKUP($V$4&amp;$V27&amp;Y$10,Data!$A:$H,7,FALSE)="Vakantie"),"x",IF(AND($E$2="Zuid",VLOOKUP($V$4&amp;$V27&amp;Y$10,Data!$A:$H,8,FALSE)="Vakantie"),"x",""))))))</f>
        <v>x</v>
      </c>
      <c r="Z27" s="19" t="str">
        <f>IF(AND($E$2="Noord",ISNA(VLOOKUP($V$4&amp;$V27&amp;Z$10,Data!$A:$H,6,FALSE)=TRUE)),"",IF(AND($E$2="Midden",ISNA(VLOOKUP($V$4&amp;$V27&amp;Z$10,Data!$A:$H,7,FALSE)=TRUE)),"",IF(AND($E$2="Zuid",ISNA(VLOOKUP($V$4&amp;$V27&amp;Z$10,Data!$A:$H,8,FALSE)=TRUE)),"",IF(AND($E$2="Noord",VLOOKUP($V$4&amp;$V27&amp;Z$10,Data!$A:$H,6,FALSE)="Vakantie"),"x",IF(AND($E$2="Midden",VLOOKUP($V$4&amp;$V27&amp;Z$10,Data!$A:$H,7,FALSE)="Vakantie"),"x",IF(AND($E$2="Zuid",VLOOKUP($V$4&amp;$V27&amp;Z$10,Data!$A:$H,8,FALSE)="Vakantie"),"x",""))))))</f>
        <v>x</v>
      </c>
      <c r="AA27" s="19" t="str">
        <f>IF(AND($E$2="Noord",ISNA(VLOOKUP($V$4&amp;$V27&amp;AA$10,Data!$A:$H,6,FALSE)=TRUE)),"",IF(AND($E$2="Midden",ISNA(VLOOKUP($V$4&amp;$V27&amp;AA$10,Data!$A:$H,7,FALSE)=TRUE)),"",IF(AND($E$2="Zuid",ISNA(VLOOKUP($V$4&amp;$V27&amp;AA$10,Data!$A:$H,8,FALSE)=TRUE)),"",IF(AND($E$2="Noord",VLOOKUP($V$4&amp;$V27&amp;AA$10,Data!$A:$H,6,FALSE)="Vakantie"),"x",IF(AND($E$2="Midden",VLOOKUP($V$4&amp;$V27&amp;AA$10,Data!$A:$H,7,FALSE)="Vakantie"),"x",IF(AND($E$2="Zuid",VLOOKUP($V$4&amp;$V27&amp;AA$10,Data!$A:$H,8,FALSE)="Vakantie"),"x",""))))))</f>
        <v>x</v>
      </c>
      <c r="AB27" s="19" t="str">
        <f>IF(AND($E$2="Noord",ISNA(VLOOKUP($V$4&amp;$V27&amp;AB$10,Data!$A:$H,6,FALSE)=TRUE)),"",IF(AND($E$2="Midden",ISNA(VLOOKUP($V$4&amp;$V27&amp;AB$10,Data!$A:$H,7,FALSE)=TRUE)),"",IF(AND($E$2="Zuid",ISNA(VLOOKUP($V$4&amp;$V27&amp;AB$10,Data!$A:$H,8,FALSE)=TRUE)),"",IF(AND($E$2="Noord",VLOOKUP($V$4&amp;$V27&amp;AB$10,Data!$A:$H,6,FALSE)="Vakantie"),"x",IF(AND($E$2="Midden",VLOOKUP($V$4&amp;$V27&amp;AB$10,Data!$A:$H,7,FALSE)="Vakantie"),"x",IF(AND($E$2="Zuid",VLOOKUP($V$4&amp;$V27&amp;AB$10,Data!$A:$H,8,FALSE)="Vakantie"),"x",""))))))</f>
        <v>x</v>
      </c>
      <c r="AC27" s="19" t="str">
        <f>IF(AND($E$2="Noord",ISNA(VLOOKUP($V$4&amp;$V27&amp;AC$10,Data!$A:$H,6,FALSE)=TRUE)),"",IF(AND($E$2="Midden",ISNA(VLOOKUP($V$4&amp;$V27&amp;AC$10,Data!$A:$H,7,FALSE)=TRUE)),"",IF(AND($E$2="Zuid",ISNA(VLOOKUP($V$4&amp;$V27&amp;AC$10,Data!$A:$H,8,FALSE)=TRUE)),"",IF(AND($E$2="Noord",VLOOKUP($V$4&amp;$V27&amp;AC$10,Data!$A:$H,6,FALSE)="Vakantie"),"x",IF(AND($E$2="Midden",VLOOKUP($V$4&amp;$V27&amp;AC$10,Data!$A:$H,7,FALSE)="Vakantie"),"x",IF(AND($E$2="Zuid",VLOOKUP($V$4&amp;$V27&amp;AC$10,Data!$A:$H,8,FALSE)="Vakantie"),"x",""))))))</f>
        <v>x</v>
      </c>
      <c r="AD27" s="83">
        <f t="shared" si="2"/>
        <v>0</v>
      </c>
      <c r="AI27">
        <f t="shared" si="5"/>
        <v>1</v>
      </c>
      <c r="AJ27" s="97" t="str">
        <f>IF((COUNTIF($AI$11:$AI27,2))&gt;1,"",IF(OR(AI26="",AI26=2),"",IF(AI27=1,"",IF(AND($AI27=2,E27&lt;&gt;""),$C27,IF(AND($AI27=2,F27&lt;&gt;""),$C27+1,IF(AND($AI27=2,G27&lt;&gt;""),$C27+2,IF(AND($AI27=2,H27&lt;&gt;""),$C27+3,IF(AND($AI27=2,I27&lt;&gt;""),$C27+4,""))))))))</f>
        <v/>
      </c>
      <c r="AK27">
        <f>IF(SUM(E28:$I$62)+$T$68+$AD$68=0,1,2)</f>
        <v>1</v>
      </c>
      <c r="AL27" s="18" t="str">
        <f t="shared" si="6"/>
        <v/>
      </c>
      <c r="AM27">
        <f t="shared" si="7"/>
        <v>1</v>
      </c>
      <c r="AN27" s="18" t="str">
        <f t="shared" si="14"/>
        <v/>
      </c>
      <c r="AO27">
        <f>IF(SUM(O28:$S$62)+$AD$68=0,1,2)</f>
        <v>1</v>
      </c>
      <c r="AP27" s="18" t="str">
        <f t="shared" si="8"/>
        <v/>
      </c>
      <c r="AQ27">
        <f>IF(SUM($O28:$S$62)=0,1,2)</f>
        <v>1</v>
      </c>
      <c r="AR27" s="18" t="str">
        <f>IF((COUNTIF($AI$11:$AI$64,2)+COUNTIF($AM$11:$AM$64,2)+COUNTIF(AQ$12:$AQ27,2))&gt;1,"",IF(OR(AQ26="",AQ26=2),"",IF(AQ27=1,"",IF(AND(AQ27=2,Y27&lt;&gt;""),W27,IF(AND(AQ27=2,Z27&lt;&gt;""),W27+1,IF(AND(AQ27=2,AA27&lt;&gt;""),W27+2,IF(AND(AQ27=2,AB27&lt;&gt;""),W27+3,IF(AND(AQ27=2,AC27&lt;&gt;""),W27+4,""))))))))</f>
        <v/>
      </c>
      <c r="AS27">
        <f>IF(SUM(Y28:$AC$62)=0,1,2)</f>
        <v>1</v>
      </c>
      <c r="AT27" s="18" t="str">
        <f t="shared" si="9"/>
        <v/>
      </c>
    </row>
    <row r="28" spans="2:46" x14ac:dyDescent="0.3">
      <c r="B28" s="94">
        <v>18</v>
      </c>
      <c r="C28" s="95">
        <f t="shared" si="10"/>
        <v>45775</v>
      </c>
      <c r="D28" s="95">
        <f t="shared" si="3"/>
        <v>45779</v>
      </c>
      <c r="E28" s="19" t="str">
        <f>IF(AND($E$2="Noord",ISNA(VLOOKUP($B$4&amp;$B28&amp;E$10,Data!$A:$H,6,FALSE)=TRUE)),"",IF(AND($E$2="Midden",ISNA(VLOOKUP($B$4&amp;$B28&amp;E$10,Data!$A:$H,7,FALSE)=TRUE)),"",IF(AND($E$2="Zuid",ISNA(VLOOKUP($B$4&amp;$B28&amp;E$10,Data!$A:$H,8,FALSE)=TRUE)),"",IF(AND($E$2="Noord",VLOOKUP($B$4&amp;$B28&amp;E$10,Data!$A:$H,6,FALSE)="Vakantie"),"x",IF(AND($E$2="Midden",VLOOKUP($B$4&amp;$B28&amp;E$10,Data!$A:$H,7,FALSE)="Vakantie"),"x",IF(AND($E$2="Zuid",VLOOKUP($B$4&amp;$B28&amp;E$10,Data!$A:$H,8,FALSE)="Vakantie"),"x",""))))))</f>
        <v>x</v>
      </c>
      <c r="F28" s="19" t="str">
        <f>IF(AND($E$2="Noord",ISNA(VLOOKUP($B$4&amp;$B28&amp;F$10,Data!$A:$H,6,FALSE)=TRUE)),"",IF(AND($E$2="Midden",ISNA(VLOOKUP($B$4&amp;$B28&amp;F$10,Data!$A:$H,7,FALSE)=TRUE)),"",IF(AND($E$2="Zuid",ISNA(VLOOKUP($B$4&amp;$B28&amp;F$10,Data!$A:$H,8,FALSE)=TRUE)),"",IF(AND($E$2="Noord",VLOOKUP($B$4&amp;$B28&amp;F$10,Data!$A:$H,6,FALSE)="Vakantie"),"x",IF(AND($E$2="Midden",VLOOKUP($B$4&amp;$B28&amp;F$10,Data!$A:$H,7,FALSE)="Vakantie"),"x",IF(AND($E$2="Zuid",VLOOKUP($B$4&amp;$B28&amp;F$10,Data!$A:$H,8,FALSE)="Vakantie"),"x",""))))))</f>
        <v>x</v>
      </c>
      <c r="G28" s="19" t="str">
        <f>IF(AND($E$2="Noord",ISNA(VLOOKUP($B$4&amp;$B28&amp;G$10,Data!$A:$H,6,FALSE)=TRUE)),"",IF(AND($E$2="Midden",ISNA(VLOOKUP($B$4&amp;$B28&amp;G$10,Data!$A:$H,7,FALSE)=TRUE)),"",IF(AND($E$2="Zuid",ISNA(VLOOKUP($B$4&amp;$B28&amp;G$10,Data!$A:$H,8,FALSE)=TRUE)),"",IF(AND($E$2="Noord",VLOOKUP($B$4&amp;$B28&amp;G$10,Data!$A:$H,6,FALSE)="Vakantie"),"x",IF(AND($E$2="Midden",VLOOKUP($B$4&amp;$B28&amp;G$10,Data!$A:$H,7,FALSE)="Vakantie"),"x",IF(AND($E$2="Zuid",VLOOKUP($B$4&amp;$B28&amp;G$10,Data!$A:$H,8,FALSE)="Vakantie"),"x",""))))))</f>
        <v>x</v>
      </c>
      <c r="H28" s="19" t="str">
        <f>IF(AND($E$2="Noord",ISNA(VLOOKUP($B$4&amp;$B28&amp;H$10,Data!$A:$H,6,FALSE)=TRUE)),"",IF(AND($E$2="Midden",ISNA(VLOOKUP($B$4&amp;$B28&amp;H$10,Data!$A:$H,7,FALSE)=TRUE)),"",IF(AND($E$2="Zuid",ISNA(VLOOKUP($B$4&amp;$B28&amp;H$10,Data!$A:$H,8,FALSE)=TRUE)),"",IF(AND($E$2="Noord",VLOOKUP($B$4&amp;$B28&amp;H$10,Data!$A:$H,6,FALSE)="Vakantie"),"x",IF(AND($E$2="Midden",VLOOKUP($B$4&amp;$B28&amp;H$10,Data!$A:$H,7,FALSE)="Vakantie"),"x",IF(AND($E$2="Zuid",VLOOKUP($B$4&amp;$B28&amp;H$10,Data!$A:$H,8,FALSE)="Vakantie"),"x",""))))))</f>
        <v>x</v>
      </c>
      <c r="I28" s="19" t="str">
        <f>IF(AND($E$2="Noord",ISNA(VLOOKUP($B$4&amp;$B28&amp;I$10,Data!$A:$H,6,FALSE)=TRUE)),"",IF(AND($E$2="Midden",ISNA(VLOOKUP($B$4&amp;$B28&amp;I$10,Data!$A:$H,7,FALSE)=TRUE)),"",IF(AND($E$2="Zuid",ISNA(VLOOKUP($B$4&amp;$B28&amp;I$10,Data!$A:$H,8,FALSE)=TRUE)),"",IF(AND($E$2="Noord",VLOOKUP($B$4&amp;$B28&amp;I$10,Data!$A:$H,6,FALSE)="Vakantie"),"x",IF(AND($E$2="Midden",VLOOKUP($B$4&amp;$B28&amp;I$10,Data!$A:$H,7,FALSE)="Vakantie"),"x",IF(AND($E$2="Zuid",VLOOKUP($B$4&amp;$B28&amp;I$10,Data!$A:$H,8,FALSE)="Vakantie"),"x",""))))))</f>
        <v>x</v>
      </c>
      <c r="J28" s="83">
        <f t="shared" si="0"/>
        <v>0</v>
      </c>
      <c r="L28" s="94">
        <v>18</v>
      </c>
      <c r="M28" s="126">
        <f t="shared" si="11"/>
        <v>46139</v>
      </c>
      <c r="N28" s="127">
        <f t="shared" si="12"/>
        <v>46143</v>
      </c>
      <c r="O28" s="19" t="str">
        <f>IF(AND($E$2="Noord",ISNA(VLOOKUP($L$4&amp;$L28&amp;O$10,Data!$A:$H,6,FALSE)=TRUE)),"",IF(AND($E$2="Midden",ISNA(VLOOKUP($L$4&amp;$L28&amp;O$10,Data!$A:$H,7,FALSE)=TRUE)),"",IF(AND($E$2="Zuid",ISNA(VLOOKUP($L$4&amp;$L28&amp;O$10,Data!$A:$H,8,FALSE)=TRUE)),"",IF(AND($E$2="Noord",VLOOKUP($L$4&amp;$L28&amp;O$10,Data!$A:$H,6,FALSE)="Vakantie"),"x",IF(AND($E$2="Midden",VLOOKUP($L$4&amp;$L28&amp;O$10,Data!$A:$H,7,FALSE)="Vakantie"),"x",IF(AND($E$2="Zuid",VLOOKUP($L$4&amp;$L28&amp;O$10,Data!$A:$H,8,FALSE)="Vakantie"),"x",""))))))</f>
        <v>x</v>
      </c>
      <c r="P28" s="19" t="str">
        <f>IF(AND($E$2="Noord",ISNA(VLOOKUP($L$4&amp;$L28&amp;P$10,Data!$A:$H,6,FALSE)=TRUE)),"",IF(AND($E$2="Midden",ISNA(VLOOKUP($L$4&amp;$L28&amp;P$10,Data!$A:$H,7,FALSE)=TRUE)),"",IF(AND($E$2="Zuid",ISNA(VLOOKUP($L$4&amp;$L28&amp;P$10,Data!$A:$H,8,FALSE)=TRUE)),"",IF(AND($E$2="Noord",VLOOKUP($L$4&amp;$L28&amp;P$10,Data!$A:$H,6,FALSE)="Vakantie"),"x",IF(AND($E$2="Midden",VLOOKUP($L$4&amp;$L28&amp;P$10,Data!$A:$H,7,FALSE)="Vakantie"),"x",IF(AND($E$2="Zuid",VLOOKUP($L$4&amp;$L28&amp;P$10,Data!$A:$H,8,FALSE)="Vakantie"),"x",""))))))</f>
        <v>x</v>
      </c>
      <c r="Q28" s="19" t="str">
        <f>IF(AND($E$2="Noord",ISNA(VLOOKUP($L$4&amp;$L28&amp;Q$10,Data!$A:$H,6,FALSE)=TRUE)),"",IF(AND($E$2="Midden",ISNA(VLOOKUP($L$4&amp;$L28&amp;Q$10,Data!$A:$H,7,FALSE)=TRUE)),"",IF(AND($E$2="Zuid",ISNA(VLOOKUP($L$4&amp;$L28&amp;Q$10,Data!$A:$H,8,FALSE)=TRUE)),"",IF(AND($E$2="Noord",VLOOKUP($L$4&amp;$L28&amp;Q$10,Data!$A:$H,6,FALSE)="Vakantie"),"x",IF(AND($E$2="Midden",VLOOKUP($L$4&amp;$L28&amp;Q$10,Data!$A:$H,7,FALSE)="Vakantie"),"x",IF(AND($E$2="Zuid",VLOOKUP($L$4&amp;$L28&amp;Q$10,Data!$A:$H,8,FALSE)="Vakantie"),"x",""))))))</f>
        <v>x</v>
      </c>
      <c r="R28" s="19" t="str">
        <f>IF(AND($E$2="Noord",ISNA(VLOOKUP($L$4&amp;$L28&amp;R$10,Data!$A:$H,6,FALSE)=TRUE)),"",IF(AND($E$2="Midden",ISNA(VLOOKUP($L$4&amp;$L28&amp;R$10,Data!$A:$H,7,FALSE)=TRUE)),"",IF(AND($E$2="Zuid",ISNA(VLOOKUP($L$4&amp;$L28&amp;R$10,Data!$A:$H,8,FALSE)=TRUE)),"",IF(AND($E$2="Noord",VLOOKUP($L$4&amp;$L28&amp;R$10,Data!$A:$H,6,FALSE)="Vakantie"),"x",IF(AND($E$2="Midden",VLOOKUP($L$4&amp;$L28&amp;R$10,Data!$A:$H,7,FALSE)="Vakantie"),"x",IF(AND($E$2="Zuid",VLOOKUP($L$4&amp;$L28&amp;R$10,Data!$A:$H,8,FALSE)="Vakantie"),"x",""))))))</f>
        <v>x</v>
      </c>
      <c r="S28" s="19" t="str">
        <f>IF(AND($E$2="Noord",ISNA(VLOOKUP($L$4&amp;$L28&amp;S$10,Data!$A:$H,6,FALSE)=TRUE)),"",IF(AND($E$2="Midden",ISNA(VLOOKUP($L$4&amp;$L28&amp;S$10,Data!$A:$H,7,FALSE)=TRUE)),"",IF(AND($E$2="Zuid",ISNA(VLOOKUP($L$4&amp;$L28&amp;S$10,Data!$A:$H,8,FALSE)=TRUE)),"",IF(AND($E$2="Noord",VLOOKUP($L$4&amp;$L28&amp;S$10,Data!$A:$H,6,FALSE)="Vakantie"),"x",IF(AND($E$2="Midden",VLOOKUP($L$4&amp;$L28&amp;S$10,Data!$A:$H,7,FALSE)="Vakantie"),"x",IF(AND($E$2="Zuid",VLOOKUP($L$4&amp;$L28&amp;S$10,Data!$A:$H,8,FALSE)="Vakantie"),"x",""))))))</f>
        <v>x</v>
      </c>
      <c r="T28" s="83">
        <f t="shared" si="1"/>
        <v>0</v>
      </c>
      <c r="V28" s="94">
        <v>18</v>
      </c>
      <c r="W28" s="126">
        <f t="shared" si="13"/>
        <v>46510</v>
      </c>
      <c r="X28" s="126">
        <f t="shared" si="4"/>
        <v>46514</v>
      </c>
      <c r="Y28" s="19" t="str">
        <f>IF(AND($E$2="Noord",ISNA(VLOOKUP($V$4&amp;$V28&amp;Y$10,Data!$A:$H,6,FALSE)=TRUE)),"",IF(AND($E$2="Midden",ISNA(VLOOKUP($V$4&amp;$V28&amp;Y$10,Data!$A:$H,7,FALSE)=TRUE)),"",IF(AND($E$2="Zuid",ISNA(VLOOKUP($V$4&amp;$V28&amp;Y$10,Data!$A:$H,8,FALSE)=TRUE)),"",IF(AND($E$2="Noord",VLOOKUP($V$4&amp;$V28&amp;Y$10,Data!$A:$H,6,FALSE)="Vakantie"),"x",IF(AND($E$2="Midden",VLOOKUP($V$4&amp;$V28&amp;Y$10,Data!$A:$H,7,FALSE)="Vakantie"),"x",IF(AND($E$2="Zuid",VLOOKUP($V$4&amp;$V28&amp;Y$10,Data!$A:$H,8,FALSE)="Vakantie"),"x",""))))))</f>
        <v/>
      </c>
      <c r="Z28" s="19" t="str">
        <f>IF(AND($E$2="Noord",ISNA(VLOOKUP($V$4&amp;$V28&amp;Z$10,Data!$A:$H,6,FALSE)=TRUE)),"",IF(AND($E$2="Midden",ISNA(VLOOKUP($V$4&amp;$V28&amp;Z$10,Data!$A:$H,7,FALSE)=TRUE)),"",IF(AND($E$2="Zuid",ISNA(VLOOKUP($V$4&amp;$V28&amp;Z$10,Data!$A:$H,8,FALSE)=TRUE)),"",IF(AND($E$2="Noord",VLOOKUP($V$4&amp;$V28&amp;Z$10,Data!$A:$H,6,FALSE)="Vakantie"),"x",IF(AND($E$2="Midden",VLOOKUP($V$4&amp;$V28&amp;Z$10,Data!$A:$H,7,FALSE)="Vakantie"),"x",IF(AND($E$2="Zuid",VLOOKUP($V$4&amp;$V28&amp;Z$10,Data!$A:$H,8,FALSE)="Vakantie"),"x",""))))))</f>
        <v/>
      </c>
      <c r="AA28" s="19" t="str">
        <f>IF(AND($E$2="Noord",ISNA(VLOOKUP($V$4&amp;$V28&amp;AA$10,Data!$A:$H,6,FALSE)=TRUE)),"",IF(AND($E$2="Midden",ISNA(VLOOKUP($V$4&amp;$V28&amp;AA$10,Data!$A:$H,7,FALSE)=TRUE)),"",IF(AND($E$2="Zuid",ISNA(VLOOKUP($V$4&amp;$V28&amp;AA$10,Data!$A:$H,8,FALSE)=TRUE)),"",IF(AND($E$2="Noord",VLOOKUP($V$4&amp;$V28&amp;AA$10,Data!$A:$H,6,FALSE)="Vakantie"),"x",IF(AND($E$2="Midden",VLOOKUP($V$4&amp;$V28&amp;AA$10,Data!$A:$H,7,FALSE)="Vakantie"),"x",IF(AND($E$2="Zuid",VLOOKUP($V$4&amp;$V28&amp;AA$10,Data!$A:$H,8,FALSE)="Vakantie"),"x",""))))))</f>
        <v>x</v>
      </c>
      <c r="AB28" s="19" t="str">
        <f>IF(AND($E$2="Noord",ISNA(VLOOKUP($V$4&amp;$V28&amp;AB$10,Data!$A:$H,6,FALSE)=TRUE)),"",IF(AND($E$2="Midden",ISNA(VLOOKUP($V$4&amp;$V28&amp;AB$10,Data!$A:$H,7,FALSE)=TRUE)),"",IF(AND($E$2="Zuid",ISNA(VLOOKUP($V$4&amp;$V28&amp;AB$10,Data!$A:$H,8,FALSE)=TRUE)),"",IF(AND($E$2="Noord",VLOOKUP($V$4&amp;$V28&amp;AB$10,Data!$A:$H,6,FALSE)="Vakantie"),"x",IF(AND($E$2="Midden",VLOOKUP($V$4&amp;$V28&amp;AB$10,Data!$A:$H,7,FALSE)="Vakantie"),"x",IF(AND($E$2="Zuid",VLOOKUP($V$4&amp;$V28&amp;AB$10,Data!$A:$H,8,FALSE)="Vakantie"),"x",""))))))</f>
        <v>x</v>
      </c>
      <c r="AC28" s="19" t="str">
        <f>IF(AND($E$2="Noord",ISNA(VLOOKUP($V$4&amp;$V28&amp;AC$10,Data!$A:$H,6,FALSE)=TRUE)),"",IF(AND($E$2="Midden",ISNA(VLOOKUP($V$4&amp;$V28&amp;AC$10,Data!$A:$H,7,FALSE)=TRUE)),"",IF(AND($E$2="Zuid",ISNA(VLOOKUP($V$4&amp;$V28&amp;AC$10,Data!$A:$H,8,FALSE)=TRUE)),"",IF(AND($E$2="Noord",VLOOKUP($V$4&amp;$V28&amp;AC$10,Data!$A:$H,6,FALSE)="Vakantie"),"x",IF(AND($E$2="Midden",VLOOKUP($V$4&amp;$V28&amp;AC$10,Data!$A:$H,7,FALSE)="Vakantie"),"x",IF(AND($E$2="Zuid",VLOOKUP($V$4&amp;$V28&amp;AC$10,Data!$A:$H,8,FALSE)="Vakantie"),"x",""))))))</f>
        <v/>
      </c>
      <c r="AD28" s="83">
        <f t="shared" si="2"/>
        <v>0</v>
      </c>
      <c r="AI28">
        <f t="shared" si="5"/>
        <v>1</v>
      </c>
      <c r="AJ28" s="97" t="str">
        <f>IF((COUNTIF($AI$11:$AI28,2))&gt;1,"",IF(OR(AI27="",AI27=2),"",IF(AI28=1,"",IF(AND($AI28=2,E28&lt;&gt;""),$C28,IF(AND($AI28=2,F28&lt;&gt;""),$C28+1,IF(AND($AI28=2,G28&lt;&gt;""),$C28+2,IF(AND($AI28=2,H28&lt;&gt;""),$C28+3,IF(AND($AI28=2,I28&lt;&gt;""),$C28+4,""))))))))</f>
        <v/>
      </c>
      <c r="AK28">
        <f>IF(SUM(E29:$I$62)+$T$68+$AD$68=0,1,2)</f>
        <v>1</v>
      </c>
      <c r="AL28" s="18" t="str">
        <f t="shared" si="6"/>
        <v/>
      </c>
      <c r="AM28">
        <f t="shared" si="7"/>
        <v>1</v>
      </c>
      <c r="AN28" s="18" t="str">
        <f t="shared" si="14"/>
        <v/>
      </c>
      <c r="AO28">
        <f>IF(SUM(O29:$S$62)+$AD$68=0,1,2)</f>
        <v>1</v>
      </c>
      <c r="AP28" s="18" t="str">
        <f t="shared" si="8"/>
        <v/>
      </c>
      <c r="AQ28">
        <f>IF(SUM($O29:$S$62)=0,1,2)</f>
        <v>1</v>
      </c>
      <c r="AR28" s="18" t="str">
        <f>IF((COUNTIF($AI$11:$AI$64,2)+COUNTIF($AM$11:$AM$64,2)+COUNTIF(AQ$12:$AQ28,2))&gt;1,"",IF(OR(AQ27="",AQ27=2),"",IF(AQ28=1,"",IF(AND(AQ28=2,Y28&lt;&gt;""),W28,IF(AND(AQ28=2,Z28&lt;&gt;""),W28+1,IF(AND(AQ28=2,AA28&lt;&gt;""),W28+2,IF(AND(AQ28=2,AB28&lt;&gt;""),W28+3,IF(AND(AQ28=2,AC28&lt;&gt;""),W28+4,""))))))))</f>
        <v/>
      </c>
      <c r="AS28">
        <f>IF(SUM(Y29:$AC$62)=0,1,2)</f>
        <v>1</v>
      </c>
      <c r="AT28" s="18" t="str">
        <f t="shared" si="9"/>
        <v/>
      </c>
    </row>
    <row r="29" spans="2:46" x14ac:dyDescent="0.3">
      <c r="B29" s="94">
        <v>19</v>
      </c>
      <c r="C29" s="95">
        <f t="shared" si="10"/>
        <v>45782</v>
      </c>
      <c r="D29" s="95">
        <f t="shared" si="3"/>
        <v>45786</v>
      </c>
      <c r="E29" s="19" t="str">
        <f>IF(AND($E$2="Noord",ISNA(VLOOKUP($B$4&amp;$B29&amp;E$10,Data!$A:$H,6,FALSE)=TRUE)),"",IF(AND($E$2="Midden",ISNA(VLOOKUP($B$4&amp;$B29&amp;E$10,Data!$A:$H,7,FALSE)=TRUE)),"",IF(AND($E$2="Zuid",ISNA(VLOOKUP($B$4&amp;$B29&amp;E$10,Data!$A:$H,8,FALSE)=TRUE)),"",IF(AND($E$2="Noord",VLOOKUP($B$4&amp;$B29&amp;E$10,Data!$A:$H,6,FALSE)="Vakantie"),"x",IF(AND($E$2="Midden",VLOOKUP($B$4&amp;$B29&amp;E$10,Data!$A:$H,7,FALSE)="Vakantie"),"x",IF(AND($E$2="Zuid",VLOOKUP($B$4&amp;$B29&amp;E$10,Data!$A:$H,8,FALSE)="Vakantie"),"x",""))))))</f>
        <v>x</v>
      </c>
      <c r="F29" s="19" t="str">
        <f>IF(AND($E$2="Noord",ISNA(VLOOKUP($B$4&amp;$B29&amp;F$10,Data!$A:$H,6,FALSE)=TRUE)),"",IF(AND($E$2="Midden",ISNA(VLOOKUP($B$4&amp;$B29&amp;F$10,Data!$A:$H,7,FALSE)=TRUE)),"",IF(AND($E$2="Zuid",ISNA(VLOOKUP($B$4&amp;$B29&amp;F$10,Data!$A:$H,8,FALSE)=TRUE)),"",IF(AND($E$2="Noord",VLOOKUP($B$4&amp;$B29&amp;F$10,Data!$A:$H,6,FALSE)="Vakantie"),"x",IF(AND($E$2="Midden",VLOOKUP($B$4&amp;$B29&amp;F$10,Data!$A:$H,7,FALSE)="Vakantie"),"x",IF(AND($E$2="Zuid",VLOOKUP($B$4&amp;$B29&amp;F$10,Data!$A:$H,8,FALSE)="Vakantie"),"x",""))))))</f>
        <v/>
      </c>
      <c r="G29" s="19" t="str">
        <f>IF(AND($E$2="Noord",ISNA(VLOOKUP($B$4&amp;$B29&amp;G$10,Data!$A:$H,6,FALSE)=TRUE)),"",IF(AND($E$2="Midden",ISNA(VLOOKUP($B$4&amp;$B29&amp;G$10,Data!$A:$H,7,FALSE)=TRUE)),"",IF(AND($E$2="Zuid",ISNA(VLOOKUP($B$4&amp;$B29&amp;G$10,Data!$A:$H,8,FALSE)=TRUE)),"",IF(AND($E$2="Noord",VLOOKUP($B$4&amp;$B29&amp;G$10,Data!$A:$H,6,FALSE)="Vakantie"),"x",IF(AND($E$2="Midden",VLOOKUP($B$4&amp;$B29&amp;G$10,Data!$A:$H,7,FALSE)="Vakantie"),"x",IF(AND($E$2="Zuid",VLOOKUP($B$4&amp;$B29&amp;G$10,Data!$A:$H,8,FALSE)="Vakantie"),"x",""))))))</f>
        <v/>
      </c>
      <c r="H29" s="19" t="str">
        <f>IF(AND($E$2="Noord",ISNA(VLOOKUP($B$4&amp;$B29&amp;H$10,Data!$A:$H,6,FALSE)=TRUE)),"",IF(AND($E$2="Midden",ISNA(VLOOKUP($B$4&amp;$B29&amp;H$10,Data!$A:$H,7,FALSE)=TRUE)),"",IF(AND($E$2="Zuid",ISNA(VLOOKUP($B$4&amp;$B29&amp;H$10,Data!$A:$H,8,FALSE)=TRUE)),"",IF(AND($E$2="Noord",VLOOKUP($B$4&amp;$B29&amp;H$10,Data!$A:$H,6,FALSE)="Vakantie"),"x",IF(AND($E$2="Midden",VLOOKUP($B$4&amp;$B29&amp;H$10,Data!$A:$H,7,FALSE)="Vakantie"),"x",IF(AND($E$2="Zuid",VLOOKUP($B$4&amp;$B29&amp;H$10,Data!$A:$H,8,FALSE)="Vakantie"),"x",""))))))</f>
        <v/>
      </c>
      <c r="I29" s="19" t="str">
        <f>IF(AND($E$2="Noord",ISNA(VLOOKUP($B$4&amp;$B29&amp;I$10,Data!$A:$H,6,FALSE)=TRUE)),"",IF(AND($E$2="Midden",ISNA(VLOOKUP($B$4&amp;$B29&amp;I$10,Data!$A:$H,7,FALSE)=TRUE)),"",IF(AND($E$2="Zuid",ISNA(VLOOKUP($B$4&amp;$B29&amp;I$10,Data!$A:$H,8,FALSE)=TRUE)),"",IF(AND($E$2="Noord",VLOOKUP($B$4&amp;$B29&amp;I$10,Data!$A:$H,6,FALSE)="Vakantie"),"x",IF(AND($E$2="Midden",VLOOKUP($B$4&amp;$B29&amp;I$10,Data!$A:$H,7,FALSE)="Vakantie"),"x",IF(AND($E$2="Zuid",VLOOKUP($B$4&amp;$B29&amp;I$10,Data!$A:$H,8,FALSE)="Vakantie"),"x",""))))))</f>
        <v/>
      </c>
      <c r="J29" s="83">
        <f t="shared" si="0"/>
        <v>0</v>
      </c>
      <c r="L29" s="94">
        <v>19</v>
      </c>
      <c r="M29" s="126">
        <f t="shared" si="11"/>
        <v>46146</v>
      </c>
      <c r="N29" s="127">
        <f t="shared" si="12"/>
        <v>46150</v>
      </c>
      <c r="O29" s="19" t="str">
        <f>IF(AND($E$2="Noord",ISNA(VLOOKUP($L$4&amp;$L29&amp;O$10,Data!$A:$H,6,FALSE)=TRUE)),"",IF(AND($E$2="Midden",ISNA(VLOOKUP($L$4&amp;$L29&amp;O$10,Data!$A:$H,7,FALSE)=TRUE)),"",IF(AND($E$2="Zuid",ISNA(VLOOKUP($L$4&amp;$L29&amp;O$10,Data!$A:$H,8,FALSE)=TRUE)),"",IF(AND($E$2="Noord",VLOOKUP($L$4&amp;$L29&amp;O$10,Data!$A:$H,6,FALSE)="Vakantie"),"x",IF(AND($E$2="Midden",VLOOKUP($L$4&amp;$L29&amp;O$10,Data!$A:$H,7,FALSE)="Vakantie"),"x",IF(AND($E$2="Zuid",VLOOKUP($L$4&amp;$L29&amp;O$10,Data!$A:$H,8,FALSE)="Vakantie"),"x",""))))))</f>
        <v/>
      </c>
      <c r="P29" s="19" t="str">
        <f>IF(AND($E$2="Noord",ISNA(VLOOKUP($L$4&amp;$L29&amp;P$10,Data!$A:$H,6,FALSE)=TRUE)),"",IF(AND($E$2="Midden",ISNA(VLOOKUP($L$4&amp;$L29&amp;P$10,Data!$A:$H,7,FALSE)=TRUE)),"",IF(AND($E$2="Zuid",ISNA(VLOOKUP($L$4&amp;$L29&amp;P$10,Data!$A:$H,8,FALSE)=TRUE)),"",IF(AND($E$2="Noord",VLOOKUP($L$4&amp;$L29&amp;P$10,Data!$A:$H,6,FALSE)="Vakantie"),"x",IF(AND($E$2="Midden",VLOOKUP($L$4&amp;$L29&amp;P$10,Data!$A:$H,7,FALSE)="Vakantie"),"x",IF(AND($E$2="Zuid",VLOOKUP($L$4&amp;$L29&amp;P$10,Data!$A:$H,8,FALSE)="Vakantie"),"x",""))))))</f>
        <v>x</v>
      </c>
      <c r="Q29" s="19" t="str">
        <f>IF(AND($E$2="Noord",ISNA(VLOOKUP($L$4&amp;$L29&amp;Q$10,Data!$A:$H,6,FALSE)=TRUE)),"",IF(AND($E$2="Midden",ISNA(VLOOKUP($L$4&amp;$L29&amp;Q$10,Data!$A:$H,7,FALSE)=TRUE)),"",IF(AND($E$2="Zuid",ISNA(VLOOKUP($L$4&amp;$L29&amp;Q$10,Data!$A:$H,8,FALSE)=TRUE)),"",IF(AND($E$2="Noord",VLOOKUP($L$4&amp;$L29&amp;Q$10,Data!$A:$H,6,FALSE)="Vakantie"),"x",IF(AND($E$2="Midden",VLOOKUP($L$4&amp;$L29&amp;Q$10,Data!$A:$H,7,FALSE)="Vakantie"),"x",IF(AND($E$2="Zuid",VLOOKUP($L$4&amp;$L29&amp;Q$10,Data!$A:$H,8,FALSE)="Vakantie"),"x",""))))))</f>
        <v/>
      </c>
      <c r="R29" s="19" t="str">
        <f>IF(AND($E$2="Noord",ISNA(VLOOKUP($L$4&amp;$L29&amp;R$10,Data!$A:$H,6,FALSE)=TRUE)),"",IF(AND($E$2="Midden",ISNA(VLOOKUP($L$4&amp;$L29&amp;R$10,Data!$A:$H,7,FALSE)=TRUE)),"",IF(AND($E$2="Zuid",ISNA(VLOOKUP($L$4&amp;$L29&amp;R$10,Data!$A:$H,8,FALSE)=TRUE)),"",IF(AND($E$2="Noord",VLOOKUP($L$4&amp;$L29&amp;R$10,Data!$A:$H,6,FALSE)="Vakantie"),"x",IF(AND($E$2="Midden",VLOOKUP($L$4&amp;$L29&amp;R$10,Data!$A:$H,7,FALSE)="Vakantie"),"x",IF(AND($E$2="Zuid",VLOOKUP($L$4&amp;$L29&amp;R$10,Data!$A:$H,8,FALSE)="Vakantie"),"x",""))))))</f>
        <v/>
      </c>
      <c r="S29" s="19" t="str">
        <f>IF(AND($E$2="Noord",ISNA(VLOOKUP($L$4&amp;$L29&amp;S$10,Data!$A:$H,6,FALSE)=TRUE)),"",IF(AND($E$2="Midden",ISNA(VLOOKUP($L$4&amp;$L29&amp;S$10,Data!$A:$H,7,FALSE)=TRUE)),"",IF(AND($E$2="Zuid",ISNA(VLOOKUP($L$4&amp;$L29&amp;S$10,Data!$A:$H,8,FALSE)=TRUE)),"",IF(AND($E$2="Noord",VLOOKUP($L$4&amp;$L29&amp;S$10,Data!$A:$H,6,FALSE)="Vakantie"),"x",IF(AND($E$2="Midden",VLOOKUP($L$4&amp;$L29&amp;S$10,Data!$A:$H,7,FALSE)="Vakantie"),"x",IF(AND($E$2="Zuid",VLOOKUP($L$4&amp;$L29&amp;S$10,Data!$A:$H,8,FALSE)="Vakantie"),"x",""))))))</f>
        <v/>
      </c>
      <c r="T29" s="83">
        <f t="shared" si="1"/>
        <v>0</v>
      </c>
      <c r="V29" s="94">
        <v>19</v>
      </c>
      <c r="W29" s="126">
        <f t="shared" si="13"/>
        <v>46517</v>
      </c>
      <c r="X29" s="126">
        <f t="shared" si="4"/>
        <v>46521</v>
      </c>
      <c r="Y29" s="19" t="str">
        <f>IF(AND($E$2="Noord",ISNA(VLOOKUP($V$4&amp;$V29&amp;Y$10,Data!$A:$H,6,FALSE)=TRUE)),"",IF(AND($E$2="Midden",ISNA(VLOOKUP($V$4&amp;$V29&amp;Y$10,Data!$A:$H,7,FALSE)=TRUE)),"",IF(AND($E$2="Zuid",ISNA(VLOOKUP($V$4&amp;$V29&amp;Y$10,Data!$A:$H,8,FALSE)=TRUE)),"",IF(AND($E$2="Noord",VLOOKUP($V$4&amp;$V29&amp;Y$10,Data!$A:$H,6,FALSE)="Vakantie"),"x",IF(AND($E$2="Midden",VLOOKUP($V$4&amp;$V29&amp;Y$10,Data!$A:$H,7,FALSE)="Vakantie"),"x",IF(AND($E$2="Zuid",VLOOKUP($V$4&amp;$V29&amp;Y$10,Data!$A:$H,8,FALSE)="Vakantie"),"x",""))))))</f>
        <v/>
      </c>
      <c r="Z29" s="19" t="str">
        <f>IF(AND($E$2="Noord",ISNA(VLOOKUP($V$4&amp;$V29&amp;Z$10,Data!$A:$H,6,FALSE)=TRUE)),"",IF(AND($E$2="Midden",ISNA(VLOOKUP($V$4&amp;$V29&amp;Z$10,Data!$A:$H,7,FALSE)=TRUE)),"",IF(AND($E$2="Zuid",ISNA(VLOOKUP($V$4&amp;$V29&amp;Z$10,Data!$A:$H,8,FALSE)=TRUE)),"",IF(AND($E$2="Noord",VLOOKUP($V$4&amp;$V29&amp;Z$10,Data!$A:$H,6,FALSE)="Vakantie"),"x",IF(AND($E$2="Midden",VLOOKUP($V$4&amp;$V29&amp;Z$10,Data!$A:$H,7,FALSE)="Vakantie"),"x",IF(AND($E$2="Zuid",VLOOKUP($V$4&amp;$V29&amp;Z$10,Data!$A:$H,8,FALSE)="Vakantie"),"x",""))))))</f>
        <v/>
      </c>
      <c r="AA29" s="19" t="str">
        <f>IF(AND($E$2="Noord",ISNA(VLOOKUP($V$4&amp;$V29&amp;AA$10,Data!$A:$H,6,FALSE)=TRUE)),"",IF(AND($E$2="Midden",ISNA(VLOOKUP($V$4&amp;$V29&amp;AA$10,Data!$A:$H,7,FALSE)=TRUE)),"",IF(AND($E$2="Zuid",ISNA(VLOOKUP($V$4&amp;$V29&amp;AA$10,Data!$A:$H,8,FALSE)=TRUE)),"",IF(AND($E$2="Noord",VLOOKUP($V$4&amp;$V29&amp;AA$10,Data!$A:$H,6,FALSE)="Vakantie"),"x",IF(AND($E$2="Midden",VLOOKUP($V$4&amp;$V29&amp;AA$10,Data!$A:$H,7,FALSE)="Vakantie"),"x",IF(AND($E$2="Zuid",VLOOKUP($V$4&amp;$V29&amp;AA$10,Data!$A:$H,8,FALSE)="Vakantie"),"x",""))))))</f>
        <v/>
      </c>
      <c r="AB29" s="19" t="str">
        <f>IF(AND($E$2="Noord",ISNA(VLOOKUP($V$4&amp;$V29&amp;AB$10,Data!$A:$H,6,FALSE)=TRUE)),"",IF(AND($E$2="Midden",ISNA(VLOOKUP($V$4&amp;$V29&amp;AB$10,Data!$A:$H,7,FALSE)=TRUE)),"",IF(AND($E$2="Zuid",ISNA(VLOOKUP($V$4&amp;$V29&amp;AB$10,Data!$A:$H,8,FALSE)=TRUE)),"",IF(AND($E$2="Noord",VLOOKUP($V$4&amp;$V29&amp;AB$10,Data!$A:$H,6,FALSE)="Vakantie"),"x",IF(AND($E$2="Midden",VLOOKUP($V$4&amp;$V29&amp;AB$10,Data!$A:$H,7,FALSE)="Vakantie"),"x",IF(AND($E$2="Zuid",VLOOKUP($V$4&amp;$V29&amp;AB$10,Data!$A:$H,8,FALSE)="Vakantie"),"x",""))))))</f>
        <v/>
      </c>
      <c r="AC29" s="19" t="str">
        <f>IF(AND($E$2="Noord",ISNA(VLOOKUP($V$4&amp;$V29&amp;AC$10,Data!$A:$H,6,FALSE)=TRUE)),"",IF(AND($E$2="Midden",ISNA(VLOOKUP($V$4&amp;$V29&amp;AC$10,Data!$A:$H,7,FALSE)=TRUE)),"",IF(AND($E$2="Zuid",ISNA(VLOOKUP($V$4&amp;$V29&amp;AC$10,Data!$A:$H,8,FALSE)=TRUE)),"",IF(AND($E$2="Noord",VLOOKUP($V$4&amp;$V29&amp;AC$10,Data!$A:$H,6,FALSE)="Vakantie"),"x",IF(AND($E$2="Midden",VLOOKUP($V$4&amp;$V29&amp;AC$10,Data!$A:$H,7,FALSE)="Vakantie"),"x",IF(AND($E$2="Zuid",VLOOKUP($V$4&amp;$V29&amp;AC$10,Data!$A:$H,8,FALSE)="Vakantie"),"x",""))))))</f>
        <v/>
      </c>
      <c r="AD29" s="83">
        <f t="shared" si="2"/>
        <v>0</v>
      </c>
      <c r="AI29">
        <f t="shared" si="5"/>
        <v>1</v>
      </c>
      <c r="AJ29" s="97" t="str">
        <f>IF((COUNTIF($AI$11:$AI29,2))&gt;1,"",IF(OR(AI28="",AI28=2),"",IF(AI29=1,"",IF(AND($AI29=2,E29&lt;&gt;""),$C29,IF(AND($AI29=2,F29&lt;&gt;""),$C29+1,IF(AND($AI29=2,G29&lt;&gt;""),$C29+2,IF(AND($AI29=2,H29&lt;&gt;""),$C29+3,IF(AND($AI29=2,I29&lt;&gt;""),$C29+4,""))))))))</f>
        <v/>
      </c>
      <c r="AK29">
        <f>IF(SUM(E30:$I$62)+$T$68+$AD$68=0,1,2)</f>
        <v>1</v>
      </c>
      <c r="AL29" s="18" t="str">
        <f t="shared" si="6"/>
        <v/>
      </c>
      <c r="AM29">
        <f t="shared" si="7"/>
        <v>1</v>
      </c>
      <c r="AN29" s="18" t="str">
        <f t="shared" si="14"/>
        <v/>
      </c>
      <c r="AO29">
        <f>IF(SUM(O30:$S$62)+$AD$68=0,1,2)</f>
        <v>1</v>
      </c>
      <c r="AP29" s="18" t="str">
        <f t="shared" si="8"/>
        <v/>
      </c>
      <c r="AQ29">
        <f>IF(SUM($O30:$S$62)=0,1,2)</f>
        <v>1</v>
      </c>
      <c r="AR29" s="18" t="str">
        <f>IF((COUNTIF($AI$11:$AI$64,2)+COUNTIF($AM$11:$AM$64,2)+COUNTIF(AQ$12:$AQ29,2))&gt;1,"",IF(OR(AQ28="",AQ28=2),"",IF(AQ29=1,"",IF(AND(AQ29=2,Y29&lt;&gt;""),W29,IF(AND(AQ29=2,Z29&lt;&gt;""),W29+1,IF(AND(AQ29=2,AA29&lt;&gt;""),W29+2,IF(AND(AQ29=2,AB29&lt;&gt;""),W29+3,IF(AND(AQ29=2,AC29&lt;&gt;""),W29+4,""))))))))</f>
        <v/>
      </c>
      <c r="AS29">
        <f>IF(SUM(Y30:$AC$62)=0,1,2)</f>
        <v>1</v>
      </c>
      <c r="AT29" s="18" t="str">
        <f t="shared" si="9"/>
        <v/>
      </c>
    </row>
    <row r="30" spans="2:46" x14ac:dyDescent="0.3">
      <c r="B30" s="94">
        <v>20</v>
      </c>
      <c r="C30" s="95">
        <f t="shared" si="10"/>
        <v>45789</v>
      </c>
      <c r="D30" s="95">
        <f t="shared" si="3"/>
        <v>45793</v>
      </c>
      <c r="E30" s="19" t="str">
        <f>IF(AND($E$2="Noord",ISNA(VLOOKUP($B$4&amp;$B30&amp;E$10,Data!$A:$H,6,FALSE)=TRUE)),"",IF(AND($E$2="Midden",ISNA(VLOOKUP($B$4&amp;$B30&amp;E$10,Data!$A:$H,7,FALSE)=TRUE)),"",IF(AND($E$2="Zuid",ISNA(VLOOKUP($B$4&amp;$B30&amp;E$10,Data!$A:$H,8,FALSE)=TRUE)),"",IF(AND($E$2="Noord",VLOOKUP($B$4&amp;$B30&amp;E$10,Data!$A:$H,6,FALSE)="Vakantie"),"x",IF(AND($E$2="Midden",VLOOKUP($B$4&amp;$B30&amp;E$10,Data!$A:$H,7,FALSE)="Vakantie"),"x",IF(AND($E$2="Zuid",VLOOKUP($B$4&amp;$B30&amp;E$10,Data!$A:$H,8,FALSE)="Vakantie"),"x",""))))))</f>
        <v/>
      </c>
      <c r="F30" s="19" t="str">
        <f>IF(AND($E$2="Noord",ISNA(VLOOKUP($B$4&amp;$B30&amp;F$10,Data!$A:$H,6,FALSE)=TRUE)),"",IF(AND($E$2="Midden",ISNA(VLOOKUP($B$4&amp;$B30&amp;F$10,Data!$A:$H,7,FALSE)=TRUE)),"",IF(AND($E$2="Zuid",ISNA(VLOOKUP($B$4&amp;$B30&amp;F$10,Data!$A:$H,8,FALSE)=TRUE)),"",IF(AND($E$2="Noord",VLOOKUP($B$4&amp;$B30&amp;F$10,Data!$A:$H,6,FALSE)="Vakantie"),"x",IF(AND($E$2="Midden",VLOOKUP($B$4&amp;$B30&amp;F$10,Data!$A:$H,7,FALSE)="Vakantie"),"x",IF(AND($E$2="Zuid",VLOOKUP($B$4&amp;$B30&amp;F$10,Data!$A:$H,8,FALSE)="Vakantie"),"x",""))))))</f>
        <v/>
      </c>
      <c r="G30" s="19" t="str">
        <f>IF(AND($E$2="Noord",ISNA(VLOOKUP($B$4&amp;$B30&amp;G$10,Data!$A:$H,6,FALSE)=TRUE)),"",IF(AND($E$2="Midden",ISNA(VLOOKUP($B$4&amp;$B30&amp;G$10,Data!$A:$H,7,FALSE)=TRUE)),"",IF(AND($E$2="Zuid",ISNA(VLOOKUP($B$4&amp;$B30&amp;G$10,Data!$A:$H,8,FALSE)=TRUE)),"",IF(AND($E$2="Noord",VLOOKUP($B$4&amp;$B30&amp;G$10,Data!$A:$H,6,FALSE)="Vakantie"),"x",IF(AND($E$2="Midden",VLOOKUP($B$4&amp;$B30&amp;G$10,Data!$A:$H,7,FALSE)="Vakantie"),"x",IF(AND($E$2="Zuid",VLOOKUP($B$4&amp;$B30&amp;G$10,Data!$A:$H,8,FALSE)="Vakantie"),"x",""))))))</f>
        <v/>
      </c>
      <c r="H30" s="19" t="str">
        <f>IF(AND($E$2="Noord",ISNA(VLOOKUP($B$4&amp;$B30&amp;H$10,Data!$A:$H,6,FALSE)=TRUE)),"",IF(AND($E$2="Midden",ISNA(VLOOKUP($B$4&amp;$B30&amp;H$10,Data!$A:$H,7,FALSE)=TRUE)),"",IF(AND($E$2="Zuid",ISNA(VLOOKUP($B$4&amp;$B30&amp;H$10,Data!$A:$H,8,FALSE)=TRUE)),"",IF(AND($E$2="Noord",VLOOKUP($B$4&amp;$B30&amp;H$10,Data!$A:$H,6,FALSE)="Vakantie"),"x",IF(AND($E$2="Midden",VLOOKUP($B$4&amp;$B30&amp;H$10,Data!$A:$H,7,FALSE)="Vakantie"),"x",IF(AND($E$2="Zuid",VLOOKUP($B$4&amp;$B30&amp;H$10,Data!$A:$H,8,FALSE)="Vakantie"),"x",""))))))</f>
        <v/>
      </c>
      <c r="I30" s="19" t="str">
        <f>IF(AND($E$2="Noord",ISNA(VLOOKUP($B$4&amp;$B30&amp;I$10,Data!$A:$H,6,FALSE)=TRUE)),"",IF(AND($E$2="Midden",ISNA(VLOOKUP($B$4&amp;$B30&amp;I$10,Data!$A:$H,7,FALSE)=TRUE)),"",IF(AND($E$2="Zuid",ISNA(VLOOKUP($B$4&amp;$B30&amp;I$10,Data!$A:$H,8,FALSE)=TRUE)),"",IF(AND($E$2="Noord",VLOOKUP($B$4&amp;$B30&amp;I$10,Data!$A:$H,6,FALSE)="Vakantie"),"x",IF(AND($E$2="Midden",VLOOKUP($B$4&amp;$B30&amp;I$10,Data!$A:$H,7,FALSE)="Vakantie"),"x",IF(AND($E$2="Zuid",VLOOKUP($B$4&amp;$B30&amp;I$10,Data!$A:$H,8,FALSE)="Vakantie"),"x",""))))))</f>
        <v/>
      </c>
      <c r="J30" s="83">
        <f t="shared" si="0"/>
        <v>0</v>
      </c>
      <c r="L30" s="94">
        <v>20</v>
      </c>
      <c r="M30" s="126">
        <f t="shared" si="11"/>
        <v>46153</v>
      </c>
      <c r="N30" s="127">
        <f t="shared" si="12"/>
        <v>46157</v>
      </c>
      <c r="O30" s="19" t="str">
        <f>IF(AND($E$2="Noord",ISNA(VLOOKUP($L$4&amp;$L30&amp;O$10,Data!$A:$H,6,FALSE)=TRUE)),"",IF(AND($E$2="Midden",ISNA(VLOOKUP($L$4&amp;$L30&amp;O$10,Data!$A:$H,7,FALSE)=TRUE)),"",IF(AND($E$2="Zuid",ISNA(VLOOKUP($L$4&amp;$L30&amp;O$10,Data!$A:$H,8,FALSE)=TRUE)),"",IF(AND($E$2="Noord",VLOOKUP($L$4&amp;$L30&amp;O$10,Data!$A:$H,6,FALSE)="Vakantie"),"x",IF(AND($E$2="Midden",VLOOKUP($L$4&amp;$L30&amp;O$10,Data!$A:$H,7,FALSE)="Vakantie"),"x",IF(AND($E$2="Zuid",VLOOKUP($L$4&amp;$L30&amp;O$10,Data!$A:$H,8,FALSE)="Vakantie"),"x",""))))))</f>
        <v/>
      </c>
      <c r="P30" s="19" t="str">
        <f>IF(AND($E$2="Noord",ISNA(VLOOKUP($L$4&amp;$L30&amp;P$10,Data!$A:$H,6,FALSE)=TRUE)),"",IF(AND($E$2="Midden",ISNA(VLOOKUP($L$4&amp;$L30&amp;P$10,Data!$A:$H,7,FALSE)=TRUE)),"",IF(AND($E$2="Zuid",ISNA(VLOOKUP($L$4&amp;$L30&amp;P$10,Data!$A:$H,8,FALSE)=TRUE)),"",IF(AND($E$2="Noord",VLOOKUP($L$4&amp;$L30&amp;P$10,Data!$A:$H,6,FALSE)="Vakantie"),"x",IF(AND($E$2="Midden",VLOOKUP($L$4&amp;$L30&amp;P$10,Data!$A:$H,7,FALSE)="Vakantie"),"x",IF(AND($E$2="Zuid",VLOOKUP($L$4&amp;$L30&amp;P$10,Data!$A:$H,8,FALSE)="Vakantie"),"x",""))))))</f>
        <v/>
      </c>
      <c r="Q30" s="19" t="str">
        <f>IF(AND($E$2="Noord",ISNA(VLOOKUP($L$4&amp;$L30&amp;Q$10,Data!$A:$H,6,FALSE)=TRUE)),"",IF(AND($E$2="Midden",ISNA(VLOOKUP($L$4&amp;$L30&amp;Q$10,Data!$A:$H,7,FALSE)=TRUE)),"",IF(AND($E$2="Zuid",ISNA(VLOOKUP($L$4&amp;$L30&amp;Q$10,Data!$A:$H,8,FALSE)=TRUE)),"",IF(AND($E$2="Noord",VLOOKUP($L$4&amp;$L30&amp;Q$10,Data!$A:$H,6,FALSE)="Vakantie"),"x",IF(AND($E$2="Midden",VLOOKUP($L$4&amp;$L30&amp;Q$10,Data!$A:$H,7,FALSE)="Vakantie"),"x",IF(AND($E$2="Zuid",VLOOKUP($L$4&amp;$L30&amp;Q$10,Data!$A:$H,8,FALSE)="Vakantie"),"x",""))))))</f>
        <v/>
      </c>
      <c r="R30" s="19" t="str">
        <f>IF(AND($E$2="Noord",ISNA(VLOOKUP($L$4&amp;$L30&amp;R$10,Data!$A:$H,6,FALSE)=TRUE)),"",IF(AND($E$2="Midden",ISNA(VLOOKUP($L$4&amp;$L30&amp;R$10,Data!$A:$H,7,FALSE)=TRUE)),"",IF(AND($E$2="Zuid",ISNA(VLOOKUP($L$4&amp;$L30&amp;R$10,Data!$A:$H,8,FALSE)=TRUE)),"",IF(AND($E$2="Noord",VLOOKUP($L$4&amp;$L30&amp;R$10,Data!$A:$H,6,FALSE)="Vakantie"),"x",IF(AND($E$2="Midden",VLOOKUP($L$4&amp;$L30&amp;R$10,Data!$A:$H,7,FALSE)="Vakantie"),"x",IF(AND($E$2="Zuid",VLOOKUP($L$4&amp;$L30&amp;R$10,Data!$A:$H,8,FALSE)="Vakantie"),"x",""))))))</f>
        <v>x</v>
      </c>
      <c r="S30" s="19" t="str">
        <f>IF(AND($E$2="Noord",ISNA(VLOOKUP($L$4&amp;$L30&amp;S$10,Data!$A:$H,6,FALSE)=TRUE)),"",IF(AND($E$2="Midden",ISNA(VLOOKUP($L$4&amp;$L30&amp;S$10,Data!$A:$H,7,FALSE)=TRUE)),"",IF(AND($E$2="Zuid",ISNA(VLOOKUP($L$4&amp;$L30&amp;S$10,Data!$A:$H,8,FALSE)=TRUE)),"",IF(AND($E$2="Noord",VLOOKUP($L$4&amp;$L30&amp;S$10,Data!$A:$H,6,FALSE)="Vakantie"),"x",IF(AND($E$2="Midden",VLOOKUP($L$4&amp;$L30&amp;S$10,Data!$A:$H,7,FALSE)="Vakantie"),"x",IF(AND($E$2="Zuid",VLOOKUP($L$4&amp;$L30&amp;S$10,Data!$A:$H,8,FALSE)="Vakantie"),"x",""))))))</f>
        <v/>
      </c>
      <c r="T30" s="83">
        <f t="shared" si="1"/>
        <v>0</v>
      </c>
      <c r="V30" s="94">
        <v>20</v>
      </c>
      <c r="W30" s="126">
        <f t="shared" si="13"/>
        <v>46524</v>
      </c>
      <c r="X30" s="126">
        <f t="shared" si="4"/>
        <v>46528</v>
      </c>
      <c r="Y30" s="19" t="str">
        <f>IF(AND($E$2="Noord",ISNA(VLOOKUP($V$4&amp;$V30&amp;Y$10,Data!$A:$H,6,FALSE)=TRUE)),"",IF(AND($E$2="Midden",ISNA(VLOOKUP($V$4&amp;$V30&amp;Y$10,Data!$A:$H,7,FALSE)=TRUE)),"",IF(AND($E$2="Zuid",ISNA(VLOOKUP($V$4&amp;$V30&amp;Y$10,Data!$A:$H,8,FALSE)=TRUE)),"",IF(AND($E$2="Noord",VLOOKUP($V$4&amp;$V30&amp;Y$10,Data!$A:$H,6,FALSE)="Vakantie"),"x",IF(AND($E$2="Midden",VLOOKUP($V$4&amp;$V30&amp;Y$10,Data!$A:$H,7,FALSE)="Vakantie"),"x",IF(AND($E$2="Zuid",VLOOKUP($V$4&amp;$V30&amp;Y$10,Data!$A:$H,8,FALSE)="Vakantie"),"x",""))))))</f>
        <v>x</v>
      </c>
      <c r="Z30" s="19" t="str">
        <f>IF(AND($E$2="Noord",ISNA(VLOOKUP($V$4&amp;$V30&amp;Z$10,Data!$A:$H,6,FALSE)=TRUE)),"",IF(AND($E$2="Midden",ISNA(VLOOKUP($V$4&amp;$V30&amp;Z$10,Data!$A:$H,7,FALSE)=TRUE)),"",IF(AND($E$2="Zuid",ISNA(VLOOKUP($V$4&amp;$V30&amp;Z$10,Data!$A:$H,8,FALSE)=TRUE)),"",IF(AND($E$2="Noord",VLOOKUP($V$4&amp;$V30&amp;Z$10,Data!$A:$H,6,FALSE)="Vakantie"),"x",IF(AND($E$2="Midden",VLOOKUP($V$4&amp;$V30&amp;Z$10,Data!$A:$H,7,FALSE)="Vakantie"),"x",IF(AND($E$2="Zuid",VLOOKUP($V$4&amp;$V30&amp;Z$10,Data!$A:$H,8,FALSE)="Vakantie"),"x",""))))))</f>
        <v/>
      </c>
      <c r="AA30" s="19" t="str">
        <f>IF(AND($E$2="Noord",ISNA(VLOOKUP($V$4&amp;$V30&amp;AA$10,Data!$A:$H,6,FALSE)=TRUE)),"",IF(AND($E$2="Midden",ISNA(VLOOKUP($V$4&amp;$V30&amp;AA$10,Data!$A:$H,7,FALSE)=TRUE)),"",IF(AND($E$2="Zuid",ISNA(VLOOKUP($V$4&amp;$V30&amp;AA$10,Data!$A:$H,8,FALSE)=TRUE)),"",IF(AND($E$2="Noord",VLOOKUP($V$4&amp;$V30&amp;AA$10,Data!$A:$H,6,FALSE)="Vakantie"),"x",IF(AND($E$2="Midden",VLOOKUP($V$4&amp;$V30&amp;AA$10,Data!$A:$H,7,FALSE)="Vakantie"),"x",IF(AND($E$2="Zuid",VLOOKUP($V$4&amp;$V30&amp;AA$10,Data!$A:$H,8,FALSE)="Vakantie"),"x",""))))))</f>
        <v/>
      </c>
      <c r="AB30" s="19" t="str">
        <f>IF(AND($E$2="Noord",ISNA(VLOOKUP($V$4&amp;$V30&amp;AB$10,Data!$A:$H,6,FALSE)=TRUE)),"",IF(AND($E$2="Midden",ISNA(VLOOKUP($V$4&amp;$V30&amp;AB$10,Data!$A:$H,7,FALSE)=TRUE)),"",IF(AND($E$2="Zuid",ISNA(VLOOKUP($V$4&amp;$V30&amp;AB$10,Data!$A:$H,8,FALSE)=TRUE)),"",IF(AND($E$2="Noord",VLOOKUP($V$4&amp;$V30&amp;AB$10,Data!$A:$H,6,FALSE)="Vakantie"),"x",IF(AND($E$2="Midden",VLOOKUP($V$4&amp;$V30&amp;AB$10,Data!$A:$H,7,FALSE)="Vakantie"),"x",IF(AND($E$2="Zuid",VLOOKUP($V$4&amp;$V30&amp;AB$10,Data!$A:$H,8,FALSE)="Vakantie"),"x",""))))))</f>
        <v/>
      </c>
      <c r="AC30" s="19" t="str">
        <f>IF(AND($E$2="Noord",ISNA(VLOOKUP($V$4&amp;$V30&amp;AC$10,Data!$A:$H,6,FALSE)=TRUE)),"",IF(AND($E$2="Midden",ISNA(VLOOKUP($V$4&amp;$V30&amp;AC$10,Data!$A:$H,7,FALSE)=TRUE)),"",IF(AND($E$2="Zuid",ISNA(VLOOKUP($V$4&amp;$V30&amp;AC$10,Data!$A:$H,8,FALSE)=TRUE)),"",IF(AND($E$2="Noord",VLOOKUP($V$4&amp;$V30&amp;AC$10,Data!$A:$H,6,FALSE)="Vakantie"),"x",IF(AND($E$2="Midden",VLOOKUP($V$4&amp;$V30&amp;AC$10,Data!$A:$H,7,FALSE)="Vakantie"),"x",IF(AND($E$2="Zuid",VLOOKUP($V$4&amp;$V30&amp;AC$10,Data!$A:$H,8,FALSE)="Vakantie"),"x",""))))))</f>
        <v/>
      </c>
      <c r="AD30" s="83">
        <f t="shared" si="2"/>
        <v>0</v>
      </c>
      <c r="AI30">
        <f t="shared" si="5"/>
        <v>1</v>
      </c>
      <c r="AJ30" s="97" t="str">
        <f>IF((COUNTIF($AI$11:$AI30,2))&gt;1,"",IF(OR(AI29="",AI29=2),"",IF(AI30=1,"",IF(AND($AI30=2,E30&lt;&gt;""),$C30,IF(AND($AI30=2,F30&lt;&gt;""),$C30+1,IF(AND($AI30=2,G30&lt;&gt;""),$C30+2,IF(AND($AI30=2,H30&lt;&gt;""),$C30+3,IF(AND($AI30=2,I30&lt;&gt;""),$C30+4,""))))))))</f>
        <v/>
      </c>
      <c r="AK30">
        <f>IF(SUM(E31:$I$62)+$T$68+$AD$68=0,1,2)</f>
        <v>1</v>
      </c>
      <c r="AL30" s="18" t="str">
        <f t="shared" si="6"/>
        <v/>
      </c>
      <c r="AM30">
        <f t="shared" si="7"/>
        <v>1</v>
      </c>
      <c r="AN30" s="18" t="str">
        <f t="shared" si="14"/>
        <v/>
      </c>
      <c r="AO30">
        <f>IF(SUM(O31:$S$62)+$AD$68=0,1,2)</f>
        <v>1</v>
      </c>
      <c r="AP30" s="18" t="str">
        <f t="shared" si="8"/>
        <v/>
      </c>
      <c r="AQ30">
        <f>IF(SUM($O31:$S$62)=0,1,2)</f>
        <v>1</v>
      </c>
      <c r="AR30" s="18" t="str">
        <f>IF((COUNTIF($AI$11:$AI$64,2)+COUNTIF($AM$11:$AM$64,2)+COUNTIF(AQ$12:$AQ30,2))&gt;1,"",IF(OR(AQ29="",AQ29=2),"",IF(AQ30=1,"",IF(AND(AQ30=2,Y30&lt;&gt;""),W30,IF(AND(AQ30=2,Z30&lt;&gt;""),W30+1,IF(AND(AQ30=2,AA30&lt;&gt;""),W30+2,IF(AND(AQ30=2,AB30&lt;&gt;""),W30+3,IF(AND(AQ30=2,AC30&lt;&gt;""),W30+4,""))))))))</f>
        <v/>
      </c>
      <c r="AS30">
        <f>IF(SUM(Y31:$AC$62)=0,1,2)</f>
        <v>1</v>
      </c>
      <c r="AT30" s="18" t="str">
        <f t="shared" si="9"/>
        <v/>
      </c>
    </row>
    <row r="31" spans="2:46" x14ac:dyDescent="0.3">
      <c r="B31" s="94">
        <v>21</v>
      </c>
      <c r="C31" s="95">
        <f t="shared" si="10"/>
        <v>45796</v>
      </c>
      <c r="D31" s="95">
        <f t="shared" si="3"/>
        <v>45800</v>
      </c>
      <c r="E31" s="19" t="str">
        <f>IF(AND($E$2="Noord",ISNA(VLOOKUP($B$4&amp;$B31&amp;E$10,Data!$A:$H,6,FALSE)=TRUE)),"",IF(AND($E$2="Midden",ISNA(VLOOKUP($B$4&amp;$B31&amp;E$10,Data!$A:$H,7,FALSE)=TRUE)),"",IF(AND($E$2="Zuid",ISNA(VLOOKUP($B$4&amp;$B31&amp;E$10,Data!$A:$H,8,FALSE)=TRUE)),"",IF(AND($E$2="Noord",VLOOKUP($B$4&amp;$B31&amp;E$10,Data!$A:$H,6,FALSE)="Vakantie"),"x",IF(AND($E$2="Midden",VLOOKUP($B$4&amp;$B31&amp;E$10,Data!$A:$H,7,FALSE)="Vakantie"),"x",IF(AND($E$2="Zuid",VLOOKUP($B$4&amp;$B31&amp;E$10,Data!$A:$H,8,FALSE)="Vakantie"),"x",""))))))</f>
        <v/>
      </c>
      <c r="F31" s="19" t="str">
        <f>IF(AND($E$2="Noord",ISNA(VLOOKUP($B$4&amp;$B31&amp;F$10,Data!$A:$H,6,FALSE)=TRUE)),"",IF(AND($E$2="Midden",ISNA(VLOOKUP($B$4&amp;$B31&amp;F$10,Data!$A:$H,7,FALSE)=TRUE)),"",IF(AND($E$2="Zuid",ISNA(VLOOKUP($B$4&amp;$B31&amp;F$10,Data!$A:$H,8,FALSE)=TRUE)),"",IF(AND($E$2="Noord",VLOOKUP($B$4&amp;$B31&amp;F$10,Data!$A:$H,6,FALSE)="Vakantie"),"x",IF(AND($E$2="Midden",VLOOKUP($B$4&amp;$B31&amp;F$10,Data!$A:$H,7,FALSE)="Vakantie"),"x",IF(AND($E$2="Zuid",VLOOKUP($B$4&amp;$B31&amp;F$10,Data!$A:$H,8,FALSE)="Vakantie"),"x",""))))))</f>
        <v/>
      </c>
      <c r="G31" s="19" t="str">
        <f>IF(AND($E$2="Noord",ISNA(VLOOKUP($B$4&amp;$B31&amp;G$10,Data!$A:$H,6,FALSE)=TRUE)),"",IF(AND($E$2="Midden",ISNA(VLOOKUP($B$4&amp;$B31&amp;G$10,Data!$A:$H,7,FALSE)=TRUE)),"",IF(AND($E$2="Zuid",ISNA(VLOOKUP($B$4&amp;$B31&amp;G$10,Data!$A:$H,8,FALSE)=TRUE)),"",IF(AND($E$2="Noord",VLOOKUP($B$4&amp;$B31&amp;G$10,Data!$A:$H,6,FALSE)="Vakantie"),"x",IF(AND($E$2="Midden",VLOOKUP($B$4&amp;$B31&amp;G$10,Data!$A:$H,7,FALSE)="Vakantie"),"x",IF(AND($E$2="Zuid",VLOOKUP($B$4&amp;$B31&amp;G$10,Data!$A:$H,8,FALSE)="Vakantie"),"x",""))))))</f>
        <v/>
      </c>
      <c r="H31" s="19" t="str">
        <f>IF(AND($E$2="Noord",ISNA(VLOOKUP($B$4&amp;$B31&amp;H$10,Data!$A:$H,6,FALSE)=TRUE)),"",IF(AND($E$2="Midden",ISNA(VLOOKUP($B$4&amp;$B31&amp;H$10,Data!$A:$H,7,FALSE)=TRUE)),"",IF(AND($E$2="Zuid",ISNA(VLOOKUP($B$4&amp;$B31&amp;H$10,Data!$A:$H,8,FALSE)=TRUE)),"",IF(AND($E$2="Noord",VLOOKUP($B$4&amp;$B31&amp;H$10,Data!$A:$H,6,FALSE)="Vakantie"),"x",IF(AND($E$2="Midden",VLOOKUP($B$4&amp;$B31&amp;H$10,Data!$A:$H,7,FALSE)="Vakantie"),"x",IF(AND($E$2="Zuid",VLOOKUP($B$4&amp;$B31&amp;H$10,Data!$A:$H,8,FALSE)="Vakantie"),"x",""))))))</f>
        <v/>
      </c>
      <c r="I31" s="19" t="str">
        <f>IF(AND($E$2="Noord",ISNA(VLOOKUP($B$4&amp;$B31&amp;I$10,Data!$A:$H,6,FALSE)=TRUE)),"",IF(AND($E$2="Midden",ISNA(VLOOKUP($B$4&amp;$B31&amp;I$10,Data!$A:$H,7,FALSE)=TRUE)),"",IF(AND($E$2="Zuid",ISNA(VLOOKUP($B$4&amp;$B31&amp;I$10,Data!$A:$H,8,FALSE)=TRUE)),"",IF(AND($E$2="Noord",VLOOKUP($B$4&amp;$B31&amp;I$10,Data!$A:$H,6,FALSE)="Vakantie"),"x",IF(AND($E$2="Midden",VLOOKUP($B$4&amp;$B31&amp;I$10,Data!$A:$H,7,FALSE)="Vakantie"),"x",IF(AND($E$2="Zuid",VLOOKUP($B$4&amp;$B31&amp;I$10,Data!$A:$H,8,FALSE)="Vakantie"),"x",""))))))</f>
        <v/>
      </c>
      <c r="J31" s="83">
        <f t="shared" si="0"/>
        <v>0</v>
      </c>
      <c r="L31" s="94">
        <v>21</v>
      </c>
      <c r="M31" s="126">
        <f t="shared" si="11"/>
        <v>46160</v>
      </c>
      <c r="N31" s="127">
        <f t="shared" si="12"/>
        <v>46164</v>
      </c>
      <c r="O31" s="19" t="str">
        <f>IF(AND($E$2="Noord",ISNA(VLOOKUP($L$4&amp;$L31&amp;O$10,Data!$A:$H,6,FALSE)=TRUE)),"",IF(AND($E$2="Midden",ISNA(VLOOKUP($L$4&amp;$L31&amp;O$10,Data!$A:$H,7,FALSE)=TRUE)),"",IF(AND($E$2="Zuid",ISNA(VLOOKUP($L$4&amp;$L31&amp;O$10,Data!$A:$H,8,FALSE)=TRUE)),"",IF(AND($E$2="Noord",VLOOKUP($L$4&amp;$L31&amp;O$10,Data!$A:$H,6,FALSE)="Vakantie"),"x",IF(AND($E$2="Midden",VLOOKUP($L$4&amp;$L31&amp;O$10,Data!$A:$H,7,FALSE)="Vakantie"),"x",IF(AND($E$2="Zuid",VLOOKUP($L$4&amp;$L31&amp;O$10,Data!$A:$H,8,FALSE)="Vakantie"),"x",""))))))</f>
        <v/>
      </c>
      <c r="P31" s="19" t="str">
        <f>IF(AND($E$2="Noord",ISNA(VLOOKUP($L$4&amp;$L31&amp;P$10,Data!$A:$H,6,FALSE)=TRUE)),"",IF(AND($E$2="Midden",ISNA(VLOOKUP($L$4&amp;$L31&amp;P$10,Data!$A:$H,7,FALSE)=TRUE)),"",IF(AND($E$2="Zuid",ISNA(VLOOKUP($L$4&amp;$L31&amp;P$10,Data!$A:$H,8,FALSE)=TRUE)),"",IF(AND($E$2="Noord",VLOOKUP($L$4&amp;$L31&amp;P$10,Data!$A:$H,6,FALSE)="Vakantie"),"x",IF(AND($E$2="Midden",VLOOKUP($L$4&amp;$L31&amp;P$10,Data!$A:$H,7,FALSE)="Vakantie"),"x",IF(AND($E$2="Zuid",VLOOKUP($L$4&amp;$L31&amp;P$10,Data!$A:$H,8,FALSE)="Vakantie"),"x",""))))))</f>
        <v/>
      </c>
      <c r="Q31" s="19" t="str">
        <f>IF(AND($E$2="Noord",ISNA(VLOOKUP($L$4&amp;$L31&amp;Q$10,Data!$A:$H,6,FALSE)=TRUE)),"",IF(AND($E$2="Midden",ISNA(VLOOKUP($L$4&amp;$L31&amp;Q$10,Data!$A:$H,7,FALSE)=TRUE)),"",IF(AND($E$2="Zuid",ISNA(VLOOKUP($L$4&amp;$L31&amp;Q$10,Data!$A:$H,8,FALSE)=TRUE)),"",IF(AND($E$2="Noord",VLOOKUP($L$4&amp;$L31&amp;Q$10,Data!$A:$H,6,FALSE)="Vakantie"),"x",IF(AND($E$2="Midden",VLOOKUP($L$4&amp;$L31&amp;Q$10,Data!$A:$H,7,FALSE)="Vakantie"),"x",IF(AND($E$2="Zuid",VLOOKUP($L$4&amp;$L31&amp;Q$10,Data!$A:$H,8,FALSE)="Vakantie"),"x",""))))))</f>
        <v/>
      </c>
      <c r="R31" s="19" t="str">
        <f>IF(AND($E$2="Noord",ISNA(VLOOKUP($L$4&amp;$L31&amp;R$10,Data!$A:$H,6,FALSE)=TRUE)),"",IF(AND($E$2="Midden",ISNA(VLOOKUP($L$4&amp;$L31&amp;R$10,Data!$A:$H,7,FALSE)=TRUE)),"",IF(AND($E$2="Zuid",ISNA(VLOOKUP($L$4&amp;$L31&amp;R$10,Data!$A:$H,8,FALSE)=TRUE)),"",IF(AND($E$2="Noord",VLOOKUP($L$4&amp;$L31&amp;R$10,Data!$A:$H,6,FALSE)="Vakantie"),"x",IF(AND($E$2="Midden",VLOOKUP($L$4&amp;$L31&amp;R$10,Data!$A:$H,7,FALSE)="Vakantie"),"x",IF(AND($E$2="Zuid",VLOOKUP($L$4&amp;$L31&amp;R$10,Data!$A:$H,8,FALSE)="Vakantie"),"x",""))))))</f>
        <v/>
      </c>
      <c r="S31" s="19" t="str">
        <f>IF(AND($E$2="Noord",ISNA(VLOOKUP($L$4&amp;$L31&amp;S$10,Data!$A:$H,6,FALSE)=TRUE)),"",IF(AND($E$2="Midden",ISNA(VLOOKUP($L$4&amp;$L31&amp;S$10,Data!$A:$H,7,FALSE)=TRUE)),"",IF(AND($E$2="Zuid",ISNA(VLOOKUP($L$4&amp;$L31&amp;S$10,Data!$A:$H,8,FALSE)=TRUE)),"",IF(AND($E$2="Noord",VLOOKUP($L$4&amp;$L31&amp;S$10,Data!$A:$H,6,FALSE)="Vakantie"),"x",IF(AND($E$2="Midden",VLOOKUP($L$4&amp;$L31&amp;S$10,Data!$A:$H,7,FALSE)="Vakantie"),"x",IF(AND($E$2="Zuid",VLOOKUP($L$4&amp;$L31&amp;S$10,Data!$A:$H,8,FALSE)="Vakantie"),"x",""))))))</f>
        <v/>
      </c>
      <c r="T31" s="83">
        <f t="shared" si="1"/>
        <v>0</v>
      </c>
      <c r="V31" s="94">
        <v>21</v>
      </c>
      <c r="W31" s="126">
        <f t="shared" si="13"/>
        <v>46531</v>
      </c>
      <c r="X31" s="126">
        <f t="shared" si="4"/>
        <v>46535</v>
      </c>
      <c r="Y31" s="19" t="str">
        <f>IF(AND($E$2="Noord",ISNA(VLOOKUP($V$4&amp;$V31&amp;Y$10,Data!$A:$H,6,FALSE)=TRUE)),"",IF(AND($E$2="Midden",ISNA(VLOOKUP($V$4&amp;$V31&amp;Y$10,Data!$A:$H,7,FALSE)=TRUE)),"",IF(AND($E$2="Zuid",ISNA(VLOOKUP($V$4&amp;$V31&amp;Y$10,Data!$A:$H,8,FALSE)=TRUE)),"",IF(AND($E$2="Noord",VLOOKUP($V$4&amp;$V31&amp;Y$10,Data!$A:$H,6,FALSE)="Vakantie"),"x",IF(AND($E$2="Midden",VLOOKUP($V$4&amp;$V31&amp;Y$10,Data!$A:$H,7,FALSE)="Vakantie"),"x",IF(AND($E$2="Zuid",VLOOKUP($V$4&amp;$V31&amp;Y$10,Data!$A:$H,8,FALSE)="Vakantie"),"x",""))))))</f>
        <v/>
      </c>
      <c r="Z31" s="19" t="str">
        <f>IF(AND($E$2="Noord",ISNA(VLOOKUP($V$4&amp;$V31&amp;Z$10,Data!$A:$H,6,FALSE)=TRUE)),"",IF(AND($E$2="Midden",ISNA(VLOOKUP($V$4&amp;$V31&amp;Z$10,Data!$A:$H,7,FALSE)=TRUE)),"",IF(AND($E$2="Zuid",ISNA(VLOOKUP($V$4&amp;$V31&amp;Z$10,Data!$A:$H,8,FALSE)=TRUE)),"",IF(AND($E$2="Noord",VLOOKUP($V$4&amp;$V31&amp;Z$10,Data!$A:$H,6,FALSE)="Vakantie"),"x",IF(AND($E$2="Midden",VLOOKUP($V$4&amp;$V31&amp;Z$10,Data!$A:$H,7,FALSE)="Vakantie"),"x",IF(AND($E$2="Zuid",VLOOKUP($V$4&amp;$V31&amp;Z$10,Data!$A:$H,8,FALSE)="Vakantie"),"x",""))))))</f>
        <v/>
      </c>
      <c r="AA31" s="19" t="str">
        <f>IF(AND($E$2="Noord",ISNA(VLOOKUP($V$4&amp;$V31&amp;AA$10,Data!$A:$H,6,FALSE)=TRUE)),"",IF(AND($E$2="Midden",ISNA(VLOOKUP($V$4&amp;$V31&amp;AA$10,Data!$A:$H,7,FALSE)=TRUE)),"",IF(AND($E$2="Zuid",ISNA(VLOOKUP($V$4&amp;$V31&amp;AA$10,Data!$A:$H,8,FALSE)=TRUE)),"",IF(AND($E$2="Noord",VLOOKUP($V$4&amp;$V31&amp;AA$10,Data!$A:$H,6,FALSE)="Vakantie"),"x",IF(AND($E$2="Midden",VLOOKUP($V$4&amp;$V31&amp;AA$10,Data!$A:$H,7,FALSE)="Vakantie"),"x",IF(AND($E$2="Zuid",VLOOKUP($V$4&amp;$V31&amp;AA$10,Data!$A:$H,8,FALSE)="Vakantie"),"x",""))))))</f>
        <v/>
      </c>
      <c r="AB31" s="19" t="str">
        <f>IF(AND($E$2="Noord",ISNA(VLOOKUP($V$4&amp;$V31&amp;AB$10,Data!$A:$H,6,FALSE)=TRUE)),"",IF(AND($E$2="Midden",ISNA(VLOOKUP($V$4&amp;$V31&amp;AB$10,Data!$A:$H,7,FALSE)=TRUE)),"",IF(AND($E$2="Zuid",ISNA(VLOOKUP($V$4&amp;$V31&amp;AB$10,Data!$A:$H,8,FALSE)=TRUE)),"",IF(AND($E$2="Noord",VLOOKUP($V$4&amp;$V31&amp;AB$10,Data!$A:$H,6,FALSE)="Vakantie"),"x",IF(AND($E$2="Midden",VLOOKUP($V$4&amp;$V31&amp;AB$10,Data!$A:$H,7,FALSE)="Vakantie"),"x",IF(AND($E$2="Zuid",VLOOKUP($V$4&amp;$V31&amp;AB$10,Data!$A:$H,8,FALSE)="Vakantie"),"x",""))))))</f>
        <v/>
      </c>
      <c r="AC31" s="19" t="str">
        <f>IF(AND($E$2="Noord",ISNA(VLOOKUP($V$4&amp;$V31&amp;AC$10,Data!$A:$H,6,FALSE)=TRUE)),"",IF(AND($E$2="Midden",ISNA(VLOOKUP($V$4&amp;$V31&amp;AC$10,Data!$A:$H,7,FALSE)=TRUE)),"",IF(AND($E$2="Zuid",ISNA(VLOOKUP($V$4&amp;$V31&amp;AC$10,Data!$A:$H,8,FALSE)=TRUE)),"",IF(AND($E$2="Noord",VLOOKUP($V$4&amp;$V31&amp;AC$10,Data!$A:$H,6,FALSE)="Vakantie"),"x",IF(AND($E$2="Midden",VLOOKUP($V$4&amp;$V31&amp;AC$10,Data!$A:$H,7,FALSE)="Vakantie"),"x",IF(AND($E$2="Zuid",VLOOKUP($V$4&amp;$V31&amp;AC$10,Data!$A:$H,8,FALSE)="Vakantie"),"x",""))))))</f>
        <v/>
      </c>
      <c r="AD31" s="83">
        <f t="shared" si="2"/>
        <v>0</v>
      </c>
      <c r="AI31">
        <f t="shared" si="5"/>
        <v>1</v>
      </c>
      <c r="AJ31" s="97" t="str">
        <f>IF((COUNTIF($AI$11:$AI31,2))&gt;1,"",IF(OR(AI30="",AI30=2),"",IF(AI31=1,"",IF(AND($AI31=2,E31&lt;&gt;""),$C31,IF(AND($AI31=2,F31&lt;&gt;""),$C31+1,IF(AND($AI31=2,G31&lt;&gt;""),$C31+2,IF(AND($AI31=2,H31&lt;&gt;""),$C31+3,IF(AND($AI31=2,I31&lt;&gt;""),$C31+4,""))))))))</f>
        <v/>
      </c>
      <c r="AK31">
        <f>IF(SUM(E32:$I$62)+$T$68+$AD$68=0,1,2)</f>
        <v>1</v>
      </c>
      <c r="AL31" s="18" t="str">
        <f t="shared" si="6"/>
        <v/>
      </c>
      <c r="AM31">
        <f t="shared" si="7"/>
        <v>1</v>
      </c>
      <c r="AN31" s="18" t="str">
        <f t="shared" si="14"/>
        <v/>
      </c>
      <c r="AO31">
        <f>IF(SUM(O32:$S$62)+$AD$68=0,1,2)</f>
        <v>1</v>
      </c>
      <c r="AP31" s="18" t="str">
        <f t="shared" si="8"/>
        <v/>
      </c>
      <c r="AQ31">
        <f>IF(SUM($O32:$S$62)=0,1,2)</f>
        <v>1</v>
      </c>
      <c r="AR31" s="18" t="str">
        <f>IF((COUNTIF($AI$11:$AI$64,2)+COUNTIF($AM$11:$AM$64,2)+COUNTIF(AQ$12:$AQ31,2))&gt;1,"",IF(OR(AQ30="",AQ30=2),"",IF(AQ31=1,"",IF(AND(AQ31=2,Y31&lt;&gt;""),W31,IF(AND(AQ31=2,Z31&lt;&gt;""),W31+1,IF(AND(AQ31=2,AA31&lt;&gt;""),W31+2,IF(AND(AQ31=2,AB31&lt;&gt;""),W31+3,IF(AND(AQ31=2,AC31&lt;&gt;""),W31+4,""))))))))</f>
        <v/>
      </c>
      <c r="AS31">
        <f>IF(SUM(Y32:$AC$62)=0,1,2)</f>
        <v>1</v>
      </c>
      <c r="AT31" s="18" t="str">
        <f t="shared" si="9"/>
        <v/>
      </c>
    </row>
    <row r="32" spans="2:46" x14ac:dyDescent="0.3">
      <c r="B32" s="94">
        <v>22</v>
      </c>
      <c r="C32" s="95">
        <f t="shared" si="10"/>
        <v>45803</v>
      </c>
      <c r="D32" s="95">
        <f t="shared" si="3"/>
        <v>45807</v>
      </c>
      <c r="E32" s="19" t="str">
        <f>IF(AND($E$2="Noord",ISNA(VLOOKUP($B$4&amp;$B32&amp;E$10,Data!$A:$H,6,FALSE)=TRUE)),"",IF(AND($E$2="Midden",ISNA(VLOOKUP($B$4&amp;$B32&amp;E$10,Data!$A:$H,7,FALSE)=TRUE)),"",IF(AND($E$2="Zuid",ISNA(VLOOKUP($B$4&amp;$B32&amp;E$10,Data!$A:$H,8,FALSE)=TRUE)),"",IF(AND($E$2="Noord",VLOOKUP($B$4&amp;$B32&amp;E$10,Data!$A:$H,6,FALSE)="Vakantie"),"x",IF(AND($E$2="Midden",VLOOKUP($B$4&amp;$B32&amp;E$10,Data!$A:$H,7,FALSE)="Vakantie"),"x",IF(AND($E$2="Zuid",VLOOKUP($B$4&amp;$B32&amp;E$10,Data!$A:$H,8,FALSE)="Vakantie"),"x",""))))))</f>
        <v/>
      </c>
      <c r="F32" s="19" t="str">
        <f>IF(AND($E$2="Noord",ISNA(VLOOKUP($B$4&amp;$B32&amp;F$10,Data!$A:$H,6,FALSE)=TRUE)),"",IF(AND($E$2="Midden",ISNA(VLOOKUP($B$4&amp;$B32&amp;F$10,Data!$A:$H,7,FALSE)=TRUE)),"",IF(AND($E$2="Zuid",ISNA(VLOOKUP($B$4&amp;$B32&amp;F$10,Data!$A:$H,8,FALSE)=TRUE)),"",IF(AND($E$2="Noord",VLOOKUP($B$4&amp;$B32&amp;F$10,Data!$A:$H,6,FALSE)="Vakantie"),"x",IF(AND($E$2="Midden",VLOOKUP($B$4&amp;$B32&amp;F$10,Data!$A:$H,7,FALSE)="Vakantie"),"x",IF(AND($E$2="Zuid",VLOOKUP($B$4&amp;$B32&amp;F$10,Data!$A:$H,8,FALSE)="Vakantie"),"x",""))))))</f>
        <v/>
      </c>
      <c r="G32" s="19" t="str">
        <f>IF(AND($E$2="Noord",ISNA(VLOOKUP($B$4&amp;$B32&amp;G$10,Data!$A:$H,6,FALSE)=TRUE)),"",IF(AND($E$2="Midden",ISNA(VLOOKUP($B$4&amp;$B32&amp;G$10,Data!$A:$H,7,FALSE)=TRUE)),"",IF(AND($E$2="Zuid",ISNA(VLOOKUP($B$4&amp;$B32&amp;G$10,Data!$A:$H,8,FALSE)=TRUE)),"",IF(AND($E$2="Noord",VLOOKUP($B$4&amp;$B32&amp;G$10,Data!$A:$H,6,FALSE)="Vakantie"),"x",IF(AND($E$2="Midden",VLOOKUP($B$4&amp;$B32&amp;G$10,Data!$A:$H,7,FALSE)="Vakantie"),"x",IF(AND($E$2="Zuid",VLOOKUP($B$4&amp;$B32&amp;G$10,Data!$A:$H,8,FALSE)="Vakantie"),"x",""))))))</f>
        <v/>
      </c>
      <c r="H32" s="19" t="str">
        <f>IF(AND($E$2="Noord",ISNA(VLOOKUP($B$4&amp;$B32&amp;H$10,Data!$A:$H,6,FALSE)=TRUE)),"",IF(AND($E$2="Midden",ISNA(VLOOKUP($B$4&amp;$B32&amp;H$10,Data!$A:$H,7,FALSE)=TRUE)),"",IF(AND($E$2="Zuid",ISNA(VLOOKUP($B$4&amp;$B32&amp;H$10,Data!$A:$H,8,FALSE)=TRUE)),"",IF(AND($E$2="Noord",VLOOKUP($B$4&amp;$B32&amp;H$10,Data!$A:$H,6,FALSE)="Vakantie"),"x",IF(AND($E$2="Midden",VLOOKUP($B$4&amp;$B32&amp;H$10,Data!$A:$H,7,FALSE)="Vakantie"),"x",IF(AND($E$2="Zuid",VLOOKUP($B$4&amp;$B32&amp;H$10,Data!$A:$H,8,FALSE)="Vakantie"),"x",""))))))</f>
        <v>x</v>
      </c>
      <c r="I32" s="19" t="str">
        <f>IF(AND($E$2="Noord",ISNA(VLOOKUP($B$4&amp;$B32&amp;I$10,Data!$A:$H,6,FALSE)=TRUE)),"",IF(AND($E$2="Midden",ISNA(VLOOKUP($B$4&amp;$B32&amp;I$10,Data!$A:$H,7,FALSE)=TRUE)),"",IF(AND($E$2="Zuid",ISNA(VLOOKUP($B$4&amp;$B32&amp;I$10,Data!$A:$H,8,FALSE)=TRUE)),"",IF(AND($E$2="Noord",VLOOKUP($B$4&amp;$B32&amp;I$10,Data!$A:$H,6,FALSE)="Vakantie"),"x",IF(AND($E$2="Midden",VLOOKUP($B$4&amp;$B32&amp;I$10,Data!$A:$H,7,FALSE)="Vakantie"),"x",IF(AND($E$2="Zuid",VLOOKUP($B$4&amp;$B32&amp;I$10,Data!$A:$H,8,FALSE)="Vakantie"),"x",""))))))</f>
        <v/>
      </c>
      <c r="J32" s="83">
        <f t="shared" si="0"/>
        <v>0</v>
      </c>
      <c r="L32" s="94">
        <v>22</v>
      </c>
      <c r="M32" s="126">
        <f t="shared" si="11"/>
        <v>46167</v>
      </c>
      <c r="N32" s="127">
        <f t="shared" si="12"/>
        <v>46171</v>
      </c>
      <c r="O32" s="19" t="str">
        <f>IF(AND($E$2="Noord",ISNA(VLOOKUP($L$4&amp;$L32&amp;O$10,Data!$A:$H,6,FALSE)=TRUE)),"",IF(AND($E$2="Midden",ISNA(VLOOKUP($L$4&amp;$L32&amp;O$10,Data!$A:$H,7,FALSE)=TRUE)),"",IF(AND($E$2="Zuid",ISNA(VLOOKUP($L$4&amp;$L32&amp;O$10,Data!$A:$H,8,FALSE)=TRUE)),"",IF(AND($E$2="Noord",VLOOKUP($L$4&amp;$L32&amp;O$10,Data!$A:$H,6,FALSE)="Vakantie"),"x",IF(AND($E$2="Midden",VLOOKUP($L$4&amp;$L32&amp;O$10,Data!$A:$H,7,FALSE)="Vakantie"),"x",IF(AND($E$2="Zuid",VLOOKUP($L$4&amp;$L32&amp;O$10,Data!$A:$H,8,FALSE)="Vakantie"),"x",""))))))</f>
        <v>x</v>
      </c>
      <c r="P32" s="19" t="str">
        <f>IF(AND($E$2="Noord",ISNA(VLOOKUP($L$4&amp;$L32&amp;P$10,Data!$A:$H,6,FALSE)=TRUE)),"",IF(AND($E$2="Midden",ISNA(VLOOKUP($L$4&amp;$L32&amp;P$10,Data!$A:$H,7,FALSE)=TRUE)),"",IF(AND($E$2="Zuid",ISNA(VLOOKUP($L$4&amp;$L32&amp;P$10,Data!$A:$H,8,FALSE)=TRUE)),"",IF(AND($E$2="Noord",VLOOKUP($L$4&amp;$L32&amp;P$10,Data!$A:$H,6,FALSE)="Vakantie"),"x",IF(AND($E$2="Midden",VLOOKUP($L$4&amp;$L32&amp;P$10,Data!$A:$H,7,FALSE)="Vakantie"),"x",IF(AND($E$2="Zuid",VLOOKUP($L$4&amp;$L32&amp;P$10,Data!$A:$H,8,FALSE)="Vakantie"),"x",""))))))</f>
        <v/>
      </c>
      <c r="Q32" s="19" t="str">
        <f>IF(AND($E$2="Noord",ISNA(VLOOKUP($L$4&amp;$L32&amp;Q$10,Data!$A:$H,6,FALSE)=TRUE)),"",IF(AND($E$2="Midden",ISNA(VLOOKUP($L$4&amp;$L32&amp;Q$10,Data!$A:$H,7,FALSE)=TRUE)),"",IF(AND($E$2="Zuid",ISNA(VLOOKUP($L$4&amp;$L32&amp;Q$10,Data!$A:$H,8,FALSE)=TRUE)),"",IF(AND($E$2="Noord",VLOOKUP($L$4&amp;$L32&amp;Q$10,Data!$A:$H,6,FALSE)="Vakantie"),"x",IF(AND($E$2="Midden",VLOOKUP($L$4&amp;$L32&amp;Q$10,Data!$A:$H,7,FALSE)="Vakantie"),"x",IF(AND($E$2="Zuid",VLOOKUP($L$4&amp;$L32&amp;Q$10,Data!$A:$H,8,FALSE)="Vakantie"),"x",""))))))</f>
        <v/>
      </c>
      <c r="R32" s="19" t="str">
        <f>IF(AND($E$2="Noord",ISNA(VLOOKUP($L$4&amp;$L32&amp;R$10,Data!$A:$H,6,FALSE)=TRUE)),"",IF(AND($E$2="Midden",ISNA(VLOOKUP($L$4&amp;$L32&amp;R$10,Data!$A:$H,7,FALSE)=TRUE)),"",IF(AND($E$2="Zuid",ISNA(VLOOKUP($L$4&amp;$L32&amp;R$10,Data!$A:$H,8,FALSE)=TRUE)),"",IF(AND($E$2="Noord",VLOOKUP($L$4&amp;$L32&amp;R$10,Data!$A:$H,6,FALSE)="Vakantie"),"x",IF(AND($E$2="Midden",VLOOKUP($L$4&amp;$L32&amp;R$10,Data!$A:$H,7,FALSE)="Vakantie"),"x",IF(AND($E$2="Zuid",VLOOKUP($L$4&amp;$L32&amp;R$10,Data!$A:$H,8,FALSE)="Vakantie"),"x",""))))))</f>
        <v/>
      </c>
      <c r="S32" s="19" t="str">
        <f>IF(AND($E$2="Noord",ISNA(VLOOKUP($L$4&amp;$L32&amp;S$10,Data!$A:$H,6,FALSE)=TRUE)),"",IF(AND($E$2="Midden",ISNA(VLOOKUP($L$4&amp;$L32&amp;S$10,Data!$A:$H,7,FALSE)=TRUE)),"",IF(AND($E$2="Zuid",ISNA(VLOOKUP($L$4&amp;$L32&amp;S$10,Data!$A:$H,8,FALSE)=TRUE)),"",IF(AND($E$2="Noord",VLOOKUP($L$4&amp;$L32&amp;S$10,Data!$A:$H,6,FALSE)="Vakantie"),"x",IF(AND($E$2="Midden",VLOOKUP($L$4&amp;$L32&amp;S$10,Data!$A:$H,7,FALSE)="Vakantie"),"x",IF(AND($E$2="Zuid",VLOOKUP($L$4&amp;$L32&amp;S$10,Data!$A:$H,8,FALSE)="Vakantie"),"x",""))))))</f>
        <v/>
      </c>
      <c r="T32" s="83">
        <f t="shared" si="1"/>
        <v>0</v>
      </c>
      <c r="V32" s="94">
        <v>22</v>
      </c>
      <c r="W32" s="126">
        <f t="shared" si="13"/>
        <v>46538</v>
      </c>
      <c r="X32" s="126">
        <f t="shared" si="4"/>
        <v>46542</v>
      </c>
      <c r="Y32" s="19" t="str">
        <f>IF(AND($E$2="Noord",ISNA(VLOOKUP($V$4&amp;$V32&amp;Y$10,Data!$A:$H,6,FALSE)=TRUE)),"",IF(AND($E$2="Midden",ISNA(VLOOKUP($V$4&amp;$V32&amp;Y$10,Data!$A:$H,7,FALSE)=TRUE)),"",IF(AND($E$2="Zuid",ISNA(VLOOKUP($V$4&amp;$V32&amp;Y$10,Data!$A:$H,8,FALSE)=TRUE)),"",IF(AND($E$2="Noord",VLOOKUP($V$4&amp;$V32&amp;Y$10,Data!$A:$H,6,FALSE)="Vakantie"),"x",IF(AND($E$2="Midden",VLOOKUP($V$4&amp;$V32&amp;Y$10,Data!$A:$H,7,FALSE)="Vakantie"),"x",IF(AND($E$2="Zuid",VLOOKUP($V$4&amp;$V32&amp;Y$10,Data!$A:$H,8,FALSE)="Vakantie"),"x",""))))))</f>
        <v/>
      </c>
      <c r="Z32" s="19" t="str">
        <f>IF(AND($E$2="Noord",ISNA(VLOOKUP($V$4&amp;$V32&amp;Z$10,Data!$A:$H,6,FALSE)=TRUE)),"",IF(AND($E$2="Midden",ISNA(VLOOKUP($V$4&amp;$V32&amp;Z$10,Data!$A:$H,7,FALSE)=TRUE)),"",IF(AND($E$2="Zuid",ISNA(VLOOKUP($V$4&amp;$V32&amp;Z$10,Data!$A:$H,8,FALSE)=TRUE)),"",IF(AND($E$2="Noord",VLOOKUP($V$4&amp;$V32&amp;Z$10,Data!$A:$H,6,FALSE)="Vakantie"),"x",IF(AND($E$2="Midden",VLOOKUP($V$4&amp;$V32&amp;Z$10,Data!$A:$H,7,FALSE)="Vakantie"),"x",IF(AND($E$2="Zuid",VLOOKUP($V$4&amp;$V32&amp;Z$10,Data!$A:$H,8,FALSE)="Vakantie"),"x",""))))))</f>
        <v/>
      </c>
      <c r="AA32" s="19" t="str">
        <f>IF(AND($E$2="Noord",ISNA(VLOOKUP($V$4&amp;$V32&amp;AA$10,Data!$A:$H,6,FALSE)=TRUE)),"",IF(AND($E$2="Midden",ISNA(VLOOKUP($V$4&amp;$V32&amp;AA$10,Data!$A:$H,7,FALSE)=TRUE)),"",IF(AND($E$2="Zuid",ISNA(VLOOKUP($V$4&amp;$V32&amp;AA$10,Data!$A:$H,8,FALSE)=TRUE)),"",IF(AND($E$2="Noord",VLOOKUP($V$4&amp;$V32&amp;AA$10,Data!$A:$H,6,FALSE)="Vakantie"),"x",IF(AND($E$2="Midden",VLOOKUP($V$4&amp;$V32&amp;AA$10,Data!$A:$H,7,FALSE)="Vakantie"),"x",IF(AND($E$2="Zuid",VLOOKUP($V$4&amp;$V32&amp;AA$10,Data!$A:$H,8,FALSE)="Vakantie"),"x",""))))))</f>
        <v/>
      </c>
      <c r="AB32" s="19" t="str">
        <f>IF(AND($E$2="Noord",ISNA(VLOOKUP($V$4&amp;$V32&amp;AB$10,Data!$A:$H,6,FALSE)=TRUE)),"",IF(AND($E$2="Midden",ISNA(VLOOKUP($V$4&amp;$V32&amp;AB$10,Data!$A:$H,7,FALSE)=TRUE)),"",IF(AND($E$2="Zuid",ISNA(VLOOKUP($V$4&amp;$V32&amp;AB$10,Data!$A:$H,8,FALSE)=TRUE)),"",IF(AND($E$2="Noord",VLOOKUP($V$4&amp;$V32&amp;AB$10,Data!$A:$H,6,FALSE)="Vakantie"),"x",IF(AND($E$2="Midden",VLOOKUP($V$4&amp;$V32&amp;AB$10,Data!$A:$H,7,FALSE)="Vakantie"),"x",IF(AND($E$2="Zuid",VLOOKUP($V$4&amp;$V32&amp;AB$10,Data!$A:$H,8,FALSE)="Vakantie"),"x",""))))))</f>
        <v/>
      </c>
      <c r="AC32" s="19" t="str">
        <f>IF(AND($E$2="Noord",ISNA(VLOOKUP($V$4&amp;$V32&amp;AC$10,Data!$A:$H,6,FALSE)=TRUE)),"",IF(AND($E$2="Midden",ISNA(VLOOKUP($V$4&amp;$V32&amp;AC$10,Data!$A:$H,7,FALSE)=TRUE)),"",IF(AND($E$2="Zuid",ISNA(VLOOKUP($V$4&amp;$V32&amp;AC$10,Data!$A:$H,8,FALSE)=TRUE)),"",IF(AND($E$2="Noord",VLOOKUP($V$4&amp;$V32&amp;AC$10,Data!$A:$H,6,FALSE)="Vakantie"),"x",IF(AND($E$2="Midden",VLOOKUP($V$4&amp;$V32&amp;AC$10,Data!$A:$H,7,FALSE)="Vakantie"),"x",IF(AND($E$2="Zuid",VLOOKUP($V$4&amp;$V32&amp;AC$10,Data!$A:$H,8,FALSE)="Vakantie"),"x",""))))))</f>
        <v/>
      </c>
      <c r="AD32" s="83">
        <f t="shared" si="2"/>
        <v>0</v>
      </c>
      <c r="AI32">
        <f t="shared" si="5"/>
        <v>1</v>
      </c>
      <c r="AJ32" s="97" t="str">
        <f>IF((COUNTIF($AI$11:$AI32,2))&gt;1,"",IF(OR(AI31="",AI31=2),"",IF(AI32=1,"",IF(AND($AI32=2,E32&lt;&gt;""),$C32,IF(AND($AI32=2,F32&lt;&gt;""),$C32+1,IF(AND($AI32=2,G32&lt;&gt;""),$C32+2,IF(AND($AI32=2,H32&lt;&gt;""),$C32+3,IF(AND($AI32=2,I32&lt;&gt;""),$C32+4,""))))))))</f>
        <v/>
      </c>
      <c r="AK32">
        <f>IF(SUM(E33:$I$62)+$T$68+$AD$68=0,1,2)</f>
        <v>1</v>
      </c>
      <c r="AL32" s="18" t="str">
        <f t="shared" si="6"/>
        <v/>
      </c>
      <c r="AM32">
        <f t="shared" si="7"/>
        <v>1</v>
      </c>
      <c r="AN32" s="18" t="str">
        <f t="shared" si="14"/>
        <v/>
      </c>
      <c r="AO32">
        <f>IF(SUM(O33:$S$62)+$AD$68=0,1,2)</f>
        <v>1</v>
      </c>
      <c r="AP32" s="18" t="str">
        <f t="shared" si="8"/>
        <v/>
      </c>
      <c r="AQ32">
        <f>IF(SUM($O33:$S$62)=0,1,2)</f>
        <v>1</v>
      </c>
      <c r="AR32" s="18" t="str">
        <f>IF((COUNTIF($AI$11:$AI$64,2)+COUNTIF($AM$11:$AM$64,2)+COUNTIF(AQ$12:$AQ32,2))&gt;1,"",IF(OR(AQ31="",AQ31=2),"",IF(AQ32=1,"",IF(AND(AQ32=2,Y32&lt;&gt;""),W32,IF(AND(AQ32=2,Z32&lt;&gt;""),W32+1,IF(AND(AQ32=2,AA32&lt;&gt;""),W32+2,IF(AND(AQ32=2,AB32&lt;&gt;""),W32+3,IF(AND(AQ32=2,AC32&lt;&gt;""),W32+4,""))))))))</f>
        <v/>
      </c>
      <c r="AS32">
        <f>IF(SUM(Y33:$AC$62)=0,1,2)</f>
        <v>1</v>
      </c>
      <c r="AT32" s="18" t="str">
        <f t="shared" si="9"/>
        <v/>
      </c>
    </row>
    <row r="33" spans="2:46" x14ac:dyDescent="0.3">
      <c r="B33" s="94">
        <v>23</v>
      </c>
      <c r="C33" s="95">
        <f t="shared" si="10"/>
        <v>45810</v>
      </c>
      <c r="D33" s="95">
        <f t="shared" si="3"/>
        <v>45814</v>
      </c>
      <c r="E33" s="19" t="str">
        <f>IF(AND($E$2="Noord",ISNA(VLOOKUP($B$4&amp;$B33&amp;E$10,Data!$A:$H,6,FALSE)=TRUE)),"",IF(AND($E$2="Midden",ISNA(VLOOKUP($B$4&amp;$B33&amp;E$10,Data!$A:$H,7,FALSE)=TRUE)),"",IF(AND($E$2="Zuid",ISNA(VLOOKUP($B$4&amp;$B33&amp;E$10,Data!$A:$H,8,FALSE)=TRUE)),"",IF(AND($E$2="Noord",VLOOKUP($B$4&amp;$B33&amp;E$10,Data!$A:$H,6,FALSE)="Vakantie"),"x",IF(AND($E$2="Midden",VLOOKUP($B$4&amp;$B33&amp;E$10,Data!$A:$H,7,FALSE)="Vakantie"),"x",IF(AND($E$2="Zuid",VLOOKUP($B$4&amp;$B33&amp;E$10,Data!$A:$H,8,FALSE)="Vakantie"),"x",""))))))</f>
        <v/>
      </c>
      <c r="F33" s="19" t="str">
        <f>IF(AND($E$2="Noord",ISNA(VLOOKUP($B$4&amp;$B33&amp;F$10,Data!$A:$H,6,FALSE)=TRUE)),"",IF(AND($E$2="Midden",ISNA(VLOOKUP($B$4&amp;$B33&amp;F$10,Data!$A:$H,7,FALSE)=TRUE)),"",IF(AND($E$2="Zuid",ISNA(VLOOKUP($B$4&amp;$B33&amp;F$10,Data!$A:$H,8,FALSE)=TRUE)),"",IF(AND($E$2="Noord",VLOOKUP($B$4&amp;$B33&amp;F$10,Data!$A:$H,6,FALSE)="Vakantie"),"x",IF(AND($E$2="Midden",VLOOKUP($B$4&amp;$B33&amp;F$10,Data!$A:$H,7,FALSE)="Vakantie"),"x",IF(AND($E$2="Zuid",VLOOKUP($B$4&amp;$B33&amp;F$10,Data!$A:$H,8,FALSE)="Vakantie"),"x",""))))))</f>
        <v/>
      </c>
      <c r="G33" s="19" t="str">
        <f>IF(AND($E$2="Noord",ISNA(VLOOKUP($B$4&amp;$B33&amp;G$10,Data!$A:$H,6,FALSE)=TRUE)),"",IF(AND($E$2="Midden",ISNA(VLOOKUP($B$4&amp;$B33&amp;G$10,Data!$A:$H,7,FALSE)=TRUE)),"",IF(AND($E$2="Zuid",ISNA(VLOOKUP($B$4&amp;$B33&amp;G$10,Data!$A:$H,8,FALSE)=TRUE)),"",IF(AND($E$2="Noord",VLOOKUP($B$4&amp;$B33&amp;G$10,Data!$A:$H,6,FALSE)="Vakantie"),"x",IF(AND($E$2="Midden",VLOOKUP($B$4&amp;$B33&amp;G$10,Data!$A:$H,7,FALSE)="Vakantie"),"x",IF(AND($E$2="Zuid",VLOOKUP($B$4&amp;$B33&amp;G$10,Data!$A:$H,8,FALSE)="Vakantie"),"x",""))))))</f>
        <v/>
      </c>
      <c r="H33" s="19" t="str">
        <f>IF(AND($E$2="Noord",ISNA(VLOOKUP($B$4&amp;$B33&amp;H$10,Data!$A:$H,6,FALSE)=TRUE)),"",IF(AND($E$2="Midden",ISNA(VLOOKUP($B$4&amp;$B33&amp;H$10,Data!$A:$H,7,FALSE)=TRUE)),"",IF(AND($E$2="Zuid",ISNA(VLOOKUP($B$4&amp;$B33&amp;H$10,Data!$A:$H,8,FALSE)=TRUE)),"",IF(AND($E$2="Noord",VLOOKUP($B$4&amp;$B33&amp;H$10,Data!$A:$H,6,FALSE)="Vakantie"),"x",IF(AND($E$2="Midden",VLOOKUP($B$4&amp;$B33&amp;H$10,Data!$A:$H,7,FALSE)="Vakantie"),"x",IF(AND($E$2="Zuid",VLOOKUP($B$4&amp;$B33&amp;H$10,Data!$A:$H,8,FALSE)="Vakantie"),"x",""))))))</f>
        <v/>
      </c>
      <c r="I33" s="19" t="str">
        <f>IF(AND($E$2="Noord",ISNA(VLOOKUP($B$4&amp;$B33&amp;I$10,Data!$A:$H,6,FALSE)=TRUE)),"",IF(AND($E$2="Midden",ISNA(VLOOKUP($B$4&amp;$B33&amp;I$10,Data!$A:$H,7,FALSE)=TRUE)),"",IF(AND($E$2="Zuid",ISNA(VLOOKUP($B$4&amp;$B33&amp;I$10,Data!$A:$H,8,FALSE)=TRUE)),"",IF(AND($E$2="Noord",VLOOKUP($B$4&amp;$B33&amp;I$10,Data!$A:$H,6,FALSE)="Vakantie"),"x",IF(AND($E$2="Midden",VLOOKUP($B$4&amp;$B33&amp;I$10,Data!$A:$H,7,FALSE)="Vakantie"),"x",IF(AND($E$2="Zuid",VLOOKUP($B$4&amp;$B33&amp;I$10,Data!$A:$H,8,FALSE)="Vakantie"),"x",""))))))</f>
        <v/>
      </c>
      <c r="J33" s="83">
        <f t="shared" si="0"/>
        <v>0</v>
      </c>
      <c r="L33" s="94">
        <v>23</v>
      </c>
      <c r="M33" s="126">
        <f t="shared" si="11"/>
        <v>46174</v>
      </c>
      <c r="N33" s="127">
        <f t="shared" si="12"/>
        <v>46178</v>
      </c>
      <c r="O33" s="19" t="str">
        <f>IF(AND($E$2="Noord",ISNA(VLOOKUP($L$4&amp;$L33&amp;O$10,Data!$A:$H,6,FALSE)=TRUE)),"",IF(AND($E$2="Midden",ISNA(VLOOKUP($L$4&amp;$L33&amp;O$10,Data!$A:$H,7,FALSE)=TRUE)),"",IF(AND($E$2="Zuid",ISNA(VLOOKUP($L$4&amp;$L33&amp;O$10,Data!$A:$H,8,FALSE)=TRUE)),"",IF(AND($E$2="Noord",VLOOKUP($L$4&amp;$L33&amp;O$10,Data!$A:$H,6,FALSE)="Vakantie"),"x",IF(AND($E$2="Midden",VLOOKUP($L$4&amp;$L33&amp;O$10,Data!$A:$H,7,FALSE)="Vakantie"),"x",IF(AND($E$2="Zuid",VLOOKUP($L$4&amp;$L33&amp;O$10,Data!$A:$H,8,FALSE)="Vakantie"),"x",""))))))</f>
        <v/>
      </c>
      <c r="P33" s="19" t="str">
        <f>IF(AND($E$2="Noord",ISNA(VLOOKUP($L$4&amp;$L33&amp;P$10,Data!$A:$H,6,FALSE)=TRUE)),"",IF(AND($E$2="Midden",ISNA(VLOOKUP($L$4&amp;$L33&amp;P$10,Data!$A:$H,7,FALSE)=TRUE)),"",IF(AND($E$2="Zuid",ISNA(VLOOKUP($L$4&amp;$L33&amp;P$10,Data!$A:$H,8,FALSE)=TRUE)),"",IF(AND($E$2="Noord",VLOOKUP($L$4&amp;$L33&amp;P$10,Data!$A:$H,6,FALSE)="Vakantie"),"x",IF(AND($E$2="Midden",VLOOKUP($L$4&amp;$L33&amp;P$10,Data!$A:$H,7,FALSE)="Vakantie"),"x",IF(AND($E$2="Zuid",VLOOKUP($L$4&amp;$L33&amp;P$10,Data!$A:$H,8,FALSE)="Vakantie"),"x",""))))))</f>
        <v/>
      </c>
      <c r="Q33" s="19" t="str">
        <f>IF(AND($E$2="Noord",ISNA(VLOOKUP($L$4&amp;$L33&amp;Q$10,Data!$A:$H,6,FALSE)=TRUE)),"",IF(AND($E$2="Midden",ISNA(VLOOKUP($L$4&amp;$L33&amp;Q$10,Data!$A:$H,7,FALSE)=TRUE)),"",IF(AND($E$2="Zuid",ISNA(VLOOKUP($L$4&amp;$L33&amp;Q$10,Data!$A:$H,8,FALSE)=TRUE)),"",IF(AND($E$2="Noord",VLOOKUP($L$4&amp;$L33&amp;Q$10,Data!$A:$H,6,FALSE)="Vakantie"),"x",IF(AND($E$2="Midden",VLOOKUP($L$4&amp;$L33&amp;Q$10,Data!$A:$H,7,FALSE)="Vakantie"),"x",IF(AND($E$2="Zuid",VLOOKUP($L$4&amp;$L33&amp;Q$10,Data!$A:$H,8,FALSE)="Vakantie"),"x",""))))))</f>
        <v/>
      </c>
      <c r="R33" s="19" t="str">
        <f>IF(AND($E$2="Noord",ISNA(VLOOKUP($L$4&amp;$L33&amp;R$10,Data!$A:$H,6,FALSE)=TRUE)),"",IF(AND($E$2="Midden",ISNA(VLOOKUP($L$4&amp;$L33&amp;R$10,Data!$A:$H,7,FALSE)=TRUE)),"",IF(AND($E$2="Zuid",ISNA(VLOOKUP($L$4&amp;$L33&amp;R$10,Data!$A:$H,8,FALSE)=TRUE)),"",IF(AND($E$2="Noord",VLOOKUP($L$4&amp;$L33&amp;R$10,Data!$A:$H,6,FALSE)="Vakantie"),"x",IF(AND($E$2="Midden",VLOOKUP($L$4&amp;$L33&amp;R$10,Data!$A:$H,7,FALSE)="Vakantie"),"x",IF(AND($E$2="Zuid",VLOOKUP($L$4&amp;$L33&amp;R$10,Data!$A:$H,8,FALSE)="Vakantie"),"x",""))))))</f>
        <v/>
      </c>
      <c r="S33" s="19" t="str">
        <f>IF(AND($E$2="Noord",ISNA(VLOOKUP($L$4&amp;$L33&amp;S$10,Data!$A:$H,6,FALSE)=TRUE)),"",IF(AND($E$2="Midden",ISNA(VLOOKUP($L$4&amp;$L33&amp;S$10,Data!$A:$H,7,FALSE)=TRUE)),"",IF(AND($E$2="Zuid",ISNA(VLOOKUP($L$4&amp;$L33&amp;S$10,Data!$A:$H,8,FALSE)=TRUE)),"",IF(AND($E$2="Noord",VLOOKUP($L$4&amp;$L33&amp;S$10,Data!$A:$H,6,FALSE)="Vakantie"),"x",IF(AND($E$2="Midden",VLOOKUP($L$4&amp;$L33&amp;S$10,Data!$A:$H,7,FALSE)="Vakantie"),"x",IF(AND($E$2="Zuid",VLOOKUP($L$4&amp;$L33&amp;S$10,Data!$A:$H,8,FALSE)="Vakantie"),"x",""))))))</f>
        <v/>
      </c>
      <c r="T33" s="83">
        <f t="shared" si="1"/>
        <v>0</v>
      </c>
      <c r="V33" s="94">
        <v>23</v>
      </c>
      <c r="W33" s="126">
        <f t="shared" si="13"/>
        <v>46545</v>
      </c>
      <c r="X33" s="126">
        <f t="shared" si="4"/>
        <v>46549</v>
      </c>
      <c r="Y33" s="19" t="str">
        <f>IF(AND($E$2="Noord",ISNA(VLOOKUP($V$4&amp;$V33&amp;Y$10,Data!$A:$H,6,FALSE)=TRUE)),"",IF(AND($E$2="Midden",ISNA(VLOOKUP($V$4&amp;$V33&amp;Y$10,Data!$A:$H,7,FALSE)=TRUE)),"",IF(AND($E$2="Zuid",ISNA(VLOOKUP($V$4&amp;$V33&amp;Y$10,Data!$A:$H,8,FALSE)=TRUE)),"",IF(AND($E$2="Noord",VLOOKUP($V$4&amp;$V33&amp;Y$10,Data!$A:$H,6,FALSE)="Vakantie"),"x",IF(AND($E$2="Midden",VLOOKUP($V$4&amp;$V33&amp;Y$10,Data!$A:$H,7,FALSE)="Vakantie"),"x",IF(AND($E$2="Zuid",VLOOKUP($V$4&amp;$V33&amp;Y$10,Data!$A:$H,8,FALSE)="Vakantie"),"x",""))))))</f>
        <v/>
      </c>
      <c r="Z33" s="19" t="str">
        <f>IF(AND($E$2="Noord",ISNA(VLOOKUP($V$4&amp;$V33&amp;Z$10,Data!$A:$H,6,FALSE)=TRUE)),"",IF(AND($E$2="Midden",ISNA(VLOOKUP($V$4&amp;$V33&amp;Z$10,Data!$A:$H,7,FALSE)=TRUE)),"",IF(AND($E$2="Zuid",ISNA(VLOOKUP($V$4&amp;$V33&amp;Z$10,Data!$A:$H,8,FALSE)=TRUE)),"",IF(AND($E$2="Noord",VLOOKUP($V$4&amp;$V33&amp;Z$10,Data!$A:$H,6,FALSE)="Vakantie"),"x",IF(AND($E$2="Midden",VLOOKUP($V$4&amp;$V33&amp;Z$10,Data!$A:$H,7,FALSE)="Vakantie"),"x",IF(AND($E$2="Zuid",VLOOKUP($V$4&amp;$V33&amp;Z$10,Data!$A:$H,8,FALSE)="Vakantie"),"x",""))))))</f>
        <v/>
      </c>
      <c r="AA33" s="19" t="str">
        <f>IF(AND($E$2="Noord",ISNA(VLOOKUP($V$4&amp;$V33&amp;AA$10,Data!$A:$H,6,FALSE)=TRUE)),"",IF(AND($E$2="Midden",ISNA(VLOOKUP($V$4&amp;$V33&amp;AA$10,Data!$A:$H,7,FALSE)=TRUE)),"",IF(AND($E$2="Zuid",ISNA(VLOOKUP($V$4&amp;$V33&amp;AA$10,Data!$A:$H,8,FALSE)=TRUE)),"",IF(AND($E$2="Noord",VLOOKUP($V$4&amp;$V33&amp;AA$10,Data!$A:$H,6,FALSE)="Vakantie"),"x",IF(AND($E$2="Midden",VLOOKUP($V$4&amp;$V33&amp;AA$10,Data!$A:$H,7,FALSE)="Vakantie"),"x",IF(AND($E$2="Zuid",VLOOKUP($V$4&amp;$V33&amp;AA$10,Data!$A:$H,8,FALSE)="Vakantie"),"x",""))))))</f>
        <v/>
      </c>
      <c r="AB33" s="19" t="str">
        <f>IF(AND($E$2="Noord",ISNA(VLOOKUP($V$4&amp;$V33&amp;AB$10,Data!$A:$H,6,FALSE)=TRUE)),"",IF(AND($E$2="Midden",ISNA(VLOOKUP($V$4&amp;$V33&amp;AB$10,Data!$A:$H,7,FALSE)=TRUE)),"",IF(AND($E$2="Zuid",ISNA(VLOOKUP($V$4&amp;$V33&amp;AB$10,Data!$A:$H,8,FALSE)=TRUE)),"",IF(AND($E$2="Noord",VLOOKUP($V$4&amp;$V33&amp;AB$10,Data!$A:$H,6,FALSE)="Vakantie"),"x",IF(AND($E$2="Midden",VLOOKUP($V$4&amp;$V33&amp;AB$10,Data!$A:$H,7,FALSE)="Vakantie"),"x",IF(AND($E$2="Zuid",VLOOKUP($V$4&amp;$V33&amp;AB$10,Data!$A:$H,8,FALSE)="Vakantie"),"x",""))))))</f>
        <v/>
      </c>
      <c r="AC33" s="19" t="str">
        <f>IF(AND($E$2="Noord",ISNA(VLOOKUP($V$4&amp;$V33&amp;AC$10,Data!$A:$H,6,FALSE)=TRUE)),"",IF(AND($E$2="Midden",ISNA(VLOOKUP($V$4&amp;$V33&amp;AC$10,Data!$A:$H,7,FALSE)=TRUE)),"",IF(AND($E$2="Zuid",ISNA(VLOOKUP($V$4&amp;$V33&amp;AC$10,Data!$A:$H,8,FALSE)=TRUE)),"",IF(AND($E$2="Noord",VLOOKUP($V$4&amp;$V33&amp;AC$10,Data!$A:$H,6,FALSE)="Vakantie"),"x",IF(AND($E$2="Midden",VLOOKUP($V$4&amp;$V33&amp;AC$10,Data!$A:$H,7,FALSE)="Vakantie"),"x",IF(AND($E$2="Zuid",VLOOKUP($V$4&amp;$V33&amp;AC$10,Data!$A:$H,8,FALSE)="Vakantie"),"x",""))))))</f>
        <v/>
      </c>
      <c r="AD33" s="83">
        <f t="shared" si="2"/>
        <v>0</v>
      </c>
      <c r="AI33">
        <f t="shared" si="5"/>
        <v>1</v>
      </c>
      <c r="AJ33" s="97" t="str">
        <f>IF((COUNTIF($AI$11:$AI33,2))&gt;1,"",IF(OR(AI32="",AI32=2),"",IF(AI33=1,"",IF(AND($AI33=2,E33&lt;&gt;""),$C33,IF(AND($AI33=2,F33&lt;&gt;""),$C33+1,IF(AND($AI33=2,G33&lt;&gt;""),$C33+2,IF(AND($AI33=2,H33&lt;&gt;""),$C33+3,IF(AND($AI33=2,I33&lt;&gt;""),$C33+4,""))))))))</f>
        <v/>
      </c>
      <c r="AK33">
        <f>IF(SUM(E34:$I$62)+$T$68+$AD$68=0,1,2)</f>
        <v>1</v>
      </c>
      <c r="AL33" s="18" t="str">
        <f t="shared" si="6"/>
        <v/>
      </c>
      <c r="AM33">
        <f t="shared" si="7"/>
        <v>1</v>
      </c>
      <c r="AN33" s="18" t="str">
        <f t="shared" si="14"/>
        <v/>
      </c>
      <c r="AO33">
        <f>IF(SUM(O34:$S$62)+$AD$68=0,1,2)</f>
        <v>1</v>
      </c>
      <c r="AP33" s="18" t="str">
        <f t="shared" si="8"/>
        <v/>
      </c>
      <c r="AQ33">
        <f>IF(SUM($O34:$S$62)=0,1,2)</f>
        <v>1</v>
      </c>
      <c r="AR33" s="18" t="str">
        <f>IF((COUNTIF($AI$11:$AI$64,2)+COUNTIF($AM$11:$AM$64,2)+COUNTIF(AQ$12:$AQ33,2))&gt;1,"",IF(OR(AQ32="",AQ32=2),"",IF(AQ33=1,"",IF(AND(AQ33=2,Y33&lt;&gt;""),W33,IF(AND(AQ33=2,Z33&lt;&gt;""),W33+1,IF(AND(AQ33=2,AA33&lt;&gt;""),W33+2,IF(AND(AQ33=2,AB33&lt;&gt;""),W33+3,IF(AND(AQ33=2,AC33&lt;&gt;""),W33+4,""))))))))</f>
        <v/>
      </c>
      <c r="AS33">
        <f>IF(SUM(Y34:$AC$62)=0,1,2)</f>
        <v>1</v>
      </c>
      <c r="AT33" s="18" t="str">
        <f t="shared" si="9"/>
        <v/>
      </c>
    </row>
    <row r="34" spans="2:46" x14ac:dyDescent="0.3">
      <c r="B34" s="94">
        <v>24</v>
      </c>
      <c r="C34" s="95">
        <f t="shared" si="10"/>
        <v>45817</v>
      </c>
      <c r="D34" s="95">
        <f t="shared" si="3"/>
        <v>45821</v>
      </c>
      <c r="E34" s="19" t="str">
        <f>IF(AND($E$2="Noord",ISNA(VLOOKUP($B$4&amp;$B34&amp;E$10,Data!$A:$H,6,FALSE)=TRUE)),"",IF(AND($E$2="Midden",ISNA(VLOOKUP($B$4&amp;$B34&amp;E$10,Data!$A:$H,7,FALSE)=TRUE)),"",IF(AND($E$2="Zuid",ISNA(VLOOKUP($B$4&amp;$B34&amp;E$10,Data!$A:$H,8,FALSE)=TRUE)),"",IF(AND($E$2="Noord",VLOOKUP($B$4&amp;$B34&amp;E$10,Data!$A:$H,6,FALSE)="Vakantie"),"x",IF(AND($E$2="Midden",VLOOKUP($B$4&amp;$B34&amp;E$10,Data!$A:$H,7,FALSE)="Vakantie"),"x",IF(AND($E$2="Zuid",VLOOKUP($B$4&amp;$B34&amp;E$10,Data!$A:$H,8,FALSE)="Vakantie"),"x",""))))))</f>
        <v>x</v>
      </c>
      <c r="F34" s="19" t="str">
        <f>IF(AND($E$2="Noord",ISNA(VLOOKUP($B$4&amp;$B34&amp;F$10,Data!$A:$H,6,FALSE)=TRUE)),"",IF(AND($E$2="Midden",ISNA(VLOOKUP($B$4&amp;$B34&amp;F$10,Data!$A:$H,7,FALSE)=TRUE)),"",IF(AND($E$2="Zuid",ISNA(VLOOKUP($B$4&amp;$B34&amp;F$10,Data!$A:$H,8,FALSE)=TRUE)),"",IF(AND($E$2="Noord",VLOOKUP($B$4&amp;$B34&amp;F$10,Data!$A:$H,6,FALSE)="Vakantie"),"x",IF(AND($E$2="Midden",VLOOKUP($B$4&amp;$B34&amp;F$10,Data!$A:$H,7,FALSE)="Vakantie"),"x",IF(AND($E$2="Zuid",VLOOKUP($B$4&amp;$B34&amp;F$10,Data!$A:$H,8,FALSE)="Vakantie"),"x",""))))))</f>
        <v/>
      </c>
      <c r="G34" s="19" t="str">
        <f>IF(AND($E$2="Noord",ISNA(VLOOKUP($B$4&amp;$B34&amp;G$10,Data!$A:$H,6,FALSE)=TRUE)),"",IF(AND($E$2="Midden",ISNA(VLOOKUP($B$4&amp;$B34&amp;G$10,Data!$A:$H,7,FALSE)=TRUE)),"",IF(AND($E$2="Zuid",ISNA(VLOOKUP($B$4&amp;$B34&amp;G$10,Data!$A:$H,8,FALSE)=TRUE)),"",IF(AND($E$2="Noord",VLOOKUP($B$4&amp;$B34&amp;G$10,Data!$A:$H,6,FALSE)="Vakantie"),"x",IF(AND($E$2="Midden",VLOOKUP($B$4&amp;$B34&amp;G$10,Data!$A:$H,7,FALSE)="Vakantie"),"x",IF(AND($E$2="Zuid",VLOOKUP($B$4&amp;$B34&amp;G$10,Data!$A:$H,8,FALSE)="Vakantie"),"x",""))))))</f>
        <v/>
      </c>
      <c r="H34" s="19" t="str">
        <f>IF(AND($E$2="Noord",ISNA(VLOOKUP($B$4&amp;$B34&amp;H$10,Data!$A:$H,6,FALSE)=TRUE)),"",IF(AND($E$2="Midden",ISNA(VLOOKUP($B$4&amp;$B34&amp;H$10,Data!$A:$H,7,FALSE)=TRUE)),"",IF(AND($E$2="Zuid",ISNA(VLOOKUP($B$4&amp;$B34&amp;H$10,Data!$A:$H,8,FALSE)=TRUE)),"",IF(AND($E$2="Noord",VLOOKUP($B$4&amp;$B34&amp;H$10,Data!$A:$H,6,FALSE)="Vakantie"),"x",IF(AND($E$2="Midden",VLOOKUP($B$4&amp;$B34&amp;H$10,Data!$A:$H,7,FALSE)="Vakantie"),"x",IF(AND($E$2="Zuid",VLOOKUP($B$4&amp;$B34&amp;H$10,Data!$A:$H,8,FALSE)="Vakantie"),"x",""))))))</f>
        <v/>
      </c>
      <c r="I34" s="19" t="str">
        <f>IF(AND($E$2="Noord",ISNA(VLOOKUP($B$4&amp;$B34&amp;I$10,Data!$A:$H,6,FALSE)=TRUE)),"",IF(AND($E$2="Midden",ISNA(VLOOKUP($B$4&amp;$B34&amp;I$10,Data!$A:$H,7,FALSE)=TRUE)),"",IF(AND($E$2="Zuid",ISNA(VLOOKUP($B$4&amp;$B34&amp;I$10,Data!$A:$H,8,FALSE)=TRUE)),"",IF(AND($E$2="Noord",VLOOKUP($B$4&amp;$B34&amp;I$10,Data!$A:$H,6,FALSE)="Vakantie"),"x",IF(AND($E$2="Midden",VLOOKUP($B$4&amp;$B34&amp;I$10,Data!$A:$H,7,FALSE)="Vakantie"),"x",IF(AND($E$2="Zuid",VLOOKUP($B$4&amp;$B34&amp;I$10,Data!$A:$H,8,FALSE)="Vakantie"),"x",""))))))</f>
        <v/>
      </c>
      <c r="J34" s="83">
        <f t="shared" si="0"/>
        <v>0</v>
      </c>
      <c r="L34" s="94">
        <v>24</v>
      </c>
      <c r="M34" s="126">
        <f t="shared" si="11"/>
        <v>46181</v>
      </c>
      <c r="N34" s="127">
        <f t="shared" si="12"/>
        <v>46185</v>
      </c>
      <c r="O34" s="19" t="str">
        <f>IF(AND($E$2="Noord",ISNA(VLOOKUP($L$4&amp;$L34&amp;O$10,Data!$A:$H,6,FALSE)=TRUE)),"",IF(AND($E$2="Midden",ISNA(VLOOKUP($L$4&amp;$L34&amp;O$10,Data!$A:$H,7,FALSE)=TRUE)),"",IF(AND($E$2="Zuid",ISNA(VLOOKUP($L$4&amp;$L34&amp;O$10,Data!$A:$H,8,FALSE)=TRUE)),"",IF(AND($E$2="Noord",VLOOKUP($L$4&amp;$L34&amp;O$10,Data!$A:$H,6,FALSE)="Vakantie"),"x",IF(AND($E$2="Midden",VLOOKUP($L$4&amp;$L34&amp;O$10,Data!$A:$H,7,FALSE)="Vakantie"),"x",IF(AND($E$2="Zuid",VLOOKUP($L$4&amp;$L34&amp;O$10,Data!$A:$H,8,FALSE)="Vakantie"),"x",""))))))</f>
        <v/>
      </c>
      <c r="P34" s="19" t="str">
        <f>IF(AND($E$2="Noord",ISNA(VLOOKUP($L$4&amp;$L34&amp;P$10,Data!$A:$H,6,FALSE)=TRUE)),"",IF(AND($E$2="Midden",ISNA(VLOOKUP($L$4&amp;$L34&amp;P$10,Data!$A:$H,7,FALSE)=TRUE)),"",IF(AND($E$2="Zuid",ISNA(VLOOKUP($L$4&amp;$L34&amp;P$10,Data!$A:$H,8,FALSE)=TRUE)),"",IF(AND($E$2="Noord",VLOOKUP($L$4&amp;$L34&amp;P$10,Data!$A:$H,6,FALSE)="Vakantie"),"x",IF(AND($E$2="Midden",VLOOKUP($L$4&amp;$L34&amp;P$10,Data!$A:$H,7,FALSE)="Vakantie"),"x",IF(AND($E$2="Zuid",VLOOKUP($L$4&amp;$L34&amp;P$10,Data!$A:$H,8,FALSE)="Vakantie"),"x",""))))))</f>
        <v/>
      </c>
      <c r="Q34" s="19" t="str">
        <f>IF(AND($E$2="Noord",ISNA(VLOOKUP($L$4&amp;$L34&amp;Q$10,Data!$A:$H,6,FALSE)=TRUE)),"",IF(AND($E$2="Midden",ISNA(VLOOKUP($L$4&amp;$L34&amp;Q$10,Data!$A:$H,7,FALSE)=TRUE)),"",IF(AND($E$2="Zuid",ISNA(VLOOKUP($L$4&amp;$L34&amp;Q$10,Data!$A:$H,8,FALSE)=TRUE)),"",IF(AND($E$2="Noord",VLOOKUP($L$4&amp;$L34&amp;Q$10,Data!$A:$H,6,FALSE)="Vakantie"),"x",IF(AND($E$2="Midden",VLOOKUP($L$4&amp;$L34&amp;Q$10,Data!$A:$H,7,FALSE)="Vakantie"),"x",IF(AND($E$2="Zuid",VLOOKUP($L$4&amp;$L34&amp;Q$10,Data!$A:$H,8,FALSE)="Vakantie"),"x",""))))))</f>
        <v/>
      </c>
      <c r="R34" s="19" t="str">
        <f>IF(AND($E$2="Noord",ISNA(VLOOKUP($L$4&amp;$L34&amp;R$10,Data!$A:$H,6,FALSE)=TRUE)),"",IF(AND($E$2="Midden",ISNA(VLOOKUP($L$4&amp;$L34&amp;R$10,Data!$A:$H,7,FALSE)=TRUE)),"",IF(AND($E$2="Zuid",ISNA(VLOOKUP($L$4&amp;$L34&amp;R$10,Data!$A:$H,8,FALSE)=TRUE)),"",IF(AND($E$2="Noord",VLOOKUP($L$4&amp;$L34&amp;R$10,Data!$A:$H,6,FALSE)="Vakantie"),"x",IF(AND($E$2="Midden",VLOOKUP($L$4&amp;$L34&amp;R$10,Data!$A:$H,7,FALSE)="Vakantie"),"x",IF(AND($E$2="Zuid",VLOOKUP($L$4&amp;$L34&amp;R$10,Data!$A:$H,8,FALSE)="Vakantie"),"x",""))))))</f>
        <v/>
      </c>
      <c r="S34" s="19" t="str">
        <f>IF(AND($E$2="Noord",ISNA(VLOOKUP($L$4&amp;$L34&amp;S$10,Data!$A:$H,6,FALSE)=TRUE)),"",IF(AND($E$2="Midden",ISNA(VLOOKUP($L$4&amp;$L34&amp;S$10,Data!$A:$H,7,FALSE)=TRUE)),"",IF(AND($E$2="Zuid",ISNA(VLOOKUP($L$4&amp;$L34&amp;S$10,Data!$A:$H,8,FALSE)=TRUE)),"",IF(AND($E$2="Noord",VLOOKUP($L$4&amp;$L34&amp;S$10,Data!$A:$H,6,FALSE)="Vakantie"),"x",IF(AND($E$2="Midden",VLOOKUP($L$4&amp;$L34&amp;S$10,Data!$A:$H,7,FALSE)="Vakantie"),"x",IF(AND($E$2="Zuid",VLOOKUP($L$4&amp;$L34&amp;S$10,Data!$A:$H,8,FALSE)="Vakantie"),"x",""))))))</f>
        <v/>
      </c>
      <c r="T34" s="83">
        <f t="shared" si="1"/>
        <v>0</v>
      </c>
      <c r="V34" s="94">
        <v>24</v>
      </c>
      <c r="W34" s="126">
        <f t="shared" si="13"/>
        <v>46552</v>
      </c>
      <c r="X34" s="126">
        <f t="shared" si="4"/>
        <v>46556</v>
      </c>
      <c r="Y34" s="19" t="str">
        <f>IF(AND($E$2="Noord",ISNA(VLOOKUP($V$4&amp;$V34&amp;Y$10,Data!$A:$H,6,FALSE)=TRUE)),"",IF(AND($E$2="Midden",ISNA(VLOOKUP($V$4&amp;$V34&amp;Y$10,Data!$A:$H,7,FALSE)=TRUE)),"",IF(AND($E$2="Zuid",ISNA(VLOOKUP($V$4&amp;$V34&amp;Y$10,Data!$A:$H,8,FALSE)=TRUE)),"",IF(AND($E$2="Noord",VLOOKUP($V$4&amp;$V34&amp;Y$10,Data!$A:$H,6,FALSE)="Vakantie"),"x",IF(AND($E$2="Midden",VLOOKUP($V$4&amp;$V34&amp;Y$10,Data!$A:$H,7,FALSE)="Vakantie"),"x",IF(AND($E$2="Zuid",VLOOKUP($V$4&amp;$V34&amp;Y$10,Data!$A:$H,8,FALSE)="Vakantie"),"x",""))))))</f>
        <v/>
      </c>
      <c r="Z34" s="19" t="str">
        <f>IF(AND($E$2="Noord",ISNA(VLOOKUP($V$4&amp;$V34&amp;Z$10,Data!$A:$H,6,FALSE)=TRUE)),"",IF(AND($E$2="Midden",ISNA(VLOOKUP($V$4&amp;$V34&amp;Z$10,Data!$A:$H,7,FALSE)=TRUE)),"",IF(AND($E$2="Zuid",ISNA(VLOOKUP($V$4&amp;$V34&amp;Z$10,Data!$A:$H,8,FALSE)=TRUE)),"",IF(AND($E$2="Noord",VLOOKUP($V$4&amp;$V34&amp;Z$10,Data!$A:$H,6,FALSE)="Vakantie"),"x",IF(AND($E$2="Midden",VLOOKUP($V$4&amp;$V34&amp;Z$10,Data!$A:$H,7,FALSE)="Vakantie"),"x",IF(AND($E$2="Zuid",VLOOKUP($V$4&amp;$V34&amp;Z$10,Data!$A:$H,8,FALSE)="Vakantie"),"x",""))))))</f>
        <v/>
      </c>
      <c r="AA34" s="19" t="str">
        <f>IF(AND($E$2="Noord",ISNA(VLOOKUP($V$4&amp;$V34&amp;AA$10,Data!$A:$H,6,FALSE)=TRUE)),"",IF(AND($E$2="Midden",ISNA(VLOOKUP($V$4&amp;$V34&amp;AA$10,Data!$A:$H,7,FALSE)=TRUE)),"",IF(AND($E$2="Zuid",ISNA(VLOOKUP($V$4&amp;$V34&amp;AA$10,Data!$A:$H,8,FALSE)=TRUE)),"",IF(AND($E$2="Noord",VLOOKUP($V$4&amp;$V34&amp;AA$10,Data!$A:$H,6,FALSE)="Vakantie"),"x",IF(AND($E$2="Midden",VLOOKUP($V$4&amp;$V34&amp;AA$10,Data!$A:$H,7,FALSE)="Vakantie"),"x",IF(AND($E$2="Zuid",VLOOKUP($V$4&amp;$V34&amp;AA$10,Data!$A:$H,8,FALSE)="Vakantie"),"x",""))))))</f>
        <v/>
      </c>
      <c r="AB34" s="19" t="str">
        <f>IF(AND($E$2="Noord",ISNA(VLOOKUP($V$4&amp;$V34&amp;AB$10,Data!$A:$H,6,FALSE)=TRUE)),"",IF(AND($E$2="Midden",ISNA(VLOOKUP($V$4&amp;$V34&amp;AB$10,Data!$A:$H,7,FALSE)=TRUE)),"",IF(AND($E$2="Zuid",ISNA(VLOOKUP($V$4&amp;$V34&amp;AB$10,Data!$A:$H,8,FALSE)=TRUE)),"",IF(AND($E$2="Noord",VLOOKUP($V$4&amp;$V34&amp;AB$10,Data!$A:$H,6,FALSE)="Vakantie"),"x",IF(AND($E$2="Midden",VLOOKUP($V$4&amp;$V34&amp;AB$10,Data!$A:$H,7,FALSE)="Vakantie"),"x",IF(AND($E$2="Zuid",VLOOKUP($V$4&amp;$V34&amp;AB$10,Data!$A:$H,8,FALSE)="Vakantie"),"x",""))))))</f>
        <v/>
      </c>
      <c r="AC34" s="19" t="str">
        <f>IF(AND($E$2="Noord",ISNA(VLOOKUP($V$4&amp;$V34&amp;AC$10,Data!$A:$H,6,FALSE)=TRUE)),"",IF(AND($E$2="Midden",ISNA(VLOOKUP($V$4&amp;$V34&amp;AC$10,Data!$A:$H,7,FALSE)=TRUE)),"",IF(AND($E$2="Zuid",ISNA(VLOOKUP($V$4&amp;$V34&amp;AC$10,Data!$A:$H,8,FALSE)=TRUE)),"",IF(AND($E$2="Noord",VLOOKUP($V$4&amp;$V34&amp;AC$10,Data!$A:$H,6,FALSE)="Vakantie"),"x",IF(AND($E$2="Midden",VLOOKUP($V$4&amp;$V34&amp;AC$10,Data!$A:$H,7,FALSE)="Vakantie"),"x",IF(AND($E$2="Zuid",VLOOKUP($V$4&amp;$V34&amp;AC$10,Data!$A:$H,8,FALSE)="Vakantie"),"x",""))))))</f>
        <v/>
      </c>
      <c r="AD34" s="83">
        <f t="shared" si="2"/>
        <v>0</v>
      </c>
      <c r="AI34">
        <f t="shared" si="5"/>
        <v>1</v>
      </c>
      <c r="AJ34" s="97" t="str">
        <f>IF((COUNTIF($AI$11:$AI34,2))&gt;1,"",IF(OR(AI33="",AI33=2),"",IF(AI34=1,"",IF(AND($AI34=2,E34&lt;&gt;""),$C34,IF(AND($AI34=2,F34&lt;&gt;""),$C34+1,IF(AND($AI34=2,G34&lt;&gt;""),$C34+2,IF(AND($AI34=2,H34&lt;&gt;""),$C34+3,IF(AND($AI34=2,I34&lt;&gt;""),$C34+4,""))))))))</f>
        <v/>
      </c>
      <c r="AK34">
        <f>IF(SUM(E35:$I$62)+$T$68+$AD$68=0,1,2)</f>
        <v>1</v>
      </c>
      <c r="AL34" s="18" t="str">
        <f t="shared" si="6"/>
        <v/>
      </c>
      <c r="AM34">
        <f t="shared" si="7"/>
        <v>1</v>
      </c>
      <c r="AN34" s="18" t="str">
        <f t="shared" si="14"/>
        <v/>
      </c>
      <c r="AO34">
        <f>IF(SUM(O35:$S$62)+$AD$68=0,1,2)</f>
        <v>1</v>
      </c>
      <c r="AP34" s="18" t="str">
        <f t="shared" si="8"/>
        <v/>
      </c>
      <c r="AQ34">
        <f>IF(SUM($O35:$S$62)=0,1,2)</f>
        <v>1</v>
      </c>
      <c r="AR34" s="18" t="str">
        <f>IF((COUNTIF($AI$11:$AI$64,2)+COUNTIF($AM$11:$AM$64,2)+COUNTIF(AQ$12:$AQ34,2))&gt;1,"",IF(OR(AQ33="",AQ33=2),"",IF(AQ34=1,"",IF(AND(AQ34=2,Y34&lt;&gt;""),W34,IF(AND(AQ34=2,Z34&lt;&gt;""),W34+1,IF(AND(AQ34=2,AA34&lt;&gt;""),W34+2,IF(AND(AQ34=2,AB34&lt;&gt;""),W34+3,IF(AND(AQ34=2,AC34&lt;&gt;""),W34+4,""))))))))</f>
        <v/>
      </c>
      <c r="AS34">
        <f>IF(SUM(Y35:$AC$62)=0,1,2)</f>
        <v>1</v>
      </c>
      <c r="AT34" s="18" t="str">
        <f t="shared" si="9"/>
        <v/>
      </c>
    </row>
    <row r="35" spans="2:46" x14ac:dyDescent="0.3">
      <c r="B35" s="94">
        <v>25</v>
      </c>
      <c r="C35" s="95">
        <f t="shared" si="10"/>
        <v>45824</v>
      </c>
      <c r="D35" s="95">
        <f t="shared" si="3"/>
        <v>45828</v>
      </c>
      <c r="E35" s="19" t="str">
        <f>IF(AND($E$2="Noord",ISNA(VLOOKUP($B$4&amp;$B35&amp;E$10,Data!$A:$H,6,FALSE)=TRUE)),"",IF(AND($E$2="Midden",ISNA(VLOOKUP($B$4&amp;$B35&amp;E$10,Data!$A:$H,7,FALSE)=TRUE)),"",IF(AND($E$2="Zuid",ISNA(VLOOKUP($B$4&amp;$B35&amp;E$10,Data!$A:$H,8,FALSE)=TRUE)),"",IF(AND($E$2="Noord",VLOOKUP($B$4&amp;$B35&amp;E$10,Data!$A:$H,6,FALSE)="Vakantie"),"x",IF(AND($E$2="Midden",VLOOKUP($B$4&amp;$B35&amp;E$10,Data!$A:$H,7,FALSE)="Vakantie"),"x",IF(AND($E$2="Zuid",VLOOKUP($B$4&amp;$B35&amp;E$10,Data!$A:$H,8,FALSE)="Vakantie"),"x",""))))))</f>
        <v/>
      </c>
      <c r="F35" s="19" t="str">
        <f>IF(AND($E$2="Noord",ISNA(VLOOKUP($B$4&amp;$B35&amp;F$10,Data!$A:$H,6,FALSE)=TRUE)),"",IF(AND($E$2="Midden",ISNA(VLOOKUP($B$4&amp;$B35&amp;F$10,Data!$A:$H,7,FALSE)=TRUE)),"",IF(AND($E$2="Zuid",ISNA(VLOOKUP($B$4&amp;$B35&amp;F$10,Data!$A:$H,8,FALSE)=TRUE)),"",IF(AND($E$2="Noord",VLOOKUP($B$4&amp;$B35&amp;F$10,Data!$A:$H,6,FALSE)="Vakantie"),"x",IF(AND($E$2="Midden",VLOOKUP($B$4&amp;$B35&amp;F$10,Data!$A:$H,7,FALSE)="Vakantie"),"x",IF(AND($E$2="Zuid",VLOOKUP($B$4&amp;$B35&amp;F$10,Data!$A:$H,8,FALSE)="Vakantie"),"x",""))))))</f>
        <v/>
      </c>
      <c r="G35" s="19" t="str">
        <f>IF(AND($E$2="Noord",ISNA(VLOOKUP($B$4&amp;$B35&amp;G$10,Data!$A:$H,6,FALSE)=TRUE)),"",IF(AND($E$2="Midden",ISNA(VLOOKUP($B$4&amp;$B35&amp;G$10,Data!$A:$H,7,FALSE)=TRUE)),"",IF(AND($E$2="Zuid",ISNA(VLOOKUP($B$4&amp;$B35&amp;G$10,Data!$A:$H,8,FALSE)=TRUE)),"",IF(AND($E$2="Noord",VLOOKUP($B$4&amp;$B35&amp;G$10,Data!$A:$H,6,FALSE)="Vakantie"),"x",IF(AND($E$2="Midden",VLOOKUP($B$4&amp;$B35&amp;G$10,Data!$A:$H,7,FALSE)="Vakantie"),"x",IF(AND($E$2="Zuid",VLOOKUP($B$4&amp;$B35&amp;G$10,Data!$A:$H,8,FALSE)="Vakantie"),"x",""))))))</f>
        <v/>
      </c>
      <c r="H35" s="19" t="str">
        <f>IF(AND($E$2="Noord",ISNA(VLOOKUP($B$4&amp;$B35&amp;H$10,Data!$A:$H,6,FALSE)=TRUE)),"",IF(AND($E$2="Midden",ISNA(VLOOKUP($B$4&amp;$B35&amp;H$10,Data!$A:$H,7,FALSE)=TRUE)),"",IF(AND($E$2="Zuid",ISNA(VLOOKUP($B$4&amp;$B35&amp;H$10,Data!$A:$H,8,FALSE)=TRUE)),"",IF(AND($E$2="Noord",VLOOKUP($B$4&amp;$B35&amp;H$10,Data!$A:$H,6,FALSE)="Vakantie"),"x",IF(AND($E$2="Midden",VLOOKUP($B$4&amp;$B35&amp;H$10,Data!$A:$H,7,FALSE)="Vakantie"),"x",IF(AND($E$2="Zuid",VLOOKUP($B$4&amp;$B35&amp;H$10,Data!$A:$H,8,FALSE)="Vakantie"),"x",""))))))</f>
        <v/>
      </c>
      <c r="I35" s="19" t="str">
        <f>IF(AND($E$2="Noord",ISNA(VLOOKUP($B$4&amp;$B35&amp;I$10,Data!$A:$H,6,FALSE)=TRUE)),"",IF(AND($E$2="Midden",ISNA(VLOOKUP($B$4&amp;$B35&amp;I$10,Data!$A:$H,7,FALSE)=TRUE)),"",IF(AND($E$2="Zuid",ISNA(VLOOKUP($B$4&amp;$B35&amp;I$10,Data!$A:$H,8,FALSE)=TRUE)),"",IF(AND($E$2="Noord",VLOOKUP($B$4&amp;$B35&amp;I$10,Data!$A:$H,6,FALSE)="Vakantie"),"x",IF(AND($E$2="Midden",VLOOKUP($B$4&amp;$B35&amp;I$10,Data!$A:$H,7,FALSE)="Vakantie"),"x",IF(AND($E$2="Zuid",VLOOKUP($B$4&amp;$B35&amp;I$10,Data!$A:$H,8,FALSE)="Vakantie"),"x",""))))))</f>
        <v/>
      </c>
      <c r="J35" s="83">
        <f t="shared" si="0"/>
        <v>0</v>
      </c>
      <c r="L35" s="94">
        <v>25</v>
      </c>
      <c r="M35" s="126">
        <f t="shared" si="11"/>
        <v>46188</v>
      </c>
      <c r="N35" s="127">
        <f t="shared" si="12"/>
        <v>46192</v>
      </c>
      <c r="O35" s="19" t="str">
        <f>IF(AND($E$2="Noord",ISNA(VLOOKUP($L$4&amp;$L35&amp;O$10,Data!$A:$H,6,FALSE)=TRUE)),"",IF(AND($E$2="Midden",ISNA(VLOOKUP($L$4&amp;$L35&amp;O$10,Data!$A:$H,7,FALSE)=TRUE)),"",IF(AND($E$2="Zuid",ISNA(VLOOKUP($L$4&amp;$L35&amp;O$10,Data!$A:$H,8,FALSE)=TRUE)),"",IF(AND($E$2="Noord",VLOOKUP($L$4&amp;$L35&amp;O$10,Data!$A:$H,6,FALSE)="Vakantie"),"x",IF(AND($E$2="Midden",VLOOKUP($L$4&amp;$L35&amp;O$10,Data!$A:$H,7,FALSE)="Vakantie"),"x",IF(AND($E$2="Zuid",VLOOKUP($L$4&amp;$L35&amp;O$10,Data!$A:$H,8,FALSE)="Vakantie"),"x",""))))))</f>
        <v/>
      </c>
      <c r="P35" s="19" t="str">
        <f>IF(AND($E$2="Noord",ISNA(VLOOKUP($L$4&amp;$L35&amp;P$10,Data!$A:$H,6,FALSE)=TRUE)),"",IF(AND($E$2="Midden",ISNA(VLOOKUP($L$4&amp;$L35&amp;P$10,Data!$A:$H,7,FALSE)=TRUE)),"",IF(AND($E$2="Zuid",ISNA(VLOOKUP($L$4&amp;$L35&amp;P$10,Data!$A:$H,8,FALSE)=TRUE)),"",IF(AND($E$2="Noord",VLOOKUP($L$4&amp;$L35&amp;P$10,Data!$A:$H,6,FALSE)="Vakantie"),"x",IF(AND($E$2="Midden",VLOOKUP($L$4&amp;$L35&amp;P$10,Data!$A:$H,7,FALSE)="Vakantie"),"x",IF(AND($E$2="Zuid",VLOOKUP($L$4&amp;$L35&amp;P$10,Data!$A:$H,8,FALSE)="Vakantie"),"x",""))))))</f>
        <v/>
      </c>
      <c r="Q35" s="19" t="str">
        <f>IF(AND($E$2="Noord",ISNA(VLOOKUP($L$4&amp;$L35&amp;Q$10,Data!$A:$H,6,FALSE)=TRUE)),"",IF(AND($E$2="Midden",ISNA(VLOOKUP($L$4&amp;$L35&amp;Q$10,Data!$A:$H,7,FALSE)=TRUE)),"",IF(AND($E$2="Zuid",ISNA(VLOOKUP($L$4&amp;$L35&amp;Q$10,Data!$A:$H,8,FALSE)=TRUE)),"",IF(AND($E$2="Noord",VLOOKUP($L$4&amp;$L35&amp;Q$10,Data!$A:$H,6,FALSE)="Vakantie"),"x",IF(AND($E$2="Midden",VLOOKUP($L$4&amp;$L35&amp;Q$10,Data!$A:$H,7,FALSE)="Vakantie"),"x",IF(AND($E$2="Zuid",VLOOKUP($L$4&amp;$L35&amp;Q$10,Data!$A:$H,8,FALSE)="Vakantie"),"x",""))))))</f>
        <v/>
      </c>
      <c r="R35" s="19" t="str">
        <f>IF(AND($E$2="Noord",ISNA(VLOOKUP($L$4&amp;$L35&amp;R$10,Data!$A:$H,6,FALSE)=TRUE)),"",IF(AND($E$2="Midden",ISNA(VLOOKUP($L$4&amp;$L35&amp;R$10,Data!$A:$H,7,FALSE)=TRUE)),"",IF(AND($E$2="Zuid",ISNA(VLOOKUP($L$4&amp;$L35&amp;R$10,Data!$A:$H,8,FALSE)=TRUE)),"",IF(AND($E$2="Noord",VLOOKUP($L$4&amp;$L35&amp;R$10,Data!$A:$H,6,FALSE)="Vakantie"),"x",IF(AND($E$2="Midden",VLOOKUP($L$4&amp;$L35&amp;R$10,Data!$A:$H,7,FALSE)="Vakantie"),"x",IF(AND($E$2="Zuid",VLOOKUP($L$4&amp;$L35&amp;R$10,Data!$A:$H,8,FALSE)="Vakantie"),"x",""))))))</f>
        <v/>
      </c>
      <c r="S35" s="19" t="str">
        <f>IF(AND($E$2="Noord",ISNA(VLOOKUP($L$4&amp;$L35&amp;S$10,Data!$A:$H,6,FALSE)=TRUE)),"",IF(AND($E$2="Midden",ISNA(VLOOKUP($L$4&amp;$L35&amp;S$10,Data!$A:$H,7,FALSE)=TRUE)),"",IF(AND($E$2="Zuid",ISNA(VLOOKUP($L$4&amp;$L35&amp;S$10,Data!$A:$H,8,FALSE)=TRUE)),"",IF(AND($E$2="Noord",VLOOKUP($L$4&amp;$L35&amp;S$10,Data!$A:$H,6,FALSE)="Vakantie"),"x",IF(AND($E$2="Midden",VLOOKUP($L$4&amp;$L35&amp;S$10,Data!$A:$H,7,FALSE)="Vakantie"),"x",IF(AND($E$2="Zuid",VLOOKUP($L$4&amp;$L35&amp;S$10,Data!$A:$H,8,FALSE)="Vakantie"),"x",""))))))</f>
        <v/>
      </c>
      <c r="T35" s="83">
        <f t="shared" si="1"/>
        <v>0</v>
      </c>
      <c r="V35" s="94">
        <v>25</v>
      </c>
      <c r="W35" s="126">
        <f t="shared" si="13"/>
        <v>46559</v>
      </c>
      <c r="X35" s="126">
        <f t="shared" si="4"/>
        <v>46563</v>
      </c>
      <c r="Y35" s="19" t="str">
        <f>IF(AND($E$2="Noord",ISNA(VLOOKUP($V$4&amp;$V35&amp;Y$10,Data!$A:$H,6,FALSE)=TRUE)),"",IF(AND($E$2="Midden",ISNA(VLOOKUP($V$4&amp;$V35&amp;Y$10,Data!$A:$H,7,FALSE)=TRUE)),"",IF(AND($E$2="Zuid",ISNA(VLOOKUP($V$4&amp;$V35&amp;Y$10,Data!$A:$H,8,FALSE)=TRUE)),"",IF(AND($E$2="Noord",VLOOKUP($V$4&amp;$V35&amp;Y$10,Data!$A:$H,6,FALSE)="Vakantie"),"x",IF(AND($E$2="Midden",VLOOKUP($V$4&amp;$V35&amp;Y$10,Data!$A:$H,7,FALSE)="Vakantie"),"x",IF(AND($E$2="Zuid",VLOOKUP($V$4&amp;$V35&amp;Y$10,Data!$A:$H,8,FALSE)="Vakantie"),"x",""))))))</f>
        <v/>
      </c>
      <c r="Z35" s="19" t="str">
        <f>IF(AND($E$2="Noord",ISNA(VLOOKUP($V$4&amp;$V35&amp;Z$10,Data!$A:$H,6,FALSE)=TRUE)),"",IF(AND($E$2="Midden",ISNA(VLOOKUP($V$4&amp;$V35&amp;Z$10,Data!$A:$H,7,FALSE)=TRUE)),"",IF(AND($E$2="Zuid",ISNA(VLOOKUP($V$4&amp;$V35&amp;Z$10,Data!$A:$H,8,FALSE)=TRUE)),"",IF(AND($E$2="Noord",VLOOKUP($V$4&amp;$V35&amp;Z$10,Data!$A:$H,6,FALSE)="Vakantie"),"x",IF(AND($E$2="Midden",VLOOKUP($V$4&amp;$V35&amp;Z$10,Data!$A:$H,7,FALSE)="Vakantie"),"x",IF(AND($E$2="Zuid",VLOOKUP($V$4&amp;$V35&amp;Z$10,Data!$A:$H,8,FALSE)="Vakantie"),"x",""))))))</f>
        <v/>
      </c>
      <c r="AA35" s="19" t="str">
        <f>IF(AND($E$2="Noord",ISNA(VLOOKUP($V$4&amp;$V35&amp;AA$10,Data!$A:$H,6,FALSE)=TRUE)),"",IF(AND($E$2="Midden",ISNA(VLOOKUP($V$4&amp;$V35&amp;AA$10,Data!$A:$H,7,FALSE)=TRUE)),"",IF(AND($E$2="Zuid",ISNA(VLOOKUP($V$4&amp;$V35&amp;AA$10,Data!$A:$H,8,FALSE)=TRUE)),"",IF(AND($E$2="Noord",VLOOKUP($V$4&amp;$V35&amp;AA$10,Data!$A:$H,6,FALSE)="Vakantie"),"x",IF(AND($E$2="Midden",VLOOKUP($V$4&amp;$V35&amp;AA$10,Data!$A:$H,7,FALSE)="Vakantie"),"x",IF(AND($E$2="Zuid",VLOOKUP($V$4&amp;$V35&amp;AA$10,Data!$A:$H,8,FALSE)="Vakantie"),"x",""))))))</f>
        <v/>
      </c>
      <c r="AB35" s="19" t="str">
        <f>IF(AND($E$2="Noord",ISNA(VLOOKUP($V$4&amp;$V35&amp;AB$10,Data!$A:$H,6,FALSE)=TRUE)),"",IF(AND($E$2="Midden",ISNA(VLOOKUP($V$4&amp;$V35&amp;AB$10,Data!$A:$H,7,FALSE)=TRUE)),"",IF(AND($E$2="Zuid",ISNA(VLOOKUP($V$4&amp;$V35&amp;AB$10,Data!$A:$H,8,FALSE)=TRUE)),"",IF(AND($E$2="Noord",VLOOKUP($V$4&amp;$V35&amp;AB$10,Data!$A:$H,6,FALSE)="Vakantie"),"x",IF(AND($E$2="Midden",VLOOKUP($V$4&amp;$V35&amp;AB$10,Data!$A:$H,7,FALSE)="Vakantie"),"x",IF(AND($E$2="Zuid",VLOOKUP($V$4&amp;$V35&amp;AB$10,Data!$A:$H,8,FALSE)="Vakantie"),"x",""))))))</f>
        <v/>
      </c>
      <c r="AC35" s="19" t="str">
        <f>IF(AND($E$2="Noord",ISNA(VLOOKUP($V$4&amp;$V35&amp;AC$10,Data!$A:$H,6,FALSE)=TRUE)),"",IF(AND($E$2="Midden",ISNA(VLOOKUP($V$4&amp;$V35&amp;AC$10,Data!$A:$H,7,FALSE)=TRUE)),"",IF(AND($E$2="Zuid",ISNA(VLOOKUP($V$4&amp;$V35&amp;AC$10,Data!$A:$H,8,FALSE)=TRUE)),"",IF(AND($E$2="Noord",VLOOKUP($V$4&amp;$V35&amp;AC$10,Data!$A:$H,6,FALSE)="Vakantie"),"x",IF(AND($E$2="Midden",VLOOKUP($V$4&amp;$V35&amp;AC$10,Data!$A:$H,7,FALSE)="Vakantie"),"x",IF(AND($E$2="Zuid",VLOOKUP($V$4&amp;$V35&amp;AC$10,Data!$A:$H,8,FALSE)="Vakantie"),"x",""))))))</f>
        <v/>
      </c>
      <c r="AD35" s="83">
        <f t="shared" si="2"/>
        <v>0</v>
      </c>
      <c r="AI35">
        <f t="shared" si="5"/>
        <v>1</v>
      </c>
      <c r="AJ35" s="97" t="str">
        <f>IF((COUNTIF($AI$11:$AI35,2))&gt;1,"",IF(OR(AI34="",AI34=2),"",IF(AI35=1,"",IF(AND($AI35=2,E35&lt;&gt;""),$C35,IF(AND($AI35=2,F35&lt;&gt;""),$C35+1,IF(AND($AI35=2,G35&lt;&gt;""),$C35+2,IF(AND($AI35=2,H35&lt;&gt;""),$C35+3,IF(AND($AI35=2,I35&lt;&gt;""),$C35+4,""))))))))</f>
        <v/>
      </c>
      <c r="AK35">
        <f>IF(SUM(E36:$I$62)+$T$68+$AD$68=0,1,2)</f>
        <v>1</v>
      </c>
      <c r="AL35" s="18" t="str">
        <f t="shared" si="6"/>
        <v/>
      </c>
      <c r="AM35">
        <f t="shared" si="7"/>
        <v>1</v>
      </c>
      <c r="AN35" s="18" t="str">
        <f t="shared" si="14"/>
        <v/>
      </c>
      <c r="AO35">
        <f>IF(SUM(O36:$S$62)+$AD$68=0,1,2)</f>
        <v>1</v>
      </c>
      <c r="AP35" s="18" t="str">
        <f t="shared" si="8"/>
        <v/>
      </c>
      <c r="AQ35">
        <f>IF(SUM($O36:$S$62)=0,1,2)</f>
        <v>1</v>
      </c>
      <c r="AR35" s="18" t="str">
        <f>IF((COUNTIF($AI$11:$AI$64,2)+COUNTIF($AM$11:$AM$64,2)+COUNTIF(AQ$12:$AQ35,2))&gt;1,"",IF(OR(AQ34="",AQ34=2),"",IF(AQ35=1,"",IF(AND(AQ35=2,Y35&lt;&gt;""),W35,IF(AND(AQ35=2,Z35&lt;&gt;""),W35+1,IF(AND(AQ35=2,AA35&lt;&gt;""),W35+2,IF(AND(AQ35=2,AB35&lt;&gt;""),W35+3,IF(AND(AQ35=2,AC35&lt;&gt;""),W35+4,""))))))))</f>
        <v/>
      </c>
      <c r="AS35">
        <f>IF(SUM(Y36:$AC$62)=0,1,2)</f>
        <v>1</v>
      </c>
      <c r="AT35" s="18" t="str">
        <f t="shared" si="9"/>
        <v/>
      </c>
    </row>
    <row r="36" spans="2:46" x14ac:dyDescent="0.3">
      <c r="B36" s="94">
        <v>26</v>
      </c>
      <c r="C36" s="95">
        <f t="shared" si="10"/>
        <v>45831</v>
      </c>
      <c r="D36" s="95">
        <f t="shared" si="3"/>
        <v>45835</v>
      </c>
      <c r="E36" s="19" t="str">
        <f>IF(AND($E$2="Noord",ISNA(VLOOKUP($B$4&amp;$B36&amp;E$10,Data!$A:$H,6,FALSE)=TRUE)),"",IF(AND($E$2="Midden",ISNA(VLOOKUP($B$4&amp;$B36&amp;E$10,Data!$A:$H,7,FALSE)=TRUE)),"",IF(AND($E$2="Zuid",ISNA(VLOOKUP($B$4&amp;$B36&amp;E$10,Data!$A:$H,8,FALSE)=TRUE)),"",IF(AND($E$2="Noord",VLOOKUP($B$4&amp;$B36&amp;E$10,Data!$A:$H,6,FALSE)="Vakantie"),"x",IF(AND($E$2="Midden",VLOOKUP($B$4&amp;$B36&amp;E$10,Data!$A:$H,7,FALSE)="Vakantie"),"x",IF(AND($E$2="Zuid",VLOOKUP($B$4&amp;$B36&amp;E$10,Data!$A:$H,8,FALSE)="Vakantie"),"x",""))))))</f>
        <v/>
      </c>
      <c r="F36" s="19" t="str">
        <f>IF(AND($E$2="Noord",ISNA(VLOOKUP($B$4&amp;$B36&amp;F$10,Data!$A:$H,6,FALSE)=TRUE)),"",IF(AND($E$2="Midden",ISNA(VLOOKUP($B$4&amp;$B36&amp;F$10,Data!$A:$H,7,FALSE)=TRUE)),"",IF(AND($E$2="Zuid",ISNA(VLOOKUP($B$4&amp;$B36&amp;F$10,Data!$A:$H,8,FALSE)=TRUE)),"",IF(AND($E$2="Noord",VLOOKUP($B$4&amp;$B36&amp;F$10,Data!$A:$H,6,FALSE)="Vakantie"),"x",IF(AND($E$2="Midden",VLOOKUP($B$4&amp;$B36&amp;F$10,Data!$A:$H,7,FALSE)="Vakantie"),"x",IF(AND($E$2="Zuid",VLOOKUP($B$4&amp;$B36&amp;F$10,Data!$A:$H,8,FALSE)="Vakantie"),"x",""))))))</f>
        <v/>
      </c>
      <c r="G36" s="19" t="str">
        <f>IF(AND($E$2="Noord",ISNA(VLOOKUP($B$4&amp;$B36&amp;G$10,Data!$A:$H,6,FALSE)=TRUE)),"",IF(AND($E$2="Midden",ISNA(VLOOKUP($B$4&amp;$B36&amp;G$10,Data!$A:$H,7,FALSE)=TRUE)),"",IF(AND($E$2="Zuid",ISNA(VLOOKUP($B$4&amp;$B36&amp;G$10,Data!$A:$H,8,FALSE)=TRUE)),"",IF(AND($E$2="Noord",VLOOKUP($B$4&amp;$B36&amp;G$10,Data!$A:$H,6,FALSE)="Vakantie"),"x",IF(AND($E$2="Midden",VLOOKUP($B$4&amp;$B36&amp;G$10,Data!$A:$H,7,FALSE)="Vakantie"),"x",IF(AND($E$2="Zuid",VLOOKUP($B$4&amp;$B36&amp;G$10,Data!$A:$H,8,FALSE)="Vakantie"),"x",""))))))</f>
        <v/>
      </c>
      <c r="H36" s="19" t="str">
        <f>IF(AND($E$2="Noord",ISNA(VLOOKUP($B$4&amp;$B36&amp;H$10,Data!$A:$H,6,FALSE)=TRUE)),"",IF(AND($E$2="Midden",ISNA(VLOOKUP($B$4&amp;$B36&amp;H$10,Data!$A:$H,7,FALSE)=TRUE)),"",IF(AND($E$2="Zuid",ISNA(VLOOKUP($B$4&amp;$B36&amp;H$10,Data!$A:$H,8,FALSE)=TRUE)),"",IF(AND($E$2="Noord",VLOOKUP($B$4&amp;$B36&amp;H$10,Data!$A:$H,6,FALSE)="Vakantie"),"x",IF(AND($E$2="Midden",VLOOKUP($B$4&amp;$B36&amp;H$10,Data!$A:$H,7,FALSE)="Vakantie"),"x",IF(AND($E$2="Zuid",VLOOKUP($B$4&amp;$B36&amp;H$10,Data!$A:$H,8,FALSE)="Vakantie"),"x",""))))))</f>
        <v/>
      </c>
      <c r="I36" s="19" t="str">
        <f>IF(AND($E$2="Noord",ISNA(VLOOKUP($B$4&amp;$B36&amp;I$10,Data!$A:$H,6,FALSE)=TRUE)),"",IF(AND($E$2="Midden",ISNA(VLOOKUP($B$4&amp;$B36&amp;I$10,Data!$A:$H,7,FALSE)=TRUE)),"",IF(AND($E$2="Zuid",ISNA(VLOOKUP($B$4&amp;$B36&amp;I$10,Data!$A:$H,8,FALSE)=TRUE)),"",IF(AND($E$2="Noord",VLOOKUP($B$4&amp;$B36&amp;I$10,Data!$A:$H,6,FALSE)="Vakantie"),"x",IF(AND($E$2="Midden",VLOOKUP($B$4&amp;$B36&amp;I$10,Data!$A:$H,7,FALSE)="Vakantie"),"x",IF(AND($E$2="Zuid",VLOOKUP($B$4&amp;$B36&amp;I$10,Data!$A:$H,8,FALSE)="Vakantie"),"x",""))))))</f>
        <v/>
      </c>
      <c r="J36" s="83">
        <f t="shared" si="0"/>
        <v>0</v>
      </c>
      <c r="L36" s="94">
        <v>26</v>
      </c>
      <c r="M36" s="126">
        <f t="shared" si="11"/>
        <v>46195</v>
      </c>
      <c r="N36" s="127">
        <f t="shared" si="12"/>
        <v>46199</v>
      </c>
      <c r="O36" s="19" t="str">
        <f>IF(AND($E$2="Noord",ISNA(VLOOKUP($L$4&amp;$L36&amp;O$10,Data!$A:$H,6,FALSE)=TRUE)),"",IF(AND($E$2="Midden",ISNA(VLOOKUP($L$4&amp;$L36&amp;O$10,Data!$A:$H,7,FALSE)=TRUE)),"",IF(AND($E$2="Zuid",ISNA(VLOOKUP($L$4&amp;$L36&amp;O$10,Data!$A:$H,8,FALSE)=TRUE)),"",IF(AND($E$2="Noord",VLOOKUP($L$4&amp;$L36&amp;O$10,Data!$A:$H,6,FALSE)="Vakantie"),"x",IF(AND($E$2="Midden",VLOOKUP($L$4&amp;$L36&amp;O$10,Data!$A:$H,7,FALSE)="Vakantie"),"x",IF(AND($E$2="Zuid",VLOOKUP($L$4&amp;$L36&amp;O$10,Data!$A:$H,8,FALSE)="Vakantie"),"x",""))))))</f>
        <v/>
      </c>
      <c r="P36" s="19" t="str">
        <f>IF(AND($E$2="Noord",ISNA(VLOOKUP($L$4&amp;$L36&amp;P$10,Data!$A:$H,6,FALSE)=TRUE)),"",IF(AND($E$2="Midden",ISNA(VLOOKUP($L$4&amp;$L36&amp;P$10,Data!$A:$H,7,FALSE)=TRUE)),"",IF(AND($E$2="Zuid",ISNA(VLOOKUP($L$4&amp;$L36&amp;P$10,Data!$A:$H,8,FALSE)=TRUE)),"",IF(AND($E$2="Noord",VLOOKUP($L$4&amp;$L36&amp;P$10,Data!$A:$H,6,FALSE)="Vakantie"),"x",IF(AND($E$2="Midden",VLOOKUP($L$4&amp;$L36&amp;P$10,Data!$A:$H,7,FALSE)="Vakantie"),"x",IF(AND($E$2="Zuid",VLOOKUP($L$4&amp;$L36&amp;P$10,Data!$A:$H,8,FALSE)="Vakantie"),"x",""))))))</f>
        <v/>
      </c>
      <c r="Q36" s="19" t="str">
        <f>IF(AND($E$2="Noord",ISNA(VLOOKUP($L$4&amp;$L36&amp;Q$10,Data!$A:$H,6,FALSE)=TRUE)),"",IF(AND($E$2="Midden",ISNA(VLOOKUP($L$4&amp;$L36&amp;Q$10,Data!$A:$H,7,FALSE)=TRUE)),"",IF(AND($E$2="Zuid",ISNA(VLOOKUP($L$4&amp;$L36&amp;Q$10,Data!$A:$H,8,FALSE)=TRUE)),"",IF(AND($E$2="Noord",VLOOKUP($L$4&amp;$L36&amp;Q$10,Data!$A:$H,6,FALSE)="Vakantie"),"x",IF(AND($E$2="Midden",VLOOKUP($L$4&amp;$L36&amp;Q$10,Data!$A:$H,7,FALSE)="Vakantie"),"x",IF(AND($E$2="Zuid",VLOOKUP($L$4&amp;$L36&amp;Q$10,Data!$A:$H,8,FALSE)="Vakantie"),"x",""))))))</f>
        <v/>
      </c>
      <c r="R36" s="19" t="str">
        <f>IF(AND($E$2="Noord",ISNA(VLOOKUP($L$4&amp;$L36&amp;R$10,Data!$A:$H,6,FALSE)=TRUE)),"",IF(AND($E$2="Midden",ISNA(VLOOKUP($L$4&amp;$L36&amp;R$10,Data!$A:$H,7,FALSE)=TRUE)),"",IF(AND($E$2="Zuid",ISNA(VLOOKUP($L$4&amp;$L36&amp;R$10,Data!$A:$H,8,FALSE)=TRUE)),"",IF(AND($E$2="Noord",VLOOKUP($L$4&amp;$L36&amp;R$10,Data!$A:$H,6,FALSE)="Vakantie"),"x",IF(AND($E$2="Midden",VLOOKUP($L$4&amp;$L36&amp;R$10,Data!$A:$H,7,FALSE)="Vakantie"),"x",IF(AND($E$2="Zuid",VLOOKUP($L$4&amp;$L36&amp;R$10,Data!$A:$H,8,FALSE)="Vakantie"),"x",""))))))</f>
        <v/>
      </c>
      <c r="S36" s="19" t="str">
        <f>IF(AND($E$2="Noord",ISNA(VLOOKUP($L$4&amp;$L36&amp;S$10,Data!$A:$H,6,FALSE)=TRUE)),"",IF(AND($E$2="Midden",ISNA(VLOOKUP($L$4&amp;$L36&amp;S$10,Data!$A:$H,7,FALSE)=TRUE)),"",IF(AND($E$2="Zuid",ISNA(VLOOKUP($L$4&amp;$L36&amp;S$10,Data!$A:$H,8,FALSE)=TRUE)),"",IF(AND($E$2="Noord",VLOOKUP($L$4&amp;$L36&amp;S$10,Data!$A:$H,6,FALSE)="Vakantie"),"x",IF(AND($E$2="Midden",VLOOKUP($L$4&amp;$L36&amp;S$10,Data!$A:$H,7,FALSE)="Vakantie"),"x",IF(AND($E$2="Zuid",VLOOKUP($L$4&amp;$L36&amp;S$10,Data!$A:$H,8,FALSE)="Vakantie"),"x",""))))))</f>
        <v/>
      </c>
      <c r="T36" s="83">
        <f t="shared" si="1"/>
        <v>0</v>
      </c>
      <c r="V36" s="94">
        <v>26</v>
      </c>
      <c r="W36" s="126">
        <f t="shared" si="13"/>
        <v>46566</v>
      </c>
      <c r="X36" s="126">
        <f t="shared" si="4"/>
        <v>46570</v>
      </c>
      <c r="Y36" s="19" t="str">
        <f>IF(AND($E$2="Noord",ISNA(VLOOKUP($V$4&amp;$V36&amp;Y$10,Data!$A:$H,6,FALSE)=TRUE)),"",IF(AND($E$2="Midden",ISNA(VLOOKUP($V$4&amp;$V36&amp;Y$10,Data!$A:$H,7,FALSE)=TRUE)),"",IF(AND($E$2="Zuid",ISNA(VLOOKUP($V$4&amp;$V36&amp;Y$10,Data!$A:$H,8,FALSE)=TRUE)),"",IF(AND($E$2="Noord",VLOOKUP($V$4&amp;$V36&amp;Y$10,Data!$A:$H,6,FALSE)="Vakantie"),"x",IF(AND($E$2="Midden",VLOOKUP($V$4&amp;$V36&amp;Y$10,Data!$A:$H,7,FALSE)="Vakantie"),"x",IF(AND($E$2="Zuid",VLOOKUP($V$4&amp;$V36&amp;Y$10,Data!$A:$H,8,FALSE)="Vakantie"),"x",""))))))</f>
        <v/>
      </c>
      <c r="Z36" s="19" t="str">
        <f>IF(AND($E$2="Noord",ISNA(VLOOKUP($V$4&amp;$V36&amp;Z$10,Data!$A:$H,6,FALSE)=TRUE)),"",IF(AND($E$2="Midden",ISNA(VLOOKUP($V$4&amp;$V36&amp;Z$10,Data!$A:$H,7,FALSE)=TRUE)),"",IF(AND($E$2="Zuid",ISNA(VLOOKUP($V$4&amp;$V36&amp;Z$10,Data!$A:$H,8,FALSE)=TRUE)),"",IF(AND($E$2="Noord",VLOOKUP($V$4&amp;$V36&amp;Z$10,Data!$A:$H,6,FALSE)="Vakantie"),"x",IF(AND($E$2="Midden",VLOOKUP($V$4&amp;$V36&amp;Z$10,Data!$A:$H,7,FALSE)="Vakantie"),"x",IF(AND($E$2="Zuid",VLOOKUP($V$4&amp;$V36&amp;Z$10,Data!$A:$H,8,FALSE)="Vakantie"),"x",""))))))</f>
        <v/>
      </c>
      <c r="AA36" s="19" t="str">
        <f>IF(AND($E$2="Noord",ISNA(VLOOKUP($V$4&amp;$V36&amp;AA$10,Data!$A:$H,6,FALSE)=TRUE)),"",IF(AND($E$2="Midden",ISNA(VLOOKUP($V$4&amp;$V36&amp;AA$10,Data!$A:$H,7,FALSE)=TRUE)),"",IF(AND($E$2="Zuid",ISNA(VLOOKUP($V$4&amp;$V36&amp;AA$10,Data!$A:$H,8,FALSE)=TRUE)),"",IF(AND($E$2="Noord",VLOOKUP($V$4&amp;$V36&amp;AA$10,Data!$A:$H,6,FALSE)="Vakantie"),"x",IF(AND($E$2="Midden",VLOOKUP($V$4&amp;$V36&amp;AA$10,Data!$A:$H,7,FALSE)="Vakantie"),"x",IF(AND($E$2="Zuid",VLOOKUP($V$4&amp;$V36&amp;AA$10,Data!$A:$H,8,FALSE)="Vakantie"),"x",""))))))</f>
        <v/>
      </c>
      <c r="AB36" s="19" t="str">
        <f>IF(AND($E$2="Noord",ISNA(VLOOKUP($V$4&amp;$V36&amp;AB$10,Data!$A:$H,6,FALSE)=TRUE)),"",IF(AND($E$2="Midden",ISNA(VLOOKUP($V$4&amp;$V36&amp;AB$10,Data!$A:$H,7,FALSE)=TRUE)),"",IF(AND($E$2="Zuid",ISNA(VLOOKUP($V$4&amp;$V36&amp;AB$10,Data!$A:$H,8,FALSE)=TRUE)),"",IF(AND($E$2="Noord",VLOOKUP($V$4&amp;$V36&amp;AB$10,Data!$A:$H,6,FALSE)="Vakantie"),"x",IF(AND($E$2="Midden",VLOOKUP($V$4&amp;$V36&amp;AB$10,Data!$A:$H,7,FALSE)="Vakantie"),"x",IF(AND($E$2="Zuid",VLOOKUP($V$4&amp;$V36&amp;AB$10,Data!$A:$H,8,FALSE)="Vakantie"),"x",""))))))</f>
        <v/>
      </c>
      <c r="AC36" s="19" t="str">
        <f>IF(AND($E$2="Noord",ISNA(VLOOKUP($V$4&amp;$V36&amp;AC$10,Data!$A:$H,6,FALSE)=TRUE)),"",IF(AND($E$2="Midden",ISNA(VLOOKUP($V$4&amp;$V36&amp;AC$10,Data!$A:$H,7,FALSE)=TRUE)),"",IF(AND($E$2="Zuid",ISNA(VLOOKUP($V$4&amp;$V36&amp;AC$10,Data!$A:$H,8,FALSE)=TRUE)),"",IF(AND($E$2="Noord",VLOOKUP($V$4&amp;$V36&amp;AC$10,Data!$A:$H,6,FALSE)="Vakantie"),"x",IF(AND($E$2="Midden",VLOOKUP($V$4&amp;$V36&amp;AC$10,Data!$A:$H,7,FALSE)="Vakantie"),"x",IF(AND($E$2="Zuid",VLOOKUP($V$4&amp;$V36&amp;AC$10,Data!$A:$H,8,FALSE)="Vakantie"),"x",""))))))</f>
        <v/>
      </c>
      <c r="AD36" s="83">
        <f t="shared" si="2"/>
        <v>0</v>
      </c>
      <c r="AI36">
        <f t="shared" si="5"/>
        <v>1</v>
      </c>
      <c r="AJ36" s="97" t="str">
        <f>IF((COUNTIF($AI$11:$AI36,2))&gt;1,"",IF(OR(AI35="",AI35=2),"",IF(AI36=1,"",IF(AND($AI36=2,E36&lt;&gt;""),$C36,IF(AND($AI36=2,F36&lt;&gt;""),$C36+1,IF(AND($AI36=2,G36&lt;&gt;""),$C36+2,IF(AND($AI36=2,H36&lt;&gt;""),$C36+3,IF(AND($AI36=2,I36&lt;&gt;""),$C36+4,""))))))))</f>
        <v/>
      </c>
      <c r="AK36">
        <f>IF(SUM(E37:$I$62)+$T$68+$AD$68=0,1,2)</f>
        <v>1</v>
      </c>
      <c r="AL36" s="18" t="str">
        <f t="shared" si="6"/>
        <v/>
      </c>
      <c r="AM36">
        <f t="shared" si="7"/>
        <v>1</v>
      </c>
      <c r="AN36" s="18" t="str">
        <f t="shared" si="14"/>
        <v/>
      </c>
      <c r="AO36">
        <f>IF(SUM(O37:$S$62)+$AD$68=0,1,2)</f>
        <v>1</v>
      </c>
      <c r="AP36" s="18" t="str">
        <f t="shared" si="8"/>
        <v/>
      </c>
      <c r="AQ36">
        <f>IF(SUM($O37:$S$62)=0,1,2)</f>
        <v>1</v>
      </c>
      <c r="AR36" s="18" t="str">
        <f>IF((COUNTIF($AI$11:$AI$64,2)+COUNTIF($AM$11:$AM$64,2)+COUNTIF(AQ$12:$AQ36,2))&gt;1,"",IF(OR(AQ35="",AQ35=2),"",IF(AQ36=1,"",IF(AND(AQ36=2,Y36&lt;&gt;""),W36,IF(AND(AQ36=2,Z36&lt;&gt;""),W36+1,IF(AND(AQ36=2,AA36&lt;&gt;""),W36+2,IF(AND(AQ36=2,AB36&lt;&gt;""),W36+3,IF(AND(AQ36=2,AC36&lt;&gt;""),W36+4,""))))))))</f>
        <v/>
      </c>
      <c r="AS36">
        <f>IF(SUM(Y37:$AC$62)=0,1,2)</f>
        <v>1</v>
      </c>
      <c r="AT36" s="18" t="str">
        <f t="shared" si="9"/>
        <v/>
      </c>
    </row>
    <row r="37" spans="2:46" x14ac:dyDescent="0.3">
      <c r="B37" s="94">
        <v>27</v>
      </c>
      <c r="C37" s="95">
        <f t="shared" si="10"/>
        <v>45838</v>
      </c>
      <c r="D37" s="95">
        <f t="shared" si="3"/>
        <v>45842</v>
      </c>
      <c r="E37" s="19" t="str">
        <f>IF(AND($E$2="Noord",ISNA(VLOOKUP($B$4&amp;$B37&amp;E$10,Data!$A:$H,6,FALSE)=TRUE)),"",IF(AND($E$2="Midden",ISNA(VLOOKUP($B$4&amp;$B37&amp;E$10,Data!$A:$H,7,FALSE)=TRUE)),"",IF(AND($E$2="Zuid",ISNA(VLOOKUP($B$4&amp;$B37&amp;E$10,Data!$A:$H,8,FALSE)=TRUE)),"",IF(AND($E$2="Noord",VLOOKUP($B$4&amp;$B37&amp;E$10,Data!$A:$H,6,FALSE)="Vakantie"),"x",IF(AND($E$2="Midden",VLOOKUP($B$4&amp;$B37&amp;E$10,Data!$A:$H,7,FALSE)="Vakantie"),"x",IF(AND($E$2="Zuid",VLOOKUP($B$4&amp;$B37&amp;E$10,Data!$A:$H,8,FALSE)="Vakantie"),"x",""))))))</f>
        <v/>
      </c>
      <c r="F37" s="19" t="str">
        <f>IF(AND($E$2="Noord",ISNA(VLOOKUP($B$4&amp;$B37&amp;F$10,Data!$A:$H,6,FALSE)=TRUE)),"",IF(AND($E$2="Midden",ISNA(VLOOKUP($B$4&amp;$B37&amp;F$10,Data!$A:$H,7,FALSE)=TRUE)),"",IF(AND($E$2="Zuid",ISNA(VLOOKUP($B$4&amp;$B37&amp;F$10,Data!$A:$H,8,FALSE)=TRUE)),"",IF(AND($E$2="Noord",VLOOKUP($B$4&amp;$B37&amp;F$10,Data!$A:$H,6,FALSE)="Vakantie"),"x",IF(AND($E$2="Midden",VLOOKUP($B$4&amp;$B37&amp;F$10,Data!$A:$H,7,FALSE)="Vakantie"),"x",IF(AND($E$2="Zuid",VLOOKUP($B$4&amp;$B37&amp;F$10,Data!$A:$H,8,FALSE)="Vakantie"),"x",""))))))</f>
        <v/>
      </c>
      <c r="G37" s="19" t="str">
        <f>IF(AND($E$2="Noord",ISNA(VLOOKUP($B$4&amp;$B37&amp;G$10,Data!$A:$H,6,FALSE)=TRUE)),"",IF(AND($E$2="Midden",ISNA(VLOOKUP($B$4&amp;$B37&amp;G$10,Data!$A:$H,7,FALSE)=TRUE)),"",IF(AND($E$2="Zuid",ISNA(VLOOKUP($B$4&amp;$B37&amp;G$10,Data!$A:$H,8,FALSE)=TRUE)),"",IF(AND($E$2="Noord",VLOOKUP($B$4&amp;$B37&amp;G$10,Data!$A:$H,6,FALSE)="Vakantie"),"x",IF(AND($E$2="Midden",VLOOKUP($B$4&amp;$B37&amp;G$10,Data!$A:$H,7,FALSE)="Vakantie"),"x",IF(AND($E$2="Zuid",VLOOKUP($B$4&amp;$B37&amp;G$10,Data!$A:$H,8,FALSE)="Vakantie"),"x",""))))))</f>
        <v/>
      </c>
      <c r="H37" s="19" t="str">
        <f>IF(AND($E$2="Noord",ISNA(VLOOKUP($B$4&amp;$B37&amp;H$10,Data!$A:$H,6,FALSE)=TRUE)),"",IF(AND($E$2="Midden",ISNA(VLOOKUP($B$4&amp;$B37&amp;H$10,Data!$A:$H,7,FALSE)=TRUE)),"",IF(AND($E$2="Zuid",ISNA(VLOOKUP($B$4&amp;$B37&amp;H$10,Data!$A:$H,8,FALSE)=TRUE)),"",IF(AND($E$2="Noord",VLOOKUP($B$4&amp;$B37&amp;H$10,Data!$A:$H,6,FALSE)="Vakantie"),"x",IF(AND($E$2="Midden",VLOOKUP($B$4&amp;$B37&amp;H$10,Data!$A:$H,7,FALSE)="Vakantie"),"x",IF(AND($E$2="Zuid",VLOOKUP($B$4&amp;$B37&amp;H$10,Data!$A:$H,8,FALSE)="Vakantie"),"x",""))))))</f>
        <v/>
      </c>
      <c r="I37" s="19" t="str">
        <f>IF(AND($E$2="Noord",ISNA(VLOOKUP($B$4&amp;$B37&amp;I$10,Data!$A:$H,6,FALSE)=TRUE)),"",IF(AND($E$2="Midden",ISNA(VLOOKUP($B$4&amp;$B37&amp;I$10,Data!$A:$H,7,FALSE)=TRUE)),"",IF(AND($E$2="Zuid",ISNA(VLOOKUP($B$4&amp;$B37&amp;I$10,Data!$A:$H,8,FALSE)=TRUE)),"",IF(AND($E$2="Noord",VLOOKUP($B$4&amp;$B37&amp;I$10,Data!$A:$H,6,FALSE)="Vakantie"),"x",IF(AND($E$2="Midden",VLOOKUP($B$4&amp;$B37&amp;I$10,Data!$A:$H,7,FALSE)="Vakantie"),"x",IF(AND($E$2="Zuid",VLOOKUP($B$4&amp;$B37&amp;I$10,Data!$A:$H,8,FALSE)="Vakantie"),"x",""))))))</f>
        <v/>
      </c>
      <c r="J37" s="83">
        <f t="shared" si="0"/>
        <v>0</v>
      </c>
      <c r="L37" s="94">
        <v>27</v>
      </c>
      <c r="M37" s="126">
        <f t="shared" si="11"/>
        <v>46202</v>
      </c>
      <c r="N37" s="127">
        <f t="shared" si="12"/>
        <v>46206</v>
      </c>
      <c r="O37" s="19" t="str">
        <f>IF(AND($E$2="Noord",ISNA(VLOOKUP($L$4&amp;$L37&amp;O$10,Data!$A:$H,6,FALSE)=TRUE)),"",IF(AND($E$2="Midden",ISNA(VLOOKUP($L$4&amp;$L37&amp;O$10,Data!$A:$H,7,FALSE)=TRUE)),"",IF(AND($E$2="Zuid",ISNA(VLOOKUP($L$4&amp;$L37&amp;O$10,Data!$A:$H,8,FALSE)=TRUE)),"",IF(AND($E$2="Noord",VLOOKUP($L$4&amp;$L37&amp;O$10,Data!$A:$H,6,FALSE)="Vakantie"),"x",IF(AND($E$2="Midden",VLOOKUP($L$4&amp;$L37&amp;O$10,Data!$A:$H,7,FALSE)="Vakantie"),"x",IF(AND($E$2="Zuid",VLOOKUP($L$4&amp;$L37&amp;O$10,Data!$A:$H,8,FALSE)="Vakantie"),"x",""))))))</f>
        <v/>
      </c>
      <c r="P37" s="19" t="str">
        <f>IF(AND($E$2="Noord",ISNA(VLOOKUP($L$4&amp;$L37&amp;P$10,Data!$A:$H,6,FALSE)=TRUE)),"",IF(AND($E$2="Midden",ISNA(VLOOKUP($L$4&amp;$L37&amp;P$10,Data!$A:$H,7,FALSE)=TRUE)),"",IF(AND($E$2="Zuid",ISNA(VLOOKUP($L$4&amp;$L37&amp;P$10,Data!$A:$H,8,FALSE)=TRUE)),"",IF(AND($E$2="Noord",VLOOKUP($L$4&amp;$L37&amp;P$10,Data!$A:$H,6,FALSE)="Vakantie"),"x",IF(AND($E$2="Midden",VLOOKUP($L$4&amp;$L37&amp;P$10,Data!$A:$H,7,FALSE)="Vakantie"),"x",IF(AND($E$2="Zuid",VLOOKUP($L$4&amp;$L37&amp;P$10,Data!$A:$H,8,FALSE)="Vakantie"),"x",""))))))</f>
        <v/>
      </c>
      <c r="Q37" s="19" t="str">
        <f>IF(AND($E$2="Noord",ISNA(VLOOKUP($L$4&amp;$L37&amp;Q$10,Data!$A:$H,6,FALSE)=TRUE)),"",IF(AND($E$2="Midden",ISNA(VLOOKUP($L$4&amp;$L37&amp;Q$10,Data!$A:$H,7,FALSE)=TRUE)),"",IF(AND($E$2="Zuid",ISNA(VLOOKUP($L$4&amp;$L37&amp;Q$10,Data!$A:$H,8,FALSE)=TRUE)),"",IF(AND($E$2="Noord",VLOOKUP($L$4&amp;$L37&amp;Q$10,Data!$A:$H,6,FALSE)="Vakantie"),"x",IF(AND($E$2="Midden",VLOOKUP($L$4&amp;$L37&amp;Q$10,Data!$A:$H,7,FALSE)="Vakantie"),"x",IF(AND($E$2="Zuid",VLOOKUP($L$4&amp;$L37&amp;Q$10,Data!$A:$H,8,FALSE)="Vakantie"),"x",""))))))</f>
        <v/>
      </c>
      <c r="R37" s="19" t="str">
        <f>IF(AND($E$2="Noord",ISNA(VLOOKUP($L$4&amp;$L37&amp;R$10,Data!$A:$H,6,FALSE)=TRUE)),"",IF(AND($E$2="Midden",ISNA(VLOOKUP($L$4&amp;$L37&amp;R$10,Data!$A:$H,7,FALSE)=TRUE)),"",IF(AND($E$2="Zuid",ISNA(VLOOKUP($L$4&amp;$L37&amp;R$10,Data!$A:$H,8,FALSE)=TRUE)),"",IF(AND($E$2="Noord",VLOOKUP($L$4&amp;$L37&amp;R$10,Data!$A:$H,6,FALSE)="Vakantie"),"x",IF(AND($E$2="Midden",VLOOKUP($L$4&amp;$L37&amp;R$10,Data!$A:$H,7,FALSE)="Vakantie"),"x",IF(AND($E$2="Zuid",VLOOKUP($L$4&amp;$L37&amp;R$10,Data!$A:$H,8,FALSE)="Vakantie"),"x",""))))))</f>
        <v/>
      </c>
      <c r="S37" s="19" t="str">
        <f>IF(AND($E$2="Noord",ISNA(VLOOKUP($L$4&amp;$L37&amp;S$10,Data!$A:$H,6,FALSE)=TRUE)),"",IF(AND($E$2="Midden",ISNA(VLOOKUP($L$4&amp;$L37&amp;S$10,Data!$A:$H,7,FALSE)=TRUE)),"",IF(AND($E$2="Zuid",ISNA(VLOOKUP($L$4&amp;$L37&amp;S$10,Data!$A:$H,8,FALSE)=TRUE)),"",IF(AND($E$2="Noord",VLOOKUP($L$4&amp;$L37&amp;S$10,Data!$A:$H,6,FALSE)="Vakantie"),"x",IF(AND($E$2="Midden",VLOOKUP($L$4&amp;$L37&amp;S$10,Data!$A:$H,7,FALSE)="Vakantie"),"x",IF(AND($E$2="Zuid",VLOOKUP($L$4&amp;$L37&amp;S$10,Data!$A:$H,8,FALSE)="Vakantie"),"x",""))))))</f>
        <v/>
      </c>
      <c r="T37" s="83">
        <f t="shared" si="1"/>
        <v>0</v>
      </c>
      <c r="V37" s="94">
        <v>27</v>
      </c>
      <c r="W37" s="126">
        <f t="shared" si="13"/>
        <v>46573</v>
      </c>
      <c r="X37" s="126">
        <f t="shared" si="4"/>
        <v>46577</v>
      </c>
      <c r="Y37" s="19" t="str">
        <f>IF(AND($E$2="Noord",ISNA(VLOOKUP($V$4&amp;$V37&amp;Y$10,Data!$A:$H,6,FALSE)=TRUE)),"",IF(AND($E$2="Midden",ISNA(VLOOKUP($V$4&amp;$V37&amp;Y$10,Data!$A:$H,7,FALSE)=TRUE)),"",IF(AND($E$2="Zuid",ISNA(VLOOKUP($V$4&amp;$V37&amp;Y$10,Data!$A:$H,8,FALSE)=TRUE)),"",IF(AND($E$2="Noord",VLOOKUP($V$4&amp;$V37&amp;Y$10,Data!$A:$H,6,FALSE)="Vakantie"),"x",IF(AND($E$2="Midden",VLOOKUP($V$4&amp;$V37&amp;Y$10,Data!$A:$H,7,FALSE)="Vakantie"),"x",IF(AND($E$2="Zuid",VLOOKUP($V$4&amp;$V37&amp;Y$10,Data!$A:$H,8,FALSE)="Vakantie"),"x",""))))))</f>
        <v/>
      </c>
      <c r="Z37" s="19" t="str">
        <f>IF(AND($E$2="Noord",ISNA(VLOOKUP($V$4&amp;$V37&amp;Z$10,Data!$A:$H,6,FALSE)=TRUE)),"",IF(AND($E$2="Midden",ISNA(VLOOKUP($V$4&amp;$V37&amp;Z$10,Data!$A:$H,7,FALSE)=TRUE)),"",IF(AND($E$2="Zuid",ISNA(VLOOKUP($V$4&amp;$V37&amp;Z$10,Data!$A:$H,8,FALSE)=TRUE)),"",IF(AND($E$2="Noord",VLOOKUP($V$4&amp;$V37&amp;Z$10,Data!$A:$H,6,FALSE)="Vakantie"),"x",IF(AND($E$2="Midden",VLOOKUP($V$4&amp;$V37&amp;Z$10,Data!$A:$H,7,FALSE)="Vakantie"),"x",IF(AND($E$2="Zuid",VLOOKUP($V$4&amp;$V37&amp;Z$10,Data!$A:$H,8,FALSE)="Vakantie"),"x",""))))))</f>
        <v/>
      </c>
      <c r="AA37" s="19" t="str">
        <f>IF(AND($E$2="Noord",ISNA(VLOOKUP($V$4&amp;$V37&amp;AA$10,Data!$A:$H,6,FALSE)=TRUE)),"",IF(AND($E$2="Midden",ISNA(VLOOKUP($V$4&amp;$V37&amp;AA$10,Data!$A:$H,7,FALSE)=TRUE)),"",IF(AND($E$2="Zuid",ISNA(VLOOKUP($V$4&amp;$V37&amp;AA$10,Data!$A:$H,8,FALSE)=TRUE)),"",IF(AND($E$2="Noord",VLOOKUP($V$4&amp;$V37&amp;AA$10,Data!$A:$H,6,FALSE)="Vakantie"),"x",IF(AND($E$2="Midden",VLOOKUP($V$4&amp;$V37&amp;AA$10,Data!$A:$H,7,FALSE)="Vakantie"),"x",IF(AND($E$2="Zuid",VLOOKUP($V$4&amp;$V37&amp;AA$10,Data!$A:$H,8,FALSE)="Vakantie"),"x",""))))))</f>
        <v/>
      </c>
      <c r="AB37" s="19" t="str">
        <f>IF(AND($E$2="Noord",ISNA(VLOOKUP($V$4&amp;$V37&amp;AB$10,Data!$A:$H,6,FALSE)=TRUE)),"",IF(AND($E$2="Midden",ISNA(VLOOKUP($V$4&amp;$V37&amp;AB$10,Data!$A:$H,7,FALSE)=TRUE)),"",IF(AND($E$2="Zuid",ISNA(VLOOKUP($V$4&amp;$V37&amp;AB$10,Data!$A:$H,8,FALSE)=TRUE)),"",IF(AND($E$2="Noord",VLOOKUP($V$4&amp;$V37&amp;AB$10,Data!$A:$H,6,FALSE)="Vakantie"),"x",IF(AND($E$2="Midden",VLOOKUP($V$4&amp;$V37&amp;AB$10,Data!$A:$H,7,FALSE)="Vakantie"),"x",IF(AND($E$2="Zuid",VLOOKUP($V$4&amp;$V37&amp;AB$10,Data!$A:$H,8,FALSE)="Vakantie"),"x",""))))))</f>
        <v/>
      </c>
      <c r="AC37" s="19" t="str">
        <f>IF(AND($E$2="Noord",ISNA(VLOOKUP($V$4&amp;$V37&amp;AC$10,Data!$A:$H,6,FALSE)=TRUE)),"",IF(AND($E$2="Midden",ISNA(VLOOKUP($V$4&amp;$V37&amp;AC$10,Data!$A:$H,7,FALSE)=TRUE)),"",IF(AND($E$2="Zuid",ISNA(VLOOKUP($V$4&amp;$V37&amp;AC$10,Data!$A:$H,8,FALSE)=TRUE)),"",IF(AND($E$2="Noord",VLOOKUP($V$4&amp;$V37&amp;AC$10,Data!$A:$H,6,FALSE)="Vakantie"),"x",IF(AND($E$2="Midden",VLOOKUP($V$4&amp;$V37&amp;AC$10,Data!$A:$H,7,FALSE)="Vakantie"),"x",IF(AND($E$2="Zuid",VLOOKUP($V$4&amp;$V37&amp;AC$10,Data!$A:$H,8,FALSE)="Vakantie"),"x",""))))))</f>
        <v/>
      </c>
      <c r="AD37" s="83">
        <f t="shared" si="2"/>
        <v>0</v>
      </c>
      <c r="AI37">
        <f t="shared" si="5"/>
        <v>1</v>
      </c>
      <c r="AJ37" s="97" t="str">
        <f>IF((COUNTIF($AI$11:$AI37,2))&gt;1,"",IF(OR(AI36="",AI36=2),"",IF(AI37=1,"",IF(AND($AI37=2,E37&lt;&gt;""),$C37,IF(AND($AI37=2,F37&lt;&gt;""),$C37+1,IF(AND($AI37=2,G37&lt;&gt;""),$C37+2,IF(AND($AI37=2,H37&lt;&gt;""),$C37+3,IF(AND($AI37=2,I37&lt;&gt;""),$C37+4,""))))))))</f>
        <v/>
      </c>
      <c r="AK37">
        <f>IF(SUM(E38:$I$62)+$T$68+$AD$68=0,1,2)</f>
        <v>1</v>
      </c>
      <c r="AL37" s="18" t="str">
        <f t="shared" si="6"/>
        <v/>
      </c>
      <c r="AM37">
        <f t="shared" si="7"/>
        <v>1</v>
      </c>
      <c r="AN37" s="18" t="str">
        <f t="shared" si="14"/>
        <v/>
      </c>
      <c r="AO37">
        <f>IF(SUM(O38:$S$62)+$AD$68=0,1,2)</f>
        <v>1</v>
      </c>
      <c r="AP37" s="18" t="str">
        <f t="shared" si="8"/>
        <v/>
      </c>
      <c r="AQ37">
        <f>IF(SUM($O38:$S$62)=0,1,2)</f>
        <v>1</v>
      </c>
      <c r="AR37" s="18" t="str">
        <f>IF((COUNTIF($AI$11:$AI$64,2)+COUNTIF($AM$11:$AM$64,2)+COUNTIF(AQ$12:$AQ37,2))&gt;1,"",IF(OR(AQ36="",AQ36=2),"",IF(AQ37=1,"",IF(AND(AQ37=2,Y37&lt;&gt;""),W37,IF(AND(AQ37=2,Z37&lt;&gt;""),W37+1,IF(AND(AQ37=2,AA37&lt;&gt;""),W37+2,IF(AND(AQ37=2,AB37&lt;&gt;""),W37+3,IF(AND(AQ37=2,AC37&lt;&gt;""),W37+4,""))))))))</f>
        <v/>
      </c>
      <c r="AS37">
        <f>IF(SUM(Y38:$AC$62)=0,1,2)</f>
        <v>1</v>
      </c>
      <c r="AT37" s="18" t="str">
        <f t="shared" si="9"/>
        <v/>
      </c>
    </row>
    <row r="38" spans="2:46" x14ac:dyDescent="0.3">
      <c r="B38" s="94">
        <v>28</v>
      </c>
      <c r="C38" s="95">
        <f t="shared" si="10"/>
        <v>45845</v>
      </c>
      <c r="D38" s="95">
        <f t="shared" si="3"/>
        <v>45849</v>
      </c>
      <c r="E38" s="19" t="str">
        <f>IF(AND($E$2="Noord",ISNA(VLOOKUP($B$4&amp;$B38&amp;E$10,Data!$A:$H,6,FALSE)=TRUE)),"",IF(AND($E$2="Midden",ISNA(VLOOKUP($B$4&amp;$B38&amp;E$10,Data!$A:$H,7,FALSE)=TRUE)),"",IF(AND($E$2="Zuid",ISNA(VLOOKUP($B$4&amp;$B38&amp;E$10,Data!$A:$H,8,FALSE)=TRUE)),"",IF(AND($E$2="Noord",VLOOKUP($B$4&amp;$B38&amp;E$10,Data!$A:$H,6,FALSE)="Vakantie"),"x",IF(AND($E$2="Midden",VLOOKUP($B$4&amp;$B38&amp;E$10,Data!$A:$H,7,FALSE)="Vakantie"),"x",IF(AND($E$2="Zuid",VLOOKUP($B$4&amp;$B38&amp;E$10,Data!$A:$H,8,FALSE)="Vakantie"),"x",""))))))</f>
        <v/>
      </c>
      <c r="F38" s="19" t="str">
        <f>IF(AND($E$2="Noord",ISNA(VLOOKUP($B$4&amp;$B38&amp;F$10,Data!$A:$H,6,FALSE)=TRUE)),"",IF(AND($E$2="Midden",ISNA(VLOOKUP($B$4&amp;$B38&amp;F$10,Data!$A:$H,7,FALSE)=TRUE)),"",IF(AND($E$2="Zuid",ISNA(VLOOKUP($B$4&amp;$B38&amp;F$10,Data!$A:$H,8,FALSE)=TRUE)),"",IF(AND($E$2="Noord",VLOOKUP($B$4&amp;$B38&amp;F$10,Data!$A:$H,6,FALSE)="Vakantie"),"x",IF(AND($E$2="Midden",VLOOKUP($B$4&amp;$B38&amp;F$10,Data!$A:$H,7,FALSE)="Vakantie"),"x",IF(AND($E$2="Zuid",VLOOKUP($B$4&amp;$B38&amp;F$10,Data!$A:$H,8,FALSE)="Vakantie"),"x",""))))))</f>
        <v/>
      </c>
      <c r="G38" s="19" t="str">
        <f>IF(AND($E$2="Noord",ISNA(VLOOKUP($B$4&amp;$B38&amp;G$10,Data!$A:$H,6,FALSE)=TRUE)),"",IF(AND($E$2="Midden",ISNA(VLOOKUP($B$4&amp;$B38&amp;G$10,Data!$A:$H,7,FALSE)=TRUE)),"",IF(AND($E$2="Zuid",ISNA(VLOOKUP($B$4&amp;$B38&amp;G$10,Data!$A:$H,8,FALSE)=TRUE)),"",IF(AND($E$2="Noord",VLOOKUP($B$4&amp;$B38&amp;G$10,Data!$A:$H,6,FALSE)="Vakantie"),"x",IF(AND($E$2="Midden",VLOOKUP($B$4&amp;$B38&amp;G$10,Data!$A:$H,7,FALSE)="Vakantie"),"x",IF(AND($E$2="Zuid",VLOOKUP($B$4&amp;$B38&amp;G$10,Data!$A:$H,8,FALSE)="Vakantie"),"x",""))))))</f>
        <v/>
      </c>
      <c r="H38" s="19" t="str">
        <f>IF(AND($E$2="Noord",ISNA(VLOOKUP($B$4&amp;$B38&amp;H$10,Data!$A:$H,6,FALSE)=TRUE)),"",IF(AND($E$2="Midden",ISNA(VLOOKUP($B$4&amp;$B38&amp;H$10,Data!$A:$H,7,FALSE)=TRUE)),"",IF(AND($E$2="Zuid",ISNA(VLOOKUP($B$4&amp;$B38&amp;H$10,Data!$A:$H,8,FALSE)=TRUE)),"",IF(AND($E$2="Noord",VLOOKUP($B$4&amp;$B38&amp;H$10,Data!$A:$H,6,FALSE)="Vakantie"),"x",IF(AND($E$2="Midden",VLOOKUP($B$4&amp;$B38&amp;H$10,Data!$A:$H,7,FALSE)="Vakantie"),"x",IF(AND($E$2="Zuid",VLOOKUP($B$4&amp;$B38&amp;H$10,Data!$A:$H,8,FALSE)="Vakantie"),"x",""))))))</f>
        <v/>
      </c>
      <c r="I38" s="19" t="str">
        <f>IF(AND($E$2="Noord",ISNA(VLOOKUP($B$4&amp;$B38&amp;I$10,Data!$A:$H,6,FALSE)=TRUE)),"",IF(AND($E$2="Midden",ISNA(VLOOKUP($B$4&amp;$B38&amp;I$10,Data!$A:$H,7,FALSE)=TRUE)),"",IF(AND($E$2="Zuid",ISNA(VLOOKUP($B$4&amp;$B38&amp;I$10,Data!$A:$H,8,FALSE)=TRUE)),"",IF(AND($E$2="Noord",VLOOKUP($B$4&amp;$B38&amp;I$10,Data!$A:$H,6,FALSE)="Vakantie"),"x",IF(AND($E$2="Midden",VLOOKUP($B$4&amp;$B38&amp;I$10,Data!$A:$H,7,FALSE)="Vakantie"),"x",IF(AND($E$2="Zuid",VLOOKUP($B$4&amp;$B38&amp;I$10,Data!$A:$H,8,FALSE)="Vakantie"),"x",""))))))</f>
        <v/>
      </c>
      <c r="J38" s="83">
        <f t="shared" si="0"/>
        <v>0</v>
      </c>
      <c r="L38" s="94">
        <v>28</v>
      </c>
      <c r="M38" s="126">
        <f t="shared" si="11"/>
        <v>46209</v>
      </c>
      <c r="N38" s="127">
        <f t="shared" si="12"/>
        <v>46213</v>
      </c>
      <c r="O38" s="19" t="str">
        <f>IF(AND($E$2="Noord",ISNA(VLOOKUP($L$4&amp;$L38&amp;O$10,Data!$A:$H,6,FALSE)=TRUE)),"",IF(AND($E$2="Midden",ISNA(VLOOKUP($L$4&amp;$L38&amp;O$10,Data!$A:$H,7,FALSE)=TRUE)),"",IF(AND($E$2="Zuid",ISNA(VLOOKUP($L$4&amp;$L38&amp;O$10,Data!$A:$H,8,FALSE)=TRUE)),"",IF(AND($E$2="Noord",VLOOKUP($L$4&amp;$L38&amp;O$10,Data!$A:$H,6,FALSE)="Vakantie"),"x",IF(AND($E$2="Midden",VLOOKUP($L$4&amp;$L38&amp;O$10,Data!$A:$H,7,FALSE)="Vakantie"),"x",IF(AND($E$2="Zuid",VLOOKUP($L$4&amp;$L38&amp;O$10,Data!$A:$H,8,FALSE)="Vakantie"),"x",""))))))</f>
        <v>x</v>
      </c>
      <c r="P38" s="19" t="str">
        <f>IF(AND($E$2="Noord",ISNA(VLOOKUP($L$4&amp;$L38&amp;P$10,Data!$A:$H,6,FALSE)=TRUE)),"",IF(AND($E$2="Midden",ISNA(VLOOKUP($L$4&amp;$L38&amp;P$10,Data!$A:$H,7,FALSE)=TRUE)),"",IF(AND($E$2="Zuid",ISNA(VLOOKUP($L$4&amp;$L38&amp;P$10,Data!$A:$H,8,FALSE)=TRUE)),"",IF(AND($E$2="Noord",VLOOKUP($L$4&amp;$L38&amp;P$10,Data!$A:$H,6,FALSE)="Vakantie"),"x",IF(AND($E$2="Midden",VLOOKUP($L$4&amp;$L38&amp;P$10,Data!$A:$H,7,FALSE)="Vakantie"),"x",IF(AND($E$2="Zuid",VLOOKUP($L$4&amp;$L38&amp;P$10,Data!$A:$H,8,FALSE)="Vakantie"),"x",""))))))</f>
        <v>x</v>
      </c>
      <c r="Q38" s="19" t="str">
        <f>IF(AND($E$2="Noord",ISNA(VLOOKUP($L$4&amp;$L38&amp;Q$10,Data!$A:$H,6,FALSE)=TRUE)),"",IF(AND($E$2="Midden",ISNA(VLOOKUP($L$4&amp;$L38&amp;Q$10,Data!$A:$H,7,FALSE)=TRUE)),"",IF(AND($E$2="Zuid",ISNA(VLOOKUP($L$4&amp;$L38&amp;Q$10,Data!$A:$H,8,FALSE)=TRUE)),"",IF(AND($E$2="Noord",VLOOKUP($L$4&amp;$L38&amp;Q$10,Data!$A:$H,6,FALSE)="Vakantie"),"x",IF(AND($E$2="Midden",VLOOKUP($L$4&amp;$L38&amp;Q$10,Data!$A:$H,7,FALSE)="Vakantie"),"x",IF(AND($E$2="Zuid",VLOOKUP($L$4&amp;$L38&amp;Q$10,Data!$A:$H,8,FALSE)="Vakantie"),"x",""))))))</f>
        <v>x</v>
      </c>
      <c r="R38" s="19" t="str">
        <f>IF(AND($E$2="Noord",ISNA(VLOOKUP($L$4&amp;$L38&amp;R$10,Data!$A:$H,6,FALSE)=TRUE)),"",IF(AND($E$2="Midden",ISNA(VLOOKUP($L$4&amp;$L38&amp;R$10,Data!$A:$H,7,FALSE)=TRUE)),"",IF(AND($E$2="Zuid",ISNA(VLOOKUP($L$4&amp;$L38&amp;R$10,Data!$A:$H,8,FALSE)=TRUE)),"",IF(AND($E$2="Noord",VLOOKUP($L$4&amp;$L38&amp;R$10,Data!$A:$H,6,FALSE)="Vakantie"),"x",IF(AND($E$2="Midden",VLOOKUP($L$4&amp;$L38&amp;R$10,Data!$A:$H,7,FALSE)="Vakantie"),"x",IF(AND($E$2="Zuid",VLOOKUP($L$4&amp;$L38&amp;R$10,Data!$A:$H,8,FALSE)="Vakantie"),"x",""))))))</f>
        <v>x</v>
      </c>
      <c r="S38" s="19" t="str">
        <f>IF(AND($E$2="Noord",ISNA(VLOOKUP($L$4&amp;$L38&amp;S$10,Data!$A:$H,6,FALSE)=TRUE)),"",IF(AND($E$2="Midden",ISNA(VLOOKUP($L$4&amp;$L38&amp;S$10,Data!$A:$H,7,FALSE)=TRUE)),"",IF(AND($E$2="Zuid",ISNA(VLOOKUP($L$4&amp;$L38&amp;S$10,Data!$A:$H,8,FALSE)=TRUE)),"",IF(AND($E$2="Noord",VLOOKUP($L$4&amp;$L38&amp;S$10,Data!$A:$H,6,FALSE)="Vakantie"),"x",IF(AND($E$2="Midden",VLOOKUP($L$4&amp;$L38&amp;S$10,Data!$A:$H,7,FALSE)="Vakantie"),"x",IF(AND($E$2="Zuid",VLOOKUP($L$4&amp;$L38&amp;S$10,Data!$A:$H,8,FALSE)="Vakantie"),"x",""))))))</f>
        <v>x</v>
      </c>
      <c r="T38" s="83">
        <f t="shared" si="1"/>
        <v>0</v>
      </c>
      <c r="V38" s="94">
        <v>28</v>
      </c>
      <c r="W38" s="126">
        <f t="shared" si="13"/>
        <v>46580</v>
      </c>
      <c r="X38" s="126">
        <f t="shared" si="4"/>
        <v>46584</v>
      </c>
      <c r="Y38" s="19" t="str">
        <f>IF(AND($E$2="Noord",ISNA(VLOOKUP($V$4&amp;$V38&amp;Y$10,Data!$A:$H,6,FALSE)=TRUE)),"",IF(AND($E$2="Midden",ISNA(VLOOKUP($V$4&amp;$V38&amp;Y$10,Data!$A:$H,7,FALSE)=TRUE)),"",IF(AND($E$2="Zuid",ISNA(VLOOKUP($V$4&amp;$V38&amp;Y$10,Data!$A:$H,8,FALSE)=TRUE)),"",IF(AND($E$2="Noord",VLOOKUP($V$4&amp;$V38&amp;Y$10,Data!$A:$H,6,FALSE)="Vakantie"),"x",IF(AND($E$2="Midden",VLOOKUP($V$4&amp;$V38&amp;Y$10,Data!$A:$H,7,FALSE)="Vakantie"),"x",IF(AND($E$2="Zuid",VLOOKUP($V$4&amp;$V38&amp;Y$10,Data!$A:$H,8,FALSE)="Vakantie"),"x",""))))))</f>
        <v>x</v>
      </c>
      <c r="Z38" s="19" t="str">
        <f>IF(AND($E$2="Noord",ISNA(VLOOKUP($V$4&amp;$V38&amp;Z$10,Data!$A:$H,6,FALSE)=TRUE)),"",IF(AND($E$2="Midden",ISNA(VLOOKUP($V$4&amp;$V38&amp;Z$10,Data!$A:$H,7,FALSE)=TRUE)),"",IF(AND($E$2="Zuid",ISNA(VLOOKUP($V$4&amp;$V38&amp;Z$10,Data!$A:$H,8,FALSE)=TRUE)),"",IF(AND($E$2="Noord",VLOOKUP($V$4&amp;$V38&amp;Z$10,Data!$A:$H,6,FALSE)="Vakantie"),"x",IF(AND($E$2="Midden",VLOOKUP($V$4&amp;$V38&amp;Z$10,Data!$A:$H,7,FALSE)="Vakantie"),"x",IF(AND($E$2="Zuid",VLOOKUP($V$4&amp;$V38&amp;Z$10,Data!$A:$H,8,FALSE)="Vakantie"),"x",""))))))</f>
        <v>x</v>
      </c>
      <c r="AA38" s="19" t="str">
        <f>IF(AND($E$2="Noord",ISNA(VLOOKUP($V$4&amp;$V38&amp;AA$10,Data!$A:$H,6,FALSE)=TRUE)),"",IF(AND($E$2="Midden",ISNA(VLOOKUP($V$4&amp;$V38&amp;AA$10,Data!$A:$H,7,FALSE)=TRUE)),"",IF(AND($E$2="Zuid",ISNA(VLOOKUP($V$4&amp;$V38&amp;AA$10,Data!$A:$H,8,FALSE)=TRUE)),"",IF(AND($E$2="Noord",VLOOKUP($V$4&amp;$V38&amp;AA$10,Data!$A:$H,6,FALSE)="Vakantie"),"x",IF(AND($E$2="Midden",VLOOKUP($V$4&amp;$V38&amp;AA$10,Data!$A:$H,7,FALSE)="Vakantie"),"x",IF(AND($E$2="Zuid",VLOOKUP($V$4&amp;$V38&amp;AA$10,Data!$A:$H,8,FALSE)="Vakantie"),"x",""))))))</f>
        <v>x</v>
      </c>
      <c r="AB38" s="19" t="str">
        <f>IF(AND($E$2="Noord",ISNA(VLOOKUP($V$4&amp;$V38&amp;AB$10,Data!$A:$H,6,FALSE)=TRUE)),"",IF(AND($E$2="Midden",ISNA(VLOOKUP($V$4&amp;$V38&amp;AB$10,Data!$A:$H,7,FALSE)=TRUE)),"",IF(AND($E$2="Zuid",ISNA(VLOOKUP($V$4&amp;$V38&amp;AB$10,Data!$A:$H,8,FALSE)=TRUE)),"",IF(AND($E$2="Noord",VLOOKUP($V$4&amp;$V38&amp;AB$10,Data!$A:$H,6,FALSE)="Vakantie"),"x",IF(AND($E$2="Midden",VLOOKUP($V$4&amp;$V38&amp;AB$10,Data!$A:$H,7,FALSE)="Vakantie"),"x",IF(AND($E$2="Zuid",VLOOKUP($V$4&amp;$V38&amp;AB$10,Data!$A:$H,8,FALSE)="Vakantie"),"x",""))))))</f>
        <v>x</v>
      </c>
      <c r="AC38" s="19" t="str">
        <f>IF(AND($E$2="Noord",ISNA(VLOOKUP($V$4&amp;$V38&amp;AC$10,Data!$A:$H,6,FALSE)=TRUE)),"",IF(AND($E$2="Midden",ISNA(VLOOKUP($V$4&amp;$V38&amp;AC$10,Data!$A:$H,7,FALSE)=TRUE)),"",IF(AND($E$2="Zuid",ISNA(VLOOKUP($V$4&amp;$V38&amp;AC$10,Data!$A:$H,8,FALSE)=TRUE)),"",IF(AND($E$2="Noord",VLOOKUP($V$4&amp;$V38&amp;AC$10,Data!$A:$H,6,FALSE)="Vakantie"),"x",IF(AND($E$2="Midden",VLOOKUP($V$4&amp;$V38&amp;AC$10,Data!$A:$H,7,FALSE)="Vakantie"),"x",IF(AND($E$2="Zuid",VLOOKUP($V$4&amp;$V38&amp;AC$10,Data!$A:$H,8,FALSE)="Vakantie"),"x",""))))))</f>
        <v>x</v>
      </c>
      <c r="AD38" s="83">
        <f t="shared" si="2"/>
        <v>0</v>
      </c>
      <c r="AI38">
        <f t="shared" si="5"/>
        <v>1</v>
      </c>
      <c r="AJ38" s="97" t="str">
        <f>IF((COUNTIF($AI$11:$AI38,2))&gt;1,"",IF(OR(AI37="",AI37=2),"",IF(AI38=1,"",IF(AND($AI38=2,E38&lt;&gt;""),$C38,IF(AND($AI38=2,F38&lt;&gt;""),$C38+1,IF(AND($AI38=2,G38&lt;&gt;""),$C38+2,IF(AND($AI38=2,H38&lt;&gt;""),$C38+3,IF(AND($AI38=2,I38&lt;&gt;""),$C38+4,""))))))))</f>
        <v/>
      </c>
      <c r="AK38">
        <f>IF(SUM(E39:$I$62)+$T$68+$AD$68=0,1,2)</f>
        <v>1</v>
      </c>
      <c r="AL38" s="18" t="str">
        <f t="shared" si="6"/>
        <v/>
      </c>
      <c r="AM38">
        <f t="shared" si="7"/>
        <v>1</v>
      </c>
      <c r="AN38" s="18" t="str">
        <f t="shared" si="14"/>
        <v/>
      </c>
      <c r="AO38">
        <f>IF(SUM(O39:$S$62)+$AD$68=0,1,2)</f>
        <v>1</v>
      </c>
      <c r="AP38" s="18" t="str">
        <f t="shared" si="8"/>
        <v/>
      </c>
      <c r="AQ38">
        <f>IF(SUM($O39:$S$62)=0,1,2)</f>
        <v>1</v>
      </c>
      <c r="AR38" s="18" t="str">
        <f>IF((COUNTIF($AI$11:$AI$64,2)+COUNTIF($AM$11:$AM$64,2)+COUNTIF(AQ$12:$AQ38,2))&gt;1,"",IF(OR(AQ37="",AQ37=2),"",IF(AQ38=1,"",IF(AND(AQ38=2,Y38&lt;&gt;""),W38,IF(AND(AQ38=2,Z38&lt;&gt;""),W38+1,IF(AND(AQ38=2,AA38&lt;&gt;""),W38+2,IF(AND(AQ38=2,AB38&lt;&gt;""),W38+3,IF(AND(AQ38=2,AC38&lt;&gt;""),W38+4,""))))))))</f>
        <v/>
      </c>
      <c r="AS38">
        <f>IF(SUM(Y39:$AC$62)=0,1,2)</f>
        <v>1</v>
      </c>
      <c r="AT38" s="18" t="str">
        <f t="shared" si="9"/>
        <v/>
      </c>
    </row>
    <row r="39" spans="2:46" x14ac:dyDescent="0.3">
      <c r="B39" s="94">
        <v>29</v>
      </c>
      <c r="C39" s="95">
        <f t="shared" si="10"/>
        <v>45852</v>
      </c>
      <c r="D39" s="95">
        <f t="shared" si="3"/>
        <v>45856</v>
      </c>
      <c r="E39" s="19" t="str">
        <f>IF(AND($E$2="Noord",ISNA(VLOOKUP($B$4&amp;$B39&amp;E$10,Data!$A:$H,6,FALSE)=TRUE)),"",IF(AND($E$2="Midden",ISNA(VLOOKUP($B$4&amp;$B39&amp;E$10,Data!$A:$H,7,FALSE)=TRUE)),"",IF(AND($E$2="Zuid",ISNA(VLOOKUP($B$4&amp;$B39&amp;E$10,Data!$A:$H,8,FALSE)=TRUE)),"",IF(AND($E$2="Noord",VLOOKUP($B$4&amp;$B39&amp;E$10,Data!$A:$H,6,FALSE)="Vakantie"),"x",IF(AND($E$2="Midden",VLOOKUP($B$4&amp;$B39&amp;E$10,Data!$A:$H,7,FALSE)="Vakantie"),"x",IF(AND($E$2="Zuid",VLOOKUP($B$4&amp;$B39&amp;E$10,Data!$A:$H,8,FALSE)="Vakantie"),"x",""))))))</f>
        <v>x</v>
      </c>
      <c r="F39" s="19" t="str">
        <f>IF(AND($E$2="Noord",ISNA(VLOOKUP($B$4&amp;$B39&amp;F$10,Data!$A:$H,6,FALSE)=TRUE)),"",IF(AND($E$2="Midden",ISNA(VLOOKUP($B$4&amp;$B39&amp;F$10,Data!$A:$H,7,FALSE)=TRUE)),"",IF(AND($E$2="Zuid",ISNA(VLOOKUP($B$4&amp;$B39&amp;F$10,Data!$A:$H,8,FALSE)=TRUE)),"",IF(AND($E$2="Noord",VLOOKUP($B$4&amp;$B39&amp;F$10,Data!$A:$H,6,FALSE)="Vakantie"),"x",IF(AND($E$2="Midden",VLOOKUP($B$4&amp;$B39&amp;F$10,Data!$A:$H,7,FALSE)="Vakantie"),"x",IF(AND($E$2="Zuid",VLOOKUP($B$4&amp;$B39&amp;F$10,Data!$A:$H,8,FALSE)="Vakantie"),"x",""))))))</f>
        <v>x</v>
      </c>
      <c r="G39" s="19" t="str">
        <f>IF(AND($E$2="Noord",ISNA(VLOOKUP($B$4&amp;$B39&amp;G$10,Data!$A:$H,6,FALSE)=TRUE)),"",IF(AND($E$2="Midden",ISNA(VLOOKUP($B$4&amp;$B39&amp;G$10,Data!$A:$H,7,FALSE)=TRUE)),"",IF(AND($E$2="Zuid",ISNA(VLOOKUP($B$4&amp;$B39&amp;G$10,Data!$A:$H,8,FALSE)=TRUE)),"",IF(AND($E$2="Noord",VLOOKUP($B$4&amp;$B39&amp;G$10,Data!$A:$H,6,FALSE)="Vakantie"),"x",IF(AND($E$2="Midden",VLOOKUP($B$4&amp;$B39&amp;G$10,Data!$A:$H,7,FALSE)="Vakantie"),"x",IF(AND($E$2="Zuid",VLOOKUP($B$4&amp;$B39&amp;G$10,Data!$A:$H,8,FALSE)="Vakantie"),"x",""))))))</f>
        <v>x</v>
      </c>
      <c r="H39" s="19" t="str">
        <f>IF(AND($E$2="Noord",ISNA(VLOOKUP($B$4&amp;$B39&amp;H$10,Data!$A:$H,6,FALSE)=TRUE)),"",IF(AND($E$2="Midden",ISNA(VLOOKUP($B$4&amp;$B39&amp;H$10,Data!$A:$H,7,FALSE)=TRUE)),"",IF(AND($E$2="Zuid",ISNA(VLOOKUP($B$4&amp;$B39&amp;H$10,Data!$A:$H,8,FALSE)=TRUE)),"",IF(AND($E$2="Noord",VLOOKUP($B$4&amp;$B39&amp;H$10,Data!$A:$H,6,FALSE)="Vakantie"),"x",IF(AND($E$2="Midden",VLOOKUP($B$4&amp;$B39&amp;H$10,Data!$A:$H,7,FALSE)="Vakantie"),"x",IF(AND($E$2="Zuid",VLOOKUP($B$4&amp;$B39&amp;H$10,Data!$A:$H,8,FALSE)="Vakantie"),"x",""))))))</f>
        <v>x</v>
      </c>
      <c r="I39" s="19" t="str">
        <f>IF(AND($E$2="Noord",ISNA(VLOOKUP($B$4&amp;$B39&amp;I$10,Data!$A:$H,6,FALSE)=TRUE)),"",IF(AND($E$2="Midden",ISNA(VLOOKUP($B$4&amp;$B39&amp;I$10,Data!$A:$H,7,FALSE)=TRUE)),"",IF(AND($E$2="Zuid",ISNA(VLOOKUP($B$4&amp;$B39&amp;I$10,Data!$A:$H,8,FALSE)=TRUE)),"",IF(AND($E$2="Noord",VLOOKUP($B$4&amp;$B39&amp;I$10,Data!$A:$H,6,FALSE)="Vakantie"),"x",IF(AND($E$2="Midden",VLOOKUP($B$4&amp;$B39&amp;I$10,Data!$A:$H,7,FALSE)="Vakantie"),"x",IF(AND($E$2="Zuid",VLOOKUP($B$4&amp;$B39&amp;I$10,Data!$A:$H,8,FALSE)="Vakantie"),"x",""))))))</f>
        <v>x</v>
      </c>
      <c r="J39" s="83">
        <f t="shared" si="0"/>
        <v>0</v>
      </c>
      <c r="L39" s="94">
        <v>29</v>
      </c>
      <c r="M39" s="126">
        <f t="shared" si="11"/>
        <v>46216</v>
      </c>
      <c r="N39" s="127">
        <f t="shared" si="12"/>
        <v>46220</v>
      </c>
      <c r="O39" s="19" t="str">
        <f>IF(AND($E$2="Noord",ISNA(VLOOKUP($L$4&amp;$L39&amp;O$10,Data!$A:$H,6,FALSE)=TRUE)),"",IF(AND($E$2="Midden",ISNA(VLOOKUP($L$4&amp;$L39&amp;O$10,Data!$A:$H,7,FALSE)=TRUE)),"",IF(AND($E$2="Zuid",ISNA(VLOOKUP($L$4&amp;$L39&amp;O$10,Data!$A:$H,8,FALSE)=TRUE)),"",IF(AND($E$2="Noord",VLOOKUP($L$4&amp;$L39&amp;O$10,Data!$A:$H,6,FALSE)="Vakantie"),"x",IF(AND($E$2="Midden",VLOOKUP($L$4&amp;$L39&amp;O$10,Data!$A:$H,7,FALSE)="Vakantie"),"x",IF(AND($E$2="Zuid",VLOOKUP($L$4&amp;$L39&amp;O$10,Data!$A:$H,8,FALSE)="Vakantie"),"x",""))))))</f>
        <v>x</v>
      </c>
      <c r="P39" s="19" t="str">
        <f>IF(AND($E$2="Noord",ISNA(VLOOKUP($L$4&amp;$L39&amp;P$10,Data!$A:$H,6,FALSE)=TRUE)),"",IF(AND($E$2="Midden",ISNA(VLOOKUP($L$4&amp;$L39&amp;P$10,Data!$A:$H,7,FALSE)=TRUE)),"",IF(AND($E$2="Zuid",ISNA(VLOOKUP($L$4&amp;$L39&amp;P$10,Data!$A:$H,8,FALSE)=TRUE)),"",IF(AND($E$2="Noord",VLOOKUP($L$4&amp;$L39&amp;P$10,Data!$A:$H,6,FALSE)="Vakantie"),"x",IF(AND($E$2="Midden",VLOOKUP($L$4&amp;$L39&amp;P$10,Data!$A:$H,7,FALSE)="Vakantie"),"x",IF(AND($E$2="Zuid",VLOOKUP($L$4&amp;$L39&amp;P$10,Data!$A:$H,8,FALSE)="Vakantie"),"x",""))))))</f>
        <v>x</v>
      </c>
      <c r="Q39" s="19" t="str">
        <f>IF(AND($E$2="Noord",ISNA(VLOOKUP($L$4&amp;$L39&amp;Q$10,Data!$A:$H,6,FALSE)=TRUE)),"",IF(AND($E$2="Midden",ISNA(VLOOKUP($L$4&amp;$L39&amp;Q$10,Data!$A:$H,7,FALSE)=TRUE)),"",IF(AND($E$2="Zuid",ISNA(VLOOKUP($L$4&amp;$L39&amp;Q$10,Data!$A:$H,8,FALSE)=TRUE)),"",IF(AND($E$2="Noord",VLOOKUP($L$4&amp;$L39&amp;Q$10,Data!$A:$H,6,FALSE)="Vakantie"),"x",IF(AND($E$2="Midden",VLOOKUP($L$4&amp;$L39&amp;Q$10,Data!$A:$H,7,FALSE)="Vakantie"),"x",IF(AND($E$2="Zuid",VLOOKUP($L$4&amp;$L39&amp;Q$10,Data!$A:$H,8,FALSE)="Vakantie"),"x",""))))))</f>
        <v>x</v>
      </c>
      <c r="R39" s="19" t="str">
        <f>IF(AND($E$2="Noord",ISNA(VLOOKUP($L$4&amp;$L39&amp;R$10,Data!$A:$H,6,FALSE)=TRUE)),"",IF(AND($E$2="Midden",ISNA(VLOOKUP($L$4&amp;$L39&amp;R$10,Data!$A:$H,7,FALSE)=TRUE)),"",IF(AND($E$2="Zuid",ISNA(VLOOKUP($L$4&amp;$L39&amp;R$10,Data!$A:$H,8,FALSE)=TRUE)),"",IF(AND($E$2="Noord",VLOOKUP($L$4&amp;$L39&amp;R$10,Data!$A:$H,6,FALSE)="Vakantie"),"x",IF(AND($E$2="Midden",VLOOKUP($L$4&amp;$L39&amp;R$10,Data!$A:$H,7,FALSE)="Vakantie"),"x",IF(AND($E$2="Zuid",VLOOKUP($L$4&amp;$L39&amp;R$10,Data!$A:$H,8,FALSE)="Vakantie"),"x",""))))))</f>
        <v>x</v>
      </c>
      <c r="S39" s="19" t="str">
        <f>IF(AND($E$2="Noord",ISNA(VLOOKUP($L$4&amp;$L39&amp;S$10,Data!$A:$H,6,FALSE)=TRUE)),"",IF(AND($E$2="Midden",ISNA(VLOOKUP($L$4&amp;$L39&amp;S$10,Data!$A:$H,7,FALSE)=TRUE)),"",IF(AND($E$2="Zuid",ISNA(VLOOKUP($L$4&amp;$L39&amp;S$10,Data!$A:$H,8,FALSE)=TRUE)),"",IF(AND($E$2="Noord",VLOOKUP($L$4&amp;$L39&amp;S$10,Data!$A:$H,6,FALSE)="Vakantie"),"x",IF(AND($E$2="Midden",VLOOKUP($L$4&amp;$L39&amp;S$10,Data!$A:$H,7,FALSE)="Vakantie"),"x",IF(AND($E$2="Zuid",VLOOKUP($L$4&amp;$L39&amp;S$10,Data!$A:$H,8,FALSE)="Vakantie"),"x",""))))))</f>
        <v>x</v>
      </c>
      <c r="T39" s="83">
        <f t="shared" si="1"/>
        <v>0</v>
      </c>
      <c r="V39" s="94">
        <v>29</v>
      </c>
      <c r="W39" s="126">
        <f t="shared" si="13"/>
        <v>46587</v>
      </c>
      <c r="X39" s="126">
        <f t="shared" si="4"/>
        <v>46591</v>
      </c>
      <c r="Y39" s="19" t="str">
        <f>IF(AND($E$2="Noord",ISNA(VLOOKUP($V$4&amp;$V39&amp;Y$10,Data!$A:$H,6,FALSE)=TRUE)),"",IF(AND($E$2="Midden",ISNA(VLOOKUP($V$4&amp;$V39&amp;Y$10,Data!$A:$H,7,FALSE)=TRUE)),"",IF(AND($E$2="Zuid",ISNA(VLOOKUP($V$4&amp;$V39&amp;Y$10,Data!$A:$H,8,FALSE)=TRUE)),"",IF(AND($E$2="Noord",VLOOKUP($V$4&amp;$V39&amp;Y$10,Data!$A:$H,6,FALSE)="Vakantie"),"x",IF(AND($E$2="Midden",VLOOKUP($V$4&amp;$V39&amp;Y$10,Data!$A:$H,7,FALSE)="Vakantie"),"x",IF(AND($E$2="Zuid",VLOOKUP($V$4&amp;$V39&amp;Y$10,Data!$A:$H,8,FALSE)="Vakantie"),"x",""))))))</f>
        <v>x</v>
      </c>
      <c r="Z39" s="19" t="str">
        <f>IF(AND($E$2="Noord",ISNA(VLOOKUP($V$4&amp;$V39&amp;Z$10,Data!$A:$H,6,FALSE)=TRUE)),"",IF(AND($E$2="Midden",ISNA(VLOOKUP($V$4&amp;$V39&amp;Z$10,Data!$A:$H,7,FALSE)=TRUE)),"",IF(AND($E$2="Zuid",ISNA(VLOOKUP($V$4&amp;$V39&amp;Z$10,Data!$A:$H,8,FALSE)=TRUE)),"",IF(AND($E$2="Noord",VLOOKUP($V$4&amp;$V39&amp;Z$10,Data!$A:$H,6,FALSE)="Vakantie"),"x",IF(AND($E$2="Midden",VLOOKUP($V$4&amp;$V39&amp;Z$10,Data!$A:$H,7,FALSE)="Vakantie"),"x",IF(AND($E$2="Zuid",VLOOKUP($V$4&amp;$V39&amp;Z$10,Data!$A:$H,8,FALSE)="Vakantie"),"x",""))))))</f>
        <v>x</v>
      </c>
      <c r="AA39" s="19" t="str">
        <f>IF(AND($E$2="Noord",ISNA(VLOOKUP($V$4&amp;$V39&amp;AA$10,Data!$A:$H,6,FALSE)=TRUE)),"",IF(AND($E$2="Midden",ISNA(VLOOKUP($V$4&amp;$V39&amp;AA$10,Data!$A:$H,7,FALSE)=TRUE)),"",IF(AND($E$2="Zuid",ISNA(VLOOKUP($V$4&amp;$V39&amp;AA$10,Data!$A:$H,8,FALSE)=TRUE)),"",IF(AND($E$2="Noord",VLOOKUP($V$4&amp;$V39&amp;AA$10,Data!$A:$H,6,FALSE)="Vakantie"),"x",IF(AND($E$2="Midden",VLOOKUP($V$4&amp;$V39&amp;AA$10,Data!$A:$H,7,FALSE)="Vakantie"),"x",IF(AND($E$2="Zuid",VLOOKUP($V$4&amp;$V39&amp;AA$10,Data!$A:$H,8,FALSE)="Vakantie"),"x",""))))))</f>
        <v>x</v>
      </c>
      <c r="AB39" s="19" t="str">
        <f>IF(AND($E$2="Noord",ISNA(VLOOKUP($V$4&amp;$V39&amp;AB$10,Data!$A:$H,6,FALSE)=TRUE)),"",IF(AND($E$2="Midden",ISNA(VLOOKUP($V$4&amp;$V39&amp;AB$10,Data!$A:$H,7,FALSE)=TRUE)),"",IF(AND($E$2="Zuid",ISNA(VLOOKUP($V$4&amp;$V39&amp;AB$10,Data!$A:$H,8,FALSE)=TRUE)),"",IF(AND($E$2="Noord",VLOOKUP($V$4&amp;$V39&amp;AB$10,Data!$A:$H,6,FALSE)="Vakantie"),"x",IF(AND($E$2="Midden",VLOOKUP($V$4&amp;$V39&amp;AB$10,Data!$A:$H,7,FALSE)="Vakantie"),"x",IF(AND($E$2="Zuid",VLOOKUP($V$4&amp;$V39&amp;AB$10,Data!$A:$H,8,FALSE)="Vakantie"),"x",""))))))</f>
        <v>x</v>
      </c>
      <c r="AC39" s="19" t="str">
        <f>IF(AND($E$2="Noord",ISNA(VLOOKUP($V$4&amp;$V39&amp;AC$10,Data!$A:$H,6,FALSE)=TRUE)),"",IF(AND($E$2="Midden",ISNA(VLOOKUP($V$4&amp;$V39&amp;AC$10,Data!$A:$H,7,FALSE)=TRUE)),"",IF(AND($E$2="Zuid",ISNA(VLOOKUP($V$4&amp;$V39&amp;AC$10,Data!$A:$H,8,FALSE)=TRUE)),"",IF(AND($E$2="Noord",VLOOKUP($V$4&amp;$V39&amp;AC$10,Data!$A:$H,6,FALSE)="Vakantie"),"x",IF(AND($E$2="Midden",VLOOKUP($V$4&amp;$V39&amp;AC$10,Data!$A:$H,7,FALSE)="Vakantie"),"x",IF(AND($E$2="Zuid",VLOOKUP($V$4&amp;$V39&amp;AC$10,Data!$A:$H,8,FALSE)="Vakantie"),"x",""))))))</f>
        <v>x</v>
      </c>
      <c r="AD39" s="83">
        <f t="shared" si="2"/>
        <v>0</v>
      </c>
      <c r="AI39">
        <f t="shared" si="5"/>
        <v>1</v>
      </c>
      <c r="AJ39" s="97" t="str">
        <f>IF((COUNTIF($AI$11:$AI39,2))&gt;1,"",IF(OR(AI38="",AI38=2),"",IF(AI39=1,"",IF(AND($AI39=2,E39&lt;&gt;""),$C39,IF(AND($AI39=2,F39&lt;&gt;""),$C39+1,IF(AND($AI39=2,G39&lt;&gt;""),$C39+2,IF(AND($AI39=2,H39&lt;&gt;""),$C39+3,IF(AND($AI39=2,I39&lt;&gt;""),$C39+4,""))))))))</f>
        <v/>
      </c>
      <c r="AK39">
        <f>IF(SUM(E40:$I$62)+$T$68+$AD$68=0,1,2)</f>
        <v>1</v>
      </c>
      <c r="AL39" s="18" t="str">
        <f t="shared" si="6"/>
        <v/>
      </c>
      <c r="AM39">
        <f t="shared" si="7"/>
        <v>1</v>
      </c>
      <c r="AN39" s="18" t="str">
        <f t="shared" si="14"/>
        <v/>
      </c>
      <c r="AO39">
        <f>IF(SUM(O40:$S$62)+$AD$68=0,1,2)</f>
        <v>1</v>
      </c>
      <c r="AP39" s="18" t="str">
        <f t="shared" si="8"/>
        <v/>
      </c>
      <c r="AQ39">
        <f>IF(SUM($O40:$S$62)=0,1,2)</f>
        <v>1</v>
      </c>
      <c r="AR39" s="18" t="str">
        <f>IF((COUNTIF($AI$11:$AI$64,2)+COUNTIF($AM$11:$AM$64,2)+COUNTIF(AQ$12:$AQ39,2))&gt;1,"",IF(OR(AQ38="",AQ38=2),"",IF(AQ39=1,"",IF(AND(AQ39=2,Y39&lt;&gt;""),W39,IF(AND(AQ39=2,Z39&lt;&gt;""),W39+1,IF(AND(AQ39=2,AA39&lt;&gt;""),W39+2,IF(AND(AQ39=2,AB39&lt;&gt;""),W39+3,IF(AND(AQ39=2,AC39&lt;&gt;""),W39+4,""))))))))</f>
        <v/>
      </c>
      <c r="AS39">
        <f>IF(SUM(Y40:$AC$62)=0,1,2)</f>
        <v>1</v>
      </c>
      <c r="AT39" s="18" t="str">
        <f t="shared" si="9"/>
        <v/>
      </c>
    </row>
    <row r="40" spans="2:46" x14ac:dyDescent="0.3">
      <c r="B40" s="94">
        <v>30</v>
      </c>
      <c r="C40" s="95">
        <f t="shared" si="10"/>
        <v>45859</v>
      </c>
      <c r="D40" s="95">
        <f t="shared" si="3"/>
        <v>45863</v>
      </c>
      <c r="E40" s="19" t="str">
        <f>IF(AND($E$2="Noord",ISNA(VLOOKUP($B$4&amp;$B40&amp;E$10,Data!$A:$H,6,FALSE)=TRUE)),"",IF(AND($E$2="Midden",ISNA(VLOOKUP($B$4&amp;$B40&amp;E$10,Data!$A:$H,7,FALSE)=TRUE)),"",IF(AND($E$2="Zuid",ISNA(VLOOKUP($B$4&amp;$B40&amp;E$10,Data!$A:$H,8,FALSE)=TRUE)),"",IF(AND($E$2="Noord",VLOOKUP($B$4&amp;$B40&amp;E$10,Data!$A:$H,6,FALSE)="Vakantie"),"x",IF(AND($E$2="Midden",VLOOKUP($B$4&amp;$B40&amp;E$10,Data!$A:$H,7,FALSE)="Vakantie"),"x",IF(AND($E$2="Zuid",VLOOKUP($B$4&amp;$B40&amp;E$10,Data!$A:$H,8,FALSE)="Vakantie"),"x",""))))))</f>
        <v>x</v>
      </c>
      <c r="F40" s="19" t="str">
        <f>IF(AND($E$2="Noord",ISNA(VLOOKUP($B$4&amp;$B40&amp;F$10,Data!$A:$H,6,FALSE)=TRUE)),"",IF(AND($E$2="Midden",ISNA(VLOOKUP($B$4&amp;$B40&amp;F$10,Data!$A:$H,7,FALSE)=TRUE)),"",IF(AND($E$2="Zuid",ISNA(VLOOKUP($B$4&amp;$B40&amp;F$10,Data!$A:$H,8,FALSE)=TRUE)),"",IF(AND($E$2="Noord",VLOOKUP($B$4&amp;$B40&amp;F$10,Data!$A:$H,6,FALSE)="Vakantie"),"x",IF(AND($E$2="Midden",VLOOKUP($B$4&amp;$B40&amp;F$10,Data!$A:$H,7,FALSE)="Vakantie"),"x",IF(AND($E$2="Zuid",VLOOKUP($B$4&amp;$B40&amp;F$10,Data!$A:$H,8,FALSE)="Vakantie"),"x",""))))))</f>
        <v>x</v>
      </c>
      <c r="G40" s="19" t="str">
        <f>IF(AND($E$2="Noord",ISNA(VLOOKUP($B$4&amp;$B40&amp;G$10,Data!$A:$H,6,FALSE)=TRUE)),"",IF(AND($E$2="Midden",ISNA(VLOOKUP($B$4&amp;$B40&amp;G$10,Data!$A:$H,7,FALSE)=TRUE)),"",IF(AND($E$2="Zuid",ISNA(VLOOKUP($B$4&amp;$B40&amp;G$10,Data!$A:$H,8,FALSE)=TRUE)),"",IF(AND($E$2="Noord",VLOOKUP($B$4&amp;$B40&amp;G$10,Data!$A:$H,6,FALSE)="Vakantie"),"x",IF(AND($E$2="Midden",VLOOKUP($B$4&amp;$B40&amp;G$10,Data!$A:$H,7,FALSE)="Vakantie"),"x",IF(AND($E$2="Zuid",VLOOKUP($B$4&amp;$B40&amp;G$10,Data!$A:$H,8,FALSE)="Vakantie"),"x",""))))))</f>
        <v>x</v>
      </c>
      <c r="H40" s="19" t="str">
        <f>IF(AND($E$2="Noord",ISNA(VLOOKUP($B$4&amp;$B40&amp;H$10,Data!$A:$H,6,FALSE)=TRUE)),"",IF(AND($E$2="Midden",ISNA(VLOOKUP($B$4&amp;$B40&amp;H$10,Data!$A:$H,7,FALSE)=TRUE)),"",IF(AND($E$2="Zuid",ISNA(VLOOKUP($B$4&amp;$B40&amp;H$10,Data!$A:$H,8,FALSE)=TRUE)),"",IF(AND($E$2="Noord",VLOOKUP($B$4&amp;$B40&amp;H$10,Data!$A:$H,6,FALSE)="Vakantie"),"x",IF(AND($E$2="Midden",VLOOKUP($B$4&amp;$B40&amp;H$10,Data!$A:$H,7,FALSE)="Vakantie"),"x",IF(AND($E$2="Zuid",VLOOKUP($B$4&amp;$B40&amp;H$10,Data!$A:$H,8,FALSE)="Vakantie"),"x",""))))))</f>
        <v>x</v>
      </c>
      <c r="I40" s="19" t="str">
        <f>IF(AND($E$2="Noord",ISNA(VLOOKUP($B$4&amp;$B40&amp;I$10,Data!$A:$H,6,FALSE)=TRUE)),"",IF(AND($E$2="Midden",ISNA(VLOOKUP($B$4&amp;$B40&amp;I$10,Data!$A:$H,7,FALSE)=TRUE)),"",IF(AND($E$2="Zuid",ISNA(VLOOKUP($B$4&amp;$B40&amp;I$10,Data!$A:$H,8,FALSE)=TRUE)),"",IF(AND($E$2="Noord",VLOOKUP($B$4&amp;$B40&amp;I$10,Data!$A:$H,6,FALSE)="Vakantie"),"x",IF(AND($E$2="Midden",VLOOKUP($B$4&amp;$B40&amp;I$10,Data!$A:$H,7,FALSE)="Vakantie"),"x",IF(AND($E$2="Zuid",VLOOKUP($B$4&amp;$B40&amp;I$10,Data!$A:$H,8,FALSE)="Vakantie"),"x",""))))))</f>
        <v>x</v>
      </c>
      <c r="J40" s="83">
        <f t="shared" si="0"/>
        <v>0</v>
      </c>
      <c r="L40" s="94">
        <v>30</v>
      </c>
      <c r="M40" s="126">
        <f t="shared" si="11"/>
        <v>46223</v>
      </c>
      <c r="N40" s="127">
        <f t="shared" si="12"/>
        <v>46227</v>
      </c>
      <c r="O40" s="19" t="str">
        <f>IF(AND($E$2="Noord",ISNA(VLOOKUP($L$4&amp;$L40&amp;O$10,Data!$A:$H,6,FALSE)=TRUE)),"",IF(AND($E$2="Midden",ISNA(VLOOKUP($L$4&amp;$L40&amp;O$10,Data!$A:$H,7,FALSE)=TRUE)),"",IF(AND($E$2="Zuid",ISNA(VLOOKUP($L$4&amp;$L40&amp;O$10,Data!$A:$H,8,FALSE)=TRUE)),"",IF(AND($E$2="Noord",VLOOKUP($L$4&amp;$L40&amp;O$10,Data!$A:$H,6,FALSE)="Vakantie"),"x",IF(AND($E$2="Midden",VLOOKUP($L$4&amp;$L40&amp;O$10,Data!$A:$H,7,FALSE)="Vakantie"),"x",IF(AND($E$2="Zuid",VLOOKUP($L$4&amp;$L40&amp;O$10,Data!$A:$H,8,FALSE)="Vakantie"),"x",""))))))</f>
        <v>x</v>
      </c>
      <c r="P40" s="19" t="str">
        <f>IF(AND($E$2="Noord",ISNA(VLOOKUP($L$4&amp;$L40&amp;P$10,Data!$A:$H,6,FALSE)=TRUE)),"",IF(AND($E$2="Midden",ISNA(VLOOKUP($L$4&amp;$L40&amp;P$10,Data!$A:$H,7,FALSE)=TRUE)),"",IF(AND($E$2="Zuid",ISNA(VLOOKUP($L$4&amp;$L40&amp;P$10,Data!$A:$H,8,FALSE)=TRUE)),"",IF(AND($E$2="Noord",VLOOKUP($L$4&amp;$L40&amp;P$10,Data!$A:$H,6,FALSE)="Vakantie"),"x",IF(AND($E$2="Midden",VLOOKUP($L$4&amp;$L40&amp;P$10,Data!$A:$H,7,FALSE)="Vakantie"),"x",IF(AND($E$2="Zuid",VLOOKUP($L$4&amp;$L40&amp;P$10,Data!$A:$H,8,FALSE)="Vakantie"),"x",""))))))</f>
        <v>x</v>
      </c>
      <c r="Q40" s="19" t="str">
        <f>IF(AND($E$2="Noord",ISNA(VLOOKUP($L$4&amp;$L40&amp;Q$10,Data!$A:$H,6,FALSE)=TRUE)),"",IF(AND($E$2="Midden",ISNA(VLOOKUP($L$4&amp;$L40&amp;Q$10,Data!$A:$H,7,FALSE)=TRUE)),"",IF(AND($E$2="Zuid",ISNA(VLOOKUP($L$4&amp;$L40&amp;Q$10,Data!$A:$H,8,FALSE)=TRUE)),"",IF(AND($E$2="Noord",VLOOKUP($L$4&amp;$L40&amp;Q$10,Data!$A:$H,6,FALSE)="Vakantie"),"x",IF(AND($E$2="Midden",VLOOKUP($L$4&amp;$L40&amp;Q$10,Data!$A:$H,7,FALSE)="Vakantie"),"x",IF(AND($E$2="Zuid",VLOOKUP($L$4&amp;$L40&amp;Q$10,Data!$A:$H,8,FALSE)="Vakantie"),"x",""))))))</f>
        <v>x</v>
      </c>
      <c r="R40" s="19" t="str">
        <f>IF(AND($E$2="Noord",ISNA(VLOOKUP($L$4&amp;$L40&amp;R$10,Data!$A:$H,6,FALSE)=TRUE)),"",IF(AND($E$2="Midden",ISNA(VLOOKUP($L$4&amp;$L40&amp;R$10,Data!$A:$H,7,FALSE)=TRUE)),"",IF(AND($E$2="Zuid",ISNA(VLOOKUP($L$4&amp;$L40&amp;R$10,Data!$A:$H,8,FALSE)=TRUE)),"",IF(AND($E$2="Noord",VLOOKUP($L$4&amp;$L40&amp;R$10,Data!$A:$H,6,FALSE)="Vakantie"),"x",IF(AND($E$2="Midden",VLOOKUP($L$4&amp;$L40&amp;R$10,Data!$A:$H,7,FALSE)="Vakantie"),"x",IF(AND($E$2="Zuid",VLOOKUP($L$4&amp;$L40&amp;R$10,Data!$A:$H,8,FALSE)="Vakantie"),"x",""))))))</f>
        <v>x</v>
      </c>
      <c r="S40" s="19" t="str">
        <f>IF(AND($E$2="Noord",ISNA(VLOOKUP($L$4&amp;$L40&amp;S$10,Data!$A:$H,6,FALSE)=TRUE)),"",IF(AND($E$2="Midden",ISNA(VLOOKUP($L$4&amp;$L40&amp;S$10,Data!$A:$H,7,FALSE)=TRUE)),"",IF(AND($E$2="Zuid",ISNA(VLOOKUP($L$4&amp;$L40&amp;S$10,Data!$A:$H,8,FALSE)=TRUE)),"",IF(AND($E$2="Noord",VLOOKUP($L$4&amp;$L40&amp;S$10,Data!$A:$H,6,FALSE)="Vakantie"),"x",IF(AND($E$2="Midden",VLOOKUP($L$4&amp;$L40&amp;S$10,Data!$A:$H,7,FALSE)="Vakantie"),"x",IF(AND($E$2="Zuid",VLOOKUP($L$4&amp;$L40&amp;S$10,Data!$A:$H,8,FALSE)="Vakantie"),"x",""))))))</f>
        <v>x</v>
      </c>
      <c r="T40" s="83">
        <f t="shared" si="1"/>
        <v>0</v>
      </c>
      <c r="V40" s="94">
        <v>30</v>
      </c>
      <c r="W40" s="126">
        <f t="shared" si="13"/>
        <v>46594</v>
      </c>
      <c r="X40" s="126">
        <f t="shared" si="4"/>
        <v>46598</v>
      </c>
      <c r="Y40" s="19" t="str">
        <f>IF(AND($E$2="Noord",ISNA(VLOOKUP($V$4&amp;$V40&amp;Y$10,Data!$A:$H,6,FALSE)=TRUE)),"",IF(AND($E$2="Midden",ISNA(VLOOKUP($V$4&amp;$V40&amp;Y$10,Data!$A:$H,7,FALSE)=TRUE)),"",IF(AND($E$2="Zuid",ISNA(VLOOKUP($V$4&amp;$V40&amp;Y$10,Data!$A:$H,8,FALSE)=TRUE)),"",IF(AND($E$2="Noord",VLOOKUP($V$4&amp;$V40&amp;Y$10,Data!$A:$H,6,FALSE)="Vakantie"),"x",IF(AND($E$2="Midden",VLOOKUP($V$4&amp;$V40&amp;Y$10,Data!$A:$H,7,FALSE)="Vakantie"),"x",IF(AND($E$2="Zuid",VLOOKUP($V$4&amp;$V40&amp;Y$10,Data!$A:$H,8,FALSE)="Vakantie"),"x",""))))))</f>
        <v>x</v>
      </c>
      <c r="Z40" s="19" t="str">
        <f>IF(AND($E$2="Noord",ISNA(VLOOKUP($V$4&amp;$V40&amp;Z$10,Data!$A:$H,6,FALSE)=TRUE)),"",IF(AND($E$2="Midden",ISNA(VLOOKUP($V$4&amp;$V40&amp;Z$10,Data!$A:$H,7,FALSE)=TRUE)),"",IF(AND($E$2="Zuid",ISNA(VLOOKUP($V$4&amp;$V40&amp;Z$10,Data!$A:$H,8,FALSE)=TRUE)),"",IF(AND($E$2="Noord",VLOOKUP($V$4&amp;$V40&amp;Z$10,Data!$A:$H,6,FALSE)="Vakantie"),"x",IF(AND($E$2="Midden",VLOOKUP($V$4&amp;$V40&amp;Z$10,Data!$A:$H,7,FALSE)="Vakantie"),"x",IF(AND($E$2="Zuid",VLOOKUP($V$4&amp;$V40&amp;Z$10,Data!$A:$H,8,FALSE)="Vakantie"),"x",""))))))</f>
        <v>x</v>
      </c>
      <c r="AA40" s="19" t="str">
        <f>IF(AND($E$2="Noord",ISNA(VLOOKUP($V$4&amp;$V40&amp;AA$10,Data!$A:$H,6,FALSE)=TRUE)),"",IF(AND($E$2="Midden",ISNA(VLOOKUP($V$4&amp;$V40&amp;AA$10,Data!$A:$H,7,FALSE)=TRUE)),"",IF(AND($E$2="Zuid",ISNA(VLOOKUP($V$4&amp;$V40&amp;AA$10,Data!$A:$H,8,FALSE)=TRUE)),"",IF(AND($E$2="Noord",VLOOKUP($V$4&amp;$V40&amp;AA$10,Data!$A:$H,6,FALSE)="Vakantie"),"x",IF(AND($E$2="Midden",VLOOKUP($V$4&amp;$V40&amp;AA$10,Data!$A:$H,7,FALSE)="Vakantie"),"x",IF(AND($E$2="Zuid",VLOOKUP($V$4&amp;$V40&amp;AA$10,Data!$A:$H,8,FALSE)="Vakantie"),"x",""))))))</f>
        <v>x</v>
      </c>
      <c r="AB40" s="19" t="str">
        <f>IF(AND($E$2="Noord",ISNA(VLOOKUP($V$4&amp;$V40&amp;AB$10,Data!$A:$H,6,FALSE)=TRUE)),"",IF(AND($E$2="Midden",ISNA(VLOOKUP($V$4&amp;$V40&amp;AB$10,Data!$A:$H,7,FALSE)=TRUE)),"",IF(AND($E$2="Zuid",ISNA(VLOOKUP($V$4&amp;$V40&amp;AB$10,Data!$A:$H,8,FALSE)=TRUE)),"",IF(AND($E$2="Noord",VLOOKUP($V$4&amp;$V40&amp;AB$10,Data!$A:$H,6,FALSE)="Vakantie"),"x",IF(AND($E$2="Midden",VLOOKUP($V$4&amp;$V40&amp;AB$10,Data!$A:$H,7,FALSE)="Vakantie"),"x",IF(AND($E$2="Zuid",VLOOKUP($V$4&amp;$V40&amp;AB$10,Data!$A:$H,8,FALSE)="Vakantie"),"x",""))))))</f>
        <v>x</v>
      </c>
      <c r="AC40" s="19" t="str">
        <f>IF(AND($E$2="Noord",ISNA(VLOOKUP($V$4&amp;$V40&amp;AC$10,Data!$A:$H,6,FALSE)=TRUE)),"",IF(AND($E$2="Midden",ISNA(VLOOKUP($V$4&amp;$V40&amp;AC$10,Data!$A:$H,7,FALSE)=TRUE)),"",IF(AND($E$2="Zuid",ISNA(VLOOKUP($V$4&amp;$V40&amp;AC$10,Data!$A:$H,8,FALSE)=TRUE)),"",IF(AND($E$2="Noord",VLOOKUP($V$4&amp;$V40&amp;AC$10,Data!$A:$H,6,FALSE)="Vakantie"),"x",IF(AND($E$2="Midden",VLOOKUP($V$4&amp;$V40&amp;AC$10,Data!$A:$H,7,FALSE)="Vakantie"),"x",IF(AND($E$2="Zuid",VLOOKUP($V$4&amp;$V40&amp;AC$10,Data!$A:$H,8,FALSE)="Vakantie"),"x",""))))))</f>
        <v>x</v>
      </c>
      <c r="AD40" s="83">
        <f t="shared" si="2"/>
        <v>0</v>
      </c>
      <c r="AI40">
        <f t="shared" si="5"/>
        <v>1</v>
      </c>
      <c r="AJ40" s="97" t="str">
        <f>IF((COUNTIF($AI$11:$AI40,2))&gt;1,"",IF(OR(AI39="",AI39=2),"",IF(AI40=1,"",IF(AND($AI40=2,E40&lt;&gt;""),$C40,IF(AND($AI40=2,F40&lt;&gt;""),$C40+1,IF(AND($AI40=2,G40&lt;&gt;""),$C40+2,IF(AND($AI40=2,H40&lt;&gt;""),$C40+3,IF(AND($AI40=2,I40&lt;&gt;""),$C40+4,""))))))))</f>
        <v/>
      </c>
      <c r="AK40">
        <f>IF(SUM(E41:$I$62)+$T$68+$AD$68=0,1,2)</f>
        <v>1</v>
      </c>
      <c r="AL40" s="18" t="str">
        <f t="shared" si="6"/>
        <v/>
      </c>
      <c r="AM40">
        <f t="shared" si="7"/>
        <v>1</v>
      </c>
      <c r="AN40" s="18" t="str">
        <f t="shared" si="14"/>
        <v/>
      </c>
      <c r="AO40">
        <f>IF(SUM(O41:$S$62)+$AD$68=0,1,2)</f>
        <v>1</v>
      </c>
      <c r="AP40" s="18" t="str">
        <f t="shared" si="8"/>
        <v/>
      </c>
      <c r="AQ40">
        <f>IF(SUM($O41:$S$62)=0,1,2)</f>
        <v>1</v>
      </c>
      <c r="AR40" s="18" t="str">
        <f>IF((COUNTIF($AI$11:$AI$64,2)+COUNTIF($AM$11:$AM$64,2)+COUNTIF(AQ$12:$AQ40,2))&gt;1,"",IF(OR(AQ39="",AQ39=2),"",IF(AQ40=1,"",IF(AND(AQ40=2,Y40&lt;&gt;""),W40,IF(AND(AQ40=2,Z40&lt;&gt;""),W40+1,IF(AND(AQ40=2,AA40&lt;&gt;""),W40+2,IF(AND(AQ40=2,AB40&lt;&gt;""),W40+3,IF(AND(AQ40=2,AC40&lt;&gt;""),W40+4,""))))))))</f>
        <v/>
      </c>
      <c r="AS40">
        <f>IF(SUM(Y41:$AC$62)=0,1,2)</f>
        <v>1</v>
      </c>
      <c r="AT40" s="18" t="str">
        <f t="shared" si="9"/>
        <v/>
      </c>
    </row>
    <row r="41" spans="2:46" x14ac:dyDescent="0.3">
      <c r="B41" s="94">
        <v>31</v>
      </c>
      <c r="C41" s="95">
        <f t="shared" si="10"/>
        <v>45866</v>
      </c>
      <c r="D41" s="95">
        <f t="shared" si="3"/>
        <v>45870</v>
      </c>
      <c r="E41" s="19" t="str">
        <f>IF(AND($E$2="Noord",ISNA(VLOOKUP($B$4&amp;$B41&amp;E$10,Data!$A:$H,6,FALSE)=TRUE)),"",IF(AND($E$2="Midden",ISNA(VLOOKUP($B$4&amp;$B41&amp;E$10,Data!$A:$H,7,FALSE)=TRUE)),"",IF(AND($E$2="Zuid",ISNA(VLOOKUP($B$4&amp;$B41&amp;E$10,Data!$A:$H,8,FALSE)=TRUE)),"",IF(AND($E$2="Noord",VLOOKUP($B$4&amp;$B41&amp;E$10,Data!$A:$H,6,FALSE)="Vakantie"),"x",IF(AND($E$2="Midden",VLOOKUP($B$4&amp;$B41&amp;E$10,Data!$A:$H,7,FALSE)="Vakantie"),"x",IF(AND($E$2="Zuid",VLOOKUP($B$4&amp;$B41&amp;E$10,Data!$A:$H,8,FALSE)="Vakantie"),"x",""))))))</f>
        <v>x</v>
      </c>
      <c r="F41" s="19" t="str">
        <f>IF(AND($E$2="Noord",ISNA(VLOOKUP($B$4&amp;$B41&amp;F$10,Data!$A:$H,6,FALSE)=TRUE)),"",IF(AND($E$2="Midden",ISNA(VLOOKUP($B$4&amp;$B41&amp;F$10,Data!$A:$H,7,FALSE)=TRUE)),"",IF(AND($E$2="Zuid",ISNA(VLOOKUP($B$4&amp;$B41&amp;F$10,Data!$A:$H,8,FALSE)=TRUE)),"",IF(AND($E$2="Noord",VLOOKUP($B$4&amp;$B41&amp;F$10,Data!$A:$H,6,FALSE)="Vakantie"),"x",IF(AND($E$2="Midden",VLOOKUP($B$4&amp;$B41&amp;F$10,Data!$A:$H,7,FALSE)="Vakantie"),"x",IF(AND($E$2="Zuid",VLOOKUP($B$4&amp;$B41&amp;F$10,Data!$A:$H,8,FALSE)="Vakantie"),"x",""))))))</f>
        <v>x</v>
      </c>
      <c r="G41" s="19" t="str">
        <f>IF(AND($E$2="Noord",ISNA(VLOOKUP($B$4&amp;$B41&amp;G$10,Data!$A:$H,6,FALSE)=TRUE)),"",IF(AND($E$2="Midden",ISNA(VLOOKUP($B$4&amp;$B41&amp;G$10,Data!$A:$H,7,FALSE)=TRUE)),"",IF(AND($E$2="Zuid",ISNA(VLOOKUP($B$4&amp;$B41&amp;G$10,Data!$A:$H,8,FALSE)=TRUE)),"",IF(AND($E$2="Noord",VLOOKUP($B$4&amp;$B41&amp;G$10,Data!$A:$H,6,FALSE)="Vakantie"),"x",IF(AND($E$2="Midden",VLOOKUP($B$4&amp;$B41&amp;G$10,Data!$A:$H,7,FALSE)="Vakantie"),"x",IF(AND($E$2="Zuid",VLOOKUP($B$4&amp;$B41&amp;G$10,Data!$A:$H,8,FALSE)="Vakantie"),"x",""))))))</f>
        <v>x</v>
      </c>
      <c r="H41" s="19" t="str">
        <f>IF(AND($E$2="Noord",ISNA(VLOOKUP($B$4&amp;$B41&amp;H$10,Data!$A:$H,6,FALSE)=TRUE)),"",IF(AND($E$2="Midden",ISNA(VLOOKUP($B$4&amp;$B41&amp;H$10,Data!$A:$H,7,FALSE)=TRUE)),"",IF(AND($E$2="Zuid",ISNA(VLOOKUP($B$4&amp;$B41&amp;H$10,Data!$A:$H,8,FALSE)=TRUE)),"",IF(AND($E$2="Noord",VLOOKUP($B$4&amp;$B41&amp;H$10,Data!$A:$H,6,FALSE)="Vakantie"),"x",IF(AND($E$2="Midden",VLOOKUP($B$4&amp;$B41&amp;H$10,Data!$A:$H,7,FALSE)="Vakantie"),"x",IF(AND($E$2="Zuid",VLOOKUP($B$4&amp;$B41&amp;H$10,Data!$A:$H,8,FALSE)="Vakantie"),"x",""))))))</f>
        <v>x</v>
      </c>
      <c r="I41" s="19" t="str">
        <f>IF(AND($E$2="Noord",ISNA(VLOOKUP($B$4&amp;$B41&amp;I$10,Data!$A:$H,6,FALSE)=TRUE)),"",IF(AND($E$2="Midden",ISNA(VLOOKUP($B$4&amp;$B41&amp;I$10,Data!$A:$H,7,FALSE)=TRUE)),"",IF(AND($E$2="Zuid",ISNA(VLOOKUP($B$4&amp;$B41&amp;I$10,Data!$A:$H,8,FALSE)=TRUE)),"",IF(AND($E$2="Noord",VLOOKUP($B$4&amp;$B41&amp;I$10,Data!$A:$H,6,FALSE)="Vakantie"),"x",IF(AND($E$2="Midden",VLOOKUP($B$4&amp;$B41&amp;I$10,Data!$A:$H,7,FALSE)="Vakantie"),"x",IF(AND($E$2="Zuid",VLOOKUP($B$4&amp;$B41&amp;I$10,Data!$A:$H,8,FALSE)="Vakantie"),"x",""))))))</f>
        <v>x</v>
      </c>
      <c r="J41" s="83">
        <f t="shared" si="0"/>
        <v>0</v>
      </c>
      <c r="L41" s="94">
        <v>31</v>
      </c>
      <c r="M41" s="126">
        <f t="shared" si="11"/>
        <v>46230</v>
      </c>
      <c r="N41" s="127">
        <f t="shared" si="12"/>
        <v>46234</v>
      </c>
      <c r="O41" s="19" t="str">
        <f>IF(AND($E$2="Noord",ISNA(VLOOKUP($L$4&amp;$L41&amp;O$10,Data!$A:$H,6,FALSE)=TRUE)),"",IF(AND($E$2="Midden",ISNA(VLOOKUP($L$4&amp;$L41&amp;O$10,Data!$A:$H,7,FALSE)=TRUE)),"",IF(AND($E$2="Zuid",ISNA(VLOOKUP($L$4&amp;$L41&amp;O$10,Data!$A:$H,8,FALSE)=TRUE)),"",IF(AND($E$2="Noord",VLOOKUP($L$4&amp;$L41&amp;O$10,Data!$A:$H,6,FALSE)="Vakantie"),"x",IF(AND($E$2="Midden",VLOOKUP($L$4&amp;$L41&amp;O$10,Data!$A:$H,7,FALSE)="Vakantie"),"x",IF(AND($E$2="Zuid",VLOOKUP($L$4&amp;$L41&amp;O$10,Data!$A:$H,8,FALSE)="Vakantie"),"x",""))))))</f>
        <v>x</v>
      </c>
      <c r="P41" s="19" t="str">
        <f>IF(AND($E$2="Noord",ISNA(VLOOKUP($L$4&amp;$L41&amp;P$10,Data!$A:$H,6,FALSE)=TRUE)),"",IF(AND($E$2="Midden",ISNA(VLOOKUP($L$4&amp;$L41&amp;P$10,Data!$A:$H,7,FALSE)=TRUE)),"",IF(AND($E$2="Zuid",ISNA(VLOOKUP($L$4&amp;$L41&amp;P$10,Data!$A:$H,8,FALSE)=TRUE)),"",IF(AND($E$2="Noord",VLOOKUP($L$4&amp;$L41&amp;P$10,Data!$A:$H,6,FALSE)="Vakantie"),"x",IF(AND($E$2="Midden",VLOOKUP($L$4&amp;$L41&amp;P$10,Data!$A:$H,7,FALSE)="Vakantie"),"x",IF(AND($E$2="Zuid",VLOOKUP($L$4&amp;$L41&amp;P$10,Data!$A:$H,8,FALSE)="Vakantie"),"x",""))))))</f>
        <v>x</v>
      </c>
      <c r="Q41" s="19" t="str">
        <f>IF(AND($E$2="Noord",ISNA(VLOOKUP($L$4&amp;$L41&amp;Q$10,Data!$A:$H,6,FALSE)=TRUE)),"",IF(AND($E$2="Midden",ISNA(VLOOKUP($L$4&amp;$L41&amp;Q$10,Data!$A:$H,7,FALSE)=TRUE)),"",IF(AND($E$2="Zuid",ISNA(VLOOKUP($L$4&amp;$L41&amp;Q$10,Data!$A:$H,8,FALSE)=TRUE)),"",IF(AND($E$2="Noord",VLOOKUP($L$4&amp;$L41&amp;Q$10,Data!$A:$H,6,FALSE)="Vakantie"),"x",IF(AND($E$2="Midden",VLOOKUP($L$4&amp;$L41&amp;Q$10,Data!$A:$H,7,FALSE)="Vakantie"),"x",IF(AND($E$2="Zuid",VLOOKUP($L$4&amp;$L41&amp;Q$10,Data!$A:$H,8,FALSE)="Vakantie"),"x",""))))))</f>
        <v>x</v>
      </c>
      <c r="R41" s="19" t="str">
        <f>IF(AND($E$2="Noord",ISNA(VLOOKUP($L$4&amp;$L41&amp;R$10,Data!$A:$H,6,FALSE)=TRUE)),"",IF(AND($E$2="Midden",ISNA(VLOOKUP($L$4&amp;$L41&amp;R$10,Data!$A:$H,7,FALSE)=TRUE)),"",IF(AND($E$2="Zuid",ISNA(VLOOKUP($L$4&amp;$L41&amp;R$10,Data!$A:$H,8,FALSE)=TRUE)),"",IF(AND($E$2="Noord",VLOOKUP($L$4&amp;$L41&amp;R$10,Data!$A:$H,6,FALSE)="Vakantie"),"x",IF(AND($E$2="Midden",VLOOKUP($L$4&amp;$L41&amp;R$10,Data!$A:$H,7,FALSE)="Vakantie"),"x",IF(AND($E$2="Zuid",VLOOKUP($L$4&amp;$L41&amp;R$10,Data!$A:$H,8,FALSE)="Vakantie"),"x",""))))))</f>
        <v>x</v>
      </c>
      <c r="S41" s="19" t="str">
        <f>IF(AND($E$2="Noord",ISNA(VLOOKUP($L$4&amp;$L41&amp;S$10,Data!$A:$H,6,FALSE)=TRUE)),"",IF(AND($E$2="Midden",ISNA(VLOOKUP($L$4&amp;$L41&amp;S$10,Data!$A:$H,7,FALSE)=TRUE)),"",IF(AND($E$2="Zuid",ISNA(VLOOKUP($L$4&amp;$L41&amp;S$10,Data!$A:$H,8,FALSE)=TRUE)),"",IF(AND($E$2="Noord",VLOOKUP($L$4&amp;$L41&amp;S$10,Data!$A:$H,6,FALSE)="Vakantie"),"x",IF(AND($E$2="Midden",VLOOKUP($L$4&amp;$L41&amp;S$10,Data!$A:$H,7,FALSE)="Vakantie"),"x",IF(AND($E$2="Zuid",VLOOKUP($L$4&amp;$L41&amp;S$10,Data!$A:$H,8,FALSE)="Vakantie"),"x",""))))))</f>
        <v>x</v>
      </c>
      <c r="T41" s="83">
        <f t="shared" si="1"/>
        <v>0</v>
      </c>
      <c r="V41" s="94">
        <v>31</v>
      </c>
      <c r="W41" s="126">
        <f t="shared" si="13"/>
        <v>46601</v>
      </c>
      <c r="X41" s="126">
        <f t="shared" si="4"/>
        <v>46605</v>
      </c>
      <c r="Y41" s="19" t="str">
        <f>IF(AND($E$2="Noord",ISNA(VLOOKUP($V$4&amp;$V41&amp;Y$10,Data!$A:$H,6,FALSE)=TRUE)),"",IF(AND($E$2="Midden",ISNA(VLOOKUP($V$4&amp;$V41&amp;Y$10,Data!$A:$H,7,FALSE)=TRUE)),"",IF(AND($E$2="Zuid",ISNA(VLOOKUP($V$4&amp;$V41&amp;Y$10,Data!$A:$H,8,FALSE)=TRUE)),"",IF(AND($E$2="Noord",VLOOKUP($V$4&amp;$V41&amp;Y$10,Data!$A:$H,6,FALSE)="Vakantie"),"x",IF(AND($E$2="Midden",VLOOKUP($V$4&amp;$V41&amp;Y$10,Data!$A:$H,7,FALSE)="Vakantie"),"x",IF(AND($E$2="Zuid",VLOOKUP($V$4&amp;$V41&amp;Y$10,Data!$A:$H,8,FALSE)="Vakantie"),"x",""))))))</f>
        <v>x</v>
      </c>
      <c r="Z41" s="19" t="str">
        <f>IF(AND($E$2="Noord",ISNA(VLOOKUP($V$4&amp;$V41&amp;Z$10,Data!$A:$H,6,FALSE)=TRUE)),"",IF(AND($E$2="Midden",ISNA(VLOOKUP($V$4&amp;$V41&amp;Z$10,Data!$A:$H,7,FALSE)=TRUE)),"",IF(AND($E$2="Zuid",ISNA(VLOOKUP($V$4&amp;$V41&amp;Z$10,Data!$A:$H,8,FALSE)=TRUE)),"",IF(AND($E$2="Noord",VLOOKUP($V$4&amp;$V41&amp;Z$10,Data!$A:$H,6,FALSE)="Vakantie"),"x",IF(AND($E$2="Midden",VLOOKUP($V$4&amp;$V41&amp;Z$10,Data!$A:$H,7,FALSE)="Vakantie"),"x",IF(AND($E$2="Zuid",VLOOKUP($V$4&amp;$V41&amp;Z$10,Data!$A:$H,8,FALSE)="Vakantie"),"x",""))))))</f>
        <v>x</v>
      </c>
      <c r="AA41" s="19" t="str">
        <f>IF(AND($E$2="Noord",ISNA(VLOOKUP($V$4&amp;$V41&amp;AA$10,Data!$A:$H,6,FALSE)=TRUE)),"",IF(AND($E$2="Midden",ISNA(VLOOKUP($V$4&amp;$V41&amp;AA$10,Data!$A:$H,7,FALSE)=TRUE)),"",IF(AND($E$2="Zuid",ISNA(VLOOKUP($V$4&amp;$V41&amp;AA$10,Data!$A:$H,8,FALSE)=TRUE)),"",IF(AND($E$2="Noord",VLOOKUP($V$4&amp;$V41&amp;AA$10,Data!$A:$H,6,FALSE)="Vakantie"),"x",IF(AND($E$2="Midden",VLOOKUP($V$4&amp;$V41&amp;AA$10,Data!$A:$H,7,FALSE)="Vakantie"),"x",IF(AND($E$2="Zuid",VLOOKUP($V$4&amp;$V41&amp;AA$10,Data!$A:$H,8,FALSE)="Vakantie"),"x",""))))))</f>
        <v>x</v>
      </c>
      <c r="AB41" s="19" t="str">
        <f>IF(AND($E$2="Noord",ISNA(VLOOKUP($V$4&amp;$V41&amp;AB$10,Data!$A:$H,6,FALSE)=TRUE)),"",IF(AND($E$2="Midden",ISNA(VLOOKUP($V$4&amp;$V41&amp;AB$10,Data!$A:$H,7,FALSE)=TRUE)),"",IF(AND($E$2="Zuid",ISNA(VLOOKUP($V$4&amp;$V41&amp;AB$10,Data!$A:$H,8,FALSE)=TRUE)),"",IF(AND($E$2="Noord",VLOOKUP($V$4&amp;$V41&amp;AB$10,Data!$A:$H,6,FALSE)="Vakantie"),"x",IF(AND($E$2="Midden",VLOOKUP($V$4&amp;$V41&amp;AB$10,Data!$A:$H,7,FALSE)="Vakantie"),"x",IF(AND($E$2="Zuid",VLOOKUP($V$4&amp;$V41&amp;AB$10,Data!$A:$H,8,FALSE)="Vakantie"),"x",""))))))</f>
        <v>x</v>
      </c>
      <c r="AC41" s="19" t="str">
        <f>IF(AND($E$2="Noord",ISNA(VLOOKUP($V$4&amp;$V41&amp;AC$10,Data!$A:$H,6,FALSE)=TRUE)),"",IF(AND($E$2="Midden",ISNA(VLOOKUP($V$4&amp;$V41&amp;AC$10,Data!$A:$H,7,FALSE)=TRUE)),"",IF(AND($E$2="Zuid",ISNA(VLOOKUP($V$4&amp;$V41&amp;AC$10,Data!$A:$H,8,FALSE)=TRUE)),"",IF(AND($E$2="Noord",VLOOKUP($V$4&amp;$V41&amp;AC$10,Data!$A:$H,6,FALSE)="Vakantie"),"x",IF(AND($E$2="Midden",VLOOKUP($V$4&amp;$V41&amp;AC$10,Data!$A:$H,7,FALSE)="Vakantie"),"x",IF(AND($E$2="Zuid",VLOOKUP($V$4&amp;$V41&amp;AC$10,Data!$A:$H,8,FALSE)="Vakantie"),"x",""))))))</f>
        <v>x</v>
      </c>
      <c r="AD41" s="83">
        <f t="shared" si="2"/>
        <v>0</v>
      </c>
      <c r="AI41">
        <f t="shared" si="5"/>
        <v>1</v>
      </c>
      <c r="AJ41" s="97" t="str">
        <f>IF((COUNTIF($AI$11:$AI41,2))&gt;1,"",IF(OR(AI40="",AI40=2),"",IF(AI41=1,"",IF(AND($AI41=2,E41&lt;&gt;""),$C41,IF(AND($AI41=2,F41&lt;&gt;""),$C41+1,IF(AND($AI41=2,G41&lt;&gt;""),$C41+2,IF(AND($AI41=2,H41&lt;&gt;""),$C41+3,IF(AND($AI41=2,I41&lt;&gt;""),$C41+4,""))))))))</f>
        <v/>
      </c>
      <c r="AK41">
        <f>IF(SUM(E42:$I$62)+$T$68+$AD$68=0,1,2)</f>
        <v>1</v>
      </c>
      <c r="AL41" s="18" t="str">
        <f t="shared" si="6"/>
        <v/>
      </c>
      <c r="AM41">
        <f t="shared" si="7"/>
        <v>1</v>
      </c>
      <c r="AN41" s="18" t="str">
        <f t="shared" si="14"/>
        <v/>
      </c>
      <c r="AO41">
        <f>IF(SUM(O42:$S$62)+$AD$68=0,1,2)</f>
        <v>1</v>
      </c>
      <c r="AP41" s="18" t="str">
        <f t="shared" si="8"/>
        <v/>
      </c>
      <c r="AQ41">
        <f>IF(SUM($O42:$S$62)=0,1,2)</f>
        <v>1</v>
      </c>
      <c r="AR41" s="18" t="str">
        <f>IF((COUNTIF($AI$11:$AI$64,2)+COUNTIF($AM$11:$AM$64,2)+COUNTIF(AQ$12:$AQ41,2))&gt;1,"",IF(OR(AQ40="",AQ40=2),"",IF(AQ41=1,"",IF(AND(AQ41=2,Y41&lt;&gt;""),W41,IF(AND(AQ41=2,Z41&lt;&gt;""),W41+1,IF(AND(AQ41=2,AA41&lt;&gt;""),W41+2,IF(AND(AQ41=2,AB41&lt;&gt;""),W41+3,IF(AND(AQ41=2,AC41&lt;&gt;""),W41+4,""))))))))</f>
        <v/>
      </c>
      <c r="AS41">
        <f>IF(SUM(Y42:$AC$62)=0,1,2)</f>
        <v>1</v>
      </c>
      <c r="AT41" s="18" t="str">
        <f t="shared" si="9"/>
        <v/>
      </c>
    </row>
    <row r="42" spans="2:46" x14ac:dyDescent="0.3">
      <c r="B42" s="94">
        <v>32</v>
      </c>
      <c r="C42" s="95">
        <f t="shared" si="10"/>
        <v>45873</v>
      </c>
      <c r="D42" s="95">
        <f t="shared" si="3"/>
        <v>45877</v>
      </c>
      <c r="E42" s="19" t="str">
        <f>IF(AND($E$2="Noord",ISNA(VLOOKUP($B$4&amp;$B42&amp;E$10,Data!$A:$H,6,FALSE)=TRUE)),"",IF(AND($E$2="Midden",ISNA(VLOOKUP($B$4&amp;$B42&amp;E$10,Data!$A:$H,7,FALSE)=TRUE)),"",IF(AND($E$2="Zuid",ISNA(VLOOKUP($B$4&amp;$B42&amp;E$10,Data!$A:$H,8,FALSE)=TRUE)),"",IF(AND($E$2="Noord",VLOOKUP($B$4&amp;$B42&amp;E$10,Data!$A:$H,6,FALSE)="Vakantie"),"x",IF(AND($E$2="Midden",VLOOKUP($B$4&amp;$B42&amp;E$10,Data!$A:$H,7,FALSE)="Vakantie"),"x",IF(AND($E$2="Zuid",VLOOKUP($B$4&amp;$B42&amp;E$10,Data!$A:$H,8,FALSE)="Vakantie"),"x",""))))))</f>
        <v>x</v>
      </c>
      <c r="F42" s="19" t="str">
        <f>IF(AND($E$2="Noord",ISNA(VLOOKUP($B$4&amp;$B42&amp;F$10,Data!$A:$H,6,FALSE)=TRUE)),"",IF(AND($E$2="Midden",ISNA(VLOOKUP($B$4&amp;$B42&amp;F$10,Data!$A:$H,7,FALSE)=TRUE)),"",IF(AND($E$2="Zuid",ISNA(VLOOKUP($B$4&amp;$B42&amp;F$10,Data!$A:$H,8,FALSE)=TRUE)),"",IF(AND($E$2="Noord",VLOOKUP($B$4&amp;$B42&amp;F$10,Data!$A:$H,6,FALSE)="Vakantie"),"x",IF(AND($E$2="Midden",VLOOKUP($B$4&amp;$B42&amp;F$10,Data!$A:$H,7,FALSE)="Vakantie"),"x",IF(AND($E$2="Zuid",VLOOKUP($B$4&amp;$B42&amp;F$10,Data!$A:$H,8,FALSE)="Vakantie"),"x",""))))))</f>
        <v>x</v>
      </c>
      <c r="G42" s="19" t="str">
        <f>IF(AND($E$2="Noord",ISNA(VLOOKUP($B$4&amp;$B42&amp;G$10,Data!$A:$H,6,FALSE)=TRUE)),"",IF(AND($E$2="Midden",ISNA(VLOOKUP($B$4&amp;$B42&amp;G$10,Data!$A:$H,7,FALSE)=TRUE)),"",IF(AND($E$2="Zuid",ISNA(VLOOKUP($B$4&amp;$B42&amp;G$10,Data!$A:$H,8,FALSE)=TRUE)),"",IF(AND($E$2="Noord",VLOOKUP($B$4&amp;$B42&amp;G$10,Data!$A:$H,6,FALSE)="Vakantie"),"x",IF(AND($E$2="Midden",VLOOKUP($B$4&amp;$B42&amp;G$10,Data!$A:$H,7,FALSE)="Vakantie"),"x",IF(AND($E$2="Zuid",VLOOKUP($B$4&amp;$B42&amp;G$10,Data!$A:$H,8,FALSE)="Vakantie"),"x",""))))))</f>
        <v>x</v>
      </c>
      <c r="H42" s="19" t="str">
        <f>IF(AND($E$2="Noord",ISNA(VLOOKUP($B$4&amp;$B42&amp;H$10,Data!$A:$H,6,FALSE)=TRUE)),"",IF(AND($E$2="Midden",ISNA(VLOOKUP($B$4&amp;$B42&amp;H$10,Data!$A:$H,7,FALSE)=TRUE)),"",IF(AND($E$2="Zuid",ISNA(VLOOKUP($B$4&amp;$B42&amp;H$10,Data!$A:$H,8,FALSE)=TRUE)),"",IF(AND($E$2="Noord",VLOOKUP($B$4&amp;$B42&amp;H$10,Data!$A:$H,6,FALSE)="Vakantie"),"x",IF(AND($E$2="Midden",VLOOKUP($B$4&amp;$B42&amp;H$10,Data!$A:$H,7,FALSE)="Vakantie"),"x",IF(AND($E$2="Zuid",VLOOKUP($B$4&amp;$B42&amp;H$10,Data!$A:$H,8,FALSE)="Vakantie"),"x",""))))))</f>
        <v>x</v>
      </c>
      <c r="I42" s="19" t="str">
        <f>IF(AND($E$2="Noord",ISNA(VLOOKUP($B$4&amp;$B42&amp;I$10,Data!$A:$H,6,FALSE)=TRUE)),"",IF(AND($E$2="Midden",ISNA(VLOOKUP($B$4&amp;$B42&amp;I$10,Data!$A:$H,7,FALSE)=TRUE)),"",IF(AND($E$2="Zuid",ISNA(VLOOKUP($B$4&amp;$B42&amp;I$10,Data!$A:$H,8,FALSE)=TRUE)),"",IF(AND($E$2="Noord",VLOOKUP($B$4&amp;$B42&amp;I$10,Data!$A:$H,6,FALSE)="Vakantie"),"x",IF(AND($E$2="Midden",VLOOKUP($B$4&amp;$B42&amp;I$10,Data!$A:$H,7,FALSE)="Vakantie"),"x",IF(AND($E$2="Zuid",VLOOKUP($B$4&amp;$B42&amp;I$10,Data!$A:$H,8,FALSE)="Vakantie"),"x",""))))))</f>
        <v>x</v>
      </c>
      <c r="J42" s="83">
        <f t="shared" si="0"/>
        <v>0</v>
      </c>
      <c r="L42" s="94">
        <v>32</v>
      </c>
      <c r="M42" s="126">
        <f t="shared" si="11"/>
        <v>46237</v>
      </c>
      <c r="N42" s="127">
        <f t="shared" si="12"/>
        <v>46241</v>
      </c>
      <c r="O42" s="19" t="str">
        <f>IF(AND($E$2="Noord",ISNA(VLOOKUP($L$4&amp;$L42&amp;O$10,Data!$A:$H,6,FALSE)=TRUE)),"",IF(AND($E$2="Midden",ISNA(VLOOKUP($L$4&amp;$L42&amp;O$10,Data!$A:$H,7,FALSE)=TRUE)),"",IF(AND($E$2="Zuid",ISNA(VLOOKUP($L$4&amp;$L42&amp;O$10,Data!$A:$H,8,FALSE)=TRUE)),"",IF(AND($E$2="Noord",VLOOKUP($L$4&amp;$L42&amp;O$10,Data!$A:$H,6,FALSE)="Vakantie"),"x",IF(AND($E$2="Midden",VLOOKUP($L$4&amp;$L42&amp;O$10,Data!$A:$H,7,FALSE)="Vakantie"),"x",IF(AND($E$2="Zuid",VLOOKUP($L$4&amp;$L42&amp;O$10,Data!$A:$H,8,FALSE)="Vakantie"),"x",""))))))</f>
        <v>x</v>
      </c>
      <c r="P42" s="19" t="str">
        <f>IF(AND($E$2="Noord",ISNA(VLOOKUP($L$4&amp;$L42&amp;P$10,Data!$A:$H,6,FALSE)=TRUE)),"",IF(AND($E$2="Midden",ISNA(VLOOKUP($L$4&amp;$L42&amp;P$10,Data!$A:$H,7,FALSE)=TRUE)),"",IF(AND($E$2="Zuid",ISNA(VLOOKUP($L$4&amp;$L42&amp;P$10,Data!$A:$H,8,FALSE)=TRUE)),"",IF(AND($E$2="Noord",VLOOKUP($L$4&amp;$L42&amp;P$10,Data!$A:$H,6,FALSE)="Vakantie"),"x",IF(AND($E$2="Midden",VLOOKUP($L$4&amp;$L42&amp;P$10,Data!$A:$H,7,FALSE)="Vakantie"),"x",IF(AND($E$2="Zuid",VLOOKUP($L$4&amp;$L42&amp;P$10,Data!$A:$H,8,FALSE)="Vakantie"),"x",""))))))</f>
        <v>x</v>
      </c>
      <c r="Q42" s="19" t="str">
        <f>IF(AND($E$2="Noord",ISNA(VLOOKUP($L$4&amp;$L42&amp;Q$10,Data!$A:$H,6,FALSE)=TRUE)),"",IF(AND($E$2="Midden",ISNA(VLOOKUP($L$4&amp;$L42&amp;Q$10,Data!$A:$H,7,FALSE)=TRUE)),"",IF(AND($E$2="Zuid",ISNA(VLOOKUP($L$4&amp;$L42&amp;Q$10,Data!$A:$H,8,FALSE)=TRUE)),"",IF(AND($E$2="Noord",VLOOKUP($L$4&amp;$L42&amp;Q$10,Data!$A:$H,6,FALSE)="Vakantie"),"x",IF(AND($E$2="Midden",VLOOKUP($L$4&amp;$L42&amp;Q$10,Data!$A:$H,7,FALSE)="Vakantie"),"x",IF(AND($E$2="Zuid",VLOOKUP($L$4&amp;$L42&amp;Q$10,Data!$A:$H,8,FALSE)="Vakantie"),"x",""))))))</f>
        <v>x</v>
      </c>
      <c r="R42" s="19" t="str">
        <f>IF(AND($E$2="Noord",ISNA(VLOOKUP($L$4&amp;$L42&amp;R$10,Data!$A:$H,6,FALSE)=TRUE)),"",IF(AND($E$2="Midden",ISNA(VLOOKUP($L$4&amp;$L42&amp;R$10,Data!$A:$H,7,FALSE)=TRUE)),"",IF(AND($E$2="Zuid",ISNA(VLOOKUP($L$4&amp;$L42&amp;R$10,Data!$A:$H,8,FALSE)=TRUE)),"",IF(AND($E$2="Noord",VLOOKUP($L$4&amp;$L42&amp;R$10,Data!$A:$H,6,FALSE)="Vakantie"),"x",IF(AND($E$2="Midden",VLOOKUP($L$4&amp;$L42&amp;R$10,Data!$A:$H,7,FALSE)="Vakantie"),"x",IF(AND($E$2="Zuid",VLOOKUP($L$4&amp;$L42&amp;R$10,Data!$A:$H,8,FALSE)="Vakantie"),"x",""))))))</f>
        <v>x</v>
      </c>
      <c r="S42" s="19" t="str">
        <f>IF(AND($E$2="Noord",ISNA(VLOOKUP($L$4&amp;$L42&amp;S$10,Data!$A:$H,6,FALSE)=TRUE)),"",IF(AND($E$2="Midden",ISNA(VLOOKUP($L$4&amp;$L42&amp;S$10,Data!$A:$H,7,FALSE)=TRUE)),"",IF(AND($E$2="Zuid",ISNA(VLOOKUP($L$4&amp;$L42&amp;S$10,Data!$A:$H,8,FALSE)=TRUE)),"",IF(AND($E$2="Noord",VLOOKUP($L$4&amp;$L42&amp;S$10,Data!$A:$H,6,FALSE)="Vakantie"),"x",IF(AND($E$2="Midden",VLOOKUP($L$4&amp;$L42&amp;S$10,Data!$A:$H,7,FALSE)="Vakantie"),"x",IF(AND($E$2="Zuid",VLOOKUP($L$4&amp;$L42&amp;S$10,Data!$A:$H,8,FALSE)="Vakantie"),"x",""))))))</f>
        <v>x</v>
      </c>
      <c r="T42" s="83">
        <f t="shared" si="1"/>
        <v>0</v>
      </c>
      <c r="V42" s="94">
        <v>32</v>
      </c>
      <c r="W42" s="126">
        <f t="shared" si="13"/>
        <v>46608</v>
      </c>
      <c r="X42" s="126">
        <f t="shared" si="4"/>
        <v>46612</v>
      </c>
      <c r="Y42" s="19" t="str">
        <f>IF(AND($E$2="Noord",ISNA(VLOOKUP($V$4&amp;$V42&amp;Y$10,Data!$A:$H,6,FALSE)=TRUE)),"",IF(AND($E$2="Midden",ISNA(VLOOKUP($V$4&amp;$V42&amp;Y$10,Data!$A:$H,7,FALSE)=TRUE)),"",IF(AND($E$2="Zuid",ISNA(VLOOKUP($V$4&amp;$V42&amp;Y$10,Data!$A:$H,8,FALSE)=TRUE)),"",IF(AND($E$2="Noord",VLOOKUP($V$4&amp;$V42&amp;Y$10,Data!$A:$H,6,FALSE)="Vakantie"),"x",IF(AND($E$2="Midden",VLOOKUP($V$4&amp;$V42&amp;Y$10,Data!$A:$H,7,FALSE)="Vakantie"),"x",IF(AND($E$2="Zuid",VLOOKUP($V$4&amp;$V42&amp;Y$10,Data!$A:$H,8,FALSE)="Vakantie"),"x",""))))))</f>
        <v>x</v>
      </c>
      <c r="Z42" s="19" t="str">
        <f>IF(AND($E$2="Noord",ISNA(VLOOKUP($V$4&amp;$V42&amp;Z$10,Data!$A:$H,6,FALSE)=TRUE)),"",IF(AND($E$2="Midden",ISNA(VLOOKUP($V$4&amp;$V42&amp;Z$10,Data!$A:$H,7,FALSE)=TRUE)),"",IF(AND($E$2="Zuid",ISNA(VLOOKUP($V$4&amp;$V42&amp;Z$10,Data!$A:$H,8,FALSE)=TRUE)),"",IF(AND($E$2="Noord",VLOOKUP($V$4&amp;$V42&amp;Z$10,Data!$A:$H,6,FALSE)="Vakantie"),"x",IF(AND($E$2="Midden",VLOOKUP($V$4&amp;$V42&amp;Z$10,Data!$A:$H,7,FALSE)="Vakantie"),"x",IF(AND($E$2="Zuid",VLOOKUP($V$4&amp;$V42&amp;Z$10,Data!$A:$H,8,FALSE)="Vakantie"),"x",""))))))</f>
        <v>x</v>
      </c>
      <c r="AA42" s="19" t="str">
        <f>IF(AND($E$2="Noord",ISNA(VLOOKUP($V$4&amp;$V42&amp;AA$10,Data!$A:$H,6,FALSE)=TRUE)),"",IF(AND($E$2="Midden",ISNA(VLOOKUP($V$4&amp;$V42&amp;AA$10,Data!$A:$H,7,FALSE)=TRUE)),"",IF(AND($E$2="Zuid",ISNA(VLOOKUP($V$4&amp;$V42&amp;AA$10,Data!$A:$H,8,FALSE)=TRUE)),"",IF(AND($E$2="Noord",VLOOKUP($V$4&amp;$V42&amp;AA$10,Data!$A:$H,6,FALSE)="Vakantie"),"x",IF(AND($E$2="Midden",VLOOKUP($V$4&amp;$V42&amp;AA$10,Data!$A:$H,7,FALSE)="Vakantie"),"x",IF(AND($E$2="Zuid",VLOOKUP($V$4&amp;$V42&amp;AA$10,Data!$A:$H,8,FALSE)="Vakantie"),"x",""))))))</f>
        <v>x</v>
      </c>
      <c r="AB42" s="19" t="str">
        <f>IF(AND($E$2="Noord",ISNA(VLOOKUP($V$4&amp;$V42&amp;AB$10,Data!$A:$H,6,FALSE)=TRUE)),"",IF(AND($E$2="Midden",ISNA(VLOOKUP($V$4&amp;$V42&amp;AB$10,Data!$A:$H,7,FALSE)=TRUE)),"",IF(AND($E$2="Zuid",ISNA(VLOOKUP($V$4&amp;$V42&amp;AB$10,Data!$A:$H,8,FALSE)=TRUE)),"",IF(AND($E$2="Noord",VLOOKUP($V$4&amp;$V42&amp;AB$10,Data!$A:$H,6,FALSE)="Vakantie"),"x",IF(AND($E$2="Midden",VLOOKUP($V$4&amp;$V42&amp;AB$10,Data!$A:$H,7,FALSE)="Vakantie"),"x",IF(AND($E$2="Zuid",VLOOKUP($V$4&amp;$V42&amp;AB$10,Data!$A:$H,8,FALSE)="Vakantie"),"x",""))))))</f>
        <v>x</v>
      </c>
      <c r="AC42" s="19" t="str">
        <f>IF(AND($E$2="Noord",ISNA(VLOOKUP($V$4&amp;$V42&amp;AC$10,Data!$A:$H,6,FALSE)=TRUE)),"",IF(AND($E$2="Midden",ISNA(VLOOKUP($V$4&amp;$V42&amp;AC$10,Data!$A:$H,7,FALSE)=TRUE)),"",IF(AND($E$2="Zuid",ISNA(VLOOKUP($V$4&amp;$V42&amp;AC$10,Data!$A:$H,8,FALSE)=TRUE)),"",IF(AND($E$2="Noord",VLOOKUP($V$4&amp;$V42&amp;AC$10,Data!$A:$H,6,FALSE)="Vakantie"),"x",IF(AND($E$2="Midden",VLOOKUP($V$4&amp;$V42&amp;AC$10,Data!$A:$H,7,FALSE)="Vakantie"),"x",IF(AND($E$2="Zuid",VLOOKUP($V$4&amp;$V42&amp;AC$10,Data!$A:$H,8,FALSE)="Vakantie"),"x",""))))))</f>
        <v>x</v>
      </c>
      <c r="AD42" s="83">
        <f t="shared" si="2"/>
        <v>0</v>
      </c>
      <c r="AI42">
        <f t="shared" si="5"/>
        <v>1</v>
      </c>
      <c r="AJ42" s="97" t="str">
        <f>IF((COUNTIF($AI$11:$AI42,2))&gt;1,"",IF(OR(AI41="",AI41=2),"",IF(AI42=1,"",IF(AND($AI42=2,E42&lt;&gt;""),$C42,IF(AND($AI42=2,F42&lt;&gt;""),$C42+1,IF(AND($AI42=2,G42&lt;&gt;""),$C42+2,IF(AND($AI42=2,H42&lt;&gt;""),$C42+3,IF(AND($AI42=2,I42&lt;&gt;""),$C42+4,""))))))))</f>
        <v/>
      </c>
      <c r="AK42">
        <f>IF(SUM(E43:$I$62)+$T$68+$AD$68=0,1,2)</f>
        <v>1</v>
      </c>
      <c r="AL42" s="18" t="str">
        <f t="shared" si="6"/>
        <v/>
      </c>
      <c r="AM42">
        <f t="shared" si="7"/>
        <v>1</v>
      </c>
      <c r="AN42" s="18" t="str">
        <f t="shared" si="14"/>
        <v/>
      </c>
      <c r="AO42">
        <f>IF(SUM(O43:$S$62)+$AD$68=0,1,2)</f>
        <v>1</v>
      </c>
      <c r="AP42" s="18" t="str">
        <f t="shared" si="8"/>
        <v/>
      </c>
      <c r="AQ42">
        <f>IF(SUM($O43:$S$62)=0,1,2)</f>
        <v>1</v>
      </c>
      <c r="AR42" s="18" t="str">
        <f>IF((COUNTIF($AI$11:$AI$64,2)+COUNTIF($AM$11:$AM$64,2)+COUNTIF(AQ$12:$AQ42,2))&gt;1,"",IF(OR(AQ41="",AQ41=2),"",IF(AQ42=1,"",IF(AND(AQ42=2,Y42&lt;&gt;""),W42,IF(AND(AQ42=2,Z42&lt;&gt;""),W42+1,IF(AND(AQ42=2,AA42&lt;&gt;""),W42+2,IF(AND(AQ42=2,AB42&lt;&gt;""),W42+3,IF(AND(AQ42=2,AC42&lt;&gt;""),W42+4,""))))))))</f>
        <v/>
      </c>
      <c r="AS42">
        <f>IF(SUM(Y43:$AC$62)=0,1,2)</f>
        <v>1</v>
      </c>
      <c r="AT42" s="18" t="str">
        <f t="shared" si="9"/>
        <v/>
      </c>
    </row>
    <row r="43" spans="2:46" x14ac:dyDescent="0.3">
      <c r="B43" s="94">
        <v>33</v>
      </c>
      <c r="C43" s="95">
        <f t="shared" si="10"/>
        <v>45880</v>
      </c>
      <c r="D43" s="95">
        <f t="shared" si="3"/>
        <v>45884</v>
      </c>
      <c r="E43" s="19" t="str">
        <f>IF(AND($E$2="Noord",ISNA(VLOOKUP($B$4&amp;$B43&amp;E$10,Data!$A:$H,6,FALSE)=TRUE)),"",IF(AND($E$2="Midden",ISNA(VLOOKUP($B$4&amp;$B43&amp;E$10,Data!$A:$H,7,FALSE)=TRUE)),"",IF(AND($E$2="Zuid",ISNA(VLOOKUP($B$4&amp;$B43&amp;E$10,Data!$A:$H,8,FALSE)=TRUE)),"",IF(AND($E$2="Noord",VLOOKUP($B$4&amp;$B43&amp;E$10,Data!$A:$H,6,FALSE)="Vakantie"),"x",IF(AND($E$2="Midden",VLOOKUP($B$4&amp;$B43&amp;E$10,Data!$A:$H,7,FALSE)="Vakantie"),"x",IF(AND($E$2="Zuid",VLOOKUP($B$4&amp;$B43&amp;E$10,Data!$A:$H,8,FALSE)="Vakantie"),"x",""))))))</f>
        <v>x</v>
      </c>
      <c r="F43" s="19" t="str">
        <f>IF(AND($E$2="Noord",ISNA(VLOOKUP($B$4&amp;$B43&amp;F$10,Data!$A:$H,6,FALSE)=TRUE)),"",IF(AND($E$2="Midden",ISNA(VLOOKUP($B$4&amp;$B43&amp;F$10,Data!$A:$H,7,FALSE)=TRUE)),"",IF(AND($E$2="Zuid",ISNA(VLOOKUP($B$4&amp;$B43&amp;F$10,Data!$A:$H,8,FALSE)=TRUE)),"",IF(AND($E$2="Noord",VLOOKUP($B$4&amp;$B43&amp;F$10,Data!$A:$H,6,FALSE)="Vakantie"),"x",IF(AND($E$2="Midden",VLOOKUP($B$4&amp;$B43&amp;F$10,Data!$A:$H,7,FALSE)="Vakantie"),"x",IF(AND($E$2="Zuid",VLOOKUP($B$4&amp;$B43&amp;F$10,Data!$A:$H,8,FALSE)="Vakantie"),"x",""))))))</f>
        <v>x</v>
      </c>
      <c r="G43" s="19" t="str">
        <f>IF(AND($E$2="Noord",ISNA(VLOOKUP($B$4&amp;$B43&amp;G$10,Data!$A:$H,6,FALSE)=TRUE)),"",IF(AND($E$2="Midden",ISNA(VLOOKUP($B$4&amp;$B43&amp;G$10,Data!$A:$H,7,FALSE)=TRUE)),"",IF(AND($E$2="Zuid",ISNA(VLOOKUP($B$4&amp;$B43&amp;G$10,Data!$A:$H,8,FALSE)=TRUE)),"",IF(AND($E$2="Noord",VLOOKUP($B$4&amp;$B43&amp;G$10,Data!$A:$H,6,FALSE)="Vakantie"),"x",IF(AND($E$2="Midden",VLOOKUP($B$4&amp;$B43&amp;G$10,Data!$A:$H,7,FALSE)="Vakantie"),"x",IF(AND($E$2="Zuid",VLOOKUP($B$4&amp;$B43&amp;G$10,Data!$A:$H,8,FALSE)="Vakantie"),"x",""))))))</f>
        <v>x</v>
      </c>
      <c r="H43" s="19" t="str">
        <f>IF(AND($E$2="Noord",ISNA(VLOOKUP($B$4&amp;$B43&amp;H$10,Data!$A:$H,6,FALSE)=TRUE)),"",IF(AND($E$2="Midden",ISNA(VLOOKUP($B$4&amp;$B43&amp;H$10,Data!$A:$H,7,FALSE)=TRUE)),"",IF(AND($E$2="Zuid",ISNA(VLOOKUP($B$4&amp;$B43&amp;H$10,Data!$A:$H,8,FALSE)=TRUE)),"",IF(AND($E$2="Noord",VLOOKUP($B$4&amp;$B43&amp;H$10,Data!$A:$H,6,FALSE)="Vakantie"),"x",IF(AND($E$2="Midden",VLOOKUP($B$4&amp;$B43&amp;H$10,Data!$A:$H,7,FALSE)="Vakantie"),"x",IF(AND($E$2="Zuid",VLOOKUP($B$4&amp;$B43&amp;H$10,Data!$A:$H,8,FALSE)="Vakantie"),"x",""))))))</f>
        <v>x</v>
      </c>
      <c r="I43" s="19" t="str">
        <f>IF(AND($E$2="Noord",ISNA(VLOOKUP($B$4&amp;$B43&amp;I$10,Data!$A:$H,6,FALSE)=TRUE)),"",IF(AND($E$2="Midden",ISNA(VLOOKUP($B$4&amp;$B43&amp;I$10,Data!$A:$H,7,FALSE)=TRUE)),"",IF(AND($E$2="Zuid",ISNA(VLOOKUP($B$4&amp;$B43&amp;I$10,Data!$A:$H,8,FALSE)=TRUE)),"",IF(AND($E$2="Noord",VLOOKUP($B$4&amp;$B43&amp;I$10,Data!$A:$H,6,FALSE)="Vakantie"),"x",IF(AND($E$2="Midden",VLOOKUP($B$4&amp;$B43&amp;I$10,Data!$A:$H,7,FALSE)="Vakantie"),"x",IF(AND($E$2="Zuid",VLOOKUP($B$4&amp;$B43&amp;I$10,Data!$A:$H,8,FALSE)="Vakantie"),"x",""))))))</f>
        <v>x</v>
      </c>
      <c r="J43" s="83">
        <f t="shared" si="0"/>
        <v>0</v>
      </c>
      <c r="L43" s="94">
        <v>33</v>
      </c>
      <c r="M43" s="126">
        <f t="shared" si="11"/>
        <v>46244</v>
      </c>
      <c r="N43" s="127">
        <f t="shared" si="12"/>
        <v>46248</v>
      </c>
      <c r="O43" s="19" t="str">
        <f>IF(AND($E$2="Noord",ISNA(VLOOKUP($L$4&amp;$L43&amp;O$10,Data!$A:$H,6,FALSE)=TRUE)),"",IF(AND($E$2="Midden",ISNA(VLOOKUP($L$4&amp;$L43&amp;O$10,Data!$A:$H,7,FALSE)=TRUE)),"",IF(AND($E$2="Zuid",ISNA(VLOOKUP($L$4&amp;$L43&amp;O$10,Data!$A:$H,8,FALSE)=TRUE)),"",IF(AND($E$2="Noord",VLOOKUP($L$4&amp;$L43&amp;O$10,Data!$A:$H,6,FALSE)="Vakantie"),"x",IF(AND($E$2="Midden",VLOOKUP($L$4&amp;$L43&amp;O$10,Data!$A:$H,7,FALSE)="Vakantie"),"x",IF(AND($E$2="Zuid",VLOOKUP($L$4&amp;$L43&amp;O$10,Data!$A:$H,8,FALSE)="Vakantie"),"x",""))))))</f>
        <v>x</v>
      </c>
      <c r="P43" s="19" t="str">
        <f>IF(AND($E$2="Noord",ISNA(VLOOKUP($L$4&amp;$L43&amp;P$10,Data!$A:$H,6,FALSE)=TRUE)),"",IF(AND($E$2="Midden",ISNA(VLOOKUP($L$4&amp;$L43&amp;P$10,Data!$A:$H,7,FALSE)=TRUE)),"",IF(AND($E$2="Zuid",ISNA(VLOOKUP($L$4&amp;$L43&amp;P$10,Data!$A:$H,8,FALSE)=TRUE)),"",IF(AND($E$2="Noord",VLOOKUP($L$4&amp;$L43&amp;P$10,Data!$A:$H,6,FALSE)="Vakantie"),"x",IF(AND($E$2="Midden",VLOOKUP($L$4&amp;$L43&amp;P$10,Data!$A:$H,7,FALSE)="Vakantie"),"x",IF(AND($E$2="Zuid",VLOOKUP($L$4&amp;$L43&amp;P$10,Data!$A:$H,8,FALSE)="Vakantie"),"x",""))))))</f>
        <v>x</v>
      </c>
      <c r="Q43" s="19" t="str">
        <f>IF(AND($E$2="Noord",ISNA(VLOOKUP($L$4&amp;$L43&amp;Q$10,Data!$A:$H,6,FALSE)=TRUE)),"",IF(AND($E$2="Midden",ISNA(VLOOKUP($L$4&amp;$L43&amp;Q$10,Data!$A:$H,7,FALSE)=TRUE)),"",IF(AND($E$2="Zuid",ISNA(VLOOKUP($L$4&amp;$L43&amp;Q$10,Data!$A:$H,8,FALSE)=TRUE)),"",IF(AND($E$2="Noord",VLOOKUP($L$4&amp;$L43&amp;Q$10,Data!$A:$H,6,FALSE)="Vakantie"),"x",IF(AND($E$2="Midden",VLOOKUP($L$4&amp;$L43&amp;Q$10,Data!$A:$H,7,FALSE)="Vakantie"),"x",IF(AND($E$2="Zuid",VLOOKUP($L$4&amp;$L43&amp;Q$10,Data!$A:$H,8,FALSE)="Vakantie"),"x",""))))))</f>
        <v>x</v>
      </c>
      <c r="R43" s="19" t="str">
        <f>IF(AND($E$2="Noord",ISNA(VLOOKUP($L$4&amp;$L43&amp;R$10,Data!$A:$H,6,FALSE)=TRUE)),"",IF(AND($E$2="Midden",ISNA(VLOOKUP($L$4&amp;$L43&amp;R$10,Data!$A:$H,7,FALSE)=TRUE)),"",IF(AND($E$2="Zuid",ISNA(VLOOKUP($L$4&amp;$L43&amp;R$10,Data!$A:$H,8,FALSE)=TRUE)),"",IF(AND($E$2="Noord",VLOOKUP($L$4&amp;$L43&amp;R$10,Data!$A:$H,6,FALSE)="Vakantie"),"x",IF(AND($E$2="Midden",VLOOKUP($L$4&amp;$L43&amp;R$10,Data!$A:$H,7,FALSE)="Vakantie"),"x",IF(AND($E$2="Zuid",VLOOKUP($L$4&amp;$L43&amp;R$10,Data!$A:$H,8,FALSE)="Vakantie"),"x",""))))))</f>
        <v>x</v>
      </c>
      <c r="S43" s="19" t="str">
        <f>IF(AND($E$2="Noord",ISNA(VLOOKUP($L$4&amp;$L43&amp;S$10,Data!$A:$H,6,FALSE)=TRUE)),"",IF(AND($E$2="Midden",ISNA(VLOOKUP($L$4&amp;$L43&amp;S$10,Data!$A:$H,7,FALSE)=TRUE)),"",IF(AND($E$2="Zuid",ISNA(VLOOKUP($L$4&amp;$L43&amp;S$10,Data!$A:$H,8,FALSE)=TRUE)),"",IF(AND($E$2="Noord",VLOOKUP($L$4&amp;$L43&amp;S$10,Data!$A:$H,6,FALSE)="Vakantie"),"x",IF(AND($E$2="Midden",VLOOKUP($L$4&amp;$L43&amp;S$10,Data!$A:$H,7,FALSE)="Vakantie"),"x",IF(AND($E$2="Zuid",VLOOKUP($L$4&amp;$L43&amp;S$10,Data!$A:$H,8,FALSE)="Vakantie"),"x",""))))))</f>
        <v>x</v>
      </c>
      <c r="T43" s="83">
        <f t="shared" si="1"/>
        <v>0</v>
      </c>
      <c r="V43" s="94">
        <v>33</v>
      </c>
      <c r="W43" s="126">
        <f t="shared" si="13"/>
        <v>46615</v>
      </c>
      <c r="X43" s="126">
        <f t="shared" si="4"/>
        <v>46619</v>
      </c>
      <c r="Y43" s="19" t="str">
        <f>IF(AND($E$2="Noord",ISNA(VLOOKUP($V$4&amp;$V43&amp;Y$10,Data!$A:$H,6,FALSE)=TRUE)),"",IF(AND($E$2="Midden",ISNA(VLOOKUP($V$4&amp;$V43&amp;Y$10,Data!$A:$H,7,FALSE)=TRUE)),"",IF(AND($E$2="Zuid",ISNA(VLOOKUP($V$4&amp;$V43&amp;Y$10,Data!$A:$H,8,FALSE)=TRUE)),"",IF(AND($E$2="Noord",VLOOKUP($V$4&amp;$V43&amp;Y$10,Data!$A:$H,6,FALSE)="Vakantie"),"x",IF(AND($E$2="Midden",VLOOKUP($V$4&amp;$V43&amp;Y$10,Data!$A:$H,7,FALSE)="Vakantie"),"x",IF(AND($E$2="Zuid",VLOOKUP($V$4&amp;$V43&amp;Y$10,Data!$A:$H,8,FALSE)="Vakantie"),"x",""))))))</f>
        <v>x</v>
      </c>
      <c r="Z43" s="19" t="str">
        <f>IF(AND($E$2="Noord",ISNA(VLOOKUP($V$4&amp;$V43&amp;Z$10,Data!$A:$H,6,FALSE)=TRUE)),"",IF(AND($E$2="Midden",ISNA(VLOOKUP($V$4&amp;$V43&amp;Z$10,Data!$A:$H,7,FALSE)=TRUE)),"",IF(AND($E$2="Zuid",ISNA(VLOOKUP($V$4&amp;$V43&amp;Z$10,Data!$A:$H,8,FALSE)=TRUE)),"",IF(AND($E$2="Noord",VLOOKUP($V$4&amp;$V43&amp;Z$10,Data!$A:$H,6,FALSE)="Vakantie"),"x",IF(AND($E$2="Midden",VLOOKUP($V$4&amp;$V43&amp;Z$10,Data!$A:$H,7,FALSE)="Vakantie"),"x",IF(AND($E$2="Zuid",VLOOKUP($V$4&amp;$V43&amp;Z$10,Data!$A:$H,8,FALSE)="Vakantie"),"x",""))))))</f>
        <v>x</v>
      </c>
      <c r="AA43" s="19" t="str">
        <f>IF(AND($E$2="Noord",ISNA(VLOOKUP($V$4&amp;$V43&amp;AA$10,Data!$A:$H,6,FALSE)=TRUE)),"",IF(AND($E$2="Midden",ISNA(VLOOKUP($V$4&amp;$V43&amp;AA$10,Data!$A:$H,7,FALSE)=TRUE)),"",IF(AND($E$2="Zuid",ISNA(VLOOKUP($V$4&amp;$V43&amp;AA$10,Data!$A:$H,8,FALSE)=TRUE)),"",IF(AND($E$2="Noord",VLOOKUP($V$4&amp;$V43&amp;AA$10,Data!$A:$H,6,FALSE)="Vakantie"),"x",IF(AND($E$2="Midden",VLOOKUP($V$4&amp;$V43&amp;AA$10,Data!$A:$H,7,FALSE)="Vakantie"),"x",IF(AND($E$2="Zuid",VLOOKUP($V$4&amp;$V43&amp;AA$10,Data!$A:$H,8,FALSE)="Vakantie"),"x",""))))))</f>
        <v>x</v>
      </c>
      <c r="AB43" s="19" t="str">
        <f>IF(AND($E$2="Noord",ISNA(VLOOKUP($V$4&amp;$V43&amp;AB$10,Data!$A:$H,6,FALSE)=TRUE)),"",IF(AND($E$2="Midden",ISNA(VLOOKUP($V$4&amp;$V43&amp;AB$10,Data!$A:$H,7,FALSE)=TRUE)),"",IF(AND($E$2="Zuid",ISNA(VLOOKUP($V$4&amp;$V43&amp;AB$10,Data!$A:$H,8,FALSE)=TRUE)),"",IF(AND($E$2="Noord",VLOOKUP($V$4&amp;$V43&amp;AB$10,Data!$A:$H,6,FALSE)="Vakantie"),"x",IF(AND($E$2="Midden",VLOOKUP($V$4&amp;$V43&amp;AB$10,Data!$A:$H,7,FALSE)="Vakantie"),"x",IF(AND($E$2="Zuid",VLOOKUP($V$4&amp;$V43&amp;AB$10,Data!$A:$H,8,FALSE)="Vakantie"),"x",""))))))</f>
        <v>x</v>
      </c>
      <c r="AC43" s="19" t="str">
        <f>IF(AND($E$2="Noord",ISNA(VLOOKUP($V$4&amp;$V43&amp;AC$10,Data!$A:$H,6,FALSE)=TRUE)),"",IF(AND($E$2="Midden",ISNA(VLOOKUP($V$4&amp;$V43&amp;AC$10,Data!$A:$H,7,FALSE)=TRUE)),"",IF(AND($E$2="Zuid",ISNA(VLOOKUP($V$4&amp;$V43&amp;AC$10,Data!$A:$H,8,FALSE)=TRUE)),"",IF(AND($E$2="Noord",VLOOKUP($V$4&amp;$V43&amp;AC$10,Data!$A:$H,6,FALSE)="Vakantie"),"x",IF(AND($E$2="Midden",VLOOKUP($V$4&amp;$V43&amp;AC$10,Data!$A:$H,7,FALSE)="Vakantie"),"x",IF(AND($E$2="Zuid",VLOOKUP($V$4&amp;$V43&amp;AC$10,Data!$A:$H,8,FALSE)="Vakantie"),"x",""))))))</f>
        <v>x</v>
      </c>
      <c r="AD43" s="83">
        <f t="shared" si="2"/>
        <v>0</v>
      </c>
      <c r="AI43">
        <f t="shared" si="5"/>
        <v>1</v>
      </c>
      <c r="AJ43" s="97" t="str">
        <f>IF((COUNTIF($AI$11:$AI43,2))&gt;1,"",IF(OR(AI42="",AI42=2),"",IF(AI43=1,"",IF(AND($AI43=2,E43&lt;&gt;""),$C43,IF(AND($AI43=2,F43&lt;&gt;""),$C43+1,IF(AND($AI43=2,G43&lt;&gt;""),$C43+2,IF(AND($AI43=2,H43&lt;&gt;""),$C43+3,IF(AND($AI43=2,I43&lt;&gt;""),$C43+4,""))))))))</f>
        <v/>
      </c>
      <c r="AK43">
        <f>IF(SUM(E44:$I$62)+$T$68+$AD$68=0,1,2)</f>
        <v>1</v>
      </c>
      <c r="AL43" s="18" t="str">
        <f t="shared" si="6"/>
        <v/>
      </c>
      <c r="AM43">
        <f t="shared" si="7"/>
        <v>1</v>
      </c>
      <c r="AN43" s="18" t="str">
        <f t="shared" si="14"/>
        <v/>
      </c>
      <c r="AO43">
        <f>IF(SUM(O44:$S$62)+$AD$68=0,1,2)</f>
        <v>1</v>
      </c>
      <c r="AP43" s="18" t="str">
        <f t="shared" si="8"/>
        <v/>
      </c>
      <c r="AQ43">
        <f>IF(SUM($O44:$S$62)=0,1,2)</f>
        <v>1</v>
      </c>
      <c r="AR43" s="18" t="str">
        <f>IF((COUNTIF($AI$11:$AI$64,2)+COUNTIF($AM$11:$AM$64,2)+COUNTIF(AQ$12:$AQ43,2))&gt;1,"",IF(OR(AQ42="",AQ42=2),"",IF(AQ43=1,"",IF(AND(AQ43=2,Y43&lt;&gt;""),W43,IF(AND(AQ43=2,Z43&lt;&gt;""),W43+1,IF(AND(AQ43=2,AA43&lt;&gt;""),W43+2,IF(AND(AQ43=2,AB43&lt;&gt;""),W43+3,IF(AND(AQ43=2,AC43&lt;&gt;""),W43+4,""))))))))</f>
        <v/>
      </c>
      <c r="AS43">
        <f>IF(SUM(Y44:$AC$62)=0,1,2)</f>
        <v>1</v>
      </c>
      <c r="AT43" s="18" t="str">
        <f t="shared" si="9"/>
        <v/>
      </c>
    </row>
    <row r="44" spans="2:46" x14ac:dyDescent="0.3">
      <c r="B44" s="94">
        <v>34</v>
      </c>
      <c r="C44" s="95">
        <f t="shared" si="10"/>
        <v>45887</v>
      </c>
      <c r="D44" s="95">
        <f t="shared" si="3"/>
        <v>45891</v>
      </c>
      <c r="E44" s="19" t="str">
        <f>IF(AND($E$2="Noord",ISNA(VLOOKUP($B$4&amp;$B44&amp;E$10,Data!$A:$H,6,FALSE)=TRUE)),"",IF(AND($E$2="Midden",ISNA(VLOOKUP($B$4&amp;$B44&amp;E$10,Data!$A:$H,7,FALSE)=TRUE)),"",IF(AND($E$2="Zuid",ISNA(VLOOKUP($B$4&amp;$B44&amp;E$10,Data!$A:$H,8,FALSE)=TRUE)),"",IF(AND($E$2="Noord",VLOOKUP($B$4&amp;$B44&amp;E$10,Data!$A:$H,6,FALSE)="Vakantie"),"x",IF(AND($E$2="Midden",VLOOKUP($B$4&amp;$B44&amp;E$10,Data!$A:$H,7,FALSE)="Vakantie"),"x",IF(AND($E$2="Zuid",VLOOKUP($B$4&amp;$B44&amp;E$10,Data!$A:$H,8,FALSE)="Vakantie"),"x",""))))))</f>
        <v>x</v>
      </c>
      <c r="F44" s="19" t="str">
        <f>IF(AND($E$2="Noord",ISNA(VLOOKUP($B$4&amp;$B44&amp;F$10,Data!$A:$H,6,FALSE)=TRUE)),"",IF(AND($E$2="Midden",ISNA(VLOOKUP($B$4&amp;$B44&amp;F$10,Data!$A:$H,7,FALSE)=TRUE)),"",IF(AND($E$2="Zuid",ISNA(VLOOKUP($B$4&amp;$B44&amp;F$10,Data!$A:$H,8,FALSE)=TRUE)),"",IF(AND($E$2="Noord",VLOOKUP($B$4&amp;$B44&amp;F$10,Data!$A:$H,6,FALSE)="Vakantie"),"x",IF(AND($E$2="Midden",VLOOKUP($B$4&amp;$B44&amp;F$10,Data!$A:$H,7,FALSE)="Vakantie"),"x",IF(AND($E$2="Zuid",VLOOKUP($B$4&amp;$B44&amp;F$10,Data!$A:$H,8,FALSE)="Vakantie"),"x",""))))))</f>
        <v>x</v>
      </c>
      <c r="G44" s="19" t="str">
        <f>IF(AND($E$2="Noord",ISNA(VLOOKUP($B$4&amp;$B44&amp;G$10,Data!$A:$H,6,FALSE)=TRUE)),"",IF(AND($E$2="Midden",ISNA(VLOOKUP($B$4&amp;$B44&amp;G$10,Data!$A:$H,7,FALSE)=TRUE)),"",IF(AND($E$2="Zuid",ISNA(VLOOKUP($B$4&amp;$B44&amp;G$10,Data!$A:$H,8,FALSE)=TRUE)),"",IF(AND($E$2="Noord",VLOOKUP($B$4&amp;$B44&amp;G$10,Data!$A:$H,6,FALSE)="Vakantie"),"x",IF(AND($E$2="Midden",VLOOKUP($B$4&amp;$B44&amp;G$10,Data!$A:$H,7,FALSE)="Vakantie"),"x",IF(AND($E$2="Zuid",VLOOKUP($B$4&amp;$B44&amp;G$10,Data!$A:$H,8,FALSE)="Vakantie"),"x",""))))))</f>
        <v>x</v>
      </c>
      <c r="H44" s="19" t="str">
        <f>IF(AND($E$2="Noord",ISNA(VLOOKUP($B$4&amp;$B44&amp;H$10,Data!$A:$H,6,FALSE)=TRUE)),"",IF(AND($E$2="Midden",ISNA(VLOOKUP($B$4&amp;$B44&amp;H$10,Data!$A:$H,7,FALSE)=TRUE)),"",IF(AND($E$2="Zuid",ISNA(VLOOKUP($B$4&amp;$B44&amp;H$10,Data!$A:$H,8,FALSE)=TRUE)),"",IF(AND($E$2="Noord",VLOOKUP($B$4&amp;$B44&amp;H$10,Data!$A:$H,6,FALSE)="Vakantie"),"x",IF(AND($E$2="Midden",VLOOKUP($B$4&amp;$B44&amp;H$10,Data!$A:$H,7,FALSE)="Vakantie"),"x",IF(AND($E$2="Zuid",VLOOKUP($B$4&amp;$B44&amp;H$10,Data!$A:$H,8,FALSE)="Vakantie"),"x",""))))))</f>
        <v>x</v>
      </c>
      <c r="I44" s="19" t="str">
        <f>IF(AND($E$2="Noord",ISNA(VLOOKUP($B$4&amp;$B44&amp;I$10,Data!$A:$H,6,FALSE)=TRUE)),"",IF(AND($E$2="Midden",ISNA(VLOOKUP($B$4&amp;$B44&amp;I$10,Data!$A:$H,7,FALSE)=TRUE)),"",IF(AND($E$2="Zuid",ISNA(VLOOKUP($B$4&amp;$B44&amp;I$10,Data!$A:$H,8,FALSE)=TRUE)),"",IF(AND($E$2="Noord",VLOOKUP($B$4&amp;$B44&amp;I$10,Data!$A:$H,6,FALSE)="Vakantie"),"x",IF(AND($E$2="Midden",VLOOKUP($B$4&amp;$B44&amp;I$10,Data!$A:$H,7,FALSE)="Vakantie"),"x",IF(AND($E$2="Zuid",VLOOKUP($B$4&amp;$B44&amp;I$10,Data!$A:$H,8,FALSE)="Vakantie"),"x",""))))))</f>
        <v>x</v>
      </c>
      <c r="J44" s="83">
        <f t="shared" si="0"/>
        <v>0</v>
      </c>
      <c r="L44" s="94">
        <v>34</v>
      </c>
      <c r="M44" s="126">
        <f t="shared" si="11"/>
        <v>46251</v>
      </c>
      <c r="N44" s="127">
        <f t="shared" si="12"/>
        <v>46255</v>
      </c>
      <c r="O44" s="19" t="str">
        <f>IF(AND($E$2="Noord",ISNA(VLOOKUP($L$4&amp;$L44&amp;O$10,Data!$A:$H,6,FALSE)=TRUE)),"",IF(AND($E$2="Midden",ISNA(VLOOKUP($L$4&amp;$L44&amp;O$10,Data!$A:$H,7,FALSE)=TRUE)),"",IF(AND($E$2="Zuid",ISNA(VLOOKUP($L$4&amp;$L44&amp;O$10,Data!$A:$H,8,FALSE)=TRUE)),"",IF(AND($E$2="Noord",VLOOKUP($L$4&amp;$L44&amp;O$10,Data!$A:$H,6,FALSE)="Vakantie"),"x",IF(AND($E$2="Midden",VLOOKUP($L$4&amp;$L44&amp;O$10,Data!$A:$H,7,FALSE)="Vakantie"),"x",IF(AND($E$2="Zuid",VLOOKUP($L$4&amp;$L44&amp;O$10,Data!$A:$H,8,FALSE)="Vakantie"),"x",""))))))</f>
        <v/>
      </c>
      <c r="P44" s="19" t="str">
        <f>IF(AND($E$2="Noord",ISNA(VLOOKUP($L$4&amp;$L44&amp;P$10,Data!$A:$H,6,FALSE)=TRUE)),"",IF(AND($E$2="Midden",ISNA(VLOOKUP($L$4&amp;$L44&amp;P$10,Data!$A:$H,7,FALSE)=TRUE)),"",IF(AND($E$2="Zuid",ISNA(VLOOKUP($L$4&amp;$L44&amp;P$10,Data!$A:$H,8,FALSE)=TRUE)),"",IF(AND($E$2="Noord",VLOOKUP($L$4&amp;$L44&amp;P$10,Data!$A:$H,6,FALSE)="Vakantie"),"x",IF(AND($E$2="Midden",VLOOKUP($L$4&amp;$L44&amp;P$10,Data!$A:$H,7,FALSE)="Vakantie"),"x",IF(AND($E$2="Zuid",VLOOKUP($L$4&amp;$L44&amp;P$10,Data!$A:$H,8,FALSE)="Vakantie"),"x",""))))))</f>
        <v/>
      </c>
      <c r="Q44" s="19" t="str">
        <f>IF(AND($E$2="Noord",ISNA(VLOOKUP($L$4&amp;$L44&amp;Q$10,Data!$A:$H,6,FALSE)=TRUE)),"",IF(AND($E$2="Midden",ISNA(VLOOKUP($L$4&amp;$L44&amp;Q$10,Data!$A:$H,7,FALSE)=TRUE)),"",IF(AND($E$2="Zuid",ISNA(VLOOKUP($L$4&amp;$L44&amp;Q$10,Data!$A:$H,8,FALSE)=TRUE)),"",IF(AND($E$2="Noord",VLOOKUP($L$4&amp;$L44&amp;Q$10,Data!$A:$H,6,FALSE)="Vakantie"),"x",IF(AND($E$2="Midden",VLOOKUP($L$4&amp;$L44&amp;Q$10,Data!$A:$H,7,FALSE)="Vakantie"),"x",IF(AND($E$2="Zuid",VLOOKUP($L$4&amp;$L44&amp;Q$10,Data!$A:$H,8,FALSE)="Vakantie"),"x",""))))))</f>
        <v/>
      </c>
      <c r="R44" s="19" t="str">
        <f>IF(AND($E$2="Noord",ISNA(VLOOKUP($L$4&amp;$L44&amp;R$10,Data!$A:$H,6,FALSE)=TRUE)),"",IF(AND($E$2="Midden",ISNA(VLOOKUP($L$4&amp;$L44&amp;R$10,Data!$A:$H,7,FALSE)=TRUE)),"",IF(AND($E$2="Zuid",ISNA(VLOOKUP($L$4&amp;$L44&amp;R$10,Data!$A:$H,8,FALSE)=TRUE)),"",IF(AND($E$2="Noord",VLOOKUP($L$4&amp;$L44&amp;R$10,Data!$A:$H,6,FALSE)="Vakantie"),"x",IF(AND($E$2="Midden",VLOOKUP($L$4&amp;$L44&amp;R$10,Data!$A:$H,7,FALSE)="Vakantie"),"x",IF(AND($E$2="Zuid",VLOOKUP($L$4&amp;$L44&amp;R$10,Data!$A:$H,8,FALSE)="Vakantie"),"x",""))))))</f>
        <v/>
      </c>
      <c r="S44" s="19" t="str">
        <f>IF(AND($E$2="Noord",ISNA(VLOOKUP($L$4&amp;$L44&amp;S$10,Data!$A:$H,6,FALSE)=TRUE)),"",IF(AND($E$2="Midden",ISNA(VLOOKUP($L$4&amp;$L44&amp;S$10,Data!$A:$H,7,FALSE)=TRUE)),"",IF(AND($E$2="Zuid",ISNA(VLOOKUP($L$4&amp;$L44&amp;S$10,Data!$A:$H,8,FALSE)=TRUE)),"",IF(AND($E$2="Noord",VLOOKUP($L$4&amp;$L44&amp;S$10,Data!$A:$H,6,FALSE)="Vakantie"),"x",IF(AND($E$2="Midden",VLOOKUP($L$4&amp;$L44&amp;S$10,Data!$A:$H,7,FALSE)="Vakantie"),"x",IF(AND($E$2="Zuid",VLOOKUP($L$4&amp;$L44&amp;S$10,Data!$A:$H,8,FALSE)="Vakantie"),"x",""))))))</f>
        <v/>
      </c>
      <c r="T44" s="83">
        <f t="shared" si="1"/>
        <v>0</v>
      </c>
      <c r="V44" s="94">
        <v>34</v>
      </c>
      <c r="W44" s="126">
        <f t="shared" si="13"/>
        <v>46622</v>
      </c>
      <c r="X44" s="126">
        <f t="shared" si="4"/>
        <v>46626</v>
      </c>
      <c r="Y44" s="19" t="str">
        <f>IF(AND($E$2="Noord",ISNA(VLOOKUP($V$4&amp;$V44&amp;Y$10,Data!$A:$H,6,FALSE)=TRUE)),"",IF(AND($E$2="Midden",ISNA(VLOOKUP($V$4&amp;$V44&amp;Y$10,Data!$A:$H,7,FALSE)=TRUE)),"",IF(AND($E$2="Zuid",ISNA(VLOOKUP($V$4&amp;$V44&amp;Y$10,Data!$A:$H,8,FALSE)=TRUE)),"",IF(AND($E$2="Noord",VLOOKUP($V$4&amp;$V44&amp;Y$10,Data!$A:$H,6,FALSE)="Vakantie"),"x",IF(AND($E$2="Midden",VLOOKUP($V$4&amp;$V44&amp;Y$10,Data!$A:$H,7,FALSE)="Vakantie"),"x",IF(AND($E$2="Zuid",VLOOKUP($V$4&amp;$V44&amp;Y$10,Data!$A:$H,8,FALSE)="Vakantie"),"x",""))))))</f>
        <v/>
      </c>
      <c r="Z44" s="19" t="str">
        <f>IF(AND($E$2="Noord",ISNA(VLOOKUP($V$4&amp;$V44&amp;Z$10,Data!$A:$H,6,FALSE)=TRUE)),"",IF(AND($E$2="Midden",ISNA(VLOOKUP($V$4&amp;$V44&amp;Z$10,Data!$A:$H,7,FALSE)=TRUE)),"",IF(AND($E$2="Zuid",ISNA(VLOOKUP($V$4&amp;$V44&amp;Z$10,Data!$A:$H,8,FALSE)=TRUE)),"",IF(AND($E$2="Noord",VLOOKUP($V$4&amp;$V44&amp;Z$10,Data!$A:$H,6,FALSE)="Vakantie"),"x",IF(AND($E$2="Midden",VLOOKUP($V$4&amp;$V44&amp;Z$10,Data!$A:$H,7,FALSE)="Vakantie"),"x",IF(AND($E$2="Zuid",VLOOKUP($V$4&amp;$V44&amp;Z$10,Data!$A:$H,8,FALSE)="Vakantie"),"x",""))))))</f>
        <v/>
      </c>
      <c r="AA44" s="19" t="str">
        <f>IF(AND($E$2="Noord",ISNA(VLOOKUP($V$4&amp;$V44&amp;AA$10,Data!$A:$H,6,FALSE)=TRUE)),"",IF(AND($E$2="Midden",ISNA(VLOOKUP($V$4&amp;$V44&amp;AA$10,Data!$A:$H,7,FALSE)=TRUE)),"",IF(AND($E$2="Zuid",ISNA(VLOOKUP($V$4&amp;$V44&amp;AA$10,Data!$A:$H,8,FALSE)=TRUE)),"",IF(AND($E$2="Noord",VLOOKUP($V$4&amp;$V44&amp;AA$10,Data!$A:$H,6,FALSE)="Vakantie"),"x",IF(AND($E$2="Midden",VLOOKUP($V$4&amp;$V44&amp;AA$10,Data!$A:$H,7,FALSE)="Vakantie"),"x",IF(AND($E$2="Zuid",VLOOKUP($V$4&amp;$V44&amp;AA$10,Data!$A:$H,8,FALSE)="Vakantie"),"x",""))))))</f>
        <v/>
      </c>
      <c r="AB44" s="19" t="str">
        <f>IF(AND($E$2="Noord",ISNA(VLOOKUP($V$4&amp;$V44&amp;AB$10,Data!$A:$H,6,FALSE)=TRUE)),"",IF(AND($E$2="Midden",ISNA(VLOOKUP($V$4&amp;$V44&amp;AB$10,Data!$A:$H,7,FALSE)=TRUE)),"",IF(AND($E$2="Zuid",ISNA(VLOOKUP($V$4&amp;$V44&amp;AB$10,Data!$A:$H,8,FALSE)=TRUE)),"",IF(AND($E$2="Noord",VLOOKUP($V$4&amp;$V44&amp;AB$10,Data!$A:$H,6,FALSE)="Vakantie"),"x",IF(AND($E$2="Midden",VLOOKUP($V$4&amp;$V44&amp;AB$10,Data!$A:$H,7,FALSE)="Vakantie"),"x",IF(AND($E$2="Zuid",VLOOKUP($V$4&amp;$V44&amp;AB$10,Data!$A:$H,8,FALSE)="Vakantie"),"x",""))))))</f>
        <v/>
      </c>
      <c r="AC44" s="19" t="str">
        <f>IF(AND($E$2="Noord",ISNA(VLOOKUP($V$4&amp;$V44&amp;AC$10,Data!$A:$H,6,FALSE)=TRUE)),"",IF(AND($E$2="Midden",ISNA(VLOOKUP($V$4&amp;$V44&amp;AC$10,Data!$A:$H,7,FALSE)=TRUE)),"",IF(AND($E$2="Zuid",ISNA(VLOOKUP($V$4&amp;$V44&amp;AC$10,Data!$A:$H,8,FALSE)=TRUE)),"",IF(AND($E$2="Noord",VLOOKUP($V$4&amp;$V44&amp;AC$10,Data!$A:$H,6,FALSE)="Vakantie"),"x",IF(AND($E$2="Midden",VLOOKUP($V$4&amp;$V44&amp;AC$10,Data!$A:$H,7,FALSE)="Vakantie"),"x",IF(AND($E$2="Zuid",VLOOKUP($V$4&amp;$V44&amp;AC$10,Data!$A:$H,8,FALSE)="Vakantie"),"x",""))))))</f>
        <v/>
      </c>
      <c r="AD44" s="83">
        <f t="shared" si="2"/>
        <v>0</v>
      </c>
      <c r="AI44">
        <f t="shared" si="5"/>
        <v>1</v>
      </c>
      <c r="AJ44" s="97" t="str">
        <f>IF((COUNTIF($AI$11:$AI44,2))&gt;1,"",IF(OR(AI43="",AI43=2),"",IF(AI44=1,"",IF(AND($AI44=2,E44&lt;&gt;""),$C44,IF(AND($AI44=2,F44&lt;&gt;""),$C44+1,IF(AND($AI44=2,G44&lt;&gt;""),$C44+2,IF(AND($AI44=2,H44&lt;&gt;""),$C44+3,IF(AND($AI44=2,I44&lt;&gt;""),$C44+4,""))))))))</f>
        <v/>
      </c>
      <c r="AK44">
        <f>IF(SUM(E45:$I$62)+$T$68+$AD$68=0,1,2)</f>
        <v>1</v>
      </c>
      <c r="AL44" s="18" t="str">
        <f t="shared" si="6"/>
        <v/>
      </c>
      <c r="AM44">
        <f t="shared" si="7"/>
        <v>1</v>
      </c>
      <c r="AN44" s="18" t="str">
        <f t="shared" si="14"/>
        <v/>
      </c>
      <c r="AO44">
        <f>IF(SUM(O45:$S$62)+$AD$68=0,1,2)</f>
        <v>1</v>
      </c>
      <c r="AP44" s="18" t="str">
        <f t="shared" si="8"/>
        <v/>
      </c>
      <c r="AQ44">
        <f>IF(SUM($O45:$S$62)=0,1,2)</f>
        <v>1</v>
      </c>
      <c r="AR44" s="18" t="str">
        <f>IF((COUNTIF($AI$11:$AI$64,2)+COUNTIF($AM$11:$AM$64,2)+COUNTIF(AQ$12:$AQ44,2))&gt;1,"",IF(OR(AQ43="",AQ43=2),"",IF(AQ44=1,"",IF(AND(AQ44=2,Y44&lt;&gt;""),W44,IF(AND(AQ44=2,Z44&lt;&gt;""),W44+1,IF(AND(AQ44=2,AA44&lt;&gt;""),W44+2,IF(AND(AQ44=2,AB44&lt;&gt;""),W44+3,IF(AND(AQ44=2,AC44&lt;&gt;""),W44+4,""))))))))</f>
        <v/>
      </c>
      <c r="AS44">
        <f>IF(SUM(Y45:$AC$62)=0,1,2)</f>
        <v>1</v>
      </c>
      <c r="AT44" s="18" t="str">
        <f t="shared" si="9"/>
        <v/>
      </c>
    </row>
    <row r="45" spans="2:46" x14ac:dyDescent="0.3">
      <c r="B45" s="94">
        <v>35</v>
      </c>
      <c r="C45" s="95">
        <f t="shared" si="10"/>
        <v>45894</v>
      </c>
      <c r="D45" s="95">
        <f t="shared" si="3"/>
        <v>45898</v>
      </c>
      <c r="E45" s="19" t="str">
        <f>IF(AND($E$2="Noord",ISNA(VLOOKUP($B$4&amp;$B45&amp;E$10,Data!$A:$H,6,FALSE)=TRUE)),"",IF(AND($E$2="Midden",ISNA(VLOOKUP($B$4&amp;$B45&amp;E$10,Data!$A:$H,7,FALSE)=TRUE)),"",IF(AND($E$2="Zuid",ISNA(VLOOKUP($B$4&amp;$B45&amp;E$10,Data!$A:$H,8,FALSE)=TRUE)),"",IF(AND($E$2="Noord",VLOOKUP($B$4&amp;$B45&amp;E$10,Data!$A:$H,6,FALSE)="Vakantie"),"x",IF(AND($E$2="Midden",VLOOKUP($B$4&amp;$B45&amp;E$10,Data!$A:$H,7,FALSE)="Vakantie"),"x",IF(AND($E$2="Zuid",VLOOKUP($B$4&amp;$B45&amp;E$10,Data!$A:$H,8,FALSE)="Vakantie"),"x",""))))))</f>
        <v/>
      </c>
      <c r="F45" s="19" t="str">
        <f>IF(AND($E$2="Noord",ISNA(VLOOKUP($B$4&amp;$B45&amp;F$10,Data!$A:$H,6,FALSE)=TRUE)),"",IF(AND($E$2="Midden",ISNA(VLOOKUP($B$4&amp;$B45&amp;F$10,Data!$A:$H,7,FALSE)=TRUE)),"",IF(AND($E$2="Zuid",ISNA(VLOOKUP($B$4&amp;$B45&amp;F$10,Data!$A:$H,8,FALSE)=TRUE)),"",IF(AND($E$2="Noord",VLOOKUP($B$4&amp;$B45&amp;F$10,Data!$A:$H,6,FALSE)="Vakantie"),"x",IF(AND($E$2="Midden",VLOOKUP($B$4&amp;$B45&amp;F$10,Data!$A:$H,7,FALSE)="Vakantie"),"x",IF(AND($E$2="Zuid",VLOOKUP($B$4&amp;$B45&amp;F$10,Data!$A:$H,8,FALSE)="Vakantie"),"x",""))))))</f>
        <v/>
      </c>
      <c r="G45" s="19" t="str">
        <f>IF(AND($E$2="Noord",ISNA(VLOOKUP($B$4&amp;$B45&amp;G$10,Data!$A:$H,6,FALSE)=TRUE)),"",IF(AND($E$2="Midden",ISNA(VLOOKUP($B$4&amp;$B45&amp;G$10,Data!$A:$H,7,FALSE)=TRUE)),"",IF(AND($E$2="Zuid",ISNA(VLOOKUP($B$4&amp;$B45&amp;G$10,Data!$A:$H,8,FALSE)=TRUE)),"",IF(AND($E$2="Noord",VLOOKUP($B$4&amp;$B45&amp;G$10,Data!$A:$H,6,FALSE)="Vakantie"),"x",IF(AND($E$2="Midden",VLOOKUP($B$4&amp;$B45&amp;G$10,Data!$A:$H,7,FALSE)="Vakantie"),"x",IF(AND($E$2="Zuid",VLOOKUP($B$4&amp;$B45&amp;G$10,Data!$A:$H,8,FALSE)="Vakantie"),"x",""))))))</f>
        <v/>
      </c>
      <c r="H45" s="19" t="str">
        <f>IF(AND($E$2="Noord",ISNA(VLOOKUP($B$4&amp;$B45&amp;H$10,Data!$A:$H,6,FALSE)=TRUE)),"",IF(AND($E$2="Midden",ISNA(VLOOKUP($B$4&amp;$B45&amp;H$10,Data!$A:$H,7,FALSE)=TRUE)),"",IF(AND($E$2="Zuid",ISNA(VLOOKUP($B$4&amp;$B45&amp;H$10,Data!$A:$H,8,FALSE)=TRUE)),"",IF(AND($E$2="Noord",VLOOKUP($B$4&amp;$B45&amp;H$10,Data!$A:$H,6,FALSE)="Vakantie"),"x",IF(AND($E$2="Midden",VLOOKUP($B$4&amp;$B45&amp;H$10,Data!$A:$H,7,FALSE)="Vakantie"),"x",IF(AND($E$2="Zuid",VLOOKUP($B$4&amp;$B45&amp;H$10,Data!$A:$H,8,FALSE)="Vakantie"),"x",""))))))</f>
        <v/>
      </c>
      <c r="I45" s="19" t="str">
        <f>IF(AND($E$2="Noord",ISNA(VLOOKUP($B$4&amp;$B45&amp;I$10,Data!$A:$H,6,FALSE)=TRUE)),"",IF(AND($E$2="Midden",ISNA(VLOOKUP($B$4&amp;$B45&amp;I$10,Data!$A:$H,7,FALSE)=TRUE)),"",IF(AND($E$2="Zuid",ISNA(VLOOKUP($B$4&amp;$B45&amp;I$10,Data!$A:$H,8,FALSE)=TRUE)),"",IF(AND($E$2="Noord",VLOOKUP($B$4&amp;$B45&amp;I$10,Data!$A:$H,6,FALSE)="Vakantie"),"x",IF(AND($E$2="Midden",VLOOKUP($B$4&amp;$B45&amp;I$10,Data!$A:$H,7,FALSE)="Vakantie"),"x",IF(AND($E$2="Zuid",VLOOKUP($B$4&amp;$B45&amp;I$10,Data!$A:$H,8,FALSE)="Vakantie"),"x",""))))))</f>
        <v/>
      </c>
      <c r="J45" s="83">
        <f t="shared" si="0"/>
        <v>0</v>
      </c>
      <c r="L45" s="94">
        <v>35</v>
      </c>
      <c r="M45" s="126">
        <f t="shared" si="11"/>
        <v>46258</v>
      </c>
      <c r="N45" s="127">
        <f t="shared" si="12"/>
        <v>46262</v>
      </c>
      <c r="O45" s="19" t="str">
        <f>IF(AND($E$2="Noord",ISNA(VLOOKUP($L$4&amp;$L45&amp;O$10,Data!$A:$H,6,FALSE)=TRUE)),"",IF(AND($E$2="Midden",ISNA(VLOOKUP($L$4&amp;$L45&amp;O$10,Data!$A:$H,7,FALSE)=TRUE)),"",IF(AND($E$2="Zuid",ISNA(VLOOKUP($L$4&amp;$L45&amp;O$10,Data!$A:$H,8,FALSE)=TRUE)),"",IF(AND($E$2="Noord",VLOOKUP($L$4&amp;$L45&amp;O$10,Data!$A:$H,6,FALSE)="Vakantie"),"x",IF(AND($E$2="Midden",VLOOKUP($L$4&amp;$L45&amp;O$10,Data!$A:$H,7,FALSE)="Vakantie"),"x",IF(AND($E$2="Zuid",VLOOKUP($L$4&amp;$L45&amp;O$10,Data!$A:$H,8,FALSE)="Vakantie"),"x",""))))))</f>
        <v/>
      </c>
      <c r="P45" s="19" t="str">
        <f>IF(AND($E$2="Noord",ISNA(VLOOKUP($L$4&amp;$L45&amp;P$10,Data!$A:$H,6,FALSE)=TRUE)),"",IF(AND($E$2="Midden",ISNA(VLOOKUP($L$4&amp;$L45&amp;P$10,Data!$A:$H,7,FALSE)=TRUE)),"",IF(AND($E$2="Zuid",ISNA(VLOOKUP($L$4&amp;$L45&amp;P$10,Data!$A:$H,8,FALSE)=TRUE)),"",IF(AND($E$2="Noord",VLOOKUP($L$4&amp;$L45&amp;P$10,Data!$A:$H,6,FALSE)="Vakantie"),"x",IF(AND($E$2="Midden",VLOOKUP($L$4&amp;$L45&amp;P$10,Data!$A:$H,7,FALSE)="Vakantie"),"x",IF(AND($E$2="Zuid",VLOOKUP($L$4&amp;$L45&amp;P$10,Data!$A:$H,8,FALSE)="Vakantie"),"x",""))))))</f>
        <v/>
      </c>
      <c r="Q45" s="19" t="str">
        <f>IF(AND($E$2="Noord",ISNA(VLOOKUP($L$4&amp;$L45&amp;Q$10,Data!$A:$H,6,FALSE)=TRUE)),"",IF(AND($E$2="Midden",ISNA(VLOOKUP($L$4&amp;$L45&amp;Q$10,Data!$A:$H,7,FALSE)=TRUE)),"",IF(AND($E$2="Zuid",ISNA(VLOOKUP($L$4&amp;$L45&amp;Q$10,Data!$A:$H,8,FALSE)=TRUE)),"",IF(AND($E$2="Noord",VLOOKUP($L$4&amp;$L45&amp;Q$10,Data!$A:$H,6,FALSE)="Vakantie"),"x",IF(AND($E$2="Midden",VLOOKUP($L$4&amp;$L45&amp;Q$10,Data!$A:$H,7,FALSE)="Vakantie"),"x",IF(AND($E$2="Zuid",VLOOKUP($L$4&amp;$L45&amp;Q$10,Data!$A:$H,8,FALSE)="Vakantie"),"x",""))))))</f>
        <v/>
      </c>
      <c r="R45" s="19" t="str">
        <f>IF(AND($E$2="Noord",ISNA(VLOOKUP($L$4&amp;$L45&amp;R$10,Data!$A:$H,6,FALSE)=TRUE)),"",IF(AND($E$2="Midden",ISNA(VLOOKUP($L$4&amp;$L45&amp;R$10,Data!$A:$H,7,FALSE)=TRUE)),"",IF(AND($E$2="Zuid",ISNA(VLOOKUP($L$4&amp;$L45&amp;R$10,Data!$A:$H,8,FALSE)=TRUE)),"",IF(AND($E$2="Noord",VLOOKUP($L$4&amp;$L45&amp;R$10,Data!$A:$H,6,FALSE)="Vakantie"),"x",IF(AND($E$2="Midden",VLOOKUP($L$4&amp;$L45&amp;R$10,Data!$A:$H,7,FALSE)="Vakantie"),"x",IF(AND($E$2="Zuid",VLOOKUP($L$4&amp;$L45&amp;R$10,Data!$A:$H,8,FALSE)="Vakantie"),"x",""))))))</f>
        <v/>
      </c>
      <c r="S45" s="19" t="str">
        <f>IF(AND($E$2="Noord",ISNA(VLOOKUP($L$4&amp;$L45&amp;S$10,Data!$A:$H,6,FALSE)=TRUE)),"",IF(AND($E$2="Midden",ISNA(VLOOKUP($L$4&amp;$L45&amp;S$10,Data!$A:$H,7,FALSE)=TRUE)),"",IF(AND($E$2="Zuid",ISNA(VLOOKUP($L$4&amp;$L45&amp;S$10,Data!$A:$H,8,FALSE)=TRUE)),"",IF(AND($E$2="Noord",VLOOKUP($L$4&amp;$L45&amp;S$10,Data!$A:$H,6,FALSE)="Vakantie"),"x",IF(AND($E$2="Midden",VLOOKUP($L$4&amp;$L45&amp;S$10,Data!$A:$H,7,FALSE)="Vakantie"),"x",IF(AND($E$2="Zuid",VLOOKUP($L$4&amp;$L45&amp;S$10,Data!$A:$H,8,FALSE)="Vakantie"),"x",""))))))</f>
        <v/>
      </c>
      <c r="T45" s="83">
        <f t="shared" si="1"/>
        <v>0</v>
      </c>
      <c r="V45" s="94">
        <v>35</v>
      </c>
      <c r="W45" s="126">
        <f t="shared" si="13"/>
        <v>46629</v>
      </c>
      <c r="X45" s="126">
        <f t="shared" si="4"/>
        <v>46633</v>
      </c>
      <c r="Y45" s="19" t="str">
        <f>IF(AND($E$2="Noord",ISNA(VLOOKUP($V$4&amp;$V45&amp;Y$10,Data!$A:$H,6,FALSE)=TRUE)),"",IF(AND($E$2="Midden",ISNA(VLOOKUP($V$4&amp;$V45&amp;Y$10,Data!$A:$H,7,FALSE)=TRUE)),"",IF(AND($E$2="Zuid",ISNA(VLOOKUP($V$4&amp;$V45&amp;Y$10,Data!$A:$H,8,FALSE)=TRUE)),"",IF(AND($E$2="Noord",VLOOKUP($V$4&amp;$V45&amp;Y$10,Data!$A:$H,6,FALSE)="Vakantie"),"x",IF(AND($E$2="Midden",VLOOKUP($V$4&amp;$V45&amp;Y$10,Data!$A:$H,7,FALSE)="Vakantie"),"x",IF(AND($E$2="Zuid",VLOOKUP($V$4&amp;$V45&amp;Y$10,Data!$A:$H,8,FALSE)="Vakantie"),"x",""))))))</f>
        <v/>
      </c>
      <c r="Z45" s="19" t="str">
        <f>IF(AND($E$2="Noord",ISNA(VLOOKUP($V$4&amp;$V45&amp;Z$10,Data!$A:$H,6,FALSE)=TRUE)),"",IF(AND($E$2="Midden",ISNA(VLOOKUP($V$4&amp;$V45&amp;Z$10,Data!$A:$H,7,FALSE)=TRUE)),"",IF(AND($E$2="Zuid",ISNA(VLOOKUP($V$4&amp;$V45&amp;Z$10,Data!$A:$H,8,FALSE)=TRUE)),"",IF(AND($E$2="Noord",VLOOKUP($V$4&amp;$V45&amp;Z$10,Data!$A:$H,6,FALSE)="Vakantie"),"x",IF(AND($E$2="Midden",VLOOKUP($V$4&amp;$V45&amp;Z$10,Data!$A:$H,7,FALSE)="Vakantie"),"x",IF(AND($E$2="Zuid",VLOOKUP($V$4&amp;$V45&amp;Z$10,Data!$A:$H,8,FALSE)="Vakantie"),"x",""))))))</f>
        <v/>
      </c>
      <c r="AA45" s="19" t="str">
        <f>IF(AND($E$2="Noord",ISNA(VLOOKUP($V$4&amp;$V45&amp;AA$10,Data!$A:$H,6,FALSE)=TRUE)),"",IF(AND($E$2="Midden",ISNA(VLOOKUP($V$4&amp;$V45&amp;AA$10,Data!$A:$H,7,FALSE)=TRUE)),"",IF(AND($E$2="Zuid",ISNA(VLOOKUP($V$4&amp;$V45&amp;AA$10,Data!$A:$H,8,FALSE)=TRUE)),"",IF(AND($E$2="Noord",VLOOKUP($V$4&amp;$V45&amp;AA$10,Data!$A:$H,6,FALSE)="Vakantie"),"x",IF(AND($E$2="Midden",VLOOKUP($V$4&amp;$V45&amp;AA$10,Data!$A:$H,7,FALSE)="Vakantie"),"x",IF(AND($E$2="Zuid",VLOOKUP($V$4&amp;$V45&amp;AA$10,Data!$A:$H,8,FALSE)="Vakantie"),"x",""))))))</f>
        <v/>
      </c>
      <c r="AB45" s="19" t="str">
        <f>IF(AND($E$2="Noord",ISNA(VLOOKUP($V$4&amp;$V45&amp;AB$10,Data!$A:$H,6,FALSE)=TRUE)),"",IF(AND($E$2="Midden",ISNA(VLOOKUP($V$4&amp;$V45&amp;AB$10,Data!$A:$H,7,FALSE)=TRUE)),"",IF(AND($E$2="Zuid",ISNA(VLOOKUP($V$4&amp;$V45&amp;AB$10,Data!$A:$H,8,FALSE)=TRUE)),"",IF(AND($E$2="Noord",VLOOKUP($V$4&amp;$V45&amp;AB$10,Data!$A:$H,6,FALSE)="Vakantie"),"x",IF(AND($E$2="Midden",VLOOKUP($V$4&amp;$V45&amp;AB$10,Data!$A:$H,7,FALSE)="Vakantie"),"x",IF(AND($E$2="Zuid",VLOOKUP($V$4&amp;$V45&amp;AB$10,Data!$A:$H,8,FALSE)="Vakantie"),"x",""))))))</f>
        <v/>
      </c>
      <c r="AC45" s="19" t="str">
        <f>IF(AND($E$2="Noord",ISNA(VLOOKUP($V$4&amp;$V45&amp;AC$10,Data!$A:$H,6,FALSE)=TRUE)),"",IF(AND($E$2="Midden",ISNA(VLOOKUP($V$4&amp;$V45&amp;AC$10,Data!$A:$H,7,FALSE)=TRUE)),"",IF(AND($E$2="Zuid",ISNA(VLOOKUP($V$4&amp;$V45&amp;AC$10,Data!$A:$H,8,FALSE)=TRUE)),"",IF(AND($E$2="Noord",VLOOKUP($V$4&amp;$V45&amp;AC$10,Data!$A:$H,6,FALSE)="Vakantie"),"x",IF(AND($E$2="Midden",VLOOKUP($V$4&amp;$V45&amp;AC$10,Data!$A:$H,7,FALSE)="Vakantie"),"x",IF(AND($E$2="Zuid",VLOOKUP($V$4&amp;$V45&amp;AC$10,Data!$A:$H,8,FALSE)="Vakantie"),"x",""))))))</f>
        <v/>
      </c>
      <c r="AD45" s="83">
        <f t="shared" si="2"/>
        <v>0</v>
      </c>
      <c r="AI45">
        <f t="shared" si="5"/>
        <v>1</v>
      </c>
      <c r="AJ45" s="97" t="str">
        <f>IF((COUNTIF($AI$11:$AI45,2))&gt;1,"",IF(OR(AI44="",AI44=2),"",IF(AI45=1,"",IF(AND($AI45=2,E45&lt;&gt;""),$C45,IF(AND($AI45=2,F45&lt;&gt;""),$C45+1,IF(AND($AI45=2,G45&lt;&gt;""),$C45+2,IF(AND($AI45=2,H45&lt;&gt;""),$C45+3,IF(AND($AI45=2,I45&lt;&gt;""),$C45+4,""))))))))</f>
        <v/>
      </c>
      <c r="AK45">
        <f>IF(SUM(E46:$I$62)+$T$68+$AD$68=0,1,2)</f>
        <v>1</v>
      </c>
      <c r="AL45" s="18" t="str">
        <f t="shared" si="6"/>
        <v/>
      </c>
      <c r="AM45">
        <f t="shared" si="7"/>
        <v>1</v>
      </c>
      <c r="AN45" s="18" t="str">
        <f t="shared" si="14"/>
        <v/>
      </c>
      <c r="AO45">
        <f>IF(SUM(O46:$S$62)+$AD$68=0,1,2)</f>
        <v>1</v>
      </c>
      <c r="AP45" s="18" t="str">
        <f t="shared" si="8"/>
        <v/>
      </c>
      <c r="AQ45">
        <f>IF(SUM($O46:$S$62)=0,1,2)</f>
        <v>1</v>
      </c>
      <c r="AR45" s="18" t="str">
        <f>IF((COUNTIF($AI$11:$AI$64,2)+COUNTIF($AM$11:$AM$64,2)+COUNTIF(AQ$12:$AQ45,2))&gt;1,"",IF(OR(AQ44="",AQ44=2),"",IF(AQ45=1,"",IF(AND(AQ45=2,Y45&lt;&gt;""),W45,IF(AND(AQ45=2,Z45&lt;&gt;""),W45+1,IF(AND(AQ45=2,AA45&lt;&gt;""),W45+2,IF(AND(AQ45=2,AB45&lt;&gt;""),W45+3,IF(AND(AQ45=2,AC45&lt;&gt;""),W45+4,""))))))))</f>
        <v/>
      </c>
      <c r="AS45">
        <f>IF(SUM(Y46:$AC$62)=0,1,2)</f>
        <v>1</v>
      </c>
      <c r="AT45" s="18" t="str">
        <f t="shared" si="9"/>
        <v/>
      </c>
    </row>
    <row r="46" spans="2:46" x14ac:dyDescent="0.3">
      <c r="B46" s="94">
        <v>36</v>
      </c>
      <c r="C46" s="95">
        <f t="shared" si="10"/>
        <v>45901</v>
      </c>
      <c r="D46" s="95">
        <f t="shared" si="3"/>
        <v>45905</v>
      </c>
      <c r="E46" s="19" t="str">
        <f>IF(AND($E$2="Noord",ISNA(VLOOKUP($B$4&amp;$B46&amp;E$10,Data!$A:$H,6,FALSE)=TRUE)),"",IF(AND($E$2="Midden",ISNA(VLOOKUP($B$4&amp;$B46&amp;E$10,Data!$A:$H,7,FALSE)=TRUE)),"",IF(AND($E$2="Zuid",ISNA(VLOOKUP($B$4&amp;$B46&amp;E$10,Data!$A:$H,8,FALSE)=TRUE)),"",IF(AND($E$2="Noord",VLOOKUP($B$4&amp;$B46&amp;E$10,Data!$A:$H,6,FALSE)="Vakantie"),"x",IF(AND($E$2="Midden",VLOOKUP($B$4&amp;$B46&amp;E$10,Data!$A:$H,7,FALSE)="Vakantie"),"x",IF(AND($E$2="Zuid",VLOOKUP($B$4&amp;$B46&amp;E$10,Data!$A:$H,8,FALSE)="Vakantie"),"x",""))))))</f>
        <v/>
      </c>
      <c r="F46" s="19" t="str">
        <f>IF(AND($E$2="Noord",ISNA(VLOOKUP($B$4&amp;$B46&amp;F$10,Data!$A:$H,6,FALSE)=TRUE)),"",IF(AND($E$2="Midden",ISNA(VLOOKUP($B$4&amp;$B46&amp;F$10,Data!$A:$H,7,FALSE)=TRUE)),"",IF(AND($E$2="Zuid",ISNA(VLOOKUP($B$4&amp;$B46&amp;F$10,Data!$A:$H,8,FALSE)=TRUE)),"",IF(AND($E$2="Noord",VLOOKUP($B$4&amp;$B46&amp;F$10,Data!$A:$H,6,FALSE)="Vakantie"),"x",IF(AND($E$2="Midden",VLOOKUP($B$4&amp;$B46&amp;F$10,Data!$A:$H,7,FALSE)="Vakantie"),"x",IF(AND($E$2="Zuid",VLOOKUP($B$4&amp;$B46&amp;F$10,Data!$A:$H,8,FALSE)="Vakantie"),"x",""))))))</f>
        <v/>
      </c>
      <c r="G46" s="19" t="str">
        <f>IF(AND($E$2="Noord",ISNA(VLOOKUP($B$4&amp;$B46&amp;G$10,Data!$A:$H,6,FALSE)=TRUE)),"",IF(AND($E$2="Midden",ISNA(VLOOKUP($B$4&amp;$B46&amp;G$10,Data!$A:$H,7,FALSE)=TRUE)),"",IF(AND($E$2="Zuid",ISNA(VLOOKUP($B$4&amp;$B46&amp;G$10,Data!$A:$H,8,FALSE)=TRUE)),"",IF(AND($E$2="Noord",VLOOKUP($B$4&amp;$B46&amp;G$10,Data!$A:$H,6,FALSE)="Vakantie"),"x",IF(AND($E$2="Midden",VLOOKUP($B$4&amp;$B46&amp;G$10,Data!$A:$H,7,FALSE)="Vakantie"),"x",IF(AND($E$2="Zuid",VLOOKUP($B$4&amp;$B46&amp;G$10,Data!$A:$H,8,FALSE)="Vakantie"),"x",""))))))</f>
        <v/>
      </c>
      <c r="H46" s="19" t="str">
        <f>IF(AND($E$2="Noord",ISNA(VLOOKUP($B$4&amp;$B46&amp;H$10,Data!$A:$H,6,FALSE)=TRUE)),"",IF(AND($E$2="Midden",ISNA(VLOOKUP($B$4&amp;$B46&amp;H$10,Data!$A:$H,7,FALSE)=TRUE)),"",IF(AND($E$2="Zuid",ISNA(VLOOKUP($B$4&amp;$B46&amp;H$10,Data!$A:$H,8,FALSE)=TRUE)),"",IF(AND($E$2="Noord",VLOOKUP($B$4&amp;$B46&amp;H$10,Data!$A:$H,6,FALSE)="Vakantie"),"x",IF(AND($E$2="Midden",VLOOKUP($B$4&amp;$B46&amp;H$10,Data!$A:$H,7,FALSE)="Vakantie"),"x",IF(AND($E$2="Zuid",VLOOKUP($B$4&amp;$B46&amp;H$10,Data!$A:$H,8,FALSE)="Vakantie"),"x",""))))))</f>
        <v/>
      </c>
      <c r="I46" s="19" t="str">
        <f>IF(AND($E$2="Noord",ISNA(VLOOKUP($B$4&amp;$B46&amp;I$10,Data!$A:$H,6,FALSE)=TRUE)),"",IF(AND($E$2="Midden",ISNA(VLOOKUP($B$4&amp;$B46&amp;I$10,Data!$A:$H,7,FALSE)=TRUE)),"",IF(AND($E$2="Zuid",ISNA(VLOOKUP($B$4&amp;$B46&amp;I$10,Data!$A:$H,8,FALSE)=TRUE)),"",IF(AND($E$2="Noord",VLOOKUP($B$4&amp;$B46&amp;I$10,Data!$A:$H,6,FALSE)="Vakantie"),"x",IF(AND($E$2="Midden",VLOOKUP($B$4&amp;$B46&amp;I$10,Data!$A:$H,7,FALSE)="Vakantie"),"x",IF(AND($E$2="Zuid",VLOOKUP($B$4&amp;$B46&amp;I$10,Data!$A:$H,8,FALSE)="Vakantie"),"x",""))))))</f>
        <v/>
      </c>
      <c r="J46" s="83">
        <f t="shared" si="0"/>
        <v>0</v>
      </c>
      <c r="L46" s="94">
        <v>36</v>
      </c>
      <c r="M46" s="126">
        <f t="shared" si="11"/>
        <v>46265</v>
      </c>
      <c r="N46" s="127">
        <f t="shared" si="12"/>
        <v>46269</v>
      </c>
      <c r="O46" s="19" t="str">
        <f>IF(AND($E$2="Noord",ISNA(VLOOKUP($L$4&amp;$L46&amp;O$10,Data!$A:$H,6,FALSE)=TRUE)),"",IF(AND($E$2="Midden",ISNA(VLOOKUP($L$4&amp;$L46&amp;O$10,Data!$A:$H,7,FALSE)=TRUE)),"",IF(AND($E$2="Zuid",ISNA(VLOOKUP($L$4&amp;$L46&amp;O$10,Data!$A:$H,8,FALSE)=TRUE)),"",IF(AND($E$2="Noord",VLOOKUP($L$4&amp;$L46&amp;O$10,Data!$A:$H,6,FALSE)="Vakantie"),"x",IF(AND($E$2="Midden",VLOOKUP($L$4&amp;$L46&amp;O$10,Data!$A:$H,7,FALSE)="Vakantie"),"x",IF(AND($E$2="Zuid",VLOOKUP($L$4&amp;$L46&amp;O$10,Data!$A:$H,8,FALSE)="Vakantie"),"x",""))))))</f>
        <v/>
      </c>
      <c r="P46" s="19" t="str">
        <f>IF(AND($E$2="Noord",ISNA(VLOOKUP($L$4&amp;$L46&amp;P$10,Data!$A:$H,6,FALSE)=TRUE)),"",IF(AND($E$2="Midden",ISNA(VLOOKUP($L$4&amp;$L46&amp;P$10,Data!$A:$H,7,FALSE)=TRUE)),"",IF(AND($E$2="Zuid",ISNA(VLOOKUP($L$4&amp;$L46&amp;P$10,Data!$A:$H,8,FALSE)=TRUE)),"",IF(AND($E$2="Noord",VLOOKUP($L$4&amp;$L46&amp;P$10,Data!$A:$H,6,FALSE)="Vakantie"),"x",IF(AND($E$2="Midden",VLOOKUP($L$4&amp;$L46&amp;P$10,Data!$A:$H,7,FALSE)="Vakantie"),"x",IF(AND($E$2="Zuid",VLOOKUP($L$4&amp;$L46&amp;P$10,Data!$A:$H,8,FALSE)="Vakantie"),"x",""))))))</f>
        <v/>
      </c>
      <c r="Q46" s="19" t="str">
        <f>IF(AND($E$2="Noord",ISNA(VLOOKUP($L$4&amp;$L46&amp;Q$10,Data!$A:$H,6,FALSE)=TRUE)),"",IF(AND($E$2="Midden",ISNA(VLOOKUP($L$4&amp;$L46&amp;Q$10,Data!$A:$H,7,FALSE)=TRUE)),"",IF(AND($E$2="Zuid",ISNA(VLOOKUP($L$4&amp;$L46&amp;Q$10,Data!$A:$H,8,FALSE)=TRUE)),"",IF(AND($E$2="Noord",VLOOKUP($L$4&amp;$L46&amp;Q$10,Data!$A:$H,6,FALSE)="Vakantie"),"x",IF(AND($E$2="Midden",VLOOKUP($L$4&amp;$L46&amp;Q$10,Data!$A:$H,7,FALSE)="Vakantie"),"x",IF(AND($E$2="Zuid",VLOOKUP($L$4&amp;$L46&amp;Q$10,Data!$A:$H,8,FALSE)="Vakantie"),"x",""))))))</f>
        <v/>
      </c>
      <c r="R46" s="19" t="str">
        <f>IF(AND($E$2="Noord",ISNA(VLOOKUP($L$4&amp;$L46&amp;R$10,Data!$A:$H,6,FALSE)=TRUE)),"",IF(AND($E$2="Midden",ISNA(VLOOKUP($L$4&amp;$L46&amp;R$10,Data!$A:$H,7,FALSE)=TRUE)),"",IF(AND($E$2="Zuid",ISNA(VLOOKUP($L$4&amp;$L46&amp;R$10,Data!$A:$H,8,FALSE)=TRUE)),"",IF(AND($E$2="Noord",VLOOKUP($L$4&amp;$L46&amp;R$10,Data!$A:$H,6,FALSE)="Vakantie"),"x",IF(AND($E$2="Midden",VLOOKUP($L$4&amp;$L46&amp;R$10,Data!$A:$H,7,FALSE)="Vakantie"),"x",IF(AND($E$2="Zuid",VLOOKUP($L$4&amp;$L46&amp;R$10,Data!$A:$H,8,FALSE)="Vakantie"),"x",""))))))</f>
        <v/>
      </c>
      <c r="S46" s="19" t="str">
        <f>IF(AND($E$2="Noord",ISNA(VLOOKUP($L$4&amp;$L46&amp;S$10,Data!$A:$H,6,FALSE)=TRUE)),"",IF(AND($E$2="Midden",ISNA(VLOOKUP($L$4&amp;$L46&amp;S$10,Data!$A:$H,7,FALSE)=TRUE)),"",IF(AND($E$2="Zuid",ISNA(VLOOKUP($L$4&amp;$L46&amp;S$10,Data!$A:$H,8,FALSE)=TRUE)),"",IF(AND($E$2="Noord",VLOOKUP($L$4&amp;$L46&amp;S$10,Data!$A:$H,6,FALSE)="Vakantie"),"x",IF(AND($E$2="Midden",VLOOKUP($L$4&amp;$L46&amp;S$10,Data!$A:$H,7,FALSE)="Vakantie"),"x",IF(AND($E$2="Zuid",VLOOKUP($L$4&amp;$L46&amp;S$10,Data!$A:$H,8,FALSE)="Vakantie"),"x",""))))))</f>
        <v/>
      </c>
      <c r="T46" s="83">
        <f t="shared" si="1"/>
        <v>0</v>
      </c>
      <c r="V46" s="94">
        <v>36</v>
      </c>
      <c r="W46" s="126">
        <f t="shared" si="13"/>
        <v>46636</v>
      </c>
      <c r="X46" s="126">
        <f t="shared" si="4"/>
        <v>46640</v>
      </c>
      <c r="Y46" s="19" t="str">
        <f>IF(AND($E$2="Noord",ISNA(VLOOKUP($V$4&amp;$V46&amp;Y$10,Data!$A:$H,6,FALSE)=TRUE)),"",IF(AND($E$2="Midden",ISNA(VLOOKUP($V$4&amp;$V46&amp;Y$10,Data!$A:$H,7,FALSE)=TRUE)),"",IF(AND($E$2="Zuid",ISNA(VLOOKUP($V$4&amp;$V46&amp;Y$10,Data!$A:$H,8,FALSE)=TRUE)),"",IF(AND($E$2="Noord",VLOOKUP($V$4&amp;$V46&amp;Y$10,Data!$A:$H,6,FALSE)="Vakantie"),"x",IF(AND($E$2="Midden",VLOOKUP($V$4&amp;$V46&amp;Y$10,Data!$A:$H,7,FALSE)="Vakantie"),"x",IF(AND($E$2="Zuid",VLOOKUP($V$4&amp;$V46&amp;Y$10,Data!$A:$H,8,FALSE)="Vakantie"),"x",""))))))</f>
        <v/>
      </c>
      <c r="Z46" s="19" t="str">
        <f>IF(AND($E$2="Noord",ISNA(VLOOKUP($V$4&amp;$V46&amp;Z$10,Data!$A:$H,6,FALSE)=TRUE)),"",IF(AND($E$2="Midden",ISNA(VLOOKUP($V$4&amp;$V46&amp;Z$10,Data!$A:$H,7,FALSE)=TRUE)),"",IF(AND($E$2="Zuid",ISNA(VLOOKUP($V$4&amp;$V46&amp;Z$10,Data!$A:$H,8,FALSE)=TRUE)),"",IF(AND($E$2="Noord",VLOOKUP($V$4&amp;$V46&amp;Z$10,Data!$A:$H,6,FALSE)="Vakantie"),"x",IF(AND($E$2="Midden",VLOOKUP($V$4&amp;$V46&amp;Z$10,Data!$A:$H,7,FALSE)="Vakantie"),"x",IF(AND($E$2="Zuid",VLOOKUP($V$4&amp;$V46&amp;Z$10,Data!$A:$H,8,FALSE)="Vakantie"),"x",""))))))</f>
        <v/>
      </c>
      <c r="AA46" s="19" t="str">
        <f>IF(AND($E$2="Noord",ISNA(VLOOKUP($V$4&amp;$V46&amp;AA$10,Data!$A:$H,6,FALSE)=TRUE)),"",IF(AND($E$2="Midden",ISNA(VLOOKUP($V$4&amp;$V46&amp;AA$10,Data!$A:$H,7,FALSE)=TRUE)),"",IF(AND($E$2="Zuid",ISNA(VLOOKUP($V$4&amp;$V46&amp;AA$10,Data!$A:$H,8,FALSE)=TRUE)),"",IF(AND($E$2="Noord",VLOOKUP($V$4&amp;$V46&amp;AA$10,Data!$A:$H,6,FALSE)="Vakantie"),"x",IF(AND($E$2="Midden",VLOOKUP($V$4&amp;$V46&amp;AA$10,Data!$A:$H,7,FALSE)="Vakantie"),"x",IF(AND($E$2="Zuid",VLOOKUP($V$4&amp;$V46&amp;AA$10,Data!$A:$H,8,FALSE)="Vakantie"),"x",""))))))</f>
        <v/>
      </c>
      <c r="AB46" s="19" t="str">
        <f>IF(AND($E$2="Noord",ISNA(VLOOKUP($V$4&amp;$V46&amp;AB$10,Data!$A:$H,6,FALSE)=TRUE)),"",IF(AND($E$2="Midden",ISNA(VLOOKUP($V$4&amp;$V46&amp;AB$10,Data!$A:$H,7,FALSE)=TRUE)),"",IF(AND($E$2="Zuid",ISNA(VLOOKUP($V$4&amp;$V46&amp;AB$10,Data!$A:$H,8,FALSE)=TRUE)),"",IF(AND($E$2="Noord",VLOOKUP($V$4&amp;$V46&amp;AB$10,Data!$A:$H,6,FALSE)="Vakantie"),"x",IF(AND($E$2="Midden",VLOOKUP($V$4&amp;$V46&amp;AB$10,Data!$A:$H,7,FALSE)="Vakantie"),"x",IF(AND($E$2="Zuid",VLOOKUP($V$4&amp;$V46&amp;AB$10,Data!$A:$H,8,FALSE)="Vakantie"),"x",""))))))</f>
        <v/>
      </c>
      <c r="AC46" s="19" t="str">
        <f>IF(AND($E$2="Noord",ISNA(VLOOKUP($V$4&amp;$V46&amp;AC$10,Data!$A:$H,6,FALSE)=TRUE)),"",IF(AND($E$2="Midden",ISNA(VLOOKUP($V$4&amp;$V46&amp;AC$10,Data!$A:$H,7,FALSE)=TRUE)),"",IF(AND($E$2="Zuid",ISNA(VLOOKUP($V$4&amp;$V46&amp;AC$10,Data!$A:$H,8,FALSE)=TRUE)),"",IF(AND($E$2="Noord",VLOOKUP($V$4&amp;$V46&amp;AC$10,Data!$A:$H,6,FALSE)="Vakantie"),"x",IF(AND($E$2="Midden",VLOOKUP($V$4&amp;$V46&amp;AC$10,Data!$A:$H,7,FALSE)="Vakantie"),"x",IF(AND($E$2="Zuid",VLOOKUP($V$4&amp;$V46&amp;AC$10,Data!$A:$H,8,FALSE)="Vakantie"),"x",""))))))</f>
        <v/>
      </c>
      <c r="AD46" s="83">
        <f t="shared" si="2"/>
        <v>0</v>
      </c>
      <c r="AI46">
        <f t="shared" si="5"/>
        <v>1</v>
      </c>
      <c r="AJ46" s="97" t="str">
        <f>IF((COUNTIF($AI$11:$AI46,2))&gt;1,"",IF(OR(AI45="",AI45=2),"",IF(AI46=1,"",IF(AND($AI46=2,E46&lt;&gt;""),$C46,IF(AND($AI46=2,F46&lt;&gt;""),$C46+1,IF(AND($AI46=2,G46&lt;&gt;""),$C46+2,IF(AND($AI46=2,H46&lt;&gt;""),$C46+3,IF(AND($AI46=2,I46&lt;&gt;""),$C46+4,""))))))))</f>
        <v/>
      </c>
      <c r="AK46">
        <f>IF(SUM(E47:$I$62)+$T$68+$AD$68=0,1,2)</f>
        <v>1</v>
      </c>
      <c r="AL46" s="18" t="str">
        <f t="shared" si="6"/>
        <v/>
      </c>
      <c r="AM46">
        <f t="shared" si="7"/>
        <v>1</v>
      </c>
      <c r="AN46" s="18" t="str">
        <f t="shared" si="14"/>
        <v/>
      </c>
      <c r="AO46">
        <f>IF(SUM(O47:$S$62)+$AD$68=0,1,2)</f>
        <v>1</v>
      </c>
      <c r="AP46" s="18" t="str">
        <f t="shared" si="8"/>
        <v/>
      </c>
      <c r="AQ46">
        <f>IF(SUM($O47:$S$62)=0,1,2)</f>
        <v>1</v>
      </c>
      <c r="AR46" s="18" t="str">
        <f>IF((COUNTIF($AI$11:$AI$64,2)+COUNTIF($AM$11:$AM$64,2)+COUNTIF(AQ$12:$AQ46,2))&gt;1,"",IF(OR(AQ45="",AQ45=2),"",IF(AQ46=1,"",IF(AND(AQ46=2,Y46&lt;&gt;""),W46,IF(AND(AQ46=2,Z46&lt;&gt;""),W46+1,IF(AND(AQ46=2,AA46&lt;&gt;""),W46+2,IF(AND(AQ46=2,AB46&lt;&gt;""),W46+3,IF(AND(AQ46=2,AC46&lt;&gt;""),W46+4,""))))))))</f>
        <v/>
      </c>
      <c r="AS46">
        <f>IF(SUM(Y47:$AC$62)=0,1,2)</f>
        <v>1</v>
      </c>
      <c r="AT46" s="18" t="str">
        <f t="shared" si="9"/>
        <v/>
      </c>
    </row>
    <row r="47" spans="2:46" x14ac:dyDescent="0.3">
      <c r="B47" s="94">
        <v>37</v>
      </c>
      <c r="C47" s="95">
        <f t="shared" si="10"/>
        <v>45908</v>
      </c>
      <c r="D47" s="95">
        <f t="shared" si="3"/>
        <v>45912</v>
      </c>
      <c r="E47" s="19" t="str">
        <f>IF(AND($E$2="Noord",ISNA(VLOOKUP($B$4&amp;$B47&amp;E$10,Data!$A:$H,6,FALSE)=TRUE)),"",IF(AND($E$2="Midden",ISNA(VLOOKUP($B$4&amp;$B47&amp;E$10,Data!$A:$H,7,FALSE)=TRUE)),"",IF(AND($E$2="Zuid",ISNA(VLOOKUP($B$4&amp;$B47&amp;E$10,Data!$A:$H,8,FALSE)=TRUE)),"",IF(AND($E$2="Noord",VLOOKUP($B$4&amp;$B47&amp;E$10,Data!$A:$H,6,FALSE)="Vakantie"),"x",IF(AND($E$2="Midden",VLOOKUP($B$4&amp;$B47&amp;E$10,Data!$A:$H,7,FALSE)="Vakantie"),"x",IF(AND($E$2="Zuid",VLOOKUP($B$4&amp;$B47&amp;E$10,Data!$A:$H,8,FALSE)="Vakantie"),"x",""))))))</f>
        <v/>
      </c>
      <c r="F47" s="19" t="str">
        <f>IF(AND($E$2="Noord",ISNA(VLOOKUP($B$4&amp;$B47&amp;F$10,Data!$A:$H,6,FALSE)=TRUE)),"",IF(AND($E$2="Midden",ISNA(VLOOKUP($B$4&amp;$B47&amp;F$10,Data!$A:$H,7,FALSE)=TRUE)),"",IF(AND($E$2="Zuid",ISNA(VLOOKUP($B$4&amp;$B47&amp;F$10,Data!$A:$H,8,FALSE)=TRUE)),"",IF(AND($E$2="Noord",VLOOKUP($B$4&amp;$B47&amp;F$10,Data!$A:$H,6,FALSE)="Vakantie"),"x",IF(AND($E$2="Midden",VLOOKUP($B$4&amp;$B47&amp;F$10,Data!$A:$H,7,FALSE)="Vakantie"),"x",IF(AND($E$2="Zuid",VLOOKUP($B$4&amp;$B47&amp;F$10,Data!$A:$H,8,FALSE)="Vakantie"),"x",""))))))</f>
        <v/>
      </c>
      <c r="G47" s="19" t="str">
        <f>IF(AND($E$2="Noord",ISNA(VLOOKUP($B$4&amp;$B47&amp;G$10,Data!$A:$H,6,FALSE)=TRUE)),"",IF(AND($E$2="Midden",ISNA(VLOOKUP($B$4&amp;$B47&amp;G$10,Data!$A:$H,7,FALSE)=TRUE)),"",IF(AND($E$2="Zuid",ISNA(VLOOKUP($B$4&amp;$B47&amp;G$10,Data!$A:$H,8,FALSE)=TRUE)),"",IF(AND($E$2="Noord",VLOOKUP($B$4&amp;$B47&amp;G$10,Data!$A:$H,6,FALSE)="Vakantie"),"x",IF(AND($E$2="Midden",VLOOKUP($B$4&amp;$B47&amp;G$10,Data!$A:$H,7,FALSE)="Vakantie"),"x",IF(AND($E$2="Zuid",VLOOKUP($B$4&amp;$B47&amp;G$10,Data!$A:$H,8,FALSE)="Vakantie"),"x",""))))))</f>
        <v/>
      </c>
      <c r="H47" s="19" t="str">
        <f>IF(AND($E$2="Noord",ISNA(VLOOKUP($B$4&amp;$B47&amp;H$10,Data!$A:$H,6,FALSE)=TRUE)),"",IF(AND($E$2="Midden",ISNA(VLOOKUP($B$4&amp;$B47&amp;H$10,Data!$A:$H,7,FALSE)=TRUE)),"",IF(AND($E$2="Zuid",ISNA(VLOOKUP($B$4&amp;$B47&amp;H$10,Data!$A:$H,8,FALSE)=TRUE)),"",IF(AND($E$2="Noord",VLOOKUP($B$4&amp;$B47&amp;H$10,Data!$A:$H,6,FALSE)="Vakantie"),"x",IF(AND($E$2="Midden",VLOOKUP($B$4&amp;$B47&amp;H$10,Data!$A:$H,7,FALSE)="Vakantie"),"x",IF(AND($E$2="Zuid",VLOOKUP($B$4&amp;$B47&amp;H$10,Data!$A:$H,8,FALSE)="Vakantie"),"x",""))))))</f>
        <v/>
      </c>
      <c r="I47" s="19" t="str">
        <f>IF(AND($E$2="Noord",ISNA(VLOOKUP($B$4&amp;$B47&amp;I$10,Data!$A:$H,6,FALSE)=TRUE)),"",IF(AND($E$2="Midden",ISNA(VLOOKUP($B$4&amp;$B47&amp;I$10,Data!$A:$H,7,FALSE)=TRUE)),"",IF(AND($E$2="Zuid",ISNA(VLOOKUP($B$4&amp;$B47&amp;I$10,Data!$A:$H,8,FALSE)=TRUE)),"",IF(AND($E$2="Noord",VLOOKUP($B$4&amp;$B47&amp;I$10,Data!$A:$H,6,FALSE)="Vakantie"),"x",IF(AND($E$2="Midden",VLOOKUP($B$4&amp;$B47&amp;I$10,Data!$A:$H,7,FALSE)="Vakantie"),"x",IF(AND($E$2="Zuid",VLOOKUP($B$4&amp;$B47&amp;I$10,Data!$A:$H,8,FALSE)="Vakantie"),"x",""))))))</f>
        <v/>
      </c>
      <c r="J47" s="83">
        <f t="shared" si="0"/>
        <v>0</v>
      </c>
      <c r="L47" s="94">
        <v>37</v>
      </c>
      <c r="M47" s="126">
        <f t="shared" si="11"/>
        <v>46272</v>
      </c>
      <c r="N47" s="127">
        <f t="shared" si="12"/>
        <v>46276</v>
      </c>
      <c r="O47" s="19" t="str">
        <f>IF(AND($E$2="Noord",ISNA(VLOOKUP($L$4&amp;$L47&amp;O$10,Data!$A:$H,6,FALSE)=TRUE)),"",IF(AND($E$2="Midden",ISNA(VLOOKUP($L$4&amp;$L47&amp;O$10,Data!$A:$H,7,FALSE)=TRUE)),"",IF(AND($E$2="Zuid",ISNA(VLOOKUP($L$4&amp;$L47&amp;O$10,Data!$A:$H,8,FALSE)=TRUE)),"",IF(AND($E$2="Noord",VLOOKUP($L$4&amp;$L47&amp;O$10,Data!$A:$H,6,FALSE)="Vakantie"),"x",IF(AND($E$2="Midden",VLOOKUP($L$4&amp;$L47&amp;O$10,Data!$A:$H,7,FALSE)="Vakantie"),"x",IF(AND($E$2="Zuid",VLOOKUP($L$4&amp;$L47&amp;O$10,Data!$A:$H,8,FALSE)="Vakantie"),"x",""))))))</f>
        <v/>
      </c>
      <c r="P47" s="19" t="str">
        <f>IF(AND($E$2="Noord",ISNA(VLOOKUP($L$4&amp;$L47&amp;P$10,Data!$A:$H,6,FALSE)=TRUE)),"",IF(AND($E$2="Midden",ISNA(VLOOKUP($L$4&amp;$L47&amp;P$10,Data!$A:$H,7,FALSE)=TRUE)),"",IF(AND($E$2="Zuid",ISNA(VLOOKUP($L$4&amp;$L47&amp;P$10,Data!$A:$H,8,FALSE)=TRUE)),"",IF(AND($E$2="Noord",VLOOKUP($L$4&amp;$L47&amp;P$10,Data!$A:$H,6,FALSE)="Vakantie"),"x",IF(AND($E$2="Midden",VLOOKUP($L$4&amp;$L47&amp;P$10,Data!$A:$H,7,FALSE)="Vakantie"),"x",IF(AND($E$2="Zuid",VLOOKUP($L$4&amp;$L47&amp;P$10,Data!$A:$H,8,FALSE)="Vakantie"),"x",""))))))</f>
        <v/>
      </c>
      <c r="Q47" s="19" t="str">
        <f>IF(AND($E$2="Noord",ISNA(VLOOKUP($L$4&amp;$L47&amp;Q$10,Data!$A:$H,6,FALSE)=TRUE)),"",IF(AND($E$2="Midden",ISNA(VLOOKUP($L$4&amp;$L47&amp;Q$10,Data!$A:$H,7,FALSE)=TRUE)),"",IF(AND($E$2="Zuid",ISNA(VLOOKUP($L$4&amp;$L47&amp;Q$10,Data!$A:$H,8,FALSE)=TRUE)),"",IF(AND($E$2="Noord",VLOOKUP($L$4&amp;$L47&amp;Q$10,Data!$A:$H,6,FALSE)="Vakantie"),"x",IF(AND($E$2="Midden",VLOOKUP($L$4&amp;$L47&amp;Q$10,Data!$A:$H,7,FALSE)="Vakantie"),"x",IF(AND($E$2="Zuid",VLOOKUP($L$4&amp;$L47&amp;Q$10,Data!$A:$H,8,FALSE)="Vakantie"),"x",""))))))</f>
        <v/>
      </c>
      <c r="R47" s="19" t="str">
        <f>IF(AND($E$2="Noord",ISNA(VLOOKUP($L$4&amp;$L47&amp;R$10,Data!$A:$H,6,FALSE)=TRUE)),"",IF(AND($E$2="Midden",ISNA(VLOOKUP($L$4&amp;$L47&amp;R$10,Data!$A:$H,7,FALSE)=TRUE)),"",IF(AND($E$2="Zuid",ISNA(VLOOKUP($L$4&amp;$L47&amp;R$10,Data!$A:$H,8,FALSE)=TRUE)),"",IF(AND($E$2="Noord",VLOOKUP($L$4&amp;$L47&amp;R$10,Data!$A:$H,6,FALSE)="Vakantie"),"x",IF(AND($E$2="Midden",VLOOKUP($L$4&amp;$L47&amp;R$10,Data!$A:$H,7,FALSE)="Vakantie"),"x",IF(AND($E$2="Zuid",VLOOKUP($L$4&amp;$L47&amp;R$10,Data!$A:$H,8,FALSE)="Vakantie"),"x",""))))))</f>
        <v/>
      </c>
      <c r="S47" s="19" t="str">
        <f>IF(AND($E$2="Noord",ISNA(VLOOKUP($L$4&amp;$L47&amp;S$10,Data!$A:$H,6,FALSE)=TRUE)),"",IF(AND($E$2="Midden",ISNA(VLOOKUP($L$4&amp;$L47&amp;S$10,Data!$A:$H,7,FALSE)=TRUE)),"",IF(AND($E$2="Zuid",ISNA(VLOOKUP($L$4&amp;$L47&amp;S$10,Data!$A:$H,8,FALSE)=TRUE)),"",IF(AND($E$2="Noord",VLOOKUP($L$4&amp;$L47&amp;S$10,Data!$A:$H,6,FALSE)="Vakantie"),"x",IF(AND($E$2="Midden",VLOOKUP($L$4&amp;$L47&amp;S$10,Data!$A:$H,7,FALSE)="Vakantie"),"x",IF(AND($E$2="Zuid",VLOOKUP($L$4&amp;$L47&amp;S$10,Data!$A:$H,8,FALSE)="Vakantie"),"x",""))))))</f>
        <v/>
      </c>
      <c r="T47" s="83">
        <f t="shared" si="1"/>
        <v>0</v>
      </c>
      <c r="V47" s="94">
        <v>37</v>
      </c>
      <c r="W47" s="126">
        <f t="shared" si="13"/>
        <v>46643</v>
      </c>
      <c r="X47" s="126">
        <f t="shared" si="4"/>
        <v>46647</v>
      </c>
      <c r="Y47" s="19" t="str">
        <f>IF(AND($E$2="Noord",ISNA(VLOOKUP($V$4&amp;$V47&amp;Y$10,Data!$A:$H,6,FALSE)=TRUE)),"",IF(AND($E$2="Midden",ISNA(VLOOKUP($V$4&amp;$V47&amp;Y$10,Data!$A:$H,7,FALSE)=TRUE)),"",IF(AND($E$2="Zuid",ISNA(VLOOKUP($V$4&amp;$V47&amp;Y$10,Data!$A:$H,8,FALSE)=TRUE)),"",IF(AND($E$2="Noord",VLOOKUP($V$4&amp;$V47&amp;Y$10,Data!$A:$H,6,FALSE)="Vakantie"),"x",IF(AND($E$2="Midden",VLOOKUP($V$4&amp;$V47&amp;Y$10,Data!$A:$H,7,FALSE)="Vakantie"),"x",IF(AND($E$2="Zuid",VLOOKUP($V$4&amp;$V47&amp;Y$10,Data!$A:$H,8,FALSE)="Vakantie"),"x",""))))))</f>
        <v/>
      </c>
      <c r="Z47" s="19" t="str">
        <f>IF(AND($E$2="Noord",ISNA(VLOOKUP($V$4&amp;$V47&amp;Z$10,Data!$A:$H,6,FALSE)=TRUE)),"",IF(AND($E$2="Midden",ISNA(VLOOKUP($V$4&amp;$V47&amp;Z$10,Data!$A:$H,7,FALSE)=TRUE)),"",IF(AND($E$2="Zuid",ISNA(VLOOKUP($V$4&amp;$V47&amp;Z$10,Data!$A:$H,8,FALSE)=TRUE)),"",IF(AND($E$2="Noord",VLOOKUP($V$4&amp;$V47&amp;Z$10,Data!$A:$H,6,FALSE)="Vakantie"),"x",IF(AND($E$2="Midden",VLOOKUP($V$4&amp;$V47&amp;Z$10,Data!$A:$H,7,FALSE)="Vakantie"),"x",IF(AND($E$2="Zuid",VLOOKUP($V$4&amp;$V47&amp;Z$10,Data!$A:$H,8,FALSE)="Vakantie"),"x",""))))))</f>
        <v/>
      </c>
      <c r="AA47" s="19" t="str">
        <f>IF(AND($E$2="Noord",ISNA(VLOOKUP($V$4&amp;$V47&amp;AA$10,Data!$A:$H,6,FALSE)=TRUE)),"",IF(AND($E$2="Midden",ISNA(VLOOKUP($V$4&amp;$V47&amp;AA$10,Data!$A:$H,7,FALSE)=TRUE)),"",IF(AND($E$2="Zuid",ISNA(VLOOKUP($V$4&amp;$V47&amp;AA$10,Data!$A:$H,8,FALSE)=TRUE)),"",IF(AND($E$2="Noord",VLOOKUP($V$4&amp;$V47&amp;AA$10,Data!$A:$H,6,FALSE)="Vakantie"),"x",IF(AND($E$2="Midden",VLOOKUP($V$4&amp;$V47&amp;AA$10,Data!$A:$H,7,FALSE)="Vakantie"),"x",IF(AND($E$2="Zuid",VLOOKUP($V$4&amp;$V47&amp;AA$10,Data!$A:$H,8,FALSE)="Vakantie"),"x",""))))))</f>
        <v/>
      </c>
      <c r="AB47" s="19" t="str">
        <f>IF(AND($E$2="Noord",ISNA(VLOOKUP($V$4&amp;$V47&amp;AB$10,Data!$A:$H,6,FALSE)=TRUE)),"",IF(AND($E$2="Midden",ISNA(VLOOKUP($V$4&amp;$V47&amp;AB$10,Data!$A:$H,7,FALSE)=TRUE)),"",IF(AND($E$2="Zuid",ISNA(VLOOKUP($V$4&amp;$V47&amp;AB$10,Data!$A:$H,8,FALSE)=TRUE)),"",IF(AND($E$2="Noord",VLOOKUP($V$4&amp;$V47&amp;AB$10,Data!$A:$H,6,FALSE)="Vakantie"),"x",IF(AND($E$2="Midden",VLOOKUP($V$4&amp;$V47&amp;AB$10,Data!$A:$H,7,FALSE)="Vakantie"),"x",IF(AND($E$2="Zuid",VLOOKUP($V$4&amp;$V47&amp;AB$10,Data!$A:$H,8,FALSE)="Vakantie"),"x",""))))))</f>
        <v/>
      </c>
      <c r="AC47" s="19" t="str">
        <f>IF(AND($E$2="Noord",ISNA(VLOOKUP($V$4&amp;$V47&amp;AC$10,Data!$A:$H,6,FALSE)=TRUE)),"",IF(AND($E$2="Midden",ISNA(VLOOKUP($V$4&amp;$V47&amp;AC$10,Data!$A:$H,7,FALSE)=TRUE)),"",IF(AND($E$2="Zuid",ISNA(VLOOKUP($V$4&amp;$V47&amp;AC$10,Data!$A:$H,8,FALSE)=TRUE)),"",IF(AND($E$2="Noord",VLOOKUP($V$4&amp;$V47&amp;AC$10,Data!$A:$H,6,FALSE)="Vakantie"),"x",IF(AND($E$2="Midden",VLOOKUP($V$4&amp;$V47&amp;AC$10,Data!$A:$H,7,FALSE)="Vakantie"),"x",IF(AND($E$2="Zuid",VLOOKUP($V$4&amp;$V47&amp;AC$10,Data!$A:$H,8,FALSE)="Vakantie"),"x",""))))))</f>
        <v/>
      </c>
      <c r="AD47" s="83">
        <f t="shared" si="2"/>
        <v>0</v>
      </c>
      <c r="AI47">
        <f t="shared" si="5"/>
        <v>1</v>
      </c>
      <c r="AJ47" s="97" t="str">
        <f>IF((COUNTIF($AI$11:$AI47,2))&gt;1,"",IF(OR(AI46="",AI46=2),"",IF(AI47=1,"",IF(AND($AI47=2,E47&lt;&gt;""),$C47,IF(AND($AI47=2,F47&lt;&gt;""),$C47+1,IF(AND($AI47=2,G47&lt;&gt;""),$C47+2,IF(AND($AI47=2,H47&lt;&gt;""),$C47+3,IF(AND($AI47=2,I47&lt;&gt;""),$C47+4,""))))))))</f>
        <v/>
      </c>
      <c r="AK47">
        <f>IF(SUM(E48:$I$62)+$T$68+$AD$68=0,1,2)</f>
        <v>1</v>
      </c>
      <c r="AL47" s="18" t="str">
        <f t="shared" si="6"/>
        <v/>
      </c>
      <c r="AM47">
        <f t="shared" si="7"/>
        <v>1</v>
      </c>
      <c r="AN47" s="18" t="str">
        <f t="shared" si="14"/>
        <v/>
      </c>
      <c r="AO47">
        <f>IF(SUM(O48:$S$62)+$AD$68=0,1,2)</f>
        <v>1</v>
      </c>
      <c r="AP47" s="18" t="str">
        <f t="shared" si="8"/>
        <v/>
      </c>
      <c r="AQ47">
        <f>IF(SUM($O48:$S$62)=0,1,2)</f>
        <v>1</v>
      </c>
      <c r="AR47" s="18" t="str">
        <f>IF((COUNTIF($AI$11:$AI$64,2)+COUNTIF($AM$11:$AM$64,2)+COUNTIF(AQ$12:$AQ47,2))&gt;1,"",IF(OR(AQ46="",AQ46=2),"",IF(AQ47=1,"",IF(AND(AQ47=2,Y47&lt;&gt;""),W47,IF(AND(AQ47=2,Z47&lt;&gt;""),W47+1,IF(AND(AQ47=2,AA47&lt;&gt;""),W47+2,IF(AND(AQ47=2,AB47&lt;&gt;""),W47+3,IF(AND(AQ47=2,AC47&lt;&gt;""),W47+4,""))))))))</f>
        <v/>
      </c>
      <c r="AS47">
        <f>IF(SUM(Y48:$AC$62)=0,1,2)</f>
        <v>1</v>
      </c>
      <c r="AT47" s="18" t="str">
        <f t="shared" si="9"/>
        <v/>
      </c>
    </row>
    <row r="48" spans="2:46" x14ac:dyDescent="0.3">
      <c r="B48" s="94">
        <v>38</v>
      </c>
      <c r="C48" s="95">
        <f>C47+7</f>
        <v>45915</v>
      </c>
      <c r="D48" s="95">
        <f t="shared" si="3"/>
        <v>45919</v>
      </c>
      <c r="E48" s="19" t="str">
        <f>IF(AND($E$2="Noord",ISNA(VLOOKUP($B$4&amp;$B48&amp;E$10,Data!$A:$H,6,FALSE)=TRUE)),"",IF(AND($E$2="Midden",ISNA(VLOOKUP($B$4&amp;$B48&amp;E$10,Data!$A:$H,7,FALSE)=TRUE)),"",IF(AND($E$2="Zuid",ISNA(VLOOKUP($B$4&amp;$B48&amp;E$10,Data!$A:$H,8,FALSE)=TRUE)),"",IF(AND($E$2="Noord",VLOOKUP($B$4&amp;$B48&amp;E$10,Data!$A:$H,6,FALSE)="Vakantie"),"x",IF(AND($E$2="Midden",VLOOKUP($B$4&amp;$B48&amp;E$10,Data!$A:$H,7,FALSE)="Vakantie"),"x",IF(AND($E$2="Zuid",VLOOKUP($B$4&amp;$B48&amp;E$10,Data!$A:$H,8,FALSE)="Vakantie"),"x",""))))))</f>
        <v/>
      </c>
      <c r="F48" s="19" t="str">
        <f>IF(AND($E$2="Noord",ISNA(VLOOKUP($B$4&amp;$B48&amp;F$10,Data!$A:$H,6,FALSE)=TRUE)),"",IF(AND($E$2="Midden",ISNA(VLOOKUP($B$4&amp;$B48&amp;F$10,Data!$A:$H,7,FALSE)=TRUE)),"",IF(AND($E$2="Zuid",ISNA(VLOOKUP($B$4&amp;$B48&amp;F$10,Data!$A:$H,8,FALSE)=TRUE)),"",IF(AND($E$2="Noord",VLOOKUP($B$4&amp;$B48&amp;F$10,Data!$A:$H,6,FALSE)="Vakantie"),"x",IF(AND($E$2="Midden",VLOOKUP($B$4&amp;$B48&amp;F$10,Data!$A:$H,7,FALSE)="Vakantie"),"x",IF(AND($E$2="Zuid",VLOOKUP($B$4&amp;$B48&amp;F$10,Data!$A:$H,8,FALSE)="Vakantie"),"x",""))))))</f>
        <v/>
      </c>
      <c r="G48" s="19" t="str">
        <f>IF(AND($E$2="Noord",ISNA(VLOOKUP($B$4&amp;$B48&amp;G$10,Data!$A:$H,6,FALSE)=TRUE)),"",IF(AND($E$2="Midden",ISNA(VLOOKUP($B$4&amp;$B48&amp;G$10,Data!$A:$H,7,FALSE)=TRUE)),"",IF(AND($E$2="Zuid",ISNA(VLOOKUP($B$4&amp;$B48&amp;G$10,Data!$A:$H,8,FALSE)=TRUE)),"",IF(AND($E$2="Noord",VLOOKUP($B$4&amp;$B48&amp;G$10,Data!$A:$H,6,FALSE)="Vakantie"),"x",IF(AND($E$2="Midden",VLOOKUP($B$4&amp;$B48&amp;G$10,Data!$A:$H,7,FALSE)="Vakantie"),"x",IF(AND($E$2="Zuid",VLOOKUP($B$4&amp;$B48&amp;G$10,Data!$A:$H,8,FALSE)="Vakantie"),"x",""))))))</f>
        <v/>
      </c>
      <c r="H48" s="19" t="str">
        <f>IF(AND($E$2="Noord",ISNA(VLOOKUP($B$4&amp;$B48&amp;H$10,Data!$A:$H,6,FALSE)=TRUE)),"",IF(AND($E$2="Midden",ISNA(VLOOKUP($B$4&amp;$B48&amp;H$10,Data!$A:$H,7,FALSE)=TRUE)),"",IF(AND($E$2="Zuid",ISNA(VLOOKUP($B$4&amp;$B48&amp;H$10,Data!$A:$H,8,FALSE)=TRUE)),"",IF(AND($E$2="Noord",VLOOKUP($B$4&amp;$B48&amp;H$10,Data!$A:$H,6,FALSE)="Vakantie"),"x",IF(AND($E$2="Midden",VLOOKUP($B$4&amp;$B48&amp;H$10,Data!$A:$H,7,FALSE)="Vakantie"),"x",IF(AND($E$2="Zuid",VLOOKUP($B$4&amp;$B48&amp;H$10,Data!$A:$H,8,FALSE)="Vakantie"),"x",""))))))</f>
        <v/>
      </c>
      <c r="I48" s="19" t="str">
        <f>IF(AND($E$2="Noord",ISNA(VLOOKUP($B$4&amp;$B48&amp;I$10,Data!$A:$H,6,FALSE)=TRUE)),"",IF(AND($E$2="Midden",ISNA(VLOOKUP($B$4&amp;$B48&amp;I$10,Data!$A:$H,7,FALSE)=TRUE)),"",IF(AND($E$2="Zuid",ISNA(VLOOKUP($B$4&amp;$B48&amp;I$10,Data!$A:$H,8,FALSE)=TRUE)),"",IF(AND($E$2="Noord",VLOOKUP($B$4&amp;$B48&amp;I$10,Data!$A:$H,6,FALSE)="Vakantie"),"x",IF(AND($E$2="Midden",VLOOKUP($B$4&amp;$B48&amp;I$10,Data!$A:$H,7,FALSE)="Vakantie"),"x",IF(AND($E$2="Zuid",VLOOKUP($B$4&amp;$B48&amp;I$10,Data!$A:$H,8,FALSE)="Vakantie"),"x",""))))))</f>
        <v/>
      </c>
      <c r="J48" s="83">
        <f t="shared" si="0"/>
        <v>0</v>
      </c>
      <c r="L48" s="94">
        <v>38</v>
      </c>
      <c r="M48" s="126">
        <f t="shared" si="11"/>
        <v>46279</v>
      </c>
      <c r="N48" s="127">
        <f t="shared" si="12"/>
        <v>46283</v>
      </c>
      <c r="O48" s="19" t="str">
        <f>IF(AND($E$2="Noord",ISNA(VLOOKUP($L$4&amp;$L48&amp;O$10,Data!$A:$H,6,FALSE)=TRUE)),"",IF(AND($E$2="Midden",ISNA(VLOOKUP($L$4&amp;$L48&amp;O$10,Data!$A:$H,7,FALSE)=TRUE)),"",IF(AND($E$2="Zuid",ISNA(VLOOKUP($L$4&amp;$L48&amp;O$10,Data!$A:$H,8,FALSE)=TRUE)),"",IF(AND($E$2="Noord",VLOOKUP($L$4&amp;$L48&amp;O$10,Data!$A:$H,6,FALSE)="Vakantie"),"x",IF(AND($E$2="Midden",VLOOKUP($L$4&amp;$L48&amp;O$10,Data!$A:$H,7,FALSE)="Vakantie"),"x",IF(AND($E$2="Zuid",VLOOKUP($L$4&amp;$L48&amp;O$10,Data!$A:$H,8,FALSE)="Vakantie"),"x",""))))))</f>
        <v/>
      </c>
      <c r="P48" s="19" t="str">
        <f>IF(AND($E$2="Noord",ISNA(VLOOKUP($L$4&amp;$L48&amp;P$10,Data!$A:$H,6,FALSE)=TRUE)),"",IF(AND($E$2="Midden",ISNA(VLOOKUP($L$4&amp;$L48&amp;P$10,Data!$A:$H,7,FALSE)=TRUE)),"",IF(AND($E$2="Zuid",ISNA(VLOOKUP($L$4&amp;$L48&amp;P$10,Data!$A:$H,8,FALSE)=TRUE)),"",IF(AND($E$2="Noord",VLOOKUP($L$4&amp;$L48&amp;P$10,Data!$A:$H,6,FALSE)="Vakantie"),"x",IF(AND($E$2="Midden",VLOOKUP($L$4&amp;$L48&amp;P$10,Data!$A:$H,7,FALSE)="Vakantie"),"x",IF(AND($E$2="Zuid",VLOOKUP($L$4&amp;$L48&amp;P$10,Data!$A:$H,8,FALSE)="Vakantie"),"x",""))))))</f>
        <v/>
      </c>
      <c r="Q48" s="19" t="str">
        <f>IF(AND($E$2="Noord",ISNA(VLOOKUP($L$4&amp;$L48&amp;Q$10,Data!$A:$H,6,FALSE)=TRUE)),"",IF(AND($E$2="Midden",ISNA(VLOOKUP($L$4&amp;$L48&amp;Q$10,Data!$A:$H,7,FALSE)=TRUE)),"",IF(AND($E$2="Zuid",ISNA(VLOOKUP($L$4&amp;$L48&amp;Q$10,Data!$A:$H,8,FALSE)=TRUE)),"",IF(AND($E$2="Noord",VLOOKUP($L$4&amp;$L48&amp;Q$10,Data!$A:$H,6,FALSE)="Vakantie"),"x",IF(AND($E$2="Midden",VLOOKUP($L$4&amp;$L48&amp;Q$10,Data!$A:$H,7,FALSE)="Vakantie"),"x",IF(AND($E$2="Zuid",VLOOKUP($L$4&amp;$L48&amp;Q$10,Data!$A:$H,8,FALSE)="Vakantie"),"x",""))))))</f>
        <v/>
      </c>
      <c r="R48" s="19" t="str">
        <f>IF(AND($E$2="Noord",ISNA(VLOOKUP($L$4&amp;$L48&amp;R$10,Data!$A:$H,6,FALSE)=TRUE)),"",IF(AND($E$2="Midden",ISNA(VLOOKUP($L$4&amp;$L48&amp;R$10,Data!$A:$H,7,FALSE)=TRUE)),"",IF(AND($E$2="Zuid",ISNA(VLOOKUP($L$4&amp;$L48&amp;R$10,Data!$A:$H,8,FALSE)=TRUE)),"",IF(AND($E$2="Noord",VLOOKUP($L$4&amp;$L48&amp;R$10,Data!$A:$H,6,FALSE)="Vakantie"),"x",IF(AND($E$2="Midden",VLOOKUP($L$4&amp;$L48&amp;R$10,Data!$A:$H,7,FALSE)="Vakantie"),"x",IF(AND($E$2="Zuid",VLOOKUP($L$4&amp;$L48&amp;R$10,Data!$A:$H,8,FALSE)="Vakantie"),"x",""))))))</f>
        <v/>
      </c>
      <c r="S48" s="19" t="str">
        <f>IF(AND($E$2="Noord",ISNA(VLOOKUP($L$4&amp;$L48&amp;S$10,Data!$A:$H,6,FALSE)=TRUE)),"",IF(AND($E$2="Midden",ISNA(VLOOKUP($L$4&amp;$L48&amp;S$10,Data!$A:$H,7,FALSE)=TRUE)),"",IF(AND($E$2="Zuid",ISNA(VLOOKUP($L$4&amp;$L48&amp;S$10,Data!$A:$H,8,FALSE)=TRUE)),"",IF(AND($E$2="Noord",VLOOKUP($L$4&amp;$L48&amp;S$10,Data!$A:$H,6,FALSE)="Vakantie"),"x",IF(AND($E$2="Midden",VLOOKUP($L$4&amp;$L48&amp;S$10,Data!$A:$H,7,FALSE)="Vakantie"),"x",IF(AND($E$2="Zuid",VLOOKUP($L$4&amp;$L48&amp;S$10,Data!$A:$H,8,FALSE)="Vakantie"),"x",""))))))</f>
        <v/>
      </c>
      <c r="T48" s="83">
        <f t="shared" si="1"/>
        <v>0</v>
      </c>
      <c r="V48" s="94">
        <v>38</v>
      </c>
      <c r="W48" s="126">
        <f t="shared" si="13"/>
        <v>46650</v>
      </c>
      <c r="X48" s="126">
        <f t="shared" si="4"/>
        <v>46654</v>
      </c>
      <c r="Y48" s="19" t="str">
        <f>IF(AND($E$2="Noord",ISNA(VLOOKUP($V$4&amp;$V48&amp;Y$10,Data!$A:$H,6,FALSE)=TRUE)),"",IF(AND($E$2="Midden",ISNA(VLOOKUP($V$4&amp;$V48&amp;Y$10,Data!$A:$H,7,FALSE)=TRUE)),"",IF(AND($E$2="Zuid",ISNA(VLOOKUP($V$4&amp;$V48&amp;Y$10,Data!$A:$H,8,FALSE)=TRUE)),"",IF(AND($E$2="Noord",VLOOKUP($V$4&amp;$V48&amp;Y$10,Data!$A:$H,6,FALSE)="Vakantie"),"x",IF(AND($E$2="Midden",VLOOKUP($V$4&amp;$V48&amp;Y$10,Data!$A:$H,7,FALSE)="Vakantie"),"x",IF(AND($E$2="Zuid",VLOOKUP($V$4&amp;$V48&amp;Y$10,Data!$A:$H,8,FALSE)="Vakantie"),"x",""))))))</f>
        <v/>
      </c>
      <c r="Z48" s="19" t="str">
        <f>IF(AND($E$2="Noord",ISNA(VLOOKUP($V$4&amp;$V48&amp;Z$10,Data!$A:$H,6,FALSE)=TRUE)),"",IF(AND($E$2="Midden",ISNA(VLOOKUP($V$4&amp;$V48&amp;Z$10,Data!$A:$H,7,FALSE)=TRUE)),"",IF(AND($E$2="Zuid",ISNA(VLOOKUP($V$4&amp;$V48&amp;Z$10,Data!$A:$H,8,FALSE)=TRUE)),"",IF(AND($E$2="Noord",VLOOKUP($V$4&amp;$V48&amp;Z$10,Data!$A:$H,6,FALSE)="Vakantie"),"x",IF(AND($E$2="Midden",VLOOKUP($V$4&amp;$V48&amp;Z$10,Data!$A:$H,7,FALSE)="Vakantie"),"x",IF(AND($E$2="Zuid",VLOOKUP($V$4&amp;$V48&amp;Z$10,Data!$A:$H,8,FALSE)="Vakantie"),"x",""))))))</f>
        <v/>
      </c>
      <c r="AA48" s="19" t="str">
        <f>IF(AND($E$2="Noord",ISNA(VLOOKUP($V$4&amp;$V48&amp;AA$10,Data!$A:$H,6,FALSE)=TRUE)),"",IF(AND($E$2="Midden",ISNA(VLOOKUP($V$4&amp;$V48&amp;AA$10,Data!$A:$H,7,FALSE)=TRUE)),"",IF(AND($E$2="Zuid",ISNA(VLOOKUP($V$4&amp;$V48&amp;AA$10,Data!$A:$H,8,FALSE)=TRUE)),"",IF(AND($E$2="Noord",VLOOKUP($V$4&amp;$V48&amp;AA$10,Data!$A:$H,6,FALSE)="Vakantie"),"x",IF(AND($E$2="Midden",VLOOKUP($V$4&amp;$V48&amp;AA$10,Data!$A:$H,7,FALSE)="Vakantie"),"x",IF(AND($E$2="Zuid",VLOOKUP($V$4&amp;$V48&amp;AA$10,Data!$A:$H,8,FALSE)="Vakantie"),"x",""))))))</f>
        <v/>
      </c>
      <c r="AB48" s="19" t="str">
        <f>IF(AND($E$2="Noord",ISNA(VLOOKUP($V$4&amp;$V48&amp;AB$10,Data!$A:$H,6,FALSE)=TRUE)),"",IF(AND($E$2="Midden",ISNA(VLOOKUP($V$4&amp;$V48&amp;AB$10,Data!$A:$H,7,FALSE)=TRUE)),"",IF(AND($E$2="Zuid",ISNA(VLOOKUP($V$4&amp;$V48&amp;AB$10,Data!$A:$H,8,FALSE)=TRUE)),"",IF(AND($E$2="Noord",VLOOKUP($V$4&amp;$V48&amp;AB$10,Data!$A:$H,6,FALSE)="Vakantie"),"x",IF(AND($E$2="Midden",VLOOKUP($V$4&amp;$V48&amp;AB$10,Data!$A:$H,7,FALSE)="Vakantie"),"x",IF(AND($E$2="Zuid",VLOOKUP($V$4&amp;$V48&amp;AB$10,Data!$A:$H,8,FALSE)="Vakantie"),"x",""))))))</f>
        <v/>
      </c>
      <c r="AC48" s="19" t="str">
        <f>IF(AND($E$2="Noord",ISNA(VLOOKUP($V$4&amp;$V48&amp;AC$10,Data!$A:$H,6,FALSE)=TRUE)),"",IF(AND($E$2="Midden",ISNA(VLOOKUP($V$4&amp;$V48&amp;AC$10,Data!$A:$H,7,FALSE)=TRUE)),"",IF(AND($E$2="Zuid",ISNA(VLOOKUP($V$4&amp;$V48&amp;AC$10,Data!$A:$H,8,FALSE)=TRUE)),"",IF(AND($E$2="Noord",VLOOKUP($V$4&amp;$V48&amp;AC$10,Data!$A:$H,6,FALSE)="Vakantie"),"x",IF(AND($E$2="Midden",VLOOKUP($V$4&amp;$V48&amp;AC$10,Data!$A:$H,7,FALSE)="Vakantie"),"x",IF(AND($E$2="Zuid",VLOOKUP($V$4&amp;$V48&amp;AC$10,Data!$A:$H,8,FALSE)="Vakantie"),"x",""))))))</f>
        <v/>
      </c>
      <c r="AD48" s="83">
        <f t="shared" si="2"/>
        <v>0</v>
      </c>
      <c r="AI48">
        <f t="shared" si="5"/>
        <v>1</v>
      </c>
      <c r="AJ48" s="97" t="str">
        <f>IF((COUNTIF($AI$11:$AI48,2))&gt;1,"",IF(OR(AI47="",AI47=2),"",IF(AI48=1,"",IF(AND($AI48=2,E48&lt;&gt;""),$C48,IF(AND($AI48=2,F48&lt;&gt;""),$C48+1,IF(AND($AI48=2,G48&lt;&gt;""),$C48+2,IF(AND($AI48=2,H48&lt;&gt;""),$C48+3,IF(AND($AI48=2,I48&lt;&gt;""),$C48+4,""))))))))</f>
        <v/>
      </c>
      <c r="AK48">
        <f>IF(SUM(E49:$I$62)+$T$68+$AD$68=0,1,2)</f>
        <v>1</v>
      </c>
      <c r="AL48" s="18" t="str">
        <f t="shared" si="6"/>
        <v/>
      </c>
      <c r="AM48">
        <f t="shared" si="7"/>
        <v>1</v>
      </c>
      <c r="AN48" s="18" t="str">
        <f t="shared" si="14"/>
        <v/>
      </c>
      <c r="AO48">
        <f>IF(SUM(O49:$S$62)+$AD$68=0,1,2)</f>
        <v>1</v>
      </c>
      <c r="AP48" s="18" t="str">
        <f t="shared" si="8"/>
        <v/>
      </c>
      <c r="AQ48">
        <f>IF(SUM($O49:$S$62)=0,1,2)</f>
        <v>1</v>
      </c>
      <c r="AR48" s="18" t="str">
        <f>IF((COUNTIF($AI$11:$AI$64,2)+COUNTIF($AM$11:$AM$64,2)+COUNTIF(AQ$12:$AQ48,2))&gt;1,"",IF(OR(AQ47="",AQ47=2),"",IF(AQ48=1,"",IF(AND(AQ48=2,Y48&lt;&gt;""),W48,IF(AND(AQ48=2,Z48&lt;&gt;""),W48+1,IF(AND(AQ48=2,AA48&lt;&gt;""),W48+2,IF(AND(AQ48=2,AB48&lt;&gt;""),W48+3,IF(AND(AQ48=2,AC48&lt;&gt;""),W48+4,""))))))))</f>
        <v/>
      </c>
      <c r="AS48">
        <f>IF(SUM(Y49:$AC$62)=0,1,2)</f>
        <v>1</v>
      </c>
      <c r="AT48" s="18" t="str">
        <f t="shared" si="9"/>
        <v/>
      </c>
    </row>
    <row r="49" spans="2:46" x14ac:dyDescent="0.3">
      <c r="B49" s="94">
        <v>39</v>
      </c>
      <c r="C49" s="95">
        <f t="shared" si="10"/>
        <v>45922</v>
      </c>
      <c r="D49" s="95">
        <f t="shared" si="3"/>
        <v>45926</v>
      </c>
      <c r="E49" s="19" t="str">
        <f>IF(AND($E$2="Noord",ISNA(VLOOKUP($B$4&amp;$B49&amp;E$10,Data!$A:$H,6,FALSE)=TRUE)),"",IF(AND($E$2="Midden",ISNA(VLOOKUP($B$4&amp;$B49&amp;E$10,Data!$A:$H,7,FALSE)=TRUE)),"",IF(AND($E$2="Zuid",ISNA(VLOOKUP($B$4&amp;$B49&amp;E$10,Data!$A:$H,8,FALSE)=TRUE)),"",IF(AND($E$2="Noord",VLOOKUP($B$4&amp;$B49&amp;E$10,Data!$A:$H,6,FALSE)="Vakantie"),"x",IF(AND($E$2="Midden",VLOOKUP($B$4&amp;$B49&amp;E$10,Data!$A:$H,7,FALSE)="Vakantie"),"x",IF(AND($E$2="Zuid",VLOOKUP($B$4&amp;$B49&amp;E$10,Data!$A:$H,8,FALSE)="Vakantie"),"x",""))))))</f>
        <v/>
      </c>
      <c r="F49" s="19" t="str">
        <f>IF(AND($E$2="Noord",ISNA(VLOOKUP($B$4&amp;$B49&amp;F$10,Data!$A:$H,6,FALSE)=TRUE)),"",IF(AND($E$2="Midden",ISNA(VLOOKUP($B$4&amp;$B49&amp;F$10,Data!$A:$H,7,FALSE)=TRUE)),"",IF(AND($E$2="Zuid",ISNA(VLOOKUP($B$4&amp;$B49&amp;F$10,Data!$A:$H,8,FALSE)=TRUE)),"",IF(AND($E$2="Noord",VLOOKUP($B$4&amp;$B49&amp;F$10,Data!$A:$H,6,FALSE)="Vakantie"),"x",IF(AND($E$2="Midden",VLOOKUP($B$4&amp;$B49&amp;F$10,Data!$A:$H,7,FALSE)="Vakantie"),"x",IF(AND($E$2="Zuid",VLOOKUP($B$4&amp;$B49&amp;F$10,Data!$A:$H,8,FALSE)="Vakantie"),"x",""))))))</f>
        <v/>
      </c>
      <c r="G49" s="19" t="str">
        <f>IF(AND($E$2="Noord",ISNA(VLOOKUP($B$4&amp;$B49&amp;G$10,Data!$A:$H,6,FALSE)=TRUE)),"",IF(AND($E$2="Midden",ISNA(VLOOKUP($B$4&amp;$B49&amp;G$10,Data!$A:$H,7,FALSE)=TRUE)),"",IF(AND($E$2="Zuid",ISNA(VLOOKUP($B$4&amp;$B49&amp;G$10,Data!$A:$H,8,FALSE)=TRUE)),"",IF(AND($E$2="Noord",VLOOKUP($B$4&amp;$B49&amp;G$10,Data!$A:$H,6,FALSE)="Vakantie"),"x",IF(AND($E$2="Midden",VLOOKUP($B$4&amp;$B49&amp;G$10,Data!$A:$H,7,FALSE)="Vakantie"),"x",IF(AND($E$2="Zuid",VLOOKUP($B$4&amp;$B49&amp;G$10,Data!$A:$H,8,FALSE)="Vakantie"),"x",""))))))</f>
        <v/>
      </c>
      <c r="H49" s="19" t="str">
        <f>IF(AND($E$2="Noord",ISNA(VLOOKUP($B$4&amp;$B49&amp;H$10,Data!$A:$H,6,FALSE)=TRUE)),"",IF(AND($E$2="Midden",ISNA(VLOOKUP($B$4&amp;$B49&amp;H$10,Data!$A:$H,7,FALSE)=TRUE)),"",IF(AND($E$2="Zuid",ISNA(VLOOKUP($B$4&amp;$B49&amp;H$10,Data!$A:$H,8,FALSE)=TRUE)),"",IF(AND($E$2="Noord",VLOOKUP($B$4&amp;$B49&amp;H$10,Data!$A:$H,6,FALSE)="Vakantie"),"x",IF(AND($E$2="Midden",VLOOKUP($B$4&amp;$B49&amp;H$10,Data!$A:$H,7,FALSE)="Vakantie"),"x",IF(AND($E$2="Zuid",VLOOKUP($B$4&amp;$B49&amp;H$10,Data!$A:$H,8,FALSE)="Vakantie"),"x",""))))))</f>
        <v/>
      </c>
      <c r="I49" s="19" t="str">
        <f>IF(AND($E$2="Noord",ISNA(VLOOKUP($B$4&amp;$B49&amp;I$10,Data!$A:$H,6,FALSE)=TRUE)),"",IF(AND($E$2="Midden",ISNA(VLOOKUP($B$4&amp;$B49&amp;I$10,Data!$A:$H,7,FALSE)=TRUE)),"",IF(AND($E$2="Zuid",ISNA(VLOOKUP($B$4&amp;$B49&amp;I$10,Data!$A:$H,8,FALSE)=TRUE)),"",IF(AND($E$2="Noord",VLOOKUP($B$4&amp;$B49&amp;I$10,Data!$A:$H,6,FALSE)="Vakantie"),"x",IF(AND($E$2="Midden",VLOOKUP($B$4&amp;$B49&amp;I$10,Data!$A:$H,7,FALSE)="Vakantie"),"x",IF(AND($E$2="Zuid",VLOOKUP($B$4&amp;$B49&amp;I$10,Data!$A:$H,8,FALSE)="Vakantie"),"x",""))))))</f>
        <v/>
      </c>
      <c r="J49" s="83">
        <f t="shared" si="0"/>
        <v>0</v>
      </c>
      <c r="L49" s="94">
        <v>39</v>
      </c>
      <c r="M49" s="126">
        <f t="shared" si="11"/>
        <v>46286</v>
      </c>
      <c r="N49" s="127">
        <f t="shared" si="12"/>
        <v>46290</v>
      </c>
      <c r="O49" s="19" t="str">
        <f>IF(AND($E$2="Noord",ISNA(VLOOKUP($L$4&amp;$L49&amp;O$10,Data!$A:$H,6,FALSE)=TRUE)),"",IF(AND($E$2="Midden",ISNA(VLOOKUP($L$4&amp;$L49&amp;O$10,Data!$A:$H,7,FALSE)=TRUE)),"",IF(AND($E$2="Zuid",ISNA(VLOOKUP($L$4&amp;$L49&amp;O$10,Data!$A:$H,8,FALSE)=TRUE)),"",IF(AND($E$2="Noord",VLOOKUP($L$4&amp;$L49&amp;O$10,Data!$A:$H,6,FALSE)="Vakantie"),"x",IF(AND($E$2="Midden",VLOOKUP($L$4&amp;$L49&amp;O$10,Data!$A:$H,7,FALSE)="Vakantie"),"x",IF(AND($E$2="Zuid",VLOOKUP($L$4&amp;$L49&amp;O$10,Data!$A:$H,8,FALSE)="Vakantie"),"x",""))))))</f>
        <v/>
      </c>
      <c r="P49" s="19" t="str">
        <f>IF(AND($E$2="Noord",ISNA(VLOOKUP($L$4&amp;$L49&amp;P$10,Data!$A:$H,6,FALSE)=TRUE)),"",IF(AND($E$2="Midden",ISNA(VLOOKUP($L$4&amp;$L49&amp;P$10,Data!$A:$H,7,FALSE)=TRUE)),"",IF(AND($E$2="Zuid",ISNA(VLOOKUP($L$4&amp;$L49&amp;P$10,Data!$A:$H,8,FALSE)=TRUE)),"",IF(AND($E$2="Noord",VLOOKUP($L$4&amp;$L49&amp;P$10,Data!$A:$H,6,FALSE)="Vakantie"),"x",IF(AND($E$2="Midden",VLOOKUP($L$4&amp;$L49&amp;P$10,Data!$A:$H,7,FALSE)="Vakantie"),"x",IF(AND($E$2="Zuid",VLOOKUP($L$4&amp;$L49&amp;P$10,Data!$A:$H,8,FALSE)="Vakantie"),"x",""))))))</f>
        <v/>
      </c>
      <c r="Q49" s="19" t="str">
        <f>IF(AND($E$2="Noord",ISNA(VLOOKUP($L$4&amp;$L49&amp;Q$10,Data!$A:$H,6,FALSE)=TRUE)),"",IF(AND($E$2="Midden",ISNA(VLOOKUP($L$4&amp;$L49&amp;Q$10,Data!$A:$H,7,FALSE)=TRUE)),"",IF(AND($E$2="Zuid",ISNA(VLOOKUP($L$4&amp;$L49&amp;Q$10,Data!$A:$H,8,FALSE)=TRUE)),"",IF(AND($E$2="Noord",VLOOKUP($L$4&amp;$L49&amp;Q$10,Data!$A:$H,6,FALSE)="Vakantie"),"x",IF(AND($E$2="Midden",VLOOKUP($L$4&amp;$L49&amp;Q$10,Data!$A:$H,7,FALSE)="Vakantie"),"x",IF(AND($E$2="Zuid",VLOOKUP($L$4&amp;$L49&amp;Q$10,Data!$A:$H,8,FALSE)="Vakantie"),"x",""))))))</f>
        <v/>
      </c>
      <c r="R49" s="19" t="str">
        <f>IF(AND($E$2="Noord",ISNA(VLOOKUP($L$4&amp;$L49&amp;R$10,Data!$A:$H,6,FALSE)=TRUE)),"",IF(AND($E$2="Midden",ISNA(VLOOKUP($L$4&amp;$L49&amp;R$10,Data!$A:$H,7,FALSE)=TRUE)),"",IF(AND($E$2="Zuid",ISNA(VLOOKUP($L$4&amp;$L49&amp;R$10,Data!$A:$H,8,FALSE)=TRUE)),"",IF(AND($E$2="Noord",VLOOKUP($L$4&amp;$L49&amp;R$10,Data!$A:$H,6,FALSE)="Vakantie"),"x",IF(AND($E$2="Midden",VLOOKUP($L$4&amp;$L49&amp;R$10,Data!$A:$H,7,FALSE)="Vakantie"),"x",IF(AND($E$2="Zuid",VLOOKUP($L$4&amp;$L49&amp;R$10,Data!$A:$H,8,FALSE)="Vakantie"),"x",""))))))</f>
        <v/>
      </c>
      <c r="S49" s="19" t="str">
        <f>IF(AND($E$2="Noord",ISNA(VLOOKUP($L$4&amp;$L49&amp;S$10,Data!$A:$H,6,FALSE)=TRUE)),"",IF(AND($E$2="Midden",ISNA(VLOOKUP($L$4&amp;$L49&amp;S$10,Data!$A:$H,7,FALSE)=TRUE)),"",IF(AND($E$2="Zuid",ISNA(VLOOKUP($L$4&amp;$L49&amp;S$10,Data!$A:$H,8,FALSE)=TRUE)),"",IF(AND($E$2="Noord",VLOOKUP($L$4&amp;$L49&amp;S$10,Data!$A:$H,6,FALSE)="Vakantie"),"x",IF(AND($E$2="Midden",VLOOKUP($L$4&amp;$L49&amp;S$10,Data!$A:$H,7,FALSE)="Vakantie"),"x",IF(AND($E$2="Zuid",VLOOKUP($L$4&amp;$L49&amp;S$10,Data!$A:$H,8,FALSE)="Vakantie"),"x",""))))))</f>
        <v/>
      </c>
      <c r="T49" s="83">
        <f t="shared" si="1"/>
        <v>0</v>
      </c>
      <c r="V49" s="94">
        <v>39</v>
      </c>
      <c r="W49" s="126">
        <f t="shared" si="13"/>
        <v>46657</v>
      </c>
      <c r="X49" s="126">
        <f t="shared" si="4"/>
        <v>46661</v>
      </c>
      <c r="Y49" s="19" t="str">
        <f>IF(AND($E$2="Noord",ISNA(VLOOKUP($V$4&amp;$V49&amp;Y$10,Data!$A:$H,6,FALSE)=TRUE)),"",IF(AND($E$2="Midden",ISNA(VLOOKUP($V$4&amp;$V49&amp;Y$10,Data!$A:$H,7,FALSE)=TRUE)),"",IF(AND($E$2="Zuid",ISNA(VLOOKUP($V$4&amp;$V49&amp;Y$10,Data!$A:$H,8,FALSE)=TRUE)),"",IF(AND($E$2="Noord",VLOOKUP($V$4&amp;$V49&amp;Y$10,Data!$A:$H,6,FALSE)="Vakantie"),"x",IF(AND($E$2="Midden",VLOOKUP($V$4&amp;$V49&amp;Y$10,Data!$A:$H,7,FALSE)="Vakantie"),"x",IF(AND($E$2="Zuid",VLOOKUP($V$4&amp;$V49&amp;Y$10,Data!$A:$H,8,FALSE)="Vakantie"),"x",""))))))</f>
        <v/>
      </c>
      <c r="Z49" s="19" t="str">
        <f>IF(AND($E$2="Noord",ISNA(VLOOKUP($V$4&amp;$V49&amp;Z$10,Data!$A:$H,6,FALSE)=TRUE)),"",IF(AND($E$2="Midden",ISNA(VLOOKUP($V$4&amp;$V49&amp;Z$10,Data!$A:$H,7,FALSE)=TRUE)),"",IF(AND($E$2="Zuid",ISNA(VLOOKUP($V$4&amp;$V49&amp;Z$10,Data!$A:$H,8,FALSE)=TRUE)),"",IF(AND($E$2="Noord",VLOOKUP($V$4&amp;$V49&amp;Z$10,Data!$A:$H,6,FALSE)="Vakantie"),"x",IF(AND($E$2="Midden",VLOOKUP($V$4&amp;$V49&amp;Z$10,Data!$A:$H,7,FALSE)="Vakantie"),"x",IF(AND($E$2="Zuid",VLOOKUP($V$4&amp;$V49&amp;Z$10,Data!$A:$H,8,FALSE)="Vakantie"),"x",""))))))</f>
        <v/>
      </c>
      <c r="AA49" s="19" t="str">
        <f>IF(AND($E$2="Noord",ISNA(VLOOKUP($V$4&amp;$V49&amp;AA$10,Data!$A:$H,6,FALSE)=TRUE)),"",IF(AND($E$2="Midden",ISNA(VLOOKUP($V$4&amp;$V49&amp;AA$10,Data!$A:$H,7,FALSE)=TRUE)),"",IF(AND($E$2="Zuid",ISNA(VLOOKUP($V$4&amp;$V49&amp;AA$10,Data!$A:$H,8,FALSE)=TRUE)),"",IF(AND($E$2="Noord",VLOOKUP($V$4&amp;$V49&amp;AA$10,Data!$A:$H,6,FALSE)="Vakantie"),"x",IF(AND($E$2="Midden",VLOOKUP($V$4&amp;$V49&amp;AA$10,Data!$A:$H,7,FALSE)="Vakantie"),"x",IF(AND($E$2="Zuid",VLOOKUP($V$4&amp;$V49&amp;AA$10,Data!$A:$H,8,FALSE)="Vakantie"),"x",""))))))</f>
        <v/>
      </c>
      <c r="AB49" s="19" t="str">
        <f>IF(AND($E$2="Noord",ISNA(VLOOKUP($V$4&amp;$V49&amp;AB$10,Data!$A:$H,6,FALSE)=TRUE)),"",IF(AND($E$2="Midden",ISNA(VLOOKUP($V$4&amp;$V49&amp;AB$10,Data!$A:$H,7,FALSE)=TRUE)),"",IF(AND($E$2="Zuid",ISNA(VLOOKUP($V$4&amp;$V49&amp;AB$10,Data!$A:$H,8,FALSE)=TRUE)),"",IF(AND($E$2="Noord",VLOOKUP($V$4&amp;$V49&amp;AB$10,Data!$A:$H,6,FALSE)="Vakantie"),"x",IF(AND($E$2="Midden",VLOOKUP($V$4&amp;$V49&amp;AB$10,Data!$A:$H,7,FALSE)="Vakantie"),"x",IF(AND($E$2="Zuid",VLOOKUP($V$4&amp;$V49&amp;AB$10,Data!$A:$H,8,FALSE)="Vakantie"),"x",""))))))</f>
        <v/>
      </c>
      <c r="AC49" s="19" t="str">
        <f>IF(AND($E$2="Noord",ISNA(VLOOKUP($V$4&amp;$V49&amp;AC$10,Data!$A:$H,6,FALSE)=TRUE)),"",IF(AND($E$2="Midden",ISNA(VLOOKUP($V$4&amp;$V49&amp;AC$10,Data!$A:$H,7,FALSE)=TRUE)),"",IF(AND($E$2="Zuid",ISNA(VLOOKUP($V$4&amp;$V49&amp;AC$10,Data!$A:$H,8,FALSE)=TRUE)),"",IF(AND($E$2="Noord",VLOOKUP($V$4&amp;$V49&amp;AC$10,Data!$A:$H,6,FALSE)="Vakantie"),"x",IF(AND($E$2="Midden",VLOOKUP($V$4&amp;$V49&amp;AC$10,Data!$A:$H,7,FALSE)="Vakantie"),"x",IF(AND($E$2="Zuid",VLOOKUP($V$4&amp;$V49&amp;AC$10,Data!$A:$H,8,FALSE)="Vakantie"),"x",""))))))</f>
        <v/>
      </c>
      <c r="AD49" s="83">
        <f t="shared" si="2"/>
        <v>0</v>
      </c>
      <c r="AI49">
        <f t="shared" si="5"/>
        <v>1</v>
      </c>
      <c r="AJ49" s="97" t="str">
        <f>IF((COUNTIF($AI$11:$AI49,2))&gt;1,"",IF(OR(AI48="",AI48=2),"",IF(AI49=1,"",IF(AND($AI49=2,E49&lt;&gt;""),$C49,IF(AND($AI49=2,F49&lt;&gt;""),$C49+1,IF(AND($AI49=2,G49&lt;&gt;""),$C49+2,IF(AND($AI49=2,H49&lt;&gt;""),$C49+3,IF(AND($AI49=2,I49&lt;&gt;""),$C49+4,""))))))))</f>
        <v/>
      </c>
      <c r="AK49">
        <f>IF(SUM(E50:$I$62)+$T$68+$AD$68=0,1,2)</f>
        <v>1</v>
      </c>
      <c r="AL49" s="18" t="str">
        <f t="shared" si="6"/>
        <v/>
      </c>
      <c r="AM49">
        <f t="shared" si="7"/>
        <v>1</v>
      </c>
      <c r="AN49" s="18" t="str">
        <f t="shared" si="14"/>
        <v/>
      </c>
      <c r="AO49">
        <f>IF(SUM(O50:$S$62)+$AD$68=0,1,2)</f>
        <v>1</v>
      </c>
      <c r="AP49" s="18" t="str">
        <f t="shared" si="8"/>
        <v/>
      </c>
      <c r="AQ49">
        <f>IF(SUM($O50:$S$62)=0,1,2)</f>
        <v>1</v>
      </c>
      <c r="AR49" s="18" t="str">
        <f>IF((COUNTIF($AI$11:$AI$64,2)+COUNTIF($AM$11:$AM$64,2)+COUNTIF(AQ$12:$AQ49,2))&gt;1,"",IF(OR(AQ48="",AQ48=2),"",IF(AQ49=1,"",IF(AND(AQ49=2,Y49&lt;&gt;""),W49,IF(AND(AQ49=2,Z49&lt;&gt;""),W49+1,IF(AND(AQ49=2,AA49&lt;&gt;""),W49+2,IF(AND(AQ49=2,AB49&lt;&gt;""),W49+3,IF(AND(AQ49=2,AC49&lt;&gt;""),W49+4,""))))))))</f>
        <v/>
      </c>
      <c r="AS49">
        <f>IF(SUM(Y50:$AC$62)=0,1,2)</f>
        <v>1</v>
      </c>
      <c r="AT49" s="18" t="str">
        <f t="shared" si="9"/>
        <v/>
      </c>
    </row>
    <row r="50" spans="2:46" x14ac:dyDescent="0.3">
      <c r="B50" s="94">
        <v>40</v>
      </c>
      <c r="C50" s="95">
        <f t="shared" si="10"/>
        <v>45929</v>
      </c>
      <c r="D50" s="95">
        <f t="shared" si="3"/>
        <v>45933</v>
      </c>
      <c r="E50" s="19" t="str">
        <f>IF(AND($E$2="Noord",ISNA(VLOOKUP($B$4&amp;$B50&amp;E$10,Data!$A:$H,6,FALSE)=TRUE)),"",IF(AND($E$2="Midden",ISNA(VLOOKUP($B$4&amp;$B50&amp;E$10,Data!$A:$H,7,FALSE)=TRUE)),"",IF(AND($E$2="Zuid",ISNA(VLOOKUP($B$4&amp;$B50&amp;E$10,Data!$A:$H,8,FALSE)=TRUE)),"",IF(AND($E$2="Noord",VLOOKUP($B$4&amp;$B50&amp;E$10,Data!$A:$H,6,FALSE)="Vakantie"),"x",IF(AND($E$2="Midden",VLOOKUP($B$4&amp;$B50&amp;E$10,Data!$A:$H,7,FALSE)="Vakantie"),"x",IF(AND($E$2="Zuid",VLOOKUP($B$4&amp;$B50&amp;E$10,Data!$A:$H,8,FALSE)="Vakantie"),"x",""))))))</f>
        <v/>
      </c>
      <c r="F50" s="19" t="str">
        <f>IF(AND($E$2="Noord",ISNA(VLOOKUP($B$4&amp;$B50&amp;F$10,Data!$A:$H,6,FALSE)=TRUE)),"",IF(AND($E$2="Midden",ISNA(VLOOKUP($B$4&amp;$B50&amp;F$10,Data!$A:$H,7,FALSE)=TRUE)),"",IF(AND($E$2="Zuid",ISNA(VLOOKUP($B$4&amp;$B50&amp;F$10,Data!$A:$H,8,FALSE)=TRUE)),"",IF(AND($E$2="Noord",VLOOKUP($B$4&amp;$B50&amp;F$10,Data!$A:$H,6,FALSE)="Vakantie"),"x",IF(AND($E$2="Midden",VLOOKUP($B$4&amp;$B50&amp;F$10,Data!$A:$H,7,FALSE)="Vakantie"),"x",IF(AND($E$2="Zuid",VLOOKUP($B$4&amp;$B50&amp;F$10,Data!$A:$H,8,FALSE)="Vakantie"),"x",""))))))</f>
        <v/>
      </c>
      <c r="G50" s="19" t="str">
        <f>IF(AND($E$2="Noord",ISNA(VLOOKUP($B$4&amp;$B50&amp;G$10,Data!$A:$H,6,FALSE)=TRUE)),"",IF(AND($E$2="Midden",ISNA(VLOOKUP($B$4&amp;$B50&amp;G$10,Data!$A:$H,7,FALSE)=TRUE)),"",IF(AND($E$2="Zuid",ISNA(VLOOKUP($B$4&amp;$B50&amp;G$10,Data!$A:$H,8,FALSE)=TRUE)),"",IF(AND($E$2="Noord",VLOOKUP($B$4&amp;$B50&amp;G$10,Data!$A:$H,6,FALSE)="Vakantie"),"x",IF(AND($E$2="Midden",VLOOKUP($B$4&amp;$B50&amp;G$10,Data!$A:$H,7,FALSE)="Vakantie"),"x",IF(AND($E$2="Zuid",VLOOKUP($B$4&amp;$B50&amp;G$10,Data!$A:$H,8,FALSE)="Vakantie"),"x",""))))))</f>
        <v/>
      </c>
      <c r="H50" s="19" t="str">
        <f>IF(AND($E$2="Noord",ISNA(VLOOKUP($B$4&amp;$B50&amp;H$10,Data!$A:$H,6,FALSE)=TRUE)),"",IF(AND($E$2="Midden",ISNA(VLOOKUP($B$4&amp;$B50&amp;H$10,Data!$A:$H,7,FALSE)=TRUE)),"",IF(AND($E$2="Zuid",ISNA(VLOOKUP($B$4&amp;$B50&amp;H$10,Data!$A:$H,8,FALSE)=TRUE)),"",IF(AND($E$2="Noord",VLOOKUP($B$4&amp;$B50&amp;H$10,Data!$A:$H,6,FALSE)="Vakantie"),"x",IF(AND($E$2="Midden",VLOOKUP($B$4&amp;$B50&amp;H$10,Data!$A:$H,7,FALSE)="Vakantie"),"x",IF(AND($E$2="Zuid",VLOOKUP($B$4&amp;$B50&amp;H$10,Data!$A:$H,8,FALSE)="Vakantie"),"x",""))))))</f>
        <v/>
      </c>
      <c r="I50" s="19" t="str">
        <f>IF(AND($E$2="Noord",ISNA(VLOOKUP($B$4&amp;$B50&amp;I$10,Data!$A:$H,6,FALSE)=TRUE)),"",IF(AND($E$2="Midden",ISNA(VLOOKUP($B$4&amp;$B50&amp;I$10,Data!$A:$H,7,FALSE)=TRUE)),"",IF(AND($E$2="Zuid",ISNA(VLOOKUP($B$4&amp;$B50&amp;I$10,Data!$A:$H,8,FALSE)=TRUE)),"",IF(AND($E$2="Noord",VLOOKUP($B$4&amp;$B50&amp;I$10,Data!$A:$H,6,FALSE)="Vakantie"),"x",IF(AND($E$2="Midden",VLOOKUP($B$4&amp;$B50&amp;I$10,Data!$A:$H,7,FALSE)="Vakantie"),"x",IF(AND($E$2="Zuid",VLOOKUP($B$4&amp;$B50&amp;I$10,Data!$A:$H,8,FALSE)="Vakantie"),"x",""))))))</f>
        <v/>
      </c>
      <c r="J50" s="83">
        <f t="shared" si="0"/>
        <v>0</v>
      </c>
      <c r="L50" s="94">
        <v>40</v>
      </c>
      <c r="M50" s="126">
        <f t="shared" si="11"/>
        <v>46293</v>
      </c>
      <c r="N50" s="127">
        <f t="shared" si="12"/>
        <v>46297</v>
      </c>
      <c r="O50" s="19" t="str">
        <f>IF(AND($E$2="Noord",ISNA(VLOOKUP($L$4&amp;$L50&amp;O$10,Data!$A:$H,6,FALSE)=TRUE)),"",IF(AND($E$2="Midden",ISNA(VLOOKUP($L$4&amp;$L50&amp;O$10,Data!$A:$H,7,FALSE)=TRUE)),"",IF(AND($E$2="Zuid",ISNA(VLOOKUP($L$4&amp;$L50&amp;O$10,Data!$A:$H,8,FALSE)=TRUE)),"",IF(AND($E$2="Noord",VLOOKUP($L$4&amp;$L50&amp;O$10,Data!$A:$H,6,FALSE)="Vakantie"),"x",IF(AND($E$2="Midden",VLOOKUP($L$4&amp;$L50&amp;O$10,Data!$A:$H,7,FALSE)="Vakantie"),"x",IF(AND($E$2="Zuid",VLOOKUP($L$4&amp;$L50&amp;O$10,Data!$A:$H,8,FALSE)="Vakantie"),"x",""))))))</f>
        <v/>
      </c>
      <c r="P50" s="19" t="str">
        <f>IF(AND($E$2="Noord",ISNA(VLOOKUP($L$4&amp;$L50&amp;P$10,Data!$A:$H,6,FALSE)=TRUE)),"",IF(AND($E$2="Midden",ISNA(VLOOKUP($L$4&amp;$L50&amp;P$10,Data!$A:$H,7,FALSE)=TRUE)),"",IF(AND($E$2="Zuid",ISNA(VLOOKUP($L$4&amp;$L50&amp;P$10,Data!$A:$H,8,FALSE)=TRUE)),"",IF(AND($E$2="Noord",VLOOKUP($L$4&amp;$L50&amp;P$10,Data!$A:$H,6,FALSE)="Vakantie"),"x",IF(AND($E$2="Midden",VLOOKUP($L$4&amp;$L50&amp;P$10,Data!$A:$H,7,FALSE)="Vakantie"),"x",IF(AND($E$2="Zuid",VLOOKUP($L$4&amp;$L50&amp;P$10,Data!$A:$H,8,FALSE)="Vakantie"),"x",""))))))</f>
        <v/>
      </c>
      <c r="Q50" s="19" t="str">
        <f>IF(AND($E$2="Noord",ISNA(VLOOKUP($L$4&amp;$L50&amp;Q$10,Data!$A:$H,6,FALSE)=TRUE)),"",IF(AND($E$2="Midden",ISNA(VLOOKUP($L$4&amp;$L50&amp;Q$10,Data!$A:$H,7,FALSE)=TRUE)),"",IF(AND($E$2="Zuid",ISNA(VLOOKUP($L$4&amp;$L50&amp;Q$10,Data!$A:$H,8,FALSE)=TRUE)),"",IF(AND($E$2="Noord",VLOOKUP($L$4&amp;$L50&amp;Q$10,Data!$A:$H,6,FALSE)="Vakantie"),"x",IF(AND($E$2="Midden",VLOOKUP($L$4&amp;$L50&amp;Q$10,Data!$A:$H,7,FALSE)="Vakantie"),"x",IF(AND($E$2="Zuid",VLOOKUP($L$4&amp;$L50&amp;Q$10,Data!$A:$H,8,FALSE)="Vakantie"),"x",""))))))</f>
        <v/>
      </c>
      <c r="R50" s="19" t="str">
        <f>IF(AND($E$2="Noord",ISNA(VLOOKUP($L$4&amp;$L50&amp;R$10,Data!$A:$H,6,FALSE)=TRUE)),"",IF(AND($E$2="Midden",ISNA(VLOOKUP($L$4&amp;$L50&amp;R$10,Data!$A:$H,7,FALSE)=TRUE)),"",IF(AND($E$2="Zuid",ISNA(VLOOKUP($L$4&amp;$L50&amp;R$10,Data!$A:$H,8,FALSE)=TRUE)),"",IF(AND($E$2="Noord",VLOOKUP($L$4&amp;$L50&amp;R$10,Data!$A:$H,6,FALSE)="Vakantie"),"x",IF(AND($E$2="Midden",VLOOKUP($L$4&amp;$L50&amp;R$10,Data!$A:$H,7,FALSE)="Vakantie"),"x",IF(AND($E$2="Zuid",VLOOKUP($L$4&amp;$L50&amp;R$10,Data!$A:$H,8,FALSE)="Vakantie"),"x",""))))))</f>
        <v/>
      </c>
      <c r="S50" s="19" t="str">
        <f>IF(AND($E$2="Noord",ISNA(VLOOKUP($L$4&amp;$L50&amp;S$10,Data!$A:$H,6,FALSE)=TRUE)),"",IF(AND($E$2="Midden",ISNA(VLOOKUP($L$4&amp;$L50&amp;S$10,Data!$A:$H,7,FALSE)=TRUE)),"",IF(AND($E$2="Zuid",ISNA(VLOOKUP($L$4&amp;$L50&amp;S$10,Data!$A:$H,8,FALSE)=TRUE)),"",IF(AND($E$2="Noord",VLOOKUP($L$4&amp;$L50&amp;S$10,Data!$A:$H,6,FALSE)="Vakantie"),"x",IF(AND($E$2="Midden",VLOOKUP($L$4&amp;$L50&amp;S$10,Data!$A:$H,7,FALSE)="Vakantie"),"x",IF(AND($E$2="Zuid",VLOOKUP($L$4&amp;$L50&amp;S$10,Data!$A:$H,8,FALSE)="Vakantie"),"x",""))))))</f>
        <v/>
      </c>
      <c r="T50" s="83">
        <f t="shared" si="1"/>
        <v>0</v>
      </c>
      <c r="V50" s="94">
        <v>40</v>
      </c>
      <c r="W50" s="126">
        <f t="shared" si="13"/>
        <v>46664</v>
      </c>
      <c r="X50" s="126">
        <f t="shared" si="4"/>
        <v>46668</v>
      </c>
      <c r="Y50" s="19" t="str">
        <f>IF(AND($E$2="Noord",ISNA(VLOOKUP($V$4&amp;$V50&amp;Y$10,Data!$A:$H,6,FALSE)=TRUE)),"",IF(AND($E$2="Midden",ISNA(VLOOKUP($V$4&amp;$V50&amp;Y$10,Data!$A:$H,7,FALSE)=TRUE)),"",IF(AND($E$2="Zuid",ISNA(VLOOKUP($V$4&amp;$V50&amp;Y$10,Data!$A:$H,8,FALSE)=TRUE)),"",IF(AND($E$2="Noord",VLOOKUP($V$4&amp;$V50&amp;Y$10,Data!$A:$H,6,FALSE)="Vakantie"),"x",IF(AND($E$2="Midden",VLOOKUP($V$4&amp;$V50&amp;Y$10,Data!$A:$H,7,FALSE)="Vakantie"),"x",IF(AND($E$2="Zuid",VLOOKUP($V$4&amp;$V50&amp;Y$10,Data!$A:$H,8,FALSE)="Vakantie"),"x",""))))))</f>
        <v/>
      </c>
      <c r="Z50" s="19" t="str">
        <f>IF(AND($E$2="Noord",ISNA(VLOOKUP($V$4&amp;$V50&amp;Z$10,Data!$A:$H,6,FALSE)=TRUE)),"",IF(AND($E$2="Midden",ISNA(VLOOKUP($V$4&amp;$V50&amp;Z$10,Data!$A:$H,7,FALSE)=TRUE)),"",IF(AND($E$2="Zuid",ISNA(VLOOKUP($V$4&amp;$V50&amp;Z$10,Data!$A:$H,8,FALSE)=TRUE)),"",IF(AND($E$2="Noord",VLOOKUP($V$4&amp;$V50&amp;Z$10,Data!$A:$H,6,FALSE)="Vakantie"),"x",IF(AND($E$2="Midden",VLOOKUP($V$4&amp;$V50&amp;Z$10,Data!$A:$H,7,FALSE)="Vakantie"),"x",IF(AND($E$2="Zuid",VLOOKUP($V$4&amp;$V50&amp;Z$10,Data!$A:$H,8,FALSE)="Vakantie"),"x",""))))))</f>
        <v/>
      </c>
      <c r="AA50" s="19" t="str">
        <f>IF(AND($E$2="Noord",ISNA(VLOOKUP($V$4&amp;$V50&amp;AA$10,Data!$A:$H,6,FALSE)=TRUE)),"",IF(AND($E$2="Midden",ISNA(VLOOKUP($V$4&amp;$V50&amp;AA$10,Data!$A:$H,7,FALSE)=TRUE)),"",IF(AND($E$2="Zuid",ISNA(VLOOKUP($V$4&amp;$V50&amp;AA$10,Data!$A:$H,8,FALSE)=TRUE)),"",IF(AND($E$2="Noord",VLOOKUP($V$4&amp;$V50&amp;AA$10,Data!$A:$H,6,FALSE)="Vakantie"),"x",IF(AND($E$2="Midden",VLOOKUP($V$4&amp;$V50&amp;AA$10,Data!$A:$H,7,FALSE)="Vakantie"),"x",IF(AND($E$2="Zuid",VLOOKUP($V$4&amp;$V50&amp;AA$10,Data!$A:$H,8,FALSE)="Vakantie"),"x",""))))))</f>
        <v/>
      </c>
      <c r="AB50" s="19" t="str">
        <f>IF(AND($E$2="Noord",ISNA(VLOOKUP($V$4&amp;$V50&amp;AB$10,Data!$A:$H,6,FALSE)=TRUE)),"",IF(AND($E$2="Midden",ISNA(VLOOKUP($V$4&amp;$V50&amp;AB$10,Data!$A:$H,7,FALSE)=TRUE)),"",IF(AND($E$2="Zuid",ISNA(VLOOKUP($V$4&amp;$V50&amp;AB$10,Data!$A:$H,8,FALSE)=TRUE)),"",IF(AND($E$2="Noord",VLOOKUP($V$4&amp;$V50&amp;AB$10,Data!$A:$H,6,FALSE)="Vakantie"),"x",IF(AND($E$2="Midden",VLOOKUP($V$4&amp;$V50&amp;AB$10,Data!$A:$H,7,FALSE)="Vakantie"),"x",IF(AND($E$2="Zuid",VLOOKUP($V$4&amp;$V50&amp;AB$10,Data!$A:$H,8,FALSE)="Vakantie"),"x",""))))))</f>
        <v/>
      </c>
      <c r="AC50" s="19" t="str">
        <f>IF(AND($E$2="Noord",ISNA(VLOOKUP($V$4&amp;$V50&amp;AC$10,Data!$A:$H,6,FALSE)=TRUE)),"",IF(AND($E$2="Midden",ISNA(VLOOKUP($V$4&amp;$V50&amp;AC$10,Data!$A:$H,7,FALSE)=TRUE)),"",IF(AND($E$2="Zuid",ISNA(VLOOKUP($V$4&amp;$V50&amp;AC$10,Data!$A:$H,8,FALSE)=TRUE)),"",IF(AND($E$2="Noord",VLOOKUP($V$4&amp;$V50&amp;AC$10,Data!$A:$H,6,FALSE)="Vakantie"),"x",IF(AND($E$2="Midden",VLOOKUP($V$4&amp;$V50&amp;AC$10,Data!$A:$H,7,FALSE)="Vakantie"),"x",IF(AND($E$2="Zuid",VLOOKUP($V$4&amp;$V50&amp;AC$10,Data!$A:$H,8,FALSE)="Vakantie"),"x",""))))))</f>
        <v/>
      </c>
      <c r="AD50" s="83">
        <f t="shared" si="2"/>
        <v>0</v>
      </c>
      <c r="AI50">
        <f t="shared" si="5"/>
        <v>1</v>
      </c>
      <c r="AJ50" s="97" t="str">
        <f>IF((COUNTIF($AI$11:$AI50,2))&gt;1,"",IF(OR(AI49="",AI49=2),"",IF(AI50=1,"",IF(AND($AI50=2,E50&lt;&gt;""),$C50,IF(AND($AI50=2,F50&lt;&gt;""),$C50+1,IF(AND($AI50=2,G50&lt;&gt;""),$C50+2,IF(AND($AI50=2,H50&lt;&gt;""),$C50+3,IF(AND($AI50=2,I50&lt;&gt;""),$C50+4,""))))))))</f>
        <v/>
      </c>
      <c r="AK50">
        <f>IF(SUM(E51:$I$62)+$T$68+$AD$68=0,1,2)</f>
        <v>1</v>
      </c>
      <c r="AL50" s="18" t="str">
        <f t="shared" si="6"/>
        <v/>
      </c>
      <c r="AM50">
        <f t="shared" si="7"/>
        <v>1</v>
      </c>
      <c r="AN50" s="18" t="str">
        <f t="shared" si="14"/>
        <v/>
      </c>
      <c r="AO50">
        <f>IF(SUM(O51:$S$62)+$AD$68=0,1,2)</f>
        <v>1</v>
      </c>
      <c r="AP50" s="18" t="str">
        <f t="shared" si="8"/>
        <v/>
      </c>
      <c r="AQ50">
        <f>IF(SUM($O51:$S$62)=0,1,2)</f>
        <v>1</v>
      </c>
      <c r="AR50" s="18" t="str">
        <f>IF((COUNTIF($AI$11:$AI$64,2)+COUNTIF($AM$11:$AM$64,2)+COUNTIF(AQ$12:$AQ50,2))&gt;1,"",IF(OR(AQ49="",AQ49=2),"",IF(AQ50=1,"",IF(AND(AQ50=2,Y50&lt;&gt;""),W50,IF(AND(AQ50=2,Z50&lt;&gt;""),W50+1,IF(AND(AQ50=2,AA50&lt;&gt;""),W50+2,IF(AND(AQ50=2,AB50&lt;&gt;""),W50+3,IF(AND(AQ50=2,AC50&lt;&gt;""),W50+4,""))))))))</f>
        <v/>
      </c>
      <c r="AS50">
        <f>IF(SUM(Y51:$AC$62)=0,1,2)</f>
        <v>1</v>
      </c>
      <c r="AT50" s="18" t="str">
        <f t="shared" si="9"/>
        <v/>
      </c>
    </row>
    <row r="51" spans="2:46" x14ac:dyDescent="0.3">
      <c r="B51" s="94">
        <v>41</v>
      </c>
      <c r="C51" s="95">
        <f t="shared" si="10"/>
        <v>45936</v>
      </c>
      <c r="D51" s="95">
        <f t="shared" si="3"/>
        <v>45940</v>
      </c>
      <c r="E51" s="19" t="str">
        <f>IF(AND($E$2="Noord",ISNA(VLOOKUP($B$4&amp;$B51&amp;E$10,Data!$A:$H,6,FALSE)=TRUE)),"",IF(AND($E$2="Midden",ISNA(VLOOKUP($B$4&amp;$B51&amp;E$10,Data!$A:$H,7,FALSE)=TRUE)),"",IF(AND($E$2="Zuid",ISNA(VLOOKUP($B$4&amp;$B51&amp;E$10,Data!$A:$H,8,FALSE)=TRUE)),"",IF(AND($E$2="Noord",VLOOKUP($B$4&amp;$B51&amp;E$10,Data!$A:$H,6,FALSE)="Vakantie"),"x",IF(AND($E$2="Midden",VLOOKUP($B$4&amp;$B51&amp;E$10,Data!$A:$H,7,FALSE)="Vakantie"),"x",IF(AND($E$2="Zuid",VLOOKUP($B$4&amp;$B51&amp;E$10,Data!$A:$H,8,FALSE)="Vakantie"),"x",""))))))</f>
        <v/>
      </c>
      <c r="F51" s="19" t="str">
        <f>IF(AND($E$2="Noord",ISNA(VLOOKUP($B$4&amp;$B51&amp;F$10,Data!$A:$H,6,FALSE)=TRUE)),"",IF(AND($E$2="Midden",ISNA(VLOOKUP($B$4&amp;$B51&amp;F$10,Data!$A:$H,7,FALSE)=TRUE)),"",IF(AND($E$2="Zuid",ISNA(VLOOKUP($B$4&amp;$B51&amp;F$10,Data!$A:$H,8,FALSE)=TRUE)),"",IF(AND($E$2="Noord",VLOOKUP($B$4&amp;$B51&amp;F$10,Data!$A:$H,6,FALSE)="Vakantie"),"x",IF(AND($E$2="Midden",VLOOKUP($B$4&amp;$B51&amp;F$10,Data!$A:$H,7,FALSE)="Vakantie"),"x",IF(AND($E$2="Zuid",VLOOKUP($B$4&amp;$B51&amp;F$10,Data!$A:$H,8,FALSE)="Vakantie"),"x",""))))))</f>
        <v/>
      </c>
      <c r="G51" s="19" t="str">
        <f>IF(AND($E$2="Noord",ISNA(VLOOKUP($B$4&amp;$B51&amp;G$10,Data!$A:$H,6,FALSE)=TRUE)),"",IF(AND($E$2="Midden",ISNA(VLOOKUP($B$4&amp;$B51&amp;G$10,Data!$A:$H,7,FALSE)=TRUE)),"",IF(AND($E$2="Zuid",ISNA(VLOOKUP($B$4&amp;$B51&amp;G$10,Data!$A:$H,8,FALSE)=TRUE)),"",IF(AND($E$2="Noord",VLOOKUP($B$4&amp;$B51&amp;G$10,Data!$A:$H,6,FALSE)="Vakantie"),"x",IF(AND($E$2="Midden",VLOOKUP($B$4&amp;$B51&amp;G$10,Data!$A:$H,7,FALSE)="Vakantie"),"x",IF(AND($E$2="Zuid",VLOOKUP($B$4&amp;$B51&amp;G$10,Data!$A:$H,8,FALSE)="Vakantie"),"x",""))))))</f>
        <v/>
      </c>
      <c r="H51" s="19" t="str">
        <f>IF(AND($E$2="Noord",ISNA(VLOOKUP($B$4&amp;$B51&amp;H$10,Data!$A:$H,6,FALSE)=TRUE)),"",IF(AND($E$2="Midden",ISNA(VLOOKUP($B$4&amp;$B51&amp;H$10,Data!$A:$H,7,FALSE)=TRUE)),"",IF(AND($E$2="Zuid",ISNA(VLOOKUP($B$4&amp;$B51&amp;H$10,Data!$A:$H,8,FALSE)=TRUE)),"",IF(AND($E$2="Noord",VLOOKUP($B$4&amp;$B51&amp;H$10,Data!$A:$H,6,FALSE)="Vakantie"),"x",IF(AND($E$2="Midden",VLOOKUP($B$4&amp;$B51&amp;H$10,Data!$A:$H,7,FALSE)="Vakantie"),"x",IF(AND($E$2="Zuid",VLOOKUP($B$4&amp;$B51&amp;H$10,Data!$A:$H,8,FALSE)="Vakantie"),"x",""))))))</f>
        <v/>
      </c>
      <c r="I51" s="19" t="str">
        <f>IF(AND($E$2="Noord",ISNA(VLOOKUP($B$4&amp;$B51&amp;I$10,Data!$A:$H,6,FALSE)=TRUE)),"",IF(AND($E$2="Midden",ISNA(VLOOKUP($B$4&amp;$B51&amp;I$10,Data!$A:$H,7,FALSE)=TRUE)),"",IF(AND($E$2="Zuid",ISNA(VLOOKUP($B$4&amp;$B51&amp;I$10,Data!$A:$H,8,FALSE)=TRUE)),"",IF(AND($E$2="Noord",VLOOKUP($B$4&amp;$B51&amp;I$10,Data!$A:$H,6,FALSE)="Vakantie"),"x",IF(AND($E$2="Midden",VLOOKUP($B$4&amp;$B51&amp;I$10,Data!$A:$H,7,FALSE)="Vakantie"),"x",IF(AND($E$2="Zuid",VLOOKUP($B$4&amp;$B51&amp;I$10,Data!$A:$H,8,FALSE)="Vakantie"),"x",""))))))</f>
        <v/>
      </c>
      <c r="J51" s="83">
        <f t="shared" si="0"/>
        <v>0</v>
      </c>
      <c r="L51" s="94">
        <v>41</v>
      </c>
      <c r="M51" s="126">
        <f t="shared" si="11"/>
        <v>46300</v>
      </c>
      <c r="N51" s="127">
        <f t="shared" si="12"/>
        <v>46304</v>
      </c>
      <c r="O51" s="19" t="str">
        <f>IF(AND($E$2="Noord",ISNA(VLOOKUP($L$4&amp;$L51&amp;O$10,Data!$A:$H,6,FALSE)=TRUE)),"",IF(AND($E$2="Midden",ISNA(VLOOKUP($L$4&amp;$L51&amp;O$10,Data!$A:$H,7,FALSE)=TRUE)),"",IF(AND($E$2="Zuid",ISNA(VLOOKUP($L$4&amp;$L51&amp;O$10,Data!$A:$H,8,FALSE)=TRUE)),"",IF(AND($E$2="Noord",VLOOKUP($L$4&amp;$L51&amp;O$10,Data!$A:$H,6,FALSE)="Vakantie"),"x",IF(AND($E$2="Midden",VLOOKUP($L$4&amp;$L51&amp;O$10,Data!$A:$H,7,FALSE)="Vakantie"),"x",IF(AND($E$2="Zuid",VLOOKUP($L$4&amp;$L51&amp;O$10,Data!$A:$H,8,FALSE)="Vakantie"),"x",""))))))</f>
        <v/>
      </c>
      <c r="P51" s="19" t="str">
        <f>IF(AND($E$2="Noord",ISNA(VLOOKUP($L$4&amp;$L51&amp;P$10,Data!$A:$H,6,FALSE)=TRUE)),"",IF(AND($E$2="Midden",ISNA(VLOOKUP($L$4&amp;$L51&amp;P$10,Data!$A:$H,7,FALSE)=TRUE)),"",IF(AND($E$2="Zuid",ISNA(VLOOKUP($L$4&amp;$L51&amp;P$10,Data!$A:$H,8,FALSE)=TRUE)),"",IF(AND($E$2="Noord",VLOOKUP($L$4&amp;$L51&amp;P$10,Data!$A:$H,6,FALSE)="Vakantie"),"x",IF(AND($E$2="Midden",VLOOKUP($L$4&amp;$L51&amp;P$10,Data!$A:$H,7,FALSE)="Vakantie"),"x",IF(AND($E$2="Zuid",VLOOKUP($L$4&amp;$L51&amp;P$10,Data!$A:$H,8,FALSE)="Vakantie"),"x",""))))))</f>
        <v/>
      </c>
      <c r="Q51" s="19" t="str">
        <f>IF(AND($E$2="Noord",ISNA(VLOOKUP($L$4&amp;$L51&amp;Q$10,Data!$A:$H,6,FALSE)=TRUE)),"",IF(AND($E$2="Midden",ISNA(VLOOKUP($L$4&amp;$L51&amp;Q$10,Data!$A:$H,7,FALSE)=TRUE)),"",IF(AND($E$2="Zuid",ISNA(VLOOKUP($L$4&amp;$L51&amp;Q$10,Data!$A:$H,8,FALSE)=TRUE)),"",IF(AND($E$2="Noord",VLOOKUP($L$4&amp;$L51&amp;Q$10,Data!$A:$H,6,FALSE)="Vakantie"),"x",IF(AND($E$2="Midden",VLOOKUP($L$4&amp;$L51&amp;Q$10,Data!$A:$H,7,FALSE)="Vakantie"),"x",IF(AND($E$2="Zuid",VLOOKUP($L$4&amp;$L51&amp;Q$10,Data!$A:$H,8,FALSE)="Vakantie"),"x",""))))))</f>
        <v/>
      </c>
      <c r="R51" s="19" t="str">
        <f>IF(AND($E$2="Noord",ISNA(VLOOKUP($L$4&amp;$L51&amp;R$10,Data!$A:$H,6,FALSE)=TRUE)),"",IF(AND($E$2="Midden",ISNA(VLOOKUP($L$4&amp;$L51&amp;R$10,Data!$A:$H,7,FALSE)=TRUE)),"",IF(AND($E$2="Zuid",ISNA(VLOOKUP($L$4&amp;$L51&amp;R$10,Data!$A:$H,8,FALSE)=TRUE)),"",IF(AND($E$2="Noord",VLOOKUP($L$4&amp;$L51&amp;R$10,Data!$A:$H,6,FALSE)="Vakantie"),"x",IF(AND($E$2="Midden",VLOOKUP($L$4&amp;$L51&amp;R$10,Data!$A:$H,7,FALSE)="Vakantie"),"x",IF(AND($E$2="Zuid",VLOOKUP($L$4&amp;$L51&amp;R$10,Data!$A:$H,8,FALSE)="Vakantie"),"x",""))))))</f>
        <v/>
      </c>
      <c r="S51" s="19" t="str">
        <f>IF(AND($E$2="Noord",ISNA(VLOOKUP($L$4&amp;$L51&amp;S$10,Data!$A:$H,6,FALSE)=TRUE)),"",IF(AND($E$2="Midden",ISNA(VLOOKUP($L$4&amp;$L51&amp;S$10,Data!$A:$H,7,FALSE)=TRUE)),"",IF(AND($E$2="Zuid",ISNA(VLOOKUP($L$4&amp;$L51&amp;S$10,Data!$A:$H,8,FALSE)=TRUE)),"",IF(AND($E$2="Noord",VLOOKUP($L$4&amp;$L51&amp;S$10,Data!$A:$H,6,FALSE)="Vakantie"),"x",IF(AND($E$2="Midden",VLOOKUP($L$4&amp;$L51&amp;S$10,Data!$A:$H,7,FALSE)="Vakantie"),"x",IF(AND($E$2="Zuid",VLOOKUP($L$4&amp;$L51&amp;S$10,Data!$A:$H,8,FALSE)="Vakantie"),"x",""))))))</f>
        <v/>
      </c>
      <c r="T51" s="83">
        <f t="shared" si="1"/>
        <v>0</v>
      </c>
      <c r="V51" s="94">
        <v>41</v>
      </c>
      <c r="W51" s="126">
        <f t="shared" si="13"/>
        <v>46671</v>
      </c>
      <c r="X51" s="126">
        <f t="shared" si="4"/>
        <v>46675</v>
      </c>
      <c r="Y51" s="19" t="str">
        <f>IF(AND($E$2="Noord",ISNA(VLOOKUP($V$4&amp;$V51&amp;Y$10,Data!$A:$H,6,FALSE)=TRUE)),"",IF(AND($E$2="Midden",ISNA(VLOOKUP($V$4&amp;$V51&amp;Y$10,Data!$A:$H,7,FALSE)=TRUE)),"",IF(AND($E$2="Zuid",ISNA(VLOOKUP($V$4&amp;$V51&amp;Y$10,Data!$A:$H,8,FALSE)=TRUE)),"",IF(AND($E$2="Noord",VLOOKUP($V$4&amp;$V51&amp;Y$10,Data!$A:$H,6,FALSE)="Vakantie"),"x",IF(AND($E$2="Midden",VLOOKUP($V$4&amp;$V51&amp;Y$10,Data!$A:$H,7,FALSE)="Vakantie"),"x",IF(AND($E$2="Zuid",VLOOKUP($V$4&amp;$V51&amp;Y$10,Data!$A:$H,8,FALSE)="Vakantie"),"x",""))))))</f>
        <v/>
      </c>
      <c r="Z51" s="19" t="str">
        <f>IF(AND($E$2="Noord",ISNA(VLOOKUP($V$4&amp;$V51&amp;Z$10,Data!$A:$H,6,FALSE)=TRUE)),"",IF(AND($E$2="Midden",ISNA(VLOOKUP($V$4&amp;$V51&amp;Z$10,Data!$A:$H,7,FALSE)=TRUE)),"",IF(AND($E$2="Zuid",ISNA(VLOOKUP($V$4&amp;$V51&amp;Z$10,Data!$A:$H,8,FALSE)=TRUE)),"",IF(AND($E$2="Noord",VLOOKUP($V$4&amp;$V51&amp;Z$10,Data!$A:$H,6,FALSE)="Vakantie"),"x",IF(AND($E$2="Midden",VLOOKUP($V$4&amp;$V51&amp;Z$10,Data!$A:$H,7,FALSE)="Vakantie"),"x",IF(AND($E$2="Zuid",VLOOKUP($V$4&amp;$V51&amp;Z$10,Data!$A:$H,8,FALSE)="Vakantie"),"x",""))))))</f>
        <v/>
      </c>
      <c r="AA51" s="19" t="str">
        <f>IF(AND($E$2="Noord",ISNA(VLOOKUP($V$4&amp;$V51&amp;AA$10,Data!$A:$H,6,FALSE)=TRUE)),"",IF(AND($E$2="Midden",ISNA(VLOOKUP($V$4&amp;$V51&amp;AA$10,Data!$A:$H,7,FALSE)=TRUE)),"",IF(AND($E$2="Zuid",ISNA(VLOOKUP($V$4&amp;$V51&amp;AA$10,Data!$A:$H,8,FALSE)=TRUE)),"",IF(AND($E$2="Noord",VLOOKUP($V$4&amp;$V51&amp;AA$10,Data!$A:$H,6,FALSE)="Vakantie"),"x",IF(AND($E$2="Midden",VLOOKUP($V$4&amp;$V51&amp;AA$10,Data!$A:$H,7,FALSE)="Vakantie"),"x",IF(AND($E$2="Zuid",VLOOKUP($V$4&amp;$V51&amp;AA$10,Data!$A:$H,8,FALSE)="Vakantie"),"x",""))))))</f>
        <v/>
      </c>
      <c r="AB51" s="19" t="str">
        <f>IF(AND($E$2="Noord",ISNA(VLOOKUP($V$4&amp;$V51&amp;AB$10,Data!$A:$H,6,FALSE)=TRUE)),"",IF(AND($E$2="Midden",ISNA(VLOOKUP($V$4&amp;$V51&amp;AB$10,Data!$A:$H,7,FALSE)=TRUE)),"",IF(AND($E$2="Zuid",ISNA(VLOOKUP($V$4&amp;$V51&amp;AB$10,Data!$A:$H,8,FALSE)=TRUE)),"",IF(AND($E$2="Noord",VLOOKUP($V$4&amp;$V51&amp;AB$10,Data!$A:$H,6,FALSE)="Vakantie"),"x",IF(AND($E$2="Midden",VLOOKUP($V$4&amp;$V51&amp;AB$10,Data!$A:$H,7,FALSE)="Vakantie"),"x",IF(AND($E$2="Zuid",VLOOKUP($V$4&amp;$V51&amp;AB$10,Data!$A:$H,8,FALSE)="Vakantie"),"x",""))))))</f>
        <v/>
      </c>
      <c r="AC51" s="19" t="str">
        <f>IF(AND($E$2="Noord",ISNA(VLOOKUP($V$4&amp;$V51&amp;AC$10,Data!$A:$H,6,FALSE)=TRUE)),"",IF(AND($E$2="Midden",ISNA(VLOOKUP($V$4&amp;$V51&amp;AC$10,Data!$A:$H,7,FALSE)=TRUE)),"",IF(AND($E$2="Zuid",ISNA(VLOOKUP($V$4&amp;$V51&amp;AC$10,Data!$A:$H,8,FALSE)=TRUE)),"",IF(AND($E$2="Noord",VLOOKUP($V$4&amp;$V51&amp;AC$10,Data!$A:$H,6,FALSE)="Vakantie"),"x",IF(AND($E$2="Midden",VLOOKUP($V$4&amp;$V51&amp;AC$10,Data!$A:$H,7,FALSE)="Vakantie"),"x",IF(AND($E$2="Zuid",VLOOKUP($V$4&amp;$V51&amp;AC$10,Data!$A:$H,8,FALSE)="Vakantie"),"x",""))))))</f>
        <v/>
      </c>
      <c r="AD51" s="83">
        <f t="shared" si="2"/>
        <v>0</v>
      </c>
      <c r="AI51">
        <f t="shared" si="5"/>
        <v>1</v>
      </c>
      <c r="AJ51" s="97" t="str">
        <f>IF((COUNTIF($AI$11:$AI51,2))&gt;1,"",IF(OR(AI50="",AI50=2),"",IF(AI51=1,"",IF(AND($AI51=2,E51&lt;&gt;""),$C51,IF(AND($AI51=2,F51&lt;&gt;""),$C51+1,IF(AND($AI51=2,G51&lt;&gt;""),$C51+2,IF(AND($AI51=2,H51&lt;&gt;""),$C51+3,IF(AND($AI51=2,I51&lt;&gt;""),$C51+4,""))))))))</f>
        <v/>
      </c>
      <c r="AK51">
        <f>IF(SUM(E52:$I$62)+$T$68+$AD$68=0,1,2)</f>
        <v>1</v>
      </c>
      <c r="AL51" s="18" t="str">
        <f t="shared" si="6"/>
        <v/>
      </c>
      <c r="AM51">
        <f t="shared" si="7"/>
        <v>1</v>
      </c>
      <c r="AN51" s="18" t="str">
        <f t="shared" si="14"/>
        <v/>
      </c>
      <c r="AO51">
        <f>IF(SUM(O52:$S$62)+$AD$68=0,1,2)</f>
        <v>1</v>
      </c>
      <c r="AP51" s="18" t="str">
        <f t="shared" si="8"/>
        <v/>
      </c>
      <c r="AQ51">
        <f>IF(SUM($O52:$S$62)=0,1,2)</f>
        <v>1</v>
      </c>
      <c r="AR51" s="18" t="str">
        <f>IF((COUNTIF($AI$11:$AI$64,2)+COUNTIF($AM$11:$AM$64,2)+COUNTIF(AQ$12:$AQ51,2))&gt;1,"",IF(OR(AQ50="",AQ50=2),"",IF(AQ51=1,"",IF(AND(AQ51=2,Y51&lt;&gt;""),W51,IF(AND(AQ51=2,Z51&lt;&gt;""),W51+1,IF(AND(AQ51=2,AA51&lt;&gt;""),W51+2,IF(AND(AQ51=2,AB51&lt;&gt;""),W51+3,IF(AND(AQ51=2,AC51&lt;&gt;""),W51+4,""))))))))</f>
        <v/>
      </c>
      <c r="AS51">
        <f>IF(SUM(Y52:$AC$62)=0,1,2)</f>
        <v>1</v>
      </c>
      <c r="AT51" s="18" t="str">
        <f t="shared" si="9"/>
        <v/>
      </c>
    </row>
    <row r="52" spans="2:46" x14ac:dyDescent="0.3">
      <c r="B52" s="94">
        <v>42</v>
      </c>
      <c r="C52" s="95">
        <f t="shared" si="10"/>
        <v>45943</v>
      </c>
      <c r="D52" s="95">
        <f t="shared" si="3"/>
        <v>45947</v>
      </c>
      <c r="E52" s="19" t="str">
        <f>IF(AND($E$2="Noord",ISNA(VLOOKUP($B$4&amp;$B52&amp;E$10,Data!$A:$H,6,FALSE)=TRUE)),"",IF(AND($E$2="Midden",ISNA(VLOOKUP($B$4&amp;$B52&amp;E$10,Data!$A:$H,7,FALSE)=TRUE)),"",IF(AND($E$2="Zuid",ISNA(VLOOKUP($B$4&amp;$B52&amp;E$10,Data!$A:$H,8,FALSE)=TRUE)),"",IF(AND($E$2="Noord",VLOOKUP($B$4&amp;$B52&amp;E$10,Data!$A:$H,6,FALSE)="Vakantie"),"x",IF(AND($E$2="Midden",VLOOKUP($B$4&amp;$B52&amp;E$10,Data!$A:$H,7,FALSE)="Vakantie"),"x",IF(AND($E$2="Zuid",VLOOKUP($B$4&amp;$B52&amp;E$10,Data!$A:$H,8,FALSE)="Vakantie"),"x",""))))))</f>
        <v/>
      </c>
      <c r="F52" s="19" t="str">
        <f>IF(AND($E$2="Noord",ISNA(VLOOKUP($B$4&amp;$B52&amp;F$10,Data!$A:$H,6,FALSE)=TRUE)),"",IF(AND($E$2="Midden",ISNA(VLOOKUP($B$4&amp;$B52&amp;F$10,Data!$A:$H,7,FALSE)=TRUE)),"",IF(AND($E$2="Zuid",ISNA(VLOOKUP($B$4&amp;$B52&amp;F$10,Data!$A:$H,8,FALSE)=TRUE)),"",IF(AND($E$2="Noord",VLOOKUP($B$4&amp;$B52&amp;F$10,Data!$A:$H,6,FALSE)="Vakantie"),"x",IF(AND($E$2="Midden",VLOOKUP($B$4&amp;$B52&amp;F$10,Data!$A:$H,7,FALSE)="Vakantie"),"x",IF(AND($E$2="Zuid",VLOOKUP($B$4&amp;$B52&amp;F$10,Data!$A:$H,8,FALSE)="Vakantie"),"x",""))))))</f>
        <v/>
      </c>
      <c r="G52" s="19" t="str">
        <f>IF(AND($E$2="Noord",ISNA(VLOOKUP($B$4&amp;$B52&amp;G$10,Data!$A:$H,6,FALSE)=TRUE)),"",IF(AND($E$2="Midden",ISNA(VLOOKUP($B$4&amp;$B52&amp;G$10,Data!$A:$H,7,FALSE)=TRUE)),"",IF(AND($E$2="Zuid",ISNA(VLOOKUP($B$4&amp;$B52&amp;G$10,Data!$A:$H,8,FALSE)=TRUE)),"",IF(AND($E$2="Noord",VLOOKUP($B$4&amp;$B52&amp;G$10,Data!$A:$H,6,FALSE)="Vakantie"),"x",IF(AND($E$2="Midden",VLOOKUP($B$4&amp;$B52&amp;G$10,Data!$A:$H,7,FALSE)="Vakantie"),"x",IF(AND($E$2="Zuid",VLOOKUP($B$4&amp;$B52&amp;G$10,Data!$A:$H,8,FALSE)="Vakantie"),"x",""))))))</f>
        <v/>
      </c>
      <c r="H52" s="19" t="str">
        <f>IF(AND($E$2="Noord",ISNA(VLOOKUP($B$4&amp;$B52&amp;H$10,Data!$A:$H,6,FALSE)=TRUE)),"",IF(AND($E$2="Midden",ISNA(VLOOKUP($B$4&amp;$B52&amp;H$10,Data!$A:$H,7,FALSE)=TRUE)),"",IF(AND($E$2="Zuid",ISNA(VLOOKUP($B$4&amp;$B52&amp;H$10,Data!$A:$H,8,FALSE)=TRUE)),"",IF(AND($E$2="Noord",VLOOKUP($B$4&amp;$B52&amp;H$10,Data!$A:$H,6,FALSE)="Vakantie"),"x",IF(AND($E$2="Midden",VLOOKUP($B$4&amp;$B52&amp;H$10,Data!$A:$H,7,FALSE)="Vakantie"),"x",IF(AND($E$2="Zuid",VLOOKUP($B$4&amp;$B52&amp;H$10,Data!$A:$H,8,FALSE)="Vakantie"),"x",""))))))</f>
        <v/>
      </c>
      <c r="I52" s="19" t="str">
        <f>IF(AND($E$2="Noord",ISNA(VLOOKUP($B$4&amp;$B52&amp;I$10,Data!$A:$H,6,FALSE)=TRUE)),"",IF(AND($E$2="Midden",ISNA(VLOOKUP($B$4&amp;$B52&amp;I$10,Data!$A:$H,7,FALSE)=TRUE)),"",IF(AND($E$2="Zuid",ISNA(VLOOKUP($B$4&amp;$B52&amp;I$10,Data!$A:$H,8,FALSE)=TRUE)),"",IF(AND($E$2="Noord",VLOOKUP($B$4&amp;$B52&amp;I$10,Data!$A:$H,6,FALSE)="Vakantie"),"x",IF(AND($E$2="Midden",VLOOKUP($B$4&amp;$B52&amp;I$10,Data!$A:$H,7,FALSE)="Vakantie"),"x",IF(AND($E$2="Zuid",VLOOKUP($B$4&amp;$B52&amp;I$10,Data!$A:$H,8,FALSE)="Vakantie"),"x",""))))))</f>
        <v/>
      </c>
      <c r="J52" s="83">
        <f t="shared" si="0"/>
        <v>0</v>
      </c>
      <c r="L52" s="94">
        <v>42</v>
      </c>
      <c r="M52" s="126">
        <f t="shared" si="11"/>
        <v>46307</v>
      </c>
      <c r="N52" s="127">
        <f t="shared" si="12"/>
        <v>46311</v>
      </c>
      <c r="O52" s="19" t="str">
        <f>IF(AND($E$2="Noord",ISNA(VLOOKUP($L$4&amp;$L52&amp;O$10,Data!$A:$H,6,FALSE)=TRUE)),"",IF(AND($E$2="Midden",ISNA(VLOOKUP($L$4&amp;$L52&amp;O$10,Data!$A:$H,7,FALSE)=TRUE)),"",IF(AND($E$2="Zuid",ISNA(VLOOKUP($L$4&amp;$L52&amp;O$10,Data!$A:$H,8,FALSE)=TRUE)),"",IF(AND($E$2="Noord",VLOOKUP($L$4&amp;$L52&amp;O$10,Data!$A:$H,6,FALSE)="Vakantie"),"x",IF(AND($E$2="Midden",VLOOKUP($L$4&amp;$L52&amp;O$10,Data!$A:$H,7,FALSE)="Vakantie"),"x",IF(AND($E$2="Zuid",VLOOKUP($L$4&amp;$L52&amp;O$10,Data!$A:$H,8,FALSE)="Vakantie"),"x",""))))))</f>
        <v>x</v>
      </c>
      <c r="P52" s="19" t="str">
        <f>IF(AND($E$2="Noord",ISNA(VLOOKUP($L$4&amp;$L52&amp;P$10,Data!$A:$H,6,FALSE)=TRUE)),"",IF(AND($E$2="Midden",ISNA(VLOOKUP($L$4&amp;$L52&amp;P$10,Data!$A:$H,7,FALSE)=TRUE)),"",IF(AND($E$2="Zuid",ISNA(VLOOKUP($L$4&amp;$L52&amp;P$10,Data!$A:$H,8,FALSE)=TRUE)),"",IF(AND($E$2="Noord",VLOOKUP($L$4&amp;$L52&amp;P$10,Data!$A:$H,6,FALSE)="Vakantie"),"x",IF(AND($E$2="Midden",VLOOKUP($L$4&amp;$L52&amp;P$10,Data!$A:$H,7,FALSE)="Vakantie"),"x",IF(AND($E$2="Zuid",VLOOKUP($L$4&amp;$L52&amp;P$10,Data!$A:$H,8,FALSE)="Vakantie"),"x",""))))))</f>
        <v>x</v>
      </c>
      <c r="Q52" s="19" t="str">
        <f>IF(AND($E$2="Noord",ISNA(VLOOKUP($L$4&amp;$L52&amp;Q$10,Data!$A:$H,6,FALSE)=TRUE)),"",IF(AND($E$2="Midden",ISNA(VLOOKUP($L$4&amp;$L52&amp;Q$10,Data!$A:$H,7,FALSE)=TRUE)),"",IF(AND($E$2="Zuid",ISNA(VLOOKUP($L$4&amp;$L52&amp;Q$10,Data!$A:$H,8,FALSE)=TRUE)),"",IF(AND($E$2="Noord",VLOOKUP($L$4&amp;$L52&amp;Q$10,Data!$A:$H,6,FALSE)="Vakantie"),"x",IF(AND($E$2="Midden",VLOOKUP($L$4&amp;$L52&amp;Q$10,Data!$A:$H,7,FALSE)="Vakantie"),"x",IF(AND($E$2="Zuid",VLOOKUP($L$4&amp;$L52&amp;Q$10,Data!$A:$H,8,FALSE)="Vakantie"),"x",""))))))</f>
        <v>x</v>
      </c>
      <c r="R52" s="19" t="str">
        <f>IF(AND($E$2="Noord",ISNA(VLOOKUP($L$4&amp;$L52&amp;R$10,Data!$A:$H,6,FALSE)=TRUE)),"",IF(AND($E$2="Midden",ISNA(VLOOKUP($L$4&amp;$L52&amp;R$10,Data!$A:$H,7,FALSE)=TRUE)),"",IF(AND($E$2="Zuid",ISNA(VLOOKUP($L$4&amp;$L52&amp;R$10,Data!$A:$H,8,FALSE)=TRUE)),"",IF(AND($E$2="Noord",VLOOKUP($L$4&amp;$L52&amp;R$10,Data!$A:$H,6,FALSE)="Vakantie"),"x",IF(AND($E$2="Midden",VLOOKUP($L$4&amp;$L52&amp;R$10,Data!$A:$H,7,FALSE)="Vakantie"),"x",IF(AND($E$2="Zuid",VLOOKUP($L$4&amp;$L52&amp;R$10,Data!$A:$H,8,FALSE)="Vakantie"),"x",""))))))</f>
        <v>x</v>
      </c>
      <c r="S52" s="19" t="str">
        <f>IF(AND($E$2="Noord",ISNA(VLOOKUP($L$4&amp;$L52&amp;S$10,Data!$A:$H,6,FALSE)=TRUE)),"",IF(AND($E$2="Midden",ISNA(VLOOKUP($L$4&amp;$L52&amp;S$10,Data!$A:$H,7,FALSE)=TRUE)),"",IF(AND($E$2="Zuid",ISNA(VLOOKUP($L$4&amp;$L52&amp;S$10,Data!$A:$H,8,FALSE)=TRUE)),"",IF(AND($E$2="Noord",VLOOKUP($L$4&amp;$L52&amp;S$10,Data!$A:$H,6,FALSE)="Vakantie"),"x",IF(AND($E$2="Midden",VLOOKUP($L$4&amp;$L52&amp;S$10,Data!$A:$H,7,FALSE)="Vakantie"),"x",IF(AND($E$2="Zuid",VLOOKUP($L$4&amp;$L52&amp;S$10,Data!$A:$H,8,FALSE)="Vakantie"),"x",""))))))</f>
        <v>x</v>
      </c>
      <c r="T52" s="83">
        <f t="shared" si="1"/>
        <v>0</v>
      </c>
      <c r="V52" s="94">
        <v>42</v>
      </c>
      <c r="W52" s="126">
        <f t="shared" si="13"/>
        <v>46678</v>
      </c>
      <c r="X52" s="126">
        <f t="shared" si="4"/>
        <v>46682</v>
      </c>
      <c r="Y52" s="19" t="str">
        <f>IF(AND($E$2="Noord",ISNA(VLOOKUP($V$4&amp;$V52&amp;Y$10,Data!$A:$H,6,FALSE)=TRUE)),"",IF(AND($E$2="Midden",ISNA(VLOOKUP($V$4&amp;$V52&amp;Y$10,Data!$A:$H,7,FALSE)=TRUE)),"",IF(AND($E$2="Zuid",ISNA(VLOOKUP($V$4&amp;$V52&amp;Y$10,Data!$A:$H,8,FALSE)=TRUE)),"",IF(AND($E$2="Noord",VLOOKUP($V$4&amp;$V52&amp;Y$10,Data!$A:$H,6,FALSE)="Vakantie"),"x",IF(AND($E$2="Midden",VLOOKUP($V$4&amp;$V52&amp;Y$10,Data!$A:$H,7,FALSE)="Vakantie"),"x",IF(AND($E$2="Zuid",VLOOKUP($V$4&amp;$V52&amp;Y$10,Data!$A:$H,8,FALSE)="Vakantie"),"x",""))))))</f>
        <v>x</v>
      </c>
      <c r="Z52" s="19" t="str">
        <f>IF(AND($E$2="Noord",ISNA(VLOOKUP($V$4&amp;$V52&amp;Z$10,Data!$A:$H,6,FALSE)=TRUE)),"",IF(AND($E$2="Midden",ISNA(VLOOKUP($V$4&amp;$V52&amp;Z$10,Data!$A:$H,7,FALSE)=TRUE)),"",IF(AND($E$2="Zuid",ISNA(VLOOKUP($V$4&amp;$V52&amp;Z$10,Data!$A:$H,8,FALSE)=TRUE)),"",IF(AND($E$2="Noord",VLOOKUP($V$4&amp;$V52&amp;Z$10,Data!$A:$H,6,FALSE)="Vakantie"),"x",IF(AND($E$2="Midden",VLOOKUP($V$4&amp;$V52&amp;Z$10,Data!$A:$H,7,FALSE)="Vakantie"),"x",IF(AND($E$2="Zuid",VLOOKUP($V$4&amp;$V52&amp;Z$10,Data!$A:$H,8,FALSE)="Vakantie"),"x",""))))))</f>
        <v>x</v>
      </c>
      <c r="AA52" s="19" t="str">
        <f>IF(AND($E$2="Noord",ISNA(VLOOKUP($V$4&amp;$V52&amp;AA$10,Data!$A:$H,6,FALSE)=TRUE)),"",IF(AND($E$2="Midden",ISNA(VLOOKUP($V$4&amp;$V52&amp;AA$10,Data!$A:$H,7,FALSE)=TRUE)),"",IF(AND($E$2="Zuid",ISNA(VLOOKUP($V$4&amp;$V52&amp;AA$10,Data!$A:$H,8,FALSE)=TRUE)),"",IF(AND($E$2="Noord",VLOOKUP($V$4&amp;$V52&amp;AA$10,Data!$A:$H,6,FALSE)="Vakantie"),"x",IF(AND($E$2="Midden",VLOOKUP($V$4&amp;$V52&amp;AA$10,Data!$A:$H,7,FALSE)="Vakantie"),"x",IF(AND($E$2="Zuid",VLOOKUP($V$4&amp;$V52&amp;AA$10,Data!$A:$H,8,FALSE)="Vakantie"),"x",""))))))</f>
        <v>x</v>
      </c>
      <c r="AB52" s="19" t="str">
        <f>IF(AND($E$2="Noord",ISNA(VLOOKUP($V$4&amp;$V52&amp;AB$10,Data!$A:$H,6,FALSE)=TRUE)),"",IF(AND($E$2="Midden",ISNA(VLOOKUP($V$4&amp;$V52&amp;AB$10,Data!$A:$H,7,FALSE)=TRUE)),"",IF(AND($E$2="Zuid",ISNA(VLOOKUP($V$4&amp;$V52&amp;AB$10,Data!$A:$H,8,FALSE)=TRUE)),"",IF(AND($E$2="Noord",VLOOKUP($V$4&amp;$V52&amp;AB$10,Data!$A:$H,6,FALSE)="Vakantie"),"x",IF(AND($E$2="Midden",VLOOKUP($V$4&amp;$V52&amp;AB$10,Data!$A:$H,7,FALSE)="Vakantie"),"x",IF(AND($E$2="Zuid",VLOOKUP($V$4&amp;$V52&amp;AB$10,Data!$A:$H,8,FALSE)="Vakantie"),"x",""))))))</f>
        <v>x</v>
      </c>
      <c r="AC52" s="19" t="str">
        <f>IF(AND($E$2="Noord",ISNA(VLOOKUP($V$4&amp;$V52&amp;AC$10,Data!$A:$H,6,FALSE)=TRUE)),"",IF(AND($E$2="Midden",ISNA(VLOOKUP($V$4&amp;$V52&amp;AC$10,Data!$A:$H,7,FALSE)=TRUE)),"",IF(AND($E$2="Zuid",ISNA(VLOOKUP($V$4&amp;$V52&amp;AC$10,Data!$A:$H,8,FALSE)=TRUE)),"",IF(AND($E$2="Noord",VLOOKUP($V$4&amp;$V52&amp;AC$10,Data!$A:$H,6,FALSE)="Vakantie"),"x",IF(AND($E$2="Midden",VLOOKUP($V$4&amp;$V52&amp;AC$10,Data!$A:$H,7,FALSE)="Vakantie"),"x",IF(AND($E$2="Zuid",VLOOKUP($V$4&amp;$V52&amp;AC$10,Data!$A:$H,8,FALSE)="Vakantie"),"x",""))))))</f>
        <v>x</v>
      </c>
      <c r="AD52" s="83">
        <f t="shared" si="2"/>
        <v>0</v>
      </c>
      <c r="AI52">
        <f t="shared" si="5"/>
        <v>1</v>
      </c>
      <c r="AJ52" s="97" t="str">
        <f>IF((COUNTIF($AI$11:$AI52,2))&gt;1,"",IF(OR(AI51="",AI51=2),"",IF(AI52=1,"",IF(AND($AI52=2,E52&lt;&gt;""),$C52,IF(AND($AI52=2,F52&lt;&gt;""),$C52+1,IF(AND($AI52=2,G52&lt;&gt;""),$C52+2,IF(AND($AI52=2,H52&lt;&gt;""),$C52+3,IF(AND($AI52=2,I52&lt;&gt;""),$C52+4,""))))))))</f>
        <v/>
      </c>
      <c r="AK52">
        <f>IF(SUM(E53:$I$62)+$T$68+$AD$68=0,1,2)</f>
        <v>1</v>
      </c>
      <c r="AL52" s="18" t="str">
        <f t="shared" si="6"/>
        <v/>
      </c>
      <c r="AM52">
        <f t="shared" si="7"/>
        <v>1</v>
      </c>
      <c r="AN52" s="18" t="str">
        <f t="shared" si="14"/>
        <v/>
      </c>
      <c r="AO52">
        <f>IF(SUM(O53:$S$62)+$AD$68=0,1,2)</f>
        <v>1</v>
      </c>
      <c r="AP52" s="18" t="str">
        <f t="shared" si="8"/>
        <v/>
      </c>
      <c r="AQ52">
        <f>IF(SUM($O53:$S$62)=0,1,2)</f>
        <v>1</v>
      </c>
      <c r="AR52" s="18" t="str">
        <f>IF((COUNTIF($AI$11:$AI$64,2)+COUNTIF($AM$11:$AM$64,2)+COUNTIF(AQ$12:$AQ52,2))&gt;1,"",IF(OR(AQ51="",AQ51=2),"",IF(AQ52=1,"",IF(AND(AQ52=2,Y52&lt;&gt;""),W52,IF(AND(AQ52=2,Z52&lt;&gt;""),W52+1,IF(AND(AQ52=2,AA52&lt;&gt;""),W52+2,IF(AND(AQ52=2,AB52&lt;&gt;""),W52+3,IF(AND(AQ52=2,AC52&lt;&gt;""),W52+4,""))))))))</f>
        <v/>
      </c>
      <c r="AS52">
        <f>IF(SUM(Y53:$AC$62)=0,1,2)</f>
        <v>1</v>
      </c>
      <c r="AT52" s="18" t="str">
        <f t="shared" si="9"/>
        <v/>
      </c>
    </row>
    <row r="53" spans="2:46" x14ac:dyDescent="0.3">
      <c r="B53" s="94">
        <v>43</v>
      </c>
      <c r="C53" s="95">
        <f t="shared" si="10"/>
        <v>45950</v>
      </c>
      <c r="D53" s="95">
        <f t="shared" si="3"/>
        <v>45954</v>
      </c>
      <c r="E53" s="19" t="str">
        <f>IF(AND($E$2="Noord",ISNA(VLOOKUP($B$4&amp;$B53&amp;E$10,Data!$A:$H,6,FALSE)=TRUE)),"",IF(AND($E$2="Midden",ISNA(VLOOKUP($B$4&amp;$B53&amp;E$10,Data!$A:$H,7,FALSE)=TRUE)),"",IF(AND($E$2="Zuid",ISNA(VLOOKUP($B$4&amp;$B53&amp;E$10,Data!$A:$H,8,FALSE)=TRUE)),"",IF(AND($E$2="Noord",VLOOKUP($B$4&amp;$B53&amp;E$10,Data!$A:$H,6,FALSE)="Vakantie"),"x",IF(AND($E$2="Midden",VLOOKUP($B$4&amp;$B53&amp;E$10,Data!$A:$H,7,FALSE)="Vakantie"),"x",IF(AND($E$2="Zuid",VLOOKUP($B$4&amp;$B53&amp;E$10,Data!$A:$H,8,FALSE)="Vakantie"),"x",""))))))</f>
        <v>x</v>
      </c>
      <c r="F53" s="19" t="str">
        <f>IF(AND($E$2="Noord",ISNA(VLOOKUP($B$4&amp;$B53&amp;F$10,Data!$A:$H,6,FALSE)=TRUE)),"",IF(AND($E$2="Midden",ISNA(VLOOKUP($B$4&amp;$B53&amp;F$10,Data!$A:$H,7,FALSE)=TRUE)),"",IF(AND($E$2="Zuid",ISNA(VLOOKUP($B$4&amp;$B53&amp;F$10,Data!$A:$H,8,FALSE)=TRUE)),"",IF(AND($E$2="Noord",VLOOKUP($B$4&amp;$B53&amp;F$10,Data!$A:$H,6,FALSE)="Vakantie"),"x",IF(AND($E$2="Midden",VLOOKUP($B$4&amp;$B53&amp;F$10,Data!$A:$H,7,FALSE)="Vakantie"),"x",IF(AND($E$2="Zuid",VLOOKUP($B$4&amp;$B53&amp;F$10,Data!$A:$H,8,FALSE)="Vakantie"),"x",""))))))</f>
        <v>x</v>
      </c>
      <c r="G53" s="19" t="str">
        <f>IF(AND($E$2="Noord",ISNA(VLOOKUP($B$4&amp;$B53&amp;G$10,Data!$A:$H,6,FALSE)=TRUE)),"",IF(AND($E$2="Midden",ISNA(VLOOKUP($B$4&amp;$B53&amp;G$10,Data!$A:$H,7,FALSE)=TRUE)),"",IF(AND($E$2="Zuid",ISNA(VLOOKUP($B$4&amp;$B53&amp;G$10,Data!$A:$H,8,FALSE)=TRUE)),"",IF(AND($E$2="Noord",VLOOKUP($B$4&amp;$B53&amp;G$10,Data!$A:$H,6,FALSE)="Vakantie"),"x",IF(AND($E$2="Midden",VLOOKUP($B$4&amp;$B53&amp;G$10,Data!$A:$H,7,FALSE)="Vakantie"),"x",IF(AND($E$2="Zuid",VLOOKUP($B$4&amp;$B53&amp;G$10,Data!$A:$H,8,FALSE)="Vakantie"),"x",""))))))</f>
        <v>x</v>
      </c>
      <c r="H53" s="19" t="str">
        <f>IF(AND($E$2="Noord",ISNA(VLOOKUP($B$4&amp;$B53&amp;H$10,Data!$A:$H,6,FALSE)=TRUE)),"",IF(AND($E$2="Midden",ISNA(VLOOKUP($B$4&amp;$B53&amp;H$10,Data!$A:$H,7,FALSE)=TRUE)),"",IF(AND($E$2="Zuid",ISNA(VLOOKUP($B$4&amp;$B53&amp;H$10,Data!$A:$H,8,FALSE)=TRUE)),"",IF(AND($E$2="Noord",VLOOKUP($B$4&amp;$B53&amp;H$10,Data!$A:$H,6,FALSE)="Vakantie"),"x",IF(AND($E$2="Midden",VLOOKUP($B$4&amp;$B53&amp;H$10,Data!$A:$H,7,FALSE)="Vakantie"),"x",IF(AND($E$2="Zuid",VLOOKUP($B$4&amp;$B53&amp;H$10,Data!$A:$H,8,FALSE)="Vakantie"),"x",""))))))</f>
        <v>x</v>
      </c>
      <c r="I53" s="19" t="str">
        <f>IF(AND($E$2="Noord",ISNA(VLOOKUP($B$4&amp;$B53&amp;I$10,Data!$A:$H,6,FALSE)=TRUE)),"",IF(AND($E$2="Midden",ISNA(VLOOKUP($B$4&amp;$B53&amp;I$10,Data!$A:$H,7,FALSE)=TRUE)),"",IF(AND($E$2="Zuid",ISNA(VLOOKUP($B$4&amp;$B53&amp;I$10,Data!$A:$H,8,FALSE)=TRUE)),"",IF(AND($E$2="Noord",VLOOKUP($B$4&amp;$B53&amp;I$10,Data!$A:$H,6,FALSE)="Vakantie"),"x",IF(AND($E$2="Midden",VLOOKUP($B$4&amp;$B53&amp;I$10,Data!$A:$H,7,FALSE)="Vakantie"),"x",IF(AND($E$2="Zuid",VLOOKUP($B$4&amp;$B53&amp;I$10,Data!$A:$H,8,FALSE)="Vakantie"),"x",""))))))</f>
        <v>x</v>
      </c>
      <c r="J53" s="83">
        <f t="shared" si="0"/>
        <v>0</v>
      </c>
      <c r="L53" s="94">
        <v>43</v>
      </c>
      <c r="M53" s="126">
        <f t="shared" si="11"/>
        <v>46314</v>
      </c>
      <c r="N53" s="127">
        <f t="shared" si="12"/>
        <v>46318</v>
      </c>
      <c r="O53" s="19" t="str">
        <f>IF(AND($E$2="Noord",ISNA(VLOOKUP($L$4&amp;$L53&amp;O$10,Data!$A:$H,6,FALSE)=TRUE)),"",IF(AND($E$2="Midden",ISNA(VLOOKUP($L$4&amp;$L53&amp;O$10,Data!$A:$H,7,FALSE)=TRUE)),"",IF(AND($E$2="Zuid",ISNA(VLOOKUP($L$4&amp;$L53&amp;O$10,Data!$A:$H,8,FALSE)=TRUE)),"",IF(AND($E$2="Noord",VLOOKUP($L$4&amp;$L53&amp;O$10,Data!$A:$H,6,FALSE)="Vakantie"),"x",IF(AND($E$2="Midden",VLOOKUP($L$4&amp;$L53&amp;O$10,Data!$A:$H,7,FALSE)="Vakantie"),"x",IF(AND($E$2="Zuid",VLOOKUP($L$4&amp;$L53&amp;O$10,Data!$A:$H,8,FALSE)="Vakantie"),"x",""))))))</f>
        <v/>
      </c>
      <c r="P53" s="19" t="str">
        <f>IF(AND($E$2="Noord",ISNA(VLOOKUP($L$4&amp;$L53&amp;P$10,Data!$A:$H,6,FALSE)=TRUE)),"",IF(AND($E$2="Midden",ISNA(VLOOKUP($L$4&amp;$L53&amp;P$10,Data!$A:$H,7,FALSE)=TRUE)),"",IF(AND($E$2="Zuid",ISNA(VLOOKUP($L$4&amp;$L53&amp;P$10,Data!$A:$H,8,FALSE)=TRUE)),"",IF(AND($E$2="Noord",VLOOKUP($L$4&amp;$L53&amp;P$10,Data!$A:$H,6,FALSE)="Vakantie"),"x",IF(AND($E$2="Midden",VLOOKUP($L$4&amp;$L53&amp;P$10,Data!$A:$H,7,FALSE)="Vakantie"),"x",IF(AND($E$2="Zuid",VLOOKUP($L$4&amp;$L53&amp;P$10,Data!$A:$H,8,FALSE)="Vakantie"),"x",""))))))</f>
        <v/>
      </c>
      <c r="Q53" s="19" t="str">
        <f>IF(AND($E$2="Noord",ISNA(VLOOKUP($L$4&amp;$L53&amp;Q$10,Data!$A:$H,6,FALSE)=TRUE)),"",IF(AND($E$2="Midden",ISNA(VLOOKUP($L$4&amp;$L53&amp;Q$10,Data!$A:$H,7,FALSE)=TRUE)),"",IF(AND($E$2="Zuid",ISNA(VLOOKUP($L$4&amp;$L53&amp;Q$10,Data!$A:$H,8,FALSE)=TRUE)),"",IF(AND($E$2="Noord",VLOOKUP($L$4&amp;$L53&amp;Q$10,Data!$A:$H,6,FALSE)="Vakantie"),"x",IF(AND($E$2="Midden",VLOOKUP($L$4&amp;$L53&amp;Q$10,Data!$A:$H,7,FALSE)="Vakantie"),"x",IF(AND($E$2="Zuid",VLOOKUP($L$4&amp;$L53&amp;Q$10,Data!$A:$H,8,FALSE)="Vakantie"),"x",""))))))</f>
        <v/>
      </c>
      <c r="R53" s="19" t="str">
        <f>IF(AND($E$2="Noord",ISNA(VLOOKUP($L$4&amp;$L53&amp;R$10,Data!$A:$H,6,FALSE)=TRUE)),"",IF(AND($E$2="Midden",ISNA(VLOOKUP($L$4&amp;$L53&amp;R$10,Data!$A:$H,7,FALSE)=TRUE)),"",IF(AND($E$2="Zuid",ISNA(VLOOKUP($L$4&amp;$L53&amp;R$10,Data!$A:$H,8,FALSE)=TRUE)),"",IF(AND($E$2="Noord",VLOOKUP($L$4&amp;$L53&amp;R$10,Data!$A:$H,6,FALSE)="Vakantie"),"x",IF(AND($E$2="Midden",VLOOKUP($L$4&amp;$L53&amp;R$10,Data!$A:$H,7,FALSE)="Vakantie"),"x",IF(AND($E$2="Zuid",VLOOKUP($L$4&amp;$L53&amp;R$10,Data!$A:$H,8,FALSE)="Vakantie"),"x",""))))))</f>
        <v/>
      </c>
      <c r="S53" s="19" t="str">
        <f>IF(AND($E$2="Noord",ISNA(VLOOKUP($L$4&amp;$L53&amp;S$10,Data!$A:$H,6,FALSE)=TRUE)),"",IF(AND($E$2="Midden",ISNA(VLOOKUP($L$4&amp;$L53&amp;S$10,Data!$A:$H,7,FALSE)=TRUE)),"",IF(AND($E$2="Zuid",ISNA(VLOOKUP($L$4&amp;$L53&amp;S$10,Data!$A:$H,8,FALSE)=TRUE)),"",IF(AND($E$2="Noord",VLOOKUP($L$4&amp;$L53&amp;S$10,Data!$A:$H,6,FALSE)="Vakantie"),"x",IF(AND($E$2="Midden",VLOOKUP($L$4&amp;$L53&amp;S$10,Data!$A:$H,7,FALSE)="Vakantie"),"x",IF(AND($E$2="Zuid",VLOOKUP($L$4&amp;$L53&amp;S$10,Data!$A:$H,8,FALSE)="Vakantie"),"x",""))))))</f>
        <v/>
      </c>
      <c r="T53" s="83">
        <f t="shared" si="1"/>
        <v>0</v>
      </c>
      <c r="V53" s="94">
        <v>43</v>
      </c>
      <c r="W53" s="126">
        <f t="shared" si="13"/>
        <v>46685</v>
      </c>
      <c r="X53" s="126">
        <f t="shared" si="4"/>
        <v>46689</v>
      </c>
      <c r="Y53" s="19" t="str">
        <f>IF(AND($E$2="Noord",ISNA(VLOOKUP($V$4&amp;$V53&amp;Y$10,Data!$A:$H,6,FALSE)=TRUE)),"",IF(AND($E$2="Midden",ISNA(VLOOKUP($V$4&amp;$V53&amp;Y$10,Data!$A:$H,7,FALSE)=TRUE)),"",IF(AND($E$2="Zuid",ISNA(VLOOKUP($V$4&amp;$V53&amp;Y$10,Data!$A:$H,8,FALSE)=TRUE)),"",IF(AND($E$2="Noord",VLOOKUP($V$4&amp;$V53&amp;Y$10,Data!$A:$H,6,FALSE)="Vakantie"),"x",IF(AND($E$2="Midden",VLOOKUP($V$4&amp;$V53&amp;Y$10,Data!$A:$H,7,FALSE)="Vakantie"),"x",IF(AND($E$2="Zuid",VLOOKUP($V$4&amp;$V53&amp;Y$10,Data!$A:$H,8,FALSE)="Vakantie"),"x",""))))))</f>
        <v/>
      </c>
      <c r="Z53" s="19" t="str">
        <f>IF(AND($E$2="Noord",ISNA(VLOOKUP($V$4&amp;$V53&amp;Z$10,Data!$A:$H,6,FALSE)=TRUE)),"",IF(AND($E$2="Midden",ISNA(VLOOKUP($V$4&amp;$V53&amp;Z$10,Data!$A:$H,7,FALSE)=TRUE)),"",IF(AND($E$2="Zuid",ISNA(VLOOKUP($V$4&amp;$V53&amp;Z$10,Data!$A:$H,8,FALSE)=TRUE)),"",IF(AND($E$2="Noord",VLOOKUP($V$4&amp;$V53&amp;Z$10,Data!$A:$H,6,FALSE)="Vakantie"),"x",IF(AND($E$2="Midden",VLOOKUP($V$4&amp;$V53&amp;Z$10,Data!$A:$H,7,FALSE)="Vakantie"),"x",IF(AND($E$2="Zuid",VLOOKUP($V$4&amp;$V53&amp;Z$10,Data!$A:$H,8,FALSE)="Vakantie"),"x",""))))))</f>
        <v/>
      </c>
      <c r="AA53" s="19" t="str">
        <f>IF(AND($E$2="Noord",ISNA(VLOOKUP($V$4&amp;$V53&amp;AA$10,Data!$A:$H,6,FALSE)=TRUE)),"",IF(AND($E$2="Midden",ISNA(VLOOKUP($V$4&amp;$V53&amp;AA$10,Data!$A:$H,7,FALSE)=TRUE)),"",IF(AND($E$2="Zuid",ISNA(VLOOKUP($V$4&amp;$V53&amp;AA$10,Data!$A:$H,8,FALSE)=TRUE)),"",IF(AND($E$2="Noord",VLOOKUP($V$4&amp;$V53&amp;AA$10,Data!$A:$H,6,FALSE)="Vakantie"),"x",IF(AND($E$2="Midden",VLOOKUP($V$4&amp;$V53&amp;AA$10,Data!$A:$H,7,FALSE)="Vakantie"),"x",IF(AND($E$2="Zuid",VLOOKUP($V$4&amp;$V53&amp;AA$10,Data!$A:$H,8,FALSE)="Vakantie"),"x",""))))))</f>
        <v/>
      </c>
      <c r="AB53" s="19" t="str">
        <f>IF(AND($E$2="Noord",ISNA(VLOOKUP($V$4&amp;$V53&amp;AB$10,Data!$A:$H,6,FALSE)=TRUE)),"",IF(AND($E$2="Midden",ISNA(VLOOKUP($V$4&amp;$V53&amp;AB$10,Data!$A:$H,7,FALSE)=TRUE)),"",IF(AND($E$2="Zuid",ISNA(VLOOKUP($V$4&amp;$V53&amp;AB$10,Data!$A:$H,8,FALSE)=TRUE)),"",IF(AND($E$2="Noord",VLOOKUP($V$4&amp;$V53&amp;AB$10,Data!$A:$H,6,FALSE)="Vakantie"),"x",IF(AND($E$2="Midden",VLOOKUP($V$4&amp;$V53&amp;AB$10,Data!$A:$H,7,FALSE)="Vakantie"),"x",IF(AND($E$2="Zuid",VLOOKUP($V$4&amp;$V53&amp;AB$10,Data!$A:$H,8,FALSE)="Vakantie"),"x",""))))))</f>
        <v/>
      </c>
      <c r="AC53" s="19" t="str">
        <f>IF(AND($E$2="Noord",ISNA(VLOOKUP($V$4&amp;$V53&amp;AC$10,Data!$A:$H,6,FALSE)=TRUE)),"",IF(AND($E$2="Midden",ISNA(VLOOKUP($V$4&amp;$V53&amp;AC$10,Data!$A:$H,7,FALSE)=TRUE)),"",IF(AND($E$2="Zuid",ISNA(VLOOKUP($V$4&amp;$V53&amp;AC$10,Data!$A:$H,8,FALSE)=TRUE)),"",IF(AND($E$2="Noord",VLOOKUP($V$4&amp;$V53&amp;AC$10,Data!$A:$H,6,FALSE)="Vakantie"),"x",IF(AND($E$2="Midden",VLOOKUP($V$4&amp;$V53&amp;AC$10,Data!$A:$H,7,FALSE)="Vakantie"),"x",IF(AND($E$2="Zuid",VLOOKUP($V$4&amp;$V53&amp;AC$10,Data!$A:$H,8,FALSE)="Vakantie"),"x",""))))))</f>
        <v/>
      </c>
      <c r="AD53" s="83">
        <f t="shared" si="2"/>
        <v>0</v>
      </c>
      <c r="AI53">
        <f t="shared" si="5"/>
        <v>1</v>
      </c>
      <c r="AJ53" s="97" t="str">
        <f>IF((COUNTIF($AI$11:$AI53,2))&gt;1,"",IF(OR(AI52="",AI52=2),"",IF(AI53=1,"",IF(AND($AI53=2,E53&lt;&gt;""),$C53,IF(AND($AI53=2,F53&lt;&gt;""),$C53+1,IF(AND($AI53=2,G53&lt;&gt;""),$C53+2,IF(AND($AI53=2,H53&lt;&gt;""),$C53+3,IF(AND($AI53=2,I53&lt;&gt;""),$C53+4,""))))))))</f>
        <v/>
      </c>
      <c r="AK53">
        <f>IF(SUM(E54:$I$62)+$T$68+$AD$68=0,1,2)</f>
        <v>1</v>
      </c>
      <c r="AL53" s="18" t="str">
        <f t="shared" si="6"/>
        <v/>
      </c>
      <c r="AM53">
        <f t="shared" si="7"/>
        <v>1</v>
      </c>
      <c r="AN53" s="18" t="str">
        <f t="shared" si="14"/>
        <v/>
      </c>
      <c r="AO53">
        <f>IF(SUM(O54:$S$62)+$AD$68=0,1,2)</f>
        <v>1</v>
      </c>
      <c r="AP53" s="18" t="str">
        <f t="shared" si="8"/>
        <v/>
      </c>
      <c r="AQ53">
        <f>IF(SUM($O54:$S$62)=0,1,2)</f>
        <v>1</v>
      </c>
      <c r="AR53" s="18" t="str">
        <f>IF((COUNTIF($AI$11:$AI$64,2)+COUNTIF($AM$11:$AM$64,2)+COUNTIF(AQ$12:$AQ53,2))&gt;1,"",IF(OR(AQ52="",AQ52=2),"",IF(AQ53=1,"",IF(AND(AQ53=2,Y53&lt;&gt;""),W53,IF(AND(AQ53=2,Z53&lt;&gt;""),W53+1,IF(AND(AQ53=2,AA53&lt;&gt;""),W53+2,IF(AND(AQ53=2,AB53&lt;&gt;""),W53+3,IF(AND(AQ53=2,AC53&lt;&gt;""),W53+4,""))))))))</f>
        <v/>
      </c>
      <c r="AS53">
        <f>IF(SUM(Y54:$AC$62)=0,1,2)</f>
        <v>1</v>
      </c>
      <c r="AT53" s="18" t="str">
        <f t="shared" si="9"/>
        <v/>
      </c>
    </row>
    <row r="54" spans="2:46" x14ac:dyDescent="0.3">
      <c r="B54" s="94">
        <v>44</v>
      </c>
      <c r="C54" s="95">
        <f t="shared" si="10"/>
        <v>45957</v>
      </c>
      <c r="D54" s="95">
        <f t="shared" si="3"/>
        <v>45961</v>
      </c>
      <c r="E54" s="19" t="str">
        <f>IF(AND($E$2="Noord",ISNA(VLOOKUP($B$4&amp;$B54&amp;E$10,Data!$A:$H,6,FALSE)=TRUE)),"",IF(AND($E$2="Midden",ISNA(VLOOKUP($B$4&amp;$B54&amp;E$10,Data!$A:$H,7,FALSE)=TRUE)),"",IF(AND($E$2="Zuid",ISNA(VLOOKUP($B$4&amp;$B54&amp;E$10,Data!$A:$H,8,FALSE)=TRUE)),"",IF(AND($E$2="Noord",VLOOKUP($B$4&amp;$B54&amp;E$10,Data!$A:$H,6,FALSE)="Vakantie"),"x",IF(AND($E$2="Midden",VLOOKUP($B$4&amp;$B54&amp;E$10,Data!$A:$H,7,FALSE)="Vakantie"),"x",IF(AND($E$2="Zuid",VLOOKUP($B$4&amp;$B54&amp;E$10,Data!$A:$H,8,FALSE)="Vakantie"),"x",""))))))</f>
        <v/>
      </c>
      <c r="F54" s="19" t="str">
        <f>IF(AND($E$2="Noord",ISNA(VLOOKUP($B$4&amp;$B54&amp;F$10,Data!$A:$H,6,FALSE)=TRUE)),"",IF(AND($E$2="Midden",ISNA(VLOOKUP($B$4&amp;$B54&amp;F$10,Data!$A:$H,7,FALSE)=TRUE)),"",IF(AND($E$2="Zuid",ISNA(VLOOKUP($B$4&amp;$B54&amp;F$10,Data!$A:$H,8,FALSE)=TRUE)),"",IF(AND($E$2="Noord",VLOOKUP($B$4&amp;$B54&amp;F$10,Data!$A:$H,6,FALSE)="Vakantie"),"x",IF(AND($E$2="Midden",VLOOKUP($B$4&amp;$B54&amp;F$10,Data!$A:$H,7,FALSE)="Vakantie"),"x",IF(AND($E$2="Zuid",VLOOKUP($B$4&amp;$B54&amp;F$10,Data!$A:$H,8,FALSE)="Vakantie"),"x",""))))))</f>
        <v/>
      </c>
      <c r="G54" s="19" t="str">
        <f>IF(AND($E$2="Noord",ISNA(VLOOKUP($B$4&amp;$B54&amp;G$10,Data!$A:$H,6,FALSE)=TRUE)),"",IF(AND($E$2="Midden",ISNA(VLOOKUP($B$4&amp;$B54&amp;G$10,Data!$A:$H,7,FALSE)=TRUE)),"",IF(AND($E$2="Zuid",ISNA(VLOOKUP($B$4&amp;$B54&amp;G$10,Data!$A:$H,8,FALSE)=TRUE)),"",IF(AND($E$2="Noord",VLOOKUP($B$4&amp;$B54&amp;G$10,Data!$A:$H,6,FALSE)="Vakantie"),"x",IF(AND($E$2="Midden",VLOOKUP($B$4&amp;$B54&amp;G$10,Data!$A:$H,7,FALSE)="Vakantie"),"x",IF(AND($E$2="Zuid",VLOOKUP($B$4&amp;$B54&amp;G$10,Data!$A:$H,8,FALSE)="Vakantie"),"x",""))))))</f>
        <v/>
      </c>
      <c r="H54" s="19" t="str">
        <f>IF(AND($E$2="Noord",ISNA(VLOOKUP($B$4&amp;$B54&amp;H$10,Data!$A:$H,6,FALSE)=TRUE)),"",IF(AND($E$2="Midden",ISNA(VLOOKUP($B$4&amp;$B54&amp;H$10,Data!$A:$H,7,FALSE)=TRUE)),"",IF(AND($E$2="Zuid",ISNA(VLOOKUP($B$4&amp;$B54&amp;H$10,Data!$A:$H,8,FALSE)=TRUE)),"",IF(AND($E$2="Noord",VLOOKUP($B$4&amp;$B54&amp;H$10,Data!$A:$H,6,FALSE)="Vakantie"),"x",IF(AND($E$2="Midden",VLOOKUP($B$4&amp;$B54&amp;H$10,Data!$A:$H,7,FALSE)="Vakantie"),"x",IF(AND($E$2="Zuid",VLOOKUP($B$4&amp;$B54&amp;H$10,Data!$A:$H,8,FALSE)="Vakantie"),"x",""))))))</f>
        <v/>
      </c>
      <c r="I54" s="19" t="str">
        <f>IF(AND($E$2="Noord",ISNA(VLOOKUP($B$4&amp;$B54&amp;I$10,Data!$A:$H,6,FALSE)=TRUE)),"",IF(AND($E$2="Midden",ISNA(VLOOKUP($B$4&amp;$B54&amp;I$10,Data!$A:$H,7,FALSE)=TRUE)),"",IF(AND($E$2="Zuid",ISNA(VLOOKUP($B$4&amp;$B54&amp;I$10,Data!$A:$H,8,FALSE)=TRUE)),"",IF(AND($E$2="Noord",VLOOKUP($B$4&amp;$B54&amp;I$10,Data!$A:$H,6,FALSE)="Vakantie"),"x",IF(AND($E$2="Midden",VLOOKUP($B$4&amp;$B54&amp;I$10,Data!$A:$H,7,FALSE)="Vakantie"),"x",IF(AND($E$2="Zuid",VLOOKUP($B$4&amp;$B54&amp;I$10,Data!$A:$H,8,FALSE)="Vakantie"),"x",""))))))</f>
        <v/>
      </c>
      <c r="J54" s="83">
        <f t="shared" si="0"/>
        <v>0</v>
      </c>
      <c r="L54" s="94">
        <v>44</v>
      </c>
      <c r="M54" s="126">
        <f t="shared" si="11"/>
        <v>46321</v>
      </c>
      <c r="N54" s="127">
        <f t="shared" si="12"/>
        <v>46325</v>
      </c>
      <c r="O54" s="19" t="str">
        <f>IF(AND($E$2="Noord",ISNA(VLOOKUP($L$4&amp;$L54&amp;O$10,Data!$A:$H,6,FALSE)=TRUE)),"",IF(AND($E$2="Midden",ISNA(VLOOKUP($L$4&amp;$L54&amp;O$10,Data!$A:$H,7,FALSE)=TRUE)),"",IF(AND($E$2="Zuid",ISNA(VLOOKUP($L$4&amp;$L54&amp;O$10,Data!$A:$H,8,FALSE)=TRUE)),"",IF(AND($E$2="Noord",VLOOKUP($L$4&amp;$L54&amp;O$10,Data!$A:$H,6,FALSE)="Vakantie"),"x",IF(AND($E$2="Midden",VLOOKUP($L$4&amp;$L54&amp;O$10,Data!$A:$H,7,FALSE)="Vakantie"),"x",IF(AND($E$2="Zuid",VLOOKUP($L$4&amp;$L54&amp;O$10,Data!$A:$H,8,FALSE)="Vakantie"),"x",""))))))</f>
        <v/>
      </c>
      <c r="P54" s="19" t="str">
        <f>IF(AND($E$2="Noord",ISNA(VLOOKUP($L$4&amp;$L54&amp;P$10,Data!$A:$H,6,FALSE)=TRUE)),"",IF(AND($E$2="Midden",ISNA(VLOOKUP($L$4&amp;$L54&amp;P$10,Data!$A:$H,7,FALSE)=TRUE)),"",IF(AND($E$2="Zuid",ISNA(VLOOKUP($L$4&amp;$L54&amp;P$10,Data!$A:$H,8,FALSE)=TRUE)),"",IF(AND($E$2="Noord",VLOOKUP($L$4&amp;$L54&amp;P$10,Data!$A:$H,6,FALSE)="Vakantie"),"x",IF(AND($E$2="Midden",VLOOKUP($L$4&amp;$L54&amp;P$10,Data!$A:$H,7,FALSE)="Vakantie"),"x",IF(AND($E$2="Zuid",VLOOKUP($L$4&amp;$L54&amp;P$10,Data!$A:$H,8,FALSE)="Vakantie"),"x",""))))))</f>
        <v/>
      </c>
      <c r="Q54" s="19" t="str">
        <f>IF(AND($E$2="Noord",ISNA(VLOOKUP($L$4&amp;$L54&amp;Q$10,Data!$A:$H,6,FALSE)=TRUE)),"",IF(AND($E$2="Midden",ISNA(VLOOKUP($L$4&amp;$L54&amp;Q$10,Data!$A:$H,7,FALSE)=TRUE)),"",IF(AND($E$2="Zuid",ISNA(VLOOKUP($L$4&amp;$L54&amp;Q$10,Data!$A:$H,8,FALSE)=TRUE)),"",IF(AND($E$2="Noord",VLOOKUP($L$4&amp;$L54&amp;Q$10,Data!$A:$H,6,FALSE)="Vakantie"),"x",IF(AND($E$2="Midden",VLOOKUP($L$4&amp;$L54&amp;Q$10,Data!$A:$H,7,FALSE)="Vakantie"),"x",IF(AND($E$2="Zuid",VLOOKUP($L$4&amp;$L54&amp;Q$10,Data!$A:$H,8,FALSE)="Vakantie"),"x",""))))))</f>
        <v/>
      </c>
      <c r="R54" s="19" t="str">
        <f>IF(AND($E$2="Noord",ISNA(VLOOKUP($L$4&amp;$L54&amp;R$10,Data!$A:$H,6,FALSE)=TRUE)),"",IF(AND($E$2="Midden",ISNA(VLOOKUP($L$4&amp;$L54&amp;R$10,Data!$A:$H,7,FALSE)=TRUE)),"",IF(AND($E$2="Zuid",ISNA(VLOOKUP($L$4&amp;$L54&amp;R$10,Data!$A:$H,8,FALSE)=TRUE)),"",IF(AND($E$2="Noord",VLOOKUP($L$4&amp;$L54&amp;R$10,Data!$A:$H,6,FALSE)="Vakantie"),"x",IF(AND($E$2="Midden",VLOOKUP($L$4&amp;$L54&amp;R$10,Data!$A:$H,7,FALSE)="Vakantie"),"x",IF(AND($E$2="Zuid",VLOOKUP($L$4&amp;$L54&amp;R$10,Data!$A:$H,8,FALSE)="Vakantie"),"x",""))))))</f>
        <v/>
      </c>
      <c r="S54" s="19" t="str">
        <f>IF(AND($E$2="Noord",ISNA(VLOOKUP($L$4&amp;$L54&amp;S$10,Data!$A:$H,6,FALSE)=TRUE)),"",IF(AND($E$2="Midden",ISNA(VLOOKUP($L$4&amp;$L54&amp;S$10,Data!$A:$H,7,FALSE)=TRUE)),"",IF(AND($E$2="Zuid",ISNA(VLOOKUP($L$4&amp;$L54&amp;S$10,Data!$A:$H,8,FALSE)=TRUE)),"",IF(AND($E$2="Noord",VLOOKUP($L$4&amp;$L54&amp;S$10,Data!$A:$H,6,FALSE)="Vakantie"),"x",IF(AND($E$2="Midden",VLOOKUP($L$4&amp;$L54&amp;S$10,Data!$A:$H,7,FALSE)="Vakantie"),"x",IF(AND($E$2="Zuid",VLOOKUP($L$4&amp;$L54&amp;S$10,Data!$A:$H,8,FALSE)="Vakantie"),"x",""))))))</f>
        <v/>
      </c>
      <c r="T54" s="83">
        <f t="shared" si="1"/>
        <v>0</v>
      </c>
      <c r="V54" s="94">
        <v>44</v>
      </c>
      <c r="W54" s="126">
        <f t="shared" si="13"/>
        <v>46692</v>
      </c>
      <c r="X54" s="126">
        <f t="shared" si="4"/>
        <v>46696</v>
      </c>
      <c r="Y54" s="19" t="str">
        <f>IF(AND($E$2="Noord",ISNA(VLOOKUP($V$4&amp;$V54&amp;Y$10,Data!$A:$H,6,FALSE)=TRUE)),"",IF(AND($E$2="Midden",ISNA(VLOOKUP($V$4&amp;$V54&amp;Y$10,Data!$A:$H,7,FALSE)=TRUE)),"",IF(AND($E$2="Zuid",ISNA(VLOOKUP($V$4&amp;$V54&amp;Y$10,Data!$A:$H,8,FALSE)=TRUE)),"",IF(AND($E$2="Noord",VLOOKUP($V$4&amp;$V54&amp;Y$10,Data!$A:$H,6,FALSE)="Vakantie"),"x",IF(AND($E$2="Midden",VLOOKUP($V$4&amp;$V54&amp;Y$10,Data!$A:$H,7,FALSE)="Vakantie"),"x",IF(AND($E$2="Zuid",VLOOKUP($V$4&amp;$V54&amp;Y$10,Data!$A:$H,8,FALSE)="Vakantie"),"x",""))))))</f>
        <v/>
      </c>
      <c r="Z54" s="19" t="str">
        <f>IF(AND($E$2="Noord",ISNA(VLOOKUP($V$4&amp;$V54&amp;Z$10,Data!$A:$H,6,FALSE)=TRUE)),"",IF(AND($E$2="Midden",ISNA(VLOOKUP($V$4&amp;$V54&amp;Z$10,Data!$A:$H,7,FALSE)=TRUE)),"",IF(AND($E$2="Zuid",ISNA(VLOOKUP($V$4&amp;$V54&amp;Z$10,Data!$A:$H,8,FALSE)=TRUE)),"",IF(AND($E$2="Noord",VLOOKUP($V$4&amp;$V54&amp;Z$10,Data!$A:$H,6,FALSE)="Vakantie"),"x",IF(AND($E$2="Midden",VLOOKUP($V$4&amp;$V54&amp;Z$10,Data!$A:$H,7,FALSE)="Vakantie"),"x",IF(AND($E$2="Zuid",VLOOKUP($V$4&amp;$V54&amp;Z$10,Data!$A:$H,8,FALSE)="Vakantie"),"x",""))))))</f>
        <v/>
      </c>
      <c r="AA54" s="19" t="str">
        <f>IF(AND($E$2="Noord",ISNA(VLOOKUP($V$4&amp;$V54&amp;AA$10,Data!$A:$H,6,FALSE)=TRUE)),"",IF(AND($E$2="Midden",ISNA(VLOOKUP($V$4&amp;$V54&amp;AA$10,Data!$A:$H,7,FALSE)=TRUE)),"",IF(AND($E$2="Zuid",ISNA(VLOOKUP($V$4&amp;$V54&amp;AA$10,Data!$A:$H,8,FALSE)=TRUE)),"",IF(AND($E$2="Noord",VLOOKUP($V$4&amp;$V54&amp;AA$10,Data!$A:$H,6,FALSE)="Vakantie"),"x",IF(AND($E$2="Midden",VLOOKUP($V$4&amp;$V54&amp;AA$10,Data!$A:$H,7,FALSE)="Vakantie"),"x",IF(AND($E$2="Zuid",VLOOKUP($V$4&amp;$V54&amp;AA$10,Data!$A:$H,8,FALSE)="Vakantie"),"x",""))))))</f>
        <v/>
      </c>
      <c r="AB54" s="19" t="str">
        <f>IF(AND($E$2="Noord",ISNA(VLOOKUP($V$4&amp;$V54&amp;AB$10,Data!$A:$H,6,FALSE)=TRUE)),"",IF(AND($E$2="Midden",ISNA(VLOOKUP($V$4&amp;$V54&amp;AB$10,Data!$A:$H,7,FALSE)=TRUE)),"",IF(AND($E$2="Zuid",ISNA(VLOOKUP($V$4&amp;$V54&amp;AB$10,Data!$A:$H,8,FALSE)=TRUE)),"",IF(AND($E$2="Noord",VLOOKUP($V$4&amp;$V54&amp;AB$10,Data!$A:$H,6,FALSE)="Vakantie"),"x",IF(AND($E$2="Midden",VLOOKUP($V$4&amp;$V54&amp;AB$10,Data!$A:$H,7,FALSE)="Vakantie"),"x",IF(AND($E$2="Zuid",VLOOKUP($V$4&amp;$V54&amp;AB$10,Data!$A:$H,8,FALSE)="Vakantie"),"x",""))))))</f>
        <v/>
      </c>
      <c r="AC54" s="19" t="str">
        <f>IF(AND($E$2="Noord",ISNA(VLOOKUP($V$4&amp;$V54&amp;AC$10,Data!$A:$H,6,FALSE)=TRUE)),"",IF(AND($E$2="Midden",ISNA(VLOOKUP($V$4&amp;$V54&amp;AC$10,Data!$A:$H,7,FALSE)=TRUE)),"",IF(AND($E$2="Zuid",ISNA(VLOOKUP($V$4&amp;$V54&amp;AC$10,Data!$A:$H,8,FALSE)=TRUE)),"",IF(AND($E$2="Noord",VLOOKUP($V$4&amp;$V54&amp;AC$10,Data!$A:$H,6,FALSE)="Vakantie"),"x",IF(AND($E$2="Midden",VLOOKUP($V$4&amp;$V54&amp;AC$10,Data!$A:$H,7,FALSE)="Vakantie"),"x",IF(AND($E$2="Zuid",VLOOKUP($V$4&amp;$V54&amp;AC$10,Data!$A:$H,8,FALSE)="Vakantie"),"x",""))))))</f>
        <v/>
      </c>
      <c r="AD54" s="83">
        <f t="shared" si="2"/>
        <v>0</v>
      </c>
      <c r="AI54">
        <f t="shared" si="5"/>
        <v>1</v>
      </c>
      <c r="AJ54" s="97" t="str">
        <f>IF((COUNTIF($AI$11:$AI54,2))&gt;1,"",IF(OR(AI53="",AI53=2),"",IF(AI54=1,"",IF(AND($AI54=2,E54&lt;&gt;""),$C54,IF(AND($AI54=2,F54&lt;&gt;""),$C54+1,IF(AND($AI54=2,G54&lt;&gt;""),$C54+2,IF(AND($AI54=2,H54&lt;&gt;""),$C54+3,IF(AND($AI54=2,I54&lt;&gt;""),$C54+4,""))))))))</f>
        <v/>
      </c>
      <c r="AK54">
        <f>IF(SUM(E55:$I$62)+$T$68+$AD$68=0,1,2)</f>
        <v>1</v>
      </c>
      <c r="AL54" s="18" t="str">
        <f t="shared" si="6"/>
        <v/>
      </c>
      <c r="AM54">
        <f t="shared" si="7"/>
        <v>1</v>
      </c>
      <c r="AN54" s="18" t="str">
        <f t="shared" si="14"/>
        <v/>
      </c>
      <c r="AO54">
        <f>IF(SUM(O55:$S$62)+$AD$68=0,1,2)</f>
        <v>1</v>
      </c>
      <c r="AP54" s="18" t="str">
        <f t="shared" si="8"/>
        <v/>
      </c>
      <c r="AQ54">
        <f>IF(SUM($O55:$S$62)=0,1,2)</f>
        <v>1</v>
      </c>
      <c r="AR54" s="18" t="str">
        <f>IF((COUNTIF($AI$11:$AI$64,2)+COUNTIF($AM$11:$AM$64,2)+COUNTIF(AQ$12:$AQ54,2))&gt;1,"",IF(OR(AQ53="",AQ53=2),"",IF(AQ54=1,"",IF(AND(AQ54=2,Y54&lt;&gt;""),W54,IF(AND(AQ54=2,Z54&lt;&gt;""),W54+1,IF(AND(AQ54=2,AA54&lt;&gt;""),W54+2,IF(AND(AQ54=2,AB54&lt;&gt;""),W54+3,IF(AND(AQ54=2,AC54&lt;&gt;""),W54+4,""))))))))</f>
        <v/>
      </c>
      <c r="AS54">
        <f>IF(SUM(Y55:$AC$62)=0,1,2)</f>
        <v>1</v>
      </c>
      <c r="AT54" s="18" t="str">
        <f t="shared" si="9"/>
        <v/>
      </c>
    </row>
    <row r="55" spans="2:46" x14ac:dyDescent="0.3">
      <c r="B55" s="94">
        <v>45</v>
      </c>
      <c r="C55" s="95">
        <f t="shared" si="10"/>
        <v>45964</v>
      </c>
      <c r="D55" s="95">
        <f t="shared" si="3"/>
        <v>45968</v>
      </c>
      <c r="E55" s="19" t="str">
        <f>IF(AND($E$2="Noord",ISNA(VLOOKUP($B$4&amp;$B55&amp;E$10,Data!$A:$H,6,FALSE)=TRUE)),"",IF(AND($E$2="Midden",ISNA(VLOOKUP($B$4&amp;$B55&amp;E$10,Data!$A:$H,7,FALSE)=TRUE)),"",IF(AND($E$2="Zuid",ISNA(VLOOKUP($B$4&amp;$B55&amp;E$10,Data!$A:$H,8,FALSE)=TRUE)),"",IF(AND($E$2="Noord",VLOOKUP($B$4&amp;$B55&amp;E$10,Data!$A:$H,6,FALSE)="Vakantie"),"x",IF(AND($E$2="Midden",VLOOKUP($B$4&amp;$B55&amp;E$10,Data!$A:$H,7,FALSE)="Vakantie"),"x",IF(AND($E$2="Zuid",VLOOKUP($B$4&amp;$B55&amp;E$10,Data!$A:$H,8,FALSE)="Vakantie"),"x",""))))))</f>
        <v/>
      </c>
      <c r="F55" s="19" t="str">
        <f>IF(AND($E$2="Noord",ISNA(VLOOKUP($B$4&amp;$B55&amp;F$10,Data!$A:$H,6,FALSE)=TRUE)),"",IF(AND($E$2="Midden",ISNA(VLOOKUP($B$4&amp;$B55&amp;F$10,Data!$A:$H,7,FALSE)=TRUE)),"",IF(AND($E$2="Zuid",ISNA(VLOOKUP($B$4&amp;$B55&amp;F$10,Data!$A:$H,8,FALSE)=TRUE)),"",IF(AND($E$2="Noord",VLOOKUP($B$4&amp;$B55&amp;F$10,Data!$A:$H,6,FALSE)="Vakantie"),"x",IF(AND($E$2="Midden",VLOOKUP($B$4&amp;$B55&amp;F$10,Data!$A:$H,7,FALSE)="Vakantie"),"x",IF(AND($E$2="Zuid",VLOOKUP($B$4&amp;$B55&amp;F$10,Data!$A:$H,8,FALSE)="Vakantie"),"x",""))))))</f>
        <v/>
      </c>
      <c r="G55" s="19" t="str">
        <f>IF(AND($E$2="Noord",ISNA(VLOOKUP($B$4&amp;$B55&amp;G$10,Data!$A:$H,6,FALSE)=TRUE)),"",IF(AND($E$2="Midden",ISNA(VLOOKUP($B$4&amp;$B55&amp;G$10,Data!$A:$H,7,FALSE)=TRUE)),"",IF(AND($E$2="Zuid",ISNA(VLOOKUP($B$4&amp;$B55&amp;G$10,Data!$A:$H,8,FALSE)=TRUE)),"",IF(AND($E$2="Noord",VLOOKUP($B$4&amp;$B55&amp;G$10,Data!$A:$H,6,FALSE)="Vakantie"),"x",IF(AND($E$2="Midden",VLOOKUP($B$4&amp;$B55&amp;G$10,Data!$A:$H,7,FALSE)="Vakantie"),"x",IF(AND($E$2="Zuid",VLOOKUP($B$4&amp;$B55&amp;G$10,Data!$A:$H,8,FALSE)="Vakantie"),"x",""))))))</f>
        <v/>
      </c>
      <c r="H55" s="19" t="str">
        <f>IF(AND($E$2="Noord",ISNA(VLOOKUP($B$4&amp;$B55&amp;H$10,Data!$A:$H,6,FALSE)=TRUE)),"",IF(AND($E$2="Midden",ISNA(VLOOKUP($B$4&amp;$B55&amp;H$10,Data!$A:$H,7,FALSE)=TRUE)),"",IF(AND($E$2="Zuid",ISNA(VLOOKUP($B$4&amp;$B55&amp;H$10,Data!$A:$H,8,FALSE)=TRUE)),"",IF(AND($E$2="Noord",VLOOKUP($B$4&amp;$B55&amp;H$10,Data!$A:$H,6,FALSE)="Vakantie"),"x",IF(AND($E$2="Midden",VLOOKUP($B$4&amp;$B55&amp;H$10,Data!$A:$H,7,FALSE)="Vakantie"),"x",IF(AND($E$2="Zuid",VLOOKUP($B$4&amp;$B55&amp;H$10,Data!$A:$H,8,FALSE)="Vakantie"),"x",""))))))</f>
        <v/>
      </c>
      <c r="I55" s="19" t="str">
        <f>IF(AND($E$2="Noord",ISNA(VLOOKUP($B$4&amp;$B55&amp;I$10,Data!$A:$H,6,FALSE)=TRUE)),"",IF(AND($E$2="Midden",ISNA(VLOOKUP($B$4&amp;$B55&amp;I$10,Data!$A:$H,7,FALSE)=TRUE)),"",IF(AND($E$2="Zuid",ISNA(VLOOKUP($B$4&amp;$B55&amp;I$10,Data!$A:$H,8,FALSE)=TRUE)),"",IF(AND($E$2="Noord",VLOOKUP($B$4&amp;$B55&amp;I$10,Data!$A:$H,6,FALSE)="Vakantie"),"x",IF(AND($E$2="Midden",VLOOKUP($B$4&amp;$B55&amp;I$10,Data!$A:$H,7,FALSE)="Vakantie"),"x",IF(AND($E$2="Zuid",VLOOKUP($B$4&amp;$B55&amp;I$10,Data!$A:$H,8,FALSE)="Vakantie"),"x",""))))))</f>
        <v/>
      </c>
      <c r="J55" s="83">
        <f t="shared" si="0"/>
        <v>0</v>
      </c>
      <c r="L55" s="94">
        <v>45</v>
      </c>
      <c r="M55" s="126">
        <f t="shared" si="11"/>
        <v>46328</v>
      </c>
      <c r="N55" s="127">
        <f t="shared" si="12"/>
        <v>46332</v>
      </c>
      <c r="O55" s="19" t="str">
        <f>IF(AND($E$2="Noord",ISNA(VLOOKUP($L$4&amp;$L55&amp;O$10,Data!$A:$H,6,FALSE)=TRUE)),"",IF(AND($E$2="Midden",ISNA(VLOOKUP($L$4&amp;$L55&amp;O$10,Data!$A:$H,7,FALSE)=TRUE)),"",IF(AND($E$2="Zuid",ISNA(VLOOKUP($L$4&amp;$L55&amp;O$10,Data!$A:$H,8,FALSE)=TRUE)),"",IF(AND($E$2="Noord",VLOOKUP($L$4&amp;$L55&amp;O$10,Data!$A:$H,6,FALSE)="Vakantie"),"x",IF(AND($E$2="Midden",VLOOKUP($L$4&amp;$L55&amp;O$10,Data!$A:$H,7,FALSE)="Vakantie"),"x",IF(AND($E$2="Zuid",VLOOKUP($L$4&amp;$L55&amp;O$10,Data!$A:$H,8,FALSE)="Vakantie"),"x",""))))))</f>
        <v/>
      </c>
      <c r="P55" s="19" t="str">
        <f>IF(AND($E$2="Noord",ISNA(VLOOKUP($L$4&amp;$L55&amp;P$10,Data!$A:$H,6,FALSE)=TRUE)),"",IF(AND($E$2="Midden",ISNA(VLOOKUP($L$4&amp;$L55&amp;P$10,Data!$A:$H,7,FALSE)=TRUE)),"",IF(AND($E$2="Zuid",ISNA(VLOOKUP($L$4&amp;$L55&amp;P$10,Data!$A:$H,8,FALSE)=TRUE)),"",IF(AND($E$2="Noord",VLOOKUP($L$4&amp;$L55&amp;P$10,Data!$A:$H,6,FALSE)="Vakantie"),"x",IF(AND($E$2="Midden",VLOOKUP($L$4&amp;$L55&amp;P$10,Data!$A:$H,7,FALSE)="Vakantie"),"x",IF(AND($E$2="Zuid",VLOOKUP($L$4&amp;$L55&amp;P$10,Data!$A:$H,8,FALSE)="Vakantie"),"x",""))))))</f>
        <v/>
      </c>
      <c r="Q55" s="19" t="str">
        <f>IF(AND($E$2="Noord",ISNA(VLOOKUP($L$4&amp;$L55&amp;Q$10,Data!$A:$H,6,FALSE)=TRUE)),"",IF(AND($E$2="Midden",ISNA(VLOOKUP($L$4&amp;$L55&amp;Q$10,Data!$A:$H,7,FALSE)=TRUE)),"",IF(AND($E$2="Zuid",ISNA(VLOOKUP($L$4&amp;$L55&amp;Q$10,Data!$A:$H,8,FALSE)=TRUE)),"",IF(AND($E$2="Noord",VLOOKUP($L$4&amp;$L55&amp;Q$10,Data!$A:$H,6,FALSE)="Vakantie"),"x",IF(AND($E$2="Midden",VLOOKUP($L$4&amp;$L55&amp;Q$10,Data!$A:$H,7,FALSE)="Vakantie"),"x",IF(AND($E$2="Zuid",VLOOKUP($L$4&amp;$L55&amp;Q$10,Data!$A:$H,8,FALSE)="Vakantie"),"x",""))))))</f>
        <v/>
      </c>
      <c r="R55" s="19" t="str">
        <f>IF(AND($E$2="Noord",ISNA(VLOOKUP($L$4&amp;$L55&amp;R$10,Data!$A:$H,6,FALSE)=TRUE)),"",IF(AND($E$2="Midden",ISNA(VLOOKUP($L$4&amp;$L55&amp;R$10,Data!$A:$H,7,FALSE)=TRUE)),"",IF(AND($E$2="Zuid",ISNA(VLOOKUP($L$4&amp;$L55&amp;R$10,Data!$A:$H,8,FALSE)=TRUE)),"",IF(AND($E$2="Noord",VLOOKUP($L$4&amp;$L55&amp;R$10,Data!$A:$H,6,FALSE)="Vakantie"),"x",IF(AND($E$2="Midden",VLOOKUP($L$4&amp;$L55&amp;R$10,Data!$A:$H,7,FALSE)="Vakantie"),"x",IF(AND($E$2="Zuid",VLOOKUP($L$4&amp;$L55&amp;R$10,Data!$A:$H,8,FALSE)="Vakantie"),"x",""))))))</f>
        <v/>
      </c>
      <c r="S55" s="19" t="str">
        <f>IF(AND($E$2="Noord",ISNA(VLOOKUP($L$4&amp;$L55&amp;S$10,Data!$A:$H,6,FALSE)=TRUE)),"",IF(AND($E$2="Midden",ISNA(VLOOKUP($L$4&amp;$L55&amp;S$10,Data!$A:$H,7,FALSE)=TRUE)),"",IF(AND($E$2="Zuid",ISNA(VLOOKUP($L$4&amp;$L55&amp;S$10,Data!$A:$H,8,FALSE)=TRUE)),"",IF(AND($E$2="Noord",VLOOKUP($L$4&amp;$L55&amp;S$10,Data!$A:$H,6,FALSE)="Vakantie"),"x",IF(AND($E$2="Midden",VLOOKUP($L$4&amp;$L55&amp;S$10,Data!$A:$H,7,FALSE)="Vakantie"),"x",IF(AND($E$2="Zuid",VLOOKUP($L$4&amp;$L55&amp;S$10,Data!$A:$H,8,FALSE)="Vakantie"),"x",""))))))</f>
        <v/>
      </c>
      <c r="T55" s="83">
        <f t="shared" si="1"/>
        <v>0</v>
      </c>
      <c r="V55" s="94">
        <v>45</v>
      </c>
      <c r="W55" s="126">
        <f t="shared" si="13"/>
        <v>46699</v>
      </c>
      <c r="X55" s="126">
        <f t="shared" si="4"/>
        <v>46703</v>
      </c>
      <c r="Y55" s="19" t="str">
        <f>IF(AND($E$2="Noord",ISNA(VLOOKUP($V$4&amp;$V55&amp;Y$10,Data!$A:$H,6,FALSE)=TRUE)),"",IF(AND($E$2="Midden",ISNA(VLOOKUP($V$4&amp;$V55&amp;Y$10,Data!$A:$H,7,FALSE)=TRUE)),"",IF(AND($E$2="Zuid",ISNA(VLOOKUP($V$4&amp;$V55&amp;Y$10,Data!$A:$H,8,FALSE)=TRUE)),"",IF(AND($E$2="Noord",VLOOKUP($V$4&amp;$V55&amp;Y$10,Data!$A:$H,6,FALSE)="Vakantie"),"x",IF(AND($E$2="Midden",VLOOKUP($V$4&amp;$V55&amp;Y$10,Data!$A:$H,7,FALSE)="Vakantie"),"x",IF(AND($E$2="Zuid",VLOOKUP($V$4&amp;$V55&amp;Y$10,Data!$A:$H,8,FALSE)="Vakantie"),"x",""))))))</f>
        <v/>
      </c>
      <c r="Z55" s="19" t="str">
        <f>IF(AND($E$2="Noord",ISNA(VLOOKUP($V$4&amp;$V55&amp;Z$10,Data!$A:$H,6,FALSE)=TRUE)),"",IF(AND($E$2="Midden",ISNA(VLOOKUP($V$4&amp;$V55&amp;Z$10,Data!$A:$H,7,FALSE)=TRUE)),"",IF(AND($E$2="Zuid",ISNA(VLOOKUP($V$4&amp;$V55&amp;Z$10,Data!$A:$H,8,FALSE)=TRUE)),"",IF(AND($E$2="Noord",VLOOKUP($V$4&amp;$V55&amp;Z$10,Data!$A:$H,6,FALSE)="Vakantie"),"x",IF(AND($E$2="Midden",VLOOKUP($V$4&amp;$V55&amp;Z$10,Data!$A:$H,7,FALSE)="Vakantie"),"x",IF(AND($E$2="Zuid",VLOOKUP($V$4&amp;$V55&amp;Z$10,Data!$A:$H,8,FALSE)="Vakantie"),"x",""))))))</f>
        <v/>
      </c>
      <c r="AA55" s="19" t="str">
        <f>IF(AND($E$2="Noord",ISNA(VLOOKUP($V$4&amp;$V55&amp;AA$10,Data!$A:$H,6,FALSE)=TRUE)),"",IF(AND($E$2="Midden",ISNA(VLOOKUP($V$4&amp;$V55&amp;AA$10,Data!$A:$H,7,FALSE)=TRUE)),"",IF(AND($E$2="Zuid",ISNA(VLOOKUP($V$4&amp;$V55&amp;AA$10,Data!$A:$H,8,FALSE)=TRUE)),"",IF(AND($E$2="Noord",VLOOKUP($V$4&amp;$V55&amp;AA$10,Data!$A:$H,6,FALSE)="Vakantie"),"x",IF(AND($E$2="Midden",VLOOKUP($V$4&amp;$V55&amp;AA$10,Data!$A:$H,7,FALSE)="Vakantie"),"x",IF(AND($E$2="Zuid",VLOOKUP($V$4&amp;$V55&amp;AA$10,Data!$A:$H,8,FALSE)="Vakantie"),"x",""))))))</f>
        <v/>
      </c>
      <c r="AB55" s="19" t="str">
        <f>IF(AND($E$2="Noord",ISNA(VLOOKUP($V$4&amp;$V55&amp;AB$10,Data!$A:$H,6,FALSE)=TRUE)),"",IF(AND($E$2="Midden",ISNA(VLOOKUP($V$4&amp;$V55&amp;AB$10,Data!$A:$H,7,FALSE)=TRUE)),"",IF(AND($E$2="Zuid",ISNA(VLOOKUP($V$4&amp;$V55&amp;AB$10,Data!$A:$H,8,FALSE)=TRUE)),"",IF(AND($E$2="Noord",VLOOKUP($V$4&amp;$V55&amp;AB$10,Data!$A:$H,6,FALSE)="Vakantie"),"x",IF(AND($E$2="Midden",VLOOKUP($V$4&amp;$V55&amp;AB$10,Data!$A:$H,7,FALSE)="Vakantie"),"x",IF(AND($E$2="Zuid",VLOOKUP($V$4&amp;$V55&amp;AB$10,Data!$A:$H,8,FALSE)="Vakantie"),"x",""))))))</f>
        <v/>
      </c>
      <c r="AC55" s="19" t="str">
        <f>IF(AND($E$2="Noord",ISNA(VLOOKUP($V$4&amp;$V55&amp;AC$10,Data!$A:$H,6,FALSE)=TRUE)),"",IF(AND($E$2="Midden",ISNA(VLOOKUP($V$4&amp;$V55&amp;AC$10,Data!$A:$H,7,FALSE)=TRUE)),"",IF(AND($E$2="Zuid",ISNA(VLOOKUP($V$4&amp;$V55&amp;AC$10,Data!$A:$H,8,FALSE)=TRUE)),"",IF(AND($E$2="Noord",VLOOKUP($V$4&amp;$V55&amp;AC$10,Data!$A:$H,6,FALSE)="Vakantie"),"x",IF(AND($E$2="Midden",VLOOKUP($V$4&amp;$V55&amp;AC$10,Data!$A:$H,7,FALSE)="Vakantie"),"x",IF(AND($E$2="Zuid",VLOOKUP($V$4&amp;$V55&amp;AC$10,Data!$A:$H,8,FALSE)="Vakantie"),"x",""))))))</f>
        <v/>
      </c>
      <c r="AD55" s="83">
        <f t="shared" si="2"/>
        <v>0</v>
      </c>
      <c r="AI55">
        <f t="shared" si="5"/>
        <v>1</v>
      </c>
      <c r="AJ55" s="97" t="str">
        <f>IF((COUNTIF($AI$11:$AI55,2))&gt;1,"",IF(OR(AI54="",AI54=2),"",IF(AI55=1,"",IF(AND($AI55=2,E55&lt;&gt;""),$C55,IF(AND($AI55=2,F55&lt;&gt;""),$C55+1,IF(AND($AI55=2,G55&lt;&gt;""),$C55+2,IF(AND($AI55=2,H55&lt;&gt;""),$C55+3,IF(AND($AI55=2,I55&lt;&gt;""),$C55+4,""))))))))</f>
        <v/>
      </c>
      <c r="AK55">
        <f>IF(SUM(E56:$I$62)+$T$68+$AD$68=0,1,2)</f>
        <v>1</v>
      </c>
      <c r="AL55" s="18" t="str">
        <f t="shared" si="6"/>
        <v/>
      </c>
      <c r="AM55">
        <f t="shared" si="7"/>
        <v>1</v>
      </c>
      <c r="AN55" s="18" t="str">
        <f t="shared" si="14"/>
        <v/>
      </c>
      <c r="AO55">
        <f>IF(SUM(O56:$S$62)+$AD$68=0,1,2)</f>
        <v>1</v>
      </c>
      <c r="AP55" s="18" t="str">
        <f t="shared" si="8"/>
        <v/>
      </c>
      <c r="AQ55">
        <f>IF(SUM($O56:$S$62)=0,1,2)</f>
        <v>1</v>
      </c>
      <c r="AR55" s="18" t="str">
        <f>IF((COUNTIF($AI$11:$AI$64,2)+COUNTIF($AM$11:$AM$64,2)+COUNTIF(AQ$12:$AQ55,2))&gt;1,"",IF(OR(AQ54="",AQ54=2),"",IF(AQ55=1,"",IF(AND(AQ55=2,Y55&lt;&gt;""),W55,IF(AND(AQ55=2,Z55&lt;&gt;""),W55+1,IF(AND(AQ55=2,AA55&lt;&gt;""),W55+2,IF(AND(AQ55=2,AB55&lt;&gt;""),W55+3,IF(AND(AQ55=2,AC55&lt;&gt;""),W55+4,""))))))))</f>
        <v/>
      </c>
      <c r="AS55">
        <f>IF(SUM(Y56:$AC$62)=0,1,2)</f>
        <v>1</v>
      </c>
      <c r="AT55" s="18" t="str">
        <f t="shared" si="9"/>
        <v/>
      </c>
    </row>
    <row r="56" spans="2:46" x14ac:dyDescent="0.3">
      <c r="B56" s="94">
        <v>46</v>
      </c>
      <c r="C56" s="95">
        <f t="shared" si="10"/>
        <v>45971</v>
      </c>
      <c r="D56" s="95">
        <f t="shared" si="3"/>
        <v>45975</v>
      </c>
      <c r="E56" s="19" t="str">
        <f>IF(AND($E$2="Noord",ISNA(VLOOKUP($B$4&amp;$B56&amp;E$10,Data!$A:$H,6,FALSE)=TRUE)),"",IF(AND($E$2="Midden",ISNA(VLOOKUP($B$4&amp;$B56&amp;E$10,Data!$A:$H,7,FALSE)=TRUE)),"",IF(AND($E$2="Zuid",ISNA(VLOOKUP($B$4&amp;$B56&amp;E$10,Data!$A:$H,8,FALSE)=TRUE)),"",IF(AND($E$2="Noord",VLOOKUP($B$4&amp;$B56&amp;E$10,Data!$A:$H,6,FALSE)="Vakantie"),"x",IF(AND($E$2="Midden",VLOOKUP($B$4&amp;$B56&amp;E$10,Data!$A:$H,7,FALSE)="Vakantie"),"x",IF(AND($E$2="Zuid",VLOOKUP($B$4&amp;$B56&amp;E$10,Data!$A:$H,8,FALSE)="Vakantie"),"x",""))))))</f>
        <v/>
      </c>
      <c r="F56" s="19" t="str">
        <f>IF(AND($E$2="Noord",ISNA(VLOOKUP($B$4&amp;$B56&amp;F$10,Data!$A:$H,6,FALSE)=TRUE)),"",IF(AND($E$2="Midden",ISNA(VLOOKUP($B$4&amp;$B56&amp;F$10,Data!$A:$H,7,FALSE)=TRUE)),"",IF(AND($E$2="Zuid",ISNA(VLOOKUP($B$4&amp;$B56&amp;F$10,Data!$A:$H,8,FALSE)=TRUE)),"",IF(AND($E$2="Noord",VLOOKUP($B$4&amp;$B56&amp;F$10,Data!$A:$H,6,FALSE)="Vakantie"),"x",IF(AND($E$2="Midden",VLOOKUP($B$4&amp;$B56&amp;F$10,Data!$A:$H,7,FALSE)="Vakantie"),"x",IF(AND($E$2="Zuid",VLOOKUP($B$4&amp;$B56&amp;F$10,Data!$A:$H,8,FALSE)="Vakantie"),"x",""))))))</f>
        <v/>
      </c>
      <c r="G56" s="19" t="str">
        <f>IF(AND($E$2="Noord",ISNA(VLOOKUP($B$4&amp;$B56&amp;G$10,Data!$A:$H,6,FALSE)=TRUE)),"",IF(AND($E$2="Midden",ISNA(VLOOKUP($B$4&amp;$B56&amp;G$10,Data!$A:$H,7,FALSE)=TRUE)),"",IF(AND($E$2="Zuid",ISNA(VLOOKUP($B$4&amp;$B56&amp;G$10,Data!$A:$H,8,FALSE)=TRUE)),"",IF(AND($E$2="Noord",VLOOKUP($B$4&amp;$B56&amp;G$10,Data!$A:$H,6,FALSE)="Vakantie"),"x",IF(AND($E$2="Midden",VLOOKUP($B$4&amp;$B56&amp;G$10,Data!$A:$H,7,FALSE)="Vakantie"),"x",IF(AND($E$2="Zuid",VLOOKUP($B$4&amp;$B56&amp;G$10,Data!$A:$H,8,FALSE)="Vakantie"),"x",""))))))</f>
        <v/>
      </c>
      <c r="H56" s="19" t="str">
        <f>IF(AND($E$2="Noord",ISNA(VLOOKUP($B$4&amp;$B56&amp;H$10,Data!$A:$H,6,FALSE)=TRUE)),"",IF(AND($E$2="Midden",ISNA(VLOOKUP($B$4&amp;$B56&amp;H$10,Data!$A:$H,7,FALSE)=TRUE)),"",IF(AND($E$2="Zuid",ISNA(VLOOKUP($B$4&amp;$B56&amp;H$10,Data!$A:$H,8,FALSE)=TRUE)),"",IF(AND($E$2="Noord",VLOOKUP($B$4&amp;$B56&amp;H$10,Data!$A:$H,6,FALSE)="Vakantie"),"x",IF(AND($E$2="Midden",VLOOKUP($B$4&amp;$B56&amp;H$10,Data!$A:$H,7,FALSE)="Vakantie"),"x",IF(AND($E$2="Zuid",VLOOKUP($B$4&amp;$B56&amp;H$10,Data!$A:$H,8,FALSE)="Vakantie"),"x",""))))))</f>
        <v/>
      </c>
      <c r="I56" s="19" t="str">
        <f>IF(AND($E$2="Noord",ISNA(VLOOKUP($B$4&amp;$B56&amp;I$10,Data!$A:$H,6,FALSE)=TRUE)),"",IF(AND($E$2="Midden",ISNA(VLOOKUP($B$4&amp;$B56&amp;I$10,Data!$A:$H,7,FALSE)=TRUE)),"",IF(AND($E$2="Zuid",ISNA(VLOOKUP($B$4&amp;$B56&amp;I$10,Data!$A:$H,8,FALSE)=TRUE)),"",IF(AND($E$2="Noord",VLOOKUP($B$4&amp;$B56&amp;I$10,Data!$A:$H,6,FALSE)="Vakantie"),"x",IF(AND($E$2="Midden",VLOOKUP($B$4&amp;$B56&amp;I$10,Data!$A:$H,7,FALSE)="Vakantie"),"x",IF(AND($E$2="Zuid",VLOOKUP($B$4&amp;$B56&amp;I$10,Data!$A:$H,8,FALSE)="Vakantie"),"x",""))))))</f>
        <v/>
      </c>
      <c r="J56" s="83">
        <f t="shared" si="0"/>
        <v>0</v>
      </c>
      <c r="L56" s="94">
        <v>46</v>
      </c>
      <c r="M56" s="126">
        <f t="shared" si="11"/>
        <v>46335</v>
      </c>
      <c r="N56" s="127">
        <f t="shared" si="12"/>
        <v>46339</v>
      </c>
      <c r="O56" s="19" t="str">
        <f>IF(AND($E$2="Noord",ISNA(VLOOKUP($L$4&amp;$L56&amp;O$10,Data!$A:$H,6,FALSE)=TRUE)),"",IF(AND($E$2="Midden",ISNA(VLOOKUP($L$4&amp;$L56&amp;O$10,Data!$A:$H,7,FALSE)=TRUE)),"",IF(AND($E$2="Zuid",ISNA(VLOOKUP($L$4&amp;$L56&amp;O$10,Data!$A:$H,8,FALSE)=TRUE)),"",IF(AND($E$2="Noord",VLOOKUP($L$4&amp;$L56&amp;O$10,Data!$A:$H,6,FALSE)="Vakantie"),"x",IF(AND($E$2="Midden",VLOOKUP($L$4&amp;$L56&amp;O$10,Data!$A:$H,7,FALSE)="Vakantie"),"x",IF(AND($E$2="Zuid",VLOOKUP($L$4&amp;$L56&amp;O$10,Data!$A:$H,8,FALSE)="Vakantie"),"x",""))))))</f>
        <v/>
      </c>
      <c r="P56" s="19" t="str">
        <f>IF(AND($E$2="Noord",ISNA(VLOOKUP($L$4&amp;$L56&amp;P$10,Data!$A:$H,6,FALSE)=TRUE)),"",IF(AND($E$2="Midden",ISNA(VLOOKUP($L$4&amp;$L56&amp;P$10,Data!$A:$H,7,FALSE)=TRUE)),"",IF(AND($E$2="Zuid",ISNA(VLOOKUP($L$4&amp;$L56&amp;P$10,Data!$A:$H,8,FALSE)=TRUE)),"",IF(AND($E$2="Noord",VLOOKUP($L$4&amp;$L56&amp;P$10,Data!$A:$H,6,FALSE)="Vakantie"),"x",IF(AND($E$2="Midden",VLOOKUP($L$4&amp;$L56&amp;P$10,Data!$A:$H,7,FALSE)="Vakantie"),"x",IF(AND($E$2="Zuid",VLOOKUP($L$4&amp;$L56&amp;P$10,Data!$A:$H,8,FALSE)="Vakantie"),"x",""))))))</f>
        <v/>
      </c>
      <c r="Q56" s="19" t="str">
        <f>IF(AND($E$2="Noord",ISNA(VLOOKUP($L$4&amp;$L56&amp;Q$10,Data!$A:$H,6,FALSE)=TRUE)),"",IF(AND($E$2="Midden",ISNA(VLOOKUP($L$4&amp;$L56&amp;Q$10,Data!$A:$H,7,FALSE)=TRUE)),"",IF(AND($E$2="Zuid",ISNA(VLOOKUP($L$4&amp;$L56&amp;Q$10,Data!$A:$H,8,FALSE)=TRUE)),"",IF(AND($E$2="Noord",VLOOKUP($L$4&amp;$L56&amp;Q$10,Data!$A:$H,6,FALSE)="Vakantie"),"x",IF(AND($E$2="Midden",VLOOKUP($L$4&amp;$L56&amp;Q$10,Data!$A:$H,7,FALSE)="Vakantie"),"x",IF(AND($E$2="Zuid",VLOOKUP($L$4&amp;$L56&amp;Q$10,Data!$A:$H,8,FALSE)="Vakantie"),"x",""))))))</f>
        <v/>
      </c>
      <c r="R56" s="19" t="str">
        <f>IF(AND($E$2="Noord",ISNA(VLOOKUP($L$4&amp;$L56&amp;R$10,Data!$A:$H,6,FALSE)=TRUE)),"",IF(AND($E$2="Midden",ISNA(VLOOKUP($L$4&amp;$L56&amp;R$10,Data!$A:$H,7,FALSE)=TRUE)),"",IF(AND($E$2="Zuid",ISNA(VLOOKUP($L$4&amp;$L56&amp;R$10,Data!$A:$H,8,FALSE)=TRUE)),"",IF(AND($E$2="Noord",VLOOKUP($L$4&amp;$L56&amp;R$10,Data!$A:$H,6,FALSE)="Vakantie"),"x",IF(AND($E$2="Midden",VLOOKUP($L$4&amp;$L56&amp;R$10,Data!$A:$H,7,FALSE)="Vakantie"),"x",IF(AND($E$2="Zuid",VLOOKUP($L$4&amp;$L56&amp;R$10,Data!$A:$H,8,FALSE)="Vakantie"),"x",""))))))</f>
        <v/>
      </c>
      <c r="S56" s="19" t="str">
        <f>IF(AND($E$2="Noord",ISNA(VLOOKUP($L$4&amp;$L56&amp;S$10,Data!$A:$H,6,FALSE)=TRUE)),"",IF(AND($E$2="Midden",ISNA(VLOOKUP($L$4&amp;$L56&amp;S$10,Data!$A:$H,7,FALSE)=TRUE)),"",IF(AND($E$2="Zuid",ISNA(VLOOKUP($L$4&amp;$L56&amp;S$10,Data!$A:$H,8,FALSE)=TRUE)),"",IF(AND($E$2="Noord",VLOOKUP($L$4&amp;$L56&amp;S$10,Data!$A:$H,6,FALSE)="Vakantie"),"x",IF(AND($E$2="Midden",VLOOKUP($L$4&amp;$L56&amp;S$10,Data!$A:$H,7,FALSE)="Vakantie"),"x",IF(AND($E$2="Zuid",VLOOKUP($L$4&amp;$L56&amp;S$10,Data!$A:$H,8,FALSE)="Vakantie"),"x",""))))))</f>
        <v/>
      </c>
      <c r="T56" s="83">
        <f t="shared" si="1"/>
        <v>0</v>
      </c>
      <c r="V56" s="94">
        <v>46</v>
      </c>
      <c r="W56" s="126">
        <f t="shared" si="13"/>
        <v>46706</v>
      </c>
      <c r="X56" s="126">
        <f t="shared" si="4"/>
        <v>46710</v>
      </c>
      <c r="Y56" s="19" t="str">
        <f>IF(AND($E$2="Noord",ISNA(VLOOKUP($V$4&amp;$V56&amp;Y$10,Data!$A:$H,6,FALSE)=TRUE)),"",IF(AND($E$2="Midden",ISNA(VLOOKUP($V$4&amp;$V56&amp;Y$10,Data!$A:$H,7,FALSE)=TRUE)),"",IF(AND($E$2="Zuid",ISNA(VLOOKUP($V$4&amp;$V56&amp;Y$10,Data!$A:$H,8,FALSE)=TRUE)),"",IF(AND($E$2="Noord",VLOOKUP($V$4&amp;$V56&amp;Y$10,Data!$A:$H,6,FALSE)="Vakantie"),"x",IF(AND($E$2="Midden",VLOOKUP($V$4&amp;$V56&amp;Y$10,Data!$A:$H,7,FALSE)="Vakantie"),"x",IF(AND($E$2="Zuid",VLOOKUP($V$4&amp;$V56&amp;Y$10,Data!$A:$H,8,FALSE)="Vakantie"),"x",""))))))</f>
        <v/>
      </c>
      <c r="Z56" s="19" t="str">
        <f>IF(AND($E$2="Noord",ISNA(VLOOKUP($V$4&amp;$V56&amp;Z$10,Data!$A:$H,6,FALSE)=TRUE)),"",IF(AND($E$2="Midden",ISNA(VLOOKUP($V$4&amp;$V56&amp;Z$10,Data!$A:$H,7,FALSE)=TRUE)),"",IF(AND($E$2="Zuid",ISNA(VLOOKUP($V$4&amp;$V56&amp;Z$10,Data!$A:$H,8,FALSE)=TRUE)),"",IF(AND($E$2="Noord",VLOOKUP($V$4&amp;$V56&amp;Z$10,Data!$A:$H,6,FALSE)="Vakantie"),"x",IF(AND($E$2="Midden",VLOOKUP($V$4&amp;$V56&amp;Z$10,Data!$A:$H,7,FALSE)="Vakantie"),"x",IF(AND($E$2="Zuid",VLOOKUP($V$4&amp;$V56&amp;Z$10,Data!$A:$H,8,FALSE)="Vakantie"),"x",""))))))</f>
        <v/>
      </c>
      <c r="AA56" s="19" t="str">
        <f>IF(AND($E$2="Noord",ISNA(VLOOKUP($V$4&amp;$V56&amp;AA$10,Data!$A:$H,6,FALSE)=TRUE)),"",IF(AND($E$2="Midden",ISNA(VLOOKUP($V$4&amp;$V56&amp;AA$10,Data!$A:$H,7,FALSE)=TRUE)),"",IF(AND($E$2="Zuid",ISNA(VLOOKUP($V$4&amp;$V56&amp;AA$10,Data!$A:$H,8,FALSE)=TRUE)),"",IF(AND($E$2="Noord",VLOOKUP($V$4&amp;$V56&amp;AA$10,Data!$A:$H,6,FALSE)="Vakantie"),"x",IF(AND($E$2="Midden",VLOOKUP($V$4&amp;$V56&amp;AA$10,Data!$A:$H,7,FALSE)="Vakantie"),"x",IF(AND($E$2="Zuid",VLOOKUP($V$4&amp;$V56&amp;AA$10,Data!$A:$H,8,FALSE)="Vakantie"),"x",""))))))</f>
        <v/>
      </c>
      <c r="AB56" s="19" t="str">
        <f>IF(AND($E$2="Noord",ISNA(VLOOKUP($V$4&amp;$V56&amp;AB$10,Data!$A:$H,6,FALSE)=TRUE)),"",IF(AND($E$2="Midden",ISNA(VLOOKUP($V$4&amp;$V56&amp;AB$10,Data!$A:$H,7,FALSE)=TRUE)),"",IF(AND($E$2="Zuid",ISNA(VLOOKUP($V$4&amp;$V56&amp;AB$10,Data!$A:$H,8,FALSE)=TRUE)),"",IF(AND($E$2="Noord",VLOOKUP($V$4&amp;$V56&amp;AB$10,Data!$A:$H,6,FALSE)="Vakantie"),"x",IF(AND($E$2="Midden",VLOOKUP($V$4&amp;$V56&amp;AB$10,Data!$A:$H,7,FALSE)="Vakantie"),"x",IF(AND($E$2="Zuid",VLOOKUP($V$4&amp;$V56&amp;AB$10,Data!$A:$H,8,FALSE)="Vakantie"),"x",""))))))</f>
        <v/>
      </c>
      <c r="AC56" s="19" t="str">
        <f>IF(AND($E$2="Noord",ISNA(VLOOKUP($V$4&amp;$V56&amp;AC$10,Data!$A:$H,6,FALSE)=TRUE)),"",IF(AND($E$2="Midden",ISNA(VLOOKUP($V$4&amp;$V56&amp;AC$10,Data!$A:$H,7,FALSE)=TRUE)),"",IF(AND($E$2="Zuid",ISNA(VLOOKUP($V$4&amp;$V56&amp;AC$10,Data!$A:$H,8,FALSE)=TRUE)),"",IF(AND($E$2="Noord",VLOOKUP($V$4&amp;$V56&amp;AC$10,Data!$A:$H,6,FALSE)="Vakantie"),"x",IF(AND($E$2="Midden",VLOOKUP($V$4&amp;$V56&amp;AC$10,Data!$A:$H,7,FALSE)="Vakantie"),"x",IF(AND($E$2="Zuid",VLOOKUP($V$4&amp;$V56&amp;AC$10,Data!$A:$H,8,FALSE)="Vakantie"),"x",""))))))</f>
        <v/>
      </c>
      <c r="AD56" s="83">
        <f t="shared" si="2"/>
        <v>0</v>
      </c>
      <c r="AI56">
        <f t="shared" si="5"/>
        <v>1</v>
      </c>
      <c r="AJ56" s="97" t="str">
        <f>IF((COUNTIF($AI$11:$AI56,2))&gt;1,"",IF(OR(AI55="",AI55=2),"",IF(AI56=1,"",IF(AND($AI56=2,E56&lt;&gt;""),$C56,IF(AND($AI56=2,F56&lt;&gt;""),$C56+1,IF(AND($AI56=2,G56&lt;&gt;""),$C56+2,IF(AND($AI56=2,H56&lt;&gt;""),$C56+3,IF(AND($AI56=2,I56&lt;&gt;""),$C56+4,""))))))))</f>
        <v/>
      </c>
      <c r="AK56">
        <f>IF(SUM(E57:$I$62)+$T$68+$AD$68=0,1,2)</f>
        <v>1</v>
      </c>
      <c r="AL56" s="18" t="str">
        <f t="shared" si="6"/>
        <v/>
      </c>
      <c r="AM56">
        <f t="shared" si="7"/>
        <v>1</v>
      </c>
      <c r="AN56" s="18" t="str">
        <f t="shared" si="14"/>
        <v/>
      </c>
      <c r="AO56">
        <f>IF(SUM(O57:$S$62)+$AD$68=0,1,2)</f>
        <v>1</v>
      </c>
      <c r="AP56" s="18" t="str">
        <f t="shared" si="8"/>
        <v/>
      </c>
      <c r="AQ56">
        <f>IF(SUM($O57:$S$62)=0,1,2)</f>
        <v>1</v>
      </c>
      <c r="AR56" s="18" t="str">
        <f>IF((COUNTIF($AI$11:$AI$64,2)+COUNTIF($AM$11:$AM$64,2)+COUNTIF(AQ$12:$AQ56,2))&gt;1,"",IF(OR(AQ55="",AQ55=2),"",IF(AQ56=1,"",IF(AND(AQ56=2,Y56&lt;&gt;""),W56,IF(AND(AQ56=2,Z56&lt;&gt;""),W56+1,IF(AND(AQ56=2,AA56&lt;&gt;""),W56+2,IF(AND(AQ56=2,AB56&lt;&gt;""),W56+3,IF(AND(AQ56=2,AC56&lt;&gt;""),W56+4,""))))))))</f>
        <v/>
      </c>
      <c r="AS56">
        <f>IF(SUM(Y57:$AC$62)=0,1,2)</f>
        <v>1</v>
      </c>
      <c r="AT56" s="18" t="str">
        <f t="shared" si="9"/>
        <v/>
      </c>
    </row>
    <row r="57" spans="2:46" x14ac:dyDescent="0.3">
      <c r="B57" s="94">
        <v>47</v>
      </c>
      <c r="C57" s="95">
        <f t="shared" si="10"/>
        <v>45978</v>
      </c>
      <c r="D57" s="95">
        <f t="shared" si="3"/>
        <v>45982</v>
      </c>
      <c r="E57" s="19" t="str">
        <f>IF(AND($E$2="Noord",ISNA(VLOOKUP($B$4&amp;$B57&amp;E$10,Data!$A:$H,6,FALSE)=TRUE)),"",IF(AND($E$2="Midden",ISNA(VLOOKUP($B$4&amp;$B57&amp;E$10,Data!$A:$H,7,FALSE)=TRUE)),"",IF(AND($E$2="Zuid",ISNA(VLOOKUP($B$4&amp;$B57&amp;E$10,Data!$A:$H,8,FALSE)=TRUE)),"",IF(AND($E$2="Noord",VLOOKUP($B$4&amp;$B57&amp;E$10,Data!$A:$H,6,FALSE)="Vakantie"),"x",IF(AND($E$2="Midden",VLOOKUP($B$4&amp;$B57&amp;E$10,Data!$A:$H,7,FALSE)="Vakantie"),"x",IF(AND($E$2="Zuid",VLOOKUP($B$4&amp;$B57&amp;E$10,Data!$A:$H,8,FALSE)="Vakantie"),"x",""))))))</f>
        <v/>
      </c>
      <c r="F57" s="19" t="str">
        <f>IF(AND($E$2="Noord",ISNA(VLOOKUP($B$4&amp;$B57&amp;F$10,Data!$A:$H,6,FALSE)=TRUE)),"",IF(AND($E$2="Midden",ISNA(VLOOKUP($B$4&amp;$B57&amp;F$10,Data!$A:$H,7,FALSE)=TRUE)),"",IF(AND($E$2="Zuid",ISNA(VLOOKUP($B$4&amp;$B57&amp;F$10,Data!$A:$H,8,FALSE)=TRUE)),"",IF(AND($E$2="Noord",VLOOKUP($B$4&amp;$B57&amp;F$10,Data!$A:$H,6,FALSE)="Vakantie"),"x",IF(AND($E$2="Midden",VLOOKUP($B$4&amp;$B57&amp;F$10,Data!$A:$H,7,FALSE)="Vakantie"),"x",IF(AND($E$2="Zuid",VLOOKUP($B$4&amp;$B57&amp;F$10,Data!$A:$H,8,FALSE)="Vakantie"),"x",""))))))</f>
        <v/>
      </c>
      <c r="G57" s="19" t="str">
        <f>IF(AND($E$2="Noord",ISNA(VLOOKUP($B$4&amp;$B57&amp;G$10,Data!$A:$H,6,FALSE)=TRUE)),"",IF(AND($E$2="Midden",ISNA(VLOOKUP($B$4&amp;$B57&amp;G$10,Data!$A:$H,7,FALSE)=TRUE)),"",IF(AND($E$2="Zuid",ISNA(VLOOKUP($B$4&amp;$B57&amp;G$10,Data!$A:$H,8,FALSE)=TRUE)),"",IF(AND($E$2="Noord",VLOOKUP($B$4&amp;$B57&amp;G$10,Data!$A:$H,6,FALSE)="Vakantie"),"x",IF(AND($E$2="Midden",VLOOKUP($B$4&amp;$B57&amp;G$10,Data!$A:$H,7,FALSE)="Vakantie"),"x",IF(AND($E$2="Zuid",VLOOKUP($B$4&amp;$B57&amp;G$10,Data!$A:$H,8,FALSE)="Vakantie"),"x",""))))))</f>
        <v/>
      </c>
      <c r="H57" s="19" t="str">
        <f>IF(AND($E$2="Noord",ISNA(VLOOKUP($B$4&amp;$B57&amp;H$10,Data!$A:$H,6,FALSE)=TRUE)),"",IF(AND($E$2="Midden",ISNA(VLOOKUP($B$4&amp;$B57&amp;H$10,Data!$A:$H,7,FALSE)=TRUE)),"",IF(AND($E$2="Zuid",ISNA(VLOOKUP($B$4&amp;$B57&amp;H$10,Data!$A:$H,8,FALSE)=TRUE)),"",IF(AND($E$2="Noord",VLOOKUP($B$4&amp;$B57&amp;H$10,Data!$A:$H,6,FALSE)="Vakantie"),"x",IF(AND($E$2="Midden",VLOOKUP($B$4&amp;$B57&amp;H$10,Data!$A:$H,7,FALSE)="Vakantie"),"x",IF(AND($E$2="Zuid",VLOOKUP($B$4&amp;$B57&amp;H$10,Data!$A:$H,8,FALSE)="Vakantie"),"x",""))))))</f>
        <v/>
      </c>
      <c r="I57" s="19" t="str">
        <f>IF(AND($E$2="Noord",ISNA(VLOOKUP($B$4&amp;$B57&amp;I$10,Data!$A:$H,6,FALSE)=TRUE)),"",IF(AND($E$2="Midden",ISNA(VLOOKUP($B$4&amp;$B57&amp;I$10,Data!$A:$H,7,FALSE)=TRUE)),"",IF(AND($E$2="Zuid",ISNA(VLOOKUP($B$4&amp;$B57&amp;I$10,Data!$A:$H,8,FALSE)=TRUE)),"",IF(AND($E$2="Noord",VLOOKUP($B$4&amp;$B57&amp;I$10,Data!$A:$H,6,FALSE)="Vakantie"),"x",IF(AND($E$2="Midden",VLOOKUP($B$4&amp;$B57&amp;I$10,Data!$A:$H,7,FALSE)="Vakantie"),"x",IF(AND($E$2="Zuid",VLOOKUP($B$4&amp;$B57&amp;I$10,Data!$A:$H,8,FALSE)="Vakantie"),"x",""))))))</f>
        <v/>
      </c>
      <c r="J57" s="83">
        <f t="shared" si="0"/>
        <v>0</v>
      </c>
      <c r="L57" s="94">
        <v>47</v>
      </c>
      <c r="M57" s="126">
        <f t="shared" si="11"/>
        <v>46342</v>
      </c>
      <c r="N57" s="127">
        <f t="shared" si="12"/>
        <v>46346</v>
      </c>
      <c r="O57" s="19" t="str">
        <f>IF(AND($E$2="Noord",ISNA(VLOOKUP($L$4&amp;$L57&amp;O$10,Data!$A:$H,6,FALSE)=TRUE)),"",IF(AND($E$2="Midden",ISNA(VLOOKUP($L$4&amp;$L57&amp;O$10,Data!$A:$H,7,FALSE)=TRUE)),"",IF(AND($E$2="Zuid",ISNA(VLOOKUP($L$4&amp;$L57&amp;O$10,Data!$A:$H,8,FALSE)=TRUE)),"",IF(AND($E$2="Noord",VLOOKUP($L$4&amp;$L57&amp;O$10,Data!$A:$H,6,FALSE)="Vakantie"),"x",IF(AND($E$2="Midden",VLOOKUP($L$4&amp;$L57&amp;O$10,Data!$A:$H,7,FALSE)="Vakantie"),"x",IF(AND($E$2="Zuid",VLOOKUP($L$4&amp;$L57&amp;O$10,Data!$A:$H,8,FALSE)="Vakantie"),"x",""))))))</f>
        <v/>
      </c>
      <c r="P57" s="19" t="str">
        <f>IF(AND($E$2="Noord",ISNA(VLOOKUP($L$4&amp;$L57&amp;P$10,Data!$A:$H,6,FALSE)=TRUE)),"",IF(AND($E$2="Midden",ISNA(VLOOKUP($L$4&amp;$L57&amp;P$10,Data!$A:$H,7,FALSE)=TRUE)),"",IF(AND($E$2="Zuid",ISNA(VLOOKUP($L$4&amp;$L57&amp;P$10,Data!$A:$H,8,FALSE)=TRUE)),"",IF(AND($E$2="Noord",VLOOKUP($L$4&amp;$L57&amp;P$10,Data!$A:$H,6,FALSE)="Vakantie"),"x",IF(AND($E$2="Midden",VLOOKUP($L$4&amp;$L57&amp;P$10,Data!$A:$H,7,FALSE)="Vakantie"),"x",IF(AND($E$2="Zuid",VLOOKUP($L$4&amp;$L57&amp;P$10,Data!$A:$H,8,FALSE)="Vakantie"),"x",""))))))</f>
        <v/>
      </c>
      <c r="Q57" s="19" t="str">
        <f>IF(AND($E$2="Noord",ISNA(VLOOKUP($L$4&amp;$L57&amp;Q$10,Data!$A:$H,6,FALSE)=TRUE)),"",IF(AND($E$2="Midden",ISNA(VLOOKUP($L$4&amp;$L57&amp;Q$10,Data!$A:$H,7,FALSE)=TRUE)),"",IF(AND($E$2="Zuid",ISNA(VLOOKUP($L$4&amp;$L57&amp;Q$10,Data!$A:$H,8,FALSE)=TRUE)),"",IF(AND($E$2="Noord",VLOOKUP($L$4&amp;$L57&amp;Q$10,Data!$A:$H,6,FALSE)="Vakantie"),"x",IF(AND($E$2="Midden",VLOOKUP($L$4&amp;$L57&amp;Q$10,Data!$A:$H,7,FALSE)="Vakantie"),"x",IF(AND($E$2="Zuid",VLOOKUP($L$4&amp;$L57&amp;Q$10,Data!$A:$H,8,FALSE)="Vakantie"),"x",""))))))</f>
        <v/>
      </c>
      <c r="R57" s="19" t="str">
        <f>IF(AND($E$2="Noord",ISNA(VLOOKUP($L$4&amp;$L57&amp;R$10,Data!$A:$H,6,FALSE)=TRUE)),"",IF(AND($E$2="Midden",ISNA(VLOOKUP($L$4&amp;$L57&amp;R$10,Data!$A:$H,7,FALSE)=TRUE)),"",IF(AND($E$2="Zuid",ISNA(VLOOKUP($L$4&amp;$L57&amp;R$10,Data!$A:$H,8,FALSE)=TRUE)),"",IF(AND($E$2="Noord",VLOOKUP($L$4&amp;$L57&amp;R$10,Data!$A:$H,6,FALSE)="Vakantie"),"x",IF(AND($E$2="Midden",VLOOKUP($L$4&amp;$L57&amp;R$10,Data!$A:$H,7,FALSE)="Vakantie"),"x",IF(AND($E$2="Zuid",VLOOKUP($L$4&amp;$L57&amp;R$10,Data!$A:$H,8,FALSE)="Vakantie"),"x",""))))))</f>
        <v/>
      </c>
      <c r="S57" s="19" t="str">
        <f>IF(AND($E$2="Noord",ISNA(VLOOKUP($L$4&amp;$L57&amp;S$10,Data!$A:$H,6,FALSE)=TRUE)),"",IF(AND($E$2="Midden",ISNA(VLOOKUP($L$4&amp;$L57&amp;S$10,Data!$A:$H,7,FALSE)=TRUE)),"",IF(AND($E$2="Zuid",ISNA(VLOOKUP($L$4&amp;$L57&amp;S$10,Data!$A:$H,8,FALSE)=TRUE)),"",IF(AND($E$2="Noord",VLOOKUP($L$4&amp;$L57&amp;S$10,Data!$A:$H,6,FALSE)="Vakantie"),"x",IF(AND($E$2="Midden",VLOOKUP($L$4&amp;$L57&amp;S$10,Data!$A:$H,7,FALSE)="Vakantie"),"x",IF(AND($E$2="Zuid",VLOOKUP($L$4&amp;$L57&amp;S$10,Data!$A:$H,8,FALSE)="Vakantie"),"x",""))))))</f>
        <v/>
      </c>
      <c r="T57" s="83">
        <f t="shared" si="1"/>
        <v>0</v>
      </c>
      <c r="V57" s="94">
        <v>47</v>
      </c>
      <c r="W57" s="126">
        <f t="shared" si="13"/>
        <v>46713</v>
      </c>
      <c r="X57" s="126">
        <f t="shared" si="4"/>
        <v>46717</v>
      </c>
      <c r="Y57" s="19" t="str">
        <f>IF(AND($E$2="Noord",ISNA(VLOOKUP($V$4&amp;$V57&amp;Y$10,Data!$A:$H,6,FALSE)=TRUE)),"",IF(AND($E$2="Midden",ISNA(VLOOKUP($V$4&amp;$V57&amp;Y$10,Data!$A:$H,7,FALSE)=TRUE)),"",IF(AND($E$2="Zuid",ISNA(VLOOKUP($V$4&amp;$V57&amp;Y$10,Data!$A:$H,8,FALSE)=TRUE)),"",IF(AND($E$2="Noord",VLOOKUP($V$4&amp;$V57&amp;Y$10,Data!$A:$H,6,FALSE)="Vakantie"),"x",IF(AND($E$2="Midden",VLOOKUP($V$4&amp;$V57&amp;Y$10,Data!$A:$H,7,FALSE)="Vakantie"),"x",IF(AND($E$2="Zuid",VLOOKUP($V$4&amp;$V57&amp;Y$10,Data!$A:$H,8,FALSE)="Vakantie"),"x",""))))))</f>
        <v/>
      </c>
      <c r="Z57" s="19" t="str">
        <f>IF(AND($E$2="Noord",ISNA(VLOOKUP($V$4&amp;$V57&amp;Z$10,Data!$A:$H,6,FALSE)=TRUE)),"",IF(AND($E$2="Midden",ISNA(VLOOKUP($V$4&amp;$V57&amp;Z$10,Data!$A:$H,7,FALSE)=TRUE)),"",IF(AND($E$2="Zuid",ISNA(VLOOKUP($V$4&amp;$V57&amp;Z$10,Data!$A:$H,8,FALSE)=TRUE)),"",IF(AND($E$2="Noord",VLOOKUP($V$4&amp;$V57&amp;Z$10,Data!$A:$H,6,FALSE)="Vakantie"),"x",IF(AND($E$2="Midden",VLOOKUP($V$4&amp;$V57&amp;Z$10,Data!$A:$H,7,FALSE)="Vakantie"),"x",IF(AND($E$2="Zuid",VLOOKUP($V$4&amp;$V57&amp;Z$10,Data!$A:$H,8,FALSE)="Vakantie"),"x",""))))))</f>
        <v/>
      </c>
      <c r="AA57" s="19" t="str">
        <f>IF(AND($E$2="Noord",ISNA(VLOOKUP($V$4&amp;$V57&amp;AA$10,Data!$A:$H,6,FALSE)=TRUE)),"",IF(AND($E$2="Midden",ISNA(VLOOKUP($V$4&amp;$V57&amp;AA$10,Data!$A:$H,7,FALSE)=TRUE)),"",IF(AND($E$2="Zuid",ISNA(VLOOKUP($V$4&amp;$V57&amp;AA$10,Data!$A:$H,8,FALSE)=TRUE)),"",IF(AND($E$2="Noord",VLOOKUP($V$4&amp;$V57&amp;AA$10,Data!$A:$H,6,FALSE)="Vakantie"),"x",IF(AND($E$2="Midden",VLOOKUP($V$4&amp;$V57&amp;AA$10,Data!$A:$H,7,FALSE)="Vakantie"),"x",IF(AND($E$2="Zuid",VLOOKUP($V$4&amp;$V57&amp;AA$10,Data!$A:$H,8,FALSE)="Vakantie"),"x",""))))))</f>
        <v/>
      </c>
      <c r="AB57" s="19" t="str">
        <f>IF(AND($E$2="Noord",ISNA(VLOOKUP($V$4&amp;$V57&amp;AB$10,Data!$A:$H,6,FALSE)=TRUE)),"",IF(AND($E$2="Midden",ISNA(VLOOKUP($V$4&amp;$V57&amp;AB$10,Data!$A:$H,7,FALSE)=TRUE)),"",IF(AND($E$2="Zuid",ISNA(VLOOKUP($V$4&amp;$V57&amp;AB$10,Data!$A:$H,8,FALSE)=TRUE)),"",IF(AND($E$2="Noord",VLOOKUP($V$4&amp;$V57&amp;AB$10,Data!$A:$H,6,FALSE)="Vakantie"),"x",IF(AND($E$2="Midden",VLOOKUP($V$4&amp;$V57&amp;AB$10,Data!$A:$H,7,FALSE)="Vakantie"),"x",IF(AND($E$2="Zuid",VLOOKUP($V$4&amp;$V57&amp;AB$10,Data!$A:$H,8,FALSE)="Vakantie"),"x",""))))))</f>
        <v/>
      </c>
      <c r="AC57" s="19" t="str">
        <f>IF(AND($E$2="Noord",ISNA(VLOOKUP($V$4&amp;$V57&amp;AC$10,Data!$A:$H,6,FALSE)=TRUE)),"",IF(AND($E$2="Midden",ISNA(VLOOKUP($V$4&amp;$V57&amp;AC$10,Data!$A:$H,7,FALSE)=TRUE)),"",IF(AND($E$2="Zuid",ISNA(VLOOKUP($V$4&amp;$V57&amp;AC$10,Data!$A:$H,8,FALSE)=TRUE)),"",IF(AND($E$2="Noord",VLOOKUP($V$4&amp;$V57&amp;AC$10,Data!$A:$H,6,FALSE)="Vakantie"),"x",IF(AND($E$2="Midden",VLOOKUP($V$4&amp;$V57&amp;AC$10,Data!$A:$H,7,FALSE)="Vakantie"),"x",IF(AND($E$2="Zuid",VLOOKUP($V$4&amp;$V57&amp;AC$10,Data!$A:$H,8,FALSE)="Vakantie"),"x",""))))))</f>
        <v/>
      </c>
      <c r="AD57" s="83">
        <f t="shared" si="2"/>
        <v>0</v>
      </c>
      <c r="AI57">
        <f t="shared" si="5"/>
        <v>1</v>
      </c>
      <c r="AJ57" s="97" t="str">
        <f>IF((COUNTIF($AI$11:$AI57,2))&gt;1,"",IF(OR(AI56="",AI56=2),"",IF(AI57=1,"",IF(AND($AI57=2,E57&lt;&gt;""),$C57,IF(AND($AI57=2,F57&lt;&gt;""),$C57+1,IF(AND($AI57=2,G57&lt;&gt;""),$C57+2,IF(AND($AI57=2,H57&lt;&gt;""),$C57+3,IF(AND($AI57=2,I57&lt;&gt;""),$C57+4,""))))))))</f>
        <v/>
      </c>
      <c r="AK57">
        <f>IF(SUM(E58:$I$62)+$T$68+$AD$68=0,1,2)</f>
        <v>1</v>
      </c>
      <c r="AL57" s="18" t="str">
        <f t="shared" si="6"/>
        <v/>
      </c>
      <c r="AM57">
        <f t="shared" si="7"/>
        <v>1</v>
      </c>
      <c r="AN57" s="18" t="str">
        <f t="shared" si="14"/>
        <v/>
      </c>
      <c r="AO57">
        <f>IF(SUM(O58:$S$62)+$AD$68=0,1,2)</f>
        <v>1</v>
      </c>
      <c r="AP57" s="18" t="str">
        <f t="shared" si="8"/>
        <v/>
      </c>
      <c r="AQ57">
        <f>IF(SUM($O58:$S$62)=0,1,2)</f>
        <v>1</v>
      </c>
      <c r="AR57" s="18" t="str">
        <f>IF((COUNTIF($AI$11:$AI$64,2)+COUNTIF($AM$11:$AM$64,2)+COUNTIF(AQ$12:$AQ57,2))&gt;1,"",IF(OR(AQ56="",AQ56=2),"",IF(AQ57=1,"",IF(AND(AQ57=2,Y57&lt;&gt;""),W57,IF(AND(AQ57=2,Z57&lt;&gt;""),W57+1,IF(AND(AQ57=2,AA57&lt;&gt;""),W57+2,IF(AND(AQ57=2,AB57&lt;&gt;""),W57+3,IF(AND(AQ57=2,AC57&lt;&gt;""),W57+4,""))))))))</f>
        <v/>
      </c>
      <c r="AS57">
        <f>IF(SUM(Y58:$AC$62)=0,1,2)</f>
        <v>1</v>
      </c>
      <c r="AT57" s="18" t="str">
        <f t="shared" si="9"/>
        <v/>
      </c>
    </row>
    <row r="58" spans="2:46" x14ac:dyDescent="0.3">
      <c r="B58" s="94">
        <v>48</v>
      </c>
      <c r="C58" s="95">
        <f>C57+7</f>
        <v>45985</v>
      </c>
      <c r="D58" s="95">
        <f t="shared" si="3"/>
        <v>45989</v>
      </c>
      <c r="E58" s="19" t="str">
        <f>IF(AND($E$2="Noord",ISNA(VLOOKUP($B$4&amp;$B58&amp;E$10,Data!$A:$H,6,FALSE)=TRUE)),"",IF(AND($E$2="Midden",ISNA(VLOOKUP($B$4&amp;$B58&amp;E$10,Data!$A:$H,7,FALSE)=TRUE)),"",IF(AND($E$2="Zuid",ISNA(VLOOKUP($B$4&amp;$B58&amp;E$10,Data!$A:$H,8,FALSE)=TRUE)),"",IF(AND($E$2="Noord",VLOOKUP($B$4&amp;$B58&amp;E$10,Data!$A:$H,6,FALSE)="Vakantie"),"x",IF(AND($E$2="Midden",VLOOKUP($B$4&amp;$B58&amp;E$10,Data!$A:$H,7,FALSE)="Vakantie"),"x",IF(AND($E$2="Zuid",VLOOKUP($B$4&amp;$B58&amp;E$10,Data!$A:$H,8,FALSE)="Vakantie"),"x",""))))))</f>
        <v/>
      </c>
      <c r="F58" s="19" t="str">
        <f>IF(AND($E$2="Noord",ISNA(VLOOKUP($B$4&amp;$B58&amp;F$10,Data!$A:$H,6,FALSE)=TRUE)),"",IF(AND($E$2="Midden",ISNA(VLOOKUP($B$4&amp;$B58&amp;F$10,Data!$A:$H,7,FALSE)=TRUE)),"",IF(AND($E$2="Zuid",ISNA(VLOOKUP($B$4&amp;$B58&amp;F$10,Data!$A:$H,8,FALSE)=TRUE)),"",IF(AND($E$2="Noord",VLOOKUP($B$4&amp;$B58&amp;F$10,Data!$A:$H,6,FALSE)="Vakantie"),"x",IF(AND($E$2="Midden",VLOOKUP($B$4&amp;$B58&amp;F$10,Data!$A:$H,7,FALSE)="Vakantie"),"x",IF(AND($E$2="Zuid",VLOOKUP($B$4&amp;$B58&amp;F$10,Data!$A:$H,8,FALSE)="Vakantie"),"x",""))))))</f>
        <v/>
      </c>
      <c r="G58" s="19" t="str">
        <f>IF(AND($E$2="Noord",ISNA(VLOOKUP($B$4&amp;$B58&amp;G$10,Data!$A:$H,6,FALSE)=TRUE)),"",IF(AND($E$2="Midden",ISNA(VLOOKUP($B$4&amp;$B58&amp;G$10,Data!$A:$H,7,FALSE)=TRUE)),"",IF(AND($E$2="Zuid",ISNA(VLOOKUP($B$4&amp;$B58&amp;G$10,Data!$A:$H,8,FALSE)=TRUE)),"",IF(AND($E$2="Noord",VLOOKUP($B$4&amp;$B58&amp;G$10,Data!$A:$H,6,FALSE)="Vakantie"),"x",IF(AND($E$2="Midden",VLOOKUP($B$4&amp;$B58&amp;G$10,Data!$A:$H,7,FALSE)="Vakantie"),"x",IF(AND($E$2="Zuid",VLOOKUP($B$4&amp;$B58&amp;G$10,Data!$A:$H,8,FALSE)="Vakantie"),"x",""))))))</f>
        <v/>
      </c>
      <c r="H58" s="19" t="str">
        <f>IF(AND($E$2="Noord",ISNA(VLOOKUP($B$4&amp;$B58&amp;H$10,Data!$A:$H,6,FALSE)=TRUE)),"",IF(AND($E$2="Midden",ISNA(VLOOKUP($B$4&amp;$B58&amp;H$10,Data!$A:$H,7,FALSE)=TRUE)),"",IF(AND($E$2="Zuid",ISNA(VLOOKUP($B$4&amp;$B58&amp;H$10,Data!$A:$H,8,FALSE)=TRUE)),"",IF(AND($E$2="Noord",VLOOKUP($B$4&amp;$B58&amp;H$10,Data!$A:$H,6,FALSE)="Vakantie"),"x",IF(AND($E$2="Midden",VLOOKUP($B$4&amp;$B58&amp;H$10,Data!$A:$H,7,FALSE)="Vakantie"),"x",IF(AND($E$2="Zuid",VLOOKUP($B$4&amp;$B58&amp;H$10,Data!$A:$H,8,FALSE)="Vakantie"),"x",""))))))</f>
        <v/>
      </c>
      <c r="I58" s="19" t="str">
        <f>IF(AND($E$2="Noord",ISNA(VLOOKUP($B$4&amp;$B58&amp;I$10,Data!$A:$H,6,FALSE)=TRUE)),"",IF(AND($E$2="Midden",ISNA(VLOOKUP($B$4&amp;$B58&amp;I$10,Data!$A:$H,7,FALSE)=TRUE)),"",IF(AND($E$2="Zuid",ISNA(VLOOKUP($B$4&amp;$B58&amp;I$10,Data!$A:$H,8,FALSE)=TRUE)),"",IF(AND($E$2="Noord",VLOOKUP($B$4&amp;$B58&amp;I$10,Data!$A:$H,6,FALSE)="Vakantie"),"x",IF(AND($E$2="Midden",VLOOKUP($B$4&amp;$B58&amp;I$10,Data!$A:$H,7,FALSE)="Vakantie"),"x",IF(AND($E$2="Zuid",VLOOKUP($B$4&amp;$B58&amp;I$10,Data!$A:$H,8,FALSE)="Vakantie"),"x",""))))))</f>
        <v/>
      </c>
      <c r="J58" s="83">
        <f t="shared" si="0"/>
        <v>0</v>
      </c>
      <c r="L58" s="94">
        <v>48</v>
      </c>
      <c r="M58" s="126">
        <f t="shared" si="11"/>
        <v>46349</v>
      </c>
      <c r="N58" s="127">
        <f t="shared" si="12"/>
        <v>46353</v>
      </c>
      <c r="O58" s="19" t="str">
        <f>IF(AND($E$2="Noord",ISNA(VLOOKUP($L$4&amp;$L58&amp;O$10,Data!$A:$H,6,FALSE)=TRUE)),"",IF(AND($E$2="Midden",ISNA(VLOOKUP($L$4&amp;$L58&amp;O$10,Data!$A:$H,7,FALSE)=TRUE)),"",IF(AND($E$2="Zuid",ISNA(VLOOKUP($L$4&amp;$L58&amp;O$10,Data!$A:$H,8,FALSE)=TRUE)),"",IF(AND($E$2="Noord",VLOOKUP($L$4&amp;$L58&amp;O$10,Data!$A:$H,6,FALSE)="Vakantie"),"x",IF(AND($E$2="Midden",VLOOKUP($L$4&amp;$L58&amp;O$10,Data!$A:$H,7,FALSE)="Vakantie"),"x",IF(AND($E$2="Zuid",VLOOKUP($L$4&amp;$L58&amp;O$10,Data!$A:$H,8,FALSE)="Vakantie"),"x",""))))))</f>
        <v/>
      </c>
      <c r="P58" s="19" t="str">
        <f>IF(AND($E$2="Noord",ISNA(VLOOKUP($L$4&amp;$L58&amp;P$10,Data!$A:$H,6,FALSE)=TRUE)),"",IF(AND($E$2="Midden",ISNA(VLOOKUP($L$4&amp;$L58&amp;P$10,Data!$A:$H,7,FALSE)=TRUE)),"",IF(AND($E$2="Zuid",ISNA(VLOOKUP($L$4&amp;$L58&amp;P$10,Data!$A:$H,8,FALSE)=TRUE)),"",IF(AND($E$2="Noord",VLOOKUP($L$4&amp;$L58&amp;P$10,Data!$A:$H,6,FALSE)="Vakantie"),"x",IF(AND($E$2="Midden",VLOOKUP($L$4&amp;$L58&amp;P$10,Data!$A:$H,7,FALSE)="Vakantie"),"x",IF(AND($E$2="Zuid",VLOOKUP($L$4&amp;$L58&amp;P$10,Data!$A:$H,8,FALSE)="Vakantie"),"x",""))))))</f>
        <v/>
      </c>
      <c r="Q58" s="19" t="str">
        <f>IF(AND($E$2="Noord",ISNA(VLOOKUP($L$4&amp;$L58&amp;Q$10,Data!$A:$H,6,FALSE)=TRUE)),"",IF(AND($E$2="Midden",ISNA(VLOOKUP($L$4&amp;$L58&amp;Q$10,Data!$A:$H,7,FALSE)=TRUE)),"",IF(AND($E$2="Zuid",ISNA(VLOOKUP($L$4&amp;$L58&amp;Q$10,Data!$A:$H,8,FALSE)=TRUE)),"",IF(AND($E$2="Noord",VLOOKUP($L$4&amp;$L58&amp;Q$10,Data!$A:$H,6,FALSE)="Vakantie"),"x",IF(AND($E$2="Midden",VLOOKUP($L$4&amp;$L58&amp;Q$10,Data!$A:$H,7,FALSE)="Vakantie"),"x",IF(AND($E$2="Zuid",VLOOKUP($L$4&amp;$L58&amp;Q$10,Data!$A:$H,8,FALSE)="Vakantie"),"x",""))))))</f>
        <v/>
      </c>
      <c r="R58" s="19" t="str">
        <f>IF(AND($E$2="Noord",ISNA(VLOOKUP($L$4&amp;$L58&amp;R$10,Data!$A:$H,6,FALSE)=TRUE)),"",IF(AND($E$2="Midden",ISNA(VLOOKUP($L$4&amp;$L58&amp;R$10,Data!$A:$H,7,FALSE)=TRUE)),"",IF(AND($E$2="Zuid",ISNA(VLOOKUP($L$4&amp;$L58&amp;R$10,Data!$A:$H,8,FALSE)=TRUE)),"",IF(AND($E$2="Noord",VLOOKUP($L$4&amp;$L58&amp;R$10,Data!$A:$H,6,FALSE)="Vakantie"),"x",IF(AND($E$2="Midden",VLOOKUP($L$4&amp;$L58&amp;R$10,Data!$A:$H,7,FALSE)="Vakantie"),"x",IF(AND($E$2="Zuid",VLOOKUP($L$4&amp;$L58&amp;R$10,Data!$A:$H,8,FALSE)="Vakantie"),"x",""))))))</f>
        <v/>
      </c>
      <c r="S58" s="19" t="str">
        <f>IF(AND($E$2="Noord",ISNA(VLOOKUP($L$4&amp;$L58&amp;S$10,Data!$A:$H,6,FALSE)=TRUE)),"",IF(AND($E$2="Midden",ISNA(VLOOKUP($L$4&amp;$L58&amp;S$10,Data!$A:$H,7,FALSE)=TRUE)),"",IF(AND($E$2="Zuid",ISNA(VLOOKUP($L$4&amp;$L58&amp;S$10,Data!$A:$H,8,FALSE)=TRUE)),"",IF(AND($E$2="Noord",VLOOKUP($L$4&amp;$L58&amp;S$10,Data!$A:$H,6,FALSE)="Vakantie"),"x",IF(AND($E$2="Midden",VLOOKUP($L$4&amp;$L58&amp;S$10,Data!$A:$H,7,FALSE)="Vakantie"),"x",IF(AND($E$2="Zuid",VLOOKUP($L$4&amp;$L58&amp;S$10,Data!$A:$H,8,FALSE)="Vakantie"),"x",""))))))</f>
        <v/>
      </c>
      <c r="T58" s="83">
        <f t="shared" si="1"/>
        <v>0</v>
      </c>
      <c r="V58" s="94">
        <v>48</v>
      </c>
      <c r="W58" s="126">
        <f t="shared" si="13"/>
        <v>46720</v>
      </c>
      <c r="X58" s="126">
        <f t="shared" si="4"/>
        <v>46724</v>
      </c>
      <c r="Y58" s="19" t="str">
        <f>IF(AND($E$2="Noord",ISNA(VLOOKUP($V$4&amp;$V58&amp;Y$10,Data!$A:$H,6,FALSE)=TRUE)),"",IF(AND($E$2="Midden",ISNA(VLOOKUP($V$4&amp;$V58&amp;Y$10,Data!$A:$H,7,FALSE)=TRUE)),"",IF(AND($E$2="Zuid",ISNA(VLOOKUP($V$4&amp;$V58&amp;Y$10,Data!$A:$H,8,FALSE)=TRUE)),"",IF(AND($E$2="Noord",VLOOKUP($V$4&amp;$V58&amp;Y$10,Data!$A:$H,6,FALSE)="Vakantie"),"x",IF(AND($E$2="Midden",VLOOKUP($V$4&amp;$V58&amp;Y$10,Data!$A:$H,7,FALSE)="Vakantie"),"x",IF(AND($E$2="Zuid",VLOOKUP($V$4&amp;$V58&amp;Y$10,Data!$A:$H,8,FALSE)="Vakantie"),"x",""))))))</f>
        <v/>
      </c>
      <c r="Z58" s="19" t="str">
        <f>IF(AND($E$2="Noord",ISNA(VLOOKUP($V$4&amp;$V58&amp;Z$10,Data!$A:$H,6,FALSE)=TRUE)),"",IF(AND($E$2="Midden",ISNA(VLOOKUP($V$4&amp;$V58&amp;Z$10,Data!$A:$H,7,FALSE)=TRUE)),"",IF(AND($E$2="Zuid",ISNA(VLOOKUP($V$4&amp;$V58&amp;Z$10,Data!$A:$H,8,FALSE)=TRUE)),"",IF(AND($E$2="Noord",VLOOKUP($V$4&amp;$V58&amp;Z$10,Data!$A:$H,6,FALSE)="Vakantie"),"x",IF(AND($E$2="Midden",VLOOKUP($V$4&amp;$V58&amp;Z$10,Data!$A:$H,7,FALSE)="Vakantie"),"x",IF(AND($E$2="Zuid",VLOOKUP($V$4&amp;$V58&amp;Z$10,Data!$A:$H,8,FALSE)="Vakantie"),"x",""))))))</f>
        <v/>
      </c>
      <c r="AA58" s="19" t="str">
        <f>IF(AND($E$2="Noord",ISNA(VLOOKUP($V$4&amp;$V58&amp;AA$10,Data!$A:$H,6,FALSE)=TRUE)),"",IF(AND($E$2="Midden",ISNA(VLOOKUP($V$4&amp;$V58&amp;AA$10,Data!$A:$H,7,FALSE)=TRUE)),"",IF(AND($E$2="Zuid",ISNA(VLOOKUP($V$4&amp;$V58&amp;AA$10,Data!$A:$H,8,FALSE)=TRUE)),"",IF(AND($E$2="Noord",VLOOKUP($V$4&amp;$V58&amp;AA$10,Data!$A:$H,6,FALSE)="Vakantie"),"x",IF(AND($E$2="Midden",VLOOKUP($V$4&amp;$V58&amp;AA$10,Data!$A:$H,7,FALSE)="Vakantie"),"x",IF(AND($E$2="Zuid",VLOOKUP($V$4&amp;$V58&amp;AA$10,Data!$A:$H,8,FALSE)="Vakantie"),"x",""))))))</f>
        <v/>
      </c>
      <c r="AB58" s="19" t="str">
        <f>IF(AND($E$2="Noord",ISNA(VLOOKUP($V$4&amp;$V58&amp;AB$10,Data!$A:$H,6,FALSE)=TRUE)),"",IF(AND($E$2="Midden",ISNA(VLOOKUP($V$4&amp;$V58&amp;AB$10,Data!$A:$H,7,FALSE)=TRUE)),"",IF(AND($E$2="Zuid",ISNA(VLOOKUP($V$4&amp;$V58&amp;AB$10,Data!$A:$H,8,FALSE)=TRUE)),"",IF(AND($E$2="Noord",VLOOKUP($V$4&amp;$V58&amp;AB$10,Data!$A:$H,6,FALSE)="Vakantie"),"x",IF(AND($E$2="Midden",VLOOKUP($V$4&amp;$V58&amp;AB$10,Data!$A:$H,7,FALSE)="Vakantie"),"x",IF(AND($E$2="Zuid",VLOOKUP($V$4&amp;$V58&amp;AB$10,Data!$A:$H,8,FALSE)="Vakantie"),"x",""))))))</f>
        <v/>
      </c>
      <c r="AC58" s="19" t="str">
        <f>IF(AND($E$2="Noord",ISNA(VLOOKUP($V$4&amp;$V58&amp;AC$10,Data!$A:$H,6,FALSE)=TRUE)),"",IF(AND($E$2="Midden",ISNA(VLOOKUP($V$4&amp;$V58&amp;AC$10,Data!$A:$H,7,FALSE)=TRUE)),"",IF(AND($E$2="Zuid",ISNA(VLOOKUP($V$4&amp;$V58&amp;AC$10,Data!$A:$H,8,FALSE)=TRUE)),"",IF(AND($E$2="Noord",VLOOKUP($V$4&amp;$V58&amp;AC$10,Data!$A:$H,6,FALSE)="Vakantie"),"x",IF(AND($E$2="Midden",VLOOKUP($V$4&amp;$V58&amp;AC$10,Data!$A:$H,7,FALSE)="Vakantie"),"x",IF(AND($E$2="Zuid",VLOOKUP($V$4&amp;$V58&amp;AC$10,Data!$A:$H,8,FALSE)="Vakantie"),"x",""))))))</f>
        <v/>
      </c>
      <c r="AD58" s="83">
        <f t="shared" si="2"/>
        <v>0</v>
      </c>
      <c r="AI58">
        <f t="shared" si="5"/>
        <v>1</v>
      </c>
      <c r="AJ58" s="97" t="str">
        <f>IF((COUNTIF($AI$11:$AI58,2))&gt;1,"",IF(OR(AI57="",AI57=2),"",IF(AI58=1,"",IF(AND($AI58=2,E58&lt;&gt;""),$C58,IF(AND($AI58=2,F58&lt;&gt;""),$C58+1,IF(AND($AI58=2,G58&lt;&gt;""),$C58+2,IF(AND($AI58=2,H58&lt;&gt;""),$C58+3,IF(AND($AI58=2,I58&lt;&gt;""),$C58+4,""))))))))</f>
        <v/>
      </c>
      <c r="AK58">
        <f>IF(SUM(E59:$I$62)+$T$68+$AD$68=0,1,2)</f>
        <v>1</v>
      </c>
      <c r="AL58" s="18" t="str">
        <f t="shared" si="6"/>
        <v/>
      </c>
      <c r="AM58">
        <f t="shared" si="7"/>
        <v>1</v>
      </c>
      <c r="AN58" s="18" t="str">
        <f t="shared" si="14"/>
        <v/>
      </c>
      <c r="AO58">
        <f>IF(SUM(O59:$S$62)+$AD$68=0,1,2)</f>
        <v>1</v>
      </c>
      <c r="AP58" s="18" t="str">
        <f t="shared" si="8"/>
        <v/>
      </c>
      <c r="AQ58">
        <f>IF(SUM($O59:$S$62)=0,1,2)</f>
        <v>1</v>
      </c>
      <c r="AR58" s="18" t="str">
        <f>IF((COUNTIF($AI$11:$AI$64,2)+COUNTIF($AM$11:$AM$64,2)+COUNTIF(AQ$12:$AQ58,2))&gt;1,"",IF(OR(AQ57="",AQ57=2),"",IF(AQ58=1,"",IF(AND(AQ58=2,Y58&lt;&gt;""),W58,IF(AND(AQ58=2,Z58&lt;&gt;""),W58+1,IF(AND(AQ58=2,AA58&lt;&gt;""),W58+2,IF(AND(AQ58=2,AB58&lt;&gt;""),W58+3,IF(AND(AQ58=2,AC58&lt;&gt;""),W58+4,""))))))))</f>
        <v/>
      </c>
      <c r="AS58">
        <f>IF(SUM(Y59:$AC$62)=0,1,2)</f>
        <v>1</v>
      </c>
      <c r="AT58" s="18" t="str">
        <f t="shared" si="9"/>
        <v/>
      </c>
    </row>
    <row r="59" spans="2:46" x14ac:dyDescent="0.3">
      <c r="B59" s="94">
        <v>49</v>
      </c>
      <c r="C59" s="95">
        <f t="shared" si="10"/>
        <v>45992</v>
      </c>
      <c r="D59" s="95">
        <f t="shared" si="3"/>
        <v>45996</v>
      </c>
      <c r="E59" s="19" t="str">
        <f>IF(AND($E$2="Noord",ISNA(VLOOKUP($B$4&amp;$B59&amp;E$10,Data!$A:$H,6,FALSE)=TRUE)),"",IF(AND($E$2="Midden",ISNA(VLOOKUP($B$4&amp;$B59&amp;E$10,Data!$A:$H,7,FALSE)=TRUE)),"",IF(AND($E$2="Zuid",ISNA(VLOOKUP($B$4&amp;$B59&amp;E$10,Data!$A:$H,8,FALSE)=TRUE)),"",IF(AND($E$2="Noord",VLOOKUP($B$4&amp;$B59&amp;E$10,Data!$A:$H,6,FALSE)="Vakantie"),"x",IF(AND($E$2="Midden",VLOOKUP($B$4&amp;$B59&amp;E$10,Data!$A:$H,7,FALSE)="Vakantie"),"x",IF(AND($E$2="Zuid",VLOOKUP($B$4&amp;$B59&amp;E$10,Data!$A:$H,8,FALSE)="Vakantie"),"x",""))))))</f>
        <v/>
      </c>
      <c r="F59" s="19" t="str">
        <f>IF(AND($E$2="Noord",ISNA(VLOOKUP($B$4&amp;$B59&amp;F$10,Data!$A:$H,6,FALSE)=TRUE)),"",IF(AND($E$2="Midden",ISNA(VLOOKUP($B$4&amp;$B59&amp;F$10,Data!$A:$H,7,FALSE)=TRUE)),"",IF(AND($E$2="Zuid",ISNA(VLOOKUP($B$4&amp;$B59&amp;F$10,Data!$A:$H,8,FALSE)=TRUE)),"",IF(AND($E$2="Noord",VLOOKUP($B$4&amp;$B59&amp;F$10,Data!$A:$H,6,FALSE)="Vakantie"),"x",IF(AND($E$2="Midden",VLOOKUP($B$4&amp;$B59&amp;F$10,Data!$A:$H,7,FALSE)="Vakantie"),"x",IF(AND($E$2="Zuid",VLOOKUP($B$4&amp;$B59&amp;F$10,Data!$A:$H,8,FALSE)="Vakantie"),"x",""))))))</f>
        <v/>
      </c>
      <c r="G59" s="19" t="str">
        <f>IF(AND($E$2="Noord",ISNA(VLOOKUP($B$4&amp;$B59&amp;G$10,Data!$A:$H,6,FALSE)=TRUE)),"",IF(AND($E$2="Midden",ISNA(VLOOKUP($B$4&amp;$B59&amp;G$10,Data!$A:$H,7,FALSE)=TRUE)),"",IF(AND($E$2="Zuid",ISNA(VLOOKUP($B$4&amp;$B59&amp;G$10,Data!$A:$H,8,FALSE)=TRUE)),"",IF(AND($E$2="Noord",VLOOKUP($B$4&amp;$B59&amp;G$10,Data!$A:$H,6,FALSE)="Vakantie"),"x",IF(AND($E$2="Midden",VLOOKUP($B$4&amp;$B59&amp;G$10,Data!$A:$H,7,FALSE)="Vakantie"),"x",IF(AND($E$2="Zuid",VLOOKUP($B$4&amp;$B59&amp;G$10,Data!$A:$H,8,FALSE)="Vakantie"),"x",""))))))</f>
        <v/>
      </c>
      <c r="H59" s="19" t="str">
        <f>IF(AND($E$2="Noord",ISNA(VLOOKUP($B$4&amp;$B59&amp;H$10,Data!$A:$H,6,FALSE)=TRUE)),"",IF(AND($E$2="Midden",ISNA(VLOOKUP($B$4&amp;$B59&amp;H$10,Data!$A:$H,7,FALSE)=TRUE)),"",IF(AND($E$2="Zuid",ISNA(VLOOKUP($B$4&amp;$B59&amp;H$10,Data!$A:$H,8,FALSE)=TRUE)),"",IF(AND($E$2="Noord",VLOOKUP($B$4&amp;$B59&amp;H$10,Data!$A:$H,6,FALSE)="Vakantie"),"x",IF(AND($E$2="Midden",VLOOKUP($B$4&amp;$B59&amp;H$10,Data!$A:$H,7,FALSE)="Vakantie"),"x",IF(AND($E$2="Zuid",VLOOKUP($B$4&amp;$B59&amp;H$10,Data!$A:$H,8,FALSE)="Vakantie"),"x",""))))))</f>
        <v/>
      </c>
      <c r="I59" s="19" t="str">
        <f>IF(AND($E$2="Noord",ISNA(VLOOKUP($B$4&amp;$B59&amp;I$10,Data!$A:$H,6,FALSE)=TRUE)),"",IF(AND($E$2="Midden",ISNA(VLOOKUP($B$4&amp;$B59&amp;I$10,Data!$A:$H,7,FALSE)=TRUE)),"",IF(AND($E$2="Zuid",ISNA(VLOOKUP($B$4&amp;$B59&amp;I$10,Data!$A:$H,8,FALSE)=TRUE)),"",IF(AND($E$2="Noord",VLOOKUP($B$4&amp;$B59&amp;I$10,Data!$A:$H,6,FALSE)="Vakantie"),"x",IF(AND($E$2="Midden",VLOOKUP($B$4&amp;$B59&amp;I$10,Data!$A:$H,7,FALSE)="Vakantie"),"x",IF(AND($E$2="Zuid",VLOOKUP($B$4&amp;$B59&amp;I$10,Data!$A:$H,8,FALSE)="Vakantie"),"x",""))))))</f>
        <v/>
      </c>
      <c r="J59" s="83">
        <f t="shared" si="0"/>
        <v>0</v>
      </c>
      <c r="L59" s="94">
        <v>49</v>
      </c>
      <c r="M59" s="126">
        <f t="shared" si="11"/>
        <v>46356</v>
      </c>
      <c r="N59" s="127">
        <f t="shared" si="12"/>
        <v>46360</v>
      </c>
      <c r="O59" s="19" t="str">
        <f>IF(AND($E$2="Noord",ISNA(VLOOKUP($L$4&amp;$L59&amp;O$10,Data!$A:$H,6,FALSE)=TRUE)),"",IF(AND($E$2="Midden",ISNA(VLOOKUP($L$4&amp;$L59&amp;O$10,Data!$A:$H,7,FALSE)=TRUE)),"",IF(AND($E$2="Zuid",ISNA(VLOOKUP($L$4&amp;$L59&amp;O$10,Data!$A:$H,8,FALSE)=TRUE)),"",IF(AND($E$2="Noord",VLOOKUP($L$4&amp;$L59&amp;O$10,Data!$A:$H,6,FALSE)="Vakantie"),"x",IF(AND($E$2="Midden",VLOOKUP($L$4&amp;$L59&amp;O$10,Data!$A:$H,7,FALSE)="Vakantie"),"x",IF(AND($E$2="Zuid",VLOOKUP($L$4&amp;$L59&amp;O$10,Data!$A:$H,8,FALSE)="Vakantie"),"x",""))))))</f>
        <v/>
      </c>
      <c r="P59" s="19" t="str">
        <f>IF(AND($E$2="Noord",ISNA(VLOOKUP($L$4&amp;$L59&amp;P$10,Data!$A:$H,6,FALSE)=TRUE)),"",IF(AND($E$2="Midden",ISNA(VLOOKUP($L$4&amp;$L59&amp;P$10,Data!$A:$H,7,FALSE)=TRUE)),"",IF(AND($E$2="Zuid",ISNA(VLOOKUP($L$4&amp;$L59&amp;P$10,Data!$A:$H,8,FALSE)=TRUE)),"",IF(AND($E$2="Noord",VLOOKUP($L$4&amp;$L59&amp;P$10,Data!$A:$H,6,FALSE)="Vakantie"),"x",IF(AND($E$2="Midden",VLOOKUP($L$4&amp;$L59&amp;P$10,Data!$A:$H,7,FALSE)="Vakantie"),"x",IF(AND($E$2="Zuid",VLOOKUP($L$4&amp;$L59&amp;P$10,Data!$A:$H,8,FALSE)="Vakantie"),"x",""))))))</f>
        <v/>
      </c>
      <c r="Q59" s="19" t="str">
        <f>IF(AND($E$2="Noord",ISNA(VLOOKUP($L$4&amp;$L59&amp;Q$10,Data!$A:$H,6,FALSE)=TRUE)),"",IF(AND($E$2="Midden",ISNA(VLOOKUP($L$4&amp;$L59&amp;Q$10,Data!$A:$H,7,FALSE)=TRUE)),"",IF(AND($E$2="Zuid",ISNA(VLOOKUP($L$4&amp;$L59&amp;Q$10,Data!$A:$H,8,FALSE)=TRUE)),"",IF(AND($E$2="Noord",VLOOKUP($L$4&amp;$L59&amp;Q$10,Data!$A:$H,6,FALSE)="Vakantie"),"x",IF(AND($E$2="Midden",VLOOKUP($L$4&amp;$L59&amp;Q$10,Data!$A:$H,7,FALSE)="Vakantie"),"x",IF(AND($E$2="Zuid",VLOOKUP($L$4&amp;$L59&amp;Q$10,Data!$A:$H,8,FALSE)="Vakantie"),"x",""))))))</f>
        <v/>
      </c>
      <c r="R59" s="19" t="str">
        <f>IF(AND($E$2="Noord",ISNA(VLOOKUP($L$4&amp;$L59&amp;R$10,Data!$A:$H,6,FALSE)=TRUE)),"",IF(AND($E$2="Midden",ISNA(VLOOKUP($L$4&amp;$L59&amp;R$10,Data!$A:$H,7,FALSE)=TRUE)),"",IF(AND($E$2="Zuid",ISNA(VLOOKUP($L$4&amp;$L59&amp;R$10,Data!$A:$H,8,FALSE)=TRUE)),"",IF(AND($E$2="Noord",VLOOKUP($L$4&amp;$L59&amp;R$10,Data!$A:$H,6,FALSE)="Vakantie"),"x",IF(AND($E$2="Midden",VLOOKUP($L$4&amp;$L59&amp;R$10,Data!$A:$H,7,FALSE)="Vakantie"),"x",IF(AND($E$2="Zuid",VLOOKUP($L$4&amp;$L59&amp;R$10,Data!$A:$H,8,FALSE)="Vakantie"),"x",""))))))</f>
        <v/>
      </c>
      <c r="S59" s="19" t="str">
        <f>IF(AND($E$2="Noord",ISNA(VLOOKUP($L$4&amp;$L59&amp;S$10,Data!$A:$H,6,FALSE)=TRUE)),"",IF(AND($E$2="Midden",ISNA(VLOOKUP($L$4&amp;$L59&amp;S$10,Data!$A:$H,7,FALSE)=TRUE)),"",IF(AND($E$2="Zuid",ISNA(VLOOKUP($L$4&amp;$L59&amp;S$10,Data!$A:$H,8,FALSE)=TRUE)),"",IF(AND($E$2="Noord",VLOOKUP($L$4&amp;$L59&amp;S$10,Data!$A:$H,6,FALSE)="Vakantie"),"x",IF(AND($E$2="Midden",VLOOKUP($L$4&amp;$L59&amp;S$10,Data!$A:$H,7,FALSE)="Vakantie"),"x",IF(AND($E$2="Zuid",VLOOKUP($L$4&amp;$L59&amp;S$10,Data!$A:$H,8,FALSE)="Vakantie"),"x",""))))))</f>
        <v/>
      </c>
      <c r="T59" s="83">
        <f t="shared" si="1"/>
        <v>0</v>
      </c>
      <c r="V59" s="94">
        <v>49</v>
      </c>
      <c r="W59" s="126">
        <f t="shared" si="13"/>
        <v>46727</v>
      </c>
      <c r="X59" s="126">
        <f t="shared" si="4"/>
        <v>46731</v>
      </c>
      <c r="Y59" s="19" t="str">
        <f>IF(AND($E$2="Noord",ISNA(VLOOKUP($V$4&amp;$V59&amp;Y$10,Data!$A:$H,6,FALSE)=TRUE)),"",IF(AND($E$2="Midden",ISNA(VLOOKUP($V$4&amp;$V59&amp;Y$10,Data!$A:$H,7,FALSE)=TRUE)),"",IF(AND($E$2="Zuid",ISNA(VLOOKUP($V$4&amp;$V59&amp;Y$10,Data!$A:$H,8,FALSE)=TRUE)),"",IF(AND($E$2="Noord",VLOOKUP($V$4&amp;$V59&amp;Y$10,Data!$A:$H,6,FALSE)="Vakantie"),"x",IF(AND($E$2="Midden",VLOOKUP($V$4&amp;$V59&amp;Y$10,Data!$A:$H,7,FALSE)="Vakantie"),"x",IF(AND($E$2="Zuid",VLOOKUP($V$4&amp;$V59&amp;Y$10,Data!$A:$H,8,FALSE)="Vakantie"),"x",""))))))</f>
        <v/>
      </c>
      <c r="Z59" s="19" t="str">
        <f>IF(AND($E$2="Noord",ISNA(VLOOKUP($V$4&amp;$V59&amp;Z$10,Data!$A:$H,6,FALSE)=TRUE)),"",IF(AND($E$2="Midden",ISNA(VLOOKUP($V$4&amp;$V59&amp;Z$10,Data!$A:$H,7,FALSE)=TRUE)),"",IF(AND($E$2="Zuid",ISNA(VLOOKUP($V$4&amp;$V59&amp;Z$10,Data!$A:$H,8,FALSE)=TRUE)),"",IF(AND($E$2="Noord",VLOOKUP($V$4&amp;$V59&amp;Z$10,Data!$A:$H,6,FALSE)="Vakantie"),"x",IF(AND($E$2="Midden",VLOOKUP($V$4&amp;$V59&amp;Z$10,Data!$A:$H,7,FALSE)="Vakantie"),"x",IF(AND($E$2="Zuid",VLOOKUP($V$4&amp;$V59&amp;Z$10,Data!$A:$H,8,FALSE)="Vakantie"),"x",""))))))</f>
        <v/>
      </c>
      <c r="AA59" s="19" t="str">
        <f>IF(AND($E$2="Noord",ISNA(VLOOKUP($V$4&amp;$V59&amp;AA$10,Data!$A:$H,6,FALSE)=TRUE)),"",IF(AND($E$2="Midden",ISNA(VLOOKUP($V$4&amp;$V59&amp;AA$10,Data!$A:$H,7,FALSE)=TRUE)),"",IF(AND($E$2="Zuid",ISNA(VLOOKUP($V$4&amp;$V59&amp;AA$10,Data!$A:$H,8,FALSE)=TRUE)),"",IF(AND($E$2="Noord",VLOOKUP($V$4&amp;$V59&amp;AA$10,Data!$A:$H,6,FALSE)="Vakantie"),"x",IF(AND($E$2="Midden",VLOOKUP($V$4&amp;$V59&amp;AA$10,Data!$A:$H,7,FALSE)="Vakantie"),"x",IF(AND($E$2="Zuid",VLOOKUP($V$4&amp;$V59&amp;AA$10,Data!$A:$H,8,FALSE)="Vakantie"),"x",""))))))</f>
        <v/>
      </c>
      <c r="AB59" s="19" t="str">
        <f>IF(AND($E$2="Noord",ISNA(VLOOKUP($V$4&amp;$V59&amp;AB$10,Data!$A:$H,6,FALSE)=TRUE)),"",IF(AND($E$2="Midden",ISNA(VLOOKUP($V$4&amp;$V59&amp;AB$10,Data!$A:$H,7,FALSE)=TRUE)),"",IF(AND($E$2="Zuid",ISNA(VLOOKUP($V$4&amp;$V59&amp;AB$10,Data!$A:$H,8,FALSE)=TRUE)),"",IF(AND($E$2="Noord",VLOOKUP($V$4&amp;$V59&amp;AB$10,Data!$A:$H,6,FALSE)="Vakantie"),"x",IF(AND($E$2="Midden",VLOOKUP($V$4&amp;$V59&amp;AB$10,Data!$A:$H,7,FALSE)="Vakantie"),"x",IF(AND($E$2="Zuid",VLOOKUP($V$4&amp;$V59&amp;AB$10,Data!$A:$H,8,FALSE)="Vakantie"),"x",""))))))</f>
        <v/>
      </c>
      <c r="AC59" s="19" t="str">
        <f>IF(AND($E$2="Noord",ISNA(VLOOKUP($V$4&amp;$V59&amp;AC$10,Data!$A:$H,6,FALSE)=TRUE)),"",IF(AND($E$2="Midden",ISNA(VLOOKUP($V$4&amp;$V59&amp;AC$10,Data!$A:$H,7,FALSE)=TRUE)),"",IF(AND($E$2="Zuid",ISNA(VLOOKUP($V$4&amp;$V59&amp;AC$10,Data!$A:$H,8,FALSE)=TRUE)),"",IF(AND($E$2="Noord",VLOOKUP($V$4&amp;$V59&amp;AC$10,Data!$A:$H,6,FALSE)="Vakantie"),"x",IF(AND($E$2="Midden",VLOOKUP($V$4&amp;$V59&amp;AC$10,Data!$A:$H,7,FALSE)="Vakantie"),"x",IF(AND($E$2="Zuid",VLOOKUP($V$4&amp;$V59&amp;AC$10,Data!$A:$H,8,FALSE)="Vakantie"),"x",""))))))</f>
        <v/>
      </c>
      <c r="AD59" s="83">
        <f t="shared" si="2"/>
        <v>0</v>
      </c>
      <c r="AI59">
        <f t="shared" si="5"/>
        <v>1</v>
      </c>
      <c r="AJ59" s="97" t="str">
        <f>IF((COUNTIF($AI$11:$AI59,2))&gt;1,"",IF(OR(AI58="",AI58=2),"",IF(AI59=1,"",IF(AND($AI59=2,E59&lt;&gt;""),$C59,IF(AND($AI59=2,F59&lt;&gt;""),$C59+1,IF(AND($AI59=2,G59&lt;&gt;""),$C59+2,IF(AND($AI59=2,H59&lt;&gt;""),$C59+3,IF(AND($AI59=2,I59&lt;&gt;""),$C59+4,""))))))))</f>
        <v/>
      </c>
      <c r="AK59">
        <f>IF(SUM(E60:$I$62)+$T$68+$AD$68=0,1,2)</f>
        <v>1</v>
      </c>
      <c r="AL59" s="18" t="str">
        <f t="shared" si="6"/>
        <v/>
      </c>
      <c r="AM59">
        <f t="shared" si="7"/>
        <v>1</v>
      </c>
      <c r="AN59" s="18" t="str">
        <f t="shared" si="14"/>
        <v/>
      </c>
      <c r="AO59">
        <f>IF(SUM(O60:$S$62)+$AD$68=0,1,2)</f>
        <v>1</v>
      </c>
      <c r="AP59" s="18" t="str">
        <f t="shared" si="8"/>
        <v/>
      </c>
      <c r="AQ59">
        <f>IF(SUM($O60:$S$62)=0,1,2)</f>
        <v>1</v>
      </c>
      <c r="AR59" s="18" t="str">
        <f>IF((COUNTIF($AI$11:$AI$64,2)+COUNTIF($AM$11:$AM$64,2)+COUNTIF(AQ$12:$AQ59,2))&gt;1,"",IF(OR(AQ58="",AQ58=2),"",IF(AQ59=1,"",IF(AND(AQ59=2,Y59&lt;&gt;""),W59,IF(AND(AQ59=2,Z59&lt;&gt;""),W59+1,IF(AND(AQ59=2,AA59&lt;&gt;""),W59+2,IF(AND(AQ59=2,AB59&lt;&gt;""),W59+3,IF(AND(AQ59=2,AC59&lt;&gt;""),W59+4,""))))))))</f>
        <v/>
      </c>
      <c r="AS59">
        <f>IF(SUM(Y60:$AC$62)=0,1,2)</f>
        <v>1</v>
      </c>
      <c r="AT59" s="18" t="str">
        <f t="shared" si="9"/>
        <v/>
      </c>
    </row>
    <row r="60" spans="2:46" x14ac:dyDescent="0.3">
      <c r="B60" s="94">
        <v>50</v>
      </c>
      <c r="C60" s="95">
        <f t="shared" si="10"/>
        <v>45999</v>
      </c>
      <c r="D60" s="95">
        <f t="shared" si="3"/>
        <v>46003</v>
      </c>
      <c r="E60" s="19" t="str">
        <f>IF(AND($E$2="Noord",ISNA(VLOOKUP($B$4&amp;$B60&amp;E$10,Data!$A:$H,6,FALSE)=TRUE)),"",IF(AND($E$2="Midden",ISNA(VLOOKUP($B$4&amp;$B60&amp;E$10,Data!$A:$H,7,FALSE)=TRUE)),"",IF(AND($E$2="Zuid",ISNA(VLOOKUP($B$4&amp;$B60&amp;E$10,Data!$A:$H,8,FALSE)=TRUE)),"",IF(AND($E$2="Noord",VLOOKUP($B$4&amp;$B60&amp;E$10,Data!$A:$H,6,FALSE)="Vakantie"),"x",IF(AND($E$2="Midden",VLOOKUP($B$4&amp;$B60&amp;E$10,Data!$A:$H,7,FALSE)="Vakantie"),"x",IF(AND($E$2="Zuid",VLOOKUP($B$4&amp;$B60&amp;E$10,Data!$A:$H,8,FALSE)="Vakantie"),"x",""))))))</f>
        <v/>
      </c>
      <c r="F60" s="19" t="str">
        <f>IF(AND($E$2="Noord",ISNA(VLOOKUP($B$4&amp;$B60&amp;F$10,Data!$A:$H,6,FALSE)=TRUE)),"",IF(AND($E$2="Midden",ISNA(VLOOKUP($B$4&amp;$B60&amp;F$10,Data!$A:$H,7,FALSE)=TRUE)),"",IF(AND($E$2="Zuid",ISNA(VLOOKUP($B$4&amp;$B60&amp;F$10,Data!$A:$H,8,FALSE)=TRUE)),"",IF(AND($E$2="Noord",VLOOKUP($B$4&amp;$B60&amp;F$10,Data!$A:$H,6,FALSE)="Vakantie"),"x",IF(AND($E$2="Midden",VLOOKUP($B$4&amp;$B60&amp;F$10,Data!$A:$H,7,FALSE)="Vakantie"),"x",IF(AND($E$2="Zuid",VLOOKUP($B$4&amp;$B60&amp;F$10,Data!$A:$H,8,FALSE)="Vakantie"),"x",""))))))</f>
        <v/>
      </c>
      <c r="G60" s="19" t="str">
        <f>IF(AND($E$2="Noord",ISNA(VLOOKUP($B$4&amp;$B60&amp;G$10,Data!$A:$H,6,FALSE)=TRUE)),"",IF(AND($E$2="Midden",ISNA(VLOOKUP($B$4&amp;$B60&amp;G$10,Data!$A:$H,7,FALSE)=TRUE)),"",IF(AND($E$2="Zuid",ISNA(VLOOKUP($B$4&amp;$B60&amp;G$10,Data!$A:$H,8,FALSE)=TRUE)),"",IF(AND($E$2="Noord",VLOOKUP($B$4&amp;$B60&amp;G$10,Data!$A:$H,6,FALSE)="Vakantie"),"x",IF(AND($E$2="Midden",VLOOKUP($B$4&amp;$B60&amp;G$10,Data!$A:$H,7,FALSE)="Vakantie"),"x",IF(AND($E$2="Zuid",VLOOKUP($B$4&amp;$B60&amp;G$10,Data!$A:$H,8,FALSE)="Vakantie"),"x",""))))))</f>
        <v/>
      </c>
      <c r="H60" s="19" t="str">
        <f>IF(AND($E$2="Noord",ISNA(VLOOKUP($B$4&amp;$B60&amp;H$10,Data!$A:$H,6,FALSE)=TRUE)),"",IF(AND($E$2="Midden",ISNA(VLOOKUP($B$4&amp;$B60&amp;H$10,Data!$A:$H,7,FALSE)=TRUE)),"",IF(AND($E$2="Zuid",ISNA(VLOOKUP($B$4&amp;$B60&amp;H$10,Data!$A:$H,8,FALSE)=TRUE)),"",IF(AND($E$2="Noord",VLOOKUP($B$4&amp;$B60&amp;H$10,Data!$A:$H,6,FALSE)="Vakantie"),"x",IF(AND($E$2="Midden",VLOOKUP($B$4&amp;$B60&amp;H$10,Data!$A:$H,7,FALSE)="Vakantie"),"x",IF(AND($E$2="Zuid",VLOOKUP($B$4&amp;$B60&amp;H$10,Data!$A:$H,8,FALSE)="Vakantie"),"x",""))))))</f>
        <v/>
      </c>
      <c r="I60" s="19" t="str">
        <f>IF(AND($E$2="Noord",ISNA(VLOOKUP($B$4&amp;$B60&amp;I$10,Data!$A:$H,6,FALSE)=TRUE)),"",IF(AND($E$2="Midden",ISNA(VLOOKUP($B$4&amp;$B60&amp;I$10,Data!$A:$H,7,FALSE)=TRUE)),"",IF(AND($E$2="Zuid",ISNA(VLOOKUP($B$4&amp;$B60&amp;I$10,Data!$A:$H,8,FALSE)=TRUE)),"",IF(AND($E$2="Noord",VLOOKUP($B$4&amp;$B60&amp;I$10,Data!$A:$H,6,FALSE)="Vakantie"),"x",IF(AND($E$2="Midden",VLOOKUP($B$4&amp;$B60&amp;I$10,Data!$A:$H,7,FALSE)="Vakantie"),"x",IF(AND($E$2="Zuid",VLOOKUP($B$4&amp;$B60&amp;I$10,Data!$A:$H,8,FALSE)="Vakantie"),"x",""))))))</f>
        <v/>
      </c>
      <c r="J60" s="83">
        <f t="shared" si="0"/>
        <v>0</v>
      </c>
      <c r="L60" s="94">
        <v>50</v>
      </c>
      <c r="M60" s="126">
        <f t="shared" si="11"/>
        <v>46363</v>
      </c>
      <c r="N60" s="127">
        <f t="shared" si="12"/>
        <v>46367</v>
      </c>
      <c r="O60" s="19" t="str">
        <f>IF(AND($E$2="Noord",ISNA(VLOOKUP($L$4&amp;$L60&amp;O$10,Data!$A:$H,6,FALSE)=TRUE)),"",IF(AND($E$2="Midden",ISNA(VLOOKUP($L$4&amp;$L60&amp;O$10,Data!$A:$H,7,FALSE)=TRUE)),"",IF(AND($E$2="Zuid",ISNA(VLOOKUP($L$4&amp;$L60&amp;O$10,Data!$A:$H,8,FALSE)=TRUE)),"",IF(AND($E$2="Noord",VLOOKUP($L$4&amp;$L60&amp;O$10,Data!$A:$H,6,FALSE)="Vakantie"),"x",IF(AND($E$2="Midden",VLOOKUP($L$4&amp;$L60&amp;O$10,Data!$A:$H,7,FALSE)="Vakantie"),"x",IF(AND($E$2="Zuid",VLOOKUP($L$4&amp;$L60&amp;O$10,Data!$A:$H,8,FALSE)="Vakantie"),"x",""))))))</f>
        <v/>
      </c>
      <c r="P60" s="19" t="str">
        <f>IF(AND($E$2="Noord",ISNA(VLOOKUP($L$4&amp;$L60&amp;P$10,Data!$A:$H,6,FALSE)=TRUE)),"",IF(AND($E$2="Midden",ISNA(VLOOKUP($L$4&amp;$L60&amp;P$10,Data!$A:$H,7,FALSE)=TRUE)),"",IF(AND($E$2="Zuid",ISNA(VLOOKUP($L$4&amp;$L60&amp;P$10,Data!$A:$H,8,FALSE)=TRUE)),"",IF(AND($E$2="Noord",VLOOKUP($L$4&amp;$L60&amp;P$10,Data!$A:$H,6,FALSE)="Vakantie"),"x",IF(AND($E$2="Midden",VLOOKUP($L$4&amp;$L60&amp;P$10,Data!$A:$H,7,FALSE)="Vakantie"),"x",IF(AND($E$2="Zuid",VLOOKUP($L$4&amp;$L60&amp;P$10,Data!$A:$H,8,FALSE)="Vakantie"),"x",""))))))</f>
        <v/>
      </c>
      <c r="Q60" s="19" t="str">
        <f>IF(AND($E$2="Noord",ISNA(VLOOKUP($L$4&amp;$L60&amp;Q$10,Data!$A:$H,6,FALSE)=TRUE)),"",IF(AND($E$2="Midden",ISNA(VLOOKUP($L$4&amp;$L60&amp;Q$10,Data!$A:$H,7,FALSE)=TRUE)),"",IF(AND($E$2="Zuid",ISNA(VLOOKUP($L$4&amp;$L60&amp;Q$10,Data!$A:$H,8,FALSE)=TRUE)),"",IF(AND($E$2="Noord",VLOOKUP($L$4&amp;$L60&amp;Q$10,Data!$A:$H,6,FALSE)="Vakantie"),"x",IF(AND($E$2="Midden",VLOOKUP($L$4&amp;$L60&amp;Q$10,Data!$A:$H,7,FALSE)="Vakantie"),"x",IF(AND($E$2="Zuid",VLOOKUP($L$4&amp;$L60&amp;Q$10,Data!$A:$H,8,FALSE)="Vakantie"),"x",""))))))</f>
        <v/>
      </c>
      <c r="R60" s="19" t="str">
        <f>IF(AND($E$2="Noord",ISNA(VLOOKUP($L$4&amp;$L60&amp;R$10,Data!$A:$H,6,FALSE)=TRUE)),"",IF(AND($E$2="Midden",ISNA(VLOOKUP($L$4&amp;$L60&amp;R$10,Data!$A:$H,7,FALSE)=TRUE)),"",IF(AND($E$2="Zuid",ISNA(VLOOKUP($L$4&amp;$L60&amp;R$10,Data!$A:$H,8,FALSE)=TRUE)),"",IF(AND($E$2="Noord",VLOOKUP($L$4&amp;$L60&amp;R$10,Data!$A:$H,6,FALSE)="Vakantie"),"x",IF(AND($E$2="Midden",VLOOKUP($L$4&amp;$L60&amp;R$10,Data!$A:$H,7,FALSE)="Vakantie"),"x",IF(AND($E$2="Zuid",VLOOKUP($L$4&amp;$L60&amp;R$10,Data!$A:$H,8,FALSE)="Vakantie"),"x",""))))))</f>
        <v/>
      </c>
      <c r="S60" s="19" t="str">
        <f>IF(AND($E$2="Noord",ISNA(VLOOKUP($L$4&amp;$L60&amp;S$10,Data!$A:$H,6,FALSE)=TRUE)),"",IF(AND($E$2="Midden",ISNA(VLOOKUP($L$4&amp;$L60&amp;S$10,Data!$A:$H,7,FALSE)=TRUE)),"",IF(AND($E$2="Zuid",ISNA(VLOOKUP($L$4&amp;$L60&amp;S$10,Data!$A:$H,8,FALSE)=TRUE)),"",IF(AND($E$2="Noord",VLOOKUP($L$4&amp;$L60&amp;S$10,Data!$A:$H,6,FALSE)="Vakantie"),"x",IF(AND($E$2="Midden",VLOOKUP($L$4&amp;$L60&amp;S$10,Data!$A:$H,7,FALSE)="Vakantie"),"x",IF(AND($E$2="Zuid",VLOOKUP($L$4&amp;$L60&amp;S$10,Data!$A:$H,8,FALSE)="Vakantie"),"x",""))))))</f>
        <v/>
      </c>
      <c r="T60" s="83">
        <f t="shared" si="1"/>
        <v>0</v>
      </c>
      <c r="V60" s="94">
        <v>50</v>
      </c>
      <c r="W60" s="126">
        <f t="shared" si="13"/>
        <v>46734</v>
      </c>
      <c r="X60" s="126">
        <f t="shared" si="4"/>
        <v>46738</v>
      </c>
      <c r="Y60" s="19" t="str">
        <f>IF(AND($E$2="Noord",ISNA(VLOOKUP($V$4&amp;$V60&amp;Y$10,Data!$A:$H,6,FALSE)=TRUE)),"",IF(AND($E$2="Midden",ISNA(VLOOKUP($V$4&amp;$V60&amp;Y$10,Data!$A:$H,7,FALSE)=TRUE)),"",IF(AND($E$2="Zuid",ISNA(VLOOKUP($V$4&amp;$V60&amp;Y$10,Data!$A:$H,8,FALSE)=TRUE)),"",IF(AND($E$2="Noord",VLOOKUP($V$4&amp;$V60&amp;Y$10,Data!$A:$H,6,FALSE)="Vakantie"),"x",IF(AND($E$2="Midden",VLOOKUP($V$4&amp;$V60&amp;Y$10,Data!$A:$H,7,FALSE)="Vakantie"),"x",IF(AND($E$2="Zuid",VLOOKUP($V$4&amp;$V60&amp;Y$10,Data!$A:$H,8,FALSE)="Vakantie"),"x",""))))))</f>
        <v/>
      </c>
      <c r="Z60" s="19" t="str">
        <f>IF(AND($E$2="Noord",ISNA(VLOOKUP($V$4&amp;$V60&amp;Z$10,Data!$A:$H,6,FALSE)=TRUE)),"",IF(AND($E$2="Midden",ISNA(VLOOKUP($V$4&amp;$V60&amp;Z$10,Data!$A:$H,7,FALSE)=TRUE)),"",IF(AND($E$2="Zuid",ISNA(VLOOKUP($V$4&amp;$V60&amp;Z$10,Data!$A:$H,8,FALSE)=TRUE)),"",IF(AND($E$2="Noord",VLOOKUP($V$4&amp;$V60&amp;Z$10,Data!$A:$H,6,FALSE)="Vakantie"),"x",IF(AND($E$2="Midden",VLOOKUP($V$4&amp;$V60&amp;Z$10,Data!$A:$H,7,FALSE)="Vakantie"),"x",IF(AND($E$2="Zuid",VLOOKUP($V$4&amp;$V60&amp;Z$10,Data!$A:$H,8,FALSE)="Vakantie"),"x",""))))))</f>
        <v/>
      </c>
      <c r="AA60" s="19" t="str">
        <f>IF(AND($E$2="Noord",ISNA(VLOOKUP($V$4&amp;$V60&amp;AA$10,Data!$A:$H,6,FALSE)=TRUE)),"",IF(AND($E$2="Midden",ISNA(VLOOKUP($V$4&amp;$V60&amp;AA$10,Data!$A:$H,7,FALSE)=TRUE)),"",IF(AND($E$2="Zuid",ISNA(VLOOKUP($V$4&amp;$V60&amp;AA$10,Data!$A:$H,8,FALSE)=TRUE)),"",IF(AND($E$2="Noord",VLOOKUP($V$4&amp;$V60&amp;AA$10,Data!$A:$H,6,FALSE)="Vakantie"),"x",IF(AND($E$2="Midden",VLOOKUP($V$4&amp;$V60&amp;AA$10,Data!$A:$H,7,FALSE)="Vakantie"),"x",IF(AND($E$2="Zuid",VLOOKUP($V$4&amp;$V60&amp;AA$10,Data!$A:$H,8,FALSE)="Vakantie"),"x",""))))))</f>
        <v/>
      </c>
      <c r="AB60" s="19" t="str">
        <f>IF(AND($E$2="Noord",ISNA(VLOOKUP($V$4&amp;$V60&amp;AB$10,Data!$A:$H,6,FALSE)=TRUE)),"",IF(AND($E$2="Midden",ISNA(VLOOKUP($V$4&amp;$V60&amp;AB$10,Data!$A:$H,7,FALSE)=TRUE)),"",IF(AND($E$2="Zuid",ISNA(VLOOKUP($V$4&amp;$V60&amp;AB$10,Data!$A:$H,8,FALSE)=TRUE)),"",IF(AND($E$2="Noord",VLOOKUP($V$4&amp;$V60&amp;AB$10,Data!$A:$H,6,FALSE)="Vakantie"),"x",IF(AND($E$2="Midden",VLOOKUP($V$4&amp;$V60&amp;AB$10,Data!$A:$H,7,FALSE)="Vakantie"),"x",IF(AND($E$2="Zuid",VLOOKUP($V$4&amp;$V60&amp;AB$10,Data!$A:$H,8,FALSE)="Vakantie"),"x",""))))))</f>
        <v/>
      </c>
      <c r="AC60" s="19" t="str">
        <f>IF(AND($E$2="Noord",ISNA(VLOOKUP($V$4&amp;$V60&amp;AC$10,Data!$A:$H,6,FALSE)=TRUE)),"",IF(AND($E$2="Midden",ISNA(VLOOKUP($V$4&amp;$V60&amp;AC$10,Data!$A:$H,7,FALSE)=TRUE)),"",IF(AND($E$2="Zuid",ISNA(VLOOKUP($V$4&amp;$V60&amp;AC$10,Data!$A:$H,8,FALSE)=TRUE)),"",IF(AND($E$2="Noord",VLOOKUP($V$4&amp;$V60&amp;AC$10,Data!$A:$H,6,FALSE)="Vakantie"),"x",IF(AND($E$2="Midden",VLOOKUP($V$4&amp;$V60&amp;AC$10,Data!$A:$H,7,FALSE)="Vakantie"),"x",IF(AND($E$2="Zuid",VLOOKUP($V$4&amp;$V60&amp;AC$10,Data!$A:$H,8,FALSE)="Vakantie"),"x",""))))))</f>
        <v/>
      </c>
      <c r="AD60" s="83">
        <f t="shared" si="2"/>
        <v>0</v>
      </c>
      <c r="AI60">
        <f t="shared" si="5"/>
        <v>1</v>
      </c>
      <c r="AJ60" s="97" t="str">
        <f>IF((COUNTIF($AI$11:$AI60,2))&gt;1,"",IF(OR(AI59="",AI59=2),"",IF(AI60=1,"",IF(AND($AI60=2,E60&lt;&gt;""),$C60,IF(AND($AI60=2,F60&lt;&gt;""),$C60+1,IF(AND($AI60=2,G60&lt;&gt;""),$C60+2,IF(AND($AI60=2,H60&lt;&gt;""),$C60+3,IF(AND($AI60=2,I60&lt;&gt;""),$C60+4,""))))))))</f>
        <v/>
      </c>
      <c r="AK60">
        <f>IF(SUM(E61:$I$62)+$T$68+$AD$68=0,1,2)</f>
        <v>1</v>
      </c>
      <c r="AL60" s="18" t="str">
        <f t="shared" si="6"/>
        <v/>
      </c>
      <c r="AM60">
        <f t="shared" si="7"/>
        <v>1</v>
      </c>
      <c r="AN60" s="18" t="str">
        <f t="shared" si="14"/>
        <v/>
      </c>
      <c r="AO60">
        <f>IF(SUM(O61:$S$62)+$AD$68=0,1,2)</f>
        <v>1</v>
      </c>
      <c r="AP60" s="18" t="str">
        <f t="shared" si="8"/>
        <v/>
      </c>
      <c r="AQ60">
        <f>IF(SUM($O61:$S$62)=0,1,2)</f>
        <v>1</v>
      </c>
      <c r="AR60" s="18" t="str">
        <f>IF((COUNTIF($AI$11:$AI$64,2)+COUNTIF($AM$11:$AM$64,2)+COUNTIF(AQ$12:$AQ60,2))&gt;1,"",IF(OR(AQ59="",AQ59=2),"",IF(AQ60=1,"",IF(AND(AQ60=2,Y60&lt;&gt;""),W60,IF(AND(AQ60=2,Z60&lt;&gt;""),W60+1,IF(AND(AQ60=2,AA60&lt;&gt;""),W60+2,IF(AND(AQ60=2,AB60&lt;&gt;""),W60+3,IF(AND(AQ60=2,AC60&lt;&gt;""),W60+4,""))))))))</f>
        <v/>
      </c>
      <c r="AS60">
        <f>IF(SUM(Y61:$AC$62)=0,1,2)</f>
        <v>1</v>
      </c>
      <c r="AT60" s="18" t="str">
        <f t="shared" si="9"/>
        <v/>
      </c>
    </row>
    <row r="61" spans="2:46" x14ac:dyDescent="0.3">
      <c r="B61" s="94">
        <v>51</v>
      </c>
      <c r="C61" s="95">
        <f t="shared" si="10"/>
        <v>46006</v>
      </c>
      <c r="D61" s="95">
        <f t="shared" si="3"/>
        <v>46010</v>
      </c>
      <c r="E61" s="19" t="str">
        <f>IF(AND($E$2="Noord",ISNA(VLOOKUP($B$4&amp;$B61&amp;E$10,Data!$A:$H,6,FALSE)=TRUE)),"",IF(AND($E$2="Midden",ISNA(VLOOKUP($B$4&amp;$B61&amp;E$10,Data!$A:$H,7,FALSE)=TRUE)),"",IF(AND($E$2="Zuid",ISNA(VLOOKUP($B$4&amp;$B61&amp;E$10,Data!$A:$H,8,FALSE)=TRUE)),"",IF(AND($E$2="Noord",VLOOKUP($B$4&amp;$B61&amp;E$10,Data!$A:$H,6,FALSE)="Vakantie"),"x",IF(AND($E$2="Midden",VLOOKUP($B$4&amp;$B61&amp;E$10,Data!$A:$H,7,FALSE)="Vakantie"),"x",IF(AND($E$2="Zuid",VLOOKUP($B$4&amp;$B61&amp;E$10,Data!$A:$H,8,FALSE)="Vakantie"),"x",""))))))</f>
        <v/>
      </c>
      <c r="F61" s="19" t="str">
        <f>IF(AND($E$2="Noord",ISNA(VLOOKUP($B$4&amp;$B61&amp;F$10,Data!$A:$H,6,FALSE)=TRUE)),"",IF(AND($E$2="Midden",ISNA(VLOOKUP($B$4&amp;$B61&amp;F$10,Data!$A:$H,7,FALSE)=TRUE)),"",IF(AND($E$2="Zuid",ISNA(VLOOKUP($B$4&amp;$B61&amp;F$10,Data!$A:$H,8,FALSE)=TRUE)),"",IF(AND($E$2="Noord",VLOOKUP($B$4&amp;$B61&amp;F$10,Data!$A:$H,6,FALSE)="Vakantie"),"x",IF(AND($E$2="Midden",VLOOKUP($B$4&amp;$B61&amp;F$10,Data!$A:$H,7,FALSE)="Vakantie"),"x",IF(AND($E$2="Zuid",VLOOKUP($B$4&amp;$B61&amp;F$10,Data!$A:$H,8,FALSE)="Vakantie"),"x",""))))))</f>
        <v/>
      </c>
      <c r="G61" s="19" t="str">
        <f>IF(AND($E$2="Noord",ISNA(VLOOKUP($B$4&amp;$B61&amp;G$10,Data!$A:$H,6,FALSE)=TRUE)),"",IF(AND($E$2="Midden",ISNA(VLOOKUP($B$4&amp;$B61&amp;G$10,Data!$A:$H,7,FALSE)=TRUE)),"",IF(AND($E$2="Zuid",ISNA(VLOOKUP($B$4&amp;$B61&amp;G$10,Data!$A:$H,8,FALSE)=TRUE)),"",IF(AND($E$2="Noord",VLOOKUP($B$4&amp;$B61&amp;G$10,Data!$A:$H,6,FALSE)="Vakantie"),"x",IF(AND($E$2="Midden",VLOOKUP($B$4&amp;$B61&amp;G$10,Data!$A:$H,7,FALSE)="Vakantie"),"x",IF(AND($E$2="Zuid",VLOOKUP($B$4&amp;$B61&amp;G$10,Data!$A:$H,8,FALSE)="Vakantie"),"x",""))))))</f>
        <v/>
      </c>
      <c r="H61" s="19" t="str">
        <f>IF(AND($E$2="Noord",ISNA(VLOOKUP($B$4&amp;$B61&amp;H$10,Data!$A:$H,6,FALSE)=TRUE)),"",IF(AND($E$2="Midden",ISNA(VLOOKUP($B$4&amp;$B61&amp;H$10,Data!$A:$H,7,FALSE)=TRUE)),"",IF(AND($E$2="Zuid",ISNA(VLOOKUP($B$4&amp;$B61&amp;H$10,Data!$A:$H,8,FALSE)=TRUE)),"",IF(AND($E$2="Noord",VLOOKUP($B$4&amp;$B61&amp;H$10,Data!$A:$H,6,FALSE)="Vakantie"),"x",IF(AND($E$2="Midden",VLOOKUP($B$4&amp;$B61&amp;H$10,Data!$A:$H,7,FALSE)="Vakantie"),"x",IF(AND($E$2="Zuid",VLOOKUP($B$4&amp;$B61&amp;H$10,Data!$A:$H,8,FALSE)="Vakantie"),"x",""))))))</f>
        <v/>
      </c>
      <c r="I61" s="19" t="str">
        <f>IF(AND($E$2="Noord",ISNA(VLOOKUP($B$4&amp;$B61&amp;I$10,Data!$A:$H,6,FALSE)=TRUE)),"",IF(AND($E$2="Midden",ISNA(VLOOKUP($B$4&amp;$B61&amp;I$10,Data!$A:$H,7,FALSE)=TRUE)),"",IF(AND($E$2="Zuid",ISNA(VLOOKUP($B$4&amp;$B61&amp;I$10,Data!$A:$H,8,FALSE)=TRUE)),"",IF(AND($E$2="Noord",VLOOKUP($B$4&amp;$B61&amp;I$10,Data!$A:$H,6,FALSE)="Vakantie"),"x",IF(AND($E$2="Midden",VLOOKUP($B$4&amp;$B61&amp;I$10,Data!$A:$H,7,FALSE)="Vakantie"),"x",IF(AND($E$2="Zuid",VLOOKUP($B$4&amp;$B61&amp;I$10,Data!$A:$H,8,FALSE)="Vakantie"),"x",""))))))</f>
        <v/>
      </c>
      <c r="J61" s="83">
        <f t="shared" si="0"/>
        <v>0</v>
      </c>
      <c r="L61" s="94">
        <v>51</v>
      </c>
      <c r="M61" s="126">
        <f t="shared" si="11"/>
        <v>46370</v>
      </c>
      <c r="N61" s="127">
        <f t="shared" si="12"/>
        <v>46374</v>
      </c>
      <c r="O61" s="19" t="str">
        <f>IF(AND($E$2="Noord",ISNA(VLOOKUP($L$4&amp;$L61&amp;O$10,Data!$A:$H,6,FALSE)=TRUE)),"",IF(AND($E$2="Midden",ISNA(VLOOKUP($L$4&amp;$L61&amp;O$10,Data!$A:$H,7,FALSE)=TRUE)),"",IF(AND($E$2="Zuid",ISNA(VLOOKUP($L$4&amp;$L61&amp;O$10,Data!$A:$H,8,FALSE)=TRUE)),"",IF(AND($E$2="Noord",VLOOKUP($L$4&amp;$L61&amp;O$10,Data!$A:$H,6,FALSE)="Vakantie"),"x",IF(AND($E$2="Midden",VLOOKUP($L$4&amp;$L61&amp;O$10,Data!$A:$H,7,FALSE)="Vakantie"),"x",IF(AND($E$2="Zuid",VLOOKUP($L$4&amp;$L61&amp;O$10,Data!$A:$H,8,FALSE)="Vakantie"),"x",""))))))</f>
        <v/>
      </c>
      <c r="P61" s="19" t="str">
        <f>IF(AND($E$2="Noord",ISNA(VLOOKUP($L$4&amp;$L61&amp;P$10,Data!$A:$H,6,FALSE)=TRUE)),"",IF(AND($E$2="Midden",ISNA(VLOOKUP($L$4&amp;$L61&amp;P$10,Data!$A:$H,7,FALSE)=TRUE)),"",IF(AND($E$2="Zuid",ISNA(VLOOKUP($L$4&amp;$L61&amp;P$10,Data!$A:$H,8,FALSE)=TRUE)),"",IF(AND($E$2="Noord",VLOOKUP($L$4&amp;$L61&amp;P$10,Data!$A:$H,6,FALSE)="Vakantie"),"x",IF(AND($E$2="Midden",VLOOKUP($L$4&amp;$L61&amp;P$10,Data!$A:$H,7,FALSE)="Vakantie"),"x",IF(AND($E$2="Zuid",VLOOKUP($L$4&amp;$L61&amp;P$10,Data!$A:$H,8,FALSE)="Vakantie"),"x",""))))))</f>
        <v/>
      </c>
      <c r="Q61" s="19" t="str">
        <f>IF(AND($E$2="Noord",ISNA(VLOOKUP($L$4&amp;$L61&amp;Q$10,Data!$A:$H,6,FALSE)=TRUE)),"",IF(AND($E$2="Midden",ISNA(VLOOKUP($L$4&amp;$L61&amp;Q$10,Data!$A:$H,7,FALSE)=TRUE)),"",IF(AND($E$2="Zuid",ISNA(VLOOKUP($L$4&amp;$L61&amp;Q$10,Data!$A:$H,8,FALSE)=TRUE)),"",IF(AND($E$2="Noord",VLOOKUP($L$4&amp;$L61&amp;Q$10,Data!$A:$H,6,FALSE)="Vakantie"),"x",IF(AND($E$2="Midden",VLOOKUP($L$4&amp;$L61&amp;Q$10,Data!$A:$H,7,FALSE)="Vakantie"),"x",IF(AND($E$2="Zuid",VLOOKUP($L$4&amp;$L61&amp;Q$10,Data!$A:$H,8,FALSE)="Vakantie"),"x",""))))))</f>
        <v/>
      </c>
      <c r="R61" s="19" t="str">
        <f>IF(AND($E$2="Noord",ISNA(VLOOKUP($L$4&amp;$L61&amp;R$10,Data!$A:$H,6,FALSE)=TRUE)),"",IF(AND($E$2="Midden",ISNA(VLOOKUP($L$4&amp;$L61&amp;R$10,Data!$A:$H,7,FALSE)=TRUE)),"",IF(AND($E$2="Zuid",ISNA(VLOOKUP($L$4&amp;$L61&amp;R$10,Data!$A:$H,8,FALSE)=TRUE)),"",IF(AND($E$2="Noord",VLOOKUP($L$4&amp;$L61&amp;R$10,Data!$A:$H,6,FALSE)="Vakantie"),"x",IF(AND($E$2="Midden",VLOOKUP($L$4&amp;$L61&amp;R$10,Data!$A:$H,7,FALSE)="Vakantie"),"x",IF(AND($E$2="Zuid",VLOOKUP($L$4&amp;$L61&amp;R$10,Data!$A:$H,8,FALSE)="Vakantie"),"x",""))))))</f>
        <v/>
      </c>
      <c r="S61" s="19" t="str">
        <f>IF(AND($E$2="Noord",ISNA(VLOOKUP($L$4&amp;$L61&amp;S$10,Data!$A:$H,6,FALSE)=TRUE)),"",IF(AND($E$2="Midden",ISNA(VLOOKUP($L$4&amp;$L61&amp;S$10,Data!$A:$H,7,FALSE)=TRUE)),"",IF(AND($E$2="Zuid",ISNA(VLOOKUP($L$4&amp;$L61&amp;S$10,Data!$A:$H,8,FALSE)=TRUE)),"",IF(AND($E$2="Noord",VLOOKUP($L$4&amp;$L61&amp;S$10,Data!$A:$H,6,FALSE)="Vakantie"),"x",IF(AND($E$2="Midden",VLOOKUP($L$4&amp;$L61&amp;S$10,Data!$A:$H,7,FALSE)="Vakantie"),"x",IF(AND($E$2="Zuid",VLOOKUP($L$4&amp;$L61&amp;S$10,Data!$A:$H,8,FALSE)="Vakantie"),"x",""))))))</f>
        <v/>
      </c>
      <c r="T61" s="83">
        <f t="shared" si="1"/>
        <v>0</v>
      </c>
      <c r="V61" s="94">
        <v>51</v>
      </c>
      <c r="W61" s="126">
        <f t="shared" si="13"/>
        <v>46741</v>
      </c>
      <c r="X61" s="126">
        <f t="shared" si="4"/>
        <v>46745</v>
      </c>
      <c r="Y61" s="19" t="str">
        <f>IF(AND($E$2="Noord",ISNA(VLOOKUP($V$4&amp;$V61&amp;Y$10,Data!$A:$H,6,FALSE)=TRUE)),"",IF(AND($E$2="Midden",ISNA(VLOOKUP($V$4&amp;$V61&amp;Y$10,Data!$A:$H,7,FALSE)=TRUE)),"",IF(AND($E$2="Zuid",ISNA(VLOOKUP($V$4&amp;$V61&amp;Y$10,Data!$A:$H,8,FALSE)=TRUE)),"",IF(AND($E$2="Noord",VLOOKUP($V$4&amp;$V61&amp;Y$10,Data!$A:$H,6,FALSE)="Vakantie"),"x",IF(AND($E$2="Midden",VLOOKUP($V$4&amp;$V61&amp;Y$10,Data!$A:$H,7,FALSE)="Vakantie"),"x",IF(AND($E$2="Zuid",VLOOKUP($V$4&amp;$V61&amp;Y$10,Data!$A:$H,8,FALSE)="Vakantie"),"x",""))))))</f>
        <v/>
      </c>
      <c r="Z61" s="19" t="str">
        <f>IF(AND($E$2="Noord",ISNA(VLOOKUP($V$4&amp;$V61&amp;Z$10,Data!$A:$H,6,FALSE)=TRUE)),"",IF(AND($E$2="Midden",ISNA(VLOOKUP($V$4&amp;$V61&amp;Z$10,Data!$A:$H,7,FALSE)=TRUE)),"",IF(AND($E$2="Zuid",ISNA(VLOOKUP($V$4&amp;$V61&amp;Z$10,Data!$A:$H,8,FALSE)=TRUE)),"",IF(AND($E$2="Noord",VLOOKUP($V$4&amp;$V61&amp;Z$10,Data!$A:$H,6,FALSE)="Vakantie"),"x",IF(AND($E$2="Midden",VLOOKUP($V$4&amp;$V61&amp;Z$10,Data!$A:$H,7,FALSE)="Vakantie"),"x",IF(AND($E$2="Zuid",VLOOKUP($V$4&amp;$V61&amp;Z$10,Data!$A:$H,8,FALSE)="Vakantie"),"x",""))))))</f>
        <v/>
      </c>
      <c r="AA61" s="19" t="str">
        <f>IF(AND($E$2="Noord",ISNA(VLOOKUP($V$4&amp;$V61&amp;AA$10,Data!$A:$H,6,FALSE)=TRUE)),"",IF(AND($E$2="Midden",ISNA(VLOOKUP($V$4&amp;$V61&amp;AA$10,Data!$A:$H,7,FALSE)=TRUE)),"",IF(AND($E$2="Zuid",ISNA(VLOOKUP($V$4&amp;$V61&amp;AA$10,Data!$A:$H,8,FALSE)=TRUE)),"",IF(AND($E$2="Noord",VLOOKUP($V$4&amp;$V61&amp;AA$10,Data!$A:$H,6,FALSE)="Vakantie"),"x",IF(AND($E$2="Midden",VLOOKUP($V$4&amp;$V61&amp;AA$10,Data!$A:$H,7,FALSE)="Vakantie"),"x",IF(AND($E$2="Zuid",VLOOKUP($V$4&amp;$V61&amp;AA$10,Data!$A:$H,8,FALSE)="Vakantie"),"x",""))))))</f>
        <v/>
      </c>
      <c r="AB61" s="19" t="str">
        <f>IF(AND($E$2="Noord",ISNA(VLOOKUP($V$4&amp;$V61&amp;AB$10,Data!$A:$H,6,FALSE)=TRUE)),"",IF(AND($E$2="Midden",ISNA(VLOOKUP($V$4&amp;$V61&amp;AB$10,Data!$A:$H,7,FALSE)=TRUE)),"",IF(AND($E$2="Zuid",ISNA(VLOOKUP($V$4&amp;$V61&amp;AB$10,Data!$A:$H,8,FALSE)=TRUE)),"",IF(AND($E$2="Noord",VLOOKUP($V$4&amp;$V61&amp;AB$10,Data!$A:$H,6,FALSE)="Vakantie"),"x",IF(AND($E$2="Midden",VLOOKUP($V$4&amp;$V61&amp;AB$10,Data!$A:$H,7,FALSE)="Vakantie"),"x",IF(AND($E$2="Zuid",VLOOKUP($V$4&amp;$V61&amp;AB$10,Data!$A:$H,8,FALSE)="Vakantie"),"x",""))))))</f>
        <v/>
      </c>
      <c r="AC61" s="19" t="str">
        <f>IF(AND($E$2="Noord",ISNA(VLOOKUP($V$4&amp;$V61&amp;AC$10,Data!$A:$H,6,FALSE)=TRUE)),"",IF(AND($E$2="Midden",ISNA(VLOOKUP($V$4&amp;$V61&amp;AC$10,Data!$A:$H,7,FALSE)=TRUE)),"",IF(AND($E$2="Zuid",ISNA(VLOOKUP($V$4&amp;$V61&amp;AC$10,Data!$A:$H,8,FALSE)=TRUE)),"",IF(AND($E$2="Noord",VLOOKUP($V$4&amp;$V61&amp;AC$10,Data!$A:$H,6,FALSE)="Vakantie"),"x",IF(AND($E$2="Midden",VLOOKUP($V$4&amp;$V61&amp;AC$10,Data!$A:$H,7,FALSE)="Vakantie"),"x",IF(AND($E$2="Zuid",VLOOKUP($V$4&amp;$V61&amp;AC$10,Data!$A:$H,8,FALSE)="Vakantie"),"x",""))))))</f>
        <v/>
      </c>
      <c r="AD61" s="83">
        <f t="shared" si="2"/>
        <v>0</v>
      </c>
      <c r="AI61">
        <f t="shared" si="5"/>
        <v>1</v>
      </c>
      <c r="AJ61" s="97" t="str">
        <f>IF((COUNTIF($AI$11:$AI61,2))&gt;1,"",IF(OR(AI60="",AI60=2),"",IF(AI61=1,"",IF(AND($AI61=2,E61&lt;&gt;""),$C61,IF(AND($AI61=2,F61&lt;&gt;""),$C61+1,IF(AND($AI61=2,G61&lt;&gt;""),$C61+2,IF(AND($AI61=2,H61&lt;&gt;""),$C61+3,IF(AND($AI61=2,I61&lt;&gt;""),$C61+4,""))))))))</f>
        <v/>
      </c>
      <c r="AK61">
        <f>IF(SUM(E62:$I$62)+$T$68+$AD$68=0,1,2)</f>
        <v>1</v>
      </c>
      <c r="AL61" s="18" t="str">
        <f t="shared" si="6"/>
        <v/>
      </c>
      <c r="AM61">
        <f t="shared" si="7"/>
        <v>1</v>
      </c>
      <c r="AN61" s="18" t="str">
        <f t="shared" si="14"/>
        <v/>
      </c>
      <c r="AO61">
        <f>IF(SUM(O62:$S$62)+$AD$68=0,1,2)</f>
        <v>1</v>
      </c>
      <c r="AP61" s="18" t="str">
        <f t="shared" si="8"/>
        <v/>
      </c>
      <c r="AQ61">
        <f>IF(SUM($O62:$S$62)=0,1,2)</f>
        <v>1</v>
      </c>
      <c r="AR61" s="18" t="str">
        <f>IF((COUNTIF($AI$11:$AI$64,2)+COUNTIF($AM$11:$AM$64,2)+COUNTIF(AQ$12:$AQ61,2))&gt;1,"",IF(OR(AQ60="",AQ60=2),"",IF(AQ61=1,"",IF(AND(AQ61=2,Y61&lt;&gt;""),W61,IF(AND(AQ61=2,Z61&lt;&gt;""),W61+1,IF(AND(AQ61=2,AA61&lt;&gt;""),W61+2,IF(AND(AQ61=2,AB61&lt;&gt;""),W61+3,IF(AND(AQ61=2,AC61&lt;&gt;""),W61+4,""))))))))</f>
        <v/>
      </c>
      <c r="AS61">
        <f>IF(SUM(Y62:$AC$62)=0,1,2)</f>
        <v>1</v>
      </c>
      <c r="AT61" s="18" t="str">
        <f t="shared" si="9"/>
        <v/>
      </c>
    </row>
    <row r="62" spans="2:46" x14ac:dyDescent="0.3">
      <c r="B62" s="94">
        <v>52</v>
      </c>
      <c r="C62" s="95">
        <f t="shared" si="10"/>
        <v>46013</v>
      </c>
      <c r="D62" s="95">
        <f>+D61+7</f>
        <v>46017</v>
      </c>
      <c r="E62" s="19" t="str">
        <f>IF(AND($E$2="Noord",ISNA(VLOOKUP($B$4&amp;$B62&amp;E$10,Data!$A:$H,6,FALSE)=TRUE)),"",IF(AND($E$2="Midden",ISNA(VLOOKUP($B$4&amp;$B62&amp;E$10,Data!$A:$H,7,FALSE)=TRUE)),"",IF(AND($E$2="Zuid",ISNA(VLOOKUP($B$4&amp;$B62&amp;E$10,Data!$A:$H,8,FALSE)=TRUE)),"",IF(AND($E$2="Noord",VLOOKUP($B$4&amp;$B62&amp;E$10,Data!$A:$H,6,FALSE)="Vakantie"),"x",IF(AND($E$2="Midden",VLOOKUP($B$4&amp;$B62&amp;E$10,Data!$A:$H,7,FALSE)="Vakantie"),"x",IF(AND($E$2="Zuid",VLOOKUP($B$4&amp;$B62&amp;E$10,Data!$A:$H,8,FALSE)="Vakantie"),"x",""))))))</f>
        <v>x</v>
      </c>
      <c r="F62" s="19" t="str">
        <f>IF(AND($E$2="Noord",ISNA(VLOOKUP($B$4&amp;$B62&amp;F$10,Data!$A:$H,6,FALSE)=TRUE)),"",IF(AND($E$2="Midden",ISNA(VLOOKUP($B$4&amp;$B62&amp;F$10,Data!$A:$H,7,FALSE)=TRUE)),"",IF(AND($E$2="Zuid",ISNA(VLOOKUP($B$4&amp;$B62&amp;F$10,Data!$A:$H,8,FALSE)=TRUE)),"",IF(AND($E$2="Noord",VLOOKUP($B$4&amp;$B62&amp;F$10,Data!$A:$H,6,FALSE)="Vakantie"),"x",IF(AND($E$2="Midden",VLOOKUP($B$4&amp;$B62&amp;F$10,Data!$A:$H,7,FALSE)="Vakantie"),"x",IF(AND($E$2="Zuid",VLOOKUP($B$4&amp;$B62&amp;F$10,Data!$A:$H,8,FALSE)="Vakantie"),"x",""))))))</f>
        <v>x</v>
      </c>
      <c r="G62" s="19" t="str">
        <f>IF(AND($E$2="Noord",ISNA(VLOOKUP($B$4&amp;$B62&amp;G$10,Data!$A:$H,6,FALSE)=TRUE)),"",IF(AND($E$2="Midden",ISNA(VLOOKUP($B$4&amp;$B62&amp;G$10,Data!$A:$H,7,FALSE)=TRUE)),"",IF(AND($E$2="Zuid",ISNA(VLOOKUP($B$4&amp;$B62&amp;G$10,Data!$A:$H,8,FALSE)=TRUE)),"",IF(AND($E$2="Noord",VLOOKUP($B$4&amp;$B62&amp;G$10,Data!$A:$H,6,FALSE)="Vakantie"),"x",IF(AND($E$2="Midden",VLOOKUP($B$4&amp;$B62&amp;G$10,Data!$A:$H,7,FALSE)="Vakantie"),"x",IF(AND($E$2="Zuid",VLOOKUP($B$4&amp;$B62&amp;G$10,Data!$A:$H,8,FALSE)="Vakantie"),"x",""))))))</f>
        <v>x</v>
      </c>
      <c r="H62" s="19" t="str">
        <f>IF(AND($E$2="Noord",ISNA(VLOOKUP($B$4&amp;$B62&amp;H$10,Data!$A:$H,6,FALSE)=TRUE)),"",IF(AND($E$2="Midden",ISNA(VLOOKUP($B$4&amp;$B62&amp;H$10,Data!$A:$H,7,FALSE)=TRUE)),"",IF(AND($E$2="Zuid",ISNA(VLOOKUP($B$4&amp;$B62&amp;H$10,Data!$A:$H,8,FALSE)=TRUE)),"",IF(AND($E$2="Noord",VLOOKUP($B$4&amp;$B62&amp;H$10,Data!$A:$H,6,FALSE)="Vakantie"),"x",IF(AND($E$2="Midden",VLOOKUP($B$4&amp;$B62&amp;H$10,Data!$A:$H,7,FALSE)="Vakantie"),"x",IF(AND($E$2="Zuid",VLOOKUP($B$4&amp;$B62&amp;H$10,Data!$A:$H,8,FALSE)="Vakantie"),"x",""))))))</f>
        <v>x</v>
      </c>
      <c r="I62" s="19" t="str">
        <f>IF(AND($E$2="Noord",ISNA(VLOOKUP($B$4&amp;$B62&amp;I$10,Data!$A:$H,6,FALSE)=TRUE)),"",IF(AND($E$2="Midden",ISNA(VLOOKUP($B$4&amp;$B62&amp;I$10,Data!$A:$H,7,FALSE)=TRUE)),"",IF(AND($E$2="Zuid",ISNA(VLOOKUP($B$4&amp;$B62&amp;I$10,Data!$A:$H,8,FALSE)=TRUE)),"",IF(AND($E$2="Noord",VLOOKUP($B$4&amp;$B62&amp;I$10,Data!$A:$H,6,FALSE)="Vakantie"),"x",IF(AND($E$2="Midden",VLOOKUP($B$4&amp;$B62&amp;I$10,Data!$A:$H,7,FALSE)="Vakantie"),"x",IF(AND($E$2="Zuid",VLOOKUP($B$4&amp;$B62&amp;I$10,Data!$A:$H,8,FALSE)="Vakantie"),"x",""))))))</f>
        <v>x</v>
      </c>
      <c r="J62" s="83">
        <f t="shared" si="0"/>
        <v>0</v>
      </c>
      <c r="L62" s="94">
        <v>52</v>
      </c>
      <c r="M62" s="126">
        <f t="shared" si="11"/>
        <v>46377</v>
      </c>
      <c r="N62" s="127">
        <f>+N61+7</f>
        <v>46381</v>
      </c>
      <c r="O62" s="19" t="str">
        <f>IF(AND($E$2="Noord",ISNA(VLOOKUP($L$4&amp;$L62&amp;O$10,Data!$A:$H,6,FALSE)=TRUE)),"",IF(AND($E$2="Midden",ISNA(VLOOKUP($L$4&amp;$L62&amp;O$10,Data!$A:$H,7,FALSE)=TRUE)),"",IF(AND($E$2="Zuid",ISNA(VLOOKUP($L$4&amp;$L62&amp;O$10,Data!$A:$H,8,FALSE)=TRUE)),"",IF(AND($E$2="Noord",VLOOKUP($L$4&amp;$L62&amp;O$10,Data!$A:$H,6,FALSE)="Vakantie"),"x",IF(AND($E$2="Midden",VLOOKUP($L$4&amp;$L62&amp;O$10,Data!$A:$H,7,FALSE)="Vakantie"),"x",IF(AND($E$2="Zuid",VLOOKUP($L$4&amp;$L62&amp;O$10,Data!$A:$H,8,FALSE)="Vakantie"),"x",""))))))</f>
        <v>x</v>
      </c>
      <c r="P62" s="19" t="str">
        <f>IF(AND($E$2="Noord",ISNA(VLOOKUP($L$4&amp;$L62&amp;P$10,Data!$A:$H,6,FALSE)=TRUE)),"",IF(AND($E$2="Midden",ISNA(VLOOKUP($L$4&amp;$L62&amp;P$10,Data!$A:$H,7,FALSE)=TRUE)),"",IF(AND($E$2="Zuid",ISNA(VLOOKUP($L$4&amp;$L62&amp;P$10,Data!$A:$H,8,FALSE)=TRUE)),"",IF(AND($E$2="Noord",VLOOKUP($L$4&amp;$L62&amp;P$10,Data!$A:$H,6,FALSE)="Vakantie"),"x",IF(AND($E$2="Midden",VLOOKUP($L$4&amp;$L62&amp;P$10,Data!$A:$H,7,FALSE)="Vakantie"),"x",IF(AND($E$2="Zuid",VLOOKUP($L$4&amp;$L62&amp;P$10,Data!$A:$H,8,FALSE)="Vakantie"),"x",""))))))</f>
        <v>x</v>
      </c>
      <c r="Q62" s="19" t="str">
        <f>IF(AND($E$2="Noord",ISNA(VLOOKUP($L$4&amp;$L62&amp;Q$10,Data!$A:$H,6,FALSE)=TRUE)),"",IF(AND($E$2="Midden",ISNA(VLOOKUP($L$4&amp;$L62&amp;Q$10,Data!$A:$H,7,FALSE)=TRUE)),"",IF(AND($E$2="Zuid",ISNA(VLOOKUP($L$4&amp;$L62&amp;Q$10,Data!$A:$H,8,FALSE)=TRUE)),"",IF(AND($E$2="Noord",VLOOKUP($L$4&amp;$L62&amp;Q$10,Data!$A:$H,6,FALSE)="Vakantie"),"x",IF(AND($E$2="Midden",VLOOKUP($L$4&amp;$L62&amp;Q$10,Data!$A:$H,7,FALSE)="Vakantie"),"x",IF(AND($E$2="Zuid",VLOOKUP($L$4&amp;$L62&amp;Q$10,Data!$A:$H,8,FALSE)="Vakantie"),"x",""))))))</f>
        <v>x</v>
      </c>
      <c r="R62" s="19" t="str">
        <f>IF(AND($E$2="Noord",ISNA(VLOOKUP($L$4&amp;$L62&amp;R$10,Data!$A:$H,6,FALSE)=TRUE)),"",IF(AND($E$2="Midden",ISNA(VLOOKUP($L$4&amp;$L62&amp;R$10,Data!$A:$H,7,FALSE)=TRUE)),"",IF(AND($E$2="Zuid",ISNA(VLOOKUP($L$4&amp;$L62&amp;R$10,Data!$A:$H,8,FALSE)=TRUE)),"",IF(AND($E$2="Noord",VLOOKUP($L$4&amp;$L62&amp;R$10,Data!$A:$H,6,FALSE)="Vakantie"),"x",IF(AND($E$2="Midden",VLOOKUP($L$4&amp;$L62&amp;R$10,Data!$A:$H,7,FALSE)="Vakantie"),"x",IF(AND($E$2="Zuid",VLOOKUP($L$4&amp;$L62&amp;R$10,Data!$A:$H,8,FALSE)="Vakantie"),"x",""))))))</f>
        <v>x</v>
      </c>
      <c r="S62" s="19" t="str">
        <f>IF(AND($E$2="Noord",ISNA(VLOOKUP($L$4&amp;$L62&amp;S$10,Data!$A:$H,6,FALSE)=TRUE)),"",IF(AND($E$2="Midden",ISNA(VLOOKUP($L$4&amp;$L62&amp;S$10,Data!$A:$H,7,FALSE)=TRUE)),"",IF(AND($E$2="Zuid",ISNA(VLOOKUP($L$4&amp;$L62&amp;S$10,Data!$A:$H,8,FALSE)=TRUE)),"",IF(AND($E$2="Noord",VLOOKUP($L$4&amp;$L62&amp;S$10,Data!$A:$H,6,FALSE)="Vakantie"),"x",IF(AND($E$2="Midden",VLOOKUP($L$4&amp;$L62&amp;S$10,Data!$A:$H,7,FALSE)="Vakantie"),"x",IF(AND($E$2="Zuid",VLOOKUP($L$4&amp;$L62&amp;S$10,Data!$A:$H,8,FALSE)="Vakantie"),"x",""))))))</f>
        <v>x</v>
      </c>
      <c r="T62" s="83">
        <f t="shared" si="1"/>
        <v>0</v>
      </c>
      <c r="V62" s="94">
        <v>52</v>
      </c>
      <c r="W62" s="126">
        <f t="shared" si="13"/>
        <v>46748</v>
      </c>
      <c r="X62" s="126">
        <f>X61+7</f>
        <v>46752</v>
      </c>
      <c r="Y62" s="19" t="str">
        <f>IF(AND($E$2="Noord",ISNA(VLOOKUP($V$4&amp;$V62&amp;Y$10,Data!$A:$H,6,FALSE)=TRUE)),"",IF(AND($E$2="Midden",ISNA(VLOOKUP($V$4&amp;$V62&amp;Y$10,Data!$A:$H,7,FALSE)=TRUE)),"",IF(AND($E$2="Zuid",ISNA(VLOOKUP($V$4&amp;$V62&amp;Y$10,Data!$A:$H,8,FALSE)=TRUE)),"",IF(AND($E$2="Noord",VLOOKUP($V$4&amp;$V62&amp;Y$10,Data!$A:$H,6,FALSE)="Vakantie"),"x",IF(AND($E$2="Midden",VLOOKUP($V$4&amp;$V62&amp;Y$10,Data!$A:$H,7,FALSE)="Vakantie"),"x",IF(AND($E$2="Zuid",VLOOKUP($V$4&amp;$V62&amp;Y$10,Data!$A:$H,8,FALSE)="Vakantie"),"x",""))))))</f>
        <v>x</v>
      </c>
      <c r="Z62" s="19" t="str">
        <f>IF(AND($E$2="Noord",ISNA(VLOOKUP($V$4&amp;$V62&amp;Z$10,Data!$A:$H,6,FALSE)=TRUE)),"",IF(AND($E$2="Midden",ISNA(VLOOKUP($V$4&amp;$V62&amp;Z$10,Data!$A:$H,7,FALSE)=TRUE)),"",IF(AND($E$2="Zuid",ISNA(VLOOKUP($V$4&amp;$V62&amp;Z$10,Data!$A:$H,8,FALSE)=TRUE)),"",IF(AND($E$2="Noord",VLOOKUP($V$4&amp;$V62&amp;Z$10,Data!$A:$H,6,FALSE)="Vakantie"),"x",IF(AND($E$2="Midden",VLOOKUP($V$4&amp;$V62&amp;Z$10,Data!$A:$H,7,FALSE)="Vakantie"),"x",IF(AND($E$2="Zuid",VLOOKUP($V$4&amp;$V62&amp;Z$10,Data!$A:$H,8,FALSE)="Vakantie"),"x",""))))))</f>
        <v>x</v>
      </c>
      <c r="AA62" s="19" t="str">
        <f>IF(AND($E$2="Noord",ISNA(VLOOKUP($V$4&amp;$V62&amp;AA$10,Data!$A:$H,6,FALSE)=TRUE)),"",IF(AND($E$2="Midden",ISNA(VLOOKUP($V$4&amp;$V62&amp;AA$10,Data!$A:$H,7,FALSE)=TRUE)),"",IF(AND($E$2="Zuid",ISNA(VLOOKUP($V$4&amp;$V62&amp;AA$10,Data!$A:$H,8,FALSE)=TRUE)),"",IF(AND($E$2="Noord",VLOOKUP($V$4&amp;$V62&amp;AA$10,Data!$A:$H,6,FALSE)="Vakantie"),"x",IF(AND($E$2="Midden",VLOOKUP($V$4&amp;$V62&amp;AA$10,Data!$A:$H,7,FALSE)="Vakantie"),"x",IF(AND($E$2="Zuid",VLOOKUP($V$4&amp;$V62&amp;AA$10,Data!$A:$H,8,FALSE)="Vakantie"),"x",""))))))</f>
        <v>x</v>
      </c>
      <c r="AB62" s="19" t="str">
        <f>IF(AND($E$2="Noord",ISNA(VLOOKUP($V$4&amp;$V62&amp;AB$10,Data!$A:$H,6,FALSE)=TRUE)),"",IF(AND($E$2="Midden",ISNA(VLOOKUP($V$4&amp;$V62&amp;AB$10,Data!$A:$H,7,FALSE)=TRUE)),"",IF(AND($E$2="Zuid",ISNA(VLOOKUP($V$4&amp;$V62&amp;AB$10,Data!$A:$H,8,FALSE)=TRUE)),"",IF(AND($E$2="Noord",VLOOKUP($V$4&amp;$V62&amp;AB$10,Data!$A:$H,6,FALSE)="Vakantie"),"x",IF(AND($E$2="Midden",VLOOKUP($V$4&amp;$V62&amp;AB$10,Data!$A:$H,7,FALSE)="Vakantie"),"x",IF(AND($E$2="Zuid",VLOOKUP($V$4&amp;$V62&amp;AB$10,Data!$A:$H,8,FALSE)="Vakantie"),"x",""))))))</f>
        <v>x</v>
      </c>
      <c r="AC62" s="19" t="str">
        <f>IF(AND($E$2="Noord",ISNA(VLOOKUP($V$4&amp;$V62&amp;AC$10,Data!$A:$H,6,FALSE)=TRUE)),"",IF(AND($E$2="Midden",ISNA(VLOOKUP($V$4&amp;$V62&amp;AC$10,Data!$A:$H,7,FALSE)=TRUE)),"",IF(AND($E$2="Zuid",ISNA(VLOOKUP($V$4&amp;$V62&amp;AC$10,Data!$A:$H,8,FALSE)=TRUE)),"",IF(AND($E$2="Noord",VLOOKUP($V$4&amp;$V62&amp;AC$10,Data!$A:$H,6,FALSE)="Vakantie"),"x",IF(AND($E$2="Midden",VLOOKUP($V$4&amp;$V62&amp;AC$10,Data!$A:$H,7,FALSE)="Vakantie"),"x",IF(AND($E$2="Zuid",VLOOKUP($V$4&amp;$V62&amp;AC$10,Data!$A:$H,8,FALSE)="Vakantie"),"x",""))))))</f>
        <v>x</v>
      </c>
      <c r="AD62" s="83">
        <f t="shared" si="2"/>
        <v>0</v>
      </c>
      <c r="AI62">
        <f t="shared" si="5"/>
        <v>1</v>
      </c>
      <c r="AJ62" s="97" t="str">
        <f>IF((COUNTIF($AI$11:$AI62,2))&gt;1,"",IF(OR(AI61="",AI61=2),"",IF(AI62=1,"",IF(AND($AI62=2,E62&lt;&gt;""),$C62,IF(AND($AI62=2,F62&lt;&gt;""),$C62+1,IF(AND($AI62=2,G62&lt;&gt;""),$C62+2,IF(AND($AI62=2,H62&lt;&gt;""),$C62+3,IF(AND($AI62=2,I62&lt;&gt;""),$C62+4,""))))))))</f>
        <v/>
      </c>
      <c r="AK62">
        <f>IF(SUM(E$62:$I63)+$T$68+$AD$68=0,1,2)</f>
        <v>1</v>
      </c>
      <c r="AL62" s="18" t="str">
        <f t="shared" si="6"/>
        <v/>
      </c>
      <c r="AM62">
        <f t="shared" si="7"/>
        <v>1</v>
      </c>
      <c r="AN62" s="18" t="str">
        <f t="shared" si="14"/>
        <v/>
      </c>
      <c r="AO62">
        <f>IF(SUM(O$62:$S63)+$AD$68=0,1,2)</f>
        <v>1</v>
      </c>
      <c r="AP62" s="18" t="str">
        <f t="shared" si="8"/>
        <v/>
      </c>
      <c r="AQ62">
        <f>IF(SUM($O$62:$S63)=0,1,2)</f>
        <v>1</v>
      </c>
      <c r="AR62" s="18" t="str">
        <f>IF((COUNTIF($AI$11:$AI$64,2)+COUNTIF($AM$11:$AM$64,2)+COUNTIF(AQ$12:$AQ62,2))&gt;1,"",IF(OR(AQ61="",AQ61=2),"",IF(AQ62=1,"",IF(AND(AQ62=2,Y62&lt;&gt;""),W62,IF(AND(AQ62=2,Z62&lt;&gt;""),W62+1,IF(AND(AQ62=2,AA62&lt;&gt;""),W62+2,IF(AND(AQ62=2,AB62&lt;&gt;""),W62+3,IF(AND(AQ62=2,AC62&lt;&gt;""),W62+4,""))))))))</f>
        <v/>
      </c>
      <c r="AS62">
        <f>IF(SUM(Y$62:$AC63)=0,1,2)</f>
        <v>1</v>
      </c>
      <c r="AT62" s="18" t="str">
        <f t="shared" si="9"/>
        <v/>
      </c>
    </row>
    <row r="63" spans="2:46" x14ac:dyDescent="0.3">
      <c r="B63" s="94"/>
      <c r="C63" s="95"/>
      <c r="D63" s="95"/>
      <c r="L63" s="94">
        <v>53</v>
      </c>
      <c r="M63" s="126">
        <f t="shared" si="11"/>
        <v>46384</v>
      </c>
      <c r="N63" s="127">
        <f>+N62+7</f>
        <v>46388</v>
      </c>
      <c r="O63" s="19" t="str">
        <f>IF(AND($E$2="Noord",ISNA(VLOOKUP($L$4&amp;$L63&amp;O$10,Data!$A:$H,6,FALSE)=TRUE)),"",IF(AND($E$2="Midden",ISNA(VLOOKUP($L$4&amp;$L63&amp;O$10,Data!$A:$H,7,FALSE)=TRUE)),"",IF(AND($E$2="Zuid",ISNA(VLOOKUP($L$4&amp;$L63&amp;O$10,Data!$A:$H,8,FALSE)=TRUE)),"",IF(AND($E$2="Noord",VLOOKUP($L$4&amp;$L63&amp;O$10,Data!$A:$H,6,FALSE)="Vakantie"),"x",IF(AND($E$2="Midden",VLOOKUP($L$4&amp;$L63&amp;O$10,Data!$A:$H,7,FALSE)="Vakantie"),"x",IF(AND($E$2="Zuid",VLOOKUP($L$4&amp;$L63&amp;O$10,Data!$A:$H,8,FALSE)="Vakantie"),"x",""))))))</f>
        <v>x</v>
      </c>
      <c r="P63" s="19" t="str">
        <f>IF(AND($E$2="Noord",ISNA(VLOOKUP($L$4&amp;$L63&amp;P$10,Data!$A:$H,6,FALSE)=TRUE)),"",IF(AND($E$2="Midden",ISNA(VLOOKUP($L$4&amp;$L63&amp;P$10,Data!$A:$H,7,FALSE)=TRUE)),"",IF(AND($E$2="Zuid",ISNA(VLOOKUP($L$4&amp;$L63&amp;P$10,Data!$A:$H,8,FALSE)=TRUE)),"",IF(AND($E$2="Noord",VLOOKUP($L$4&amp;$L63&amp;P$10,Data!$A:$H,6,FALSE)="Vakantie"),"x",IF(AND($E$2="Midden",VLOOKUP($L$4&amp;$L63&amp;P$10,Data!$A:$H,7,FALSE)="Vakantie"),"x",IF(AND($E$2="Zuid",VLOOKUP($L$4&amp;$L63&amp;P$10,Data!$A:$H,8,FALSE)="Vakantie"),"x",""))))))</f>
        <v>x</v>
      </c>
      <c r="Q63" s="19" t="str">
        <f>IF(AND($E$2="Noord",ISNA(VLOOKUP($L$4&amp;$L63&amp;Q$10,Data!$A:$H,6,FALSE)=TRUE)),"",IF(AND($E$2="Midden",ISNA(VLOOKUP($L$4&amp;$L63&amp;Q$10,Data!$A:$H,7,FALSE)=TRUE)),"",IF(AND($E$2="Zuid",ISNA(VLOOKUP($L$4&amp;$L63&amp;Q$10,Data!$A:$H,8,FALSE)=TRUE)),"",IF(AND($E$2="Noord",VLOOKUP($L$4&amp;$L63&amp;Q$10,Data!$A:$H,6,FALSE)="Vakantie"),"x",IF(AND($E$2="Midden",VLOOKUP($L$4&amp;$L63&amp;Q$10,Data!$A:$H,7,FALSE)="Vakantie"),"x",IF(AND($E$2="Zuid",VLOOKUP($L$4&amp;$L63&amp;Q$10,Data!$A:$H,8,FALSE)="Vakantie"),"x",""))))))</f>
        <v>x</v>
      </c>
      <c r="R63" s="19" t="str">
        <f>IF(AND($E$2="Noord",ISNA(VLOOKUP($L$4&amp;$L63&amp;R$10,Data!$A:$H,6,FALSE)=TRUE)),"",IF(AND($E$2="Midden",ISNA(VLOOKUP($L$4&amp;$L63&amp;R$10,Data!$A:$H,7,FALSE)=TRUE)),"",IF(AND($E$2="Zuid",ISNA(VLOOKUP($L$4&amp;$L63&amp;R$10,Data!$A:$H,8,FALSE)=TRUE)),"",IF(AND($E$2="Noord",VLOOKUP($L$4&amp;$L63&amp;R$10,Data!$A:$H,6,FALSE)="Vakantie"),"x",IF(AND($E$2="Midden",VLOOKUP($L$4&amp;$L63&amp;R$10,Data!$A:$H,7,FALSE)="Vakantie"),"x",IF(AND($E$2="Zuid",VLOOKUP($L$4&amp;$L63&amp;R$10,Data!$A:$H,8,FALSE)="Vakantie"),"x",""))))))</f>
        <v>x</v>
      </c>
      <c r="S63" s="19" t="str">
        <f>IF(AND($E$2="Noord",ISNA(VLOOKUP($L$4&amp;$L63&amp;S$10,Data!$A:$H,6,FALSE)=TRUE)),"",IF(AND($E$2="Midden",ISNA(VLOOKUP($L$4&amp;$L63&amp;S$10,Data!$A:$H,7,FALSE)=TRUE)),"",IF(AND($E$2="Zuid",ISNA(VLOOKUP($L$4&amp;$L63&amp;S$10,Data!$A:$H,8,FALSE)=TRUE)),"",IF(AND($E$2="Noord",VLOOKUP($L$4&amp;$L63&amp;S$10,Data!$A:$H,6,FALSE)="Vakantie"),"x",IF(AND($E$2="Midden",VLOOKUP($L$4&amp;$L63&amp;S$10,Data!$A:$H,7,FALSE)="Vakantie"),"x",IF(AND($E$2="Zuid",VLOOKUP($L$4&amp;$L63&amp;S$10,Data!$A:$H,8,FALSE)="Vakantie"),"x",""))))))</f>
        <v>x</v>
      </c>
      <c r="T63" s="83">
        <f t="shared" ref="T63" si="15">SUM(O63:S63)</f>
        <v>0</v>
      </c>
      <c r="AI63">
        <f t="shared" si="5"/>
        <v>1</v>
      </c>
      <c r="AJ63" s="97" t="str">
        <f>IF((COUNTIF($AI$11:$AI63,2))&gt;1,"",IF(OR(AI62="",AI62=2),"",IF(AI63=1,"",IF(AND($AI63=2,E63&lt;&gt;""),$C63,IF(AND($AI63=2,F63&lt;&gt;""),$C63+1,IF(AND($AI63=2,G63&lt;&gt;""),$C63+2,IF(AND($AI63=2,H63&lt;&gt;""),$C63+3,IF(AND($AI63=2,I63&lt;&gt;""),$C63+4,""))))))))</f>
        <v/>
      </c>
      <c r="AK63">
        <f>IF(SUM(E$62:$I64)+$T$68+$AD$68=0,1,2)</f>
        <v>1</v>
      </c>
      <c r="AL63" s="18" t="str">
        <f t="shared" si="6"/>
        <v/>
      </c>
      <c r="AM63">
        <f t="shared" si="7"/>
        <v>1</v>
      </c>
      <c r="AN63" s="18" t="str">
        <f t="shared" si="14"/>
        <v/>
      </c>
      <c r="AO63">
        <f>IF(SUM(O$62:$S64)+$AD$68=0,1,2)</f>
        <v>1</v>
      </c>
      <c r="AP63" s="18" t="str">
        <f t="shared" si="8"/>
        <v/>
      </c>
      <c r="AQ63">
        <f>IF(SUM($O$62:$S64)=0,1,2)</f>
        <v>1</v>
      </c>
      <c r="AR63" s="18" t="str">
        <f>IF((COUNTIF($AI$11:$AI$64,2)+COUNTIF($AM$11:$AM$64,2)+COUNTIF(AQ$12:$AQ63,2))&gt;1,"",IF(OR(AQ62="",AQ62=2),"",IF(AQ63=1,"",IF(AND(AQ63=2,Y63&lt;&gt;""),W63,IF(AND(AQ63=2,Z63&lt;&gt;""),W63+1,IF(AND(AQ63=2,AA63&lt;&gt;""),W63+2,IF(AND(AQ63=2,AB63&lt;&gt;""),W63+3,IF(AND(AQ63=2,AC63&lt;&gt;""),W63+4,""))))))))</f>
        <v/>
      </c>
      <c r="AS63">
        <f>IF(SUM(Y$62:$AC64)=0,1,2)</f>
        <v>1</v>
      </c>
      <c r="AT63" s="18" t="str">
        <f t="shared" si="9"/>
        <v/>
      </c>
    </row>
    <row r="64" spans="2:46" x14ac:dyDescent="0.3">
      <c r="V64" s="94"/>
      <c r="W64" s="96"/>
    </row>
    <row r="68" spans="2:65" s="72" customFormat="1" x14ac:dyDescent="0.3">
      <c r="B68" s="87" t="s">
        <v>32</v>
      </c>
      <c r="C68" s="88"/>
      <c r="D68" s="88"/>
      <c r="E68" s="77"/>
      <c r="F68" s="77"/>
      <c r="G68" s="85"/>
      <c r="H68" s="77"/>
      <c r="I68" s="77"/>
      <c r="J68" s="83">
        <f>SUM(J12:J63)</f>
        <v>0</v>
      </c>
      <c r="K68" s="78">
        <f>SUM(K12:K67)</f>
        <v>0</v>
      </c>
      <c r="L68" s="87" t="s">
        <v>32</v>
      </c>
      <c r="M68" s="88"/>
      <c r="N68" s="88"/>
      <c r="O68" s="91"/>
      <c r="Q68" s="86"/>
      <c r="T68" s="83">
        <f>SUM(T12:T63)</f>
        <v>0</v>
      </c>
      <c r="U68" s="78">
        <f>SUM(U12:U67)</f>
        <v>0</v>
      </c>
      <c r="V68" s="87" t="s">
        <v>32</v>
      </c>
      <c r="W68" s="88"/>
      <c r="X68" s="88"/>
      <c r="AA68" s="86"/>
      <c r="AD68" s="83">
        <f>SUM(AD12:AD63)</f>
        <v>0</v>
      </c>
      <c r="AE68" s="78">
        <f>SUM(AE12:AE67)</f>
        <v>0</v>
      </c>
      <c r="AF68" s="87" t="s">
        <v>32</v>
      </c>
      <c r="AG68" s="88"/>
      <c r="AH68" s="88"/>
      <c r="AJ68" s="98">
        <f>SUM(AJ11:AJ66)</f>
        <v>0</v>
      </c>
      <c r="AK68" s="86"/>
      <c r="AL68" s="98">
        <f>SUM(AL11:AL66)</f>
        <v>0</v>
      </c>
      <c r="AN68" s="98">
        <f>SUM(AN11:AN66)</f>
        <v>0</v>
      </c>
      <c r="AP68" s="98">
        <f>SUM(AP11:AP66)</f>
        <v>0</v>
      </c>
      <c r="AR68" s="98">
        <f>SUM(AR11:AR66)</f>
        <v>0</v>
      </c>
      <c r="AT68" s="98">
        <f>SUM(AT11:AT66)</f>
        <v>0</v>
      </c>
      <c r="AU68"/>
      <c r="AV68"/>
      <c r="AW68"/>
      <c r="AX68"/>
      <c r="AY68"/>
      <c r="AZ68"/>
      <c r="BA68"/>
      <c r="BB68"/>
      <c r="BC68"/>
      <c r="BD68"/>
      <c r="BE68"/>
      <c r="BF68"/>
      <c r="BG68"/>
      <c r="BH68"/>
      <c r="BI68"/>
      <c r="BJ68"/>
      <c r="BK68"/>
      <c r="BL68"/>
      <c r="BM68"/>
    </row>
    <row r="70" spans="2:65" x14ac:dyDescent="0.3">
      <c r="AA70" s="99" t="s">
        <v>32</v>
      </c>
      <c r="AB70" s="72"/>
      <c r="AC70" s="72"/>
      <c r="AD70" s="100">
        <f>+J68+T68+AD68</f>
        <v>0</v>
      </c>
    </row>
    <row r="73" spans="2:65" x14ac:dyDescent="0.3">
      <c r="J73" s="101"/>
    </row>
    <row r="74" spans="2:65" x14ac:dyDescent="0.3">
      <c r="J74" s="102"/>
    </row>
    <row r="76" spans="2:65" x14ac:dyDescent="0.3">
      <c r="J76" s="18"/>
    </row>
    <row r="77" spans="2:65" x14ac:dyDescent="0.3">
      <c r="J77" s="18"/>
    </row>
    <row r="80" spans="2:65" x14ac:dyDescent="0.3">
      <c r="J80" s="18"/>
    </row>
    <row r="82" spans="10:10" x14ac:dyDescent="0.3">
      <c r="J82" s="18"/>
    </row>
    <row r="83" spans="10:10" x14ac:dyDescent="0.3">
      <c r="J83" s="18"/>
    </row>
    <row r="90" spans="10:10" x14ac:dyDescent="0.3">
      <c r="J90" s="2"/>
    </row>
    <row r="97" spans="13:13" x14ac:dyDescent="0.3">
      <c r="M97" s="103"/>
    </row>
  </sheetData>
  <sheetProtection algorithmName="SHA-512" hashValue="raIQDDFc/vARkF4OiDdPOTiYy9yvSLD6fJyh6MbrZs+Tft22UmzVrB7Dh5egQo3ESEgkd6XA5JY5JlftqZoaAA==" saltValue="f4NgcGNmR7XQWQBeJBkTtQ==" spinCount="100000" sheet="1" objects="1" scenarios="1" selectLockedCells="1"/>
  <mergeCells count="1">
    <mergeCell ref="V6:AD6"/>
  </mergeCells>
  <conditionalFormatting sqref="E8:I8">
    <cfRule type="cellIs" dxfId="6" priority="12" operator="equal">
      <formula>0</formula>
    </cfRule>
  </conditionalFormatting>
  <conditionalFormatting sqref="E11:I63">
    <cfRule type="cellIs" dxfId="5" priority="10" operator="equal">
      <formula>"x"</formula>
    </cfRule>
  </conditionalFormatting>
  <conditionalFormatting sqref="O8:S8">
    <cfRule type="cellIs" dxfId="4" priority="7" operator="equal">
      <formula>0</formula>
    </cfRule>
  </conditionalFormatting>
  <conditionalFormatting sqref="O11:S63">
    <cfRule type="cellIs" dxfId="3" priority="4" operator="equal">
      <formula>"x"</formula>
    </cfRule>
    <cfRule type="cellIs" dxfId="2" priority="9" operator="equal">
      <formula>0</formula>
    </cfRule>
  </conditionalFormatting>
  <conditionalFormatting sqref="Y8:AC8">
    <cfRule type="cellIs" dxfId="1" priority="5" operator="equal">
      <formula>0</formula>
    </cfRule>
  </conditionalFormatting>
  <conditionalFormatting sqref="Y11:AC62">
    <cfRule type="cellIs" dxfId="0" priority="1" operator="equal">
      <formula>"x"</formula>
    </cfRule>
  </conditionalFormatting>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31D60-A848-4E52-A42F-8AED7E9EBA7A}">
  <dimension ref="A1:G37"/>
  <sheetViews>
    <sheetView tabSelected="1" topLeftCell="B1" workbookViewId="0">
      <selection activeCell="Q29" sqref="Q29"/>
    </sheetView>
  </sheetViews>
  <sheetFormatPr defaultRowHeight="14.4" x14ac:dyDescent="0.3"/>
  <cols>
    <col min="1" max="1" width="3" hidden="1" customWidth="1"/>
    <col min="2" max="2" width="17" customWidth="1"/>
  </cols>
  <sheetData>
    <row r="1" spans="1:7" s="129" customFormat="1" ht="6.6" customHeight="1" x14ac:dyDescent="0.3"/>
    <row r="2" spans="1:7" s="129" customFormat="1" x14ac:dyDescent="0.3">
      <c r="B2" s="160" t="s">
        <v>205</v>
      </c>
      <c r="C2" s="160"/>
      <c r="D2" s="160"/>
      <c r="E2" s="160"/>
      <c r="F2" s="160"/>
      <c r="G2" s="160"/>
    </row>
    <row r="3" spans="1:7" s="129" customFormat="1" ht="6.6" customHeight="1" x14ac:dyDescent="0.3"/>
    <row r="4" spans="1:7" s="129" customFormat="1" ht="28.8" x14ac:dyDescent="0.3">
      <c r="B4" s="130" t="s">
        <v>206</v>
      </c>
      <c r="C4" s="131">
        <v>2025</v>
      </c>
      <c r="D4" s="131">
        <f>C4+1</f>
        <v>2026</v>
      </c>
      <c r="E4" s="131">
        <f>D4+1</f>
        <v>2027</v>
      </c>
      <c r="F4" s="131">
        <f>E4+1</f>
        <v>2028</v>
      </c>
      <c r="G4" s="131">
        <f>F4+1</f>
        <v>2029</v>
      </c>
    </row>
    <row r="5" spans="1:7" x14ac:dyDescent="0.3">
      <c r="A5" s="129">
        <v>1</v>
      </c>
      <c r="B5" s="132" t="s">
        <v>207</v>
      </c>
      <c r="C5" s="133">
        <f>SUMIFS(Calc1!$F:$F,Calc1!$AK:$AK,'Opname per periode'!C$4&amp;"-"&amp;'Opname per periode'!$A5&amp;"-"&amp;Ouderschapsverlof!$AB$29)+SUMIFS(Calc1!$Q:$Q,Calc1!$AL:$AL,'Opname per periode'!C$4&amp;"-"&amp;'Opname per periode'!$A5&amp;"-"&amp;Ouderschapsverlof!$AB$42)</f>
        <v>0</v>
      </c>
      <c r="D5" s="133">
        <f>SUMIFS(Calc1!$F:$F,Calc1!$AK:$AK,'Opname per periode'!D$4&amp;"-"&amp;'Opname per periode'!$A5&amp;"-"&amp;Ouderschapsverlof!$AB$29)+SUMIFS(Calc1!$Q:$Q,Calc1!$AL:$AL,'Opname per periode'!D$4&amp;"-"&amp;'Opname per periode'!$A5&amp;"-"&amp;Ouderschapsverlof!$AB$42)</f>
        <v>0</v>
      </c>
      <c r="E5" s="133">
        <f>SUMIFS(Calc1!$F:$F,Calc1!$AK:$AK,'Opname per periode'!E$4&amp;"-"&amp;'Opname per periode'!$A5&amp;"-"&amp;Ouderschapsverlof!$AB$29)+SUMIFS(Calc1!$Q:$Q,Calc1!$AL:$AL,'Opname per periode'!E$4&amp;"-"&amp;'Opname per periode'!$A5&amp;"-"&amp;Ouderschapsverlof!$AB$42)</f>
        <v>0</v>
      </c>
      <c r="F5" s="133">
        <f>SUMIFS(Calc1!$F:$F,Calc1!$AK:$AK,'Opname per periode'!F$4&amp;"-"&amp;'Opname per periode'!$A5&amp;"-"&amp;Ouderschapsverlof!$AB$29)+SUMIFS(Calc1!$Q:$Q,Calc1!$AL:$AL,'Opname per periode'!F$4&amp;"-"&amp;'Opname per periode'!$A5&amp;"-"&amp;Ouderschapsverlof!$AB$42)</f>
        <v>0</v>
      </c>
      <c r="G5" s="133">
        <f>SUMIFS(Calc1!$F:$F,Calc1!$AK:$AK,'Opname per periode'!G$4&amp;"-"&amp;'Opname per periode'!$A5&amp;"-"&amp;Ouderschapsverlof!$AB$29)+SUMIFS(Calc1!$Q:$Q,Calc1!$AL:$AL,'Opname per periode'!G$4&amp;"-"&amp;'Opname per periode'!$A5&amp;"-"&amp;Ouderschapsverlof!$AB$42)</f>
        <v>0</v>
      </c>
    </row>
    <row r="6" spans="1:7" x14ac:dyDescent="0.3">
      <c r="A6" s="129">
        <v>2</v>
      </c>
      <c r="B6" s="132" t="s">
        <v>208</v>
      </c>
      <c r="C6" s="133">
        <f>SUMIFS(Calc1!$F:$F,Calc1!$AK:$AK,'Opname per periode'!C$4&amp;"-"&amp;'Opname per periode'!$A6&amp;"-"&amp;Ouderschapsverlof!$AB$29)+SUMIFS(Calc1!$Q:$Q,Calc1!$AL:$AL,'Opname per periode'!C$4&amp;"-"&amp;'Opname per periode'!$A6&amp;"-"&amp;Ouderschapsverlof!$AB$42)</f>
        <v>0</v>
      </c>
      <c r="D6" s="133">
        <f>SUMIFS(Calc1!$F:$F,Calc1!$AK:$AK,'Opname per periode'!D$4&amp;"-"&amp;'Opname per periode'!$A6&amp;"-"&amp;Ouderschapsverlof!$AB$29)+SUMIFS(Calc1!$Q:$Q,Calc1!$AL:$AL,'Opname per periode'!D$4&amp;"-"&amp;'Opname per periode'!$A6&amp;"-"&amp;Ouderschapsverlof!$AB$42)</f>
        <v>0</v>
      </c>
      <c r="E6" s="133">
        <f>SUMIFS(Calc1!$F:$F,Calc1!$AK:$AK,'Opname per periode'!E$4&amp;"-"&amp;'Opname per periode'!$A6&amp;"-"&amp;Ouderschapsverlof!$AB$29)+SUMIFS(Calc1!$Q:$Q,Calc1!$AL:$AL,'Opname per periode'!E$4&amp;"-"&amp;'Opname per periode'!$A6&amp;"-"&amp;Ouderschapsverlof!$AB$42)</f>
        <v>0</v>
      </c>
      <c r="F6" s="133">
        <f>SUMIFS(Calc1!$F:$F,Calc1!$AK:$AK,'Opname per periode'!F$4&amp;"-"&amp;'Opname per periode'!$A6&amp;"-"&amp;Ouderschapsverlof!$AB$29)+SUMIFS(Calc1!$Q:$Q,Calc1!$AL:$AL,'Opname per periode'!F$4&amp;"-"&amp;'Opname per periode'!$A6&amp;"-"&amp;Ouderschapsverlof!$AB$42)</f>
        <v>0</v>
      </c>
      <c r="G6" s="133">
        <f>SUMIFS(Calc1!$F:$F,Calc1!$AK:$AK,'Opname per periode'!G$4&amp;"-"&amp;'Opname per periode'!$A6&amp;"-"&amp;Ouderschapsverlof!$AB$29)+SUMIFS(Calc1!$Q:$Q,Calc1!$AL:$AL,'Opname per periode'!G$4&amp;"-"&amp;'Opname per periode'!$A6&amp;"-"&amp;Ouderschapsverlof!$AB$42)</f>
        <v>0</v>
      </c>
    </row>
    <row r="7" spans="1:7" x14ac:dyDescent="0.3">
      <c r="A7" s="129">
        <v>3</v>
      </c>
      <c r="B7" s="132" t="s">
        <v>209</v>
      </c>
      <c r="C7" s="133">
        <f>SUMIFS(Calc1!$F:$F,Calc1!$AK:$AK,'Opname per periode'!C$4&amp;"-"&amp;'Opname per periode'!$A7&amp;"-"&amp;Ouderschapsverlof!$AB$29)+SUMIFS(Calc1!$Q:$Q,Calc1!$AL:$AL,'Opname per periode'!C$4&amp;"-"&amp;'Opname per periode'!$A7&amp;"-"&amp;Ouderschapsverlof!$AB$42)</f>
        <v>0</v>
      </c>
      <c r="D7" s="133">
        <f>SUMIFS(Calc1!$F:$F,Calc1!$AK:$AK,'Opname per periode'!D$4&amp;"-"&amp;'Opname per periode'!$A7&amp;"-"&amp;Ouderschapsverlof!$AB$29)+SUMIFS(Calc1!$Q:$Q,Calc1!$AL:$AL,'Opname per periode'!D$4&amp;"-"&amp;'Opname per periode'!$A7&amp;"-"&amp;Ouderschapsverlof!$AB$42)</f>
        <v>0</v>
      </c>
      <c r="E7" s="133">
        <f>SUMIFS(Calc1!$F:$F,Calc1!$AK:$AK,'Opname per periode'!E$4&amp;"-"&amp;'Opname per periode'!$A7&amp;"-"&amp;Ouderschapsverlof!$AB$29)+SUMIFS(Calc1!$Q:$Q,Calc1!$AL:$AL,'Opname per periode'!E$4&amp;"-"&amp;'Opname per periode'!$A7&amp;"-"&amp;Ouderschapsverlof!$AB$42)</f>
        <v>0</v>
      </c>
      <c r="F7" s="133">
        <f>SUMIFS(Calc1!$F:$F,Calc1!$AK:$AK,'Opname per periode'!F$4&amp;"-"&amp;'Opname per periode'!$A7&amp;"-"&amp;Ouderschapsverlof!$AB$29)+SUMIFS(Calc1!$Q:$Q,Calc1!$AL:$AL,'Opname per periode'!F$4&amp;"-"&amp;'Opname per periode'!$A7&amp;"-"&amp;Ouderschapsverlof!$AB$42)</f>
        <v>0</v>
      </c>
      <c r="G7" s="133">
        <f>SUMIFS(Calc1!$F:$F,Calc1!$AK:$AK,'Opname per periode'!G$4&amp;"-"&amp;'Opname per periode'!$A7&amp;"-"&amp;Ouderschapsverlof!$AB$29)+SUMIFS(Calc1!$Q:$Q,Calc1!$AL:$AL,'Opname per periode'!G$4&amp;"-"&amp;'Opname per periode'!$A7&amp;"-"&amp;Ouderschapsverlof!$AB$42)</f>
        <v>0</v>
      </c>
    </row>
    <row r="8" spans="1:7" x14ac:dyDescent="0.3">
      <c r="A8" s="129">
        <v>4</v>
      </c>
      <c r="B8" s="132" t="s">
        <v>210</v>
      </c>
      <c r="C8" s="133">
        <f>SUMIFS(Calc1!$F:$F,Calc1!$AK:$AK,'Opname per periode'!C$4&amp;"-"&amp;'Opname per periode'!$A8&amp;"-"&amp;Ouderschapsverlof!$AB$29)+SUMIFS(Calc1!$Q:$Q,Calc1!$AL:$AL,'Opname per periode'!C$4&amp;"-"&amp;'Opname per periode'!$A8&amp;"-"&amp;Ouderschapsverlof!$AB$42)</f>
        <v>0</v>
      </c>
      <c r="D8" s="133">
        <f>SUMIFS(Calc1!$F:$F,Calc1!$AK:$AK,'Opname per periode'!D$4&amp;"-"&amp;'Opname per periode'!$A8&amp;"-"&amp;Ouderschapsverlof!$AB$29)+SUMIFS(Calc1!$Q:$Q,Calc1!$AL:$AL,'Opname per periode'!D$4&amp;"-"&amp;'Opname per periode'!$A8&amp;"-"&amp;Ouderschapsverlof!$AB$42)</f>
        <v>0</v>
      </c>
      <c r="E8" s="133">
        <f>SUMIFS(Calc1!$F:$F,Calc1!$AK:$AK,'Opname per periode'!E$4&amp;"-"&amp;'Opname per periode'!$A8&amp;"-"&amp;Ouderschapsverlof!$AB$29)+SUMIFS(Calc1!$Q:$Q,Calc1!$AL:$AL,'Opname per periode'!E$4&amp;"-"&amp;'Opname per periode'!$A8&amp;"-"&amp;Ouderschapsverlof!$AB$42)</f>
        <v>0</v>
      </c>
      <c r="F8" s="133">
        <f>SUMIFS(Calc1!$F:$F,Calc1!$AK:$AK,'Opname per periode'!F$4&amp;"-"&amp;'Opname per periode'!$A8&amp;"-"&amp;Ouderschapsverlof!$AB$29)+SUMIFS(Calc1!$Q:$Q,Calc1!$AL:$AL,'Opname per periode'!F$4&amp;"-"&amp;'Opname per periode'!$A8&amp;"-"&amp;Ouderschapsverlof!$AB$42)</f>
        <v>0</v>
      </c>
      <c r="G8" s="133">
        <f>SUMIFS(Calc1!$F:$F,Calc1!$AK:$AK,'Opname per periode'!G$4&amp;"-"&amp;'Opname per periode'!$A8&amp;"-"&amp;Ouderschapsverlof!$AB$29)+SUMIFS(Calc1!$Q:$Q,Calc1!$AL:$AL,'Opname per periode'!G$4&amp;"-"&amp;'Opname per periode'!$A8&amp;"-"&amp;Ouderschapsverlof!$AB$42)</f>
        <v>0</v>
      </c>
    </row>
    <row r="9" spans="1:7" x14ac:dyDescent="0.3">
      <c r="A9" s="129">
        <v>5</v>
      </c>
      <c r="B9" s="132" t="s">
        <v>211</v>
      </c>
      <c r="C9" s="133">
        <f>SUMIFS(Calc1!$F:$F,Calc1!$AK:$AK,'Opname per periode'!C$4&amp;"-"&amp;'Opname per periode'!$A9&amp;"-"&amp;Ouderschapsverlof!$AB$29)+SUMIFS(Calc1!$Q:$Q,Calc1!$AL:$AL,'Opname per periode'!C$4&amp;"-"&amp;'Opname per periode'!$A9&amp;"-"&amp;Ouderschapsverlof!$AB$42)</f>
        <v>0</v>
      </c>
      <c r="D9" s="133">
        <f>SUMIFS(Calc1!$F:$F,Calc1!$AK:$AK,'Opname per periode'!D$4&amp;"-"&amp;'Opname per periode'!$A9&amp;"-"&amp;Ouderschapsverlof!$AB$29)+SUMIFS(Calc1!$Q:$Q,Calc1!$AL:$AL,'Opname per periode'!D$4&amp;"-"&amp;'Opname per periode'!$A9&amp;"-"&amp;Ouderschapsverlof!$AB$42)</f>
        <v>0</v>
      </c>
      <c r="E9" s="133">
        <f>SUMIFS(Calc1!$F:$F,Calc1!$AK:$AK,'Opname per periode'!E$4&amp;"-"&amp;'Opname per periode'!$A9&amp;"-"&amp;Ouderschapsverlof!$AB$29)+SUMIFS(Calc1!$Q:$Q,Calc1!$AL:$AL,'Opname per periode'!E$4&amp;"-"&amp;'Opname per periode'!$A9&amp;"-"&amp;Ouderschapsverlof!$AB$42)</f>
        <v>0</v>
      </c>
      <c r="F9" s="133">
        <f>SUMIFS(Calc1!$F:$F,Calc1!$AK:$AK,'Opname per periode'!F$4&amp;"-"&amp;'Opname per periode'!$A9&amp;"-"&amp;Ouderschapsverlof!$AB$29)+SUMIFS(Calc1!$Q:$Q,Calc1!$AL:$AL,'Opname per periode'!F$4&amp;"-"&amp;'Opname per periode'!$A9&amp;"-"&amp;Ouderschapsverlof!$AB$42)</f>
        <v>0</v>
      </c>
      <c r="G9" s="133">
        <f>SUMIFS(Calc1!$F:$F,Calc1!$AK:$AK,'Opname per periode'!G$4&amp;"-"&amp;'Opname per periode'!$A9&amp;"-"&amp;Ouderschapsverlof!$AB$29)+SUMIFS(Calc1!$Q:$Q,Calc1!$AL:$AL,'Opname per periode'!G$4&amp;"-"&amp;'Opname per periode'!$A9&amp;"-"&amp;Ouderschapsverlof!$AB$42)</f>
        <v>0</v>
      </c>
    </row>
    <row r="10" spans="1:7" x14ac:dyDescent="0.3">
      <c r="A10" s="129">
        <v>6</v>
      </c>
      <c r="B10" s="132" t="s">
        <v>212</v>
      </c>
      <c r="C10" s="133">
        <f>SUMIFS(Calc1!$F:$F,Calc1!$AK:$AK,'Opname per periode'!C$4&amp;"-"&amp;'Opname per periode'!$A10&amp;"-"&amp;Ouderschapsverlof!$AB$29)+SUMIFS(Calc1!$Q:$Q,Calc1!$AL:$AL,'Opname per periode'!C$4&amp;"-"&amp;'Opname per periode'!$A10&amp;"-"&amp;Ouderschapsverlof!$AB$42)</f>
        <v>0</v>
      </c>
      <c r="D10" s="133">
        <f>SUMIFS(Calc1!$F:$F,Calc1!$AK:$AK,'Opname per periode'!D$4&amp;"-"&amp;'Opname per periode'!$A10&amp;"-"&amp;Ouderschapsverlof!$AB$29)+SUMIFS(Calc1!$Q:$Q,Calc1!$AL:$AL,'Opname per periode'!D$4&amp;"-"&amp;'Opname per periode'!$A10&amp;"-"&amp;Ouderschapsverlof!$AB$42)</f>
        <v>0</v>
      </c>
      <c r="E10" s="133">
        <f>SUMIFS(Calc1!$F:$F,Calc1!$AK:$AK,'Opname per periode'!E$4&amp;"-"&amp;'Opname per periode'!$A10&amp;"-"&amp;Ouderschapsverlof!$AB$29)+SUMIFS(Calc1!$Q:$Q,Calc1!$AL:$AL,'Opname per periode'!E$4&amp;"-"&amp;'Opname per periode'!$A10&amp;"-"&amp;Ouderschapsverlof!$AB$42)</f>
        <v>0</v>
      </c>
      <c r="F10" s="133">
        <f>SUMIFS(Calc1!$F:$F,Calc1!$AK:$AK,'Opname per periode'!F$4&amp;"-"&amp;'Opname per periode'!$A10&amp;"-"&amp;Ouderschapsverlof!$AB$29)+SUMIFS(Calc1!$Q:$Q,Calc1!$AL:$AL,'Opname per periode'!F$4&amp;"-"&amp;'Opname per periode'!$A10&amp;"-"&amp;Ouderschapsverlof!$AB$42)</f>
        <v>0</v>
      </c>
      <c r="G10" s="133">
        <f>SUMIFS(Calc1!$F:$F,Calc1!$AK:$AK,'Opname per periode'!G$4&amp;"-"&amp;'Opname per periode'!$A10&amp;"-"&amp;Ouderschapsverlof!$AB$29)+SUMIFS(Calc1!$Q:$Q,Calc1!$AL:$AL,'Opname per periode'!G$4&amp;"-"&amp;'Opname per periode'!$A10&amp;"-"&amp;Ouderschapsverlof!$AB$42)</f>
        <v>0</v>
      </c>
    </row>
    <row r="11" spans="1:7" x14ac:dyDescent="0.3">
      <c r="A11" s="129">
        <v>7</v>
      </c>
      <c r="B11" s="132" t="s">
        <v>213</v>
      </c>
      <c r="C11" s="133">
        <f>SUMIFS(Calc1!$F:$F,Calc1!$AK:$AK,'Opname per periode'!C$4&amp;"-"&amp;'Opname per periode'!$A11&amp;"-"&amp;Ouderschapsverlof!$AB$29)+SUMIFS(Calc1!$Q:$Q,Calc1!$AL:$AL,'Opname per periode'!C$4&amp;"-"&amp;'Opname per periode'!$A11&amp;"-"&amp;Ouderschapsverlof!$AB$42)</f>
        <v>0</v>
      </c>
      <c r="D11" s="133">
        <f>SUMIFS(Calc1!$F:$F,Calc1!$AK:$AK,'Opname per periode'!D$4&amp;"-"&amp;'Opname per periode'!$A11&amp;"-"&amp;Ouderschapsverlof!$AB$29)+SUMIFS(Calc1!$Q:$Q,Calc1!$AL:$AL,'Opname per periode'!D$4&amp;"-"&amp;'Opname per periode'!$A11&amp;"-"&amp;Ouderschapsverlof!$AB$42)</f>
        <v>0</v>
      </c>
      <c r="E11" s="133">
        <f>SUMIFS(Calc1!$F:$F,Calc1!$AK:$AK,'Opname per periode'!E$4&amp;"-"&amp;'Opname per periode'!$A11&amp;"-"&amp;Ouderschapsverlof!$AB$29)+SUMIFS(Calc1!$Q:$Q,Calc1!$AL:$AL,'Opname per periode'!E$4&amp;"-"&amp;'Opname per periode'!$A11&amp;"-"&amp;Ouderschapsverlof!$AB$42)</f>
        <v>0</v>
      </c>
      <c r="F11" s="133">
        <f>SUMIFS(Calc1!$F:$F,Calc1!$AK:$AK,'Opname per periode'!F$4&amp;"-"&amp;'Opname per periode'!$A11&amp;"-"&amp;Ouderschapsverlof!$AB$29)+SUMIFS(Calc1!$Q:$Q,Calc1!$AL:$AL,'Opname per periode'!F$4&amp;"-"&amp;'Opname per periode'!$A11&amp;"-"&amp;Ouderschapsverlof!$AB$42)</f>
        <v>0</v>
      </c>
      <c r="G11" s="133">
        <f>SUMIFS(Calc1!$F:$F,Calc1!$AK:$AK,'Opname per periode'!G$4&amp;"-"&amp;'Opname per periode'!$A11&amp;"-"&amp;Ouderschapsverlof!$AB$29)+SUMIFS(Calc1!$Q:$Q,Calc1!$AL:$AL,'Opname per periode'!G$4&amp;"-"&amp;'Opname per periode'!$A11&amp;"-"&amp;Ouderschapsverlof!$AB$42)</f>
        <v>0</v>
      </c>
    </row>
    <row r="12" spans="1:7" x14ac:dyDescent="0.3">
      <c r="A12" s="129">
        <v>8</v>
      </c>
      <c r="B12" s="132" t="s">
        <v>214</v>
      </c>
      <c r="C12" s="133">
        <f>SUMIFS(Calc1!$F:$F,Calc1!$AK:$AK,'Opname per periode'!C$4&amp;"-"&amp;'Opname per periode'!$A12&amp;"-"&amp;Ouderschapsverlof!$AB$29)+SUMIFS(Calc1!$Q:$Q,Calc1!$AL:$AL,'Opname per periode'!C$4&amp;"-"&amp;'Opname per periode'!$A12&amp;"-"&amp;Ouderschapsverlof!$AB$42)</f>
        <v>0</v>
      </c>
      <c r="D12" s="133">
        <f>SUMIFS(Calc1!$F:$F,Calc1!$AK:$AK,'Opname per periode'!D$4&amp;"-"&amp;'Opname per periode'!$A12&amp;"-"&amp;Ouderschapsverlof!$AB$29)+SUMIFS(Calc1!$Q:$Q,Calc1!$AL:$AL,'Opname per periode'!D$4&amp;"-"&amp;'Opname per periode'!$A12&amp;"-"&amp;Ouderschapsverlof!$AB$42)</f>
        <v>0</v>
      </c>
      <c r="E12" s="133">
        <f>SUMIFS(Calc1!$F:$F,Calc1!$AK:$AK,'Opname per periode'!E$4&amp;"-"&amp;'Opname per periode'!$A12&amp;"-"&amp;Ouderschapsverlof!$AB$29)+SUMIFS(Calc1!$Q:$Q,Calc1!$AL:$AL,'Opname per periode'!E$4&amp;"-"&amp;'Opname per periode'!$A12&amp;"-"&amp;Ouderschapsverlof!$AB$42)</f>
        <v>0</v>
      </c>
      <c r="F12" s="133">
        <f>SUMIFS(Calc1!$F:$F,Calc1!$AK:$AK,'Opname per periode'!F$4&amp;"-"&amp;'Opname per periode'!$A12&amp;"-"&amp;Ouderschapsverlof!$AB$29)+SUMIFS(Calc1!$Q:$Q,Calc1!$AL:$AL,'Opname per periode'!F$4&amp;"-"&amp;'Opname per periode'!$A12&amp;"-"&amp;Ouderschapsverlof!$AB$42)</f>
        <v>0</v>
      </c>
      <c r="G12" s="133">
        <f>SUMIFS(Calc1!$F:$F,Calc1!$AK:$AK,'Opname per periode'!G$4&amp;"-"&amp;'Opname per periode'!$A12&amp;"-"&amp;Ouderschapsverlof!$AB$29)+SUMIFS(Calc1!$Q:$Q,Calc1!$AL:$AL,'Opname per periode'!G$4&amp;"-"&amp;'Opname per periode'!$A12&amp;"-"&amp;Ouderschapsverlof!$AB$42)</f>
        <v>0</v>
      </c>
    </row>
    <row r="13" spans="1:7" x14ac:dyDescent="0.3">
      <c r="A13" s="129">
        <v>9</v>
      </c>
      <c r="B13" s="132" t="s">
        <v>215</v>
      </c>
      <c r="C13" s="133">
        <f>SUMIFS(Calc1!$F:$F,Calc1!$AK:$AK,'Opname per periode'!C$4&amp;"-"&amp;'Opname per periode'!$A13&amp;"-"&amp;Ouderschapsverlof!$AB$29)+SUMIFS(Calc1!$Q:$Q,Calc1!$AL:$AL,'Opname per periode'!C$4&amp;"-"&amp;'Opname per periode'!$A13&amp;"-"&amp;Ouderschapsverlof!$AB$42)</f>
        <v>0</v>
      </c>
      <c r="D13" s="133">
        <f>SUMIFS(Calc1!$F:$F,Calc1!$AK:$AK,'Opname per periode'!D$4&amp;"-"&amp;'Opname per periode'!$A13&amp;"-"&amp;Ouderschapsverlof!$AB$29)+SUMIFS(Calc1!$Q:$Q,Calc1!$AL:$AL,'Opname per periode'!D$4&amp;"-"&amp;'Opname per periode'!$A13&amp;"-"&amp;Ouderschapsverlof!$AB$42)</f>
        <v>0</v>
      </c>
      <c r="E13" s="133">
        <f>SUMIFS(Calc1!$F:$F,Calc1!$AK:$AK,'Opname per periode'!E$4&amp;"-"&amp;'Opname per periode'!$A13&amp;"-"&amp;Ouderschapsverlof!$AB$29)+SUMIFS(Calc1!$Q:$Q,Calc1!$AL:$AL,'Opname per periode'!E$4&amp;"-"&amp;'Opname per periode'!$A13&amp;"-"&amp;Ouderschapsverlof!$AB$42)</f>
        <v>0</v>
      </c>
      <c r="F13" s="133">
        <f>SUMIFS(Calc1!$F:$F,Calc1!$AK:$AK,'Opname per periode'!F$4&amp;"-"&amp;'Opname per periode'!$A13&amp;"-"&amp;Ouderschapsverlof!$AB$29)+SUMIFS(Calc1!$Q:$Q,Calc1!$AL:$AL,'Opname per periode'!F$4&amp;"-"&amp;'Opname per periode'!$A13&amp;"-"&amp;Ouderschapsverlof!$AB$42)</f>
        <v>0</v>
      </c>
      <c r="G13" s="133">
        <f>SUMIFS(Calc1!$F:$F,Calc1!$AK:$AK,'Opname per periode'!G$4&amp;"-"&amp;'Opname per periode'!$A13&amp;"-"&amp;Ouderschapsverlof!$AB$29)+SUMIFS(Calc1!$Q:$Q,Calc1!$AL:$AL,'Opname per periode'!G$4&amp;"-"&amp;'Opname per periode'!$A13&amp;"-"&amp;Ouderschapsverlof!$AB$42)</f>
        <v>0</v>
      </c>
    </row>
    <row r="14" spans="1:7" x14ac:dyDescent="0.3">
      <c r="A14" s="129">
        <v>10</v>
      </c>
      <c r="B14" s="132" t="s">
        <v>216</v>
      </c>
      <c r="C14" s="133">
        <f>SUMIFS(Calc1!$F:$F,Calc1!$AK:$AK,'Opname per periode'!C$4&amp;"-"&amp;'Opname per periode'!$A14&amp;"-"&amp;Ouderschapsverlof!$AB$29)+SUMIFS(Calc1!$Q:$Q,Calc1!$AL:$AL,'Opname per periode'!C$4&amp;"-"&amp;'Opname per periode'!$A14&amp;"-"&amp;Ouderschapsverlof!$AB$42)</f>
        <v>0</v>
      </c>
      <c r="D14" s="133">
        <f>SUMIFS(Calc1!$F:$F,Calc1!$AK:$AK,'Opname per periode'!D$4&amp;"-"&amp;'Opname per periode'!$A14&amp;"-"&amp;Ouderschapsverlof!$AB$29)+SUMIFS(Calc1!$Q:$Q,Calc1!$AL:$AL,'Opname per periode'!D$4&amp;"-"&amp;'Opname per periode'!$A14&amp;"-"&amp;Ouderschapsverlof!$AB$42)</f>
        <v>0</v>
      </c>
      <c r="E14" s="133">
        <f>SUMIFS(Calc1!$F:$F,Calc1!$AK:$AK,'Opname per periode'!E$4&amp;"-"&amp;'Opname per periode'!$A14&amp;"-"&amp;Ouderschapsverlof!$AB$29)+SUMIFS(Calc1!$Q:$Q,Calc1!$AL:$AL,'Opname per periode'!E$4&amp;"-"&amp;'Opname per periode'!$A14&amp;"-"&amp;Ouderschapsverlof!$AB$42)</f>
        <v>0</v>
      </c>
      <c r="F14" s="133">
        <f>SUMIFS(Calc1!$F:$F,Calc1!$AK:$AK,'Opname per periode'!F$4&amp;"-"&amp;'Opname per periode'!$A14&amp;"-"&amp;Ouderschapsverlof!$AB$29)+SUMIFS(Calc1!$Q:$Q,Calc1!$AL:$AL,'Opname per periode'!F$4&amp;"-"&amp;'Opname per periode'!$A14&amp;"-"&amp;Ouderschapsverlof!$AB$42)</f>
        <v>0</v>
      </c>
      <c r="G14" s="133">
        <f>SUMIFS(Calc1!$F:$F,Calc1!$AK:$AK,'Opname per periode'!G$4&amp;"-"&amp;'Opname per periode'!$A14&amp;"-"&amp;Ouderschapsverlof!$AB$29)+SUMIFS(Calc1!$Q:$Q,Calc1!$AL:$AL,'Opname per periode'!G$4&amp;"-"&amp;'Opname per periode'!$A14&amp;"-"&amp;Ouderschapsverlof!$AB$42)</f>
        <v>0</v>
      </c>
    </row>
    <row r="15" spans="1:7" x14ac:dyDescent="0.3">
      <c r="A15" s="129">
        <v>11</v>
      </c>
      <c r="B15" s="132" t="s">
        <v>217</v>
      </c>
      <c r="C15" s="133">
        <f>SUMIFS(Calc1!$F:$F,Calc1!$AK:$AK,'Opname per periode'!C$4&amp;"-"&amp;'Opname per periode'!$A15&amp;"-"&amp;Ouderschapsverlof!$AB$29)+SUMIFS(Calc1!$Q:$Q,Calc1!$AL:$AL,'Opname per periode'!C$4&amp;"-"&amp;'Opname per periode'!$A15&amp;"-"&amp;Ouderschapsverlof!$AB$42)</f>
        <v>0</v>
      </c>
      <c r="D15" s="133">
        <f>SUMIFS(Calc1!$F:$F,Calc1!$AK:$AK,'Opname per periode'!D$4&amp;"-"&amp;'Opname per periode'!$A15&amp;"-"&amp;Ouderschapsverlof!$AB$29)+SUMIFS(Calc1!$Q:$Q,Calc1!$AL:$AL,'Opname per periode'!D$4&amp;"-"&amp;'Opname per periode'!$A15&amp;"-"&amp;Ouderschapsverlof!$AB$42)</f>
        <v>0</v>
      </c>
      <c r="E15" s="133">
        <f>SUMIFS(Calc1!$F:$F,Calc1!$AK:$AK,'Opname per periode'!E$4&amp;"-"&amp;'Opname per periode'!$A15&amp;"-"&amp;Ouderschapsverlof!$AB$29)+SUMIFS(Calc1!$Q:$Q,Calc1!$AL:$AL,'Opname per periode'!E$4&amp;"-"&amp;'Opname per periode'!$A15&amp;"-"&amp;Ouderschapsverlof!$AB$42)</f>
        <v>0</v>
      </c>
      <c r="F15" s="133">
        <f>SUMIFS(Calc1!$F:$F,Calc1!$AK:$AK,'Opname per periode'!F$4&amp;"-"&amp;'Opname per periode'!$A15&amp;"-"&amp;Ouderschapsverlof!$AB$29)+SUMIFS(Calc1!$Q:$Q,Calc1!$AL:$AL,'Opname per periode'!F$4&amp;"-"&amp;'Opname per periode'!$A15&amp;"-"&amp;Ouderschapsverlof!$AB$42)</f>
        <v>0</v>
      </c>
      <c r="G15" s="133">
        <f>SUMIFS(Calc1!$F:$F,Calc1!$AK:$AK,'Opname per periode'!G$4&amp;"-"&amp;'Opname per periode'!$A15&amp;"-"&amp;Ouderschapsverlof!$AB$29)+SUMIFS(Calc1!$Q:$Q,Calc1!$AL:$AL,'Opname per periode'!G$4&amp;"-"&amp;'Opname per periode'!$A15&amp;"-"&amp;Ouderschapsverlof!$AB$42)</f>
        <v>0</v>
      </c>
    </row>
    <row r="16" spans="1:7" x14ac:dyDescent="0.3">
      <c r="A16" s="129">
        <v>12</v>
      </c>
      <c r="B16" s="132" t="s">
        <v>218</v>
      </c>
      <c r="C16" s="133">
        <f>SUMIFS(Calc1!$F:$F,Calc1!$AK:$AK,'Opname per periode'!C$4&amp;"-"&amp;'Opname per periode'!$A16&amp;"-"&amp;Ouderschapsverlof!$AB$29)+SUMIFS(Calc1!$Q:$Q,Calc1!$AL:$AL,'Opname per periode'!C$4&amp;"-"&amp;'Opname per periode'!$A16&amp;"-"&amp;Ouderschapsverlof!$AB$42)</f>
        <v>0</v>
      </c>
      <c r="D16" s="133">
        <f>SUMIFS(Calc1!$F:$F,Calc1!$AK:$AK,'Opname per periode'!D$4&amp;"-"&amp;'Opname per periode'!$A16&amp;"-"&amp;Ouderschapsverlof!$AB$29)+SUMIFS(Calc1!$Q:$Q,Calc1!$AL:$AL,'Opname per periode'!D$4&amp;"-"&amp;'Opname per periode'!$A16&amp;"-"&amp;Ouderschapsverlof!$AB$42)</f>
        <v>0</v>
      </c>
      <c r="E16" s="133">
        <f>SUMIFS(Calc1!$F:$F,Calc1!$AK:$AK,'Opname per periode'!E$4&amp;"-"&amp;'Opname per periode'!$A16&amp;"-"&amp;Ouderschapsverlof!$AB$29)+SUMIFS(Calc1!$Q:$Q,Calc1!$AL:$AL,'Opname per periode'!E$4&amp;"-"&amp;'Opname per periode'!$A16&amp;"-"&amp;Ouderschapsverlof!$AB$42)</f>
        <v>0</v>
      </c>
      <c r="F16" s="133">
        <f>SUMIFS(Calc1!$F:$F,Calc1!$AK:$AK,'Opname per periode'!F$4&amp;"-"&amp;'Opname per periode'!$A16&amp;"-"&amp;Ouderschapsverlof!$AB$29)+SUMIFS(Calc1!$Q:$Q,Calc1!$AL:$AL,'Opname per periode'!F$4&amp;"-"&amp;'Opname per periode'!$A16&amp;"-"&amp;Ouderschapsverlof!$AB$42)</f>
        <v>0</v>
      </c>
      <c r="G16" s="133">
        <f>SUMIFS(Calc1!$F:$F,Calc1!$AK:$AK,'Opname per periode'!G$4&amp;"-"&amp;'Opname per periode'!$A16&amp;"-"&amp;Ouderschapsverlof!$AB$29)+SUMIFS(Calc1!$Q:$Q,Calc1!$AL:$AL,'Opname per periode'!G$4&amp;"-"&amp;'Opname per periode'!$A16&amp;"-"&amp;Ouderschapsverlof!$AB$42)</f>
        <v>0</v>
      </c>
    </row>
    <row r="17" spans="1:7" s="129" customFormat="1" ht="6.6" customHeight="1" x14ac:dyDescent="0.3"/>
    <row r="18" spans="1:7" x14ac:dyDescent="0.3">
      <c r="A18" s="129"/>
      <c r="B18" s="132" t="s">
        <v>32</v>
      </c>
      <c r="C18" s="133">
        <f>SUM(C5:C16)</f>
        <v>0</v>
      </c>
      <c r="D18" s="133">
        <f t="shared" ref="D18:G18" si="0">SUM(D5:D16)</f>
        <v>0</v>
      </c>
      <c r="E18" s="133">
        <f t="shared" si="0"/>
        <v>0</v>
      </c>
      <c r="F18" s="133">
        <f t="shared" si="0"/>
        <v>0</v>
      </c>
      <c r="G18" s="133">
        <f t="shared" si="0"/>
        <v>0</v>
      </c>
    </row>
    <row r="19" spans="1:7" s="129" customFormat="1" ht="6.6" customHeight="1" x14ac:dyDescent="0.3"/>
    <row r="20" spans="1:7" s="129" customFormat="1" x14ac:dyDescent="0.3">
      <c r="B20" s="161" t="s">
        <v>219</v>
      </c>
      <c r="C20" s="161"/>
      <c r="D20" s="161"/>
      <c r="E20" s="161"/>
      <c r="F20" s="161"/>
      <c r="G20" s="161"/>
    </row>
    <row r="21" spans="1:7" s="129" customFormat="1" ht="6.6" customHeight="1" x14ac:dyDescent="0.3"/>
    <row r="22" spans="1:7" s="129" customFormat="1" ht="28.8" x14ac:dyDescent="0.3">
      <c r="B22" s="130" t="s">
        <v>206</v>
      </c>
      <c r="C22" s="131">
        <v>2025</v>
      </c>
      <c r="D22" s="131">
        <f>C22+1</f>
        <v>2026</v>
      </c>
      <c r="E22" s="131">
        <f>D22+1</f>
        <v>2027</v>
      </c>
      <c r="F22" s="131">
        <f>E22+1</f>
        <v>2028</v>
      </c>
      <c r="G22" s="131">
        <f>F22+1</f>
        <v>2029</v>
      </c>
    </row>
    <row r="23" spans="1:7" x14ac:dyDescent="0.3">
      <c r="A23" s="129">
        <v>1</v>
      </c>
      <c r="B23" s="132" t="s">
        <v>207</v>
      </c>
      <c r="C23" s="133">
        <f>SUMIFS(Calc1!$Y:$Y,Calc1!$AM:$AM,'Opname per periode'!C$22&amp;"-"&amp;$A23&amp;"-"&amp;Ouderschapsverlof!$AB$29)+SUMIFS(Calc1!$AG:$AG,Calc1!$AN:$AN,'Opname per periode'!C$22&amp;"-"&amp;'Opname per periode'!$A23&amp;"-"&amp;Ouderschapsverlof!$AB$29)</f>
        <v>0</v>
      </c>
      <c r="D23" s="133">
        <f>SUMIFS(Calc1!$Y:$Y,Calc1!$AM:$AM,'Opname per periode'!D$22&amp;"-"&amp;$A23&amp;"-"&amp;Ouderschapsverlof!$AB$29)+SUMIFS(Calc1!$AG:$AG,Calc1!$AN:$AN,'Opname per periode'!D$22&amp;"-"&amp;'Opname per periode'!$A23&amp;"-"&amp;Ouderschapsverlof!$AB$29)</f>
        <v>0</v>
      </c>
      <c r="E23" s="133">
        <f>SUMIFS(Calc1!$Y:$Y,Calc1!$AM:$AM,'Opname per periode'!E$22&amp;"-"&amp;$A23&amp;"-"&amp;Ouderschapsverlof!$AB$29)+SUMIFS(Calc1!$AG:$AG,Calc1!$AN:$AN,'Opname per periode'!E$22&amp;"-"&amp;'Opname per periode'!$A23&amp;"-"&amp;Ouderschapsverlof!$AB$29)</f>
        <v>0</v>
      </c>
      <c r="F23" s="133">
        <f>SUMIFS(Calc1!$Y:$Y,Calc1!$AM:$AM,'Opname per periode'!F$22&amp;"-"&amp;$A23&amp;"-"&amp;Ouderschapsverlof!$AB$29)+SUMIFS(Calc1!$AG:$AG,Calc1!$AN:$AN,'Opname per periode'!F$22&amp;"-"&amp;'Opname per periode'!$A23&amp;"-"&amp;Ouderschapsverlof!$AB$29)</f>
        <v>0</v>
      </c>
      <c r="G23" s="133">
        <f>SUMIFS(Calc1!$Y:$Y,Calc1!$AM:$AM,'Opname per periode'!G$22&amp;"-"&amp;$A23&amp;"-"&amp;Ouderschapsverlof!$AB$29)+SUMIFS(Calc1!$AG:$AG,Calc1!$AN:$AN,'Opname per periode'!G$22&amp;"-"&amp;'Opname per periode'!$A23&amp;"-"&amp;Ouderschapsverlof!$AB$29)</f>
        <v>0</v>
      </c>
    </row>
    <row r="24" spans="1:7" x14ac:dyDescent="0.3">
      <c r="A24" s="129">
        <v>2</v>
      </c>
      <c r="B24" s="132" t="s">
        <v>208</v>
      </c>
      <c r="C24" s="133">
        <f>SUMIFS(Calc1!$Y:$Y,Calc1!$AM:$AM,'Opname per periode'!C$22&amp;"-"&amp;$A24&amp;"-"&amp;Ouderschapsverlof!$AB$29)+SUMIFS(Calc1!$AG:$AG,Calc1!$AN:$AN,'Opname per periode'!C$22&amp;"-"&amp;'Opname per periode'!$A24&amp;"-"&amp;Ouderschapsverlof!$AB$29)</f>
        <v>0</v>
      </c>
      <c r="D24" s="133">
        <f>SUMIFS(Calc1!$Y:$Y,Calc1!$AM:$AM,'Opname per periode'!D$22&amp;"-"&amp;$A24&amp;"-"&amp;Ouderschapsverlof!$AB$29)+SUMIFS(Calc1!$AG:$AG,Calc1!$AN:$AN,'Opname per periode'!D$22&amp;"-"&amp;'Opname per periode'!$A24&amp;"-"&amp;Ouderschapsverlof!$AB$29)</f>
        <v>0</v>
      </c>
      <c r="E24" s="133">
        <f>SUMIFS(Calc1!$Y:$Y,Calc1!$AM:$AM,'Opname per periode'!E$22&amp;"-"&amp;$A24&amp;"-"&amp;Ouderschapsverlof!$AB$29)+SUMIFS(Calc1!$AG:$AG,Calc1!$AN:$AN,'Opname per periode'!E$22&amp;"-"&amp;'Opname per periode'!$A24&amp;"-"&amp;Ouderschapsverlof!$AB$29)</f>
        <v>0</v>
      </c>
      <c r="F24" s="133">
        <f>SUMIFS(Calc1!$Y:$Y,Calc1!$AM:$AM,'Opname per periode'!F$22&amp;"-"&amp;$A24&amp;"-"&amp;Ouderschapsverlof!$AB$29)+SUMIFS(Calc1!$AG:$AG,Calc1!$AN:$AN,'Opname per periode'!F$22&amp;"-"&amp;'Opname per periode'!$A24&amp;"-"&amp;Ouderschapsverlof!$AB$29)</f>
        <v>0</v>
      </c>
      <c r="G24" s="133">
        <f>SUMIFS(Calc1!$Y:$Y,Calc1!$AM:$AM,'Opname per periode'!G$22&amp;"-"&amp;$A24&amp;"-"&amp;Ouderschapsverlof!$AB$29)+SUMIFS(Calc1!$AG:$AG,Calc1!$AN:$AN,'Opname per periode'!G$22&amp;"-"&amp;'Opname per periode'!$A24&amp;"-"&amp;Ouderschapsverlof!$AB$29)</f>
        <v>0</v>
      </c>
    </row>
    <row r="25" spans="1:7" x14ac:dyDescent="0.3">
      <c r="A25" s="129">
        <v>3</v>
      </c>
      <c r="B25" s="132" t="s">
        <v>209</v>
      </c>
      <c r="C25" s="133">
        <f>SUMIFS(Calc1!$Y:$Y,Calc1!$AM:$AM,'Opname per periode'!C$22&amp;"-"&amp;$A25&amp;"-"&amp;Ouderschapsverlof!$AB$29)+SUMIFS(Calc1!$AG:$AG,Calc1!$AN:$AN,'Opname per periode'!C$22&amp;"-"&amp;'Opname per periode'!$A25&amp;"-"&amp;Ouderschapsverlof!$AB$29)</f>
        <v>0</v>
      </c>
      <c r="D25" s="133">
        <f>SUMIFS(Calc1!$Y:$Y,Calc1!$AM:$AM,'Opname per periode'!D$22&amp;"-"&amp;$A25&amp;"-"&amp;Ouderschapsverlof!$AB$29)+SUMIFS(Calc1!$AG:$AG,Calc1!$AN:$AN,'Opname per periode'!D$22&amp;"-"&amp;'Opname per periode'!$A25&amp;"-"&amp;Ouderschapsverlof!$AB$29)</f>
        <v>0</v>
      </c>
      <c r="E25" s="133">
        <f>SUMIFS(Calc1!$Y:$Y,Calc1!$AM:$AM,'Opname per periode'!E$22&amp;"-"&amp;$A25&amp;"-"&amp;Ouderschapsverlof!$AB$29)+SUMIFS(Calc1!$AG:$AG,Calc1!$AN:$AN,'Opname per periode'!E$22&amp;"-"&amp;'Opname per periode'!$A25&amp;"-"&amp;Ouderschapsverlof!$AB$29)</f>
        <v>0</v>
      </c>
      <c r="F25" s="133">
        <f>SUMIFS(Calc1!$Y:$Y,Calc1!$AM:$AM,'Opname per periode'!F$22&amp;"-"&amp;$A25&amp;"-"&amp;Ouderschapsverlof!$AB$29)+SUMIFS(Calc1!$AG:$AG,Calc1!$AN:$AN,'Opname per periode'!F$22&amp;"-"&amp;'Opname per periode'!$A25&amp;"-"&amp;Ouderschapsverlof!$AB$29)</f>
        <v>0</v>
      </c>
      <c r="G25" s="133">
        <f>SUMIFS(Calc1!$Y:$Y,Calc1!$AM:$AM,'Opname per periode'!G$22&amp;"-"&amp;$A25&amp;"-"&amp;Ouderschapsverlof!$AB$29)+SUMIFS(Calc1!$AG:$AG,Calc1!$AN:$AN,'Opname per periode'!G$22&amp;"-"&amp;'Opname per periode'!$A25&amp;"-"&amp;Ouderschapsverlof!$AB$29)</f>
        <v>0</v>
      </c>
    </row>
    <row r="26" spans="1:7" x14ac:dyDescent="0.3">
      <c r="A26" s="129">
        <v>4</v>
      </c>
      <c r="B26" s="132" t="s">
        <v>210</v>
      </c>
      <c r="C26" s="133">
        <f>SUMIFS(Calc1!$Y:$Y,Calc1!$AM:$AM,'Opname per periode'!C$22&amp;"-"&amp;$A26&amp;"-"&amp;Ouderschapsverlof!$AB$29)+SUMIFS(Calc1!$AG:$AG,Calc1!$AN:$AN,'Opname per periode'!C$22&amp;"-"&amp;'Opname per periode'!$A26&amp;"-"&amp;Ouderschapsverlof!$AB$29)</f>
        <v>0</v>
      </c>
      <c r="D26" s="133">
        <f>SUMIFS(Calc1!$Y:$Y,Calc1!$AM:$AM,'Opname per periode'!D$22&amp;"-"&amp;$A26&amp;"-"&amp;Ouderschapsverlof!$AB$29)+SUMIFS(Calc1!$AG:$AG,Calc1!$AN:$AN,'Opname per periode'!D$22&amp;"-"&amp;'Opname per periode'!$A26&amp;"-"&amp;Ouderschapsverlof!$AB$29)</f>
        <v>0</v>
      </c>
      <c r="E26" s="133">
        <f>SUMIFS(Calc1!$Y:$Y,Calc1!$AM:$AM,'Opname per periode'!E$22&amp;"-"&amp;$A26&amp;"-"&amp;Ouderschapsverlof!$AB$29)+SUMIFS(Calc1!$AG:$AG,Calc1!$AN:$AN,'Opname per periode'!E$22&amp;"-"&amp;'Opname per periode'!$A26&amp;"-"&amp;Ouderschapsverlof!$AB$29)</f>
        <v>0</v>
      </c>
      <c r="F26" s="133">
        <f>SUMIFS(Calc1!$Y:$Y,Calc1!$AM:$AM,'Opname per periode'!F$22&amp;"-"&amp;$A26&amp;"-"&amp;Ouderschapsverlof!$AB$29)+SUMIFS(Calc1!$AG:$AG,Calc1!$AN:$AN,'Opname per periode'!F$22&amp;"-"&amp;'Opname per periode'!$A26&amp;"-"&amp;Ouderschapsverlof!$AB$29)</f>
        <v>0</v>
      </c>
      <c r="G26" s="133">
        <f>SUMIFS(Calc1!$Y:$Y,Calc1!$AM:$AM,'Opname per periode'!G$22&amp;"-"&amp;$A26&amp;"-"&amp;Ouderschapsverlof!$AB$29)+SUMIFS(Calc1!$AG:$AG,Calc1!$AN:$AN,'Opname per periode'!G$22&amp;"-"&amp;'Opname per periode'!$A26&amp;"-"&amp;Ouderschapsverlof!$AB$29)</f>
        <v>0</v>
      </c>
    </row>
    <row r="27" spans="1:7" x14ac:dyDescent="0.3">
      <c r="A27" s="129">
        <v>5</v>
      </c>
      <c r="B27" s="132" t="s">
        <v>211</v>
      </c>
      <c r="C27" s="133">
        <f>SUMIFS(Calc1!$Y:$Y,Calc1!$AM:$AM,'Opname per periode'!C$22&amp;"-"&amp;$A27&amp;"-"&amp;Ouderschapsverlof!$AB$29)+SUMIFS(Calc1!$AG:$AG,Calc1!$AN:$AN,'Opname per periode'!C$22&amp;"-"&amp;'Opname per periode'!$A27&amp;"-"&amp;Ouderschapsverlof!$AB$29)</f>
        <v>0</v>
      </c>
      <c r="D27" s="133">
        <f>SUMIFS(Calc1!$Y:$Y,Calc1!$AM:$AM,'Opname per periode'!D$22&amp;"-"&amp;$A27&amp;"-"&amp;Ouderschapsverlof!$AB$29)+SUMIFS(Calc1!$AG:$AG,Calc1!$AN:$AN,'Opname per periode'!D$22&amp;"-"&amp;'Opname per periode'!$A27&amp;"-"&amp;Ouderschapsverlof!$AB$29)</f>
        <v>0</v>
      </c>
      <c r="E27" s="133">
        <f>SUMIFS(Calc1!$Y:$Y,Calc1!$AM:$AM,'Opname per periode'!E$22&amp;"-"&amp;$A27&amp;"-"&amp;Ouderschapsverlof!$AB$29)+SUMIFS(Calc1!$AG:$AG,Calc1!$AN:$AN,'Opname per periode'!E$22&amp;"-"&amp;'Opname per periode'!$A27&amp;"-"&amp;Ouderschapsverlof!$AB$29)</f>
        <v>0</v>
      </c>
      <c r="F27" s="133">
        <f>SUMIFS(Calc1!$Y:$Y,Calc1!$AM:$AM,'Opname per periode'!F$22&amp;"-"&amp;$A27&amp;"-"&amp;Ouderschapsverlof!$AB$29)+SUMIFS(Calc1!$AG:$AG,Calc1!$AN:$AN,'Opname per periode'!F$22&amp;"-"&amp;'Opname per periode'!$A27&amp;"-"&amp;Ouderschapsverlof!$AB$29)</f>
        <v>0</v>
      </c>
      <c r="G27" s="133">
        <f>SUMIFS(Calc1!$Y:$Y,Calc1!$AM:$AM,'Opname per periode'!G$22&amp;"-"&amp;$A27&amp;"-"&amp;Ouderschapsverlof!$AB$29)+SUMIFS(Calc1!$AG:$AG,Calc1!$AN:$AN,'Opname per periode'!G$22&amp;"-"&amp;'Opname per periode'!$A27&amp;"-"&amp;Ouderschapsverlof!$AB$29)</f>
        <v>0</v>
      </c>
    </row>
    <row r="28" spans="1:7" x14ac:dyDescent="0.3">
      <c r="A28" s="129">
        <v>6</v>
      </c>
      <c r="B28" s="132" t="s">
        <v>212</v>
      </c>
      <c r="C28" s="133">
        <f>SUMIFS(Calc1!$Y:$Y,Calc1!$AM:$AM,'Opname per periode'!C$22&amp;"-"&amp;$A28&amp;"-"&amp;Ouderschapsverlof!$AB$29)+SUMIFS(Calc1!$AG:$AG,Calc1!$AN:$AN,'Opname per periode'!C$22&amp;"-"&amp;'Opname per periode'!$A28&amp;"-"&amp;Ouderschapsverlof!$AB$29)</f>
        <v>0</v>
      </c>
      <c r="D28" s="133">
        <f>SUMIFS(Calc1!$Y:$Y,Calc1!$AM:$AM,'Opname per periode'!D$22&amp;"-"&amp;$A28&amp;"-"&amp;Ouderschapsverlof!$AB$29)+SUMIFS(Calc1!$AG:$AG,Calc1!$AN:$AN,'Opname per periode'!D$22&amp;"-"&amp;'Opname per periode'!$A28&amp;"-"&amp;Ouderschapsverlof!$AB$29)</f>
        <v>0</v>
      </c>
      <c r="E28" s="133">
        <f>SUMIFS(Calc1!$Y:$Y,Calc1!$AM:$AM,'Opname per periode'!E$22&amp;"-"&amp;$A28&amp;"-"&amp;Ouderschapsverlof!$AB$29)+SUMIFS(Calc1!$AG:$AG,Calc1!$AN:$AN,'Opname per periode'!E$22&amp;"-"&amp;'Opname per periode'!$A28&amp;"-"&amp;Ouderschapsverlof!$AB$29)</f>
        <v>0</v>
      </c>
      <c r="F28" s="133">
        <f>SUMIFS(Calc1!$Y:$Y,Calc1!$AM:$AM,'Opname per periode'!F$22&amp;"-"&amp;$A28&amp;"-"&amp;Ouderschapsverlof!$AB$29)+SUMIFS(Calc1!$AG:$AG,Calc1!$AN:$AN,'Opname per periode'!F$22&amp;"-"&amp;'Opname per periode'!$A28&amp;"-"&amp;Ouderschapsverlof!$AB$29)</f>
        <v>0</v>
      </c>
      <c r="G28" s="133">
        <f>SUMIFS(Calc1!$Y:$Y,Calc1!$AM:$AM,'Opname per periode'!G$22&amp;"-"&amp;$A28&amp;"-"&amp;Ouderschapsverlof!$AB$29)+SUMIFS(Calc1!$AG:$AG,Calc1!$AN:$AN,'Opname per periode'!G$22&amp;"-"&amp;'Opname per periode'!$A28&amp;"-"&amp;Ouderschapsverlof!$AB$29)</f>
        <v>0</v>
      </c>
    </row>
    <row r="29" spans="1:7" x14ac:dyDescent="0.3">
      <c r="A29" s="129">
        <v>7</v>
      </c>
      <c r="B29" s="132" t="s">
        <v>213</v>
      </c>
      <c r="C29" s="133">
        <f>SUMIFS(Calc1!$Y:$Y,Calc1!$AM:$AM,'Opname per periode'!C$22&amp;"-"&amp;$A29&amp;"-"&amp;Ouderschapsverlof!$AB$29)+SUMIFS(Calc1!$AG:$AG,Calc1!$AN:$AN,'Opname per periode'!C$22&amp;"-"&amp;'Opname per periode'!$A29&amp;"-"&amp;Ouderschapsverlof!$AB$29)</f>
        <v>0</v>
      </c>
      <c r="D29" s="133">
        <f>SUMIFS(Calc1!$Y:$Y,Calc1!$AM:$AM,'Opname per periode'!D$22&amp;"-"&amp;$A29&amp;"-"&amp;Ouderschapsverlof!$AB$29)+SUMIFS(Calc1!$AG:$AG,Calc1!$AN:$AN,'Opname per periode'!D$22&amp;"-"&amp;'Opname per periode'!$A29&amp;"-"&amp;Ouderschapsverlof!$AB$29)</f>
        <v>0</v>
      </c>
      <c r="E29" s="133">
        <f>SUMIFS(Calc1!$Y:$Y,Calc1!$AM:$AM,'Opname per periode'!E$22&amp;"-"&amp;$A29&amp;"-"&amp;Ouderschapsverlof!$AB$29)+SUMIFS(Calc1!$AG:$AG,Calc1!$AN:$AN,'Opname per periode'!E$22&amp;"-"&amp;'Opname per periode'!$A29&amp;"-"&amp;Ouderschapsverlof!$AB$29)</f>
        <v>0</v>
      </c>
      <c r="F29" s="133">
        <f>SUMIFS(Calc1!$Y:$Y,Calc1!$AM:$AM,'Opname per periode'!F$22&amp;"-"&amp;$A29&amp;"-"&amp;Ouderschapsverlof!$AB$29)+SUMIFS(Calc1!$AG:$AG,Calc1!$AN:$AN,'Opname per periode'!F$22&amp;"-"&amp;'Opname per periode'!$A29&amp;"-"&amp;Ouderschapsverlof!$AB$29)</f>
        <v>0</v>
      </c>
      <c r="G29" s="133">
        <f>SUMIFS(Calc1!$Y:$Y,Calc1!$AM:$AM,'Opname per periode'!G$22&amp;"-"&amp;$A29&amp;"-"&amp;Ouderschapsverlof!$AB$29)+SUMIFS(Calc1!$AG:$AG,Calc1!$AN:$AN,'Opname per periode'!G$22&amp;"-"&amp;'Opname per periode'!$A29&amp;"-"&amp;Ouderschapsverlof!$AB$29)</f>
        <v>0</v>
      </c>
    </row>
    <row r="30" spans="1:7" x14ac:dyDescent="0.3">
      <c r="A30" s="129">
        <v>8</v>
      </c>
      <c r="B30" s="132" t="s">
        <v>214</v>
      </c>
      <c r="C30" s="133">
        <f>SUMIFS(Calc1!$Y:$Y,Calc1!$AM:$AM,'Opname per periode'!C$22&amp;"-"&amp;$A30&amp;"-"&amp;Ouderschapsverlof!$AB$29)+SUMIFS(Calc1!$AG:$AG,Calc1!$AN:$AN,'Opname per periode'!C$22&amp;"-"&amp;'Opname per periode'!$A30&amp;"-"&amp;Ouderschapsverlof!$AB$29)</f>
        <v>0</v>
      </c>
      <c r="D30" s="133">
        <f>SUMIFS(Calc1!$Y:$Y,Calc1!$AM:$AM,'Opname per periode'!D$22&amp;"-"&amp;$A30&amp;"-"&amp;Ouderschapsverlof!$AB$29)+SUMIFS(Calc1!$AG:$AG,Calc1!$AN:$AN,'Opname per periode'!D$22&amp;"-"&amp;'Opname per periode'!$A30&amp;"-"&amp;Ouderschapsverlof!$AB$29)</f>
        <v>0</v>
      </c>
      <c r="E30" s="133">
        <f>SUMIFS(Calc1!$Y:$Y,Calc1!$AM:$AM,'Opname per periode'!E$22&amp;"-"&amp;$A30&amp;"-"&amp;Ouderschapsverlof!$AB$29)+SUMIFS(Calc1!$AG:$AG,Calc1!$AN:$AN,'Opname per periode'!E$22&amp;"-"&amp;'Opname per periode'!$A30&amp;"-"&amp;Ouderschapsverlof!$AB$29)</f>
        <v>0</v>
      </c>
      <c r="F30" s="133">
        <f>SUMIFS(Calc1!$Y:$Y,Calc1!$AM:$AM,'Opname per periode'!F$22&amp;"-"&amp;$A30&amp;"-"&amp;Ouderschapsverlof!$AB$29)+SUMIFS(Calc1!$AG:$AG,Calc1!$AN:$AN,'Opname per periode'!F$22&amp;"-"&amp;'Opname per periode'!$A30&amp;"-"&amp;Ouderschapsverlof!$AB$29)</f>
        <v>0</v>
      </c>
      <c r="G30" s="133">
        <f>SUMIFS(Calc1!$Y:$Y,Calc1!$AM:$AM,'Opname per periode'!G$22&amp;"-"&amp;$A30&amp;"-"&amp;Ouderschapsverlof!$AB$29)+SUMIFS(Calc1!$AG:$AG,Calc1!$AN:$AN,'Opname per periode'!G$22&amp;"-"&amp;'Opname per periode'!$A30&amp;"-"&amp;Ouderschapsverlof!$AB$29)</f>
        <v>0</v>
      </c>
    </row>
    <row r="31" spans="1:7" x14ac:dyDescent="0.3">
      <c r="A31" s="129">
        <v>9</v>
      </c>
      <c r="B31" s="132" t="s">
        <v>215</v>
      </c>
      <c r="C31" s="133">
        <f>SUMIFS(Calc1!$Y:$Y,Calc1!$AM:$AM,'Opname per periode'!C$22&amp;"-"&amp;$A31&amp;"-"&amp;Ouderschapsverlof!$AB$29)+SUMIFS(Calc1!$AG:$AG,Calc1!$AN:$AN,'Opname per periode'!C$22&amp;"-"&amp;'Opname per periode'!$A31&amp;"-"&amp;Ouderschapsverlof!$AB$29)</f>
        <v>0</v>
      </c>
      <c r="D31" s="133">
        <f>SUMIFS(Calc1!$Y:$Y,Calc1!$AM:$AM,'Opname per periode'!D$22&amp;"-"&amp;$A31&amp;"-"&amp;Ouderschapsverlof!$AB$29)+SUMIFS(Calc1!$AG:$AG,Calc1!$AN:$AN,'Opname per periode'!D$22&amp;"-"&amp;'Opname per periode'!$A31&amp;"-"&amp;Ouderschapsverlof!$AB$29)</f>
        <v>0</v>
      </c>
      <c r="E31" s="133">
        <f>SUMIFS(Calc1!$Y:$Y,Calc1!$AM:$AM,'Opname per periode'!E$22&amp;"-"&amp;$A31&amp;"-"&amp;Ouderschapsverlof!$AB$29)+SUMIFS(Calc1!$AG:$AG,Calc1!$AN:$AN,'Opname per periode'!E$22&amp;"-"&amp;'Opname per periode'!$A31&amp;"-"&amp;Ouderschapsverlof!$AB$29)</f>
        <v>0</v>
      </c>
      <c r="F31" s="133">
        <f>SUMIFS(Calc1!$Y:$Y,Calc1!$AM:$AM,'Opname per periode'!F$22&amp;"-"&amp;$A31&amp;"-"&amp;Ouderschapsverlof!$AB$29)+SUMIFS(Calc1!$AG:$AG,Calc1!$AN:$AN,'Opname per periode'!F$22&amp;"-"&amp;'Opname per periode'!$A31&amp;"-"&amp;Ouderschapsverlof!$AB$29)</f>
        <v>0</v>
      </c>
      <c r="G31" s="133">
        <f>SUMIFS(Calc1!$Y:$Y,Calc1!$AM:$AM,'Opname per periode'!G$22&amp;"-"&amp;$A31&amp;"-"&amp;Ouderschapsverlof!$AB$29)+SUMIFS(Calc1!$AG:$AG,Calc1!$AN:$AN,'Opname per periode'!G$22&amp;"-"&amp;'Opname per periode'!$A31&amp;"-"&amp;Ouderschapsverlof!$AB$29)</f>
        <v>0</v>
      </c>
    </row>
    <row r="32" spans="1:7" x14ac:dyDescent="0.3">
      <c r="A32" s="129">
        <v>10</v>
      </c>
      <c r="B32" s="132" t="s">
        <v>216</v>
      </c>
      <c r="C32" s="133">
        <f>SUMIFS(Calc1!$Y:$Y,Calc1!$AM:$AM,'Opname per periode'!C$22&amp;"-"&amp;$A32&amp;"-"&amp;Ouderschapsverlof!$AB$29)+SUMIFS(Calc1!$AG:$AG,Calc1!$AN:$AN,'Opname per periode'!C$22&amp;"-"&amp;'Opname per periode'!$A32&amp;"-"&amp;Ouderschapsverlof!$AB$29)</f>
        <v>0</v>
      </c>
      <c r="D32" s="133">
        <f>SUMIFS(Calc1!$Y:$Y,Calc1!$AM:$AM,'Opname per periode'!D$22&amp;"-"&amp;$A32&amp;"-"&amp;Ouderschapsverlof!$AB$29)+SUMIFS(Calc1!$AG:$AG,Calc1!$AN:$AN,'Opname per periode'!D$22&amp;"-"&amp;'Opname per periode'!$A32&amp;"-"&amp;Ouderschapsverlof!$AB$29)</f>
        <v>0</v>
      </c>
      <c r="E32" s="133">
        <f>SUMIFS(Calc1!$Y:$Y,Calc1!$AM:$AM,'Opname per periode'!E$22&amp;"-"&amp;$A32&amp;"-"&amp;Ouderschapsverlof!$AB$29)+SUMIFS(Calc1!$AG:$AG,Calc1!$AN:$AN,'Opname per periode'!E$22&amp;"-"&amp;'Opname per periode'!$A32&amp;"-"&amp;Ouderschapsverlof!$AB$29)</f>
        <v>0</v>
      </c>
      <c r="F32" s="133">
        <f>SUMIFS(Calc1!$Y:$Y,Calc1!$AM:$AM,'Opname per periode'!F$22&amp;"-"&amp;$A32&amp;"-"&amp;Ouderschapsverlof!$AB$29)+SUMIFS(Calc1!$AG:$AG,Calc1!$AN:$AN,'Opname per periode'!F$22&amp;"-"&amp;'Opname per periode'!$A32&amp;"-"&amp;Ouderschapsverlof!$AB$29)</f>
        <v>0</v>
      </c>
      <c r="G32" s="133">
        <f>SUMIFS(Calc1!$Y:$Y,Calc1!$AM:$AM,'Opname per periode'!G$22&amp;"-"&amp;$A32&amp;"-"&amp;Ouderschapsverlof!$AB$29)+SUMIFS(Calc1!$AG:$AG,Calc1!$AN:$AN,'Opname per periode'!G$22&amp;"-"&amp;'Opname per periode'!$A32&amp;"-"&amp;Ouderschapsverlof!$AB$29)</f>
        <v>0</v>
      </c>
    </row>
    <row r="33" spans="1:7" x14ac:dyDescent="0.3">
      <c r="A33" s="129">
        <v>11</v>
      </c>
      <c r="B33" s="132" t="s">
        <v>217</v>
      </c>
      <c r="C33" s="133">
        <f>SUMIFS(Calc1!$Y:$Y,Calc1!$AM:$AM,'Opname per periode'!C$22&amp;"-"&amp;$A33&amp;"-"&amp;Ouderschapsverlof!$AB$29)+SUMIFS(Calc1!$AG:$AG,Calc1!$AN:$AN,'Opname per periode'!C$22&amp;"-"&amp;'Opname per periode'!$A33&amp;"-"&amp;Ouderschapsverlof!$AB$29)</f>
        <v>0</v>
      </c>
      <c r="D33" s="133">
        <f>SUMIFS(Calc1!$Y:$Y,Calc1!$AM:$AM,'Opname per periode'!D$22&amp;"-"&amp;$A33&amp;"-"&amp;Ouderschapsverlof!$AB$29)+SUMIFS(Calc1!$AG:$AG,Calc1!$AN:$AN,'Opname per periode'!D$22&amp;"-"&amp;'Opname per periode'!$A33&amp;"-"&amp;Ouderschapsverlof!$AB$29)</f>
        <v>0</v>
      </c>
      <c r="E33" s="133">
        <f>SUMIFS(Calc1!$Y:$Y,Calc1!$AM:$AM,'Opname per periode'!E$22&amp;"-"&amp;$A33&amp;"-"&amp;Ouderschapsverlof!$AB$29)+SUMIFS(Calc1!$AG:$AG,Calc1!$AN:$AN,'Opname per periode'!E$22&amp;"-"&amp;'Opname per periode'!$A33&amp;"-"&amp;Ouderschapsverlof!$AB$29)</f>
        <v>0</v>
      </c>
      <c r="F33" s="133">
        <f>SUMIFS(Calc1!$Y:$Y,Calc1!$AM:$AM,'Opname per periode'!F$22&amp;"-"&amp;$A33&amp;"-"&amp;Ouderschapsverlof!$AB$29)+SUMIFS(Calc1!$AG:$AG,Calc1!$AN:$AN,'Opname per periode'!F$22&amp;"-"&amp;'Opname per periode'!$A33&amp;"-"&amp;Ouderschapsverlof!$AB$29)</f>
        <v>0</v>
      </c>
      <c r="G33" s="133">
        <f>SUMIFS(Calc1!$Y:$Y,Calc1!$AM:$AM,'Opname per periode'!G$22&amp;"-"&amp;$A33&amp;"-"&amp;Ouderschapsverlof!$AB$29)+SUMIFS(Calc1!$AG:$AG,Calc1!$AN:$AN,'Opname per periode'!G$22&amp;"-"&amp;'Opname per periode'!$A33&amp;"-"&amp;Ouderschapsverlof!$AB$29)</f>
        <v>0</v>
      </c>
    </row>
    <row r="34" spans="1:7" x14ac:dyDescent="0.3">
      <c r="A34" s="129">
        <v>12</v>
      </c>
      <c r="B34" s="132" t="s">
        <v>218</v>
      </c>
      <c r="C34" s="133">
        <f>SUMIFS(Calc1!$Y:$Y,Calc1!$AM:$AM,'Opname per periode'!C$22&amp;"-"&amp;$A34&amp;"-"&amp;Ouderschapsverlof!$AB$29)+SUMIFS(Calc1!$AG:$AG,Calc1!$AN:$AN,'Opname per periode'!C$22&amp;"-"&amp;'Opname per periode'!$A34&amp;"-"&amp;Ouderschapsverlof!$AB$29)</f>
        <v>0</v>
      </c>
      <c r="D34" s="133">
        <f>SUMIFS(Calc1!$Y:$Y,Calc1!$AM:$AM,'Opname per periode'!D$22&amp;"-"&amp;$A34&amp;"-"&amp;Ouderschapsverlof!$AB$29)+SUMIFS(Calc1!$AG:$AG,Calc1!$AN:$AN,'Opname per periode'!D$22&amp;"-"&amp;'Opname per periode'!$A34&amp;"-"&amp;Ouderschapsverlof!$AB$29)</f>
        <v>0</v>
      </c>
      <c r="E34" s="133">
        <f>SUMIFS(Calc1!$Y:$Y,Calc1!$AM:$AM,'Opname per periode'!E$22&amp;"-"&amp;$A34&amp;"-"&amp;Ouderschapsverlof!$AB$29)+SUMIFS(Calc1!$AG:$AG,Calc1!$AN:$AN,'Opname per periode'!E$22&amp;"-"&amp;'Opname per periode'!$A34&amp;"-"&amp;Ouderschapsverlof!$AB$29)</f>
        <v>0</v>
      </c>
      <c r="F34" s="133">
        <f>SUMIFS(Calc1!$Y:$Y,Calc1!$AM:$AM,'Opname per periode'!F$22&amp;"-"&amp;$A34&amp;"-"&amp;Ouderschapsverlof!$AB$29)+SUMIFS(Calc1!$AG:$AG,Calc1!$AN:$AN,'Opname per periode'!F$22&amp;"-"&amp;'Opname per periode'!$A34&amp;"-"&amp;Ouderschapsverlof!$AB$29)</f>
        <v>0</v>
      </c>
      <c r="G34" s="133">
        <f>SUMIFS(Calc1!$Y:$Y,Calc1!$AM:$AM,'Opname per periode'!G$22&amp;"-"&amp;$A34&amp;"-"&amp;Ouderschapsverlof!$AB$29)+SUMIFS(Calc1!$AG:$AG,Calc1!$AN:$AN,'Opname per periode'!G$22&amp;"-"&amp;'Opname per periode'!$A34&amp;"-"&amp;Ouderschapsverlof!$AB$29)</f>
        <v>0</v>
      </c>
    </row>
    <row r="35" spans="1:7" s="129" customFormat="1" ht="6.6" customHeight="1" x14ac:dyDescent="0.3"/>
    <row r="36" spans="1:7" x14ac:dyDescent="0.3">
      <c r="A36" s="129"/>
      <c r="B36" s="132" t="s">
        <v>32</v>
      </c>
      <c r="C36" s="133">
        <f>SUM(C23:C34)</f>
        <v>0</v>
      </c>
      <c r="D36" s="133">
        <f t="shared" ref="D36:G36" si="1">SUM(D23:D34)</f>
        <v>0</v>
      </c>
      <c r="E36" s="133">
        <f t="shared" si="1"/>
        <v>0</v>
      </c>
      <c r="F36" s="133">
        <f t="shared" si="1"/>
        <v>0</v>
      </c>
      <c r="G36" s="133">
        <f t="shared" si="1"/>
        <v>0</v>
      </c>
    </row>
    <row r="37" spans="1:7" s="129" customFormat="1" ht="6.6" customHeight="1" x14ac:dyDescent="0.3"/>
  </sheetData>
  <sheetProtection algorithmName="SHA-512" hashValue="mpJHzQmVV+m67zsSyN71dUldM/3MJctEA2JcmLqTOLla5gE5w4H+MdLaIUKFk4zuukW0scVBN94pWfQYGptctg==" saltValue="/aZCJc9nxHFMel5jqzDnNA==" spinCount="100000" sheet="1" objects="1" scenarios="1" selectLockedCells="1" selectUnlockedCells="1"/>
  <mergeCells count="2">
    <mergeCell ref="B2:G2"/>
    <mergeCell ref="B20:G2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CF83B-996E-41D8-9CD4-AC7042F42A90}">
  <dimension ref="A1:Y2263"/>
  <sheetViews>
    <sheetView topLeftCell="A18" workbookViewId="0">
      <selection activeCell="AA44" sqref="AA44"/>
    </sheetView>
  </sheetViews>
  <sheetFormatPr defaultRowHeight="14.4" x14ac:dyDescent="0.3"/>
  <cols>
    <col min="1" max="1" width="9.88671875" bestFit="1" customWidth="1"/>
    <col min="3" max="3" width="10.6640625" style="18" bestFit="1" customWidth="1"/>
    <col min="12" max="12" width="6" bestFit="1" customWidth="1"/>
    <col min="13" max="13" width="17.33203125" bestFit="1" customWidth="1"/>
    <col min="14" max="15" width="10.6640625" bestFit="1" customWidth="1"/>
    <col min="16" max="16" width="1.88671875" customWidth="1"/>
    <col min="17" max="17" width="6" bestFit="1" customWidth="1"/>
    <col min="18" max="18" width="17.33203125" bestFit="1" customWidth="1"/>
    <col min="19" max="20" width="10.6640625" bestFit="1" customWidth="1"/>
    <col min="21" max="21" width="1.88671875" customWidth="1"/>
    <col min="22" max="22" width="6" bestFit="1" customWidth="1"/>
    <col min="23" max="23" width="17.33203125" bestFit="1" customWidth="1"/>
    <col min="24" max="25" width="10.6640625" bestFit="1" customWidth="1"/>
  </cols>
  <sheetData>
    <row r="1" spans="1:25" ht="28.8" x14ac:dyDescent="0.3">
      <c r="A1" s="15" t="s">
        <v>79</v>
      </c>
      <c r="B1" s="15" t="s">
        <v>79</v>
      </c>
      <c r="C1" s="17" t="s">
        <v>88</v>
      </c>
      <c r="D1" s="15" t="s">
        <v>89</v>
      </c>
      <c r="E1" s="15" t="s">
        <v>90</v>
      </c>
      <c r="F1" s="16" t="s">
        <v>91</v>
      </c>
      <c r="G1" s="16" t="s">
        <v>92</v>
      </c>
      <c r="H1" s="16" t="s">
        <v>93</v>
      </c>
      <c r="I1" s="15" t="s">
        <v>79</v>
      </c>
    </row>
    <row r="2" spans="1:25" x14ac:dyDescent="0.3">
      <c r="A2" t="str">
        <f t="shared" ref="A2:A65" si="0">E2&amp;B2&amp;D2</f>
        <v>20221ma</v>
      </c>
      <c r="B2">
        <v>1</v>
      </c>
      <c r="C2" s="18">
        <v>44564</v>
      </c>
      <c r="D2" t="s">
        <v>82</v>
      </c>
      <c r="E2">
        <f t="shared" ref="E2:E8" si="1">YEAR(C2)</f>
        <v>2022</v>
      </c>
      <c r="F2" t="s">
        <v>94</v>
      </c>
      <c r="G2" t="s">
        <v>94</v>
      </c>
      <c r="H2" t="s">
        <v>94</v>
      </c>
      <c r="I2">
        <v>1</v>
      </c>
      <c r="N2" s="4"/>
      <c r="O2" s="10"/>
      <c r="S2" s="4"/>
      <c r="T2" s="10"/>
      <c r="X2" s="4"/>
      <c r="Y2" s="10"/>
    </row>
    <row r="3" spans="1:25" x14ac:dyDescent="0.3">
      <c r="A3" t="str">
        <f t="shared" si="0"/>
        <v>20221di</v>
      </c>
      <c r="B3">
        <v>1</v>
      </c>
      <c r="C3" s="18">
        <v>44565</v>
      </c>
      <c r="D3" t="s">
        <v>83</v>
      </c>
      <c r="E3">
        <f t="shared" si="1"/>
        <v>2022</v>
      </c>
      <c r="F3" t="s">
        <v>94</v>
      </c>
      <c r="G3" t="s">
        <v>94</v>
      </c>
      <c r="H3" t="s">
        <v>94</v>
      </c>
      <c r="I3">
        <v>1</v>
      </c>
      <c r="L3" s="1" t="s">
        <v>8</v>
      </c>
      <c r="M3" s="8" t="s">
        <v>9</v>
      </c>
      <c r="N3" s="8" t="s">
        <v>12</v>
      </c>
      <c r="O3" s="11" t="s">
        <v>13</v>
      </c>
      <c r="Q3" s="1" t="s">
        <v>8</v>
      </c>
      <c r="R3" s="8" t="s">
        <v>10</v>
      </c>
      <c r="S3" s="8" t="s">
        <v>12</v>
      </c>
      <c r="T3" s="11" t="s">
        <v>13</v>
      </c>
      <c r="V3" s="1" t="s">
        <v>8</v>
      </c>
      <c r="W3" s="8" t="s">
        <v>11</v>
      </c>
      <c r="X3" s="8" t="s">
        <v>12</v>
      </c>
      <c r="Y3" s="11" t="s">
        <v>13</v>
      </c>
    </row>
    <row r="4" spans="1:25" x14ac:dyDescent="0.3">
      <c r="A4" t="str">
        <f t="shared" si="0"/>
        <v>20221wo</v>
      </c>
      <c r="B4">
        <v>1</v>
      </c>
      <c r="C4" s="18">
        <v>44566</v>
      </c>
      <c r="D4" t="s">
        <v>84</v>
      </c>
      <c r="E4">
        <f t="shared" si="1"/>
        <v>2022</v>
      </c>
      <c r="F4" t="s">
        <v>94</v>
      </c>
      <c r="G4" t="s">
        <v>94</v>
      </c>
      <c r="H4" t="s">
        <v>94</v>
      </c>
      <c r="I4">
        <v>1</v>
      </c>
      <c r="L4">
        <v>2025</v>
      </c>
      <c r="M4" s="9" t="s">
        <v>16</v>
      </c>
      <c r="N4" s="12">
        <v>45850</v>
      </c>
      <c r="O4" s="12">
        <v>45893</v>
      </c>
      <c r="Q4">
        <v>2025</v>
      </c>
      <c r="R4" s="9" t="s">
        <v>16</v>
      </c>
      <c r="S4" s="12">
        <v>45857</v>
      </c>
      <c r="T4" s="13">
        <v>45900</v>
      </c>
      <c r="V4">
        <v>2025</v>
      </c>
      <c r="W4" s="9" t="s">
        <v>16</v>
      </c>
      <c r="X4" s="12">
        <v>45845</v>
      </c>
      <c r="Y4" s="13">
        <v>45886</v>
      </c>
    </row>
    <row r="5" spans="1:25" x14ac:dyDescent="0.3">
      <c r="A5" t="str">
        <f t="shared" si="0"/>
        <v>20221do</v>
      </c>
      <c r="B5">
        <v>1</v>
      </c>
      <c r="C5" s="18">
        <v>44567</v>
      </c>
      <c r="D5" t="s">
        <v>85</v>
      </c>
      <c r="E5">
        <f t="shared" si="1"/>
        <v>2022</v>
      </c>
      <c r="F5" t="s">
        <v>94</v>
      </c>
      <c r="G5" t="s">
        <v>94</v>
      </c>
      <c r="H5" t="s">
        <v>94</v>
      </c>
      <c r="I5">
        <v>1</v>
      </c>
      <c r="M5" t="s">
        <v>14</v>
      </c>
      <c r="N5" s="12">
        <v>45703</v>
      </c>
      <c r="O5" s="12">
        <v>45711</v>
      </c>
      <c r="R5" t="s">
        <v>14</v>
      </c>
      <c r="S5" s="12">
        <v>45710</v>
      </c>
      <c r="T5" s="12">
        <v>45718</v>
      </c>
      <c r="W5" t="s">
        <v>14</v>
      </c>
      <c r="X5" s="12">
        <v>45710</v>
      </c>
      <c r="Y5" s="12">
        <v>45718</v>
      </c>
    </row>
    <row r="6" spans="1:25" x14ac:dyDescent="0.3">
      <c r="A6" t="str">
        <f t="shared" si="0"/>
        <v>20221vr</v>
      </c>
      <c r="B6">
        <v>1</v>
      </c>
      <c r="C6" s="18">
        <v>44568</v>
      </c>
      <c r="D6" t="s">
        <v>86</v>
      </c>
      <c r="E6">
        <f t="shared" si="1"/>
        <v>2022</v>
      </c>
      <c r="F6" t="s">
        <v>94</v>
      </c>
      <c r="G6" t="s">
        <v>94</v>
      </c>
      <c r="H6" t="s">
        <v>94</v>
      </c>
      <c r="I6">
        <v>1</v>
      </c>
      <c r="M6" t="s">
        <v>15</v>
      </c>
      <c r="N6" s="12">
        <v>45773</v>
      </c>
      <c r="O6" s="12">
        <v>45781</v>
      </c>
      <c r="R6" t="s">
        <v>15</v>
      </c>
      <c r="S6" s="12">
        <v>45773</v>
      </c>
      <c r="T6" s="12">
        <v>45781</v>
      </c>
      <c r="W6" t="s">
        <v>15</v>
      </c>
      <c r="X6" s="12">
        <v>45773</v>
      </c>
      <c r="Y6" s="12">
        <v>45781</v>
      </c>
    </row>
    <row r="7" spans="1:25" x14ac:dyDescent="0.3">
      <c r="A7" t="str">
        <f t="shared" si="0"/>
        <v>20221za</v>
      </c>
      <c r="B7">
        <v>1</v>
      </c>
      <c r="C7" s="18">
        <v>44569</v>
      </c>
      <c r="D7" t="s">
        <v>95</v>
      </c>
      <c r="E7">
        <f t="shared" si="1"/>
        <v>2022</v>
      </c>
      <c r="F7" t="s">
        <v>94</v>
      </c>
      <c r="G7" t="s">
        <v>94</v>
      </c>
      <c r="H7" t="s">
        <v>94</v>
      </c>
      <c r="I7">
        <v>1</v>
      </c>
      <c r="M7" t="s">
        <v>17</v>
      </c>
      <c r="N7" s="12">
        <v>45948</v>
      </c>
      <c r="O7" s="13">
        <v>45956</v>
      </c>
      <c r="R7" t="s">
        <v>17</v>
      </c>
      <c r="S7" s="12">
        <v>45948</v>
      </c>
      <c r="T7" s="13">
        <v>45956</v>
      </c>
      <c r="W7" t="s">
        <v>17</v>
      </c>
      <c r="X7" s="12">
        <v>45943</v>
      </c>
      <c r="Y7" s="12">
        <v>45949</v>
      </c>
    </row>
    <row r="8" spans="1:25" x14ac:dyDescent="0.3">
      <c r="A8" t="str">
        <f t="shared" si="0"/>
        <v>20221zo</v>
      </c>
      <c r="B8">
        <v>1</v>
      </c>
      <c r="C8" s="18">
        <v>44570</v>
      </c>
      <c r="D8" t="s">
        <v>96</v>
      </c>
      <c r="E8">
        <f t="shared" si="1"/>
        <v>2022</v>
      </c>
      <c r="F8" t="s">
        <v>94</v>
      </c>
      <c r="G8" t="s">
        <v>94</v>
      </c>
      <c r="H8" t="s">
        <v>94</v>
      </c>
      <c r="I8">
        <v>1</v>
      </c>
      <c r="M8" t="s">
        <v>18</v>
      </c>
      <c r="N8" s="12">
        <v>46011</v>
      </c>
      <c r="O8" s="13">
        <v>46026</v>
      </c>
      <c r="R8" t="s">
        <v>18</v>
      </c>
      <c r="S8" s="12">
        <v>46011</v>
      </c>
      <c r="T8" s="12">
        <v>46026</v>
      </c>
      <c r="W8" t="s">
        <v>18</v>
      </c>
      <c r="X8" s="12">
        <v>46011</v>
      </c>
      <c r="Y8" s="12">
        <v>46026</v>
      </c>
    </row>
    <row r="9" spans="1:25" x14ac:dyDescent="0.3">
      <c r="A9" t="str">
        <f t="shared" si="0"/>
        <v>20222ma</v>
      </c>
      <c r="B9">
        <f>B2+1</f>
        <v>2</v>
      </c>
      <c r="C9" s="18">
        <f>C8+1</f>
        <v>44571</v>
      </c>
      <c r="D9" t="str">
        <f>+D2</f>
        <v>ma</v>
      </c>
      <c r="E9">
        <f>YEAR(C9)</f>
        <v>2022</v>
      </c>
      <c r="F9" t="s">
        <v>107</v>
      </c>
      <c r="G9" s="122" t="s">
        <v>107</v>
      </c>
      <c r="H9" s="122" t="s">
        <v>107</v>
      </c>
      <c r="I9">
        <f>+I2+1</f>
        <v>2</v>
      </c>
      <c r="M9" t="s">
        <v>55</v>
      </c>
      <c r="N9" s="12">
        <v>45765</v>
      </c>
      <c r="O9" s="12">
        <v>45765</v>
      </c>
      <c r="R9" t="s">
        <v>55</v>
      </c>
      <c r="S9" s="12">
        <v>45765</v>
      </c>
      <c r="T9" s="12">
        <v>45765</v>
      </c>
      <c r="W9" t="s">
        <v>55</v>
      </c>
      <c r="X9" s="12">
        <v>45765</v>
      </c>
      <c r="Y9" s="12">
        <v>45765</v>
      </c>
    </row>
    <row r="10" spans="1:25" x14ac:dyDescent="0.3">
      <c r="A10" t="str">
        <f t="shared" si="0"/>
        <v>20222di</v>
      </c>
      <c r="B10">
        <f t="shared" ref="B10:B73" si="2">B3+1</f>
        <v>2</v>
      </c>
      <c r="C10" s="18">
        <f t="shared" ref="C10:C73" si="3">C9+1</f>
        <v>44572</v>
      </c>
      <c r="D10" t="str">
        <f t="shared" ref="D10:D73" si="4">+D3</f>
        <v>di</v>
      </c>
      <c r="E10">
        <f t="shared" ref="E10:E73" si="5">YEAR(C10)</f>
        <v>2022</v>
      </c>
      <c r="F10" t="s">
        <v>107</v>
      </c>
      <c r="G10" s="122" t="s">
        <v>107</v>
      </c>
      <c r="H10" s="122" t="s">
        <v>107</v>
      </c>
      <c r="I10">
        <f t="shared" ref="I10:I73" si="6">+I3+1</f>
        <v>2</v>
      </c>
      <c r="M10" t="s">
        <v>56</v>
      </c>
      <c r="N10" s="12">
        <v>45768</v>
      </c>
      <c r="O10" s="12">
        <v>45768</v>
      </c>
      <c r="R10" t="s">
        <v>56</v>
      </c>
      <c r="S10" s="12">
        <v>45768</v>
      </c>
      <c r="T10" s="12">
        <v>45768</v>
      </c>
      <c r="W10" t="s">
        <v>56</v>
      </c>
      <c r="X10" s="12">
        <v>45768</v>
      </c>
      <c r="Y10" s="12">
        <v>45768</v>
      </c>
    </row>
    <row r="11" spans="1:25" x14ac:dyDescent="0.3">
      <c r="A11" t="str">
        <f t="shared" si="0"/>
        <v>20222wo</v>
      </c>
      <c r="B11">
        <f t="shared" si="2"/>
        <v>2</v>
      </c>
      <c r="C11" s="18">
        <f t="shared" si="3"/>
        <v>44573</v>
      </c>
      <c r="D11" t="str">
        <f t="shared" si="4"/>
        <v>wo</v>
      </c>
      <c r="E11">
        <f t="shared" si="5"/>
        <v>2022</v>
      </c>
      <c r="F11" t="s">
        <v>107</v>
      </c>
      <c r="G11" s="122" t="s">
        <v>107</v>
      </c>
      <c r="H11" s="122" t="s">
        <v>107</v>
      </c>
      <c r="I11">
        <f t="shared" si="6"/>
        <v>2</v>
      </c>
      <c r="M11" t="s">
        <v>60</v>
      </c>
      <c r="N11" s="12">
        <v>45773</v>
      </c>
      <c r="O11" s="12">
        <v>45773</v>
      </c>
      <c r="R11" t="s">
        <v>60</v>
      </c>
      <c r="S11" s="12">
        <v>45773</v>
      </c>
      <c r="T11" s="12">
        <v>45773</v>
      </c>
      <c r="W11" t="s">
        <v>60</v>
      </c>
      <c r="X11" s="12">
        <v>45773</v>
      </c>
      <c r="Y11" s="12">
        <v>45773</v>
      </c>
    </row>
    <row r="12" spans="1:25" x14ac:dyDescent="0.3">
      <c r="A12" t="str">
        <f t="shared" si="0"/>
        <v>20222do</v>
      </c>
      <c r="B12">
        <f t="shared" si="2"/>
        <v>2</v>
      </c>
      <c r="C12" s="18">
        <f t="shared" si="3"/>
        <v>44574</v>
      </c>
      <c r="D12" t="str">
        <f t="shared" si="4"/>
        <v>do</v>
      </c>
      <c r="E12">
        <f t="shared" si="5"/>
        <v>2022</v>
      </c>
      <c r="F12" t="s">
        <v>107</v>
      </c>
      <c r="G12" s="122" t="s">
        <v>107</v>
      </c>
      <c r="H12" s="122" t="s">
        <v>107</v>
      </c>
      <c r="I12">
        <f t="shared" si="6"/>
        <v>2</v>
      </c>
      <c r="M12" t="s">
        <v>57</v>
      </c>
      <c r="N12" s="12">
        <v>45782</v>
      </c>
      <c r="O12" s="12">
        <v>45782</v>
      </c>
      <c r="R12" t="s">
        <v>57</v>
      </c>
      <c r="S12" s="12">
        <v>45782</v>
      </c>
      <c r="T12" s="12">
        <v>45782</v>
      </c>
      <c r="W12" t="s">
        <v>57</v>
      </c>
      <c r="X12" s="12">
        <v>45782</v>
      </c>
      <c r="Y12" s="12">
        <v>45782</v>
      </c>
    </row>
    <row r="13" spans="1:25" x14ac:dyDescent="0.3">
      <c r="A13" t="str">
        <f t="shared" si="0"/>
        <v>20222vr</v>
      </c>
      <c r="B13">
        <f t="shared" si="2"/>
        <v>2</v>
      </c>
      <c r="C13" s="18">
        <f t="shared" si="3"/>
        <v>44575</v>
      </c>
      <c r="D13" t="str">
        <f t="shared" si="4"/>
        <v>vr</v>
      </c>
      <c r="E13">
        <f t="shared" si="5"/>
        <v>2022</v>
      </c>
      <c r="F13" t="s">
        <v>107</v>
      </c>
      <c r="G13" s="122" t="s">
        <v>107</v>
      </c>
      <c r="H13" s="122" t="s">
        <v>107</v>
      </c>
      <c r="I13">
        <f t="shared" si="6"/>
        <v>2</v>
      </c>
      <c r="M13" t="s">
        <v>58</v>
      </c>
      <c r="N13" s="12">
        <v>45806</v>
      </c>
      <c r="O13" s="12">
        <v>45806</v>
      </c>
      <c r="R13" t="s">
        <v>58</v>
      </c>
      <c r="S13" s="12">
        <v>45806</v>
      </c>
      <c r="T13" s="12">
        <v>45806</v>
      </c>
      <c r="W13" t="s">
        <v>58</v>
      </c>
      <c r="X13" s="12">
        <v>45806</v>
      </c>
      <c r="Y13" s="12">
        <v>45806</v>
      </c>
    </row>
    <row r="14" spans="1:25" x14ac:dyDescent="0.3">
      <c r="A14" t="str">
        <f t="shared" si="0"/>
        <v>20222za</v>
      </c>
      <c r="B14">
        <f t="shared" si="2"/>
        <v>2</v>
      </c>
      <c r="C14" s="18">
        <f t="shared" si="3"/>
        <v>44576</v>
      </c>
      <c r="D14" t="str">
        <f t="shared" si="4"/>
        <v>za</v>
      </c>
      <c r="E14">
        <f t="shared" si="5"/>
        <v>2022</v>
      </c>
      <c r="F14" t="s">
        <v>107</v>
      </c>
      <c r="G14" s="122" t="s">
        <v>107</v>
      </c>
      <c r="H14" s="122" t="s">
        <v>107</v>
      </c>
      <c r="I14">
        <f t="shared" si="6"/>
        <v>2</v>
      </c>
      <c r="M14" t="s">
        <v>59</v>
      </c>
      <c r="N14" s="12">
        <v>45817</v>
      </c>
      <c r="O14" s="12">
        <v>45817</v>
      </c>
      <c r="R14" t="s">
        <v>59</v>
      </c>
      <c r="S14" s="12">
        <v>45817</v>
      </c>
      <c r="T14" s="12">
        <v>45817</v>
      </c>
      <c r="W14" t="s">
        <v>59</v>
      </c>
      <c r="X14" s="12">
        <v>45817</v>
      </c>
      <c r="Y14" s="12">
        <v>45817</v>
      </c>
    </row>
    <row r="15" spans="1:25" x14ac:dyDescent="0.3">
      <c r="A15" t="str">
        <f t="shared" si="0"/>
        <v>20222zo</v>
      </c>
      <c r="B15">
        <f t="shared" si="2"/>
        <v>2</v>
      </c>
      <c r="C15" s="18">
        <f t="shared" si="3"/>
        <v>44577</v>
      </c>
      <c r="D15" t="str">
        <f t="shared" si="4"/>
        <v>zo</v>
      </c>
      <c r="E15">
        <f t="shared" si="5"/>
        <v>2022</v>
      </c>
      <c r="F15" t="s">
        <v>107</v>
      </c>
      <c r="G15" s="122" t="s">
        <v>107</v>
      </c>
      <c r="H15" s="122" t="s">
        <v>107</v>
      </c>
      <c r="I15">
        <f t="shared" si="6"/>
        <v>2</v>
      </c>
      <c r="M15" t="s">
        <v>99</v>
      </c>
      <c r="N15" s="12">
        <f>IF(AND(calc!$D$1=1,YEAR(Ouderschapsverlof!$K$10)=$L$4),Ouderschapsverlof!$K$10,DATE(1900,1,1))</f>
        <v>1</v>
      </c>
      <c r="O15" s="12">
        <f>IF(AND(calc!$D$1=1,YEAR(Ouderschapsverlof!$K$10)=$L$4),Ouderschapsverlof!$K$10,DATE(1900,1,1))</f>
        <v>1</v>
      </c>
      <c r="R15" t="s">
        <v>99</v>
      </c>
      <c r="S15" s="12">
        <f>IF(AND(calc!$D$1=2,YEAR(Ouderschapsverlof!$K$10)=$Q$4),Ouderschapsverlof!$K$10,DATE(1900,1,1))</f>
        <v>1</v>
      </c>
      <c r="T15" s="12">
        <f>IF(AND(calc!$D$1=2,YEAR(Ouderschapsverlof!$K$10)=$Q$4),Ouderschapsverlof!$K$10,DATE(1900,1,1))</f>
        <v>1</v>
      </c>
      <c r="W15" t="s">
        <v>99</v>
      </c>
      <c r="X15" s="12">
        <f>IF(AND(calc!$D$1=3,YEAR(Ouderschapsverlof!$K$10)=$V$4),Ouderschapsverlof!$K$10,DATE(1900,1,1))</f>
        <v>1</v>
      </c>
      <c r="Y15" s="12">
        <f>IF(AND(calc!$D$1=3,YEAR(Ouderschapsverlof!$K$10)=$V$4),Ouderschapsverlof!$K$10,DATE(1900,1,1))</f>
        <v>1</v>
      </c>
    </row>
    <row r="16" spans="1:25" x14ac:dyDescent="0.3">
      <c r="A16" t="str">
        <f t="shared" si="0"/>
        <v>20223ma</v>
      </c>
      <c r="B16">
        <f t="shared" si="2"/>
        <v>3</v>
      </c>
      <c r="C16" s="18">
        <f t="shared" si="3"/>
        <v>44578</v>
      </c>
      <c r="D16" t="str">
        <f t="shared" si="4"/>
        <v>ma</v>
      </c>
      <c r="E16">
        <f t="shared" si="5"/>
        <v>2022</v>
      </c>
      <c r="F16" t="s">
        <v>107</v>
      </c>
      <c r="G16" s="122" t="s">
        <v>107</v>
      </c>
      <c r="H16" s="122" t="s">
        <v>107</v>
      </c>
      <c r="I16">
        <f t="shared" si="6"/>
        <v>3</v>
      </c>
      <c r="M16" t="s">
        <v>100</v>
      </c>
      <c r="N16" s="12">
        <f>IF(AND(calc!$D$1=1,YEAR(Ouderschapsverlof!$K$12)=$L$4),Ouderschapsverlof!$K$12,DATE(1900,1,1))</f>
        <v>1</v>
      </c>
      <c r="O16" s="12">
        <f>IF(AND(calc!$D$1=1,YEAR(Ouderschapsverlof!$K$12)=$L$4),Ouderschapsverlof!$K$12,DATE(1900,1,1))</f>
        <v>1</v>
      </c>
      <c r="R16" t="s">
        <v>100</v>
      </c>
      <c r="S16" s="12">
        <f>IF(AND(calc!$D$1=2,YEAR(Ouderschapsverlof!$K$12)=$Q$4),Ouderschapsverlof!$K$12,DATE(1900,1,1))</f>
        <v>1</v>
      </c>
      <c r="T16" s="12">
        <f>IF(AND(calc!$D$1=2,YEAR(Ouderschapsverlof!$K$12)=$Q$4),Ouderschapsverlof!$K$12,DATE(1900,1,1))</f>
        <v>1</v>
      </c>
      <c r="W16" t="s">
        <v>100</v>
      </c>
      <c r="X16" s="12">
        <f>IF(AND(calc!$D$1=3,YEAR(Ouderschapsverlof!$K$12)=$V$4),Ouderschapsverlof!$K$12,DATE(1900,1,1))</f>
        <v>1</v>
      </c>
      <c r="Y16" s="12">
        <f>IF(AND(calc!$D$1=3,YEAR(Ouderschapsverlof!$K$12)=$V$4),Ouderschapsverlof!$K$12,DATE(1900,1,1))</f>
        <v>1</v>
      </c>
    </row>
    <row r="17" spans="1:25" x14ac:dyDescent="0.3">
      <c r="A17" t="str">
        <f t="shared" si="0"/>
        <v>20223di</v>
      </c>
      <c r="B17">
        <f t="shared" si="2"/>
        <v>3</v>
      </c>
      <c r="C17" s="18">
        <f t="shared" si="3"/>
        <v>44579</v>
      </c>
      <c r="D17" t="str">
        <f t="shared" si="4"/>
        <v>di</v>
      </c>
      <c r="E17">
        <f t="shared" si="5"/>
        <v>2022</v>
      </c>
      <c r="F17" t="s">
        <v>107</v>
      </c>
      <c r="G17" s="122" t="s">
        <v>107</v>
      </c>
      <c r="H17" s="122" t="s">
        <v>107</v>
      </c>
      <c r="I17">
        <f t="shared" si="6"/>
        <v>3</v>
      </c>
      <c r="M17" t="s">
        <v>101</v>
      </c>
      <c r="N17" s="12">
        <f>IF(AND(calc!$D$1=1,YEAR(Ouderschapsverlof!$K$14)=$L$4),Ouderschapsverlof!$K$14,DATE(1900,1,1))</f>
        <v>1</v>
      </c>
      <c r="O17" s="12">
        <f>IF(AND(calc!$D$1=1,YEAR(Ouderschapsverlof!$K$14)=$L$4),Ouderschapsverlof!$K$14,DATE(1900,1,1))</f>
        <v>1</v>
      </c>
      <c r="R17" t="s">
        <v>101</v>
      </c>
      <c r="S17" s="12">
        <f>IF(AND(calc!$D$1=2,YEAR(Ouderschapsverlof!$K$14)=$Q$4),Ouderschapsverlof!$K$14,DATE(1900,1,1))</f>
        <v>1</v>
      </c>
      <c r="T17" s="12">
        <f>IF(AND(calc!$D$1=2,YEAR(Ouderschapsverlof!$K$14)=$Q$4),Ouderschapsverlof!$K$14,DATE(1900,1,1))</f>
        <v>1</v>
      </c>
      <c r="W17" t="s">
        <v>101</v>
      </c>
      <c r="X17" s="12">
        <f>IF(AND(calc!$D$1=3,YEAR(Ouderschapsverlof!$K$14)=$V$4),Ouderschapsverlof!$K$14,DATE(1900,1,1))</f>
        <v>1</v>
      </c>
      <c r="Y17" s="12">
        <f>IF(AND(calc!$D$1=3,YEAR(Ouderschapsverlof!$K$14)=$V$4),Ouderschapsverlof!$K$14,DATE(1900,1,1))</f>
        <v>1</v>
      </c>
    </row>
    <row r="18" spans="1:25" x14ac:dyDescent="0.3">
      <c r="A18" t="str">
        <f t="shared" si="0"/>
        <v>20223wo</v>
      </c>
      <c r="B18">
        <f t="shared" si="2"/>
        <v>3</v>
      </c>
      <c r="C18" s="18">
        <f t="shared" si="3"/>
        <v>44580</v>
      </c>
      <c r="D18" t="str">
        <f t="shared" si="4"/>
        <v>wo</v>
      </c>
      <c r="E18">
        <f t="shared" si="5"/>
        <v>2022</v>
      </c>
      <c r="F18" t="s">
        <v>107</v>
      </c>
      <c r="G18" s="122" t="s">
        <v>107</v>
      </c>
      <c r="H18" s="122" t="s">
        <v>107</v>
      </c>
      <c r="I18">
        <f t="shared" si="6"/>
        <v>3</v>
      </c>
      <c r="M18" t="s">
        <v>183</v>
      </c>
      <c r="N18" s="12">
        <f>IF(AND(calc!$D$1=1,YEAR(Ouderschapsverlof!$L$10)=$L$4),Ouderschapsverlof!$L$10,DATE(1900,1,1))</f>
        <v>1</v>
      </c>
      <c r="O18" s="12">
        <f>IF(AND(calc!$D$1=1,YEAR(Ouderschapsverlof!$L$10)=$L$4),Ouderschapsverlof!$L$10,DATE(1900,1,1))</f>
        <v>1</v>
      </c>
      <c r="R18" t="s">
        <v>183</v>
      </c>
      <c r="S18" s="12">
        <f>IF(AND(calc!$D$1=2,YEAR(Ouderschapsverlof!$L$10)=$Q$4),Ouderschapsverlof!$L$10,DATE(1900,1,1))</f>
        <v>1</v>
      </c>
      <c r="T18" s="12">
        <f>IF(AND(calc!$D$1=2,YEAR(Ouderschapsverlof!$L$10)=$Q$4),Ouderschapsverlof!$L$10,DATE(1900,1,1))</f>
        <v>1</v>
      </c>
      <c r="W18" t="s">
        <v>183</v>
      </c>
      <c r="X18" s="12">
        <f>IF(AND(calc!$D$1=3,YEAR(Ouderschapsverlof!$L$10)=$V$4),Ouderschapsverlof!$L$10,DATE(1900,1,1))</f>
        <v>1</v>
      </c>
      <c r="Y18" s="12">
        <f>IF(AND(calc!$D$1=3,YEAR(Ouderschapsverlof!$L$10)=$V$4),Ouderschapsverlof!$L$10,DATE(1900,1,1))</f>
        <v>1</v>
      </c>
    </row>
    <row r="19" spans="1:25" x14ac:dyDescent="0.3">
      <c r="A19" t="str">
        <f t="shared" si="0"/>
        <v>20223do</v>
      </c>
      <c r="B19">
        <f t="shared" si="2"/>
        <v>3</v>
      </c>
      <c r="C19" s="18">
        <f t="shared" si="3"/>
        <v>44581</v>
      </c>
      <c r="D19" t="str">
        <f t="shared" si="4"/>
        <v>do</v>
      </c>
      <c r="E19">
        <f t="shared" si="5"/>
        <v>2022</v>
      </c>
      <c r="F19" t="s">
        <v>107</v>
      </c>
      <c r="G19" s="122" t="s">
        <v>107</v>
      </c>
      <c r="H19" s="122" t="s">
        <v>107</v>
      </c>
      <c r="I19">
        <f t="shared" si="6"/>
        <v>3</v>
      </c>
      <c r="M19" t="s">
        <v>184</v>
      </c>
      <c r="N19" s="12">
        <f>IF(AND(calc!$D$1=1,YEAR(Ouderschapsverlof!$L$12)=$L$4),Ouderschapsverlof!$L$12,DATE(1900,1,1))</f>
        <v>1</v>
      </c>
      <c r="O19" s="12">
        <f>IF(AND(calc!$D$1=1,YEAR(Ouderschapsverlof!$L$12)=$L$4),Ouderschapsverlof!$L$12,DATE(1900,1,1))</f>
        <v>1</v>
      </c>
      <c r="R19" t="s">
        <v>184</v>
      </c>
      <c r="S19" s="12">
        <f>IF(AND(calc!$D$1=2,YEAR(Ouderschapsverlof!$L$12)=$Q$4),Ouderschapsverlof!$L$12,DATE(1900,1,1))</f>
        <v>1</v>
      </c>
      <c r="T19" s="12">
        <f>IF(AND(calc!$D$1=2,YEAR(Ouderschapsverlof!$L$12)=$Q$4),Ouderschapsverlof!$L$12,DATE(1900,1,1))</f>
        <v>1</v>
      </c>
      <c r="W19" t="s">
        <v>184</v>
      </c>
      <c r="X19" s="12">
        <f>IF(AND(calc!$D$1=3,YEAR(Ouderschapsverlof!$L$12)=$V$4),Ouderschapsverlof!$L$12,DATE(1900,1,1))</f>
        <v>1</v>
      </c>
      <c r="Y19" s="12">
        <f>IF(AND(calc!$D$1=3,YEAR(Ouderschapsverlof!$L$12)=$V$4),Ouderschapsverlof!$L$12,DATE(1900,1,1))</f>
        <v>1</v>
      </c>
    </row>
    <row r="20" spans="1:25" x14ac:dyDescent="0.3">
      <c r="A20" t="str">
        <f t="shared" si="0"/>
        <v>20223vr</v>
      </c>
      <c r="B20">
        <f t="shared" si="2"/>
        <v>3</v>
      </c>
      <c r="C20" s="18">
        <f t="shared" si="3"/>
        <v>44582</v>
      </c>
      <c r="D20" t="str">
        <f t="shared" si="4"/>
        <v>vr</v>
      </c>
      <c r="E20">
        <f t="shared" si="5"/>
        <v>2022</v>
      </c>
      <c r="F20" t="s">
        <v>107</v>
      </c>
      <c r="G20" s="122" t="s">
        <v>107</v>
      </c>
      <c r="H20" s="122" t="s">
        <v>107</v>
      </c>
      <c r="I20">
        <f t="shared" si="6"/>
        <v>3</v>
      </c>
      <c r="M20" t="s">
        <v>185</v>
      </c>
      <c r="N20" s="12">
        <f>IF(AND(calc!$D$1=1,YEAR(Ouderschapsverlof!$L$14)=$L$4),Ouderschapsverlof!$L$14,DATE(1900,1,1))</f>
        <v>1</v>
      </c>
      <c r="O20" s="12">
        <f>IF(AND(calc!$D$1=1,YEAR(Ouderschapsverlof!$L$14)=$L$4),Ouderschapsverlof!$L$14,DATE(1900,1,1))</f>
        <v>1</v>
      </c>
      <c r="R20" t="s">
        <v>185</v>
      </c>
      <c r="S20" s="12">
        <f>IF(AND(calc!$D$1=2,YEAR(Ouderschapsverlof!$L$14)=$Q$4),Ouderschapsverlof!$L$14,DATE(1900,1,1))</f>
        <v>1</v>
      </c>
      <c r="T20" s="12">
        <f>IF(AND(calc!$D$1=2,YEAR(Ouderschapsverlof!$L$14)=$Q$4),Ouderschapsverlof!$L$14,DATE(1900,1,1))</f>
        <v>1</v>
      </c>
      <c r="W20" t="s">
        <v>185</v>
      </c>
      <c r="X20" s="12">
        <f>IF(AND(calc!$D$1=3,YEAR(Ouderschapsverlof!$L$14)=$V$4),Ouderschapsverlof!$L$14,DATE(1900,1,1))</f>
        <v>1</v>
      </c>
      <c r="Y20" s="12">
        <f>IF(AND(calc!$D$1=3,YEAR(Ouderschapsverlof!$L$14)=$V$4),Ouderschapsverlof!$L$14,DATE(1900,1,1))</f>
        <v>1</v>
      </c>
    </row>
    <row r="21" spans="1:25" x14ac:dyDescent="0.3">
      <c r="A21" t="str">
        <f t="shared" si="0"/>
        <v>20223za</v>
      </c>
      <c r="B21">
        <f t="shared" si="2"/>
        <v>3</v>
      </c>
      <c r="C21" s="18">
        <f t="shared" si="3"/>
        <v>44583</v>
      </c>
      <c r="D21" t="str">
        <f t="shared" si="4"/>
        <v>za</v>
      </c>
      <c r="E21">
        <f t="shared" si="5"/>
        <v>2022</v>
      </c>
      <c r="F21" t="s">
        <v>107</v>
      </c>
      <c r="G21" s="122" t="s">
        <v>107</v>
      </c>
      <c r="H21" s="122" t="s">
        <v>107</v>
      </c>
      <c r="I21">
        <f t="shared" si="6"/>
        <v>3</v>
      </c>
      <c r="M21" t="s">
        <v>186</v>
      </c>
      <c r="N21" s="12">
        <f>IF(AND(calc!$D$1=1,YEAR(Ouderschapsverlof!$M$10)=$L$4),Ouderschapsverlof!$M$10,DATE(1900,1,1))</f>
        <v>1</v>
      </c>
      <c r="O21" s="12">
        <f>IF(AND(calc!$D$1=1,YEAR(Ouderschapsverlof!$M$10)=$L$4),Ouderschapsverlof!$M$10,DATE(1900,1,1))</f>
        <v>1</v>
      </c>
      <c r="R21" t="s">
        <v>186</v>
      </c>
      <c r="S21" s="12">
        <f>IF(AND(calc!$D$1=2,YEAR(Ouderschapsverlof!$M$10)=$Q$4),Ouderschapsverlof!$M$10,DATE(1900,1,1))</f>
        <v>1</v>
      </c>
      <c r="T21" s="12">
        <f>IF(AND(calc!$D$1=2,YEAR(Ouderschapsverlof!$M$10)=$Q$4),Ouderschapsverlof!$M$10,DATE(1900,1,1))</f>
        <v>1</v>
      </c>
      <c r="W21" t="s">
        <v>186</v>
      </c>
      <c r="X21" s="12">
        <f>IF(AND(calc!$D$1=3,YEAR(Ouderschapsverlof!$M$10)=$V$4),Ouderschapsverlof!$M$10,DATE(1900,1,1))</f>
        <v>1</v>
      </c>
      <c r="Y21" s="12">
        <f>IF(AND(calc!$D$1=3,YEAR(Ouderschapsverlof!$M$10)=$V$4),Ouderschapsverlof!$M$10,DATE(1900,1,1))</f>
        <v>1</v>
      </c>
    </row>
    <row r="22" spans="1:25" x14ac:dyDescent="0.3">
      <c r="A22" t="str">
        <f t="shared" si="0"/>
        <v>20223zo</v>
      </c>
      <c r="B22">
        <f t="shared" si="2"/>
        <v>3</v>
      </c>
      <c r="C22" s="18">
        <f t="shared" si="3"/>
        <v>44584</v>
      </c>
      <c r="D22" t="str">
        <f t="shared" si="4"/>
        <v>zo</v>
      </c>
      <c r="E22">
        <f t="shared" si="5"/>
        <v>2022</v>
      </c>
      <c r="F22" t="s">
        <v>107</v>
      </c>
      <c r="G22" s="122" t="s">
        <v>107</v>
      </c>
      <c r="H22" s="122" t="s">
        <v>107</v>
      </c>
      <c r="I22">
        <f t="shared" si="6"/>
        <v>3</v>
      </c>
      <c r="M22" t="s">
        <v>187</v>
      </c>
      <c r="N22" s="12">
        <f>IF(AND(calc!$D$1=1,YEAR(Ouderschapsverlof!$M$12)=$L$4),Ouderschapsverlof!$M$12,DATE(1900,1,1))</f>
        <v>1</v>
      </c>
      <c r="O22" s="12">
        <f>IF(AND(calc!$D$1=1,YEAR(Ouderschapsverlof!$M$12)=$L$4),Ouderschapsverlof!$M$12,DATE(1900,1,1))</f>
        <v>1</v>
      </c>
      <c r="R22" t="s">
        <v>187</v>
      </c>
      <c r="S22" s="12">
        <f>IF(AND(calc!$D$1=2,YEAR(Ouderschapsverlof!$M$12)=$Q$4),Ouderschapsverlof!$M$12,DATE(1900,1,1))</f>
        <v>1</v>
      </c>
      <c r="T22" s="12">
        <f>IF(AND(calc!$D$1=2,YEAR(Ouderschapsverlof!$M$12)=$Q$4),Ouderschapsverlof!$M$12,DATE(1900,1,1))</f>
        <v>1</v>
      </c>
      <c r="W22" t="s">
        <v>187</v>
      </c>
      <c r="X22" s="12">
        <f>IF(AND(calc!$D$1=3,YEAR(Ouderschapsverlof!$M$12)=$V$4),Ouderschapsverlof!$M$12,DATE(1900,1,1))</f>
        <v>1</v>
      </c>
      <c r="Y22" s="12">
        <f>IF(AND(calc!$D$1=3,YEAR(Ouderschapsverlof!$M$12)=$V$4),Ouderschapsverlof!$M$12,DATE(1900,1,1))</f>
        <v>1</v>
      </c>
    </row>
    <row r="23" spans="1:25" x14ac:dyDescent="0.3">
      <c r="A23" t="str">
        <f t="shared" si="0"/>
        <v>20224ma</v>
      </c>
      <c r="B23">
        <f t="shared" si="2"/>
        <v>4</v>
      </c>
      <c r="C23" s="18">
        <f t="shared" si="3"/>
        <v>44585</v>
      </c>
      <c r="D23" t="str">
        <f t="shared" si="4"/>
        <v>ma</v>
      </c>
      <c r="E23">
        <f t="shared" si="5"/>
        <v>2022</v>
      </c>
      <c r="F23" t="s">
        <v>107</v>
      </c>
      <c r="G23" s="122" t="s">
        <v>107</v>
      </c>
      <c r="H23" s="122" t="s">
        <v>107</v>
      </c>
      <c r="I23">
        <f t="shared" si="6"/>
        <v>4</v>
      </c>
      <c r="M23" t="s">
        <v>188</v>
      </c>
      <c r="N23" s="12">
        <f>IF(AND(calc!$D$1=1,YEAR(Ouderschapsverlof!$M$14)=$L$4),Ouderschapsverlof!$M$14,DATE(1900,1,1))</f>
        <v>1</v>
      </c>
      <c r="O23" s="12">
        <f>IF(AND(calc!$D$1=1,YEAR(Ouderschapsverlof!$M$14)=$L$4),Ouderschapsverlof!$M$14,DATE(1900,1,1))</f>
        <v>1</v>
      </c>
      <c r="R23" t="s">
        <v>188</v>
      </c>
      <c r="S23" s="12">
        <f>IF(AND(calc!$D$1=2,YEAR(Ouderschapsverlof!$M$14)=$Q$4),Ouderschapsverlof!$M$14,DATE(1900,1,1))</f>
        <v>1</v>
      </c>
      <c r="T23" s="12">
        <f>IF(AND(calc!$D$1=2,YEAR(Ouderschapsverlof!$M$14)=$Q$4),Ouderschapsverlof!$M$14,DATE(1900,1,1))</f>
        <v>1</v>
      </c>
      <c r="W23" t="s">
        <v>188</v>
      </c>
      <c r="X23" s="12">
        <f>IF(AND(calc!$D$1=3,YEAR(Ouderschapsverlof!$M$14)=$V$4),Ouderschapsverlof!$M$14,DATE(1900,1,1))</f>
        <v>1</v>
      </c>
      <c r="Y23" s="12">
        <f>IF(AND(calc!$D$1=3,YEAR(Ouderschapsverlof!$M$14)=$V$4),Ouderschapsverlof!$M$14,DATE(1900,1,1))</f>
        <v>1</v>
      </c>
    </row>
    <row r="24" spans="1:25" x14ac:dyDescent="0.3">
      <c r="A24" t="str">
        <f t="shared" si="0"/>
        <v>20224di</v>
      </c>
      <c r="B24">
        <f t="shared" si="2"/>
        <v>4</v>
      </c>
      <c r="C24" s="18">
        <f t="shared" si="3"/>
        <v>44586</v>
      </c>
      <c r="D24" t="str">
        <f t="shared" si="4"/>
        <v>di</v>
      </c>
      <c r="E24">
        <f t="shared" si="5"/>
        <v>2022</v>
      </c>
      <c r="F24" t="s">
        <v>107</v>
      </c>
      <c r="G24" s="122" t="s">
        <v>107</v>
      </c>
      <c r="H24" s="122" t="s">
        <v>107</v>
      </c>
      <c r="I24">
        <f t="shared" si="6"/>
        <v>4</v>
      </c>
      <c r="L24">
        <v>2026</v>
      </c>
      <c r="M24" s="9" t="s">
        <v>16</v>
      </c>
      <c r="N24" s="12">
        <v>46209</v>
      </c>
      <c r="O24" s="12">
        <v>46250</v>
      </c>
      <c r="Q24">
        <v>2026</v>
      </c>
      <c r="R24" s="9" t="s">
        <v>16</v>
      </c>
      <c r="S24" s="12">
        <v>46223</v>
      </c>
      <c r="T24" s="13">
        <v>46264</v>
      </c>
      <c r="V24">
        <v>2026</v>
      </c>
      <c r="W24" s="9" t="s">
        <v>16</v>
      </c>
      <c r="X24" s="12">
        <v>46216</v>
      </c>
      <c r="Y24" s="13">
        <v>46257</v>
      </c>
    </row>
    <row r="25" spans="1:25" x14ac:dyDescent="0.3">
      <c r="A25" t="str">
        <f t="shared" si="0"/>
        <v>20224wo</v>
      </c>
      <c r="B25">
        <f t="shared" si="2"/>
        <v>4</v>
      </c>
      <c r="C25" s="18">
        <f t="shared" si="3"/>
        <v>44587</v>
      </c>
      <c r="D25" t="str">
        <f t="shared" si="4"/>
        <v>wo</v>
      </c>
      <c r="E25">
        <f t="shared" si="5"/>
        <v>2022</v>
      </c>
      <c r="F25" t="s">
        <v>107</v>
      </c>
      <c r="G25" s="122" t="s">
        <v>107</v>
      </c>
      <c r="H25" s="122" t="s">
        <v>107</v>
      </c>
      <c r="I25">
        <f t="shared" si="6"/>
        <v>4</v>
      </c>
      <c r="M25" t="s">
        <v>14</v>
      </c>
      <c r="N25" s="12">
        <v>46076</v>
      </c>
      <c r="O25" s="12">
        <v>46082</v>
      </c>
      <c r="R25" t="s">
        <v>14</v>
      </c>
      <c r="S25" s="12">
        <v>46069</v>
      </c>
      <c r="T25" s="12">
        <v>46075</v>
      </c>
      <c r="W25" t="s">
        <v>14</v>
      </c>
      <c r="X25" s="12">
        <v>46069</v>
      </c>
      <c r="Y25" s="12">
        <v>46075</v>
      </c>
    </row>
    <row r="26" spans="1:25" x14ac:dyDescent="0.3">
      <c r="A26" t="str">
        <f t="shared" si="0"/>
        <v>20224do</v>
      </c>
      <c r="B26">
        <f t="shared" si="2"/>
        <v>4</v>
      </c>
      <c r="C26" s="18">
        <f t="shared" si="3"/>
        <v>44588</v>
      </c>
      <c r="D26" t="str">
        <f t="shared" si="4"/>
        <v>do</v>
      </c>
      <c r="E26">
        <f t="shared" si="5"/>
        <v>2022</v>
      </c>
      <c r="F26" t="s">
        <v>107</v>
      </c>
      <c r="G26" s="122" t="s">
        <v>107</v>
      </c>
      <c r="H26" s="122" t="s">
        <v>107</v>
      </c>
      <c r="I26">
        <f t="shared" si="6"/>
        <v>4</v>
      </c>
      <c r="M26" t="s">
        <v>15</v>
      </c>
      <c r="N26" s="12">
        <v>46139</v>
      </c>
      <c r="O26" s="12">
        <v>46145</v>
      </c>
      <c r="R26" t="s">
        <v>15</v>
      </c>
      <c r="S26" s="12">
        <v>46139</v>
      </c>
      <c r="T26" s="12">
        <v>46145</v>
      </c>
      <c r="W26" t="s">
        <v>15</v>
      </c>
      <c r="X26" s="12">
        <v>46139</v>
      </c>
      <c r="Y26" s="12">
        <v>46145</v>
      </c>
    </row>
    <row r="27" spans="1:25" x14ac:dyDescent="0.3">
      <c r="A27" t="str">
        <f t="shared" si="0"/>
        <v>20224vr</v>
      </c>
      <c r="B27">
        <f t="shared" si="2"/>
        <v>4</v>
      </c>
      <c r="C27" s="18">
        <f t="shared" si="3"/>
        <v>44589</v>
      </c>
      <c r="D27" t="str">
        <f t="shared" si="4"/>
        <v>vr</v>
      </c>
      <c r="E27">
        <f t="shared" si="5"/>
        <v>2022</v>
      </c>
      <c r="F27" t="s">
        <v>107</v>
      </c>
      <c r="G27" s="122" t="s">
        <v>107</v>
      </c>
      <c r="H27" s="122" t="s">
        <v>107</v>
      </c>
      <c r="I27">
        <f t="shared" si="6"/>
        <v>4</v>
      </c>
      <c r="M27" t="s">
        <v>17</v>
      </c>
      <c r="N27" s="12">
        <v>46307</v>
      </c>
      <c r="O27" s="13">
        <v>46313</v>
      </c>
      <c r="R27" t="s">
        <v>17</v>
      </c>
      <c r="S27" s="12">
        <v>46314</v>
      </c>
      <c r="T27" s="13">
        <v>46320</v>
      </c>
      <c r="W27" t="s">
        <v>17</v>
      </c>
      <c r="X27" s="12">
        <v>46314</v>
      </c>
      <c r="Y27" s="12">
        <v>46320</v>
      </c>
    </row>
    <row r="28" spans="1:25" x14ac:dyDescent="0.3">
      <c r="A28" t="str">
        <f t="shared" si="0"/>
        <v>20224za</v>
      </c>
      <c r="B28">
        <f t="shared" si="2"/>
        <v>4</v>
      </c>
      <c r="C28" s="18">
        <f t="shared" si="3"/>
        <v>44590</v>
      </c>
      <c r="D28" t="str">
        <f t="shared" si="4"/>
        <v>za</v>
      </c>
      <c r="E28">
        <f t="shared" si="5"/>
        <v>2022</v>
      </c>
      <c r="F28" t="s">
        <v>107</v>
      </c>
      <c r="G28" s="122" t="s">
        <v>107</v>
      </c>
      <c r="H28" s="122" t="s">
        <v>107</v>
      </c>
      <c r="I28">
        <f t="shared" si="6"/>
        <v>4</v>
      </c>
      <c r="M28" t="s">
        <v>18</v>
      </c>
      <c r="N28" s="12">
        <v>46377</v>
      </c>
      <c r="O28" s="13">
        <v>46390</v>
      </c>
      <c r="R28" t="s">
        <v>18</v>
      </c>
      <c r="S28" s="12">
        <v>46377</v>
      </c>
      <c r="T28" s="12">
        <v>46390</v>
      </c>
      <c r="W28" t="s">
        <v>18</v>
      </c>
      <c r="X28" s="12">
        <v>46377</v>
      </c>
      <c r="Y28" s="12">
        <v>46390</v>
      </c>
    </row>
    <row r="29" spans="1:25" x14ac:dyDescent="0.3">
      <c r="A29" t="str">
        <f t="shared" si="0"/>
        <v>20224zo</v>
      </c>
      <c r="B29">
        <f t="shared" si="2"/>
        <v>4</v>
      </c>
      <c r="C29" s="18">
        <f t="shared" si="3"/>
        <v>44591</v>
      </c>
      <c r="D29" t="str">
        <f t="shared" si="4"/>
        <v>zo</v>
      </c>
      <c r="E29">
        <f t="shared" si="5"/>
        <v>2022</v>
      </c>
      <c r="F29" t="s">
        <v>107</v>
      </c>
      <c r="G29" s="122" t="s">
        <v>107</v>
      </c>
      <c r="H29" s="122" t="s">
        <v>107</v>
      </c>
      <c r="I29">
        <f t="shared" si="6"/>
        <v>4</v>
      </c>
      <c r="M29" t="s">
        <v>55</v>
      </c>
      <c r="N29" s="12">
        <v>46115</v>
      </c>
      <c r="O29" s="12">
        <v>46115</v>
      </c>
      <c r="R29" t="s">
        <v>55</v>
      </c>
      <c r="S29" s="12">
        <v>46115</v>
      </c>
      <c r="T29" s="12">
        <v>46115</v>
      </c>
      <c r="W29" t="s">
        <v>55</v>
      </c>
      <c r="X29" s="12">
        <v>46115</v>
      </c>
      <c r="Y29" s="12">
        <v>46115</v>
      </c>
    </row>
    <row r="30" spans="1:25" x14ac:dyDescent="0.3">
      <c r="A30" t="str">
        <f t="shared" si="0"/>
        <v>20225ma</v>
      </c>
      <c r="B30">
        <f t="shared" si="2"/>
        <v>5</v>
      </c>
      <c r="C30" s="18">
        <f t="shared" si="3"/>
        <v>44592</v>
      </c>
      <c r="D30" t="str">
        <f t="shared" si="4"/>
        <v>ma</v>
      </c>
      <c r="E30">
        <f t="shared" si="5"/>
        <v>2022</v>
      </c>
      <c r="F30" t="s">
        <v>107</v>
      </c>
      <c r="G30" s="122" t="s">
        <v>107</v>
      </c>
      <c r="H30" s="122" t="s">
        <v>107</v>
      </c>
      <c r="I30">
        <f t="shared" si="6"/>
        <v>5</v>
      </c>
      <c r="M30" t="s">
        <v>56</v>
      </c>
      <c r="N30" s="12">
        <v>46118</v>
      </c>
      <c r="O30" s="12">
        <v>46118</v>
      </c>
      <c r="R30" t="s">
        <v>56</v>
      </c>
      <c r="S30" s="12">
        <v>46118</v>
      </c>
      <c r="T30" s="12">
        <v>46118</v>
      </c>
      <c r="W30" t="s">
        <v>56</v>
      </c>
      <c r="X30" s="12">
        <v>46118</v>
      </c>
      <c r="Y30" s="12">
        <v>46118</v>
      </c>
    </row>
    <row r="31" spans="1:25" x14ac:dyDescent="0.3">
      <c r="A31" t="str">
        <f t="shared" si="0"/>
        <v>20225di</v>
      </c>
      <c r="B31">
        <f t="shared" si="2"/>
        <v>5</v>
      </c>
      <c r="C31" s="18">
        <f t="shared" si="3"/>
        <v>44593</v>
      </c>
      <c r="D31" t="str">
        <f t="shared" si="4"/>
        <v>di</v>
      </c>
      <c r="E31">
        <f t="shared" si="5"/>
        <v>2022</v>
      </c>
      <c r="F31" t="s">
        <v>107</v>
      </c>
      <c r="G31" s="122" t="s">
        <v>107</v>
      </c>
      <c r="H31" s="122" t="s">
        <v>107</v>
      </c>
      <c r="I31">
        <f t="shared" si="6"/>
        <v>5</v>
      </c>
      <c r="M31" t="s">
        <v>60</v>
      </c>
      <c r="N31" s="12">
        <v>46139</v>
      </c>
      <c r="O31" s="12">
        <v>46139</v>
      </c>
      <c r="R31" t="s">
        <v>60</v>
      </c>
      <c r="S31" s="12">
        <v>46139</v>
      </c>
      <c r="T31" s="12">
        <v>46139</v>
      </c>
      <c r="W31" t="s">
        <v>60</v>
      </c>
      <c r="X31" s="12">
        <v>46139</v>
      </c>
      <c r="Y31" s="12">
        <v>46139</v>
      </c>
    </row>
    <row r="32" spans="1:25" x14ac:dyDescent="0.3">
      <c r="A32" t="str">
        <f t="shared" si="0"/>
        <v>20225wo</v>
      </c>
      <c r="B32">
        <f t="shared" si="2"/>
        <v>5</v>
      </c>
      <c r="C32" s="18">
        <f t="shared" si="3"/>
        <v>44594</v>
      </c>
      <c r="D32" t="str">
        <f t="shared" si="4"/>
        <v>wo</v>
      </c>
      <c r="E32">
        <f t="shared" si="5"/>
        <v>2022</v>
      </c>
      <c r="F32" t="s">
        <v>107</v>
      </c>
      <c r="G32" s="122" t="s">
        <v>107</v>
      </c>
      <c r="H32" s="122" t="s">
        <v>107</v>
      </c>
      <c r="I32">
        <f t="shared" si="6"/>
        <v>5</v>
      </c>
      <c r="M32" t="s">
        <v>57</v>
      </c>
      <c r="N32" s="12">
        <v>46147</v>
      </c>
      <c r="O32" s="12">
        <v>46147</v>
      </c>
      <c r="R32" t="s">
        <v>57</v>
      </c>
      <c r="S32" s="12">
        <v>46147</v>
      </c>
      <c r="T32" s="12">
        <v>46147</v>
      </c>
      <c r="W32" t="s">
        <v>57</v>
      </c>
      <c r="X32" s="12">
        <v>46147</v>
      </c>
      <c r="Y32" s="12">
        <v>46147</v>
      </c>
    </row>
    <row r="33" spans="1:25" x14ac:dyDescent="0.3">
      <c r="A33" t="str">
        <f t="shared" si="0"/>
        <v>20225do</v>
      </c>
      <c r="B33">
        <f t="shared" si="2"/>
        <v>5</v>
      </c>
      <c r="C33" s="18">
        <f t="shared" si="3"/>
        <v>44595</v>
      </c>
      <c r="D33" t="str">
        <f t="shared" si="4"/>
        <v>do</v>
      </c>
      <c r="E33">
        <f t="shared" si="5"/>
        <v>2022</v>
      </c>
      <c r="F33" t="s">
        <v>107</v>
      </c>
      <c r="G33" s="122" t="s">
        <v>107</v>
      </c>
      <c r="H33" s="122" t="s">
        <v>107</v>
      </c>
      <c r="I33">
        <f t="shared" si="6"/>
        <v>5</v>
      </c>
      <c r="M33" t="s">
        <v>58</v>
      </c>
      <c r="N33" s="12">
        <v>46156</v>
      </c>
      <c r="O33" s="12">
        <v>46156</v>
      </c>
      <c r="R33" t="s">
        <v>58</v>
      </c>
      <c r="S33" s="12">
        <v>46156</v>
      </c>
      <c r="T33" s="12">
        <v>46156</v>
      </c>
      <c r="W33" t="s">
        <v>58</v>
      </c>
      <c r="X33" s="12">
        <v>46156</v>
      </c>
      <c r="Y33" s="12">
        <v>46156</v>
      </c>
    </row>
    <row r="34" spans="1:25" x14ac:dyDescent="0.3">
      <c r="A34" t="str">
        <f t="shared" si="0"/>
        <v>20225vr</v>
      </c>
      <c r="B34">
        <f t="shared" si="2"/>
        <v>5</v>
      </c>
      <c r="C34" s="18">
        <f t="shared" si="3"/>
        <v>44596</v>
      </c>
      <c r="D34" t="str">
        <f t="shared" si="4"/>
        <v>vr</v>
      </c>
      <c r="E34">
        <f t="shared" si="5"/>
        <v>2022</v>
      </c>
      <c r="F34" t="s">
        <v>107</v>
      </c>
      <c r="G34" s="122" t="s">
        <v>107</v>
      </c>
      <c r="H34" s="122" t="s">
        <v>107</v>
      </c>
      <c r="I34">
        <f t="shared" si="6"/>
        <v>5</v>
      </c>
      <c r="M34" t="s">
        <v>59</v>
      </c>
      <c r="N34" s="12">
        <v>46167</v>
      </c>
      <c r="O34" s="12">
        <v>46167</v>
      </c>
      <c r="R34" t="s">
        <v>59</v>
      </c>
      <c r="S34" s="12">
        <v>46167</v>
      </c>
      <c r="T34" s="12">
        <v>46167</v>
      </c>
      <c r="W34" t="s">
        <v>59</v>
      </c>
      <c r="X34" s="12">
        <v>46167</v>
      </c>
      <c r="Y34" s="12">
        <v>46167</v>
      </c>
    </row>
    <row r="35" spans="1:25" x14ac:dyDescent="0.3">
      <c r="A35" t="str">
        <f t="shared" si="0"/>
        <v>20225za</v>
      </c>
      <c r="B35">
        <f t="shared" si="2"/>
        <v>5</v>
      </c>
      <c r="C35" s="18">
        <f t="shared" si="3"/>
        <v>44597</v>
      </c>
      <c r="D35" t="str">
        <f t="shared" si="4"/>
        <v>za</v>
      </c>
      <c r="E35">
        <f t="shared" si="5"/>
        <v>2022</v>
      </c>
      <c r="F35" t="s">
        <v>107</v>
      </c>
      <c r="G35" s="122" t="s">
        <v>107</v>
      </c>
      <c r="H35" s="122" t="s">
        <v>107</v>
      </c>
      <c r="I35">
        <f t="shared" si="6"/>
        <v>5</v>
      </c>
      <c r="M35" t="s">
        <v>99</v>
      </c>
      <c r="N35" s="12">
        <f>IF(AND(calc!$D$1=1,YEAR(Ouderschapsverlof!$K$10)=$L$24),Ouderschapsverlof!$K$10,DATE(1901,1,1))</f>
        <v>367</v>
      </c>
      <c r="O35" s="12">
        <f>IF(AND(calc!$D$1=1,YEAR(Ouderschapsverlof!$K$10)=$L$24),Ouderschapsverlof!$K$10,DATE(1901,1,1))</f>
        <v>367</v>
      </c>
      <c r="R35" t="s">
        <v>99</v>
      </c>
      <c r="S35" s="12">
        <f>IF(AND(calc!$D$1=2,YEAR(Ouderschapsverlof!$K$10)=$Q$24),Ouderschapsverlof!$K$10,DATE(1901,1,1))</f>
        <v>367</v>
      </c>
      <c r="T35" s="12">
        <f>IF(AND(calc!$D$1=2,YEAR(Ouderschapsverlof!$K$10)=$Q$24),Ouderschapsverlof!$K$10,DATE(1901,1,1))</f>
        <v>367</v>
      </c>
      <c r="W35" t="s">
        <v>99</v>
      </c>
      <c r="X35" s="12">
        <f>IF(AND(calc!$D$1=3,YEAR(Ouderschapsverlof!$K$10)=$V$24),Ouderschapsverlof!$K$10,DATE(1901,1,1))</f>
        <v>367</v>
      </c>
      <c r="Y35" s="12">
        <f>IF(AND(calc!$D$1=3,YEAR(Ouderschapsverlof!$K$10)=$V$24),Ouderschapsverlof!$K$10,DATE(1901,1,1))</f>
        <v>367</v>
      </c>
    </row>
    <row r="36" spans="1:25" x14ac:dyDescent="0.3">
      <c r="A36" t="str">
        <f t="shared" si="0"/>
        <v>20225zo</v>
      </c>
      <c r="B36">
        <f t="shared" si="2"/>
        <v>5</v>
      </c>
      <c r="C36" s="18">
        <f t="shared" si="3"/>
        <v>44598</v>
      </c>
      <c r="D36" t="str">
        <f t="shared" si="4"/>
        <v>zo</v>
      </c>
      <c r="E36">
        <f t="shared" si="5"/>
        <v>2022</v>
      </c>
      <c r="F36" t="s">
        <v>107</v>
      </c>
      <c r="G36" s="122" t="s">
        <v>107</v>
      </c>
      <c r="H36" s="122" t="s">
        <v>107</v>
      </c>
      <c r="I36">
        <f t="shared" si="6"/>
        <v>5</v>
      </c>
      <c r="M36" t="s">
        <v>100</v>
      </c>
      <c r="N36" s="12">
        <f>IF(AND(calc!$D$1=1,YEAR(Ouderschapsverlof!$K$12)=$L$24),Ouderschapsverlof!$K$12,DATE(1901,1,1))</f>
        <v>367</v>
      </c>
      <c r="O36" s="12">
        <f>IF(AND(calc!$D$1=1,YEAR(Ouderschapsverlof!$K$12)=$L$24),Ouderschapsverlof!$K$12,DATE(1901,1,1))</f>
        <v>367</v>
      </c>
      <c r="R36" t="s">
        <v>100</v>
      </c>
      <c r="S36" s="12">
        <f>IF(AND(calc!$D$1=2,YEAR(Ouderschapsverlof!$K$12)=$Q$24),Ouderschapsverlof!$K$12,DATE(1901,1,1))</f>
        <v>367</v>
      </c>
      <c r="T36" s="12">
        <f>IF(AND(calc!$D$1=2,YEAR(Ouderschapsverlof!$K$12)=$Q$24),Ouderschapsverlof!$K$12,DATE(1901,1,1))</f>
        <v>367</v>
      </c>
      <c r="W36" t="s">
        <v>100</v>
      </c>
      <c r="X36" s="12">
        <f>IF(AND(calc!$D$1=3,YEAR(Ouderschapsverlof!$K$12)=$V$24),Ouderschapsverlof!$K$12,DATE(1901,1,1))</f>
        <v>367</v>
      </c>
      <c r="Y36" s="12">
        <f>IF(AND(calc!$D$1=3,YEAR(Ouderschapsverlof!$K$12)=$V$24),Ouderschapsverlof!$K$12,DATE(1901,1,1))</f>
        <v>367</v>
      </c>
    </row>
    <row r="37" spans="1:25" x14ac:dyDescent="0.3">
      <c r="A37" t="str">
        <f t="shared" si="0"/>
        <v>20226ma</v>
      </c>
      <c r="B37">
        <f t="shared" si="2"/>
        <v>6</v>
      </c>
      <c r="C37" s="18">
        <f t="shared" si="3"/>
        <v>44599</v>
      </c>
      <c r="D37" t="str">
        <f t="shared" si="4"/>
        <v>ma</v>
      </c>
      <c r="E37">
        <f t="shared" si="5"/>
        <v>2022</v>
      </c>
      <c r="F37" t="s">
        <v>107</v>
      </c>
      <c r="G37" s="122" t="s">
        <v>107</v>
      </c>
      <c r="H37" s="122" t="s">
        <v>107</v>
      </c>
      <c r="I37">
        <f t="shared" si="6"/>
        <v>6</v>
      </c>
      <c r="M37" t="s">
        <v>101</v>
      </c>
      <c r="N37" s="12">
        <f>IF(AND(calc!$D$1=1,YEAR(Ouderschapsverlof!$K$14)=$L$24),Ouderschapsverlof!$K$14,DATE(1901,1,1))</f>
        <v>367</v>
      </c>
      <c r="O37" s="12">
        <f>IF(AND(calc!$D$1=1,YEAR(Ouderschapsverlof!$K$14)=$L$24),Ouderschapsverlof!$K$14,DATE(1901,1,1))</f>
        <v>367</v>
      </c>
      <c r="R37" t="s">
        <v>101</v>
      </c>
      <c r="S37" s="12">
        <f>IF(AND(calc!$D$1=2,YEAR(Ouderschapsverlof!$K$14)=$Q$24),Ouderschapsverlof!$K$14,DATE(1901,1,1))</f>
        <v>367</v>
      </c>
      <c r="T37" s="12">
        <f>IF(AND(calc!$D$1=2,YEAR(Ouderschapsverlof!$K$14)=$Q$24),Ouderschapsverlof!$K$14,DATE(1901,1,1))</f>
        <v>367</v>
      </c>
      <c r="W37" t="s">
        <v>101</v>
      </c>
      <c r="X37" s="12">
        <f>IF(AND(calc!$D$1=3,YEAR(Ouderschapsverlof!$K$14)=$V$24),Ouderschapsverlof!$K$14,DATE(1901,1,1))</f>
        <v>367</v>
      </c>
      <c r="Y37" s="12">
        <f>IF(AND(calc!$D$1=3,YEAR(Ouderschapsverlof!$K$14)=$V$24),Ouderschapsverlof!$K$14,DATE(1901,1,1))</f>
        <v>367</v>
      </c>
    </row>
    <row r="38" spans="1:25" x14ac:dyDescent="0.3">
      <c r="A38" t="str">
        <f t="shared" si="0"/>
        <v>20226di</v>
      </c>
      <c r="B38">
        <f t="shared" si="2"/>
        <v>6</v>
      </c>
      <c r="C38" s="18">
        <f t="shared" si="3"/>
        <v>44600</v>
      </c>
      <c r="D38" t="str">
        <f t="shared" si="4"/>
        <v>di</v>
      </c>
      <c r="E38">
        <f t="shared" si="5"/>
        <v>2022</v>
      </c>
      <c r="F38" t="s">
        <v>107</v>
      </c>
      <c r="G38" s="122" t="s">
        <v>107</v>
      </c>
      <c r="H38" s="122" t="s">
        <v>107</v>
      </c>
      <c r="I38">
        <f t="shared" si="6"/>
        <v>6</v>
      </c>
      <c r="M38" t="s">
        <v>183</v>
      </c>
      <c r="N38" s="12">
        <f>IF(AND(calc!$D$1=1,YEAR(Ouderschapsverlof!$L$10)=$L$24),Ouderschapsverlof!$L$10,DATE(1901,1,1))</f>
        <v>367</v>
      </c>
      <c r="O38" s="12">
        <f>IF(AND(calc!$D$1=1,YEAR(Ouderschapsverlof!$L$10)=$L$24),Ouderschapsverlof!$L$10,DATE(1901,1,1))</f>
        <v>367</v>
      </c>
      <c r="R38" t="s">
        <v>183</v>
      </c>
      <c r="S38" s="12">
        <f>IF(AND(calc!$D$1=2,YEAR(Ouderschapsverlof!$L$10)=$Q$24),Ouderschapsverlof!$L$10,DATE(1901,1,1))</f>
        <v>367</v>
      </c>
      <c r="T38" s="12">
        <f>IF(AND(calc!$D$1=2,YEAR(Ouderschapsverlof!$L$10)=$Q$24),Ouderschapsverlof!$L$10,DATE(1901,1,1))</f>
        <v>367</v>
      </c>
      <c r="W38" t="s">
        <v>183</v>
      </c>
      <c r="X38" s="12">
        <f>IF(AND(calc!$D$1=3,YEAR(Ouderschapsverlof!$L$10)=$V$24),Ouderschapsverlof!$L$10,DATE(1901,1,1))</f>
        <v>367</v>
      </c>
      <c r="Y38" s="12">
        <f>IF(AND(calc!$D$1=3,YEAR(Ouderschapsverlof!$L$10)=$V$24),Ouderschapsverlof!$L$10,DATE(1901,1,1))</f>
        <v>367</v>
      </c>
    </row>
    <row r="39" spans="1:25" x14ac:dyDescent="0.3">
      <c r="A39" t="str">
        <f t="shared" si="0"/>
        <v>20226wo</v>
      </c>
      <c r="B39">
        <f t="shared" si="2"/>
        <v>6</v>
      </c>
      <c r="C39" s="18">
        <f t="shared" si="3"/>
        <v>44601</v>
      </c>
      <c r="D39" t="str">
        <f t="shared" si="4"/>
        <v>wo</v>
      </c>
      <c r="E39">
        <f t="shared" si="5"/>
        <v>2022</v>
      </c>
      <c r="F39" t="s">
        <v>107</v>
      </c>
      <c r="G39" s="122" t="s">
        <v>107</v>
      </c>
      <c r="H39" s="122" t="s">
        <v>107</v>
      </c>
      <c r="I39">
        <f t="shared" si="6"/>
        <v>6</v>
      </c>
      <c r="M39" t="s">
        <v>184</v>
      </c>
      <c r="N39" s="12">
        <f>IF(AND(calc!$D$1=1,YEAR(Ouderschapsverlof!$L$12)=$L$24),Ouderschapsverlof!$L$12,DATE(1901,1,1))</f>
        <v>367</v>
      </c>
      <c r="O39" s="12">
        <f>IF(AND(calc!$D$1=1,YEAR(Ouderschapsverlof!$L$12)=$L$24),Ouderschapsverlof!$L$12,DATE(1901,1,1))</f>
        <v>367</v>
      </c>
      <c r="R39" t="s">
        <v>184</v>
      </c>
      <c r="S39" s="12">
        <f>IF(AND(calc!$D$1=2,YEAR(Ouderschapsverlof!$L$12)=$Q$24),Ouderschapsverlof!$L$12,DATE(1901,1,1))</f>
        <v>367</v>
      </c>
      <c r="T39" s="12">
        <f>IF(AND(calc!$D$1=2,YEAR(Ouderschapsverlof!$L$12)=$Q$24),Ouderschapsverlof!$L$12,DATE(1901,1,1))</f>
        <v>367</v>
      </c>
      <c r="W39" t="s">
        <v>184</v>
      </c>
      <c r="X39" s="12">
        <f>IF(AND(calc!$D$1=3,YEAR(Ouderschapsverlof!$L$12)=$V$24),Ouderschapsverlof!$L$12,DATE(1901,1,1))</f>
        <v>367</v>
      </c>
      <c r="Y39" s="12">
        <f>IF(AND(calc!$D$1=3,YEAR(Ouderschapsverlof!$L$12)=$V$24),Ouderschapsverlof!$L$12,DATE(1901,1,1))</f>
        <v>367</v>
      </c>
    </row>
    <row r="40" spans="1:25" x14ac:dyDescent="0.3">
      <c r="A40" t="str">
        <f t="shared" si="0"/>
        <v>20226do</v>
      </c>
      <c r="B40">
        <f t="shared" si="2"/>
        <v>6</v>
      </c>
      <c r="C40" s="18">
        <f t="shared" si="3"/>
        <v>44602</v>
      </c>
      <c r="D40" t="str">
        <f t="shared" si="4"/>
        <v>do</v>
      </c>
      <c r="E40">
        <f t="shared" si="5"/>
        <v>2022</v>
      </c>
      <c r="F40" t="s">
        <v>107</v>
      </c>
      <c r="G40" s="122" t="s">
        <v>107</v>
      </c>
      <c r="H40" s="122" t="s">
        <v>107</v>
      </c>
      <c r="I40">
        <f t="shared" si="6"/>
        <v>6</v>
      </c>
      <c r="M40" t="s">
        <v>185</v>
      </c>
      <c r="N40" s="12">
        <f>IF(AND(calc!$D$1=1,YEAR(Ouderschapsverlof!$L$14)=$L$24),Ouderschapsverlof!$L$14,DATE(1901,1,1))</f>
        <v>367</v>
      </c>
      <c r="O40" s="12">
        <f>IF(AND(calc!$D$1=1,YEAR(Ouderschapsverlof!$L$14)=$L$24),Ouderschapsverlof!$L$14,DATE(1901,1,1))</f>
        <v>367</v>
      </c>
      <c r="R40" t="s">
        <v>185</v>
      </c>
      <c r="S40" s="12">
        <f>IF(AND(calc!$D$1=2,YEAR(Ouderschapsverlof!$L$14)=$Q$24),Ouderschapsverlof!$L$14,DATE(1901,1,1))</f>
        <v>367</v>
      </c>
      <c r="T40" s="12">
        <f>IF(AND(calc!$D$1=2,YEAR(Ouderschapsverlof!$L$14)=$Q$24),Ouderschapsverlof!$L$14,DATE(1901,1,1))</f>
        <v>367</v>
      </c>
      <c r="W40" t="s">
        <v>185</v>
      </c>
      <c r="X40" s="12">
        <f>IF(AND(calc!$D$1=3,YEAR(Ouderschapsverlof!$L$14)=$V$24),Ouderschapsverlof!$L$14,DATE(1901,1,1))</f>
        <v>367</v>
      </c>
      <c r="Y40" s="12">
        <f>IF(AND(calc!$D$1=3,YEAR(Ouderschapsverlof!$L$14)=$V$24),Ouderschapsverlof!$L$14,DATE(1901,1,1))</f>
        <v>367</v>
      </c>
    </row>
    <row r="41" spans="1:25" x14ac:dyDescent="0.3">
      <c r="A41" t="str">
        <f t="shared" si="0"/>
        <v>20226vr</v>
      </c>
      <c r="B41">
        <f t="shared" si="2"/>
        <v>6</v>
      </c>
      <c r="C41" s="18">
        <f t="shared" si="3"/>
        <v>44603</v>
      </c>
      <c r="D41" t="str">
        <f t="shared" si="4"/>
        <v>vr</v>
      </c>
      <c r="E41">
        <f t="shared" si="5"/>
        <v>2022</v>
      </c>
      <c r="F41" t="s">
        <v>107</v>
      </c>
      <c r="G41" s="122" t="s">
        <v>107</v>
      </c>
      <c r="H41" s="122" t="s">
        <v>107</v>
      </c>
      <c r="I41">
        <f t="shared" si="6"/>
        <v>6</v>
      </c>
      <c r="M41" t="s">
        <v>186</v>
      </c>
      <c r="N41" s="12">
        <f>IF(AND(calc!$D$1=1,YEAR(Ouderschapsverlof!$M$10)=$L$24),Ouderschapsverlof!$M$10,DATE(1901,1,1))</f>
        <v>367</v>
      </c>
      <c r="O41" s="12">
        <f>IF(AND(calc!$D$1=1,YEAR(Ouderschapsverlof!$M$10)=$L$24),Ouderschapsverlof!$M$10,DATE(1901,1,1))</f>
        <v>367</v>
      </c>
      <c r="R41" t="s">
        <v>186</v>
      </c>
      <c r="S41" s="12">
        <f>IF(AND(calc!$D$1=2,YEAR(Ouderschapsverlof!$M$10)=$Q$24),Ouderschapsverlof!$M$10,DATE(1901,1,1))</f>
        <v>367</v>
      </c>
      <c r="T41" s="12">
        <f>IF(AND(calc!$D$1=2,YEAR(Ouderschapsverlof!$M$10)=$Q$24),Ouderschapsverlof!$M$10,DATE(1901,1,1))</f>
        <v>367</v>
      </c>
      <c r="W41" t="s">
        <v>186</v>
      </c>
      <c r="X41" s="12">
        <f>IF(AND(calc!$D$1=3,YEAR(Ouderschapsverlof!$M$10)=$V$24),Ouderschapsverlof!$M$10,DATE(1901,1,1))</f>
        <v>367</v>
      </c>
      <c r="Y41" s="12">
        <f>IF(AND(calc!$D$1=3,YEAR(Ouderschapsverlof!$M$10)=$V$24),Ouderschapsverlof!$M$10,DATE(1901,1,1))</f>
        <v>367</v>
      </c>
    </row>
    <row r="42" spans="1:25" x14ac:dyDescent="0.3">
      <c r="A42" t="str">
        <f t="shared" si="0"/>
        <v>20226za</v>
      </c>
      <c r="B42">
        <f t="shared" si="2"/>
        <v>6</v>
      </c>
      <c r="C42" s="18">
        <f t="shared" si="3"/>
        <v>44604</v>
      </c>
      <c r="D42" t="str">
        <f t="shared" si="4"/>
        <v>za</v>
      </c>
      <c r="E42">
        <f t="shared" si="5"/>
        <v>2022</v>
      </c>
      <c r="F42" t="s">
        <v>107</v>
      </c>
      <c r="G42" s="122" t="s">
        <v>107</v>
      </c>
      <c r="H42" s="122" t="s">
        <v>107</v>
      </c>
      <c r="I42">
        <f t="shared" si="6"/>
        <v>6</v>
      </c>
      <c r="M42" t="s">
        <v>187</v>
      </c>
      <c r="N42" s="12">
        <f>IF(AND(calc!$D$1=1,YEAR(Ouderschapsverlof!$M$12)=$L$24),Ouderschapsverlof!$M$12,DATE(1901,1,1))</f>
        <v>367</v>
      </c>
      <c r="O42" s="12">
        <f>IF(AND(calc!$D$1=1,YEAR(Ouderschapsverlof!$M$12)=$L$24),Ouderschapsverlof!$M$12,DATE(1901,1,1))</f>
        <v>367</v>
      </c>
      <c r="R42" t="s">
        <v>187</v>
      </c>
      <c r="S42" s="12">
        <f>IF(AND(calc!$D$1=2,YEAR(Ouderschapsverlof!$M$12)=$Q$24),Ouderschapsverlof!$M$12,DATE(1901,1,1))</f>
        <v>367</v>
      </c>
      <c r="T42" s="12">
        <f>IF(AND(calc!$D$1=2,YEAR(Ouderschapsverlof!$M$12)=$Q$24),Ouderschapsverlof!$M$12,DATE(1901,1,1))</f>
        <v>367</v>
      </c>
      <c r="W42" t="s">
        <v>187</v>
      </c>
      <c r="X42" s="12">
        <f>IF(AND(calc!$D$1=3,YEAR(Ouderschapsverlof!$M$12)=$V$24),Ouderschapsverlof!$M$12,DATE(1901,1,1))</f>
        <v>367</v>
      </c>
      <c r="Y42" s="12">
        <f>IF(AND(calc!$D$1=3,YEAR(Ouderschapsverlof!$M$12)=$V$24),Ouderschapsverlof!$M$12,DATE(1901,1,1))</f>
        <v>367</v>
      </c>
    </row>
    <row r="43" spans="1:25" x14ac:dyDescent="0.3">
      <c r="A43" t="str">
        <f t="shared" si="0"/>
        <v>20226zo</v>
      </c>
      <c r="B43">
        <f t="shared" si="2"/>
        <v>6</v>
      </c>
      <c r="C43" s="18">
        <f t="shared" si="3"/>
        <v>44605</v>
      </c>
      <c r="D43" t="str">
        <f t="shared" si="4"/>
        <v>zo</v>
      </c>
      <c r="E43">
        <f t="shared" si="5"/>
        <v>2022</v>
      </c>
      <c r="F43" t="s">
        <v>107</v>
      </c>
      <c r="G43" s="122" t="s">
        <v>107</v>
      </c>
      <c r="H43" s="122" t="s">
        <v>107</v>
      </c>
      <c r="I43">
        <f t="shared" si="6"/>
        <v>6</v>
      </c>
      <c r="M43" t="s">
        <v>188</v>
      </c>
      <c r="N43" s="12">
        <f>IF(AND(calc!$D$1=1,YEAR(Ouderschapsverlof!$M$14)=$L$24),Ouderschapsverlof!$M$14,DATE(1901,1,1))</f>
        <v>367</v>
      </c>
      <c r="O43" s="12">
        <f>IF(AND(calc!$D$1=1,YEAR(Ouderschapsverlof!$M$14)=$L$24),Ouderschapsverlof!$M$14,DATE(1901,1,1))</f>
        <v>367</v>
      </c>
      <c r="R43" t="s">
        <v>188</v>
      </c>
      <c r="S43" s="12">
        <f>IF(AND(calc!$D$1=2,YEAR(Ouderschapsverlof!$M$14)=$Q$24),Ouderschapsverlof!$M$14,DATE(1901,1,1))</f>
        <v>367</v>
      </c>
      <c r="T43" s="12">
        <f>IF(AND(calc!$D$1=2,YEAR(Ouderschapsverlof!$M$14)=$Q$24),Ouderschapsverlof!$M$14,DATE(1901,1,1))</f>
        <v>367</v>
      </c>
      <c r="W43" t="s">
        <v>188</v>
      </c>
      <c r="X43" s="12">
        <f>IF(AND(calc!$D$1=3,YEAR(Ouderschapsverlof!$M$14)=$V$24),Ouderschapsverlof!$M$14,DATE(1901,1,1))</f>
        <v>367</v>
      </c>
      <c r="Y43" s="12">
        <f>IF(AND(calc!$D$1=3,YEAR(Ouderschapsverlof!$M$14)=$V$24),Ouderschapsverlof!$M$14,DATE(1901,1,1))</f>
        <v>367</v>
      </c>
    </row>
    <row r="44" spans="1:25" x14ac:dyDescent="0.3">
      <c r="A44" t="str">
        <f t="shared" si="0"/>
        <v>20227ma</v>
      </c>
      <c r="B44">
        <f t="shared" si="2"/>
        <v>7</v>
      </c>
      <c r="C44" s="18">
        <f t="shared" si="3"/>
        <v>44606</v>
      </c>
      <c r="D44" t="str">
        <f t="shared" si="4"/>
        <v>ma</v>
      </c>
      <c r="E44">
        <f t="shared" si="5"/>
        <v>2022</v>
      </c>
      <c r="F44" t="s">
        <v>107</v>
      </c>
      <c r="G44" s="122" t="s">
        <v>107</v>
      </c>
      <c r="H44" s="122" t="s">
        <v>107</v>
      </c>
      <c r="I44">
        <f t="shared" si="6"/>
        <v>7</v>
      </c>
      <c r="L44">
        <v>2027</v>
      </c>
      <c r="M44" s="9" t="s">
        <v>16</v>
      </c>
      <c r="N44" s="12">
        <v>46580</v>
      </c>
      <c r="O44" s="12">
        <v>46621</v>
      </c>
      <c r="Q44">
        <v>2027</v>
      </c>
      <c r="R44" s="9" t="s">
        <v>16</v>
      </c>
      <c r="S44" s="12">
        <v>46587</v>
      </c>
      <c r="T44" s="13">
        <v>46628</v>
      </c>
      <c r="V44">
        <v>2027</v>
      </c>
      <c r="W44" s="9" t="s">
        <v>16</v>
      </c>
      <c r="X44" s="12">
        <v>46594</v>
      </c>
      <c r="Y44" s="13">
        <v>46635</v>
      </c>
    </row>
    <row r="45" spans="1:25" x14ac:dyDescent="0.3">
      <c r="A45" t="str">
        <f t="shared" si="0"/>
        <v>20227di</v>
      </c>
      <c r="B45">
        <f t="shared" si="2"/>
        <v>7</v>
      </c>
      <c r="C45" s="18">
        <f t="shared" si="3"/>
        <v>44607</v>
      </c>
      <c r="D45" t="str">
        <f t="shared" si="4"/>
        <v>di</v>
      </c>
      <c r="E45">
        <f t="shared" si="5"/>
        <v>2022</v>
      </c>
      <c r="F45" t="s">
        <v>107</v>
      </c>
      <c r="G45" s="122" t="s">
        <v>107</v>
      </c>
      <c r="H45" s="122" t="s">
        <v>107</v>
      </c>
      <c r="I45">
        <f t="shared" si="6"/>
        <v>7</v>
      </c>
      <c r="M45" t="s">
        <v>14</v>
      </c>
      <c r="N45" s="12">
        <v>46440</v>
      </c>
      <c r="O45" s="12">
        <v>46446</v>
      </c>
      <c r="R45" t="s">
        <v>14</v>
      </c>
      <c r="S45" s="12">
        <v>46440</v>
      </c>
      <c r="T45" s="12">
        <v>46446</v>
      </c>
      <c r="W45" t="s">
        <v>14</v>
      </c>
      <c r="X45" s="12">
        <v>46433</v>
      </c>
      <c r="Y45" s="12">
        <v>46439</v>
      </c>
    </row>
    <row r="46" spans="1:25" x14ac:dyDescent="0.3">
      <c r="A46" t="str">
        <f t="shared" si="0"/>
        <v>20227wo</v>
      </c>
      <c r="B46">
        <f t="shared" si="2"/>
        <v>7</v>
      </c>
      <c r="C46" s="18">
        <f t="shared" si="3"/>
        <v>44608</v>
      </c>
      <c r="D46" t="str">
        <f t="shared" si="4"/>
        <v>wo</v>
      </c>
      <c r="E46">
        <f t="shared" si="5"/>
        <v>2022</v>
      </c>
      <c r="F46" t="s">
        <v>107</v>
      </c>
      <c r="G46" s="122" t="s">
        <v>107</v>
      </c>
      <c r="H46" s="122" t="s">
        <v>107</v>
      </c>
      <c r="I46">
        <f t="shared" si="6"/>
        <v>7</v>
      </c>
      <c r="M46" t="s">
        <v>15</v>
      </c>
      <c r="N46" s="12">
        <v>46503</v>
      </c>
      <c r="O46" s="12">
        <v>46509</v>
      </c>
      <c r="R46" t="s">
        <v>15</v>
      </c>
      <c r="S46" s="12">
        <v>46503</v>
      </c>
      <c r="T46" s="12">
        <v>46509</v>
      </c>
      <c r="W46" t="s">
        <v>15</v>
      </c>
      <c r="X46" s="12">
        <v>46503</v>
      </c>
      <c r="Y46" s="12">
        <v>46509</v>
      </c>
    </row>
    <row r="47" spans="1:25" x14ac:dyDescent="0.3">
      <c r="A47" t="str">
        <f t="shared" si="0"/>
        <v>20227do</v>
      </c>
      <c r="B47">
        <f t="shared" si="2"/>
        <v>7</v>
      </c>
      <c r="C47" s="18">
        <f t="shared" si="3"/>
        <v>44609</v>
      </c>
      <c r="D47" t="str">
        <f t="shared" si="4"/>
        <v>do</v>
      </c>
      <c r="E47">
        <f t="shared" si="5"/>
        <v>2022</v>
      </c>
      <c r="F47" t="s">
        <v>107</v>
      </c>
      <c r="G47" s="122" t="s">
        <v>107</v>
      </c>
      <c r="H47" s="122" t="s">
        <v>107</v>
      </c>
      <c r="I47">
        <f t="shared" si="6"/>
        <v>7</v>
      </c>
      <c r="M47" t="s">
        <v>17</v>
      </c>
      <c r="N47" s="12">
        <v>46678</v>
      </c>
      <c r="O47" s="13">
        <v>46684</v>
      </c>
      <c r="R47" t="s">
        <v>17</v>
      </c>
      <c r="S47" s="12">
        <v>46678</v>
      </c>
      <c r="T47" s="13">
        <v>46684</v>
      </c>
      <c r="W47" t="s">
        <v>17</v>
      </c>
      <c r="X47" s="12">
        <v>46685</v>
      </c>
      <c r="Y47" s="12">
        <v>46691</v>
      </c>
    </row>
    <row r="48" spans="1:25" x14ac:dyDescent="0.3">
      <c r="A48" t="str">
        <f t="shared" si="0"/>
        <v>20227vr</v>
      </c>
      <c r="B48">
        <f t="shared" si="2"/>
        <v>7</v>
      </c>
      <c r="C48" s="18">
        <f t="shared" si="3"/>
        <v>44610</v>
      </c>
      <c r="D48" t="str">
        <f t="shared" si="4"/>
        <v>vr</v>
      </c>
      <c r="E48">
        <f t="shared" si="5"/>
        <v>2022</v>
      </c>
      <c r="F48" t="s">
        <v>107</v>
      </c>
      <c r="G48" s="122" t="s">
        <v>107</v>
      </c>
      <c r="H48" s="122" t="s">
        <v>107</v>
      </c>
      <c r="I48">
        <f t="shared" si="6"/>
        <v>7</v>
      </c>
      <c r="M48" t="s">
        <v>18</v>
      </c>
      <c r="N48" s="12">
        <v>46748</v>
      </c>
      <c r="O48" s="13">
        <v>46761</v>
      </c>
      <c r="R48" t="s">
        <v>18</v>
      </c>
      <c r="S48" s="12">
        <v>46748</v>
      </c>
      <c r="T48" s="13">
        <v>46761</v>
      </c>
      <c r="W48" t="s">
        <v>18</v>
      </c>
      <c r="X48" s="12">
        <v>46748</v>
      </c>
      <c r="Y48" s="13">
        <v>46761</v>
      </c>
    </row>
    <row r="49" spans="1:25" x14ac:dyDescent="0.3">
      <c r="A49" t="str">
        <f t="shared" si="0"/>
        <v>20227za</v>
      </c>
      <c r="B49">
        <f t="shared" si="2"/>
        <v>7</v>
      </c>
      <c r="C49" s="18">
        <f t="shared" si="3"/>
        <v>44611</v>
      </c>
      <c r="D49" t="str">
        <f t="shared" si="4"/>
        <v>za</v>
      </c>
      <c r="E49">
        <f t="shared" si="5"/>
        <v>2022</v>
      </c>
      <c r="F49" t="s">
        <v>107</v>
      </c>
      <c r="G49" s="122" t="s">
        <v>107</v>
      </c>
      <c r="H49" s="122" t="s">
        <v>107</v>
      </c>
      <c r="I49">
        <f t="shared" si="6"/>
        <v>7</v>
      </c>
      <c r="M49" t="s">
        <v>55</v>
      </c>
      <c r="N49" s="12">
        <v>46472</v>
      </c>
      <c r="O49" s="12">
        <v>46472</v>
      </c>
      <c r="R49" t="s">
        <v>55</v>
      </c>
      <c r="S49" s="12">
        <v>46472</v>
      </c>
      <c r="T49" s="12">
        <v>46472</v>
      </c>
      <c r="W49" t="s">
        <v>55</v>
      </c>
      <c r="X49" s="12">
        <v>46472</v>
      </c>
      <c r="Y49" s="12">
        <v>46472</v>
      </c>
    </row>
    <row r="50" spans="1:25" x14ac:dyDescent="0.3">
      <c r="A50" t="str">
        <f t="shared" si="0"/>
        <v>20227zo</v>
      </c>
      <c r="B50">
        <f t="shared" si="2"/>
        <v>7</v>
      </c>
      <c r="C50" s="18">
        <f t="shared" si="3"/>
        <v>44612</v>
      </c>
      <c r="D50" t="str">
        <f t="shared" si="4"/>
        <v>zo</v>
      </c>
      <c r="E50">
        <f t="shared" si="5"/>
        <v>2022</v>
      </c>
      <c r="F50" t="s">
        <v>107</v>
      </c>
      <c r="G50" s="122" t="s">
        <v>107</v>
      </c>
      <c r="H50" s="122" t="s">
        <v>107</v>
      </c>
      <c r="I50">
        <f t="shared" si="6"/>
        <v>7</v>
      </c>
      <c r="M50" t="s">
        <v>56</v>
      </c>
      <c r="N50" s="12">
        <v>46475</v>
      </c>
      <c r="O50" s="12">
        <v>46475</v>
      </c>
      <c r="R50" t="s">
        <v>56</v>
      </c>
      <c r="S50" s="12">
        <v>46475</v>
      </c>
      <c r="T50" s="12">
        <v>46475</v>
      </c>
      <c r="W50" t="s">
        <v>56</v>
      </c>
      <c r="X50" s="12">
        <v>46475</v>
      </c>
      <c r="Y50" s="12">
        <v>46475</v>
      </c>
    </row>
    <row r="51" spans="1:25" x14ac:dyDescent="0.3">
      <c r="A51" t="str">
        <f t="shared" si="0"/>
        <v>20228ma</v>
      </c>
      <c r="B51">
        <f t="shared" si="2"/>
        <v>8</v>
      </c>
      <c r="C51" s="18">
        <f t="shared" si="3"/>
        <v>44613</v>
      </c>
      <c r="D51" t="str">
        <f t="shared" si="4"/>
        <v>ma</v>
      </c>
      <c r="E51">
        <f t="shared" si="5"/>
        <v>2022</v>
      </c>
      <c r="F51" t="s">
        <v>94</v>
      </c>
      <c r="G51" s="122" t="s">
        <v>107</v>
      </c>
      <c r="H51" s="122" t="s">
        <v>107</v>
      </c>
      <c r="I51">
        <f t="shared" si="6"/>
        <v>8</v>
      </c>
      <c r="M51" t="s">
        <v>60</v>
      </c>
      <c r="N51" s="12">
        <v>46504</v>
      </c>
      <c r="O51" s="12">
        <v>46504</v>
      </c>
      <c r="R51" t="s">
        <v>60</v>
      </c>
      <c r="S51" s="12">
        <v>46504</v>
      </c>
      <c r="T51" s="12">
        <v>46504</v>
      </c>
      <c r="W51" t="s">
        <v>60</v>
      </c>
      <c r="X51" s="12">
        <v>46504</v>
      </c>
      <c r="Y51" s="12">
        <v>46504</v>
      </c>
    </row>
    <row r="52" spans="1:25" x14ac:dyDescent="0.3">
      <c r="A52" t="str">
        <f t="shared" si="0"/>
        <v>20228di</v>
      </c>
      <c r="B52">
        <f t="shared" si="2"/>
        <v>8</v>
      </c>
      <c r="C52" s="18">
        <f t="shared" si="3"/>
        <v>44614</v>
      </c>
      <c r="D52" t="str">
        <f t="shared" si="4"/>
        <v>di</v>
      </c>
      <c r="E52">
        <f t="shared" si="5"/>
        <v>2022</v>
      </c>
      <c r="F52" t="s">
        <v>94</v>
      </c>
      <c r="G52" s="122" t="s">
        <v>107</v>
      </c>
      <c r="H52" s="122" t="s">
        <v>107</v>
      </c>
      <c r="I52">
        <f t="shared" si="6"/>
        <v>8</v>
      </c>
      <c r="M52" t="s">
        <v>57</v>
      </c>
      <c r="N52" s="12">
        <v>46512</v>
      </c>
      <c r="O52" s="12">
        <v>46512</v>
      </c>
      <c r="R52" t="s">
        <v>57</v>
      </c>
      <c r="S52" s="12">
        <v>46512</v>
      </c>
      <c r="T52" s="12">
        <v>46512</v>
      </c>
      <c r="W52" t="s">
        <v>57</v>
      </c>
      <c r="X52" s="12">
        <v>46512</v>
      </c>
      <c r="Y52" s="12">
        <v>46512</v>
      </c>
    </row>
    <row r="53" spans="1:25" x14ac:dyDescent="0.3">
      <c r="A53" t="str">
        <f t="shared" si="0"/>
        <v>20228wo</v>
      </c>
      <c r="B53">
        <f t="shared" si="2"/>
        <v>8</v>
      </c>
      <c r="C53" s="18">
        <f t="shared" si="3"/>
        <v>44615</v>
      </c>
      <c r="D53" t="str">
        <f t="shared" si="4"/>
        <v>wo</v>
      </c>
      <c r="E53">
        <f t="shared" si="5"/>
        <v>2022</v>
      </c>
      <c r="F53" t="s">
        <v>94</v>
      </c>
      <c r="G53" s="122" t="s">
        <v>107</v>
      </c>
      <c r="H53" s="122" t="s">
        <v>107</v>
      </c>
      <c r="I53">
        <f t="shared" si="6"/>
        <v>8</v>
      </c>
      <c r="M53" t="s">
        <v>58</v>
      </c>
      <c r="N53" s="12">
        <v>46513</v>
      </c>
      <c r="O53" s="12">
        <v>46513</v>
      </c>
      <c r="R53" t="s">
        <v>58</v>
      </c>
      <c r="S53" s="12">
        <v>46513</v>
      </c>
      <c r="T53" s="12">
        <v>46513</v>
      </c>
      <c r="W53" t="s">
        <v>58</v>
      </c>
      <c r="X53" s="12">
        <v>46513</v>
      </c>
      <c r="Y53" s="12">
        <v>46513</v>
      </c>
    </row>
    <row r="54" spans="1:25" x14ac:dyDescent="0.3">
      <c r="A54" t="str">
        <f t="shared" si="0"/>
        <v>20228do</v>
      </c>
      <c r="B54">
        <f t="shared" si="2"/>
        <v>8</v>
      </c>
      <c r="C54" s="18">
        <f t="shared" si="3"/>
        <v>44616</v>
      </c>
      <c r="D54" t="str">
        <f t="shared" si="4"/>
        <v>do</v>
      </c>
      <c r="E54">
        <f t="shared" si="5"/>
        <v>2022</v>
      </c>
      <c r="F54" t="s">
        <v>94</v>
      </c>
      <c r="G54" s="122" t="s">
        <v>107</v>
      </c>
      <c r="H54" s="122" t="s">
        <v>107</v>
      </c>
      <c r="I54">
        <f t="shared" si="6"/>
        <v>8</v>
      </c>
      <c r="M54" t="s">
        <v>59</v>
      </c>
      <c r="N54" s="12">
        <v>46524</v>
      </c>
      <c r="O54" s="12">
        <v>46524</v>
      </c>
      <c r="R54" t="s">
        <v>59</v>
      </c>
      <c r="S54" s="12">
        <v>46524</v>
      </c>
      <c r="T54" s="12">
        <v>46524</v>
      </c>
      <c r="W54" t="s">
        <v>59</v>
      </c>
      <c r="X54" s="12">
        <v>46524</v>
      </c>
      <c r="Y54" s="12">
        <v>46524</v>
      </c>
    </row>
    <row r="55" spans="1:25" x14ac:dyDescent="0.3">
      <c r="A55" t="str">
        <f t="shared" si="0"/>
        <v>20228vr</v>
      </c>
      <c r="B55">
        <f t="shared" si="2"/>
        <v>8</v>
      </c>
      <c r="C55" s="18">
        <f t="shared" si="3"/>
        <v>44617</v>
      </c>
      <c r="D55" t="str">
        <f t="shared" si="4"/>
        <v>vr</v>
      </c>
      <c r="E55">
        <f t="shared" si="5"/>
        <v>2022</v>
      </c>
      <c r="F55" t="s">
        <v>94</v>
      </c>
      <c r="G55" s="122" t="s">
        <v>107</v>
      </c>
      <c r="H55" s="122" t="s">
        <v>107</v>
      </c>
      <c r="I55">
        <f t="shared" si="6"/>
        <v>8</v>
      </c>
      <c r="M55" t="s">
        <v>99</v>
      </c>
      <c r="N55" s="12">
        <f>IF(AND(calc!$D$1=1,YEAR(Ouderschapsverlof!$K$10)=$L$44),Ouderschapsverlof!$K$10,DATE(1902,1,1))</f>
        <v>732</v>
      </c>
      <c r="O55" s="12">
        <f>IF(AND(calc!$D$1=1,YEAR(Ouderschapsverlof!$K$10)=$L$44),Ouderschapsverlof!$K$10,DATE(1902,1,1))</f>
        <v>732</v>
      </c>
      <c r="R55" t="s">
        <v>99</v>
      </c>
      <c r="S55" s="12">
        <f>IF(AND(calc!$D$1=2,YEAR(Ouderschapsverlof!$K$10)=$Q$44),Ouderschapsverlof!$K$10,DATE(1902,1,1))</f>
        <v>732</v>
      </c>
      <c r="T55" s="12">
        <f>IF(AND(calc!$D$1=2,YEAR(Ouderschapsverlof!$K$10)=$Q$44),Ouderschapsverlof!$K$10,DATE(1902,1,1))</f>
        <v>732</v>
      </c>
      <c r="W55" t="s">
        <v>99</v>
      </c>
      <c r="X55" s="12">
        <f>IF(AND(calc!$D$1=3,YEAR(Ouderschapsverlof!$K$10)=$V$44),Ouderschapsverlof!$K$10,DATE(1902,1,1))</f>
        <v>732</v>
      </c>
      <c r="Y55" s="12">
        <f>IF(AND(calc!$D$1=3,YEAR(Ouderschapsverlof!$K$10)=$V$44),Ouderschapsverlof!$K$10,DATE(1902,1,1))</f>
        <v>732</v>
      </c>
    </row>
    <row r="56" spans="1:25" x14ac:dyDescent="0.3">
      <c r="A56" t="str">
        <f t="shared" si="0"/>
        <v>20228za</v>
      </c>
      <c r="B56">
        <f t="shared" si="2"/>
        <v>8</v>
      </c>
      <c r="C56" s="18">
        <f t="shared" si="3"/>
        <v>44618</v>
      </c>
      <c r="D56" t="str">
        <f t="shared" si="4"/>
        <v>za</v>
      </c>
      <c r="E56">
        <f t="shared" si="5"/>
        <v>2022</v>
      </c>
      <c r="F56" t="s">
        <v>94</v>
      </c>
      <c r="G56" s="122" t="s">
        <v>107</v>
      </c>
      <c r="H56" s="122" t="s">
        <v>107</v>
      </c>
      <c r="I56">
        <f t="shared" si="6"/>
        <v>8</v>
      </c>
      <c r="M56" t="s">
        <v>100</v>
      </c>
      <c r="N56" s="12">
        <f>IF(AND(calc!$D$1=1,YEAR(Ouderschapsverlof!$K$12)=$L$44),Ouderschapsverlof!$K$12,DATE(1902,1,1))</f>
        <v>732</v>
      </c>
      <c r="O56" s="12">
        <f>IF(AND(calc!$D$1=1,YEAR(Ouderschapsverlof!$K$12)=$L$44),Ouderschapsverlof!$K$12,DATE(1902,1,1))</f>
        <v>732</v>
      </c>
      <c r="R56" t="s">
        <v>100</v>
      </c>
      <c r="S56" s="12">
        <f>IF(AND(calc!$D$1=2,YEAR(Ouderschapsverlof!$K$12)=$Q$44),Ouderschapsverlof!$K$12,DATE(1902,1,1))</f>
        <v>732</v>
      </c>
      <c r="T56" s="12">
        <f>IF(AND(calc!$D$1=2,YEAR(Ouderschapsverlof!$K$12)=$Q$44),Ouderschapsverlof!$K$12,DATE(1902,1,1))</f>
        <v>732</v>
      </c>
      <c r="W56" t="s">
        <v>100</v>
      </c>
      <c r="X56" s="12">
        <f>IF(AND(calc!$D$1=3,YEAR(Ouderschapsverlof!$K$12)=$V$44),Ouderschapsverlof!$K$12,DATE(1902,1,1))</f>
        <v>732</v>
      </c>
      <c r="Y56" s="12">
        <f>IF(AND(calc!$D$1=3,YEAR(Ouderschapsverlof!$K$12)=$V$44),Ouderschapsverlof!$K$12,DATE(1902,1,1))</f>
        <v>732</v>
      </c>
    </row>
    <row r="57" spans="1:25" x14ac:dyDescent="0.3">
      <c r="A57" t="str">
        <f t="shared" si="0"/>
        <v>20228zo</v>
      </c>
      <c r="B57">
        <f t="shared" si="2"/>
        <v>8</v>
      </c>
      <c r="C57" s="18">
        <f t="shared" si="3"/>
        <v>44619</v>
      </c>
      <c r="D57" t="str">
        <f t="shared" si="4"/>
        <v>zo</v>
      </c>
      <c r="E57">
        <f t="shared" si="5"/>
        <v>2022</v>
      </c>
      <c r="F57" t="s">
        <v>94</v>
      </c>
      <c r="G57" s="122" t="s">
        <v>107</v>
      </c>
      <c r="H57" s="122" t="s">
        <v>107</v>
      </c>
      <c r="I57">
        <f t="shared" si="6"/>
        <v>8</v>
      </c>
      <c r="M57" t="s">
        <v>101</v>
      </c>
      <c r="N57" s="12">
        <f>IF(AND(calc!$D$1=1,YEAR(Ouderschapsverlof!$K$14)=$L$44),Ouderschapsverlof!$K$14,DATE(1902,1,1))</f>
        <v>732</v>
      </c>
      <c r="O57" s="12">
        <f>IF(AND(calc!$D$1=1,YEAR(Ouderschapsverlof!$K$14)=$L$44),Ouderschapsverlof!$K$14,DATE(1902,1,1))</f>
        <v>732</v>
      </c>
      <c r="R57" t="s">
        <v>101</v>
      </c>
      <c r="S57" s="12">
        <f>IF(AND(calc!$D$1=2,YEAR(Ouderschapsverlof!$K$14)=$Q$44),Ouderschapsverlof!$K$14,DATE(1902,1,1))</f>
        <v>732</v>
      </c>
      <c r="T57" s="12">
        <f>IF(AND(calc!$D$1=2,YEAR(Ouderschapsverlof!$K$14)=$Q$44),Ouderschapsverlof!$K$14,DATE(1902,1,1))</f>
        <v>732</v>
      </c>
      <c r="W57" t="s">
        <v>101</v>
      </c>
      <c r="X57" s="12">
        <f>IF(AND(calc!$D$1=3,YEAR(Ouderschapsverlof!$K$14)=$V$44),Ouderschapsverlof!$K$14,DATE(1902,1,1))</f>
        <v>732</v>
      </c>
      <c r="Y57" s="12">
        <f>IF(AND(calc!$D$1=3,YEAR(Ouderschapsverlof!$K$14)=$V$44),Ouderschapsverlof!$K$14,DATE(1902,1,1))</f>
        <v>732</v>
      </c>
    </row>
    <row r="58" spans="1:25" x14ac:dyDescent="0.3">
      <c r="A58" t="str">
        <f t="shared" si="0"/>
        <v>20229ma</v>
      </c>
      <c r="B58">
        <f t="shared" si="2"/>
        <v>9</v>
      </c>
      <c r="C58" s="18">
        <f t="shared" si="3"/>
        <v>44620</v>
      </c>
      <c r="D58" t="str">
        <f t="shared" si="4"/>
        <v>ma</v>
      </c>
      <c r="E58">
        <f t="shared" si="5"/>
        <v>2022</v>
      </c>
      <c r="F58" t="s">
        <v>107</v>
      </c>
      <c r="G58" s="122" t="s">
        <v>94</v>
      </c>
      <c r="H58" s="122" t="s">
        <v>94</v>
      </c>
      <c r="I58">
        <f t="shared" si="6"/>
        <v>9</v>
      </c>
      <c r="M58" t="s">
        <v>183</v>
      </c>
      <c r="N58" s="12">
        <f>IF(AND(calc!$D$1=1,YEAR(Ouderschapsverlof!$L$10)=$L$44),Ouderschapsverlof!$L$10,DATE(1902,1,1))</f>
        <v>732</v>
      </c>
      <c r="O58" s="12">
        <f>IF(AND(calc!$D$1=1,YEAR(Ouderschapsverlof!$L$10)=$L$44),Ouderschapsverlof!$L$10,DATE(1902,1,1))</f>
        <v>732</v>
      </c>
      <c r="R58" t="s">
        <v>183</v>
      </c>
      <c r="S58" s="12">
        <f>IF(AND(calc!$D$1=2,YEAR(Ouderschapsverlof!$L$10)=$Q$44),Ouderschapsverlof!$L$10,DATE(1902,1,1))</f>
        <v>732</v>
      </c>
      <c r="T58" s="12">
        <f>IF(AND(calc!$D$1=2,YEAR(Ouderschapsverlof!$L$10)=$Q$44),Ouderschapsverlof!$L$10,DATE(1902,1,1))</f>
        <v>732</v>
      </c>
      <c r="W58" t="s">
        <v>183</v>
      </c>
      <c r="X58" s="12">
        <f>IF(AND(calc!$D$1=3,YEAR(Ouderschapsverlof!$L$10)=$V$44),Ouderschapsverlof!$L$10,DATE(1902,1,1))</f>
        <v>732</v>
      </c>
      <c r="Y58" s="12">
        <f>IF(AND(calc!$D$1=3,YEAR(Ouderschapsverlof!$L$10)=$V$44),Ouderschapsverlof!$L$10,DATE(1902,1,1))</f>
        <v>732</v>
      </c>
    </row>
    <row r="59" spans="1:25" x14ac:dyDescent="0.3">
      <c r="A59" t="str">
        <f t="shared" si="0"/>
        <v>20229di</v>
      </c>
      <c r="B59">
        <f t="shared" si="2"/>
        <v>9</v>
      </c>
      <c r="C59" s="18">
        <f t="shared" si="3"/>
        <v>44621</v>
      </c>
      <c r="D59" t="str">
        <f t="shared" si="4"/>
        <v>di</v>
      </c>
      <c r="E59">
        <f t="shared" si="5"/>
        <v>2022</v>
      </c>
      <c r="F59" t="s">
        <v>107</v>
      </c>
      <c r="G59" s="122" t="s">
        <v>94</v>
      </c>
      <c r="H59" s="122" t="s">
        <v>94</v>
      </c>
      <c r="I59">
        <f t="shared" si="6"/>
        <v>9</v>
      </c>
      <c r="M59" t="s">
        <v>184</v>
      </c>
      <c r="N59" s="12">
        <f>IF(AND(calc!$D$1=1,YEAR(Ouderschapsverlof!$L$12)=$L$44),Ouderschapsverlof!$L$12,DATE(1902,1,1))</f>
        <v>732</v>
      </c>
      <c r="O59" s="12">
        <f>IF(AND(calc!$D$1=1,YEAR(Ouderschapsverlof!$L$12)=$L$44),Ouderschapsverlof!$L$12,DATE(1902,1,1))</f>
        <v>732</v>
      </c>
      <c r="R59" t="s">
        <v>184</v>
      </c>
      <c r="S59" s="12">
        <f>IF(AND(calc!$D$1=2,YEAR(Ouderschapsverlof!$L$12)=$Q$44),Ouderschapsverlof!$L$12,DATE(1902,1,1))</f>
        <v>732</v>
      </c>
      <c r="T59" s="12">
        <f>IF(AND(calc!$D$1=2,YEAR(Ouderschapsverlof!$L$12)=$Q$44),Ouderschapsverlof!$L$12,DATE(1902,1,1))</f>
        <v>732</v>
      </c>
      <c r="W59" t="s">
        <v>184</v>
      </c>
      <c r="X59" s="12">
        <f>IF(AND(calc!$D$1=3,YEAR(Ouderschapsverlof!$L$12)=$V$44),Ouderschapsverlof!$L$12,DATE(1902,1,1))</f>
        <v>732</v>
      </c>
      <c r="Y59" s="12">
        <f>IF(AND(calc!$D$1=3,YEAR(Ouderschapsverlof!$L$12)=$V$44),Ouderschapsverlof!$L$12,DATE(1902,1,1))</f>
        <v>732</v>
      </c>
    </row>
    <row r="60" spans="1:25" x14ac:dyDescent="0.3">
      <c r="A60" t="str">
        <f t="shared" si="0"/>
        <v>20229wo</v>
      </c>
      <c r="B60">
        <f t="shared" si="2"/>
        <v>9</v>
      </c>
      <c r="C60" s="18">
        <f t="shared" si="3"/>
        <v>44622</v>
      </c>
      <c r="D60" t="str">
        <f t="shared" si="4"/>
        <v>wo</v>
      </c>
      <c r="E60">
        <f t="shared" si="5"/>
        <v>2022</v>
      </c>
      <c r="F60" t="s">
        <v>107</v>
      </c>
      <c r="G60" s="122" t="s">
        <v>94</v>
      </c>
      <c r="H60" s="122" t="s">
        <v>94</v>
      </c>
      <c r="I60">
        <f t="shared" si="6"/>
        <v>9</v>
      </c>
      <c r="M60" t="s">
        <v>185</v>
      </c>
      <c r="N60" s="12">
        <f>IF(AND(calc!$D$1=1,YEAR(Ouderschapsverlof!$L$14)=$L$44),Ouderschapsverlof!$L$14,DATE(1902,1,1))</f>
        <v>732</v>
      </c>
      <c r="O60" s="12">
        <f>IF(AND(calc!$D$1=1,YEAR(Ouderschapsverlof!$L$14)=$L$44),Ouderschapsverlof!$L$14,DATE(1902,1,1))</f>
        <v>732</v>
      </c>
      <c r="R60" t="s">
        <v>185</v>
      </c>
      <c r="S60" s="12">
        <f>IF(AND(calc!$D$1=2,YEAR(Ouderschapsverlof!$L$14)=$Q$44),Ouderschapsverlof!$L$14,DATE(1902,1,1))</f>
        <v>732</v>
      </c>
      <c r="T60" s="12">
        <f>IF(AND(calc!$D$1=2,YEAR(Ouderschapsverlof!$L$14)=$Q$44),Ouderschapsverlof!$L$14,DATE(1902,1,1))</f>
        <v>732</v>
      </c>
      <c r="W60" t="s">
        <v>185</v>
      </c>
      <c r="X60" s="12">
        <f>IF(AND(calc!$D$1=3,YEAR(Ouderschapsverlof!$L$14)=$V$44),Ouderschapsverlof!$L$14,DATE(1902,1,1))</f>
        <v>732</v>
      </c>
      <c r="Y60" s="12">
        <f>IF(AND(calc!$D$1=3,YEAR(Ouderschapsverlof!$L$14)=$V$44),Ouderschapsverlof!$L$14,DATE(1902,1,1))</f>
        <v>732</v>
      </c>
    </row>
    <row r="61" spans="1:25" x14ac:dyDescent="0.3">
      <c r="A61" t="str">
        <f t="shared" si="0"/>
        <v>20229do</v>
      </c>
      <c r="B61">
        <f t="shared" si="2"/>
        <v>9</v>
      </c>
      <c r="C61" s="18">
        <f t="shared" si="3"/>
        <v>44623</v>
      </c>
      <c r="D61" t="str">
        <f t="shared" si="4"/>
        <v>do</v>
      </c>
      <c r="E61">
        <f t="shared" si="5"/>
        <v>2022</v>
      </c>
      <c r="F61" t="s">
        <v>107</v>
      </c>
      <c r="G61" s="122" t="s">
        <v>94</v>
      </c>
      <c r="H61" s="122" t="s">
        <v>94</v>
      </c>
      <c r="I61">
        <f t="shared" si="6"/>
        <v>9</v>
      </c>
      <c r="M61" t="s">
        <v>186</v>
      </c>
      <c r="N61" s="12">
        <f>IF(AND(calc!$D$1=1,YEAR(Ouderschapsverlof!$M$10)=$L$44),Ouderschapsverlof!$M$10,DATE(1902,1,1))</f>
        <v>732</v>
      </c>
      <c r="O61" s="12">
        <f>IF(AND(calc!$D$1=1,YEAR(Ouderschapsverlof!$M$10)=$L$44),Ouderschapsverlof!$M$10,DATE(1902,1,1))</f>
        <v>732</v>
      </c>
      <c r="R61" t="s">
        <v>186</v>
      </c>
      <c r="S61" s="12">
        <f>IF(AND(calc!$D$1=2,YEAR(Ouderschapsverlof!$M$10)=$Q$44),Ouderschapsverlof!$M$10,DATE(1902,1,1))</f>
        <v>732</v>
      </c>
      <c r="T61" s="12">
        <f>IF(AND(calc!$D$1=2,YEAR(Ouderschapsverlof!$M$10)=$Q$44),Ouderschapsverlof!$M$10,DATE(1902,1,1))</f>
        <v>732</v>
      </c>
      <c r="W61" t="s">
        <v>186</v>
      </c>
      <c r="X61" s="12">
        <f>IF(AND(calc!$D$1=3,YEAR(Ouderschapsverlof!$M$10)=$V$44),Ouderschapsverlof!$M$10,DATE(1902,1,1))</f>
        <v>732</v>
      </c>
      <c r="Y61" s="12">
        <f>IF(AND(calc!$D$1=3,YEAR(Ouderschapsverlof!$M$10)=$V$44),Ouderschapsverlof!$M$10,DATE(1902,1,1))</f>
        <v>732</v>
      </c>
    </row>
    <row r="62" spans="1:25" x14ac:dyDescent="0.3">
      <c r="A62" t="str">
        <f t="shared" si="0"/>
        <v>20229vr</v>
      </c>
      <c r="B62">
        <f t="shared" si="2"/>
        <v>9</v>
      </c>
      <c r="C62" s="18">
        <f t="shared" si="3"/>
        <v>44624</v>
      </c>
      <c r="D62" t="str">
        <f t="shared" si="4"/>
        <v>vr</v>
      </c>
      <c r="E62">
        <f t="shared" si="5"/>
        <v>2022</v>
      </c>
      <c r="F62" t="s">
        <v>107</v>
      </c>
      <c r="G62" s="122" t="s">
        <v>94</v>
      </c>
      <c r="H62" s="122" t="s">
        <v>94</v>
      </c>
      <c r="I62">
        <f t="shared" si="6"/>
        <v>9</v>
      </c>
      <c r="M62" t="s">
        <v>187</v>
      </c>
      <c r="N62" s="12">
        <f>IF(AND(calc!$D$1=1,YEAR(Ouderschapsverlof!$M$12)=$L$44),Ouderschapsverlof!$M$12,DATE(1902,1,1))</f>
        <v>732</v>
      </c>
      <c r="O62" s="12">
        <f>IF(AND(calc!$D$1=1,YEAR(Ouderschapsverlof!$M$12)=$L$44),Ouderschapsverlof!$M$12,DATE(1902,1,1))</f>
        <v>732</v>
      </c>
      <c r="R62" t="s">
        <v>187</v>
      </c>
      <c r="S62" s="12">
        <f>IF(AND(calc!$D$1=2,YEAR(Ouderschapsverlof!$M$12)=$Q$44),Ouderschapsverlof!$M$12,DATE(1902,1,1))</f>
        <v>732</v>
      </c>
      <c r="T62" s="12">
        <f>IF(AND(calc!$D$1=2,YEAR(Ouderschapsverlof!$M$12)=$Q$44),Ouderschapsverlof!$M$12,DATE(1902,1,1))</f>
        <v>732</v>
      </c>
      <c r="W62" t="s">
        <v>187</v>
      </c>
      <c r="X62" s="12">
        <f>IF(AND(calc!$D$1=3,YEAR(Ouderschapsverlof!$M$12)=$V$44),Ouderschapsverlof!$M$12,DATE(1902,1,1))</f>
        <v>732</v>
      </c>
      <c r="Y62" s="12">
        <f>IF(AND(calc!$D$1=3,YEAR(Ouderschapsverlof!$M$12)=$V$44),Ouderschapsverlof!$M$12,DATE(1902,1,1))</f>
        <v>732</v>
      </c>
    </row>
    <row r="63" spans="1:25" x14ac:dyDescent="0.3">
      <c r="A63" t="str">
        <f t="shared" si="0"/>
        <v>20229za</v>
      </c>
      <c r="B63">
        <f t="shared" si="2"/>
        <v>9</v>
      </c>
      <c r="C63" s="18">
        <f t="shared" si="3"/>
        <v>44625</v>
      </c>
      <c r="D63" t="str">
        <f t="shared" si="4"/>
        <v>za</v>
      </c>
      <c r="E63">
        <f t="shared" si="5"/>
        <v>2022</v>
      </c>
      <c r="F63" t="s">
        <v>107</v>
      </c>
      <c r="G63" s="122" t="s">
        <v>94</v>
      </c>
      <c r="H63" s="122" t="s">
        <v>94</v>
      </c>
      <c r="I63">
        <f t="shared" si="6"/>
        <v>9</v>
      </c>
      <c r="M63" t="s">
        <v>188</v>
      </c>
      <c r="N63" s="12">
        <f>IF(AND(calc!$D$1=1,YEAR(Ouderschapsverlof!$M$14)=$L$44),Ouderschapsverlof!$M$14,DATE(1902,1,1))</f>
        <v>732</v>
      </c>
      <c r="O63" s="12">
        <f>IF(AND(calc!$D$1=1,YEAR(Ouderschapsverlof!$M$14)=$L$44),Ouderschapsverlof!$M$14,DATE(1902,1,1))</f>
        <v>732</v>
      </c>
      <c r="R63" t="s">
        <v>188</v>
      </c>
      <c r="S63" s="12">
        <f>IF(AND(calc!$D$1=2,YEAR(Ouderschapsverlof!$M$14)=$Q$44),Ouderschapsverlof!$M$14,DATE(1902,1,1))</f>
        <v>732</v>
      </c>
      <c r="T63" s="12">
        <f>IF(AND(calc!$D$1=2,YEAR(Ouderschapsverlof!$M$14)=$Q$44),Ouderschapsverlof!$M$14,DATE(1902,1,1))</f>
        <v>732</v>
      </c>
      <c r="W63" t="s">
        <v>188</v>
      </c>
      <c r="X63" s="12">
        <f>IF(AND(calc!$D$1=3,YEAR(Ouderschapsverlof!$M$14)=$V$44),Ouderschapsverlof!$M$14,DATE(1902,1,1))</f>
        <v>732</v>
      </c>
      <c r="Y63" s="12">
        <f>IF(AND(calc!$D$1=3,YEAR(Ouderschapsverlof!$M$14)=$V$44),Ouderschapsverlof!$M$14,DATE(1902,1,1))</f>
        <v>732</v>
      </c>
    </row>
    <row r="64" spans="1:25" x14ac:dyDescent="0.3">
      <c r="A64" t="str">
        <f t="shared" si="0"/>
        <v>20229zo</v>
      </c>
      <c r="B64">
        <f t="shared" si="2"/>
        <v>9</v>
      </c>
      <c r="C64" s="18">
        <f t="shared" si="3"/>
        <v>44626</v>
      </c>
      <c r="D64" t="str">
        <f t="shared" si="4"/>
        <v>zo</v>
      </c>
      <c r="E64">
        <f t="shared" si="5"/>
        <v>2022</v>
      </c>
      <c r="F64" t="s">
        <v>107</v>
      </c>
      <c r="G64" s="122" t="s">
        <v>94</v>
      </c>
      <c r="H64" s="122" t="s">
        <v>94</v>
      </c>
      <c r="I64">
        <f t="shared" si="6"/>
        <v>9</v>
      </c>
    </row>
    <row r="65" spans="1:9" x14ac:dyDescent="0.3">
      <c r="A65" t="str">
        <f t="shared" si="0"/>
        <v>202210ma</v>
      </c>
      <c r="B65">
        <f t="shared" si="2"/>
        <v>10</v>
      </c>
      <c r="C65" s="18">
        <f t="shared" si="3"/>
        <v>44627</v>
      </c>
      <c r="D65" t="str">
        <f t="shared" si="4"/>
        <v>ma</v>
      </c>
      <c r="E65">
        <f t="shared" si="5"/>
        <v>2022</v>
      </c>
      <c r="F65" t="s">
        <v>107</v>
      </c>
      <c r="G65" s="122" t="s">
        <v>107</v>
      </c>
      <c r="H65" s="122" t="s">
        <v>107</v>
      </c>
      <c r="I65">
        <f t="shared" si="6"/>
        <v>10</v>
      </c>
    </row>
    <row r="66" spans="1:9" x14ac:dyDescent="0.3">
      <c r="A66" t="str">
        <f t="shared" ref="A66:A129" si="7">E66&amp;B66&amp;D66</f>
        <v>202210di</v>
      </c>
      <c r="B66">
        <f t="shared" si="2"/>
        <v>10</v>
      </c>
      <c r="C66" s="18">
        <f t="shared" si="3"/>
        <v>44628</v>
      </c>
      <c r="D66" t="str">
        <f t="shared" si="4"/>
        <v>di</v>
      </c>
      <c r="E66">
        <f t="shared" si="5"/>
        <v>2022</v>
      </c>
      <c r="F66" t="s">
        <v>107</v>
      </c>
      <c r="G66" s="122" t="s">
        <v>107</v>
      </c>
      <c r="H66" s="122" t="s">
        <v>107</v>
      </c>
      <c r="I66">
        <f t="shared" si="6"/>
        <v>10</v>
      </c>
    </row>
    <row r="67" spans="1:9" x14ac:dyDescent="0.3">
      <c r="A67" t="str">
        <f t="shared" si="7"/>
        <v>202210wo</v>
      </c>
      <c r="B67">
        <f t="shared" si="2"/>
        <v>10</v>
      </c>
      <c r="C67" s="18">
        <f t="shared" si="3"/>
        <v>44629</v>
      </c>
      <c r="D67" t="str">
        <f t="shared" si="4"/>
        <v>wo</v>
      </c>
      <c r="E67">
        <f t="shared" si="5"/>
        <v>2022</v>
      </c>
      <c r="F67" t="s">
        <v>107</v>
      </c>
      <c r="G67" s="122" t="s">
        <v>107</v>
      </c>
      <c r="H67" s="122" t="s">
        <v>107</v>
      </c>
      <c r="I67">
        <f t="shared" si="6"/>
        <v>10</v>
      </c>
    </row>
    <row r="68" spans="1:9" x14ac:dyDescent="0.3">
      <c r="A68" t="str">
        <f t="shared" si="7"/>
        <v>202210do</v>
      </c>
      <c r="B68">
        <f t="shared" si="2"/>
        <v>10</v>
      </c>
      <c r="C68" s="18">
        <f t="shared" si="3"/>
        <v>44630</v>
      </c>
      <c r="D68" t="str">
        <f t="shared" si="4"/>
        <v>do</v>
      </c>
      <c r="E68">
        <f t="shared" si="5"/>
        <v>2022</v>
      </c>
      <c r="F68" t="s">
        <v>107</v>
      </c>
      <c r="G68" s="122" t="s">
        <v>107</v>
      </c>
      <c r="H68" s="122" t="s">
        <v>107</v>
      </c>
      <c r="I68">
        <f t="shared" si="6"/>
        <v>10</v>
      </c>
    </row>
    <row r="69" spans="1:9" x14ac:dyDescent="0.3">
      <c r="A69" t="str">
        <f t="shared" si="7"/>
        <v>202210vr</v>
      </c>
      <c r="B69">
        <f t="shared" si="2"/>
        <v>10</v>
      </c>
      <c r="C69" s="18">
        <f t="shared" si="3"/>
        <v>44631</v>
      </c>
      <c r="D69" t="str">
        <f t="shared" si="4"/>
        <v>vr</v>
      </c>
      <c r="E69">
        <f t="shared" si="5"/>
        <v>2022</v>
      </c>
      <c r="F69" t="s">
        <v>107</v>
      </c>
      <c r="G69" s="122" t="s">
        <v>107</v>
      </c>
      <c r="H69" s="122" t="s">
        <v>107</v>
      </c>
      <c r="I69">
        <f t="shared" si="6"/>
        <v>10</v>
      </c>
    </row>
    <row r="70" spans="1:9" x14ac:dyDescent="0.3">
      <c r="A70" t="str">
        <f t="shared" si="7"/>
        <v>202210za</v>
      </c>
      <c r="B70">
        <f t="shared" si="2"/>
        <v>10</v>
      </c>
      <c r="C70" s="18">
        <f t="shared" si="3"/>
        <v>44632</v>
      </c>
      <c r="D70" t="str">
        <f t="shared" si="4"/>
        <v>za</v>
      </c>
      <c r="E70">
        <f t="shared" si="5"/>
        <v>2022</v>
      </c>
      <c r="F70" t="s">
        <v>107</v>
      </c>
      <c r="G70" s="122" t="s">
        <v>107</v>
      </c>
      <c r="H70" s="122" t="s">
        <v>107</v>
      </c>
      <c r="I70">
        <f t="shared" si="6"/>
        <v>10</v>
      </c>
    </row>
    <row r="71" spans="1:9" x14ac:dyDescent="0.3">
      <c r="A71" t="str">
        <f t="shared" si="7"/>
        <v>202210zo</v>
      </c>
      <c r="B71">
        <f t="shared" si="2"/>
        <v>10</v>
      </c>
      <c r="C71" s="18">
        <f t="shared" si="3"/>
        <v>44633</v>
      </c>
      <c r="D71" t="str">
        <f t="shared" si="4"/>
        <v>zo</v>
      </c>
      <c r="E71">
        <f t="shared" si="5"/>
        <v>2022</v>
      </c>
      <c r="F71" t="s">
        <v>107</v>
      </c>
      <c r="G71" s="122" t="s">
        <v>107</v>
      </c>
      <c r="H71" s="122" t="s">
        <v>107</v>
      </c>
      <c r="I71">
        <f t="shared" si="6"/>
        <v>10</v>
      </c>
    </row>
    <row r="72" spans="1:9" x14ac:dyDescent="0.3">
      <c r="A72" t="str">
        <f t="shared" si="7"/>
        <v>202211ma</v>
      </c>
      <c r="B72">
        <f t="shared" si="2"/>
        <v>11</v>
      </c>
      <c r="C72" s="18">
        <f t="shared" si="3"/>
        <v>44634</v>
      </c>
      <c r="D72" t="str">
        <f t="shared" si="4"/>
        <v>ma</v>
      </c>
      <c r="E72">
        <f t="shared" si="5"/>
        <v>2022</v>
      </c>
      <c r="F72" t="s">
        <v>107</v>
      </c>
      <c r="G72" s="122" t="s">
        <v>107</v>
      </c>
      <c r="H72" s="122" t="s">
        <v>107</v>
      </c>
      <c r="I72">
        <f t="shared" si="6"/>
        <v>11</v>
      </c>
    </row>
    <row r="73" spans="1:9" x14ac:dyDescent="0.3">
      <c r="A73" t="str">
        <f t="shared" si="7"/>
        <v>202211di</v>
      </c>
      <c r="B73">
        <f t="shared" si="2"/>
        <v>11</v>
      </c>
      <c r="C73" s="18">
        <f t="shared" si="3"/>
        <v>44635</v>
      </c>
      <c r="D73" t="str">
        <f t="shared" si="4"/>
        <v>di</v>
      </c>
      <c r="E73">
        <f t="shared" si="5"/>
        <v>2022</v>
      </c>
      <c r="F73" t="s">
        <v>107</v>
      </c>
      <c r="G73" s="122" t="s">
        <v>107</v>
      </c>
      <c r="H73" s="122" t="s">
        <v>107</v>
      </c>
      <c r="I73">
        <f t="shared" si="6"/>
        <v>11</v>
      </c>
    </row>
    <row r="74" spans="1:9" x14ac:dyDescent="0.3">
      <c r="A74" t="str">
        <f t="shared" si="7"/>
        <v>202211wo</v>
      </c>
      <c r="B74">
        <f t="shared" ref="B74:B137" si="8">B67+1</f>
        <v>11</v>
      </c>
      <c r="C74" s="18">
        <f t="shared" ref="C74:C137" si="9">C73+1</f>
        <v>44636</v>
      </c>
      <c r="D74" t="str">
        <f t="shared" ref="D74:D137" si="10">+D67</f>
        <v>wo</v>
      </c>
      <c r="E74">
        <f t="shared" ref="E74:E137" si="11">YEAR(C74)</f>
        <v>2022</v>
      </c>
      <c r="F74" t="s">
        <v>107</v>
      </c>
      <c r="G74" s="122" t="s">
        <v>107</v>
      </c>
      <c r="H74" s="122" t="s">
        <v>107</v>
      </c>
      <c r="I74">
        <f t="shared" ref="I74:I137" si="12">+I67+1</f>
        <v>11</v>
      </c>
    </row>
    <row r="75" spans="1:9" x14ac:dyDescent="0.3">
      <c r="A75" t="str">
        <f t="shared" si="7"/>
        <v>202211do</v>
      </c>
      <c r="B75">
        <f t="shared" si="8"/>
        <v>11</v>
      </c>
      <c r="C75" s="18">
        <f t="shared" si="9"/>
        <v>44637</v>
      </c>
      <c r="D75" t="str">
        <f t="shared" si="10"/>
        <v>do</v>
      </c>
      <c r="E75">
        <f t="shared" si="11"/>
        <v>2022</v>
      </c>
      <c r="F75" t="s">
        <v>107</v>
      </c>
      <c r="G75" s="122" t="s">
        <v>107</v>
      </c>
      <c r="H75" s="122" t="s">
        <v>107</v>
      </c>
      <c r="I75">
        <f t="shared" si="12"/>
        <v>11</v>
      </c>
    </row>
    <row r="76" spans="1:9" x14ac:dyDescent="0.3">
      <c r="A76" t="str">
        <f t="shared" si="7"/>
        <v>202211vr</v>
      </c>
      <c r="B76">
        <f t="shared" si="8"/>
        <v>11</v>
      </c>
      <c r="C76" s="18">
        <f t="shared" si="9"/>
        <v>44638</v>
      </c>
      <c r="D76" t="str">
        <f t="shared" si="10"/>
        <v>vr</v>
      </c>
      <c r="E76">
        <f t="shared" si="11"/>
        <v>2022</v>
      </c>
      <c r="F76" t="s">
        <v>107</v>
      </c>
      <c r="G76" s="122" t="s">
        <v>107</v>
      </c>
      <c r="H76" s="122" t="s">
        <v>107</v>
      </c>
      <c r="I76">
        <f t="shared" si="12"/>
        <v>11</v>
      </c>
    </row>
    <row r="77" spans="1:9" x14ac:dyDescent="0.3">
      <c r="A77" t="str">
        <f t="shared" si="7"/>
        <v>202211za</v>
      </c>
      <c r="B77">
        <f t="shared" si="8"/>
        <v>11</v>
      </c>
      <c r="C77" s="18">
        <f t="shared" si="9"/>
        <v>44639</v>
      </c>
      <c r="D77" t="str">
        <f t="shared" si="10"/>
        <v>za</v>
      </c>
      <c r="E77">
        <f t="shared" si="11"/>
        <v>2022</v>
      </c>
      <c r="F77" t="s">
        <v>107</v>
      </c>
      <c r="G77" s="122" t="s">
        <v>107</v>
      </c>
      <c r="H77" s="122" t="s">
        <v>107</v>
      </c>
      <c r="I77">
        <f t="shared" si="12"/>
        <v>11</v>
      </c>
    </row>
    <row r="78" spans="1:9" x14ac:dyDescent="0.3">
      <c r="A78" t="str">
        <f t="shared" si="7"/>
        <v>202211zo</v>
      </c>
      <c r="B78">
        <f t="shared" si="8"/>
        <v>11</v>
      </c>
      <c r="C78" s="18">
        <f t="shared" si="9"/>
        <v>44640</v>
      </c>
      <c r="D78" t="str">
        <f t="shared" si="10"/>
        <v>zo</v>
      </c>
      <c r="E78">
        <f t="shared" si="11"/>
        <v>2022</v>
      </c>
      <c r="F78" t="s">
        <v>107</v>
      </c>
      <c r="G78" s="122" t="s">
        <v>107</v>
      </c>
      <c r="H78" s="122" t="s">
        <v>107</v>
      </c>
      <c r="I78">
        <f t="shared" si="12"/>
        <v>11</v>
      </c>
    </row>
    <row r="79" spans="1:9" x14ac:dyDescent="0.3">
      <c r="A79" t="str">
        <f t="shared" si="7"/>
        <v>202212ma</v>
      </c>
      <c r="B79">
        <f t="shared" si="8"/>
        <v>12</v>
      </c>
      <c r="C79" s="18">
        <f t="shared" si="9"/>
        <v>44641</v>
      </c>
      <c r="D79" t="str">
        <f t="shared" si="10"/>
        <v>ma</v>
      </c>
      <c r="E79">
        <f t="shared" si="11"/>
        <v>2022</v>
      </c>
      <c r="F79" t="s">
        <v>107</v>
      </c>
      <c r="G79" s="122" t="s">
        <v>107</v>
      </c>
      <c r="H79" s="122" t="s">
        <v>107</v>
      </c>
      <c r="I79">
        <f t="shared" si="12"/>
        <v>12</v>
      </c>
    </row>
    <row r="80" spans="1:9" x14ac:dyDescent="0.3">
      <c r="A80" t="str">
        <f t="shared" si="7"/>
        <v>202212di</v>
      </c>
      <c r="B80">
        <f t="shared" si="8"/>
        <v>12</v>
      </c>
      <c r="C80" s="18">
        <f t="shared" si="9"/>
        <v>44642</v>
      </c>
      <c r="D80" t="str">
        <f t="shared" si="10"/>
        <v>di</v>
      </c>
      <c r="E80">
        <f t="shared" si="11"/>
        <v>2022</v>
      </c>
      <c r="F80" t="s">
        <v>107</v>
      </c>
      <c r="G80" s="122" t="s">
        <v>107</v>
      </c>
      <c r="H80" s="122" t="s">
        <v>107</v>
      </c>
      <c r="I80">
        <f t="shared" si="12"/>
        <v>12</v>
      </c>
    </row>
    <row r="81" spans="1:9" x14ac:dyDescent="0.3">
      <c r="A81" t="str">
        <f t="shared" si="7"/>
        <v>202212wo</v>
      </c>
      <c r="B81">
        <f t="shared" si="8"/>
        <v>12</v>
      </c>
      <c r="C81" s="18">
        <f t="shared" si="9"/>
        <v>44643</v>
      </c>
      <c r="D81" t="str">
        <f t="shared" si="10"/>
        <v>wo</v>
      </c>
      <c r="E81">
        <f t="shared" si="11"/>
        <v>2022</v>
      </c>
      <c r="F81" t="s">
        <v>107</v>
      </c>
      <c r="G81" s="122" t="s">
        <v>107</v>
      </c>
      <c r="H81" s="122" t="s">
        <v>107</v>
      </c>
      <c r="I81">
        <f t="shared" si="12"/>
        <v>12</v>
      </c>
    </row>
    <row r="82" spans="1:9" x14ac:dyDescent="0.3">
      <c r="A82" t="str">
        <f t="shared" si="7"/>
        <v>202212do</v>
      </c>
      <c r="B82">
        <f t="shared" si="8"/>
        <v>12</v>
      </c>
      <c r="C82" s="18">
        <f t="shared" si="9"/>
        <v>44644</v>
      </c>
      <c r="D82" t="str">
        <f t="shared" si="10"/>
        <v>do</v>
      </c>
      <c r="E82">
        <f t="shared" si="11"/>
        <v>2022</v>
      </c>
      <c r="F82" t="s">
        <v>107</v>
      </c>
      <c r="G82" s="122" t="s">
        <v>107</v>
      </c>
      <c r="H82" s="122" t="s">
        <v>107</v>
      </c>
      <c r="I82">
        <f t="shared" si="12"/>
        <v>12</v>
      </c>
    </row>
    <row r="83" spans="1:9" x14ac:dyDescent="0.3">
      <c r="A83" t="str">
        <f t="shared" si="7"/>
        <v>202212vr</v>
      </c>
      <c r="B83">
        <f t="shared" si="8"/>
        <v>12</v>
      </c>
      <c r="C83" s="18">
        <f t="shared" si="9"/>
        <v>44645</v>
      </c>
      <c r="D83" t="str">
        <f t="shared" si="10"/>
        <v>vr</v>
      </c>
      <c r="E83">
        <f t="shared" si="11"/>
        <v>2022</v>
      </c>
      <c r="F83" t="s">
        <v>107</v>
      </c>
      <c r="G83" s="122" t="s">
        <v>107</v>
      </c>
      <c r="H83" s="122" t="s">
        <v>107</v>
      </c>
      <c r="I83">
        <f t="shared" si="12"/>
        <v>12</v>
      </c>
    </row>
    <row r="84" spans="1:9" x14ac:dyDescent="0.3">
      <c r="A84" t="str">
        <f t="shared" si="7"/>
        <v>202212za</v>
      </c>
      <c r="B84">
        <f t="shared" si="8"/>
        <v>12</v>
      </c>
      <c r="C84" s="18">
        <f t="shared" si="9"/>
        <v>44646</v>
      </c>
      <c r="D84" t="str">
        <f t="shared" si="10"/>
        <v>za</v>
      </c>
      <c r="E84">
        <f t="shared" si="11"/>
        <v>2022</v>
      </c>
      <c r="F84" t="s">
        <v>107</v>
      </c>
      <c r="G84" s="122" t="s">
        <v>107</v>
      </c>
      <c r="H84" s="122" t="s">
        <v>107</v>
      </c>
      <c r="I84">
        <f t="shared" si="12"/>
        <v>12</v>
      </c>
    </row>
    <row r="85" spans="1:9" x14ac:dyDescent="0.3">
      <c r="A85" t="str">
        <f t="shared" si="7"/>
        <v>202212zo</v>
      </c>
      <c r="B85">
        <f t="shared" si="8"/>
        <v>12</v>
      </c>
      <c r="C85" s="18">
        <f t="shared" si="9"/>
        <v>44647</v>
      </c>
      <c r="D85" t="str">
        <f t="shared" si="10"/>
        <v>zo</v>
      </c>
      <c r="E85">
        <f t="shared" si="11"/>
        <v>2022</v>
      </c>
      <c r="F85" t="s">
        <v>107</v>
      </c>
      <c r="G85" s="122" t="s">
        <v>107</v>
      </c>
      <c r="H85" s="122" t="s">
        <v>107</v>
      </c>
      <c r="I85">
        <f t="shared" si="12"/>
        <v>12</v>
      </c>
    </row>
    <row r="86" spans="1:9" x14ac:dyDescent="0.3">
      <c r="A86" t="str">
        <f t="shared" si="7"/>
        <v>202213ma</v>
      </c>
      <c r="B86">
        <f t="shared" si="8"/>
        <v>13</v>
      </c>
      <c r="C86" s="18">
        <f t="shared" si="9"/>
        <v>44648</v>
      </c>
      <c r="D86" t="str">
        <f t="shared" si="10"/>
        <v>ma</v>
      </c>
      <c r="E86">
        <f t="shared" si="11"/>
        <v>2022</v>
      </c>
      <c r="F86" t="s">
        <v>107</v>
      </c>
      <c r="G86" s="122" t="s">
        <v>107</v>
      </c>
      <c r="H86" s="122" t="s">
        <v>107</v>
      </c>
      <c r="I86">
        <f t="shared" si="12"/>
        <v>13</v>
      </c>
    </row>
    <row r="87" spans="1:9" x14ac:dyDescent="0.3">
      <c r="A87" t="str">
        <f t="shared" si="7"/>
        <v>202213di</v>
      </c>
      <c r="B87">
        <f t="shared" si="8"/>
        <v>13</v>
      </c>
      <c r="C87" s="18">
        <f t="shared" si="9"/>
        <v>44649</v>
      </c>
      <c r="D87" t="str">
        <f t="shared" si="10"/>
        <v>di</v>
      </c>
      <c r="E87">
        <f t="shared" si="11"/>
        <v>2022</v>
      </c>
      <c r="F87" t="s">
        <v>107</v>
      </c>
      <c r="G87" s="122" t="s">
        <v>107</v>
      </c>
      <c r="H87" s="122" t="s">
        <v>107</v>
      </c>
      <c r="I87">
        <f t="shared" si="12"/>
        <v>13</v>
      </c>
    </row>
    <row r="88" spans="1:9" x14ac:dyDescent="0.3">
      <c r="A88" t="str">
        <f t="shared" si="7"/>
        <v>202213wo</v>
      </c>
      <c r="B88">
        <f t="shared" si="8"/>
        <v>13</v>
      </c>
      <c r="C88" s="18">
        <f t="shared" si="9"/>
        <v>44650</v>
      </c>
      <c r="D88" t="str">
        <f t="shared" si="10"/>
        <v>wo</v>
      </c>
      <c r="E88">
        <f t="shared" si="11"/>
        <v>2022</v>
      </c>
      <c r="F88" t="s">
        <v>107</v>
      </c>
      <c r="G88" s="122" t="s">
        <v>107</v>
      </c>
      <c r="H88" s="122" t="s">
        <v>107</v>
      </c>
      <c r="I88">
        <f t="shared" si="12"/>
        <v>13</v>
      </c>
    </row>
    <row r="89" spans="1:9" x14ac:dyDescent="0.3">
      <c r="A89" t="str">
        <f t="shared" si="7"/>
        <v>202213do</v>
      </c>
      <c r="B89">
        <f t="shared" si="8"/>
        <v>13</v>
      </c>
      <c r="C89" s="18">
        <f t="shared" si="9"/>
        <v>44651</v>
      </c>
      <c r="D89" t="str">
        <f t="shared" si="10"/>
        <v>do</v>
      </c>
      <c r="E89">
        <f t="shared" si="11"/>
        <v>2022</v>
      </c>
      <c r="F89" t="s">
        <v>107</v>
      </c>
      <c r="G89" s="122" t="s">
        <v>107</v>
      </c>
      <c r="H89" s="122" t="s">
        <v>107</v>
      </c>
      <c r="I89">
        <f t="shared" si="12"/>
        <v>13</v>
      </c>
    </row>
    <row r="90" spans="1:9" x14ac:dyDescent="0.3">
      <c r="A90" t="str">
        <f t="shared" si="7"/>
        <v>202213vr</v>
      </c>
      <c r="B90">
        <f t="shared" si="8"/>
        <v>13</v>
      </c>
      <c r="C90" s="18">
        <f t="shared" si="9"/>
        <v>44652</v>
      </c>
      <c r="D90" t="str">
        <f t="shared" si="10"/>
        <v>vr</v>
      </c>
      <c r="E90">
        <f t="shared" si="11"/>
        <v>2022</v>
      </c>
      <c r="F90" t="s">
        <v>107</v>
      </c>
      <c r="G90" s="122" t="s">
        <v>107</v>
      </c>
      <c r="H90" s="122" t="s">
        <v>107</v>
      </c>
      <c r="I90">
        <f t="shared" si="12"/>
        <v>13</v>
      </c>
    </row>
    <row r="91" spans="1:9" x14ac:dyDescent="0.3">
      <c r="A91" t="str">
        <f t="shared" si="7"/>
        <v>202213za</v>
      </c>
      <c r="B91">
        <f t="shared" si="8"/>
        <v>13</v>
      </c>
      <c r="C91" s="18">
        <f t="shared" si="9"/>
        <v>44653</v>
      </c>
      <c r="D91" t="str">
        <f t="shared" si="10"/>
        <v>za</v>
      </c>
      <c r="E91">
        <f t="shared" si="11"/>
        <v>2022</v>
      </c>
      <c r="F91" t="s">
        <v>107</v>
      </c>
      <c r="G91" s="122" t="s">
        <v>107</v>
      </c>
      <c r="H91" s="122" t="s">
        <v>107</v>
      </c>
      <c r="I91">
        <f t="shared" si="12"/>
        <v>13</v>
      </c>
    </row>
    <row r="92" spans="1:9" x14ac:dyDescent="0.3">
      <c r="A92" t="str">
        <f t="shared" si="7"/>
        <v>202213zo</v>
      </c>
      <c r="B92">
        <f t="shared" si="8"/>
        <v>13</v>
      </c>
      <c r="C92" s="18">
        <f t="shared" si="9"/>
        <v>44654</v>
      </c>
      <c r="D92" t="str">
        <f t="shared" si="10"/>
        <v>zo</v>
      </c>
      <c r="E92">
        <f t="shared" si="11"/>
        <v>2022</v>
      </c>
      <c r="F92" t="s">
        <v>107</v>
      </c>
      <c r="G92" s="122" t="s">
        <v>107</v>
      </c>
      <c r="H92" s="122" t="s">
        <v>107</v>
      </c>
      <c r="I92">
        <f t="shared" si="12"/>
        <v>13</v>
      </c>
    </row>
    <row r="93" spans="1:9" x14ac:dyDescent="0.3">
      <c r="A93" t="str">
        <f t="shared" si="7"/>
        <v>202214ma</v>
      </c>
      <c r="B93">
        <f t="shared" si="8"/>
        <v>14</v>
      </c>
      <c r="C93" s="18">
        <f t="shared" si="9"/>
        <v>44655</v>
      </c>
      <c r="D93" t="str">
        <f t="shared" si="10"/>
        <v>ma</v>
      </c>
      <c r="E93">
        <f t="shared" si="11"/>
        <v>2022</v>
      </c>
      <c r="F93" t="s">
        <v>107</v>
      </c>
      <c r="G93" s="122" t="s">
        <v>107</v>
      </c>
      <c r="H93" s="122" t="s">
        <v>107</v>
      </c>
      <c r="I93">
        <f t="shared" si="12"/>
        <v>14</v>
      </c>
    </row>
    <row r="94" spans="1:9" x14ac:dyDescent="0.3">
      <c r="A94" t="str">
        <f t="shared" si="7"/>
        <v>202214di</v>
      </c>
      <c r="B94">
        <f t="shared" si="8"/>
        <v>14</v>
      </c>
      <c r="C94" s="18">
        <f t="shared" si="9"/>
        <v>44656</v>
      </c>
      <c r="D94" t="str">
        <f t="shared" si="10"/>
        <v>di</v>
      </c>
      <c r="E94">
        <f t="shared" si="11"/>
        <v>2022</v>
      </c>
      <c r="F94" t="s">
        <v>107</v>
      </c>
      <c r="G94" s="122" t="s">
        <v>107</v>
      </c>
      <c r="H94" s="122" t="s">
        <v>107</v>
      </c>
      <c r="I94">
        <f t="shared" si="12"/>
        <v>14</v>
      </c>
    </row>
    <row r="95" spans="1:9" x14ac:dyDescent="0.3">
      <c r="A95" t="str">
        <f t="shared" si="7"/>
        <v>202214wo</v>
      </c>
      <c r="B95">
        <f t="shared" si="8"/>
        <v>14</v>
      </c>
      <c r="C95" s="18">
        <f t="shared" si="9"/>
        <v>44657</v>
      </c>
      <c r="D95" t="str">
        <f t="shared" si="10"/>
        <v>wo</v>
      </c>
      <c r="E95">
        <f t="shared" si="11"/>
        <v>2022</v>
      </c>
      <c r="F95" t="s">
        <v>107</v>
      </c>
      <c r="G95" s="122" t="s">
        <v>107</v>
      </c>
      <c r="H95" s="122" t="s">
        <v>107</v>
      </c>
      <c r="I95">
        <f t="shared" si="12"/>
        <v>14</v>
      </c>
    </row>
    <row r="96" spans="1:9" x14ac:dyDescent="0.3">
      <c r="A96" t="str">
        <f t="shared" si="7"/>
        <v>202214do</v>
      </c>
      <c r="B96">
        <f t="shared" si="8"/>
        <v>14</v>
      </c>
      <c r="C96" s="18">
        <f t="shared" si="9"/>
        <v>44658</v>
      </c>
      <c r="D96" t="str">
        <f t="shared" si="10"/>
        <v>do</v>
      </c>
      <c r="E96">
        <f t="shared" si="11"/>
        <v>2022</v>
      </c>
      <c r="F96" t="s">
        <v>107</v>
      </c>
      <c r="G96" s="122" t="s">
        <v>107</v>
      </c>
      <c r="H96" s="122" t="s">
        <v>107</v>
      </c>
      <c r="I96">
        <f t="shared" si="12"/>
        <v>14</v>
      </c>
    </row>
    <row r="97" spans="1:9" x14ac:dyDescent="0.3">
      <c r="A97" t="str">
        <f t="shared" si="7"/>
        <v>202214vr</v>
      </c>
      <c r="B97">
        <f t="shared" si="8"/>
        <v>14</v>
      </c>
      <c r="C97" s="18">
        <f t="shared" si="9"/>
        <v>44659</v>
      </c>
      <c r="D97" t="str">
        <f t="shared" si="10"/>
        <v>vr</v>
      </c>
      <c r="E97">
        <f t="shared" si="11"/>
        <v>2022</v>
      </c>
      <c r="F97" t="s">
        <v>107</v>
      </c>
      <c r="G97" s="122" t="s">
        <v>107</v>
      </c>
      <c r="H97" s="122" t="s">
        <v>107</v>
      </c>
      <c r="I97">
        <f t="shared" si="12"/>
        <v>14</v>
      </c>
    </row>
    <row r="98" spans="1:9" x14ac:dyDescent="0.3">
      <c r="A98" t="str">
        <f t="shared" si="7"/>
        <v>202214za</v>
      </c>
      <c r="B98">
        <f t="shared" si="8"/>
        <v>14</v>
      </c>
      <c r="C98" s="18">
        <f t="shared" si="9"/>
        <v>44660</v>
      </c>
      <c r="D98" t="str">
        <f t="shared" si="10"/>
        <v>za</v>
      </c>
      <c r="E98">
        <f t="shared" si="11"/>
        <v>2022</v>
      </c>
      <c r="F98" t="s">
        <v>107</v>
      </c>
      <c r="G98" s="122" t="s">
        <v>107</v>
      </c>
      <c r="H98" s="122" t="s">
        <v>107</v>
      </c>
      <c r="I98">
        <f t="shared" si="12"/>
        <v>14</v>
      </c>
    </row>
    <row r="99" spans="1:9" x14ac:dyDescent="0.3">
      <c r="A99" t="str">
        <f t="shared" si="7"/>
        <v>202214zo</v>
      </c>
      <c r="B99">
        <f t="shared" si="8"/>
        <v>14</v>
      </c>
      <c r="C99" s="18">
        <f t="shared" si="9"/>
        <v>44661</v>
      </c>
      <c r="D99" t="str">
        <f t="shared" si="10"/>
        <v>zo</v>
      </c>
      <c r="E99">
        <f t="shared" si="11"/>
        <v>2022</v>
      </c>
      <c r="F99" t="s">
        <v>107</v>
      </c>
      <c r="G99" s="122" t="s">
        <v>107</v>
      </c>
      <c r="H99" s="122" t="s">
        <v>107</v>
      </c>
      <c r="I99">
        <f t="shared" si="12"/>
        <v>14</v>
      </c>
    </row>
    <row r="100" spans="1:9" x14ac:dyDescent="0.3">
      <c r="A100" t="str">
        <f t="shared" si="7"/>
        <v>202215ma</v>
      </c>
      <c r="B100">
        <f t="shared" si="8"/>
        <v>15</v>
      </c>
      <c r="C100" s="18">
        <f t="shared" si="9"/>
        <v>44662</v>
      </c>
      <c r="D100" t="str">
        <f t="shared" si="10"/>
        <v>ma</v>
      </c>
      <c r="E100">
        <f t="shared" si="11"/>
        <v>2022</v>
      </c>
      <c r="F100" t="s">
        <v>107</v>
      </c>
      <c r="G100" s="122" t="s">
        <v>107</v>
      </c>
      <c r="H100" s="122" t="s">
        <v>107</v>
      </c>
      <c r="I100">
        <f t="shared" si="12"/>
        <v>15</v>
      </c>
    </row>
    <row r="101" spans="1:9" x14ac:dyDescent="0.3">
      <c r="A101" t="str">
        <f t="shared" si="7"/>
        <v>202215di</v>
      </c>
      <c r="B101">
        <f t="shared" si="8"/>
        <v>15</v>
      </c>
      <c r="C101" s="18">
        <f t="shared" si="9"/>
        <v>44663</v>
      </c>
      <c r="D101" t="str">
        <f t="shared" si="10"/>
        <v>di</v>
      </c>
      <c r="E101">
        <f t="shared" si="11"/>
        <v>2022</v>
      </c>
      <c r="F101" t="s">
        <v>107</v>
      </c>
      <c r="G101" s="122" t="s">
        <v>107</v>
      </c>
      <c r="H101" s="122" t="s">
        <v>107</v>
      </c>
      <c r="I101">
        <f t="shared" si="12"/>
        <v>15</v>
      </c>
    </row>
    <row r="102" spans="1:9" x14ac:dyDescent="0.3">
      <c r="A102" t="str">
        <f t="shared" si="7"/>
        <v>202215wo</v>
      </c>
      <c r="B102">
        <f t="shared" si="8"/>
        <v>15</v>
      </c>
      <c r="C102" s="18">
        <f t="shared" si="9"/>
        <v>44664</v>
      </c>
      <c r="D102" t="str">
        <f t="shared" si="10"/>
        <v>wo</v>
      </c>
      <c r="E102">
        <f t="shared" si="11"/>
        <v>2022</v>
      </c>
      <c r="F102" t="s">
        <v>107</v>
      </c>
      <c r="G102" s="122" t="s">
        <v>107</v>
      </c>
      <c r="H102" s="122" t="s">
        <v>107</v>
      </c>
      <c r="I102">
        <f t="shared" si="12"/>
        <v>15</v>
      </c>
    </row>
    <row r="103" spans="1:9" x14ac:dyDescent="0.3">
      <c r="A103" t="str">
        <f t="shared" si="7"/>
        <v>202215do</v>
      </c>
      <c r="B103">
        <f t="shared" si="8"/>
        <v>15</v>
      </c>
      <c r="C103" s="18">
        <f t="shared" si="9"/>
        <v>44665</v>
      </c>
      <c r="D103" t="str">
        <f t="shared" si="10"/>
        <v>do</v>
      </c>
      <c r="E103">
        <f t="shared" si="11"/>
        <v>2022</v>
      </c>
      <c r="F103" t="s">
        <v>107</v>
      </c>
      <c r="G103" s="122" t="s">
        <v>107</v>
      </c>
      <c r="H103" s="122" t="s">
        <v>107</v>
      </c>
      <c r="I103">
        <f t="shared" si="12"/>
        <v>15</v>
      </c>
    </row>
    <row r="104" spans="1:9" x14ac:dyDescent="0.3">
      <c r="A104" t="str">
        <f t="shared" si="7"/>
        <v>202215vr</v>
      </c>
      <c r="B104">
        <f t="shared" si="8"/>
        <v>15</v>
      </c>
      <c r="C104" s="18">
        <f t="shared" si="9"/>
        <v>44666</v>
      </c>
      <c r="D104" t="str">
        <f t="shared" si="10"/>
        <v>vr</v>
      </c>
      <c r="E104">
        <f t="shared" si="11"/>
        <v>2022</v>
      </c>
      <c r="F104" t="s">
        <v>94</v>
      </c>
      <c r="G104" s="122" t="s">
        <v>94</v>
      </c>
      <c r="H104" s="122" t="s">
        <v>94</v>
      </c>
      <c r="I104">
        <f t="shared" si="12"/>
        <v>15</v>
      </c>
    </row>
    <row r="105" spans="1:9" x14ac:dyDescent="0.3">
      <c r="A105" t="str">
        <f t="shared" si="7"/>
        <v>202215za</v>
      </c>
      <c r="B105">
        <f t="shared" si="8"/>
        <v>15</v>
      </c>
      <c r="C105" s="18">
        <f t="shared" si="9"/>
        <v>44667</v>
      </c>
      <c r="D105" t="str">
        <f t="shared" si="10"/>
        <v>za</v>
      </c>
      <c r="E105">
        <f t="shared" si="11"/>
        <v>2022</v>
      </c>
      <c r="F105" t="s">
        <v>107</v>
      </c>
      <c r="G105" s="122" t="s">
        <v>107</v>
      </c>
      <c r="H105" s="122" t="s">
        <v>107</v>
      </c>
      <c r="I105">
        <f t="shared" si="12"/>
        <v>15</v>
      </c>
    </row>
    <row r="106" spans="1:9" x14ac:dyDescent="0.3">
      <c r="A106" t="str">
        <f t="shared" si="7"/>
        <v>202215zo</v>
      </c>
      <c r="B106">
        <f t="shared" si="8"/>
        <v>15</v>
      </c>
      <c r="C106" s="18">
        <f t="shared" si="9"/>
        <v>44668</v>
      </c>
      <c r="D106" t="str">
        <f t="shared" si="10"/>
        <v>zo</v>
      </c>
      <c r="E106">
        <f t="shared" si="11"/>
        <v>2022</v>
      </c>
      <c r="F106" t="s">
        <v>107</v>
      </c>
      <c r="G106" s="122" t="s">
        <v>107</v>
      </c>
      <c r="H106" s="122" t="s">
        <v>107</v>
      </c>
      <c r="I106">
        <f t="shared" si="12"/>
        <v>15</v>
      </c>
    </row>
    <row r="107" spans="1:9" x14ac:dyDescent="0.3">
      <c r="A107" t="str">
        <f t="shared" si="7"/>
        <v>202216ma</v>
      </c>
      <c r="B107">
        <f t="shared" si="8"/>
        <v>16</v>
      </c>
      <c r="C107" s="18">
        <f t="shared" si="9"/>
        <v>44669</v>
      </c>
      <c r="D107" t="str">
        <f t="shared" si="10"/>
        <v>ma</v>
      </c>
      <c r="E107">
        <f t="shared" si="11"/>
        <v>2022</v>
      </c>
      <c r="F107" t="s">
        <v>94</v>
      </c>
      <c r="G107" s="122" t="s">
        <v>94</v>
      </c>
      <c r="H107" s="122" t="s">
        <v>94</v>
      </c>
      <c r="I107">
        <f t="shared" si="12"/>
        <v>16</v>
      </c>
    </row>
    <row r="108" spans="1:9" x14ac:dyDescent="0.3">
      <c r="A108" t="str">
        <f t="shared" si="7"/>
        <v>202216di</v>
      </c>
      <c r="B108">
        <f t="shared" si="8"/>
        <v>16</v>
      </c>
      <c r="C108" s="18">
        <f t="shared" si="9"/>
        <v>44670</v>
      </c>
      <c r="D108" t="str">
        <f t="shared" si="10"/>
        <v>di</v>
      </c>
      <c r="E108">
        <f t="shared" si="11"/>
        <v>2022</v>
      </c>
      <c r="F108" t="s">
        <v>107</v>
      </c>
      <c r="G108" s="122" t="s">
        <v>107</v>
      </c>
      <c r="H108" s="122" t="s">
        <v>107</v>
      </c>
      <c r="I108">
        <f t="shared" si="12"/>
        <v>16</v>
      </c>
    </row>
    <row r="109" spans="1:9" x14ac:dyDescent="0.3">
      <c r="A109" t="str">
        <f t="shared" si="7"/>
        <v>202216wo</v>
      </c>
      <c r="B109">
        <f t="shared" si="8"/>
        <v>16</v>
      </c>
      <c r="C109" s="18">
        <f t="shared" si="9"/>
        <v>44671</v>
      </c>
      <c r="D109" t="str">
        <f t="shared" si="10"/>
        <v>wo</v>
      </c>
      <c r="E109">
        <f t="shared" si="11"/>
        <v>2022</v>
      </c>
      <c r="F109" t="s">
        <v>107</v>
      </c>
      <c r="G109" s="122" t="s">
        <v>107</v>
      </c>
      <c r="H109" s="122" t="s">
        <v>107</v>
      </c>
      <c r="I109">
        <f t="shared" si="12"/>
        <v>16</v>
      </c>
    </row>
    <row r="110" spans="1:9" x14ac:dyDescent="0.3">
      <c r="A110" t="str">
        <f t="shared" si="7"/>
        <v>202216do</v>
      </c>
      <c r="B110">
        <f t="shared" si="8"/>
        <v>16</v>
      </c>
      <c r="C110" s="18">
        <f t="shared" si="9"/>
        <v>44672</v>
      </c>
      <c r="D110" t="str">
        <f t="shared" si="10"/>
        <v>do</v>
      </c>
      <c r="E110">
        <f t="shared" si="11"/>
        <v>2022</v>
      </c>
      <c r="F110" t="s">
        <v>107</v>
      </c>
      <c r="G110" s="122" t="s">
        <v>107</v>
      </c>
      <c r="H110" s="122" t="s">
        <v>107</v>
      </c>
      <c r="I110">
        <f t="shared" si="12"/>
        <v>16</v>
      </c>
    </row>
    <row r="111" spans="1:9" x14ac:dyDescent="0.3">
      <c r="A111" t="str">
        <f t="shared" si="7"/>
        <v>202216vr</v>
      </c>
      <c r="B111">
        <f t="shared" si="8"/>
        <v>16</v>
      </c>
      <c r="C111" s="18">
        <f t="shared" si="9"/>
        <v>44673</v>
      </c>
      <c r="D111" t="str">
        <f t="shared" si="10"/>
        <v>vr</v>
      </c>
      <c r="E111">
        <f t="shared" si="11"/>
        <v>2022</v>
      </c>
      <c r="F111" t="s">
        <v>107</v>
      </c>
      <c r="G111" s="122" t="s">
        <v>107</v>
      </c>
      <c r="H111" s="122" t="s">
        <v>107</v>
      </c>
      <c r="I111">
        <f t="shared" si="12"/>
        <v>16</v>
      </c>
    </row>
    <row r="112" spans="1:9" x14ac:dyDescent="0.3">
      <c r="A112" t="str">
        <f t="shared" si="7"/>
        <v>202216za</v>
      </c>
      <c r="B112">
        <f t="shared" si="8"/>
        <v>16</v>
      </c>
      <c r="C112" s="18">
        <f t="shared" si="9"/>
        <v>44674</v>
      </c>
      <c r="D112" t="str">
        <f t="shared" si="10"/>
        <v>za</v>
      </c>
      <c r="E112">
        <f t="shared" si="11"/>
        <v>2022</v>
      </c>
      <c r="F112" t="s">
        <v>107</v>
      </c>
      <c r="G112" s="122" t="s">
        <v>107</v>
      </c>
      <c r="H112" s="122" t="s">
        <v>107</v>
      </c>
      <c r="I112">
        <f t="shared" si="12"/>
        <v>16</v>
      </c>
    </row>
    <row r="113" spans="1:9" x14ac:dyDescent="0.3">
      <c r="A113" t="str">
        <f t="shared" si="7"/>
        <v>202216zo</v>
      </c>
      <c r="B113">
        <f t="shared" si="8"/>
        <v>16</v>
      </c>
      <c r="C113" s="18">
        <f t="shared" si="9"/>
        <v>44675</v>
      </c>
      <c r="D113" t="str">
        <f t="shared" si="10"/>
        <v>zo</v>
      </c>
      <c r="E113">
        <f t="shared" si="11"/>
        <v>2022</v>
      </c>
      <c r="F113" t="s">
        <v>107</v>
      </c>
      <c r="G113" s="122" t="s">
        <v>107</v>
      </c>
      <c r="H113" s="122" t="s">
        <v>107</v>
      </c>
      <c r="I113">
        <f t="shared" si="12"/>
        <v>16</v>
      </c>
    </row>
    <row r="114" spans="1:9" x14ac:dyDescent="0.3">
      <c r="A114" t="str">
        <f t="shared" si="7"/>
        <v>202217ma</v>
      </c>
      <c r="B114">
        <f t="shared" si="8"/>
        <v>17</v>
      </c>
      <c r="C114" s="18">
        <f t="shared" si="9"/>
        <v>44676</v>
      </c>
      <c r="D114" t="str">
        <f t="shared" si="10"/>
        <v>ma</v>
      </c>
      <c r="E114">
        <f t="shared" si="11"/>
        <v>2022</v>
      </c>
      <c r="F114" t="s">
        <v>107</v>
      </c>
      <c r="G114" s="122" t="s">
        <v>107</v>
      </c>
      <c r="H114" s="122" t="s">
        <v>107</v>
      </c>
      <c r="I114">
        <f t="shared" si="12"/>
        <v>17</v>
      </c>
    </row>
    <row r="115" spans="1:9" x14ac:dyDescent="0.3">
      <c r="A115" t="str">
        <f t="shared" si="7"/>
        <v>202217di</v>
      </c>
      <c r="B115">
        <f t="shared" si="8"/>
        <v>17</v>
      </c>
      <c r="C115" s="18">
        <f t="shared" si="9"/>
        <v>44677</v>
      </c>
      <c r="D115" t="str">
        <f t="shared" si="10"/>
        <v>di</v>
      </c>
      <c r="E115">
        <f t="shared" si="11"/>
        <v>2022</v>
      </c>
      <c r="F115" t="s">
        <v>107</v>
      </c>
      <c r="G115" s="122" t="s">
        <v>107</v>
      </c>
      <c r="H115" s="122" t="s">
        <v>107</v>
      </c>
      <c r="I115">
        <f t="shared" si="12"/>
        <v>17</v>
      </c>
    </row>
    <row r="116" spans="1:9" x14ac:dyDescent="0.3">
      <c r="A116" t="str">
        <f t="shared" si="7"/>
        <v>202217wo</v>
      </c>
      <c r="B116">
        <f t="shared" si="8"/>
        <v>17</v>
      </c>
      <c r="C116" s="18">
        <f t="shared" si="9"/>
        <v>44678</v>
      </c>
      <c r="D116" t="str">
        <f t="shared" si="10"/>
        <v>wo</v>
      </c>
      <c r="E116">
        <f t="shared" si="11"/>
        <v>2022</v>
      </c>
      <c r="F116" t="s">
        <v>94</v>
      </c>
      <c r="G116" s="122" t="s">
        <v>94</v>
      </c>
      <c r="H116" s="122" t="s">
        <v>94</v>
      </c>
      <c r="I116">
        <f t="shared" si="12"/>
        <v>17</v>
      </c>
    </row>
    <row r="117" spans="1:9" x14ac:dyDescent="0.3">
      <c r="A117" t="str">
        <f t="shared" si="7"/>
        <v>202217do</v>
      </c>
      <c r="B117">
        <f t="shared" si="8"/>
        <v>17</v>
      </c>
      <c r="C117" s="18">
        <f t="shared" si="9"/>
        <v>44679</v>
      </c>
      <c r="D117" t="str">
        <f t="shared" si="10"/>
        <v>do</v>
      </c>
      <c r="E117">
        <f t="shared" si="11"/>
        <v>2022</v>
      </c>
      <c r="F117" t="s">
        <v>107</v>
      </c>
      <c r="G117" s="122" t="s">
        <v>107</v>
      </c>
      <c r="H117" s="122" t="s">
        <v>107</v>
      </c>
      <c r="I117">
        <f t="shared" si="12"/>
        <v>17</v>
      </c>
    </row>
    <row r="118" spans="1:9" x14ac:dyDescent="0.3">
      <c r="A118" t="str">
        <f t="shared" si="7"/>
        <v>202217vr</v>
      </c>
      <c r="B118">
        <f t="shared" si="8"/>
        <v>17</v>
      </c>
      <c r="C118" s="18">
        <f t="shared" si="9"/>
        <v>44680</v>
      </c>
      <c r="D118" t="str">
        <f t="shared" si="10"/>
        <v>vr</v>
      </c>
      <c r="E118">
        <f t="shared" si="11"/>
        <v>2022</v>
      </c>
      <c r="F118" t="s">
        <v>107</v>
      </c>
      <c r="G118" s="122" t="s">
        <v>107</v>
      </c>
      <c r="H118" s="122" t="s">
        <v>107</v>
      </c>
      <c r="I118">
        <f t="shared" si="12"/>
        <v>17</v>
      </c>
    </row>
    <row r="119" spans="1:9" x14ac:dyDescent="0.3">
      <c r="A119" t="str">
        <f t="shared" si="7"/>
        <v>202217za</v>
      </c>
      <c r="B119">
        <f t="shared" si="8"/>
        <v>17</v>
      </c>
      <c r="C119" s="18">
        <f t="shared" si="9"/>
        <v>44681</v>
      </c>
      <c r="D119" t="str">
        <f t="shared" si="10"/>
        <v>za</v>
      </c>
      <c r="E119">
        <f t="shared" si="11"/>
        <v>2022</v>
      </c>
      <c r="F119" t="s">
        <v>107</v>
      </c>
      <c r="G119" s="122" t="s">
        <v>107</v>
      </c>
      <c r="H119" s="122" t="s">
        <v>107</v>
      </c>
      <c r="I119">
        <f t="shared" si="12"/>
        <v>17</v>
      </c>
    </row>
    <row r="120" spans="1:9" x14ac:dyDescent="0.3">
      <c r="A120" t="str">
        <f t="shared" si="7"/>
        <v>202217zo</v>
      </c>
      <c r="B120">
        <f t="shared" si="8"/>
        <v>17</v>
      </c>
      <c r="C120" s="18">
        <f t="shared" si="9"/>
        <v>44682</v>
      </c>
      <c r="D120" t="str">
        <f t="shared" si="10"/>
        <v>zo</v>
      </c>
      <c r="E120">
        <f t="shared" si="11"/>
        <v>2022</v>
      </c>
      <c r="F120" t="s">
        <v>107</v>
      </c>
      <c r="G120" s="122" t="s">
        <v>107</v>
      </c>
      <c r="H120" s="122" t="s">
        <v>107</v>
      </c>
      <c r="I120">
        <f t="shared" si="12"/>
        <v>17</v>
      </c>
    </row>
    <row r="121" spans="1:9" x14ac:dyDescent="0.3">
      <c r="A121" t="str">
        <f t="shared" si="7"/>
        <v>202218ma</v>
      </c>
      <c r="B121">
        <f t="shared" si="8"/>
        <v>18</v>
      </c>
      <c r="C121" s="18">
        <f t="shared" si="9"/>
        <v>44683</v>
      </c>
      <c r="D121" t="str">
        <f t="shared" si="10"/>
        <v>ma</v>
      </c>
      <c r="E121">
        <f t="shared" si="11"/>
        <v>2022</v>
      </c>
      <c r="F121" t="s">
        <v>94</v>
      </c>
      <c r="G121" s="122" t="s">
        <v>94</v>
      </c>
      <c r="H121" s="122" t="s">
        <v>94</v>
      </c>
      <c r="I121">
        <f t="shared" si="12"/>
        <v>18</v>
      </c>
    </row>
    <row r="122" spans="1:9" x14ac:dyDescent="0.3">
      <c r="A122" t="str">
        <f t="shared" si="7"/>
        <v>202218di</v>
      </c>
      <c r="B122">
        <f t="shared" si="8"/>
        <v>18</v>
      </c>
      <c r="C122" s="18">
        <f t="shared" si="9"/>
        <v>44684</v>
      </c>
      <c r="D122" t="str">
        <f t="shared" si="10"/>
        <v>di</v>
      </c>
      <c r="E122">
        <f t="shared" si="11"/>
        <v>2022</v>
      </c>
      <c r="F122" t="s">
        <v>94</v>
      </c>
      <c r="G122" s="122" t="s">
        <v>94</v>
      </c>
      <c r="H122" s="122" t="s">
        <v>94</v>
      </c>
      <c r="I122">
        <f t="shared" si="12"/>
        <v>18</v>
      </c>
    </row>
    <row r="123" spans="1:9" x14ac:dyDescent="0.3">
      <c r="A123" t="str">
        <f t="shared" si="7"/>
        <v>202218wo</v>
      </c>
      <c r="B123">
        <f t="shared" si="8"/>
        <v>18</v>
      </c>
      <c r="C123" s="18">
        <f t="shared" si="9"/>
        <v>44685</v>
      </c>
      <c r="D123" t="str">
        <f t="shared" si="10"/>
        <v>wo</v>
      </c>
      <c r="E123">
        <f t="shared" si="11"/>
        <v>2022</v>
      </c>
      <c r="F123" t="s">
        <v>94</v>
      </c>
      <c r="G123" s="122" t="s">
        <v>94</v>
      </c>
      <c r="H123" s="122" t="s">
        <v>94</v>
      </c>
      <c r="I123">
        <f t="shared" si="12"/>
        <v>18</v>
      </c>
    </row>
    <row r="124" spans="1:9" x14ac:dyDescent="0.3">
      <c r="A124" t="str">
        <f t="shared" si="7"/>
        <v>202218do</v>
      </c>
      <c r="B124">
        <f t="shared" si="8"/>
        <v>18</v>
      </c>
      <c r="C124" s="18">
        <f t="shared" si="9"/>
        <v>44686</v>
      </c>
      <c r="D124" t="str">
        <f t="shared" si="10"/>
        <v>do</v>
      </c>
      <c r="E124">
        <f t="shared" si="11"/>
        <v>2022</v>
      </c>
      <c r="F124" t="s">
        <v>94</v>
      </c>
      <c r="G124" s="122" t="s">
        <v>94</v>
      </c>
      <c r="H124" s="122" t="s">
        <v>94</v>
      </c>
      <c r="I124">
        <f t="shared" si="12"/>
        <v>18</v>
      </c>
    </row>
    <row r="125" spans="1:9" x14ac:dyDescent="0.3">
      <c r="A125" t="str">
        <f t="shared" si="7"/>
        <v>202218vr</v>
      </c>
      <c r="B125">
        <f t="shared" si="8"/>
        <v>18</v>
      </c>
      <c r="C125" s="18">
        <f t="shared" si="9"/>
        <v>44687</v>
      </c>
      <c r="D125" t="str">
        <f t="shared" si="10"/>
        <v>vr</v>
      </c>
      <c r="E125">
        <f t="shared" si="11"/>
        <v>2022</v>
      </c>
      <c r="F125" t="s">
        <v>94</v>
      </c>
      <c r="G125" s="122" t="s">
        <v>94</v>
      </c>
      <c r="H125" s="122" t="s">
        <v>94</v>
      </c>
      <c r="I125">
        <f t="shared" si="12"/>
        <v>18</v>
      </c>
    </row>
    <row r="126" spans="1:9" x14ac:dyDescent="0.3">
      <c r="A126" t="str">
        <f t="shared" si="7"/>
        <v>202218za</v>
      </c>
      <c r="B126">
        <f t="shared" si="8"/>
        <v>18</v>
      </c>
      <c r="C126" s="18">
        <f t="shared" si="9"/>
        <v>44688</v>
      </c>
      <c r="D126" t="str">
        <f t="shared" si="10"/>
        <v>za</v>
      </c>
      <c r="E126">
        <f t="shared" si="11"/>
        <v>2022</v>
      </c>
      <c r="F126" t="s">
        <v>94</v>
      </c>
      <c r="G126" s="122" t="s">
        <v>94</v>
      </c>
      <c r="H126" s="122" t="s">
        <v>94</v>
      </c>
      <c r="I126">
        <f t="shared" si="12"/>
        <v>18</v>
      </c>
    </row>
    <row r="127" spans="1:9" x14ac:dyDescent="0.3">
      <c r="A127" t="str">
        <f t="shared" si="7"/>
        <v>202218zo</v>
      </c>
      <c r="B127">
        <f t="shared" si="8"/>
        <v>18</v>
      </c>
      <c r="C127" s="18">
        <f t="shared" si="9"/>
        <v>44689</v>
      </c>
      <c r="D127" t="str">
        <f t="shared" si="10"/>
        <v>zo</v>
      </c>
      <c r="E127">
        <f t="shared" si="11"/>
        <v>2022</v>
      </c>
      <c r="F127" t="s">
        <v>94</v>
      </c>
      <c r="G127" s="122" t="s">
        <v>94</v>
      </c>
      <c r="H127" s="122" t="s">
        <v>94</v>
      </c>
      <c r="I127">
        <f t="shared" si="12"/>
        <v>18</v>
      </c>
    </row>
    <row r="128" spans="1:9" x14ac:dyDescent="0.3">
      <c r="A128" t="str">
        <f t="shared" si="7"/>
        <v>202219ma</v>
      </c>
      <c r="B128">
        <f t="shared" si="8"/>
        <v>19</v>
      </c>
      <c r="C128" s="18">
        <f t="shared" si="9"/>
        <v>44690</v>
      </c>
      <c r="D128" t="str">
        <f t="shared" si="10"/>
        <v>ma</v>
      </c>
      <c r="E128">
        <f t="shared" si="11"/>
        <v>2022</v>
      </c>
      <c r="F128" t="s">
        <v>107</v>
      </c>
      <c r="G128" s="122" t="s">
        <v>107</v>
      </c>
      <c r="H128" s="122" t="s">
        <v>107</v>
      </c>
      <c r="I128">
        <f t="shared" si="12"/>
        <v>19</v>
      </c>
    </row>
    <row r="129" spans="1:9" x14ac:dyDescent="0.3">
      <c r="A129" t="str">
        <f t="shared" si="7"/>
        <v>202219di</v>
      </c>
      <c r="B129">
        <f t="shared" si="8"/>
        <v>19</v>
      </c>
      <c r="C129" s="18">
        <f t="shared" si="9"/>
        <v>44691</v>
      </c>
      <c r="D129" t="str">
        <f t="shared" si="10"/>
        <v>di</v>
      </c>
      <c r="E129">
        <f t="shared" si="11"/>
        <v>2022</v>
      </c>
      <c r="F129" t="s">
        <v>107</v>
      </c>
      <c r="G129" s="122" t="s">
        <v>107</v>
      </c>
      <c r="H129" s="122" t="s">
        <v>107</v>
      </c>
      <c r="I129">
        <f t="shared" si="12"/>
        <v>19</v>
      </c>
    </row>
    <row r="130" spans="1:9" x14ac:dyDescent="0.3">
      <c r="A130" t="str">
        <f t="shared" ref="A130:A193" si="13">E130&amp;B130&amp;D130</f>
        <v>202219wo</v>
      </c>
      <c r="B130">
        <f t="shared" si="8"/>
        <v>19</v>
      </c>
      <c r="C130" s="18">
        <f t="shared" si="9"/>
        <v>44692</v>
      </c>
      <c r="D130" t="str">
        <f t="shared" si="10"/>
        <v>wo</v>
      </c>
      <c r="E130">
        <f t="shared" si="11"/>
        <v>2022</v>
      </c>
      <c r="F130" t="s">
        <v>107</v>
      </c>
      <c r="G130" s="122" t="s">
        <v>107</v>
      </c>
      <c r="H130" s="122" t="s">
        <v>107</v>
      </c>
      <c r="I130">
        <f t="shared" si="12"/>
        <v>19</v>
      </c>
    </row>
    <row r="131" spans="1:9" x14ac:dyDescent="0.3">
      <c r="A131" t="str">
        <f t="shared" si="13"/>
        <v>202219do</v>
      </c>
      <c r="B131">
        <f t="shared" si="8"/>
        <v>19</v>
      </c>
      <c r="C131" s="18">
        <f t="shared" si="9"/>
        <v>44693</v>
      </c>
      <c r="D131" t="str">
        <f t="shared" si="10"/>
        <v>do</v>
      </c>
      <c r="E131">
        <f t="shared" si="11"/>
        <v>2022</v>
      </c>
      <c r="F131" t="s">
        <v>107</v>
      </c>
      <c r="G131" s="122" t="s">
        <v>107</v>
      </c>
      <c r="H131" s="122" t="s">
        <v>107</v>
      </c>
      <c r="I131">
        <f t="shared" si="12"/>
        <v>19</v>
      </c>
    </row>
    <row r="132" spans="1:9" x14ac:dyDescent="0.3">
      <c r="A132" t="str">
        <f t="shared" si="13"/>
        <v>202219vr</v>
      </c>
      <c r="B132">
        <f t="shared" si="8"/>
        <v>19</v>
      </c>
      <c r="C132" s="18">
        <f t="shared" si="9"/>
        <v>44694</v>
      </c>
      <c r="D132" t="str">
        <f t="shared" si="10"/>
        <v>vr</v>
      </c>
      <c r="E132">
        <f t="shared" si="11"/>
        <v>2022</v>
      </c>
      <c r="F132" t="s">
        <v>107</v>
      </c>
      <c r="G132" s="122" t="s">
        <v>107</v>
      </c>
      <c r="H132" s="122" t="s">
        <v>107</v>
      </c>
      <c r="I132">
        <f t="shared" si="12"/>
        <v>19</v>
      </c>
    </row>
    <row r="133" spans="1:9" x14ac:dyDescent="0.3">
      <c r="A133" t="str">
        <f t="shared" si="13"/>
        <v>202219za</v>
      </c>
      <c r="B133">
        <f t="shared" si="8"/>
        <v>19</v>
      </c>
      <c r="C133" s="18">
        <f t="shared" si="9"/>
        <v>44695</v>
      </c>
      <c r="D133" t="str">
        <f t="shared" si="10"/>
        <v>za</v>
      </c>
      <c r="E133">
        <f t="shared" si="11"/>
        <v>2022</v>
      </c>
      <c r="F133" t="s">
        <v>107</v>
      </c>
      <c r="G133" s="122" t="s">
        <v>107</v>
      </c>
      <c r="H133" s="122" t="s">
        <v>107</v>
      </c>
      <c r="I133">
        <f t="shared" si="12"/>
        <v>19</v>
      </c>
    </row>
    <row r="134" spans="1:9" x14ac:dyDescent="0.3">
      <c r="A134" t="str">
        <f t="shared" si="13"/>
        <v>202219zo</v>
      </c>
      <c r="B134">
        <f t="shared" si="8"/>
        <v>19</v>
      </c>
      <c r="C134" s="18">
        <f t="shared" si="9"/>
        <v>44696</v>
      </c>
      <c r="D134" t="str">
        <f t="shared" si="10"/>
        <v>zo</v>
      </c>
      <c r="E134">
        <f t="shared" si="11"/>
        <v>2022</v>
      </c>
      <c r="F134" t="s">
        <v>107</v>
      </c>
      <c r="G134" s="122" t="s">
        <v>107</v>
      </c>
      <c r="H134" s="122" t="s">
        <v>107</v>
      </c>
      <c r="I134">
        <f t="shared" si="12"/>
        <v>19</v>
      </c>
    </row>
    <row r="135" spans="1:9" x14ac:dyDescent="0.3">
      <c r="A135" t="str">
        <f t="shared" si="13"/>
        <v>202220ma</v>
      </c>
      <c r="B135">
        <f t="shared" si="8"/>
        <v>20</v>
      </c>
      <c r="C135" s="18">
        <f t="shared" si="9"/>
        <v>44697</v>
      </c>
      <c r="D135" t="str">
        <f t="shared" si="10"/>
        <v>ma</v>
      </c>
      <c r="E135">
        <f t="shared" si="11"/>
        <v>2022</v>
      </c>
      <c r="F135" t="s">
        <v>107</v>
      </c>
      <c r="G135" s="122" t="s">
        <v>107</v>
      </c>
      <c r="H135" s="122" t="s">
        <v>107</v>
      </c>
      <c r="I135">
        <f t="shared" si="12"/>
        <v>20</v>
      </c>
    </row>
    <row r="136" spans="1:9" x14ac:dyDescent="0.3">
      <c r="A136" t="str">
        <f t="shared" si="13"/>
        <v>202220di</v>
      </c>
      <c r="B136">
        <f t="shared" si="8"/>
        <v>20</v>
      </c>
      <c r="C136" s="18">
        <f t="shared" si="9"/>
        <v>44698</v>
      </c>
      <c r="D136" t="str">
        <f t="shared" si="10"/>
        <v>di</v>
      </c>
      <c r="E136">
        <f t="shared" si="11"/>
        <v>2022</v>
      </c>
      <c r="F136" t="s">
        <v>107</v>
      </c>
      <c r="G136" s="122" t="s">
        <v>107</v>
      </c>
      <c r="H136" s="122" t="s">
        <v>107</v>
      </c>
      <c r="I136">
        <f t="shared" si="12"/>
        <v>20</v>
      </c>
    </row>
    <row r="137" spans="1:9" x14ac:dyDescent="0.3">
      <c r="A137" t="str">
        <f t="shared" si="13"/>
        <v>202220wo</v>
      </c>
      <c r="B137">
        <f t="shared" si="8"/>
        <v>20</v>
      </c>
      <c r="C137" s="18">
        <f t="shared" si="9"/>
        <v>44699</v>
      </c>
      <c r="D137" t="str">
        <f t="shared" si="10"/>
        <v>wo</v>
      </c>
      <c r="E137">
        <f t="shared" si="11"/>
        <v>2022</v>
      </c>
      <c r="F137" t="s">
        <v>107</v>
      </c>
      <c r="G137" s="122" t="s">
        <v>107</v>
      </c>
      <c r="H137" s="122" t="s">
        <v>107</v>
      </c>
      <c r="I137">
        <f t="shared" si="12"/>
        <v>20</v>
      </c>
    </row>
    <row r="138" spans="1:9" x14ac:dyDescent="0.3">
      <c r="A138" t="str">
        <f t="shared" si="13"/>
        <v>202220do</v>
      </c>
      <c r="B138">
        <f t="shared" ref="B138:B201" si="14">B131+1</f>
        <v>20</v>
      </c>
      <c r="C138" s="18">
        <f t="shared" ref="C138:C201" si="15">C137+1</f>
        <v>44700</v>
      </c>
      <c r="D138" t="str">
        <f t="shared" ref="D138:D201" si="16">+D131</f>
        <v>do</v>
      </c>
      <c r="E138">
        <f t="shared" ref="E138:E201" si="17">YEAR(C138)</f>
        <v>2022</v>
      </c>
      <c r="F138" t="s">
        <v>107</v>
      </c>
      <c r="G138" s="122" t="s">
        <v>107</v>
      </c>
      <c r="H138" s="122" t="s">
        <v>107</v>
      </c>
      <c r="I138">
        <f t="shared" ref="I138:I201" si="18">+I131+1</f>
        <v>20</v>
      </c>
    </row>
    <row r="139" spans="1:9" x14ac:dyDescent="0.3">
      <c r="A139" t="str">
        <f t="shared" si="13"/>
        <v>202220vr</v>
      </c>
      <c r="B139">
        <f t="shared" si="14"/>
        <v>20</v>
      </c>
      <c r="C139" s="18">
        <f t="shared" si="15"/>
        <v>44701</v>
      </c>
      <c r="D139" t="str">
        <f t="shared" si="16"/>
        <v>vr</v>
      </c>
      <c r="E139">
        <f t="shared" si="17"/>
        <v>2022</v>
      </c>
      <c r="F139" t="s">
        <v>107</v>
      </c>
      <c r="G139" s="122" t="s">
        <v>107</v>
      </c>
      <c r="H139" s="122" t="s">
        <v>107</v>
      </c>
      <c r="I139">
        <f t="shared" si="18"/>
        <v>20</v>
      </c>
    </row>
    <row r="140" spans="1:9" x14ac:dyDescent="0.3">
      <c r="A140" t="str">
        <f t="shared" si="13"/>
        <v>202220za</v>
      </c>
      <c r="B140">
        <f t="shared" si="14"/>
        <v>20</v>
      </c>
      <c r="C140" s="18">
        <f t="shared" si="15"/>
        <v>44702</v>
      </c>
      <c r="D140" t="str">
        <f t="shared" si="16"/>
        <v>za</v>
      </c>
      <c r="E140">
        <f t="shared" si="17"/>
        <v>2022</v>
      </c>
      <c r="F140" t="s">
        <v>107</v>
      </c>
      <c r="G140" s="122" t="s">
        <v>107</v>
      </c>
      <c r="H140" s="122" t="s">
        <v>107</v>
      </c>
      <c r="I140">
        <f t="shared" si="18"/>
        <v>20</v>
      </c>
    </row>
    <row r="141" spans="1:9" x14ac:dyDescent="0.3">
      <c r="A141" t="str">
        <f t="shared" si="13"/>
        <v>202220zo</v>
      </c>
      <c r="B141">
        <f t="shared" si="14"/>
        <v>20</v>
      </c>
      <c r="C141" s="18">
        <f t="shared" si="15"/>
        <v>44703</v>
      </c>
      <c r="D141" t="str">
        <f t="shared" si="16"/>
        <v>zo</v>
      </c>
      <c r="E141">
        <f t="shared" si="17"/>
        <v>2022</v>
      </c>
      <c r="F141" t="s">
        <v>107</v>
      </c>
      <c r="G141" s="122" t="s">
        <v>107</v>
      </c>
      <c r="H141" s="122" t="s">
        <v>107</v>
      </c>
      <c r="I141">
        <f t="shared" si="18"/>
        <v>20</v>
      </c>
    </row>
    <row r="142" spans="1:9" x14ac:dyDescent="0.3">
      <c r="A142" t="str">
        <f t="shared" si="13"/>
        <v>202221ma</v>
      </c>
      <c r="B142">
        <f t="shared" si="14"/>
        <v>21</v>
      </c>
      <c r="C142" s="18">
        <f t="shared" si="15"/>
        <v>44704</v>
      </c>
      <c r="D142" t="str">
        <f t="shared" si="16"/>
        <v>ma</v>
      </c>
      <c r="E142">
        <f t="shared" si="17"/>
        <v>2022</v>
      </c>
      <c r="F142" t="s">
        <v>107</v>
      </c>
      <c r="G142" s="122" t="s">
        <v>107</v>
      </c>
      <c r="H142" s="122" t="s">
        <v>107</v>
      </c>
      <c r="I142">
        <f t="shared" si="18"/>
        <v>21</v>
      </c>
    </row>
    <row r="143" spans="1:9" x14ac:dyDescent="0.3">
      <c r="A143" t="str">
        <f t="shared" si="13"/>
        <v>202221di</v>
      </c>
      <c r="B143">
        <f t="shared" si="14"/>
        <v>21</v>
      </c>
      <c r="C143" s="18">
        <f t="shared" si="15"/>
        <v>44705</v>
      </c>
      <c r="D143" t="str">
        <f t="shared" si="16"/>
        <v>di</v>
      </c>
      <c r="E143">
        <f t="shared" si="17"/>
        <v>2022</v>
      </c>
      <c r="F143" t="s">
        <v>107</v>
      </c>
      <c r="G143" s="122" t="s">
        <v>107</v>
      </c>
      <c r="H143" s="122" t="s">
        <v>107</v>
      </c>
      <c r="I143">
        <f t="shared" si="18"/>
        <v>21</v>
      </c>
    </row>
    <row r="144" spans="1:9" x14ac:dyDescent="0.3">
      <c r="A144" t="str">
        <f t="shared" si="13"/>
        <v>202221wo</v>
      </c>
      <c r="B144">
        <f t="shared" si="14"/>
        <v>21</v>
      </c>
      <c r="C144" s="18">
        <f t="shared" si="15"/>
        <v>44706</v>
      </c>
      <c r="D144" t="str">
        <f t="shared" si="16"/>
        <v>wo</v>
      </c>
      <c r="E144">
        <f t="shared" si="17"/>
        <v>2022</v>
      </c>
      <c r="F144" t="s">
        <v>107</v>
      </c>
      <c r="G144" s="122" t="s">
        <v>107</v>
      </c>
      <c r="H144" s="122" t="s">
        <v>107</v>
      </c>
      <c r="I144">
        <f t="shared" si="18"/>
        <v>21</v>
      </c>
    </row>
    <row r="145" spans="1:9" x14ac:dyDescent="0.3">
      <c r="A145" t="str">
        <f t="shared" si="13"/>
        <v>202221do</v>
      </c>
      <c r="B145">
        <f t="shared" si="14"/>
        <v>21</v>
      </c>
      <c r="C145" s="18">
        <f t="shared" si="15"/>
        <v>44707</v>
      </c>
      <c r="D145" t="str">
        <f t="shared" si="16"/>
        <v>do</v>
      </c>
      <c r="E145">
        <f t="shared" si="17"/>
        <v>2022</v>
      </c>
      <c r="F145" t="s">
        <v>94</v>
      </c>
      <c r="G145" s="122" t="s">
        <v>94</v>
      </c>
      <c r="H145" s="122" t="s">
        <v>94</v>
      </c>
      <c r="I145">
        <f t="shared" si="18"/>
        <v>21</v>
      </c>
    </row>
    <row r="146" spans="1:9" x14ac:dyDescent="0.3">
      <c r="A146" t="str">
        <f t="shared" si="13"/>
        <v>202221vr</v>
      </c>
      <c r="B146">
        <f t="shared" si="14"/>
        <v>21</v>
      </c>
      <c r="C146" s="18">
        <f t="shared" si="15"/>
        <v>44708</v>
      </c>
      <c r="D146" t="str">
        <f t="shared" si="16"/>
        <v>vr</v>
      </c>
      <c r="E146">
        <f t="shared" si="17"/>
        <v>2022</v>
      </c>
      <c r="F146" t="s">
        <v>107</v>
      </c>
      <c r="G146" s="122" t="s">
        <v>107</v>
      </c>
      <c r="H146" s="122" t="s">
        <v>107</v>
      </c>
      <c r="I146">
        <f t="shared" si="18"/>
        <v>21</v>
      </c>
    </row>
    <row r="147" spans="1:9" x14ac:dyDescent="0.3">
      <c r="A147" t="str">
        <f t="shared" si="13"/>
        <v>202221za</v>
      </c>
      <c r="B147">
        <f t="shared" si="14"/>
        <v>21</v>
      </c>
      <c r="C147" s="18">
        <f t="shared" si="15"/>
        <v>44709</v>
      </c>
      <c r="D147" t="str">
        <f t="shared" si="16"/>
        <v>za</v>
      </c>
      <c r="E147">
        <f t="shared" si="17"/>
        <v>2022</v>
      </c>
      <c r="F147" t="s">
        <v>107</v>
      </c>
      <c r="G147" s="122" t="s">
        <v>107</v>
      </c>
      <c r="H147" s="122" t="s">
        <v>107</v>
      </c>
      <c r="I147">
        <f t="shared" si="18"/>
        <v>21</v>
      </c>
    </row>
    <row r="148" spans="1:9" x14ac:dyDescent="0.3">
      <c r="A148" t="str">
        <f t="shared" si="13"/>
        <v>202221zo</v>
      </c>
      <c r="B148">
        <f t="shared" si="14"/>
        <v>21</v>
      </c>
      <c r="C148" s="18">
        <f t="shared" si="15"/>
        <v>44710</v>
      </c>
      <c r="D148" t="str">
        <f t="shared" si="16"/>
        <v>zo</v>
      </c>
      <c r="E148">
        <f t="shared" si="17"/>
        <v>2022</v>
      </c>
      <c r="F148" t="s">
        <v>107</v>
      </c>
      <c r="G148" s="122" t="s">
        <v>107</v>
      </c>
      <c r="H148" s="122" t="s">
        <v>107</v>
      </c>
      <c r="I148">
        <f t="shared" si="18"/>
        <v>21</v>
      </c>
    </row>
    <row r="149" spans="1:9" x14ac:dyDescent="0.3">
      <c r="A149" t="str">
        <f t="shared" si="13"/>
        <v>202222ma</v>
      </c>
      <c r="B149">
        <f t="shared" si="14"/>
        <v>22</v>
      </c>
      <c r="C149" s="18">
        <f t="shared" si="15"/>
        <v>44711</v>
      </c>
      <c r="D149" t="str">
        <f t="shared" si="16"/>
        <v>ma</v>
      </c>
      <c r="E149">
        <f t="shared" si="17"/>
        <v>2022</v>
      </c>
      <c r="F149" t="s">
        <v>107</v>
      </c>
      <c r="G149" s="122" t="s">
        <v>107</v>
      </c>
      <c r="H149" s="122" t="s">
        <v>107</v>
      </c>
      <c r="I149">
        <f t="shared" si="18"/>
        <v>22</v>
      </c>
    </row>
    <row r="150" spans="1:9" x14ac:dyDescent="0.3">
      <c r="A150" t="str">
        <f t="shared" si="13"/>
        <v>202222di</v>
      </c>
      <c r="B150">
        <f t="shared" si="14"/>
        <v>22</v>
      </c>
      <c r="C150" s="18">
        <f t="shared" si="15"/>
        <v>44712</v>
      </c>
      <c r="D150" t="str">
        <f t="shared" si="16"/>
        <v>di</v>
      </c>
      <c r="E150">
        <f t="shared" si="17"/>
        <v>2022</v>
      </c>
      <c r="F150" t="s">
        <v>107</v>
      </c>
      <c r="G150" s="122" t="s">
        <v>107</v>
      </c>
      <c r="H150" s="122" t="s">
        <v>107</v>
      </c>
      <c r="I150">
        <f t="shared" si="18"/>
        <v>22</v>
      </c>
    </row>
    <row r="151" spans="1:9" x14ac:dyDescent="0.3">
      <c r="A151" t="str">
        <f t="shared" si="13"/>
        <v>202222wo</v>
      </c>
      <c r="B151">
        <f t="shared" si="14"/>
        <v>22</v>
      </c>
      <c r="C151" s="18">
        <f t="shared" si="15"/>
        <v>44713</v>
      </c>
      <c r="D151" t="str">
        <f t="shared" si="16"/>
        <v>wo</v>
      </c>
      <c r="E151">
        <f t="shared" si="17"/>
        <v>2022</v>
      </c>
      <c r="F151" t="s">
        <v>107</v>
      </c>
      <c r="G151" s="122" t="s">
        <v>107</v>
      </c>
      <c r="H151" s="122" t="s">
        <v>107</v>
      </c>
      <c r="I151">
        <f t="shared" si="18"/>
        <v>22</v>
      </c>
    </row>
    <row r="152" spans="1:9" x14ac:dyDescent="0.3">
      <c r="A152" t="str">
        <f t="shared" si="13"/>
        <v>202222do</v>
      </c>
      <c r="B152">
        <f t="shared" si="14"/>
        <v>22</v>
      </c>
      <c r="C152" s="18">
        <f t="shared" si="15"/>
        <v>44714</v>
      </c>
      <c r="D152" t="str">
        <f t="shared" si="16"/>
        <v>do</v>
      </c>
      <c r="E152">
        <f t="shared" si="17"/>
        <v>2022</v>
      </c>
      <c r="F152" t="s">
        <v>107</v>
      </c>
      <c r="G152" s="122" t="s">
        <v>107</v>
      </c>
      <c r="H152" s="122" t="s">
        <v>107</v>
      </c>
      <c r="I152">
        <f t="shared" si="18"/>
        <v>22</v>
      </c>
    </row>
    <row r="153" spans="1:9" x14ac:dyDescent="0.3">
      <c r="A153" t="str">
        <f t="shared" si="13"/>
        <v>202222vr</v>
      </c>
      <c r="B153">
        <f t="shared" si="14"/>
        <v>22</v>
      </c>
      <c r="C153" s="18">
        <f t="shared" si="15"/>
        <v>44715</v>
      </c>
      <c r="D153" t="str">
        <f t="shared" si="16"/>
        <v>vr</v>
      </c>
      <c r="E153">
        <f t="shared" si="17"/>
        <v>2022</v>
      </c>
      <c r="F153" t="s">
        <v>107</v>
      </c>
      <c r="G153" s="122" t="s">
        <v>107</v>
      </c>
      <c r="H153" s="122" t="s">
        <v>107</v>
      </c>
      <c r="I153">
        <f t="shared" si="18"/>
        <v>22</v>
      </c>
    </row>
    <row r="154" spans="1:9" x14ac:dyDescent="0.3">
      <c r="A154" t="str">
        <f t="shared" si="13"/>
        <v>202222za</v>
      </c>
      <c r="B154">
        <f t="shared" si="14"/>
        <v>22</v>
      </c>
      <c r="C154" s="18">
        <f t="shared" si="15"/>
        <v>44716</v>
      </c>
      <c r="D154" t="str">
        <f t="shared" si="16"/>
        <v>za</v>
      </c>
      <c r="E154">
        <f t="shared" si="17"/>
        <v>2022</v>
      </c>
      <c r="F154" t="s">
        <v>107</v>
      </c>
      <c r="G154" s="122" t="s">
        <v>107</v>
      </c>
      <c r="H154" s="122" t="s">
        <v>107</v>
      </c>
      <c r="I154">
        <f t="shared" si="18"/>
        <v>22</v>
      </c>
    </row>
    <row r="155" spans="1:9" x14ac:dyDescent="0.3">
      <c r="A155" t="str">
        <f t="shared" si="13"/>
        <v>202222zo</v>
      </c>
      <c r="B155">
        <f t="shared" si="14"/>
        <v>22</v>
      </c>
      <c r="C155" s="18">
        <f t="shared" si="15"/>
        <v>44717</v>
      </c>
      <c r="D155" t="str">
        <f t="shared" si="16"/>
        <v>zo</v>
      </c>
      <c r="E155">
        <f t="shared" si="17"/>
        <v>2022</v>
      </c>
      <c r="F155" t="s">
        <v>107</v>
      </c>
      <c r="G155" s="122" t="s">
        <v>107</v>
      </c>
      <c r="H155" s="122" t="s">
        <v>107</v>
      </c>
      <c r="I155">
        <f t="shared" si="18"/>
        <v>22</v>
      </c>
    </row>
    <row r="156" spans="1:9" x14ac:dyDescent="0.3">
      <c r="A156" t="str">
        <f t="shared" si="13"/>
        <v>202223ma</v>
      </c>
      <c r="B156">
        <f t="shared" si="14"/>
        <v>23</v>
      </c>
      <c r="C156" s="18">
        <f t="shared" si="15"/>
        <v>44718</v>
      </c>
      <c r="D156" t="str">
        <f t="shared" si="16"/>
        <v>ma</v>
      </c>
      <c r="E156">
        <f t="shared" si="17"/>
        <v>2022</v>
      </c>
      <c r="F156" t="s">
        <v>94</v>
      </c>
      <c r="G156" s="122" t="s">
        <v>94</v>
      </c>
      <c r="H156" s="122" t="s">
        <v>94</v>
      </c>
      <c r="I156">
        <f t="shared" si="18"/>
        <v>23</v>
      </c>
    </row>
    <row r="157" spans="1:9" x14ac:dyDescent="0.3">
      <c r="A157" t="str">
        <f t="shared" si="13"/>
        <v>202223di</v>
      </c>
      <c r="B157">
        <f t="shared" si="14"/>
        <v>23</v>
      </c>
      <c r="C157" s="18">
        <f t="shared" si="15"/>
        <v>44719</v>
      </c>
      <c r="D157" t="str">
        <f t="shared" si="16"/>
        <v>di</v>
      </c>
      <c r="E157">
        <f t="shared" si="17"/>
        <v>2022</v>
      </c>
      <c r="F157" t="s">
        <v>107</v>
      </c>
      <c r="G157" s="122" t="s">
        <v>107</v>
      </c>
      <c r="H157" s="122" t="s">
        <v>107</v>
      </c>
      <c r="I157">
        <f t="shared" si="18"/>
        <v>23</v>
      </c>
    </row>
    <row r="158" spans="1:9" x14ac:dyDescent="0.3">
      <c r="A158" t="str">
        <f t="shared" si="13"/>
        <v>202223wo</v>
      </c>
      <c r="B158">
        <f t="shared" si="14"/>
        <v>23</v>
      </c>
      <c r="C158" s="18">
        <f t="shared" si="15"/>
        <v>44720</v>
      </c>
      <c r="D158" t="str">
        <f t="shared" si="16"/>
        <v>wo</v>
      </c>
      <c r="E158">
        <f t="shared" si="17"/>
        <v>2022</v>
      </c>
      <c r="F158" t="s">
        <v>107</v>
      </c>
      <c r="G158" s="122" t="s">
        <v>107</v>
      </c>
      <c r="H158" s="122" t="s">
        <v>107</v>
      </c>
      <c r="I158">
        <f t="shared" si="18"/>
        <v>23</v>
      </c>
    </row>
    <row r="159" spans="1:9" x14ac:dyDescent="0.3">
      <c r="A159" t="str">
        <f t="shared" si="13"/>
        <v>202223do</v>
      </c>
      <c r="B159">
        <f t="shared" si="14"/>
        <v>23</v>
      </c>
      <c r="C159" s="18">
        <f t="shared" si="15"/>
        <v>44721</v>
      </c>
      <c r="D159" t="str">
        <f t="shared" si="16"/>
        <v>do</v>
      </c>
      <c r="E159">
        <f t="shared" si="17"/>
        <v>2022</v>
      </c>
      <c r="F159" t="s">
        <v>107</v>
      </c>
      <c r="G159" s="122" t="s">
        <v>107</v>
      </c>
      <c r="H159" s="122" t="s">
        <v>107</v>
      </c>
      <c r="I159">
        <f t="shared" si="18"/>
        <v>23</v>
      </c>
    </row>
    <row r="160" spans="1:9" x14ac:dyDescent="0.3">
      <c r="A160" t="str">
        <f t="shared" si="13"/>
        <v>202223vr</v>
      </c>
      <c r="B160">
        <f t="shared" si="14"/>
        <v>23</v>
      </c>
      <c r="C160" s="18">
        <f t="shared" si="15"/>
        <v>44722</v>
      </c>
      <c r="D160" t="str">
        <f t="shared" si="16"/>
        <v>vr</v>
      </c>
      <c r="E160">
        <f t="shared" si="17"/>
        <v>2022</v>
      </c>
      <c r="F160" t="s">
        <v>107</v>
      </c>
      <c r="G160" s="122" t="s">
        <v>107</v>
      </c>
      <c r="H160" s="122" t="s">
        <v>107</v>
      </c>
      <c r="I160">
        <f t="shared" si="18"/>
        <v>23</v>
      </c>
    </row>
    <row r="161" spans="1:9" x14ac:dyDescent="0.3">
      <c r="A161" t="str">
        <f t="shared" si="13"/>
        <v>202223za</v>
      </c>
      <c r="B161">
        <f t="shared" si="14"/>
        <v>23</v>
      </c>
      <c r="C161" s="18">
        <f t="shared" si="15"/>
        <v>44723</v>
      </c>
      <c r="D161" t="str">
        <f t="shared" si="16"/>
        <v>za</v>
      </c>
      <c r="E161">
        <f t="shared" si="17"/>
        <v>2022</v>
      </c>
      <c r="F161" t="s">
        <v>107</v>
      </c>
      <c r="G161" s="122" t="s">
        <v>107</v>
      </c>
      <c r="H161" s="122" t="s">
        <v>107</v>
      </c>
      <c r="I161">
        <f t="shared" si="18"/>
        <v>23</v>
      </c>
    </row>
    <row r="162" spans="1:9" x14ac:dyDescent="0.3">
      <c r="A162" t="str">
        <f t="shared" si="13"/>
        <v>202223zo</v>
      </c>
      <c r="B162">
        <f t="shared" si="14"/>
        <v>23</v>
      </c>
      <c r="C162" s="18">
        <f t="shared" si="15"/>
        <v>44724</v>
      </c>
      <c r="D162" t="str">
        <f t="shared" si="16"/>
        <v>zo</v>
      </c>
      <c r="E162">
        <f t="shared" si="17"/>
        <v>2022</v>
      </c>
      <c r="F162" t="s">
        <v>107</v>
      </c>
      <c r="G162" s="122" t="s">
        <v>107</v>
      </c>
      <c r="H162" s="122" t="s">
        <v>107</v>
      </c>
      <c r="I162">
        <f t="shared" si="18"/>
        <v>23</v>
      </c>
    </row>
    <row r="163" spans="1:9" x14ac:dyDescent="0.3">
      <c r="A163" t="str">
        <f t="shared" si="13"/>
        <v>202224ma</v>
      </c>
      <c r="B163">
        <f t="shared" si="14"/>
        <v>24</v>
      </c>
      <c r="C163" s="18">
        <f t="shared" si="15"/>
        <v>44725</v>
      </c>
      <c r="D163" t="str">
        <f t="shared" si="16"/>
        <v>ma</v>
      </c>
      <c r="E163">
        <f t="shared" si="17"/>
        <v>2022</v>
      </c>
      <c r="F163" t="s">
        <v>107</v>
      </c>
      <c r="G163" s="122" t="s">
        <v>107</v>
      </c>
      <c r="H163" s="122" t="s">
        <v>107</v>
      </c>
      <c r="I163">
        <f t="shared" si="18"/>
        <v>24</v>
      </c>
    </row>
    <row r="164" spans="1:9" x14ac:dyDescent="0.3">
      <c r="A164" t="str">
        <f t="shared" si="13"/>
        <v>202224di</v>
      </c>
      <c r="B164">
        <f t="shared" si="14"/>
        <v>24</v>
      </c>
      <c r="C164" s="18">
        <f t="shared" si="15"/>
        <v>44726</v>
      </c>
      <c r="D164" t="str">
        <f t="shared" si="16"/>
        <v>di</v>
      </c>
      <c r="E164">
        <f t="shared" si="17"/>
        <v>2022</v>
      </c>
      <c r="F164" t="s">
        <v>107</v>
      </c>
      <c r="G164" s="122" t="s">
        <v>107</v>
      </c>
      <c r="H164" s="122" t="s">
        <v>107</v>
      </c>
      <c r="I164">
        <f t="shared" si="18"/>
        <v>24</v>
      </c>
    </row>
    <row r="165" spans="1:9" x14ac:dyDescent="0.3">
      <c r="A165" t="str">
        <f t="shared" si="13"/>
        <v>202224wo</v>
      </c>
      <c r="B165">
        <f t="shared" si="14"/>
        <v>24</v>
      </c>
      <c r="C165" s="18">
        <f t="shared" si="15"/>
        <v>44727</v>
      </c>
      <c r="D165" t="str">
        <f t="shared" si="16"/>
        <v>wo</v>
      </c>
      <c r="E165">
        <f t="shared" si="17"/>
        <v>2022</v>
      </c>
      <c r="F165" t="s">
        <v>107</v>
      </c>
      <c r="G165" s="122" t="s">
        <v>107</v>
      </c>
      <c r="H165" s="122" t="s">
        <v>107</v>
      </c>
      <c r="I165">
        <f t="shared" si="18"/>
        <v>24</v>
      </c>
    </row>
    <row r="166" spans="1:9" x14ac:dyDescent="0.3">
      <c r="A166" t="str">
        <f t="shared" si="13"/>
        <v>202224do</v>
      </c>
      <c r="B166">
        <f t="shared" si="14"/>
        <v>24</v>
      </c>
      <c r="C166" s="18">
        <f t="shared" si="15"/>
        <v>44728</v>
      </c>
      <c r="D166" t="str">
        <f t="shared" si="16"/>
        <v>do</v>
      </c>
      <c r="E166">
        <f t="shared" si="17"/>
        <v>2022</v>
      </c>
      <c r="F166" t="s">
        <v>107</v>
      </c>
      <c r="G166" s="122" t="s">
        <v>107</v>
      </c>
      <c r="H166" s="122" t="s">
        <v>107</v>
      </c>
      <c r="I166">
        <f t="shared" si="18"/>
        <v>24</v>
      </c>
    </row>
    <row r="167" spans="1:9" x14ac:dyDescent="0.3">
      <c r="A167" t="str">
        <f t="shared" si="13"/>
        <v>202224vr</v>
      </c>
      <c r="B167">
        <f t="shared" si="14"/>
        <v>24</v>
      </c>
      <c r="C167" s="18">
        <f t="shared" si="15"/>
        <v>44729</v>
      </c>
      <c r="D167" t="str">
        <f t="shared" si="16"/>
        <v>vr</v>
      </c>
      <c r="E167">
        <f t="shared" si="17"/>
        <v>2022</v>
      </c>
      <c r="F167" t="s">
        <v>107</v>
      </c>
      <c r="G167" s="122" t="s">
        <v>107</v>
      </c>
      <c r="H167" s="122" t="s">
        <v>107</v>
      </c>
      <c r="I167">
        <f t="shared" si="18"/>
        <v>24</v>
      </c>
    </row>
    <row r="168" spans="1:9" x14ac:dyDescent="0.3">
      <c r="A168" t="str">
        <f t="shared" si="13"/>
        <v>202224za</v>
      </c>
      <c r="B168">
        <f t="shared" si="14"/>
        <v>24</v>
      </c>
      <c r="C168" s="18">
        <f t="shared" si="15"/>
        <v>44730</v>
      </c>
      <c r="D168" t="str">
        <f t="shared" si="16"/>
        <v>za</v>
      </c>
      <c r="E168">
        <f t="shared" si="17"/>
        <v>2022</v>
      </c>
      <c r="F168" t="s">
        <v>107</v>
      </c>
      <c r="G168" s="122" t="s">
        <v>107</v>
      </c>
      <c r="H168" s="122" t="s">
        <v>107</v>
      </c>
      <c r="I168">
        <f t="shared" si="18"/>
        <v>24</v>
      </c>
    </row>
    <row r="169" spans="1:9" x14ac:dyDescent="0.3">
      <c r="A169" t="str">
        <f t="shared" si="13"/>
        <v>202224zo</v>
      </c>
      <c r="B169">
        <f t="shared" si="14"/>
        <v>24</v>
      </c>
      <c r="C169" s="18">
        <f t="shared" si="15"/>
        <v>44731</v>
      </c>
      <c r="D169" t="str">
        <f t="shared" si="16"/>
        <v>zo</v>
      </c>
      <c r="E169">
        <f t="shared" si="17"/>
        <v>2022</v>
      </c>
      <c r="F169" t="s">
        <v>107</v>
      </c>
      <c r="G169" s="122" t="s">
        <v>107</v>
      </c>
      <c r="H169" s="122" t="s">
        <v>107</v>
      </c>
      <c r="I169">
        <f t="shared" si="18"/>
        <v>24</v>
      </c>
    </row>
    <row r="170" spans="1:9" x14ac:dyDescent="0.3">
      <c r="A170" t="str">
        <f t="shared" si="13"/>
        <v>202225ma</v>
      </c>
      <c r="B170">
        <f t="shared" si="14"/>
        <v>25</v>
      </c>
      <c r="C170" s="18">
        <f t="shared" si="15"/>
        <v>44732</v>
      </c>
      <c r="D170" t="str">
        <f t="shared" si="16"/>
        <v>ma</v>
      </c>
      <c r="E170">
        <f t="shared" si="17"/>
        <v>2022</v>
      </c>
      <c r="F170" t="s">
        <v>107</v>
      </c>
      <c r="G170" s="122" t="s">
        <v>107</v>
      </c>
      <c r="H170" s="122" t="s">
        <v>107</v>
      </c>
      <c r="I170">
        <f t="shared" si="18"/>
        <v>25</v>
      </c>
    </row>
    <row r="171" spans="1:9" x14ac:dyDescent="0.3">
      <c r="A171" t="str">
        <f t="shared" si="13"/>
        <v>202225di</v>
      </c>
      <c r="B171">
        <f t="shared" si="14"/>
        <v>25</v>
      </c>
      <c r="C171" s="18">
        <f t="shared" si="15"/>
        <v>44733</v>
      </c>
      <c r="D171" t="str">
        <f t="shared" si="16"/>
        <v>di</v>
      </c>
      <c r="E171">
        <f t="shared" si="17"/>
        <v>2022</v>
      </c>
      <c r="F171" t="s">
        <v>107</v>
      </c>
      <c r="G171" s="122" t="s">
        <v>107</v>
      </c>
      <c r="H171" s="122" t="s">
        <v>107</v>
      </c>
      <c r="I171">
        <f t="shared" si="18"/>
        <v>25</v>
      </c>
    </row>
    <row r="172" spans="1:9" x14ac:dyDescent="0.3">
      <c r="A172" t="str">
        <f t="shared" si="13"/>
        <v>202225wo</v>
      </c>
      <c r="B172">
        <f t="shared" si="14"/>
        <v>25</v>
      </c>
      <c r="C172" s="18">
        <f t="shared" si="15"/>
        <v>44734</v>
      </c>
      <c r="D172" t="str">
        <f t="shared" si="16"/>
        <v>wo</v>
      </c>
      <c r="E172">
        <f t="shared" si="17"/>
        <v>2022</v>
      </c>
      <c r="F172" t="s">
        <v>107</v>
      </c>
      <c r="G172" s="122" t="s">
        <v>107</v>
      </c>
      <c r="H172" s="122" t="s">
        <v>107</v>
      </c>
      <c r="I172">
        <f t="shared" si="18"/>
        <v>25</v>
      </c>
    </row>
    <row r="173" spans="1:9" x14ac:dyDescent="0.3">
      <c r="A173" t="str">
        <f t="shared" si="13"/>
        <v>202225do</v>
      </c>
      <c r="B173">
        <f t="shared" si="14"/>
        <v>25</v>
      </c>
      <c r="C173" s="18">
        <f t="shared" si="15"/>
        <v>44735</v>
      </c>
      <c r="D173" t="str">
        <f t="shared" si="16"/>
        <v>do</v>
      </c>
      <c r="E173">
        <f t="shared" si="17"/>
        <v>2022</v>
      </c>
      <c r="F173" t="s">
        <v>107</v>
      </c>
      <c r="G173" s="122" t="s">
        <v>107</v>
      </c>
      <c r="H173" s="122" t="s">
        <v>107</v>
      </c>
      <c r="I173">
        <f t="shared" si="18"/>
        <v>25</v>
      </c>
    </row>
    <row r="174" spans="1:9" x14ac:dyDescent="0.3">
      <c r="A174" t="str">
        <f t="shared" si="13"/>
        <v>202225vr</v>
      </c>
      <c r="B174">
        <f t="shared" si="14"/>
        <v>25</v>
      </c>
      <c r="C174" s="18">
        <f t="shared" si="15"/>
        <v>44736</v>
      </c>
      <c r="D174" t="str">
        <f t="shared" si="16"/>
        <v>vr</v>
      </c>
      <c r="E174">
        <f t="shared" si="17"/>
        <v>2022</v>
      </c>
      <c r="F174" t="s">
        <v>107</v>
      </c>
      <c r="G174" s="122" t="s">
        <v>107</v>
      </c>
      <c r="H174" s="122" t="s">
        <v>107</v>
      </c>
      <c r="I174">
        <f t="shared" si="18"/>
        <v>25</v>
      </c>
    </row>
    <row r="175" spans="1:9" x14ac:dyDescent="0.3">
      <c r="A175" t="str">
        <f t="shared" si="13"/>
        <v>202225za</v>
      </c>
      <c r="B175">
        <f t="shared" si="14"/>
        <v>25</v>
      </c>
      <c r="C175" s="18">
        <f t="shared" si="15"/>
        <v>44737</v>
      </c>
      <c r="D175" t="str">
        <f t="shared" si="16"/>
        <v>za</v>
      </c>
      <c r="E175">
        <f t="shared" si="17"/>
        <v>2022</v>
      </c>
      <c r="F175" t="s">
        <v>107</v>
      </c>
      <c r="G175" s="122" t="s">
        <v>107</v>
      </c>
      <c r="H175" s="122" t="s">
        <v>107</v>
      </c>
      <c r="I175">
        <f t="shared" si="18"/>
        <v>25</v>
      </c>
    </row>
    <row r="176" spans="1:9" x14ac:dyDescent="0.3">
      <c r="A176" t="str">
        <f t="shared" si="13"/>
        <v>202225zo</v>
      </c>
      <c r="B176">
        <f t="shared" si="14"/>
        <v>25</v>
      </c>
      <c r="C176" s="18">
        <f t="shared" si="15"/>
        <v>44738</v>
      </c>
      <c r="D176" t="str">
        <f t="shared" si="16"/>
        <v>zo</v>
      </c>
      <c r="E176">
        <f t="shared" si="17"/>
        <v>2022</v>
      </c>
      <c r="F176" t="s">
        <v>107</v>
      </c>
      <c r="G176" s="122" t="s">
        <v>107</v>
      </c>
      <c r="H176" s="122" t="s">
        <v>107</v>
      </c>
      <c r="I176">
        <f t="shared" si="18"/>
        <v>25</v>
      </c>
    </row>
    <row r="177" spans="1:9" x14ac:dyDescent="0.3">
      <c r="A177" t="str">
        <f t="shared" si="13"/>
        <v>202226ma</v>
      </c>
      <c r="B177">
        <f t="shared" si="14"/>
        <v>26</v>
      </c>
      <c r="C177" s="18">
        <f t="shared" si="15"/>
        <v>44739</v>
      </c>
      <c r="D177" t="str">
        <f t="shared" si="16"/>
        <v>ma</v>
      </c>
      <c r="E177">
        <f t="shared" si="17"/>
        <v>2022</v>
      </c>
      <c r="F177" t="s">
        <v>107</v>
      </c>
      <c r="G177" s="122" t="s">
        <v>107</v>
      </c>
      <c r="H177" s="122" t="s">
        <v>107</v>
      </c>
      <c r="I177">
        <f t="shared" si="18"/>
        <v>26</v>
      </c>
    </row>
    <row r="178" spans="1:9" x14ac:dyDescent="0.3">
      <c r="A178" t="str">
        <f t="shared" si="13"/>
        <v>202226di</v>
      </c>
      <c r="B178">
        <f t="shared" si="14"/>
        <v>26</v>
      </c>
      <c r="C178" s="18">
        <f t="shared" si="15"/>
        <v>44740</v>
      </c>
      <c r="D178" t="str">
        <f t="shared" si="16"/>
        <v>di</v>
      </c>
      <c r="E178">
        <f t="shared" si="17"/>
        <v>2022</v>
      </c>
      <c r="F178" t="s">
        <v>107</v>
      </c>
      <c r="G178" s="122" t="s">
        <v>107</v>
      </c>
      <c r="H178" s="122" t="s">
        <v>107</v>
      </c>
      <c r="I178">
        <f t="shared" si="18"/>
        <v>26</v>
      </c>
    </row>
    <row r="179" spans="1:9" x14ac:dyDescent="0.3">
      <c r="A179" t="str">
        <f t="shared" si="13"/>
        <v>202226wo</v>
      </c>
      <c r="B179">
        <f t="shared" si="14"/>
        <v>26</v>
      </c>
      <c r="C179" s="18">
        <f t="shared" si="15"/>
        <v>44741</v>
      </c>
      <c r="D179" t="str">
        <f t="shared" si="16"/>
        <v>wo</v>
      </c>
      <c r="E179">
        <f t="shared" si="17"/>
        <v>2022</v>
      </c>
      <c r="F179" t="s">
        <v>107</v>
      </c>
      <c r="G179" s="122" t="s">
        <v>107</v>
      </c>
      <c r="H179" s="122" t="s">
        <v>107</v>
      </c>
      <c r="I179">
        <f t="shared" si="18"/>
        <v>26</v>
      </c>
    </row>
    <row r="180" spans="1:9" x14ac:dyDescent="0.3">
      <c r="A180" t="str">
        <f t="shared" si="13"/>
        <v>202226do</v>
      </c>
      <c r="B180">
        <f t="shared" si="14"/>
        <v>26</v>
      </c>
      <c r="C180" s="18">
        <f t="shared" si="15"/>
        <v>44742</v>
      </c>
      <c r="D180" t="str">
        <f t="shared" si="16"/>
        <v>do</v>
      </c>
      <c r="E180">
        <f t="shared" si="17"/>
        <v>2022</v>
      </c>
      <c r="F180" t="s">
        <v>107</v>
      </c>
      <c r="G180" s="122" t="s">
        <v>107</v>
      </c>
      <c r="H180" s="122" t="s">
        <v>107</v>
      </c>
      <c r="I180">
        <f t="shared" si="18"/>
        <v>26</v>
      </c>
    </row>
    <row r="181" spans="1:9" x14ac:dyDescent="0.3">
      <c r="A181" t="str">
        <f t="shared" si="13"/>
        <v>202226vr</v>
      </c>
      <c r="B181">
        <f t="shared" si="14"/>
        <v>26</v>
      </c>
      <c r="C181" s="18">
        <f t="shared" si="15"/>
        <v>44743</v>
      </c>
      <c r="D181" t="str">
        <f t="shared" si="16"/>
        <v>vr</v>
      </c>
      <c r="E181">
        <f t="shared" si="17"/>
        <v>2022</v>
      </c>
      <c r="F181" t="s">
        <v>107</v>
      </c>
      <c r="G181" s="122" t="s">
        <v>107</v>
      </c>
      <c r="H181" s="122" t="s">
        <v>107</v>
      </c>
      <c r="I181">
        <f t="shared" si="18"/>
        <v>26</v>
      </c>
    </row>
    <row r="182" spans="1:9" x14ac:dyDescent="0.3">
      <c r="A182" t="str">
        <f t="shared" si="13"/>
        <v>202226za</v>
      </c>
      <c r="B182">
        <f t="shared" si="14"/>
        <v>26</v>
      </c>
      <c r="C182" s="18">
        <f t="shared" si="15"/>
        <v>44744</v>
      </c>
      <c r="D182" t="str">
        <f t="shared" si="16"/>
        <v>za</v>
      </c>
      <c r="E182">
        <f t="shared" si="17"/>
        <v>2022</v>
      </c>
      <c r="F182" t="s">
        <v>107</v>
      </c>
      <c r="G182" s="122" t="s">
        <v>107</v>
      </c>
      <c r="H182" s="122" t="s">
        <v>107</v>
      </c>
      <c r="I182">
        <f t="shared" si="18"/>
        <v>26</v>
      </c>
    </row>
    <row r="183" spans="1:9" x14ac:dyDescent="0.3">
      <c r="A183" t="str">
        <f t="shared" si="13"/>
        <v>202226zo</v>
      </c>
      <c r="B183">
        <f t="shared" si="14"/>
        <v>26</v>
      </c>
      <c r="C183" s="18">
        <f t="shared" si="15"/>
        <v>44745</v>
      </c>
      <c r="D183" t="str">
        <f t="shared" si="16"/>
        <v>zo</v>
      </c>
      <c r="E183">
        <f t="shared" si="17"/>
        <v>2022</v>
      </c>
      <c r="F183" t="s">
        <v>107</v>
      </c>
      <c r="G183" s="122" t="s">
        <v>107</v>
      </c>
      <c r="H183" s="122" t="s">
        <v>107</v>
      </c>
      <c r="I183">
        <f t="shared" si="18"/>
        <v>26</v>
      </c>
    </row>
    <row r="184" spans="1:9" x14ac:dyDescent="0.3">
      <c r="A184" t="str">
        <f t="shared" si="13"/>
        <v>202227ma</v>
      </c>
      <c r="B184">
        <f t="shared" si="14"/>
        <v>27</v>
      </c>
      <c r="C184" s="18">
        <f t="shared" si="15"/>
        <v>44746</v>
      </c>
      <c r="D184" t="str">
        <f t="shared" si="16"/>
        <v>ma</v>
      </c>
      <c r="E184">
        <f t="shared" si="17"/>
        <v>2022</v>
      </c>
      <c r="F184" t="s">
        <v>107</v>
      </c>
      <c r="G184" s="122" t="s">
        <v>107</v>
      </c>
      <c r="H184" s="122" t="s">
        <v>107</v>
      </c>
      <c r="I184">
        <f t="shared" si="18"/>
        <v>27</v>
      </c>
    </row>
    <row r="185" spans="1:9" x14ac:dyDescent="0.3">
      <c r="A185" t="str">
        <f t="shared" si="13"/>
        <v>202227di</v>
      </c>
      <c r="B185">
        <f t="shared" si="14"/>
        <v>27</v>
      </c>
      <c r="C185" s="18">
        <f t="shared" si="15"/>
        <v>44747</v>
      </c>
      <c r="D185" t="str">
        <f t="shared" si="16"/>
        <v>di</v>
      </c>
      <c r="E185">
        <f t="shared" si="17"/>
        <v>2022</v>
      </c>
      <c r="F185" t="s">
        <v>107</v>
      </c>
      <c r="G185" s="122" t="s">
        <v>107</v>
      </c>
      <c r="H185" s="122" t="s">
        <v>107</v>
      </c>
      <c r="I185">
        <f t="shared" si="18"/>
        <v>27</v>
      </c>
    </row>
    <row r="186" spans="1:9" x14ac:dyDescent="0.3">
      <c r="A186" t="str">
        <f t="shared" si="13"/>
        <v>202227wo</v>
      </c>
      <c r="B186">
        <f t="shared" si="14"/>
        <v>27</v>
      </c>
      <c r="C186" s="18">
        <f t="shared" si="15"/>
        <v>44748</v>
      </c>
      <c r="D186" t="str">
        <f t="shared" si="16"/>
        <v>wo</v>
      </c>
      <c r="E186">
        <f t="shared" si="17"/>
        <v>2022</v>
      </c>
      <c r="F186" t="s">
        <v>107</v>
      </c>
      <c r="G186" s="122" t="s">
        <v>107</v>
      </c>
      <c r="H186" s="122" t="s">
        <v>107</v>
      </c>
      <c r="I186">
        <f t="shared" si="18"/>
        <v>27</v>
      </c>
    </row>
    <row r="187" spans="1:9" x14ac:dyDescent="0.3">
      <c r="A187" t="str">
        <f t="shared" si="13"/>
        <v>202227do</v>
      </c>
      <c r="B187">
        <f t="shared" si="14"/>
        <v>27</v>
      </c>
      <c r="C187" s="18">
        <f t="shared" si="15"/>
        <v>44749</v>
      </c>
      <c r="D187" t="str">
        <f t="shared" si="16"/>
        <v>do</v>
      </c>
      <c r="E187">
        <f t="shared" si="17"/>
        <v>2022</v>
      </c>
      <c r="F187" t="s">
        <v>107</v>
      </c>
      <c r="G187" s="122" t="s">
        <v>107</v>
      </c>
      <c r="H187" s="122" t="s">
        <v>107</v>
      </c>
      <c r="I187">
        <f t="shared" si="18"/>
        <v>27</v>
      </c>
    </row>
    <row r="188" spans="1:9" x14ac:dyDescent="0.3">
      <c r="A188" t="str">
        <f t="shared" si="13"/>
        <v>202227vr</v>
      </c>
      <c r="B188">
        <f t="shared" si="14"/>
        <v>27</v>
      </c>
      <c r="C188" s="18">
        <f t="shared" si="15"/>
        <v>44750</v>
      </c>
      <c r="D188" t="str">
        <f t="shared" si="16"/>
        <v>vr</v>
      </c>
      <c r="E188">
        <f t="shared" si="17"/>
        <v>2022</v>
      </c>
      <c r="F188" t="s">
        <v>107</v>
      </c>
      <c r="G188" s="122" t="s">
        <v>107</v>
      </c>
      <c r="H188" s="122" t="s">
        <v>107</v>
      </c>
      <c r="I188">
        <f t="shared" si="18"/>
        <v>27</v>
      </c>
    </row>
    <row r="189" spans="1:9" x14ac:dyDescent="0.3">
      <c r="A189" t="str">
        <f t="shared" si="13"/>
        <v>202227za</v>
      </c>
      <c r="B189">
        <f t="shared" si="14"/>
        <v>27</v>
      </c>
      <c r="C189" s="18">
        <f t="shared" si="15"/>
        <v>44751</v>
      </c>
      <c r="D189" t="str">
        <f t="shared" si="16"/>
        <v>za</v>
      </c>
      <c r="E189">
        <f t="shared" si="17"/>
        <v>2022</v>
      </c>
      <c r="F189" t="s">
        <v>107</v>
      </c>
      <c r="G189" s="122" t="s">
        <v>107</v>
      </c>
      <c r="H189" s="122" t="s">
        <v>107</v>
      </c>
      <c r="I189">
        <f t="shared" si="18"/>
        <v>27</v>
      </c>
    </row>
    <row r="190" spans="1:9" x14ac:dyDescent="0.3">
      <c r="A190" t="str">
        <f t="shared" si="13"/>
        <v>202227zo</v>
      </c>
      <c r="B190">
        <f t="shared" si="14"/>
        <v>27</v>
      </c>
      <c r="C190" s="18">
        <f t="shared" si="15"/>
        <v>44752</v>
      </c>
      <c r="D190" t="str">
        <f t="shared" si="16"/>
        <v>zo</v>
      </c>
      <c r="E190">
        <f t="shared" si="17"/>
        <v>2022</v>
      </c>
      <c r="F190" t="s">
        <v>107</v>
      </c>
      <c r="G190" s="122" t="s">
        <v>107</v>
      </c>
      <c r="H190" s="122" t="s">
        <v>107</v>
      </c>
      <c r="I190">
        <f t="shared" si="18"/>
        <v>27</v>
      </c>
    </row>
    <row r="191" spans="1:9" x14ac:dyDescent="0.3">
      <c r="A191" t="str">
        <f t="shared" si="13"/>
        <v>202228ma</v>
      </c>
      <c r="B191">
        <f t="shared" si="14"/>
        <v>28</v>
      </c>
      <c r="C191" s="18">
        <f t="shared" si="15"/>
        <v>44753</v>
      </c>
      <c r="D191" t="str">
        <f t="shared" si="16"/>
        <v>ma</v>
      </c>
      <c r="E191">
        <f t="shared" si="17"/>
        <v>2022</v>
      </c>
      <c r="F191" t="s">
        <v>107</v>
      </c>
      <c r="G191" s="122" t="s">
        <v>94</v>
      </c>
      <c r="H191" s="122" t="s">
        <v>107</v>
      </c>
      <c r="I191">
        <f t="shared" si="18"/>
        <v>28</v>
      </c>
    </row>
    <row r="192" spans="1:9" x14ac:dyDescent="0.3">
      <c r="A192" t="str">
        <f t="shared" si="13"/>
        <v>202228di</v>
      </c>
      <c r="B192">
        <f t="shared" si="14"/>
        <v>28</v>
      </c>
      <c r="C192" s="18">
        <f t="shared" si="15"/>
        <v>44754</v>
      </c>
      <c r="D192" t="str">
        <f t="shared" si="16"/>
        <v>di</v>
      </c>
      <c r="E192">
        <f t="shared" si="17"/>
        <v>2022</v>
      </c>
      <c r="F192" t="s">
        <v>107</v>
      </c>
      <c r="G192" s="122" t="s">
        <v>94</v>
      </c>
      <c r="H192" s="122" t="s">
        <v>107</v>
      </c>
      <c r="I192">
        <f t="shared" si="18"/>
        <v>28</v>
      </c>
    </row>
    <row r="193" spans="1:9" x14ac:dyDescent="0.3">
      <c r="A193" t="str">
        <f t="shared" si="13"/>
        <v>202228wo</v>
      </c>
      <c r="B193">
        <f t="shared" si="14"/>
        <v>28</v>
      </c>
      <c r="C193" s="18">
        <f t="shared" si="15"/>
        <v>44755</v>
      </c>
      <c r="D193" t="str">
        <f t="shared" si="16"/>
        <v>wo</v>
      </c>
      <c r="E193">
        <f t="shared" si="17"/>
        <v>2022</v>
      </c>
      <c r="F193" t="s">
        <v>107</v>
      </c>
      <c r="G193" s="122" t="s">
        <v>94</v>
      </c>
      <c r="H193" s="122" t="s">
        <v>107</v>
      </c>
      <c r="I193">
        <f t="shared" si="18"/>
        <v>28</v>
      </c>
    </row>
    <row r="194" spans="1:9" x14ac:dyDescent="0.3">
      <c r="A194" t="str">
        <f t="shared" ref="A194:A257" si="19">E194&amp;B194&amp;D194</f>
        <v>202228do</v>
      </c>
      <c r="B194">
        <f t="shared" si="14"/>
        <v>28</v>
      </c>
      <c r="C194" s="18">
        <f t="shared" si="15"/>
        <v>44756</v>
      </c>
      <c r="D194" t="str">
        <f t="shared" si="16"/>
        <v>do</v>
      </c>
      <c r="E194">
        <f t="shared" si="17"/>
        <v>2022</v>
      </c>
      <c r="F194" t="s">
        <v>107</v>
      </c>
      <c r="G194" s="122" t="s">
        <v>94</v>
      </c>
      <c r="H194" s="122" t="s">
        <v>107</v>
      </c>
      <c r="I194">
        <f t="shared" si="18"/>
        <v>28</v>
      </c>
    </row>
    <row r="195" spans="1:9" x14ac:dyDescent="0.3">
      <c r="A195" t="str">
        <f t="shared" si="19"/>
        <v>202228vr</v>
      </c>
      <c r="B195">
        <f t="shared" si="14"/>
        <v>28</v>
      </c>
      <c r="C195" s="18">
        <f t="shared" si="15"/>
        <v>44757</v>
      </c>
      <c r="D195" t="str">
        <f t="shared" si="16"/>
        <v>vr</v>
      </c>
      <c r="E195">
        <f t="shared" si="17"/>
        <v>2022</v>
      </c>
      <c r="F195" t="s">
        <v>107</v>
      </c>
      <c r="G195" s="122" t="s">
        <v>94</v>
      </c>
      <c r="H195" s="122" t="s">
        <v>107</v>
      </c>
      <c r="I195">
        <f t="shared" si="18"/>
        <v>28</v>
      </c>
    </row>
    <row r="196" spans="1:9" x14ac:dyDescent="0.3">
      <c r="A196" t="str">
        <f t="shared" si="19"/>
        <v>202228za</v>
      </c>
      <c r="B196">
        <f t="shared" si="14"/>
        <v>28</v>
      </c>
      <c r="C196" s="18">
        <f t="shared" si="15"/>
        <v>44758</v>
      </c>
      <c r="D196" t="str">
        <f t="shared" si="16"/>
        <v>za</v>
      </c>
      <c r="E196">
        <f t="shared" si="17"/>
        <v>2022</v>
      </c>
      <c r="F196" t="s">
        <v>107</v>
      </c>
      <c r="G196" s="122" t="s">
        <v>94</v>
      </c>
      <c r="H196" s="122" t="s">
        <v>107</v>
      </c>
      <c r="I196">
        <f t="shared" si="18"/>
        <v>28</v>
      </c>
    </row>
    <row r="197" spans="1:9" x14ac:dyDescent="0.3">
      <c r="A197" t="str">
        <f t="shared" si="19"/>
        <v>202228zo</v>
      </c>
      <c r="B197">
        <f t="shared" si="14"/>
        <v>28</v>
      </c>
      <c r="C197" s="18">
        <f t="shared" si="15"/>
        <v>44759</v>
      </c>
      <c r="D197" t="str">
        <f t="shared" si="16"/>
        <v>zo</v>
      </c>
      <c r="E197">
        <f t="shared" si="17"/>
        <v>2022</v>
      </c>
      <c r="F197" t="s">
        <v>107</v>
      </c>
      <c r="G197" s="122" t="s">
        <v>94</v>
      </c>
      <c r="H197" s="122" t="s">
        <v>107</v>
      </c>
      <c r="I197">
        <f t="shared" si="18"/>
        <v>28</v>
      </c>
    </row>
    <row r="198" spans="1:9" x14ac:dyDescent="0.3">
      <c r="A198" t="str">
        <f t="shared" si="19"/>
        <v>202229ma</v>
      </c>
      <c r="B198">
        <f t="shared" si="14"/>
        <v>29</v>
      </c>
      <c r="C198" s="18">
        <f t="shared" si="15"/>
        <v>44760</v>
      </c>
      <c r="D198" t="str">
        <f t="shared" si="16"/>
        <v>ma</v>
      </c>
      <c r="E198">
        <f t="shared" si="17"/>
        <v>2022</v>
      </c>
      <c r="F198" t="s">
        <v>94</v>
      </c>
      <c r="G198" s="122" t="s">
        <v>94</v>
      </c>
      <c r="H198" s="122" t="s">
        <v>94</v>
      </c>
      <c r="I198">
        <f t="shared" si="18"/>
        <v>29</v>
      </c>
    </row>
    <row r="199" spans="1:9" x14ac:dyDescent="0.3">
      <c r="A199" t="str">
        <f t="shared" si="19"/>
        <v>202229di</v>
      </c>
      <c r="B199">
        <f t="shared" si="14"/>
        <v>29</v>
      </c>
      <c r="C199" s="18">
        <f t="shared" si="15"/>
        <v>44761</v>
      </c>
      <c r="D199" t="str">
        <f t="shared" si="16"/>
        <v>di</v>
      </c>
      <c r="E199">
        <f t="shared" si="17"/>
        <v>2022</v>
      </c>
      <c r="F199" t="s">
        <v>94</v>
      </c>
      <c r="G199" s="122" t="s">
        <v>94</v>
      </c>
      <c r="H199" s="122" t="s">
        <v>94</v>
      </c>
      <c r="I199">
        <f t="shared" si="18"/>
        <v>29</v>
      </c>
    </row>
    <row r="200" spans="1:9" x14ac:dyDescent="0.3">
      <c r="A200" t="str">
        <f t="shared" si="19"/>
        <v>202229wo</v>
      </c>
      <c r="B200">
        <f t="shared" si="14"/>
        <v>29</v>
      </c>
      <c r="C200" s="18">
        <f t="shared" si="15"/>
        <v>44762</v>
      </c>
      <c r="D200" t="str">
        <f t="shared" si="16"/>
        <v>wo</v>
      </c>
      <c r="E200">
        <f t="shared" si="17"/>
        <v>2022</v>
      </c>
      <c r="F200" t="s">
        <v>94</v>
      </c>
      <c r="G200" s="122" t="s">
        <v>94</v>
      </c>
      <c r="H200" s="122" t="s">
        <v>94</v>
      </c>
      <c r="I200">
        <f t="shared" si="18"/>
        <v>29</v>
      </c>
    </row>
    <row r="201" spans="1:9" x14ac:dyDescent="0.3">
      <c r="A201" t="str">
        <f t="shared" si="19"/>
        <v>202229do</v>
      </c>
      <c r="B201">
        <f t="shared" si="14"/>
        <v>29</v>
      </c>
      <c r="C201" s="18">
        <f t="shared" si="15"/>
        <v>44763</v>
      </c>
      <c r="D201" t="str">
        <f t="shared" si="16"/>
        <v>do</v>
      </c>
      <c r="E201">
        <f t="shared" si="17"/>
        <v>2022</v>
      </c>
      <c r="F201" t="s">
        <v>94</v>
      </c>
      <c r="G201" s="122" t="s">
        <v>94</v>
      </c>
      <c r="H201" s="122" t="s">
        <v>94</v>
      </c>
      <c r="I201">
        <f t="shared" si="18"/>
        <v>29</v>
      </c>
    </row>
    <row r="202" spans="1:9" x14ac:dyDescent="0.3">
      <c r="A202" t="str">
        <f t="shared" si="19"/>
        <v>202229vr</v>
      </c>
      <c r="B202">
        <f t="shared" ref="B202:B265" si="20">B195+1</f>
        <v>29</v>
      </c>
      <c r="C202" s="18">
        <f t="shared" ref="C202:C265" si="21">C201+1</f>
        <v>44764</v>
      </c>
      <c r="D202" t="str">
        <f t="shared" ref="D202:D265" si="22">+D195</f>
        <v>vr</v>
      </c>
      <c r="E202">
        <f t="shared" ref="E202:E265" si="23">YEAR(C202)</f>
        <v>2022</v>
      </c>
      <c r="F202" t="s">
        <v>94</v>
      </c>
      <c r="G202" s="122" t="s">
        <v>94</v>
      </c>
      <c r="H202" s="122" t="s">
        <v>94</v>
      </c>
      <c r="I202">
        <f t="shared" ref="I202:I265" si="24">+I195+1</f>
        <v>29</v>
      </c>
    </row>
    <row r="203" spans="1:9" x14ac:dyDescent="0.3">
      <c r="A203" t="str">
        <f t="shared" si="19"/>
        <v>202229za</v>
      </c>
      <c r="B203">
        <f t="shared" si="20"/>
        <v>29</v>
      </c>
      <c r="C203" s="18">
        <f t="shared" si="21"/>
        <v>44765</v>
      </c>
      <c r="D203" t="str">
        <f t="shared" si="22"/>
        <v>za</v>
      </c>
      <c r="E203">
        <f t="shared" si="23"/>
        <v>2022</v>
      </c>
      <c r="F203" t="s">
        <v>94</v>
      </c>
      <c r="G203" s="122" t="s">
        <v>94</v>
      </c>
      <c r="H203" s="122" t="s">
        <v>94</v>
      </c>
      <c r="I203">
        <f t="shared" si="24"/>
        <v>29</v>
      </c>
    </row>
    <row r="204" spans="1:9" x14ac:dyDescent="0.3">
      <c r="A204" t="str">
        <f t="shared" si="19"/>
        <v>202229zo</v>
      </c>
      <c r="B204">
        <f t="shared" si="20"/>
        <v>29</v>
      </c>
      <c r="C204" s="18">
        <f t="shared" si="21"/>
        <v>44766</v>
      </c>
      <c r="D204" t="str">
        <f t="shared" si="22"/>
        <v>zo</v>
      </c>
      <c r="E204">
        <f t="shared" si="23"/>
        <v>2022</v>
      </c>
      <c r="F204" t="s">
        <v>94</v>
      </c>
      <c r="G204" s="122" t="s">
        <v>94</v>
      </c>
      <c r="H204" s="122" t="s">
        <v>94</v>
      </c>
      <c r="I204">
        <f t="shared" si="24"/>
        <v>29</v>
      </c>
    </row>
    <row r="205" spans="1:9" x14ac:dyDescent="0.3">
      <c r="A205" t="str">
        <f t="shared" si="19"/>
        <v>202230ma</v>
      </c>
      <c r="B205">
        <f t="shared" si="20"/>
        <v>30</v>
      </c>
      <c r="C205" s="18">
        <f t="shared" si="21"/>
        <v>44767</v>
      </c>
      <c r="D205" t="str">
        <f t="shared" si="22"/>
        <v>ma</v>
      </c>
      <c r="E205">
        <f t="shared" si="23"/>
        <v>2022</v>
      </c>
      <c r="F205" t="s">
        <v>94</v>
      </c>
      <c r="G205" s="122" t="s">
        <v>94</v>
      </c>
      <c r="H205" s="122" t="s">
        <v>94</v>
      </c>
      <c r="I205">
        <f t="shared" si="24"/>
        <v>30</v>
      </c>
    </row>
    <row r="206" spans="1:9" x14ac:dyDescent="0.3">
      <c r="A206" t="str">
        <f t="shared" si="19"/>
        <v>202230di</v>
      </c>
      <c r="B206">
        <f t="shared" si="20"/>
        <v>30</v>
      </c>
      <c r="C206" s="18">
        <f t="shared" si="21"/>
        <v>44768</v>
      </c>
      <c r="D206" t="str">
        <f t="shared" si="22"/>
        <v>di</v>
      </c>
      <c r="E206">
        <f t="shared" si="23"/>
        <v>2022</v>
      </c>
      <c r="F206" t="s">
        <v>94</v>
      </c>
      <c r="G206" s="122" t="s">
        <v>94</v>
      </c>
      <c r="H206" s="122" t="s">
        <v>94</v>
      </c>
      <c r="I206">
        <f t="shared" si="24"/>
        <v>30</v>
      </c>
    </row>
    <row r="207" spans="1:9" x14ac:dyDescent="0.3">
      <c r="A207" t="str">
        <f t="shared" si="19"/>
        <v>202230wo</v>
      </c>
      <c r="B207">
        <f t="shared" si="20"/>
        <v>30</v>
      </c>
      <c r="C207" s="18">
        <f t="shared" si="21"/>
        <v>44769</v>
      </c>
      <c r="D207" t="str">
        <f t="shared" si="22"/>
        <v>wo</v>
      </c>
      <c r="E207">
        <f t="shared" si="23"/>
        <v>2022</v>
      </c>
      <c r="F207" t="s">
        <v>94</v>
      </c>
      <c r="G207" s="122" t="s">
        <v>94</v>
      </c>
      <c r="H207" s="122" t="s">
        <v>94</v>
      </c>
      <c r="I207">
        <f t="shared" si="24"/>
        <v>30</v>
      </c>
    </row>
    <row r="208" spans="1:9" x14ac:dyDescent="0.3">
      <c r="A208" t="str">
        <f t="shared" si="19"/>
        <v>202230do</v>
      </c>
      <c r="B208">
        <f t="shared" si="20"/>
        <v>30</v>
      </c>
      <c r="C208" s="18">
        <f t="shared" si="21"/>
        <v>44770</v>
      </c>
      <c r="D208" t="str">
        <f t="shared" si="22"/>
        <v>do</v>
      </c>
      <c r="E208">
        <f t="shared" si="23"/>
        <v>2022</v>
      </c>
      <c r="F208" t="s">
        <v>94</v>
      </c>
      <c r="G208" s="122" t="s">
        <v>94</v>
      </c>
      <c r="H208" s="122" t="s">
        <v>94</v>
      </c>
      <c r="I208">
        <f t="shared" si="24"/>
        <v>30</v>
      </c>
    </row>
    <row r="209" spans="1:9" x14ac:dyDescent="0.3">
      <c r="A209" t="str">
        <f t="shared" si="19"/>
        <v>202230vr</v>
      </c>
      <c r="B209">
        <f t="shared" si="20"/>
        <v>30</v>
      </c>
      <c r="C209" s="18">
        <f t="shared" si="21"/>
        <v>44771</v>
      </c>
      <c r="D209" t="str">
        <f t="shared" si="22"/>
        <v>vr</v>
      </c>
      <c r="E209">
        <f t="shared" si="23"/>
        <v>2022</v>
      </c>
      <c r="F209" t="s">
        <v>94</v>
      </c>
      <c r="G209" s="122" t="s">
        <v>94</v>
      </c>
      <c r="H209" s="122" t="s">
        <v>94</v>
      </c>
      <c r="I209">
        <f t="shared" si="24"/>
        <v>30</v>
      </c>
    </row>
    <row r="210" spans="1:9" x14ac:dyDescent="0.3">
      <c r="A210" t="str">
        <f t="shared" si="19"/>
        <v>202230za</v>
      </c>
      <c r="B210">
        <f t="shared" si="20"/>
        <v>30</v>
      </c>
      <c r="C210" s="18">
        <f t="shared" si="21"/>
        <v>44772</v>
      </c>
      <c r="D210" t="str">
        <f t="shared" si="22"/>
        <v>za</v>
      </c>
      <c r="E210">
        <f t="shared" si="23"/>
        <v>2022</v>
      </c>
      <c r="F210" t="s">
        <v>94</v>
      </c>
      <c r="G210" s="122" t="s">
        <v>94</v>
      </c>
      <c r="H210" s="122" t="s">
        <v>94</v>
      </c>
      <c r="I210">
        <f t="shared" si="24"/>
        <v>30</v>
      </c>
    </row>
    <row r="211" spans="1:9" x14ac:dyDescent="0.3">
      <c r="A211" t="str">
        <f t="shared" si="19"/>
        <v>202230zo</v>
      </c>
      <c r="B211">
        <f t="shared" si="20"/>
        <v>30</v>
      </c>
      <c r="C211" s="18">
        <f t="shared" si="21"/>
        <v>44773</v>
      </c>
      <c r="D211" t="str">
        <f t="shared" si="22"/>
        <v>zo</v>
      </c>
      <c r="E211">
        <f t="shared" si="23"/>
        <v>2022</v>
      </c>
      <c r="F211" t="s">
        <v>94</v>
      </c>
      <c r="G211" s="122" t="s">
        <v>94</v>
      </c>
      <c r="H211" s="122" t="s">
        <v>94</v>
      </c>
      <c r="I211">
        <f t="shared" si="24"/>
        <v>30</v>
      </c>
    </row>
    <row r="212" spans="1:9" x14ac:dyDescent="0.3">
      <c r="A212" t="str">
        <f t="shared" si="19"/>
        <v>202231ma</v>
      </c>
      <c r="B212">
        <f t="shared" si="20"/>
        <v>31</v>
      </c>
      <c r="C212" s="18">
        <f t="shared" si="21"/>
        <v>44774</v>
      </c>
      <c r="D212" t="str">
        <f t="shared" si="22"/>
        <v>ma</v>
      </c>
      <c r="E212">
        <f t="shared" si="23"/>
        <v>2022</v>
      </c>
      <c r="F212" t="s">
        <v>94</v>
      </c>
      <c r="G212" s="122" t="s">
        <v>94</v>
      </c>
      <c r="H212" s="122" t="s">
        <v>94</v>
      </c>
      <c r="I212">
        <f t="shared" si="24"/>
        <v>31</v>
      </c>
    </row>
    <row r="213" spans="1:9" x14ac:dyDescent="0.3">
      <c r="A213" t="str">
        <f t="shared" si="19"/>
        <v>202231di</v>
      </c>
      <c r="B213">
        <f t="shared" si="20"/>
        <v>31</v>
      </c>
      <c r="C213" s="18">
        <f t="shared" si="21"/>
        <v>44775</v>
      </c>
      <c r="D213" t="str">
        <f t="shared" si="22"/>
        <v>di</v>
      </c>
      <c r="E213">
        <f t="shared" si="23"/>
        <v>2022</v>
      </c>
      <c r="F213" t="s">
        <v>94</v>
      </c>
      <c r="G213" s="122" t="s">
        <v>94</v>
      </c>
      <c r="H213" s="122" t="s">
        <v>94</v>
      </c>
      <c r="I213">
        <f t="shared" si="24"/>
        <v>31</v>
      </c>
    </row>
    <row r="214" spans="1:9" x14ac:dyDescent="0.3">
      <c r="A214" t="str">
        <f t="shared" si="19"/>
        <v>202231wo</v>
      </c>
      <c r="B214">
        <f t="shared" si="20"/>
        <v>31</v>
      </c>
      <c r="C214" s="18">
        <f t="shared" si="21"/>
        <v>44776</v>
      </c>
      <c r="D214" t="str">
        <f t="shared" si="22"/>
        <v>wo</v>
      </c>
      <c r="E214">
        <f t="shared" si="23"/>
        <v>2022</v>
      </c>
      <c r="F214" t="s">
        <v>94</v>
      </c>
      <c r="G214" s="122" t="s">
        <v>94</v>
      </c>
      <c r="H214" s="122" t="s">
        <v>94</v>
      </c>
      <c r="I214">
        <f t="shared" si="24"/>
        <v>31</v>
      </c>
    </row>
    <row r="215" spans="1:9" x14ac:dyDescent="0.3">
      <c r="A215" t="str">
        <f t="shared" si="19"/>
        <v>202231do</v>
      </c>
      <c r="B215">
        <f t="shared" si="20"/>
        <v>31</v>
      </c>
      <c r="C215" s="18">
        <f t="shared" si="21"/>
        <v>44777</v>
      </c>
      <c r="D215" t="str">
        <f t="shared" si="22"/>
        <v>do</v>
      </c>
      <c r="E215">
        <f t="shared" si="23"/>
        <v>2022</v>
      </c>
      <c r="F215" t="s">
        <v>94</v>
      </c>
      <c r="G215" s="122" t="s">
        <v>94</v>
      </c>
      <c r="H215" s="122" t="s">
        <v>94</v>
      </c>
      <c r="I215">
        <f t="shared" si="24"/>
        <v>31</v>
      </c>
    </row>
    <row r="216" spans="1:9" x14ac:dyDescent="0.3">
      <c r="A216" t="str">
        <f t="shared" si="19"/>
        <v>202231vr</v>
      </c>
      <c r="B216">
        <f t="shared" si="20"/>
        <v>31</v>
      </c>
      <c r="C216" s="18">
        <f t="shared" si="21"/>
        <v>44778</v>
      </c>
      <c r="D216" t="str">
        <f t="shared" si="22"/>
        <v>vr</v>
      </c>
      <c r="E216">
        <f t="shared" si="23"/>
        <v>2022</v>
      </c>
      <c r="F216" t="s">
        <v>94</v>
      </c>
      <c r="G216" s="122" t="s">
        <v>94</v>
      </c>
      <c r="H216" s="122" t="s">
        <v>94</v>
      </c>
      <c r="I216">
        <f t="shared" si="24"/>
        <v>31</v>
      </c>
    </row>
    <row r="217" spans="1:9" x14ac:dyDescent="0.3">
      <c r="A217" t="str">
        <f t="shared" si="19"/>
        <v>202231za</v>
      </c>
      <c r="B217">
        <f t="shared" si="20"/>
        <v>31</v>
      </c>
      <c r="C217" s="18">
        <f t="shared" si="21"/>
        <v>44779</v>
      </c>
      <c r="D217" t="str">
        <f t="shared" si="22"/>
        <v>za</v>
      </c>
      <c r="E217">
        <f t="shared" si="23"/>
        <v>2022</v>
      </c>
      <c r="F217" t="s">
        <v>94</v>
      </c>
      <c r="G217" s="122" t="s">
        <v>94</v>
      </c>
      <c r="H217" s="122" t="s">
        <v>94</v>
      </c>
      <c r="I217">
        <f t="shared" si="24"/>
        <v>31</v>
      </c>
    </row>
    <row r="218" spans="1:9" x14ac:dyDescent="0.3">
      <c r="A218" t="str">
        <f t="shared" si="19"/>
        <v>202231zo</v>
      </c>
      <c r="B218">
        <f t="shared" si="20"/>
        <v>31</v>
      </c>
      <c r="C218" s="18">
        <f t="shared" si="21"/>
        <v>44780</v>
      </c>
      <c r="D218" t="str">
        <f t="shared" si="22"/>
        <v>zo</v>
      </c>
      <c r="E218">
        <f t="shared" si="23"/>
        <v>2022</v>
      </c>
      <c r="F218" t="s">
        <v>94</v>
      </c>
      <c r="G218" s="122" t="s">
        <v>94</v>
      </c>
      <c r="H218" s="122" t="s">
        <v>94</v>
      </c>
      <c r="I218">
        <f t="shared" si="24"/>
        <v>31</v>
      </c>
    </row>
    <row r="219" spans="1:9" x14ac:dyDescent="0.3">
      <c r="A219" t="str">
        <f t="shared" si="19"/>
        <v>202232ma</v>
      </c>
      <c r="B219">
        <f t="shared" si="20"/>
        <v>32</v>
      </c>
      <c r="C219" s="18">
        <f t="shared" si="21"/>
        <v>44781</v>
      </c>
      <c r="D219" t="str">
        <f t="shared" si="22"/>
        <v>ma</v>
      </c>
      <c r="E219">
        <f t="shared" si="23"/>
        <v>2022</v>
      </c>
      <c r="F219" t="s">
        <v>94</v>
      </c>
      <c r="G219" s="122" t="s">
        <v>94</v>
      </c>
      <c r="H219" s="122" t="s">
        <v>94</v>
      </c>
      <c r="I219">
        <f t="shared" si="24"/>
        <v>32</v>
      </c>
    </row>
    <row r="220" spans="1:9" x14ac:dyDescent="0.3">
      <c r="A220" t="str">
        <f t="shared" si="19"/>
        <v>202232di</v>
      </c>
      <c r="B220">
        <f t="shared" si="20"/>
        <v>32</v>
      </c>
      <c r="C220" s="18">
        <f t="shared" si="21"/>
        <v>44782</v>
      </c>
      <c r="D220" t="str">
        <f t="shared" si="22"/>
        <v>di</v>
      </c>
      <c r="E220">
        <f t="shared" si="23"/>
        <v>2022</v>
      </c>
      <c r="F220" t="s">
        <v>94</v>
      </c>
      <c r="G220" s="122" t="s">
        <v>94</v>
      </c>
      <c r="H220" s="122" t="s">
        <v>94</v>
      </c>
      <c r="I220">
        <f t="shared" si="24"/>
        <v>32</v>
      </c>
    </row>
    <row r="221" spans="1:9" x14ac:dyDescent="0.3">
      <c r="A221" t="str">
        <f t="shared" si="19"/>
        <v>202232wo</v>
      </c>
      <c r="B221">
        <f t="shared" si="20"/>
        <v>32</v>
      </c>
      <c r="C221" s="18">
        <f t="shared" si="21"/>
        <v>44783</v>
      </c>
      <c r="D221" t="str">
        <f t="shared" si="22"/>
        <v>wo</v>
      </c>
      <c r="E221">
        <f t="shared" si="23"/>
        <v>2022</v>
      </c>
      <c r="F221" t="s">
        <v>94</v>
      </c>
      <c r="G221" s="122" t="s">
        <v>94</v>
      </c>
      <c r="H221" s="122" t="s">
        <v>94</v>
      </c>
      <c r="I221">
        <f t="shared" si="24"/>
        <v>32</v>
      </c>
    </row>
    <row r="222" spans="1:9" x14ac:dyDescent="0.3">
      <c r="A222" t="str">
        <f t="shared" si="19"/>
        <v>202232do</v>
      </c>
      <c r="B222">
        <f t="shared" si="20"/>
        <v>32</v>
      </c>
      <c r="C222" s="18">
        <f t="shared" si="21"/>
        <v>44784</v>
      </c>
      <c r="D222" t="str">
        <f t="shared" si="22"/>
        <v>do</v>
      </c>
      <c r="E222">
        <f t="shared" si="23"/>
        <v>2022</v>
      </c>
      <c r="F222" t="s">
        <v>94</v>
      </c>
      <c r="G222" s="122" t="s">
        <v>94</v>
      </c>
      <c r="H222" s="122" t="s">
        <v>94</v>
      </c>
      <c r="I222">
        <f t="shared" si="24"/>
        <v>32</v>
      </c>
    </row>
    <row r="223" spans="1:9" x14ac:dyDescent="0.3">
      <c r="A223" t="str">
        <f t="shared" si="19"/>
        <v>202232vr</v>
      </c>
      <c r="B223">
        <f t="shared" si="20"/>
        <v>32</v>
      </c>
      <c r="C223" s="18">
        <f t="shared" si="21"/>
        <v>44785</v>
      </c>
      <c r="D223" t="str">
        <f t="shared" si="22"/>
        <v>vr</v>
      </c>
      <c r="E223">
        <f t="shared" si="23"/>
        <v>2022</v>
      </c>
      <c r="F223" t="s">
        <v>94</v>
      </c>
      <c r="G223" s="122" t="s">
        <v>94</v>
      </c>
      <c r="H223" s="122" t="s">
        <v>94</v>
      </c>
      <c r="I223">
        <f t="shared" si="24"/>
        <v>32</v>
      </c>
    </row>
    <row r="224" spans="1:9" x14ac:dyDescent="0.3">
      <c r="A224" t="str">
        <f t="shared" si="19"/>
        <v>202232za</v>
      </c>
      <c r="B224">
        <f t="shared" si="20"/>
        <v>32</v>
      </c>
      <c r="C224" s="18">
        <f t="shared" si="21"/>
        <v>44786</v>
      </c>
      <c r="D224" t="str">
        <f t="shared" si="22"/>
        <v>za</v>
      </c>
      <c r="E224">
        <f t="shared" si="23"/>
        <v>2022</v>
      </c>
      <c r="F224" t="s">
        <v>94</v>
      </c>
      <c r="G224" s="122" t="s">
        <v>94</v>
      </c>
      <c r="H224" s="122" t="s">
        <v>94</v>
      </c>
      <c r="I224">
        <f t="shared" si="24"/>
        <v>32</v>
      </c>
    </row>
    <row r="225" spans="1:9" x14ac:dyDescent="0.3">
      <c r="A225" t="str">
        <f t="shared" si="19"/>
        <v>202232zo</v>
      </c>
      <c r="B225">
        <f t="shared" si="20"/>
        <v>32</v>
      </c>
      <c r="C225" s="18">
        <f t="shared" si="21"/>
        <v>44787</v>
      </c>
      <c r="D225" t="str">
        <f t="shared" si="22"/>
        <v>zo</v>
      </c>
      <c r="E225">
        <f t="shared" si="23"/>
        <v>2022</v>
      </c>
      <c r="F225" t="s">
        <v>94</v>
      </c>
      <c r="G225" s="122" t="s">
        <v>94</v>
      </c>
      <c r="H225" s="122" t="s">
        <v>94</v>
      </c>
      <c r="I225">
        <f t="shared" si="24"/>
        <v>32</v>
      </c>
    </row>
    <row r="226" spans="1:9" x14ac:dyDescent="0.3">
      <c r="A226" t="str">
        <f t="shared" si="19"/>
        <v>202233ma</v>
      </c>
      <c r="B226">
        <f t="shared" si="20"/>
        <v>33</v>
      </c>
      <c r="C226" s="18">
        <f t="shared" si="21"/>
        <v>44788</v>
      </c>
      <c r="D226" t="str">
        <f t="shared" si="22"/>
        <v>ma</v>
      </c>
      <c r="E226">
        <f t="shared" si="23"/>
        <v>2022</v>
      </c>
      <c r="F226" t="s">
        <v>94</v>
      </c>
      <c r="G226" s="122" t="s">
        <v>94</v>
      </c>
      <c r="H226" s="122" t="s">
        <v>94</v>
      </c>
      <c r="I226">
        <f t="shared" si="24"/>
        <v>33</v>
      </c>
    </row>
    <row r="227" spans="1:9" x14ac:dyDescent="0.3">
      <c r="A227" t="str">
        <f t="shared" si="19"/>
        <v>202233di</v>
      </c>
      <c r="B227">
        <f t="shared" si="20"/>
        <v>33</v>
      </c>
      <c r="C227" s="18">
        <f t="shared" si="21"/>
        <v>44789</v>
      </c>
      <c r="D227" t="str">
        <f t="shared" si="22"/>
        <v>di</v>
      </c>
      <c r="E227">
        <f t="shared" si="23"/>
        <v>2022</v>
      </c>
      <c r="F227" t="s">
        <v>94</v>
      </c>
      <c r="G227" s="122" t="s">
        <v>94</v>
      </c>
      <c r="H227" s="122" t="s">
        <v>94</v>
      </c>
      <c r="I227">
        <f t="shared" si="24"/>
        <v>33</v>
      </c>
    </row>
    <row r="228" spans="1:9" x14ac:dyDescent="0.3">
      <c r="A228" t="str">
        <f t="shared" si="19"/>
        <v>202233wo</v>
      </c>
      <c r="B228">
        <f t="shared" si="20"/>
        <v>33</v>
      </c>
      <c r="C228" s="18">
        <f t="shared" si="21"/>
        <v>44790</v>
      </c>
      <c r="D228" t="str">
        <f t="shared" si="22"/>
        <v>wo</v>
      </c>
      <c r="E228">
        <f t="shared" si="23"/>
        <v>2022</v>
      </c>
      <c r="F228" t="s">
        <v>94</v>
      </c>
      <c r="G228" s="122" t="s">
        <v>94</v>
      </c>
      <c r="H228" s="122" t="s">
        <v>94</v>
      </c>
      <c r="I228">
        <f t="shared" si="24"/>
        <v>33</v>
      </c>
    </row>
    <row r="229" spans="1:9" x14ac:dyDescent="0.3">
      <c r="A229" t="str">
        <f t="shared" si="19"/>
        <v>202233do</v>
      </c>
      <c r="B229">
        <f t="shared" si="20"/>
        <v>33</v>
      </c>
      <c r="C229" s="18">
        <f t="shared" si="21"/>
        <v>44791</v>
      </c>
      <c r="D229" t="str">
        <f t="shared" si="22"/>
        <v>do</v>
      </c>
      <c r="E229">
        <f t="shared" si="23"/>
        <v>2022</v>
      </c>
      <c r="F229" t="s">
        <v>94</v>
      </c>
      <c r="G229" s="122" t="s">
        <v>94</v>
      </c>
      <c r="H229" s="122" t="s">
        <v>94</v>
      </c>
      <c r="I229">
        <f t="shared" si="24"/>
        <v>33</v>
      </c>
    </row>
    <row r="230" spans="1:9" x14ac:dyDescent="0.3">
      <c r="A230" t="str">
        <f t="shared" si="19"/>
        <v>202233vr</v>
      </c>
      <c r="B230">
        <f t="shared" si="20"/>
        <v>33</v>
      </c>
      <c r="C230" s="18">
        <f t="shared" si="21"/>
        <v>44792</v>
      </c>
      <c r="D230" t="str">
        <f t="shared" si="22"/>
        <v>vr</v>
      </c>
      <c r="E230">
        <f t="shared" si="23"/>
        <v>2022</v>
      </c>
      <c r="F230" t="s">
        <v>94</v>
      </c>
      <c r="G230" s="122" t="s">
        <v>94</v>
      </c>
      <c r="H230" s="122" t="s">
        <v>94</v>
      </c>
      <c r="I230">
        <f t="shared" si="24"/>
        <v>33</v>
      </c>
    </row>
    <row r="231" spans="1:9" x14ac:dyDescent="0.3">
      <c r="A231" t="str">
        <f t="shared" si="19"/>
        <v>202233za</v>
      </c>
      <c r="B231">
        <f t="shared" si="20"/>
        <v>33</v>
      </c>
      <c r="C231" s="18">
        <f t="shared" si="21"/>
        <v>44793</v>
      </c>
      <c r="D231" t="str">
        <f t="shared" si="22"/>
        <v>za</v>
      </c>
      <c r="E231">
        <f t="shared" si="23"/>
        <v>2022</v>
      </c>
      <c r="F231" t="s">
        <v>94</v>
      </c>
      <c r="G231" s="122" t="s">
        <v>94</v>
      </c>
      <c r="H231" s="122" t="s">
        <v>94</v>
      </c>
      <c r="I231">
        <f t="shared" si="24"/>
        <v>33</v>
      </c>
    </row>
    <row r="232" spans="1:9" x14ac:dyDescent="0.3">
      <c r="A232" t="str">
        <f t="shared" si="19"/>
        <v>202233zo</v>
      </c>
      <c r="B232">
        <f t="shared" si="20"/>
        <v>33</v>
      </c>
      <c r="C232" s="18">
        <f t="shared" si="21"/>
        <v>44794</v>
      </c>
      <c r="D232" t="str">
        <f t="shared" si="22"/>
        <v>zo</v>
      </c>
      <c r="E232">
        <f t="shared" si="23"/>
        <v>2022</v>
      </c>
      <c r="F232" t="s">
        <v>94</v>
      </c>
      <c r="G232" s="122" t="s">
        <v>94</v>
      </c>
      <c r="H232" s="122" t="s">
        <v>94</v>
      </c>
      <c r="I232">
        <f t="shared" si="24"/>
        <v>33</v>
      </c>
    </row>
    <row r="233" spans="1:9" x14ac:dyDescent="0.3">
      <c r="A233" t="str">
        <f t="shared" si="19"/>
        <v>202234ma</v>
      </c>
      <c r="B233">
        <f t="shared" si="20"/>
        <v>34</v>
      </c>
      <c r="C233" s="18">
        <f t="shared" si="21"/>
        <v>44795</v>
      </c>
      <c r="D233" t="str">
        <f t="shared" si="22"/>
        <v>ma</v>
      </c>
      <c r="E233">
        <f t="shared" si="23"/>
        <v>2022</v>
      </c>
      <c r="F233" t="s">
        <v>94</v>
      </c>
      <c r="G233" s="122" t="s">
        <v>107</v>
      </c>
      <c r="H233" s="122" t="s">
        <v>94</v>
      </c>
      <c r="I233">
        <f t="shared" si="24"/>
        <v>34</v>
      </c>
    </row>
    <row r="234" spans="1:9" x14ac:dyDescent="0.3">
      <c r="A234" t="str">
        <f t="shared" si="19"/>
        <v>202234di</v>
      </c>
      <c r="B234">
        <f t="shared" si="20"/>
        <v>34</v>
      </c>
      <c r="C234" s="18">
        <f t="shared" si="21"/>
        <v>44796</v>
      </c>
      <c r="D234" t="str">
        <f t="shared" si="22"/>
        <v>di</v>
      </c>
      <c r="E234">
        <f t="shared" si="23"/>
        <v>2022</v>
      </c>
      <c r="F234" t="s">
        <v>94</v>
      </c>
      <c r="G234" s="122" t="s">
        <v>107</v>
      </c>
      <c r="H234" s="122" t="s">
        <v>94</v>
      </c>
      <c r="I234">
        <f t="shared" si="24"/>
        <v>34</v>
      </c>
    </row>
    <row r="235" spans="1:9" x14ac:dyDescent="0.3">
      <c r="A235" t="str">
        <f t="shared" si="19"/>
        <v>202234wo</v>
      </c>
      <c r="B235">
        <f t="shared" si="20"/>
        <v>34</v>
      </c>
      <c r="C235" s="18">
        <f t="shared" si="21"/>
        <v>44797</v>
      </c>
      <c r="D235" t="str">
        <f t="shared" si="22"/>
        <v>wo</v>
      </c>
      <c r="E235">
        <f t="shared" si="23"/>
        <v>2022</v>
      </c>
      <c r="F235" t="s">
        <v>94</v>
      </c>
      <c r="G235" s="122" t="s">
        <v>107</v>
      </c>
      <c r="H235" s="122" t="s">
        <v>94</v>
      </c>
      <c r="I235">
        <f t="shared" si="24"/>
        <v>34</v>
      </c>
    </row>
    <row r="236" spans="1:9" x14ac:dyDescent="0.3">
      <c r="A236" t="str">
        <f t="shared" si="19"/>
        <v>202234do</v>
      </c>
      <c r="B236">
        <f t="shared" si="20"/>
        <v>34</v>
      </c>
      <c r="C236" s="18">
        <f t="shared" si="21"/>
        <v>44798</v>
      </c>
      <c r="D236" t="str">
        <f t="shared" si="22"/>
        <v>do</v>
      </c>
      <c r="E236">
        <f t="shared" si="23"/>
        <v>2022</v>
      </c>
      <c r="F236" t="s">
        <v>94</v>
      </c>
      <c r="G236" s="122" t="s">
        <v>107</v>
      </c>
      <c r="H236" s="122" t="s">
        <v>94</v>
      </c>
      <c r="I236">
        <f t="shared" si="24"/>
        <v>34</v>
      </c>
    </row>
    <row r="237" spans="1:9" x14ac:dyDescent="0.3">
      <c r="A237" t="str">
        <f t="shared" si="19"/>
        <v>202234vr</v>
      </c>
      <c r="B237">
        <f t="shared" si="20"/>
        <v>34</v>
      </c>
      <c r="C237" s="18">
        <f t="shared" si="21"/>
        <v>44799</v>
      </c>
      <c r="D237" t="str">
        <f t="shared" si="22"/>
        <v>vr</v>
      </c>
      <c r="E237">
        <f t="shared" si="23"/>
        <v>2022</v>
      </c>
      <c r="F237" t="s">
        <v>94</v>
      </c>
      <c r="G237" s="122" t="s">
        <v>107</v>
      </c>
      <c r="H237" s="122" t="s">
        <v>94</v>
      </c>
      <c r="I237">
        <f t="shared" si="24"/>
        <v>34</v>
      </c>
    </row>
    <row r="238" spans="1:9" x14ac:dyDescent="0.3">
      <c r="A238" t="str">
        <f t="shared" si="19"/>
        <v>202234za</v>
      </c>
      <c r="B238">
        <f t="shared" si="20"/>
        <v>34</v>
      </c>
      <c r="C238" s="18">
        <f t="shared" si="21"/>
        <v>44800</v>
      </c>
      <c r="D238" t="str">
        <f t="shared" si="22"/>
        <v>za</v>
      </c>
      <c r="E238">
        <f t="shared" si="23"/>
        <v>2022</v>
      </c>
      <c r="F238" t="s">
        <v>94</v>
      </c>
      <c r="G238" s="122" t="s">
        <v>107</v>
      </c>
      <c r="H238" s="122" t="s">
        <v>94</v>
      </c>
      <c r="I238">
        <f t="shared" si="24"/>
        <v>34</v>
      </c>
    </row>
    <row r="239" spans="1:9" x14ac:dyDescent="0.3">
      <c r="A239" t="str">
        <f t="shared" si="19"/>
        <v>202234zo</v>
      </c>
      <c r="B239">
        <f t="shared" si="20"/>
        <v>34</v>
      </c>
      <c r="C239" s="18">
        <f t="shared" si="21"/>
        <v>44801</v>
      </c>
      <c r="D239" t="str">
        <f t="shared" si="22"/>
        <v>zo</v>
      </c>
      <c r="E239">
        <f t="shared" si="23"/>
        <v>2022</v>
      </c>
      <c r="F239" t="s">
        <v>94</v>
      </c>
      <c r="G239" s="122" t="s">
        <v>107</v>
      </c>
      <c r="H239" s="122" t="s">
        <v>94</v>
      </c>
      <c r="I239">
        <f t="shared" si="24"/>
        <v>34</v>
      </c>
    </row>
    <row r="240" spans="1:9" x14ac:dyDescent="0.3">
      <c r="A240" t="str">
        <f t="shared" si="19"/>
        <v>202235ma</v>
      </c>
      <c r="B240">
        <f t="shared" si="20"/>
        <v>35</v>
      </c>
      <c r="C240" s="18">
        <f t="shared" si="21"/>
        <v>44802</v>
      </c>
      <c r="D240" t="str">
        <f t="shared" si="22"/>
        <v>ma</v>
      </c>
      <c r="E240">
        <f t="shared" si="23"/>
        <v>2022</v>
      </c>
      <c r="F240" t="s">
        <v>107</v>
      </c>
      <c r="G240" s="122" t="s">
        <v>107</v>
      </c>
      <c r="H240" s="122" t="s">
        <v>94</v>
      </c>
      <c r="I240">
        <f t="shared" si="24"/>
        <v>35</v>
      </c>
    </row>
    <row r="241" spans="1:9" x14ac:dyDescent="0.3">
      <c r="A241" t="str">
        <f t="shared" si="19"/>
        <v>202235di</v>
      </c>
      <c r="B241">
        <f t="shared" si="20"/>
        <v>35</v>
      </c>
      <c r="C241" s="18">
        <f t="shared" si="21"/>
        <v>44803</v>
      </c>
      <c r="D241" t="str">
        <f t="shared" si="22"/>
        <v>di</v>
      </c>
      <c r="E241">
        <f t="shared" si="23"/>
        <v>2022</v>
      </c>
      <c r="F241" t="s">
        <v>107</v>
      </c>
      <c r="G241" s="122" t="s">
        <v>107</v>
      </c>
      <c r="H241" s="122" t="s">
        <v>94</v>
      </c>
      <c r="I241">
        <f t="shared" si="24"/>
        <v>35</v>
      </c>
    </row>
    <row r="242" spans="1:9" x14ac:dyDescent="0.3">
      <c r="A242" t="str">
        <f t="shared" si="19"/>
        <v>202235wo</v>
      </c>
      <c r="B242">
        <f t="shared" si="20"/>
        <v>35</v>
      </c>
      <c r="C242" s="18">
        <f t="shared" si="21"/>
        <v>44804</v>
      </c>
      <c r="D242" t="str">
        <f t="shared" si="22"/>
        <v>wo</v>
      </c>
      <c r="E242">
        <f t="shared" si="23"/>
        <v>2022</v>
      </c>
      <c r="F242" t="s">
        <v>107</v>
      </c>
      <c r="G242" s="122" t="s">
        <v>107</v>
      </c>
      <c r="H242" s="122" t="s">
        <v>94</v>
      </c>
      <c r="I242">
        <f t="shared" si="24"/>
        <v>35</v>
      </c>
    </row>
    <row r="243" spans="1:9" x14ac:dyDescent="0.3">
      <c r="A243" t="str">
        <f t="shared" si="19"/>
        <v>202235do</v>
      </c>
      <c r="B243">
        <f t="shared" si="20"/>
        <v>35</v>
      </c>
      <c r="C243" s="18">
        <f t="shared" si="21"/>
        <v>44805</v>
      </c>
      <c r="D243" t="str">
        <f t="shared" si="22"/>
        <v>do</v>
      </c>
      <c r="E243">
        <f t="shared" si="23"/>
        <v>2022</v>
      </c>
      <c r="F243" t="s">
        <v>107</v>
      </c>
      <c r="G243" s="122" t="s">
        <v>107</v>
      </c>
      <c r="H243" s="122" t="s">
        <v>94</v>
      </c>
      <c r="I243">
        <f t="shared" si="24"/>
        <v>35</v>
      </c>
    </row>
    <row r="244" spans="1:9" x14ac:dyDescent="0.3">
      <c r="A244" t="str">
        <f t="shared" si="19"/>
        <v>202235vr</v>
      </c>
      <c r="B244">
        <f t="shared" si="20"/>
        <v>35</v>
      </c>
      <c r="C244" s="18">
        <f t="shared" si="21"/>
        <v>44806</v>
      </c>
      <c r="D244" t="str">
        <f t="shared" si="22"/>
        <v>vr</v>
      </c>
      <c r="E244">
        <f t="shared" si="23"/>
        <v>2022</v>
      </c>
      <c r="F244" t="s">
        <v>107</v>
      </c>
      <c r="G244" s="122" t="s">
        <v>107</v>
      </c>
      <c r="H244" s="122" t="s">
        <v>94</v>
      </c>
      <c r="I244">
        <f t="shared" si="24"/>
        <v>35</v>
      </c>
    </row>
    <row r="245" spans="1:9" x14ac:dyDescent="0.3">
      <c r="A245" t="str">
        <f t="shared" si="19"/>
        <v>202235za</v>
      </c>
      <c r="B245">
        <f t="shared" si="20"/>
        <v>35</v>
      </c>
      <c r="C245" s="18">
        <f t="shared" si="21"/>
        <v>44807</v>
      </c>
      <c r="D245" t="str">
        <f t="shared" si="22"/>
        <v>za</v>
      </c>
      <c r="E245">
        <f t="shared" si="23"/>
        <v>2022</v>
      </c>
      <c r="F245" t="s">
        <v>107</v>
      </c>
      <c r="G245" s="122" t="s">
        <v>107</v>
      </c>
      <c r="H245" s="122" t="s">
        <v>94</v>
      </c>
      <c r="I245">
        <f t="shared" si="24"/>
        <v>35</v>
      </c>
    </row>
    <row r="246" spans="1:9" x14ac:dyDescent="0.3">
      <c r="A246" t="str">
        <f t="shared" si="19"/>
        <v>202235zo</v>
      </c>
      <c r="B246">
        <f t="shared" si="20"/>
        <v>35</v>
      </c>
      <c r="C246" s="18">
        <f t="shared" si="21"/>
        <v>44808</v>
      </c>
      <c r="D246" t="str">
        <f t="shared" si="22"/>
        <v>zo</v>
      </c>
      <c r="E246">
        <f t="shared" si="23"/>
        <v>2022</v>
      </c>
      <c r="F246" t="s">
        <v>107</v>
      </c>
      <c r="G246" s="122" t="s">
        <v>107</v>
      </c>
      <c r="H246" s="122" t="s">
        <v>94</v>
      </c>
      <c r="I246">
        <f t="shared" si="24"/>
        <v>35</v>
      </c>
    </row>
    <row r="247" spans="1:9" x14ac:dyDescent="0.3">
      <c r="A247" t="str">
        <f t="shared" si="19"/>
        <v>202236ma</v>
      </c>
      <c r="B247">
        <f t="shared" si="20"/>
        <v>36</v>
      </c>
      <c r="C247" s="18">
        <f t="shared" si="21"/>
        <v>44809</v>
      </c>
      <c r="D247" t="str">
        <f t="shared" si="22"/>
        <v>ma</v>
      </c>
      <c r="E247">
        <f t="shared" si="23"/>
        <v>2022</v>
      </c>
      <c r="F247" t="s">
        <v>107</v>
      </c>
      <c r="G247" s="122" t="s">
        <v>107</v>
      </c>
      <c r="H247" s="122" t="s">
        <v>107</v>
      </c>
      <c r="I247">
        <f t="shared" si="24"/>
        <v>36</v>
      </c>
    </row>
    <row r="248" spans="1:9" x14ac:dyDescent="0.3">
      <c r="A248" t="str">
        <f t="shared" si="19"/>
        <v>202236di</v>
      </c>
      <c r="B248">
        <f t="shared" si="20"/>
        <v>36</v>
      </c>
      <c r="C248" s="18">
        <f t="shared" si="21"/>
        <v>44810</v>
      </c>
      <c r="D248" t="str">
        <f t="shared" si="22"/>
        <v>di</v>
      </c>
      <c r="E248">
        <f t="shared" si="23"/>
        <v>2022</v>
      </c>
      <c r="F248" t="s">
        <v>107</v>
      </c>
      <c r="G248" s="122" t="s">
        <v>107</v>
      </c>
      <c r="H248" s="122" t="s">
        <v>107</v>
      </c>
      <c r="I248">
        <f t="shared" si="24"/>
        <v>36</v>
      </c>
    </row>
    <row r="249" spans="1:9" x14ac:dyDescent="0.3">
      <c r="A249" t="str">
        <f t="shared" si="19"/>
        <v>202236wo</v>
      </c>
      <c r="B249">
        <f t="shared" si="20"/>
        <v>36</v>
      </c>
      <c r="C249" s="18">
        <f t="shared" si="21"/>
        <v>44811</v>
      </c>
      <c r="D249" t="str">
        <f t="shared" si="22"/>
        <v>wo</v>
      </c>
      <c r="E249">
        <f t="shared" si="23"/>
        <v>2022</v>
      </c>
      <c r="F249" t="s">
        <v>107</v>
      </c>
      <c r="G249" s="122" t="s">
        <v>107</v>
      </c>
      <c r="H249" s="122" t="s">
        <v>107</v>
      </c>
      <c r="I249">
        <f t="shared" si="24"/>
        <v>36</v>
      </c>
    </row>
    <row r="250" spans="1:9" x14ac:dyDescent="0.3">
      <c r="A250" t="str">
        <f t="shared" si="19"/>
        <v>202236do</v>
      </c>
      <c r="B250">
        <f t="shared" si="20"/>
        <v>36</v>
      </c>
      <c r="C250" s="18">
        <f t="shared" si="21"/>
        <v>44812</v>
      </c>
      <c r="D250" t="str">
        <f t="shared" si="22"/>
        <v>do</v>
      </c>
      <c r="E250">
        <f t="shared" si="23"/>
        <v>2022</v>
      </c>
      <c r="F250" t="s">
        <v>107</v>
      </c>
      <c r="G250" s="122" t="s">
        <v>107</v>
      </c>
      <c r="H250" s="122" t="s">
        <v>107</v>
      </c>
      <c r="I250">
        <f t="shared" si="24"/>
        <v>36</v>
      </c>
    </row>
    <row r="251" spans="1:9" x14ac:dyDescent="0.3">
      <c r="A251" t="str">
        <f t="shared" si="19"/>
        <v>202236vr</v>
      </c>
      <c r="B251">
        <f t="shared" si="20"/>
        <v>36</v>
      </c>
      <c r="C251" s="18">
        <f t="shared" si="21"/>
        <v>44813</v>
      </c>
      <c r="D251" t="str">
        <f t="shared" si="22"/>
        <v>vr</v>
      </c>
      <c r="E251">
        <f t="shared" si="23"/>
        <v>2022</v>
      </c>
      <c r="F251" t="s">
        <v>107</v>
      </c>
      <c r="G251" s="122" t="s">
        <v>107</v>
      </c>
      <c r="H251" s="122" t="s">
        <v>107</v>
      </c>
      <c r="I251">
        <f t="shared" si="24"/>
        <v>36</v>
      </c>
    </row>
    <row r="252" spans="1:9" x14ac:dyDescent="0.3">
      <c r="A252" t="str">
        <f t="shared" si="19"/>
        <v>202236za</v>
      </c>
      <c r="B252">
        <f t="shared" si="20"/>
        <v>36</v>
      </c>
      <c r="C252" s="18">
        <f t="shared" si="21"/>
        <v>44814</v>
      </c>
      <c r="D252" t="str">
        <f t="shared" si="22"/>
        <v>za</v>
      </c>
      <c r="E252">
        <f t="shared" si="23"/>
        <v>2022</v>
      </c>
      <c r="F252" t="s">
        <v>107</v>
      </c>
      <c r="G252" s="122" t="s">
        <v>107</v>
      </c>
      <c r="H252" s="122" t="s">
        <v>107</v>
      </c>
      <c r="I252">
        <f t="shared" si="24"/>
        <v>36</v>
      </c>
    </row>
    <row r="253" spans="1:9" x14ac:dyDescent="0.3">
      <c r="A253" t="str">
        <f t="shared" si="19"/>
        <v>202236zo</v>
      </c>
      <c r="B253">
        <f t="shared" si="20"/>
        <v>36</v>
      </c>
      <c r="C253" s="18">
        <f t="shared" si="21"/>
        <v>44815</v>
      </c>
      <c r="D253" t="str">
        <f t="shared" si="22"/>
        <v>zo</v>
      </c>
      <c r="E253">
        <f t="shared" si="23"/>
        <v>2022</v>
      </c>
      <c r="F253" t="s">
        <v>107</v>
      </c>
      <c r="G253" s="122" t="s">
        <v>107</v>
      </c>
      <c r="H253" s="122" t="s">
        <v>107</v>
      </c>
      <c r="I253">
        <f t="shared" si="24"/>
        <v>36</v>
      </c>
    </row>
    <row r="254" spans="1:9" x14ac:dyDescent="0.3">
      <c r="A254" t="str">
        <f t="shared" si="19"/>
        <v>202237ma</v>
      </c>
      <c r="B254">
        <f t="shared" si="20"/>
        <v>37</v>
      </c>
      <c r="C254" s="18">
        <f t="shared" si="21"/>
        <v>44816</v>
      </c>
      <c r="D254" t="str">
        <f t="shared" si="22"/>
        <v>ma</v>
      </c>
      <c r="E254">
        <f t="shared" si="23"/>
        <v>2022</v>
      </c>
      <c r="F254" t="s">
        <v>107</v>
      </c>
      <c r="G254" s="122" t="s">
        <v>107</v>
      </c>
      <c r="H254" s="122" t="s">
        <v>107</v>
      </c>
      <c r="I254">
        <f t="shared" si="24"/>
        <v>37</v>
      </c>
    </row>
    <row r="255" spans="1:9" x14ac:dyDescent="0.3">
      <c r="A255" t="str">
        <f t="shared" si="19"/>
        <v>202237di</v>
      </c>
      <c r="B255">
        <f t="shared" si="20"/>
        <v>37</v>
      </c>
      <c r="C255" s="18">
        <f t="shared" si="21"/>
        <v>44817</v>
      </c>
      <c r="D255" t="str">
        <f t="shared" si="22"/>
        <v>di</v>
      </c>
      <c r="E255">
        <f t="shared" si="23"/>
        <v>2022</v>
      </c>
      <c r="F255" t="s">
        <v>107</v>
      </c>
      <c r="G255" s="122" t="s">
        <v>107</v>
      </c>
      <c r="H255" s="122" t="s">
        <v>107</v>
      </c>
      <c r="I255">
        <f t="shared" si="24"/>
        <v>37</v>
      </c>
    </row>
    <row r="256" spans="1:9" x14ac:dyDescent="0.3">
      <c r="A256" t="str">
        <f t="shared" si="19"/>
        <v>202237wo</v>
      </c>
      <c r="B256">
        <f t="shared" si="20"/>
        <v>37</v>
      </c>
      <c r="C256" s="18">
        <f t="shared" si="21"/>
        <v>44818</v>
      </c>
      <c r="D256" t="str">
        <f t="shared" si="22"/>
        <v>wo</v>
      </c>
      <c r="E256">
        <f t="shared" si="23"/>
        <v>2022</v>
      </c>
      <c r="F256" t="s">
        <v>107</v>
      </c>
      <c r="G256" s="122" t="s">
        <v>107</v>
      </c>
      <c r="H256" s="122" t="s">
        <v>107</v>
      </c>
      <c r="I256">
        <f t="shared" si="24"/>
        <v>37</v>
      </c>
    </row>
    <row r="257" spans="1:9" x14ac:dyDescent="0.3">
      <c r="A257" t="str">
        <f t="shared" si="19"/>
        <v>202237do</v>
      </c>
      <c r="B257">
        <f t="shared" si="20"/>
        <v>37</v>
      </c>
      <c r="C257" s="18">
        <f t="shared" si="21"/>
        <v>44819</v>
      </c>
      <c r="D257" t="str">
        <f t="shared" si="22"/>
        <v>do</v>
      </c>
      <c r="E257">
        <f t="shared" si="23"/>
        <v>2022</v>
      </c>
      <c r="F257" t="s">
        <v>107</v>
      </c>
      <c r="G257" s="122" t="s">
        <v>107</v>
      </c>
      <c r="H257" s="122" t="s">
        <v>107</v>
      </c>
      <c r="I257">
        <f t="shared" si="24"/>
        <v>37</v>
      </c>
    </row>
    <row r="258" spans="1:9" x14ac:dyDescent="0.3">
      <c r="A258" t="str">
        <f t="shared" ref="A258:A321" si="25">E258&amp;B258&amp;D258</f>
        <v>202237vr</v>
      </c>
      <c r="B258">
        <f t="shared" si="20"/>
        <v>37</v>
      </c>
      <c r="C258" s="18">
        <f t="shared" si="21"/>
        <v>44820</v>
      </c>
      <c r="D258" t="str">
        <f t="shared" si="22"/>
        <v>vr</v>
      </c>
      <c r="E258">
        <f t="shared" si="23"/>
        <v>2022</v>
      </c>
      <c r="F258" t="s">
        <v>107</v>
      </c>
      <c r="G258" s="122" t="s">
        <v>107</v>
      </c>
      <c r="H258" s="122" t="s">
        <v>107</v>
      </c>
      <c r="I258">
        <f t="shared" si="24"/>
        <v>37</v>
      </c>
    </row>
    <row r="259" spans="1:9" x14ac:dyDescent="0.3">
      <c r="A259" t="str">
        <f t="shared" si="25"/>
        <v>202237za</v>
      </c>
      <c r="B259">
        <f t="shared" si="20"/>
        <v>37</v>
      </c>
      <c r="C259" s="18">
        <f t="shared" si="21"/>
        <v>44821</v>
      </c>
      <c r="D259" t="str">
        <f t="shared" si="22"/>
        <v>za</v>
      </c>
      <c r="E259">
        <f t="shared" si="23"/>
        <v>2022</v>
      </c>
      <c r="F259" t="s">
        <v>107</v>
      </c>
      <c r="G259" s="122" t="s">
        <v>107</v>
      </c>
      <c r="H259" s="122" t="s">
        <v>107</v>
      </c>
      <c r="I259">
        <f t="shared" si="24"/>
        <v>37</v>
      </c>
    </row>
    <row r="260" spans="1:9" x14ac:dyDescent="0.3">
      <c r="A260" t="str">
        <f t="shared" si="25"/>
        <v>202237zo</v>
      </c>
      <c r="B260">
        <f t="shared" si="20"/>
        <v>37</v>
      </c>
      <c r="C260" s="18">
        <f t="shared" si="21"/>
        <v>44822</v>
      </c>
      <c r="D260" t="str">
        <f t="shared" si="22"/>
        <v>zo</v>
      </c>
      <c r="E260">
        <f t="shared" si="23"/>
        <v>2022</v>
      </c>
      <c r="F260" t="s">
        <v>107</v>
      </c>
      <c r="G260" s="122" t="s">
        <v>107</v>
      </c>
      <c r="H260" s="122" t="s">
        <v>107</v>
      </c>
      <c r="I260">
        <f t="shared" si="24"/>
        <v>37</v>
      </c>
    </row>
    <row r="261" spans="1:9" x14ac:dyDescent="0.3">
      <c r="A261" t="str">
        <f t="shared" si="25"/>
        <v>202238ma</v>
      </c>
      <c r="B261">
        <f t="shared" si="20"/>
        <v>38</v>
      </c>
      <c r="C261" s="18">
        <f t="shared" si="21"/>
        <v>44823</v>
      </c>
      <c r="D261" t="str">
        <f t="shared" si="22"/>
        <v>ma</v>
      </c>
      <c r="E261">
        <f t="shared" si="23"/>
        <v>2022</v>
      </c>
      <c r="F261" t="s">
        <v>107</v>
      </c>
      <c r="G261" s="122" t="s">
        <v>107</v>
      </c>
      <c r="H261" s="122" t="s">
        <v>107</v>
      </c>
      <c r="I261">
        <f t="shared" si="24"/>
        <v>38</v>
      </c>
    </row>
    <row r="262" spans="1:9" x14ac:dyDescent="0.3">
      <c r="A262" t="str">
        <f t="shared" si="25"/>
        <v>202238di</v>
      </c>
      <c r="B262">
        <f t="shared" si="20"/>
        <v>38</v>
      </c>
      <c r="C262" s="18">
        <f t="shared" si="21"/>
        <v>44824</v>
      </c>
      <c r="D262" t="str">
        <f t="shared" si="22"/>
        <v>di</v>
      </c>
      <c r="E262">
        <f t="shared" si="23"/>
        <v>2022</v>
      </c>
      <c r="F262" t="s">
        <v>107</v>
      </c>
      <c r="G262" s="122" t="s">
        <v>107</v>
      </c>
      <c r="H262" s="122" t="s">
        <v>107</v>
      </c>
      <c r="I262">
        <f t="shared" si="24"/>
        <v>38</v>
      </c>
    </row>
    <row r="263" spans="1:9" x14ac:dyDescent="0.3">
      <c r="A263" t="str">
        <f t="shared" si="25"/>
        <v>202238wo</v>
      </c>
      <c r="B263">
        <f t="shared" si="20"/>
        <v>38</v>
      </c>
      <c r="C263" s="18">
        <f t="shared" si="21"/>
        <v>44825</v>
      </c>
      <c r="D263" t="str">
        <f t="shared" si="22"/>
        <v>wo</v>
      </c>
      <c r="E263">
        <f t="shared" si="23"/>
        <v>2022</v>
      </c>
      <c r="F263" t="s">
        <v>107</v>
      </c>
      <c r="G263" s="122" t="s">
        <v>107</v>
      </c>
      <c r="H263" s="122" t="s">
        <v>107</v>
      </c>
      <c r="I263">
        <f t="shared" si="24"/>
        <v>38</v>
      </c>
    </row>
    <row r="264" spans="1:9" x14ac:dyDescent="0.3">
      <c r="A264" t="str">
        <f t="shared" si="25"/>
        <v>202238do</v>
      </c>
      <c r="B264">
        <f t="shared" si="20"/>
        <v>38</v>
      </c>
      <c r="C264" s="18">
        <f t="shared" si="21"/>
        <v>44826</v>
      </c>
      <c r="D264" t="str">
        <f t="shared" si="22"/>
        <v>do</v>
      </c>
      <c r="E264">
        <f t="shared" si="23"/>
        <v>2022</v>
      </c>
      <c r="F264" t="s">
        <v>107</v>
      </c>
      <c r="G264" s="122" t="s">
        <v>107</v>
      </c>
      <c r="H264" s="122" t="s">
        <v>107</v>
      </c>
      <c r="I264">
        <f t="shared" si="24"/>
        <v>38</v>
      </c>
    </row>
    <row r="265" spans="1:9" x14ac:dyDescent="0.3">
      <c r="A265" t="str">
        <f t="shared" si="25"/>
        <v>202238vr</v>
      </c>
      <c r="B265">
        <f t="shared" si="20"/>
        <v>38</v>
      </c>
      <c r="C265" s="18">
        <f t="shared" si="21"/>
        <v>44827</v>
      </c>
      <c r="D265" t="str">
        <f t="shared" si="22"/>
        <v>vr</v>
      </c>
      <c r="E265">
        <f t="shared" si="23"/>
        <v>2022</v>
      </c>
      <c r="F265" t="s">
        <v>107</v>
      </c>
      <c r="G265" s="122" t="s">
        <v>107</v>
      </c>
      <c r="H265" s="122" t="s">
        <v>107</v>
      </c>
      <c r="I265">
        <f t="shared" si="24"/>
        <v>38</v>
      </c>
    </row>
    <row r="266" spans="1:9" x14ac:dyDescent="0.3">
      <c r="A266" t="str">
        <f t="shared" si="25"/>
        <v>202238za</v>
      </c>
      <c r="B266">
        <f t="shared" ref="B266:B329" si="26">B259+1</f>
        <v>38</v>
      </c>
      <c r="C266" s="18">
        <f t="shared" ref="C266:C329" si="27">C265+1</f>
        <v>44828</v>
      </c>
      <c r="D266" t="str">
        <f t="shared" ref="D266:D329" si="28">+D259</f>
        <v>za</v>
      </c>
      <c r="E266">
        <f t="shared" ref="E266:E329" si="29">YEAR(C266)</f>
        <v>2022</v>
      </c>
      <c r="F266" t="s">
        <v>107</v>
      </c>
      <c r="G266" s="122" t="s">
        <v>107</v>
      </c>
      <c r="H266" s="122" t="s">
        <v>107</v>
      </c>
      <c r="I266">
        <f t="shared" ref="I266:I329" si="30">+I259+1</f>
        <v>38</v>
      </c>
    </row>
    <row r="267" spans="1:9" x14ac:dyDescent="0.3">
      <c r="A267" t="str">
        <f t="shared" si="25"/>
        <v>202238zo</v>
      </c>
      <c r="B267">
        <f t="shared" si="26"/>
        <v>38</v>
      </c>
      <c r="C267" s="18">
        <f t="shared" si="27"/>
        <v>44829</v>
      </c>
      <c r="D267" t="str">
        <f t="shared" si="28"/>
        <v>zo</v>
      </c>
      <c r="E267">
        <f t="shared" si="29"/>
        <v>2022</v>
      </c>
      <c r="F267" t="s">
        <v>107</v>
      </c>
      <c r="G267" s="122" t="s">
        <v>107</v>
      </c>
      <c r="H267" s="122" t="s">
        <v>107</v>
      </c>
      <c r="I267">
        <f t="shared" si="30"/>
        <v>38</v>
      </c>
    </row>
    <row r="268" spans="1:9" x14ac:dyDescent="0.3">
      <c r="A268" t="str">
        <f t="shared" si="25"/>
        <v>202239ma</v>
      </c>
      <c r="B268">
        <f t="shared" si="26"/>
        <v>39</v>
      </c>
      <c r="C268" s="18">
        <f t="shared" si="27"/>
        <v>44830</v>
      </c>
      <c r="D268" t="str">
        <f t="shared" si="28"/>
        <v>ma</v>
      </c>
      <c r="E268">
        <f t="shared" si="29"/>
        <v>2022</v>
      </c>
      <c r="F268" t="s">
        <v>107</v>
      </c>
      <c r="G268" s="122" t="s">
        <v>107</v>
      </c>
      <c r="H268" s="122" t="s">
        <v>107</v>
      </c>
      <c r="I268">
        <f t="shared" si="30"/>
        <v>39</v>
      </c>
    </row>
    <row r="269" spans="1:9" x14ac:dyDescent="0.3">
      <c r="A269" t="str">
        <f t="shared" si="25"/>
        <v>202239di</v>
      </c>
      <c r="B269">
        <f t="shared" si="26"/>
        <v>39</v>
      </c>
      <c r="C269" s="18">
        <f t="shared" si="27"/>
        <v>44831</v>
      </c>
      <c r="D269" t="str">
        <f t="shared" si="28"/>
        <v>di</v>
      </c>
      <c r="E269">
        <f t="shared" si="29"/>
        <v>2022</v>
      </c>
      <c r="F269" t="s">
        <v>107</v>
      </c>
      <c r="G269" s="122" t="s">
        <v>107</v>
      </c>
      <c r="H269" s="122" t="s">
        <v>107</v>
      </c>
      <c r="I269">
        <f t="shared" si="30"/>
        <v>39</v>
      </c>
    </row>
    <row r="270" spans="1:9" x14ac:dyDescent="0.3">
      <c r="A270" t="str">
        <f t="shared" si="25"/>
        <v>202239wo</v>
      </c>
      <c r="B270">
        <f t="shared" si="26"/>
        <v>39</v>
      </c>
      <c r="C270" s="18">
        <f t="shared" si="27"/>
        <v>44832</v>
      </c>
      <c r="D270" t="str">
        <f t="shared" si="28"/>
        <v>wo</v>
      </c>
      <c r="E270">
        <f t="shared" si="29"/>
        <v>2022</v>
      </c>
      <c r="F270" t="s">
        <v>107</v>
      </c>
      <c r="G270" s="122" t="s">
        <v>107</v>
      </c>
      <c r="H270" s="122" t="s">
        <v>107</v>
      </c>
      <c r="I270">
        <f t="shared" si="30"/>
        <v>39</v>
      </c>
    </row>
    <row r="271" spans="1:9" x14ac:dyDescent="0.3">
      <c r="A271" t="str">
        <f t="shared" si="25"/>
        <v>202239do</v>
      </c>
      <c r="B271">
        <f t="shared" si="26"/>
        <v>39</v>
      </c>
      <c r="C271" s="18">
        <f t="shared" si="27"/>
        <v>44833</v>
      </c>
      <c r="D271" t="str">
        <f t="shared" si="28"/>
        <v>do</v>
      </c>
      <c r="E271">
        <f t="shared" si="29"/>
        <v>2022</v>
      </c>
      <c r="F271" t="s">
        <v>107</v>
      </c>
      <c r="G271" s="122" t="s">
        <v>107</v>
      </c>
      <c r="H271" s="122" t="s">
        <v>107</v>
      </c>
      <c r="I271">
        <f t="shared" si="30"/>
        <v>39</v>
      </c>
    </row>
    <row r="272" spans="1:9" x14ac:dyDescent="0.3">
      <c r="A272" t="str">
        <f t="shared" si="25"/>
        <v>202239vr</v>
      </c>
      <c r="B272">
        <f t="shared" si="26"/>
        <v>39</v>
      </c>
      <c r="C272" s="18">
        <f t="shared" si="27"/>
        <v>44834</v>
      </c>
      <c r="D272" t="str">
        <f t="shared" si="28"/>
        <v>vr</v>
      </c>
      <c r="E272">
        <f t="shared" si="29"/>
        <v>2022</v>
      </c>
      <c r="F272" t="s">
        <v>107</v>
      </c>
      <c r="G272" s="122" t="s">
        <v>107</v>
      </c>
      <c r="H272" s="122" t="s">
        <v>107</v>
      </c>
      <c r="I272">
        <f t="shared" si="30"/>
        <v>39</v>
      </c>
    </row>
    <row r="273" spans="1:9" x14ac:dyDescent="0.3">
      <c r="A273" t="str">
        <f t="shared" si="25"/>
        <v>202239za</v>
      </c>
      <c r="B273">
        <f t="shared" si="26"/>
        <v>39</v>
      </c>
      <c r="C273" s="18">
        <f t="shared" si="27"/>
        <v>44835</v>
      </c>
      <c r="D273" t="str">
        <f t="shared" si="28"/>
        <v>za</v>
      </c>
      <c r="E273">
        <f t="shared" si="29"/>
        <v>2022</v>
      </c>
      <c r="F273" t="s">
        <v>107</v>
      </c>
      <c r="G273" s="122" t="s">
        <v>107</v>
      </c>
      <c r="H273" s="122" t="s">
        <v>107</v>
      </c>
      <c r="I273">
        <f t="shared" si="30"/>
        <v>39</v>
      </c>
    </row>
    <row r="274" spans="1:9" x14ac:dyDescent="0.3">
      <c r="A274" t="str">
        <f t="shared" si="25"/>
        <v>202239zo</v>
      </c>
      <c r="B274">
        <f t="shared" si="26"/>
        <v>39</v>
      </c>
      <c r="C274" s="18">
        <f t="shared" si="27"/>
        <v>44836</v>
      </c>
      <c r="D274" t="str">
        <f t="shared" si="28"/>
        <v>zo</v>
      </c>
      <c r="E274">
        <f t="shared" si="29"/>
        <v>2022</v>
      </c>
      <c r="F274" t="s">
        <v>107</v>
      </c>
      <c r="G274" s="122" t="s">
        <v>107</v>
      </c>
      <c r="H274" s="122" t="s">
        <v>107</v>
      </c>
      <c r="I274">
        <f t="shared" si="30"/>
        <v>39</v>
      </c>
    </row>
    <row r="275" spans="1:9" x14ac:dyDescent="0.3">
      <c r="A275" t="str">
        <f t="shared" si="25"/>
        <v>202240ma</v>
      </c>
      <c r="B275">
        <f t="shared" si="26"/>
        <v>40</v>
      </c>
      <c r="C275" s="18">
        <f t="shared" si="27"/>
        <v>44837</v>
      </c>
      <c r="D275" t="str">
        <f t="shared" si="28"/>
        <v>ma</v>
      </c>
      <c r="E275">
        <f t="shared" si="29"/>
        <v>2022</v>
      </c>
      <c r="F275" t="s">
        <v>107</v>
      </c>
      <c r="G275" s="122" t="s">
        <v>107</v>
      </c>
      <c r="H275" s="122" t="s">
        <v>107</v>
      </c>
      <c r="I275">
        <f t="shared" si="30"/>
        <v>40</v>
      </c>
    </row>
    <row r="276" spans="1:9" x14ac:dyDescent="0.3">
      <c r="A276" t="str">
        <f t="shared" si="25"/>
        <v>202240di</v>
      </c>
      <c r="B276">
        <f t="shared" si="26"/>
        <v>40</v>
      </c>
      <c r="C276" s="18">
        <f t="shared" si="27"/>
        <v>44838</v>
      </c>
      <c r="D276" t="str">
        <f t="shared" si="28"/>
        <v>di</v>
      </c>
      <c r="E276">
        <f t="shared" si="29"/>
        <v>2022</v>
      </c>
      <c r="F276" t="s">
        <v>107</v>
      </c>
      <c r="G276" s="122" t="s">
        <v>107</v>
      </c>
      <c r="H276" s="122" t="s">
        <v>107</v>
      </c>
      <c r="I276">
        <f t="shared" si="30"/>
        <v>40</v>
      </c>
    </row>
    <row r="277" spans="1:9" x14ac:dyDescent="0.3">
      <c r="A277" t="str">
        <f t="shared" si="25"/>
        <v>202240wo</v>
      </c>
      <c r="B277">
        <f t="shared" si="26"/>
        <v>40</v>
      </c>
      <c r="C277" s="18">
        <f t="shared" si="27"/>
        <v>44839</v>
      </c>
      <c r="D277" t="str">
        <f t="shared" si="28"/>
        <v>wo</v>
      </c>
      <c r="E277">
        <f t="shared" si="29"/>
        <v>2022</v>
      </c>
      <c r="F277" t="s">
        <v>107</v>
      </c>
      <c r="G277" s="122" t="s">
        <v>107</v>
      </c>
      <c r="H277" s="122" t="s">
        <v>107</v>
      </c>
      <c r="I277">
        <f t="shared" si="30"/>
        <v>40</v>
      </c>
    </row>
    <row r="278" spans="1:9" x14ac:dyDescent="0.3">
      <c r="A278" t="str">
        <f t="shared" si="25"/>
        <v>202240do</v>
      </c>
      <c r="B278">
        <f t="shared" si="26"/>
        <v>40</v>
      </c>
      <c r="C278" s="18">
        <f t="shared" si="27"/>
        <v>44840</v>
      </c>
      <c r="D278" t="str">
        <f t="shared" si="28"/>
        <v>do</v>
      </c>
      <c r="E278">
        <f t="shared" si="29"/>
        <v>2022</v>
      </c>
      <c r="F278" t="s">
        <v>107</v>
      </c>
      <c r="G278" s="122" t="s">
        <v>107</v>
      </c>
      <c r="H278" s="122" t="s">
        <v>107</v>
      </c>
      <c r="I278">
        <f t="shared" si="30"/>
        <v>40</v>
      </c>
    </row>
    <row r="279" spans="1:9" x14ac:dyDescent="0.3">
      <c r="A279" t="str">
        <f t="shared" si="25"/>
        <v>202240vr</v>
      </c>
      <c r="B279">
        <f t="shared" si="26"/>
        <v>40</v>
      </c>
      <c r="C279" s="18">
        <f t="shared" si="27"/>
        <v>44841</v>
      </c>
      <c r="D279" t="str">
        <f t="shared" si="28"/>
        <v>vr</v>
      </c>
      <c r="E279">
        <f t="shared" si="29"/>
        <v>2022</v>
      </c>
      <c r="F279" t="s">
        <v>107</v>
      </c>
      <c r="G279" s="122" t="s">
        <v>107</v>
      </c>
      <c r="H279" s="122" t="s">
        <v>107</v>
      </c>
      <c r="I279">
        <f t="shared" si="30"/>
        <v>40</v>
      </c>
    </row>
    <row r="280" spans="1:9" x14ac:dyDescent="0.3">
      <c r="A280" t="str">
        <f t="shared" si="25"/>
        <v>202240za</v>
      </c>
      <c r="B280">
        <f t="shared" si="26"/>
        <v>40</v>
      </c>
      <c r="C280" s="18">
        <f t="shared" si="27"/>
        <v>44842</v>
      </c>
      <c r="D280" t="str">
        <f t="shared" si="28"/>
        <v>za</v>
      </c>
      <c r="E280">
        <f t="shared" si="29"/>
        <v>2022</v>
      </c>
      <c r="F280" t="s">
        <v>107</v>
      </c>
      <c r="G280" s="122" t="s">
        <v>107</v>
      </c>
      <c r="H280" s="122" t="s">
        <v>107</v>
      </c>
      <c r="I280">
        <f t="shared" si="30"/>
        <v>40</v>
      </c>
    </row>
    <row r="281" spans="1:9" x14ac:dyDescent="0.3">
      <c r="A281" t="str">
        <f t="shared" si="25"/>
        <v>202240zo</v>
      </c>
      <c r="B281">
        <f t="shared" si="26"/>
        <v>40</v>
      </c>
      <c r="C281" s="18">
        <f t="shared" si="27"/>
        <v>44843</v>
      </c>
      <c r="D281" t="str">
        <f t="shared" si="28"/>
        <v>zo</v>
      </c>
      <c r="E281">
        <f t="shared" si="29"/>
        <v>2022</v>
      </c>
      <c r="F281" t="s">
        <v>107</v>
      </c>
      <c r="G281" s="122" t="s">
        <v>107</v>
      </c>
      <c r="H281" s="122" t="s">
        <v>107</v>
      </c>
      <c r="I281">
        <f t="shared" si="30"/>
        <v>40</v>
      </c>
    </row>
    <row r="282" spans="1:9" x14ac:dyDescent="0.3">
      <c r="A282" t="str">
        <f t="shared" si="25"/>
        <v>202241ma</v>
      </c>
      <c r="B282">
        <f t="shared" si="26"/>
        <v>41</v>
      </c>
      <c r="C282" s="18">
        <f t="shared" si="27"/>
        <v>44844</v>
      </c>
      <c r="D282" t="str">
        <f t="shared" si="28"/>
        <v>ma</v>
      </c>
      <c r="E282">
        <f t="shared" si="29"/>
        <v>2022</v>
      </c>
      <c r="F282" t="s">
        <v>107</v>
      </c>
      <c r="G282" s="122" t="s">
        <v>107</v>
      </c>
      <c r="H282" s="122" t="s">
        <v>107</v>
      </c>
      <c r="I282">
        <f t="shared" si="30"/>
        <v>41</v>
      </c>
    </row>
    <row r="283" spans="1:9" x14ac:dyDescent="0.3">
      <c r="A283" t="str">
        <f t="shared" si="25"/>
        <v>202241di</v>
      </c>
      <c r="B283">
        <f t="shared" si="26"/>
        <v>41</v>
      </c>
      <c r="C283" s="18">
        <f t="shared" si="27"/>
        <v>44845</v>
      </c>
      <c r="D283" t="str">
        <f t="shared" si="28"/>
        <v>di</v>
      </c>
      <c r="E283">
        <f t="shared" si="29"/>
        <v>2022</v>
      </c>
      <c r="F283" t="s">
        <v>107</v>
      </c>
      <c r="G283" s="122" t="s">
        <v>107</v>
      </c>
      <c r="H283" s="122" t="s">
        <v>107</v>
      </c>
      <c r="I283">
        <f t="shared" si="30"/>
        <v>41</v>
      </c>
    </row>
    <row r="284" spans="1:9" x14ac:dyDescent="0.3">
      <c r="A284" t="str">
        <f t="shared" si="25"/>
        <v>202241wo</v>
      </c>
      <c r="B284">
        <f t="shared" si="26"/>
        <v>41</v>
      </c>
      <c r="C284" s="18">
        <f t="shared" si="27"/>
        <v>44846</v>
      </c>
      <c r="D284" t="str">
        <f t="shared" si="28"/>
        <v>wo</v>
      </c>
      <c r="E284">
        <f t="shared" si="29"/>
        <v>2022</v>
      </c>
      <c r="F284" t="s">
        <v>107</v>
      </c>
      <c r="G284" s="122" t="s">
        <v>107</v>
      </c>
      <c r="H284" s="122" t="s">
        <v>107</v>
      </c>
      <c r="I284">
        <f t="shared" si="30"/>
        <v>41</v>
      </c>
    </row>
    <row r="285" spans="1:9" x14ac:dyDescent="0.3">
      <c r="A285" t="str">
        <f t="shared" si="25"/>
        <v>202241do</v>
      </c>
      <c r="B285">
        <f t="shared" si="26"/>
        <v>41</v>
      </c>
      <c r="C285" s="18">
        <f t="shared" si="27"/>
        <v>44847</v>
      </c>
      <c r="D285" t="str">
        <f t="shared" si="28"/>
        <v>do</v>
      </c>
      <c r="E285">
        <f t="shared" si="29"/>
        <v>2022</v>
      </c>
      <c r="F285" t="s">
        <v>107</v>
      </c>
      <c r="G285" s="122" t="s">
        <v>107</v>
      </c>
      <c r="H285" s="122" t="s">
        <v>107</v>
      </c>
      <c r="I285">
        <f t="shared" si="30"/>
        <v>41</v>
      </c>
    </row>
    <row r="286" spans="1:9" x14ac:dyDescent="0.3">
      <c r="A286" t="str">
        <f t="shared" si="25"/>
        <v>202241vr</v>
      </c>
      <c r="B286">
        <f t="shared" si="26"/>
        <v>41</v>
      </c>
      <c r="C286" s="18">
        <f t="shared" si="27"/>
        <v>44848</v>
      </c>
      <c r="D286" t="str">
        <f t="shared" si="28"/>
        <v>vr</v>
      </c>
      <c r="E286">
        <f t="shared" si="29"/>
        <v>2022</v>
      </c>
      <c r="F286" t="s">
        <v>107</v>
      </c>
      <c r="G286" s="122" t="s">
        <v>107</v>
      </c>
      <c r="H286" s="122" t="s">
        <v>107</v>
      </c>
      <c r="I286">
        <f t="shared" si="30"/>
        <v>41</v>
      </c>
    </row>
    <row r="287" spans="1:9" x14ac:dyDescent="0.3">
      <c r="A287" t="str">
        <f t="shared" si="25"/>
        <v>202241za</v>
      </c>
      <c r="B287">
        <f t="shared" si="26"/>
        <v>41</v>
      </c>
      <c r="C287" s="18">
        <f t="shared" si="27"/>
        <v>44849</v>
      </c>
      <c r="D287" t="str">
        <f t="shared" si="28"/>
        <v>za</v>
      </c>
      <c r="E287">
        <f t="shared" si="29"/>
        <v>2022</v>
      </c>
      <c r="F287" t="s">
        <v>107</v>
      </c>
      <c r="G287" s="122" t="s">
        <v>107</v>
      </c>
      <c r="H287" s="122" t="s">
        <v>107</v>
      </c>
      <c r="I287">
        <f t="shared" si="30"/>
        <v>41</v>
      </c>
    </row>
    <row r="288" spans="1:9" x14ac:dyDescent="0.3">
      <c r="A288" t="str">
        <f t="shared" si="25"/>
        <v>202241zo</v>
      </c>
      <c r="B288">
        <f t="shared" si="26"/>
        <v>41</v>
      </c>
      <c r="C288" s="18">
        <f t="shared" si="27"/>
        <v>44850</v>
      </c>
      <c r="D288" t="str">
        <f t="shared" si="28"/>
        <v>zo</v>
      </c>
      <c r="E288">
        <f t="shared" si="29"/>
        <v>2022</v>
      </c>
      <c r="F288" t="s">
        <v>107</v>
      </c>
      <c r="G288" s="122" t="s">
        <v>107</v>
      </c>
      <c r="H288" s="122" t="s">
        <v>107</v>
      </c>
      <c r="I288">
        <f t="shared" si="30"/>
        <v>41</v>
      </c>
    </row>
    <row r="289" spans="1:9" x14ac:dyDescent="0.3">
      <c r="A289" t="str">
        <f t="shared" si="25"/>
        <v>202242ma</v>
      </c>
      <c r="B289">
        <f t="shared" si="26"/>
        <v>42</v>
      </c>
      <c r="C289" s="18">
        <f t="shared" si="27"/>
        <v>44851</v>
      </c>
      <c r="D289" t="str">
        <f t="shared" si="28"/>
        <v>ma</v>
      </c>
      <c r="E289">
        <f t="shared" si="29"/>
        <v>2022</v>
      </c>
      <c r="F289" t="s">
        <v>94</v>
      </c>
      <c r="G289" s="122" t="s">
        <v>107</v>
      </c>
      <c r="H289" s="122" t="s">
        <v>107</v>
      </c>
      <c r="I289">
        <f t="shared" si="30"/>
        <v>42</v>
      </c>
    </row>
    <row r="290" spans="1:9" x14ac:dyDescent="0.3">
      <c r="A290" t="str">
        <f t="shared" si="25"/>
        <v>202242di</v>
      </c>
      <c r="B290">
        <f t="shared" si="26"/>
        <v>42</v>
      </c>
      <c r="C290" s="18">
        <f t="shared" si="27"/>
        <v>44852</v>
      </c>
      <c r="D290" t="str">
        <f t="shared" si="28"/>
        <v>di</v>
      </c>
      <c r="E290">
        <f t="shared" si="29"/>
        <v>2022</v>
      </c>
      <c r="F290" t="s">
        <v>94</v>
      </c>
      <c r="G290" s="122" t="s">
        <v>107</v>
      </c>
      <c r="H290" s="122" t="s">
        <v>107</v>
      </c>
      <c r="I290">
        <f t="shared" si="30"/>
        <v>42</v>
      </c>
    </row>
    <row r="291" spans="1:9" x14ac:dyDescent="0.3">
      <c r="A291" t="str">
        <f t="shared" si="25"/>
        <v>202242wo</v>
      </c>
      <c r="B291">
        <f t="shared" si="26"/>
        <v>42</v>
      </c>
      <c r="C291" s="18">
        <f t="shared" si="27"/>
        <v>44853</v>
      </c>
      <c r="D291" t="str">
        <f t="shared" si="28"/>
        <v>wo</v>
      </c>
      <c r="E291">
        <f t="shared" si="29"/>
        <v>2022</v>
      </c>
      <c r="F291" t="s">
        <v>94</v>
      </c>
      <c r="G291" s="122" t="s">
        <v>107</v>
      </c>
      <c r="H291" s="122" t="s">
        <v>107</v>
      </c>
      <c r="I291">
        <f t="shared" si="30"/>
        <v>42</v>
      </c>
    </row>
    <row r="292" spans="1:9" x14ac:dyDescent="0.3">
      <c r="A292" t="str">
        <f t="shared" si="25"/>
        <v>202242do</v>
      </c>
      <c r="B292">
        <f t="shared" si="26"/>
        <v>42</v>
      </c>
      <c r="C292" s="18">
        <f t="shared" si="27"/>
        <v>44854</v>
      </c>
      <c r="D292" t="str">
        <f t="shared" si="28"/>
        <v>do</v>
      </c>
      <c r="E292">
        <f t="shared" si="29"/>
        <v>2022</v>
      </c>
      <c r="F292" t="s">
        <v>94</v>
      </c>
      <c r="G292" s="122" t="s">
        <v>107</v>
      </c>
      <c r="H292" s="122" t="s">
        <v>107</v>
      </c>
      <c r="I292">
        <f t="shared" si="30"/>
        <v>42</v>
      </c>
    </row>
    <row r="293" spans="1:9" x14ac:dyDescent="0.3">
      <c r="A293" t="str">
        <f t="shared" si="25"/>
        <v>202242vr</v>
      </c>
      <c r="B293">
        <f t="shared" si="26"/>
        <v>42</v>
      </c>
      <c r="C293" s="18">
        <f t="shared" si="27"/>
        <v>44855</v>
      </c>
      <c r="D293" t="str">
        <f t="shared" si="28"/>
        <v>vr</v>
      </c>
      <c r="E293">
        <f t="shared" si="29"/>
        <v>2022</v>
      </c>
      <c r="F293" t="s">
        <v>94</v>
      </c>
      <c r="G293" s="122" t="s">
        <v>107</v>
      </c>
      <c r="H293" s="122" t="s">
        <v>107</v>
      </c>
      <c r="I293">
        <f t="shared" si="30"/>
        <v>42</v>
      </c>
    </row>
    <row r="294" spans="1:9" x14ac:dyDescent="0.3">
      <c r="A294" t="str">
        <f t="shared" si="25"/>
        <v>202242za</v>
      </c>
      <c r="B294">
        <f t="shared" si="26"/>
        <v>42</v>
      </c>
      <c r="C294" s="18">
        <f t="shared" si="27"/>
        <v>44856</v>
      </c>
      <c r="D294" t="str">
        <f t="shared" si="28"/>
        <v>za</v>
      </c>
      <c r="E294">
        <f t="shared" si="29"/>
        <v>2022</v>
      </c>
      <c r="F294" t="s">
        <v>94</v>
      </c>
      <c r="G294" s="122" t="s">
        <v>107</v>
      </c>
      <c r="H294" s="122" t="s">
        <v>107</v>
      </c>
      <c r="I294">
        <f t="shared" si="30"/>
        <v>42</v>
      </c>
    </row>
    <row r="295" spans="1:9" x14ac:dyDescent="0.3">
      <c r="A295" t="str">
        <f t="shared" si="25"/>
        <v>202242zo</v>
      </c>
      <c r="B295">
        <f t="shared" si="26"/>
        <v>42</v>
      </c>
      <c r="C295" s="18">
        <f t="shared" si="27"/>
        <v>44857</v>
      </c>
      <c r="D295" t="str">
        <f t="shared" si="28"/>
        <v>zo</v>
      </c>
      <c r="E295">
        <f t="shared" si="29"/>
        <v>2022</v>
      </c>
      <c r="F295" t="s">
        <v>94</v>
      </c>
      <c r="G295" s="122" t="s">
        <v>107</v>
      </c>
      <c r="H295" s="122" t="s">
        <v>107</v>
      </c>
      <c r="I295">
        <f t="shared" si="30"/>
        <v>42</v>
      </c>
    </row>
    <row r="296" spans="1:9" x14ac:dyDescent="0.3">
      <c r="A296" t="str">
        <f t="shared" si="25"/>
        <v>202243ma</v>
      </c>
      <c r="B296">
        <f t="shared" si="26"/>
        <v>43</v>
      </c>
      <c r="C296" s="18">
        <f t="shared" si="27"/>
        <v>44858</v>
      </c>
      <c r="D296" t="str">
        <f t="shared" si="28"/>
        <v>ma</v>
      </c>
      <c r="E296">
        <f t="shared" si="29"/>
        <v>2022</v>
      </c>
      <c r="F296" t="s">
        <v>107</v>
      </c>
      <c r="G296" s="122" t="s">
        <v>94</v>
      </c>
      <c r="H296" s="122" t="s">
        <v>94</v>
      </c>
      <c r="I296">
        <f t="shared" si="30"/>
        <v>43</v>
      </c>
    </row>
    <row r="297" spans="1:9" x14ac:dyDescent="0.3">
      <c r="A297" t="str">
        <f t="shared" si="25"/>
        <v>202243di</v>
      </c>
      <c r="B297">
        <f t="shared" si="26"/>
        <v>43</v>
      </c>
      <c r="C297" s="18">
        <f t="shared" si="27"/>
        <v>44859</v>
      </c>
      <c r="D297" t="str">
        <f t="shared" si="28"/>
        <v>di</v>
      </c>
      <c r="E297">
        <f t="shared" si="29"/>
        <v>2022</v>
      </c>
      <c r="F297" t="s">
        <v>107</v>
      </c>
      <c r="G297" s="122" t="s">
        <v>94</v>
      </c>
      <c r="H297" s="122" t="s">
        <v>94</v>
      </c>
      <c r="I297">
        <f t="shared" si="30"/>
        <v>43</v>
      </c>
    </row>
    <row r="298" spans="1:9" x14ac:dyDescent="0.3">
      <c r="A298" t="str">
        <f t="shared" si="25"/>
        <v>202243wo</v>
      </c>
      <c r="B298">
        <f t="shared" si="26"/>
        <v>43</v>
      </c>
      <c r="C298" s="18">
        <f t="shared" si="27"/>
        <v>44860</v>
      </c>
      <c r="D298" t="str">
        <f t="shared" si="28"/>
        <v>wo</v>
      </c>
      <c r="E298">
        <f t="shared" si="29"/>
        <v>2022</v>
      </c>
      <c r="F298" t="s">
        <v>107</v>
      </c>
      <c r="G298" s="122" t="s">
        <v>94</v>
      </c>
      <c r="H298" s="122" t="s">
        <v>94</v>
      </c>
      <c r="I298">
        <f t="shared" si="30"/>
        <v>43</v>
      </c>
    </row>
    <row r="299" spans="1:9" x14ac:dyDescent="0.3">
      <c r="A299" t="str">
        <f t="shared" si="25"/>
        <v>202243do</v>
      </c>
      <c r="B299">
        <f t="shared" si="26"/>
        <v>43</v>
      </c>
      <c r="C299" s="18">
        <f t="shared" si="27"/>
        <v>44861</v>
      </c>
      <c r="D299" t="str">
        <f t="shared" si="28"/>
        <v>do</v>
      </c>
      <c r="E299">
        <f t="shared" si="29"/>
        <v>2022</v>
      </c>
      <c r="F299" t="s">
        <v>107</v>
      </c>
      <c r="G299" s="122" t="s">
        <v>94</v>
      </c>
      <c r="H299" s="122" t="s">
        <v>94</v>
      </c>
      <c r="I299">
        <f t="shared" si="30"/>
        <v>43</v>
      </c>
    </row>
    <row r="300" spans="1:9" x14ac:dyDescent="0.3">
      <c r="A300" t="str">
        <f t="shared" si="25"/>
        <v>202243vr</v>
      </c>
      <c r="B300">
        <f t="shared" si="26"/>
        <v>43</v>
      </c>
      <c r="C300" s="18">
        <f t="shared" si="27"/>
        <v>44862</v>
      </c>
      <c r="D300" t="str">
        <f t="shared" si="28"/>
        <v>vr</v>
      </c>
      <c r="E300">
        <f t="shared" si="29"/>
        <v>2022</v>
      </c>
      <c r="F300" t="s">
        <v>107</v>
      </c>
      <c r="G300" s="122" t="s">
        <v>94</v>
      </c>
      <c r="H300" s="122" t="s">
        <v>94</v>
      </c>
      <c r="I300">
        <f t="shared" si="30"/>
        <v>43</v>
      </c>
    </row>
    <row r="301" spans="1:9" x14ac:dyDescent="0.3">
      <c r="A301" t="str">
        <f t="shared" si="25"/>
        <v>202243za</v>
      </c>
      <c r="B301">
        <f t="shared" si="26"/>
        <v>43</v>
      </c>
      <c r="C301" s="18">
        <f t="shared" si="27"/>
        <v>44863</v>
      </c>
      <c r="D301" t="str">
        <f t="shared" si="28"/>
        <v>za</v>
      </c>
      <c r="E301">
        <f t="shared" si="29"/>
        <v>2022</v>
      </c>
      <c r="F301" t="s">
        <v>107</v>
      </c>
      <c r="G301" s="122" t="s">
        <v>94</v>
      </c>
      <c r="H301" s="122" t="s">
        <v>94</v>
      </c>
      <c r="I301">
        <f t="shared" si="30"/>
        <v>43</v>
      </c>
    </row>
    <row r="302" spans="1:9" x14ac:dyDescent="0.3">
      <c r="A302" t="str">
        <f t="shared" si="25"/>
        <v>202243zo</v>
      </c>
      <c r="B302">
        <f t="shared" si="26"/>
        <v>43</v>
      </c>
      <c r="C302" s="18">
        <f t="shared" si="27"/>
        <v>44864</v>
      </c>
      <c r="D302" t="str">
        <f t="shared" si="28"/>
        <v>zo</v>
      </c>
      <c r="E302">
        <f t="shared" si="29"/>
        <v>2022</v>
      </c>
      <c r="F302" t="s">
        <v>107</v>
      </c>
      <c r="G302" s="122" t="s">
        <v>94</v>
      </c>
      <c r="H302" s="122" t="s">
        <v>94</v>
      </c>
      <c r="I302">
        <f t="shared" si="30"/>
        <v>43</v>
      </c>
    </row>
    <row r="303" spans="1:9" x14ac:dyDescent="0.3">
      <c r="A303" t="str">
        <f t="shared" si="25"/>
        <v>202244ma</v>
      </c>
      <c r="B303">
        <f t="shared" si="26"/>
        <v>44</v>
      </c>
      <c r="C303" s="18">
        <f t="shared" si="27"/>
        <v>44865</v>
      </c>
      <c r="D303" t="str">
        <f t="shared" si="28"/>
        <v>ma</v>
      </c>
      <c r="E303">
        <f t="shared" si="29"/>
        <v>2022</v>
      </c>
      <c r="F303" t="s">
        <v>107</v>
      </c>
      <c r="G303" s="122" t="s">
        <v>107</v>
      </c>
      <c r="H303" s="122" t="s">
        <v>107</v>
      </c>
      <c r="I303">
        <f t="shared" si="30"/>
        <v>44</v>
      </c>
    </row>
    <row r="304" spans="1:9" x14ac:dyDescent="0.3">
      <c r="A304" t="str">
        <f t="shared" si="25"/>
        <v>202244di</v>
      </c>
      <c r="B304">
        <f t="shared" si="26"/>
        <v>44</v>
      </c>
      <c r="C304" s="18">
        <f t="shared" si="27"/>
        <v>44866</v>
      </c>
      <c r="D304" t="str">
        <f t="shared" si="28"/>
        <v>di</v>
      </c>
      <c r="E304">
        <f t="shared" si="29"/>
        <v>2022</v>
      </c>
      <c r="F304" t="s">
        <v>107</v>
      </c>
      <c r="G304" s="122" t="s">
        <v>107</v>
      </c>
      <c r="H304" s="122" t="s">
        <v>107</v>
      </c>
      <c r="I304">
        <f t="shared" si="30"/>
        <v>44</v>
      </c>
    </row>
    <row r="305" spans="1:9" x14ac:dyDescent="0.3">
      <c r="A305" t="str">
        <f t="shared" si="25"/>
        <v>202244wo</v>
      </c>
      <c r="B305">
        <f t="shared" si="26"/>
        <v>44</v>
      </c>
      <c r="C305" s="18">
        <f t="shared" si="27"/>
        <v>44867</v>
      </c>
      <c r="D305" t="str">
        <f t="shared" si="28"/>
        <v>wo</v>
      </c>
      <c r="E305">
        <f t="shared" si="29"/>
        <v>2022</v>
      </c>
      <c r="F305" t="s">
        <v>107</v>
      </c>
      <c r="G305" s="122" t="s">
        <v>107</v>
      </c>
      <c r="H305" s="122" t="s">
        <v>107</v>
      </c>
      <c r="I305">
        <f t="shared" si="30"/>
        <v>44</v>
      </c>
    </row>
    <row r="306" spans="1:9" x14ac:dyDescent="0.3">
      <c r="A306" t="str">
        <f t="shared" si="25"/>
        <v>202244do</v>
      </c>
      <c r="B306">
        <f t="shared" si="26"/>
        <v>44</v>
      </c>
      <c r="C306" s="18">
        <f t="shared" si="27"/>
        <v>44868</v>
      </c>
      <c r="D306" t="str">
        <f t="shared" si="28"/>
        <v>do</v>
      </c>
      <c r="E306">
        <f t="shared" si="29"/>
        <v>2022</v>
      </c>
      <c r="F306" t="s">
        <v>107</v>
      </c>
      <c r="G306" s="122" t="s">
        <v>107</v>
      </c>
      <c r="H306" s="122" t="s">
        <v>107</v>
      </c>
      <c r="I306">
        <f t="shared" si="30"/>
        <v>44</v>
      </c>
    </row>
    <row r="307" spans="1:9" x14ac:dyDescent="0.3">
      <c r="A307" t="str">
        <f t="shared" si="25"/>
        <v>202244vr</v>
      </c>
      <c r="B307">
        <f t="shared" si="26"/>
        <v>44</v>
      </c>
      <c r="C307" s="18">
        <f t="shared" si="27"/>
        <v>44869</v>
      </c>
      <c r="D307" t="str">
        <f t="shared" si="28"/>
        <v>vr</v>
      </c>
      <c r="E307">
        <f t="shared" si="29"/>
        <v>2022</v>
      </c>
      <c r="F307" t="s">
        <v>107</v>
      </c>
      <c r="G307" s="122" t="s">
        <v>107</v>
      </c>
      <c r="H307" s="122" t="s">
        <v>107</v>
      </c>
      <c r="I307">
        <f t="shared" si="30"/>
        <v>44</v>
      </c>
    </row>
    <row r="308" spans="1:9" x14ac:dyDescent="0.3">
      <c r="A308" t="str">
        <f t="shared" si="25"/>
        <v>202244za</v>
      </c>
      <c r="B308">
        <f t="shared" si="26"/>
        <v>44</v>
      </c>
      <c r="C308" s="18">
        <f t="shared" si="27"/>
        <v>44870</v>
      </c>
      <c r="D308" t="str">
        <f t="shared" si="28"/>
        <v>za</v>
      </c>
      <c r="E308">
        <f t="shared" si="29"/>
        <v>2022</v>
      </c>
      <c r="F308" t="s">
        <v>107</v>
      </c>
      <c r="G308" s="122" t="s">
        <v>107</v>
      </c>
      <c r="H308" s="122" t="s">
        <v>107</v>
      </c>
      <c r="I308">
        <f t="shared" si="30"/>
        <v>44</v>
      </c>
    </row>
    <row r="309" spans="1:9" x14ac:dyDescent="0.3">
      <c r="A309" t="str">
        <f t="shared" si="25"/>
        <v>202244zo</v>
      </c>
      <c r="B309">
        <f t="shared" si="26"/>
        <v>44</v>
      </c>
      <c r="C309" s="18">
        <f t="shared" si="27"/>
        <v>44871</v>
      </c>
      <c r="D309" t="str">
        <f t="shared" si="28"/>
        <v>zo</v>
      </c>
      <c r="E309">
        <f t="shared" si="29"/>
        <v>2022</v>
      </c>
      <c r="F309" t="s">
        <v>107</v>
      </c>
      <c r="G309" s="122" t="s">
        <v>107</v>
      </c>
      <c r="H309" s="122" t="s">
        <v>107</v>
      </c>
      <c r="I309">
        <f t="shared" si="30"/>
        <v>44</v>
      </c>
    </row>
    <row r="310" spans="1:9" x14ac:dyDescent="0.3">
      <c r="A310" t="str">
        <f t="shared" si="25"/>
        <v>202245ma</v>
      </c>
      <c r="B310">
        <f t="shared" si="26"/>
        <v>45</v>
      </c>
      <c r="C310" s="18">
        <f t="shared" si="27"/>
        <v>44872</v>
      </c>
      <c r="D310" t="str">
        <f t="shared" si="28"/>
        <v>ma</v>
      </c>
      <c r="E310">
        <f t="shared" si="29"/>
        <v>2022</v>
      </c>
      <c r="F310" t="s">
        <v>107</v>
      </c>
      <c r="G310" s="122" t="s">
        <v>107</v>
      </c>
      <c r="H310" s="122" t="s">
        <v>107</v>
      </c>
      <c r="I310">
        <f t="shared" si="30"/>
        <v>45</v>
      </c>
    </row>
    <row r="311" spans="1:9" x14ac:dyDescent="0.3">
      <c r="A311" t="str">
        <f t="shared" si="25"/>
        <v>202245di</v>
      </c>
      <c r="B311">
        <f t="shared" si="26"/>
        <v>45</v>
      </c>
      <c r="C311" s="18">
        <f t="shared" si="27"/>
        <v>44873</v>
      </c>
      <c r="D311" t="str">
        <f t="shared" si="28"/>
        <v>di</v>
      </c>
      <c r="E311">
        <f t="shared" si="29"/>
        <v>2022</v>
      </c>
      <c r="F311" t="s">
        <v>107</v>
      </c>
      <c r="G311" s="122" t="s">
        <v>107</v>
      </c>
      <c r="H311" s="122" t="s">
        <v>107</v>
      </c>
      <c r="I311">
        <f t="shared" si="30"/>
        <v>45</v>
      </c>
    </row>
    <row r="312" spans="1:9" x14ac:dyDescent="0.3">
      <c r="A312" t="str">
        <f t="shared" si="25"/>
        <v>202245wo</v>
      </c>
      <c r="B312">
        <f t="shared" si="26"/>
        <v>45</v>
      </c>
      <c r="C312" s="18">
        <f t="shared" si="27"/>
        <v>44874</v>
      </c>
      <c r="D312" t="str">
        <f t="shared" si="28"/>
        <v>wo</v>
      </c>
      <c r="E312">
        <f t="shared" si="29"/>
        <v>2022</v>
      </c>
      <c r="F312" t="s">
        <v>107</v>
      </c>
      <c r="G312" s="122" t="s">
        <v>107</v>
      </c>
      <c r="H312" s="122" t="s">
        <v>107</v>
      </c>
      <c r="I312">
        <f t="shared" si="30"/>
        <v>45</v>
      </c>
    </row>
    <row r="313" spans="1:9" x14ac:dyDescent="0.3">
      <c r="A313" t="str">
        <f t="shared" si="25"/>
        <v>202245do</v>
      </c>
      <c r="B313">
        <f t="shared" si="26"/>
        <v>45</v>
      </c>
      <c r="C313" s="18">
        <f t="shared" si="27"/>
        <v>44875</v>
      </c>
      <c r="D313" t="str">
        <f t="shared" si="28"/>
        <v>do</v>
      </c>
      <c r="E313">
        <f t="shared" si="29"/>
        <v>2022</v>
      </c>
      <c r="F313" t="s">
        <v>107</v>
      </c>
      <c r="G313" s="122" t="s">
        <v>107</v>
      </c>
      <c r="H313" s="122" t="s">
        <v>107</v>
      </c>
      <c r="I313">
        <f t="shared" si="30"/>
        <v>45</v>
      </c>
    </row>
    <row r="314" spans="1:9" x14ac:dyDescent="0.3">
      <c r="A314" t="str">
        <f t="shared" si="25"/>
        <v>202245vr</v>
      </c>
      <c r="B314">
        <f t="shared" si="26"/>
        <v>45</v>
      </c>
      <c r="C314" s="18">
        <f t="shared" si="27"/>
        <v>44876</v>
      </c>
      <c r="D314" t="str">
        <f t="shared" si="28"/>
        <v>vr</v>
      </c>
      <c r="E314">
        <f t="shared" si="29"/>
        <v>2022</v>
      </c>
      <c r="F314" t="s">
        <v>107</v>
      </c>
      <c r="G314" s="122" t="s">
        <v>107</v>
      </c>
      <c r="H314" s="122" t="s">
        <v>107</v>
      </c>
      <c r="I314">
        <f t="shared" si="30"/>
        <v>45</v>
      </c>
    </row>
    <row r="315" spans="1:9" x14ac:dyDescent="0.3">
      <c r="A315" t="str">
        <f t="shared" si="25"/>
        <v>202245za</v>
      </c>
      <c r="B315">
        <f t="shared" si="26"/>
        <v>45</v>
      </c>
      <c r="C315" s="18">
        <f t="shared" si="27"/>
        <v>44877</v>
      </c>
      <c r="D315" t="str">
        <f t="shared" si="28"/>
        <v>za</v>
      </c>
      <c r="E315">
        <f t="shared" si="29"/>
        <v>2022</v>
      </c>
      <c r="F315" t="s">
        <v>107</v>
      </c>
      <c r="G315" s="122" t="s">
        <v>107</v>
      </c>
      <c r="H315" s="122" t="s">
        <v>107</v>
      </c>
      <c r="I315">
        <f t="shared" si="30"/>
        <v>45</v>
      </c>
    </row>
    <row r="316" spans="1:9" x14ac:dyDescent="0.3">
      <c r="A316" t="str">
        <f t="shared" si="25"/>
        <v>202245zo</v>
      </c>
      <c r="B316">
        <f t="shared" si="26"/>
        <v>45</v>
      </c>
      <c r="C316" s="18">
        <f t="shared" si="27"/>
        <v>44878</v>
      </c>
      <c r="D316" t="str">
        <f t="shared" si="28"/>
        <v>zo</v>
      </c>
      <c r="E316">
        <f t="shared" si="29"/>
        <v>2022</v>
      </c>
      <c r="F316" t="s">
        <v>107</v>
      </c>
      <c r="G316" s="122" t="s">
        <v>107</v>
      </c>
      <c r="H316" s="122" t="s">
        <v>107</v>
      </c>
      <c r="I316">
        <f t="shared" si="30"/>
        <v>45</v>
      </c>
    </row>
    <row r="317" spans="1:9" x14ac:dyDescent="0.3">
      <c r="A317" t="str">
        <f t="shared" si="25"/>
        <v>202246ma</v>
      </c>
      <c r="B317">
        <f t="shared" si="26"/>
        <v>46</v>
      </c>
      <c r="C317" s="18">
        <f t="shared" si="27"/>
        <v>44879</v>
      </c>
      <c r="D317" t="str">
        <f t="shared" si="28"/>
        <v>ma</v>
      </c>
      <c r="E317">
        <f t="shared" si="29"/>
        <v>2022</v>
      </c>
      <c r="F317" t="s">
        <v>107</v>
      </c>
      <c r="G317" s="122" t="s">
        <v>107</v>
      </c>
      <c r="H317" s="122" t="s">
        <v>107</v>
      </c>
      <c r="I317">
        <f t="shared" si="30"/>
        <v>46</v>
      </c>
    </row>
    <row r="318" spans="1:9" x14ac:dyDescent="0.3">
      <c r="A318" t="str">
        <f t="shared" si="25"/>
        <v>202246di</v>
      </c>
      <c r="B318">
        <f t="shared" si="26"/>
        <v>46</v>
      </c>
      <c r="C318" s="18">
        <f t="shared" si="27"/>
        <v>44880</v>
      </c>
      <c r="D318" t="str">
        <f t="shared" si="28"/>
        <v>di</v>
      </c>
      <c r="E318">
        <f t="shared" si="29"/>
        <v>2022</v>
      </c>
      <c r="F318" t="s">
        <v>107</v>
      </c>
      <c r="G318" s="122" t="s">
        <v>107</v>
      </c>
      <c r="H318" s="122" t="s">
        <v>107</v>
      </c>
      <c r="I318">
        <f t="shared" si="30"/>
        <v>46</v>
      </c>
    </row>
    <row r="319" spans="1:9" x14ac:dyDescent="0.3">
      <c r="A319" t="str">
        <f t="shared" si="25"/>
        <v>202246wo</v>
      </c>
      <c r="B319">
        <f t="shared" si="26"/>
        <v>46</v>
      </c>
      <c r="C319" s="18">
        <f t="shared" si="27"/>
        <v>44881</v>
      </c>
      <c r="D319" t="str">
        <f t="shared" si="28"/>
        <v>wo</v>
      </c>
      <c r="E319">
        <f t="shared" si="29"/>
        <v>2022</v>
      </c>
      <c r="F319" t="s">
        <v>107</v>
      </c>
      <c r="G319" s="122" t="s">
        <v>107</v>
      </c>
      <c r="H319" s="122" t="s">
        <v>107</v>
      </c>
      <c r="I319">
        <f t="shared" si="30"/>
        <v>46</v>
      </c>
    </row>
    <row r="320" spans="1:9" x14ac:dyDescent="0.3">
      <c r="A320" t="str">
        <f t="shared" si="25"/>
        <v>202246do</v>
      </c>
      <c r="B320">
        <f t="shared" si="26"/>
        <v>46</v>
      </c>
      <c r="C320" s="18">
        <f t="shared" si="27"/>
        <v>44882</v>
      </c>
      <c r="D320" t="str">
        <f t="shared" si="28"/>
        <v>do</v>
      </c>
      <c r="E320">
        <f t="shared" si="29"/>
        <v>2022</v>
      </c>
      <c r="F320" t="s">
        <v>107</v>
      </c>
      <c r="G320" s="122" t="s">
        <v>107</v>
      </c>
      <c r="H320" s="122" t="s">
        <v>107</v>
      </c>
      <c r="I320">
        <f t="shared" si="30"/>
        <v>46</v>
      </c>
    </row>
    <row r="321" spans="1:9" x14ac:dyDescent="0.3">
      <c r="A321" t="str">
        <f t="shared" si="25"/>
        <v>202246vr</v>
      </c>
      <c r="B321">
        <f t="shared" si="26"/>
        <v>46</v>
      </c>
      <c r="C321" s="18">
        <f t="shared" si="27"/>
        <v>44883</v>
      </c>
      <c r="D321" t="str">
        <f t="shared" si="28"/>
        <v>vr</v>
      </c>
      <c r="E321">
        <f t="shared" si="29"/>
        <v>2022</v>
      </c>
      <c r="F321" t="s">
        <v>107</v>
      </c>
      <c r="G321" s="122" t="s">
        <v>107</v>
      </c>
      <c r="H321" s="122" t="s">
        <v>107</v>
      </c>
      <c r="I321">
        <f t="shared" si="30"/>
        <v>46</v>
      </c>
    </row>
    <row r="322" spans="1:9" x14ac:dyDescent="0.3">
      <c r="A322" t="str">
        <f t="shared" ref="A322:A385" si="31">E322&amp;B322&amp;D322</f>
        <v>202246za</v>
      </c>
      <c r="B322">
        <f t="shared" si="26"/>
        <v>46</v>
      </c>
      <c r="C322" s="18">
        <f t="shared" si="27"/>
        <v>44884</v>
      </c>
      <c r="D322" t="str">
        <f t="shared" si="28"/>
        <v>za</v>
      </c>
      <c r="E322">
        <f t="shared" si="29"/>
        <v>2022</v>
      </c>
      <c r="F322" t="s">
        <v>107</v>
      </c>
      <c r="G322" s="122" t="s">
        <v>107</v>
      </c>
      <c r="H322" s="122" t="s">
        <v>107</v>
      </c>
      <c r="I322">
        <f t="shared" si="30"/>
        <v>46</v>
      </c>
    </row>
    <row r="323" spans="1:9" x14ac:dyDescent="0.3">
      <c r="A323" t="str">
        <f t="shared" si="31"/>
        <v>202246zo</v>
      </c>
      <c r="B323">
        <f t="shared" si="26"/>
        <v>46</v>
      </c>
      <c r="C323" s="18">
        <f t="shared" si="27"/>
        <v>44885</v>
      </c>
      <c r="D323" t="str">
        <f t="shared" si="28"/>
        <v>zo</v>
      </c>
      <c r="E323">
        <f t="shared" si="29"/>
        <v>2022</v>
      </c>
      <c r="F323" t="s">
        <v>107</v>
      </c>
      <c r="G323" s="122" t="s">
        <v>107</v>
      </c>
      <c r="H323" s="122" t="s">
        <v>107</v>
      </c>
      <c r="I323">
        <f t="shared" si="30"/>
        <v>46</v>
      </c>
    </row>
    <row r="324" spans="1:9" x14ac:dyDescent="0.3">
      <c r="A324" t="str">
        <f t="shared" si="31"/>
        <v>202247ma</v>
      </c>
      <c r="B324">
        <f t="shared" si="26"/>
        <v>47</v>
      </c>
      <c r="C324" s="18">
        <f t="shared" si="27"/>
        <v>44886</v>
      </c>
      <c r="D324" t="str">
        <f t="shared" si="28"/>
        <v>ma</v>
      </c>
      <c r="E324">
        <f t="shared" si="29"/>
        <v>2022</v>
      </c>
      <c r="F324" t="s">
        <v>107</v>
      </c>
      <c r="G324" s="122" t="s">
        <v>107</v>
      </c>
      <c r="H324" s="122" t="s">
        <v>107</v>
      </c>
      <c r="I324">
        <f t="shared" si="30"/>
        <v>47</v>
      </c>
    </row>
    <row r="325" spans="1:9" x14ac:dyDescent="0.3">
      <c r="A325" t="str">
        <f t="shared" si="31"/>
        <v>202247di</v>
      </c>
      <c r="B325">
        <f t="shared" si="26"/>
        <v>47</v>
      </c>
      <c r="C325" s="18">
        <f t="shared" si="27"/>
        <v>44887</v>
      </c>
      <c r="D325" t="str">
        <f t="shared" si="28"/>
        <v>di</v>
      </c>
      <c r="E325">
        <f t="shared" si="29"/>
        <v>2022</v>
      </c>
      <c r="F325" t="s">
        <v>107</v>
      </c>
      <c r="G325" s="122" t="s">
        <v>107</v>
      </c>
      <c r="H325" s="122" t="s">
        <v>107</v>
      </c>
      <c r="I325">
        <f t="shared" si="30"/>
        <v>47</v>
      </c>
    </row>
    <row r="326" spans="1:9" x14ac:dyDescent="0.3">
      <c r="A326" t="str">
        <f t="shared" si="31"/>
        <v>202247wo</v>
      </c>
      <c r="B326">
        <f t="shared" si="26"/>
        <v>47</v>
      </c>
      <c r="C326" s="18">
        <f t="shared" si="27"/>
        <v>44888</v>
      </c>
      <c r="D326" t="str">
        <f t="shared" si="28"/>
        <v>wo</v>
      </c>
      <c r="E326">
        <f t="shared" si="29"/>
        <v>2022</v>
      </c>
      <c r="F326" t="s">
        <v>107</v>
      </c>
      <c r="G326" s="122" t="s">
        <v>107</v>
      </c>
      <c r="H326" s="122" t="s">
        <v>107</v>
      </c>
      <c r="I326">
        <f t="shared" si="30"/>
        <v>47</v>
      </c>
    </row>
    <row r="327" spans="1:9" x14ac:dyDescent="0.3">
      <c r="A327" t="str">
        <f t="shared" si="31"/>
        <v>202247do</v>
      </c>
      <c r="B327">
        <f t="shared" si="26"/>
        <v>47</v>
      </c>
      <c r="C327" s="18">
        <f t="shared" si="27"/>
        <v>44889</v>
      </c>
      <c r="D327" t="str">
        <f t="shared" si="28"/>
        <v>do</v>
      </c>
      <c r="E327">
        <f t="shared" si="29"/>
        <v>2022</v>
      </c>
      <c r="F327" t="s">
        <v>107</v>
      </c>
      <c r="G327" s="122" t="s">
        <v>107</v>
      </c>
      <c r="H327" s="122" t="s">
        <v>107</v>
      </c>
      <c r="I327">
        <f t="shared" si="30"/>
        <v>47</v>
      </c>
    </row>
    <row r="328" spans="1:9" x14ac:dyDescent="0.3">
      <c r="A328" t="str">
        <f t="shared" si="31"/>
        <v>202247vr</v>
      </c>
      <c r="B328">
        <f t="shared" si="26"/>
        <v>47</v>
      </c>
      <c r="C328" s="18">
        <f t="shared" si="27"/>
        <v>44890</v>
      </c>
      <c r="D328" t="str">
        <f t="shared" si="28"/>
        <v>vr</v>
      </c>
      <c r="E328">
        <f t="shared" si="29"/>
        <v>2022</v>
      </c>
      <c r="F328" t="s">
        <v>107</v>
      </c>
      <c r="G328" s="122" t="s">
        <v>107</v>
      </c>
      <c r="H328" s="122" t="s">
        <v>107</v>
      </c>
      <c r="I328">
        <f t="shared" si="30"/>
        <v>47</v>
      </c>
    </row>
    <row r="329" spans="1:9" x14ac:dyDescent="0.3">
      <c r="A329" t="str">
        <f t="shared" si="31"/>
        <v>202247za</v>
      </c>
      <c r="B329">
        <f t="shared" si="26"/>
        <v>47</v>
      </c>
      <c r="C329" s="18">
        <f t="shared" si="27"/>
        <v>44891</v>
      </c>
      <c r="D329" t="str">
        <f t="shared" si="28"/>
        <v>za</v>
      </c>
      <c r="E329">
        <f t="shared" si="29"/>
        <v>2022</v>
      </c>
      <c r="F329" t="s">
        <v>107</v>
      </c>
      <c r="G329" s="122" t="s">
        <v>107</v>
      </c>
      <c r="H329" s="122" t="s">
        <v>107</v>
      </c>
      <c r="I329">
        <f t="shared" si="30"/>
        <v>47</v>
      </c>
    </row>
    <row r="330" spans="1:9" x14ac:dyDescent="0.3">
      <c r="A330" t="str">
        <f t="shared" si="31"/>
        <v>202247zo</v>
      </c>
      <c r="B330">
        <f t="shared" ref="B330:B393" si="32">B323+1</f>
        <v>47</v>
      </c>
      <c r="C330" s="18">
        <f t="shared" ref="C330:C393" si="33">C329+1</f>
        <v>44892</v>
      </c>
      <c r="D330" t="str">
        <f t="shared" ref="D330:D393" si="34">+D323</f>
        <v>zo</v>
      </c>
      <c r="E330">
        <f t="shared" ref="E330:E393" si="35">YEAR(C330)</f>
        <v>2022</v>
      </c>
      <c r="F330" t="s">
        <v>107</v>
      </c>
      <c r="G330" s="122" t="s">
        <v>107</v>
      </c>
      <c r="H330" s="122" t="s">
        <v>107</v>
      </c>
      <c r="I330">
        <f t="shared" ref="I330:I393" si="36">+I323+1</f>
        <v>47</v>
      </c>
    </row>
    <row r="331" spans="1:9" x14ac:dyDescent="0.3">
      <c r="A331" t="str">
        <f t="shared" si="31"/>
        <v>202248ma</v>
      </c>
      <c r="B331">
        <f t="shared" si="32"/>
        <v>48</v>
      </c>
      <c r="C331" s="18">
        <f t="shared" si="33"/>
        <v>44893</v>
      </c>
      <c r="D331" t="str">
        <f t="shared" si="34"/>
        <v>ma</v>
      </c>
      <c r="E331">
        <f t="shared" si="35"/>
        <v>2022</v>
      </c>
      <c r="F331" t="s">
        <v>107</v>
      </c>
      <c r="G331" s="122" t="s">
        <v>107</v>
      </c>
      <c r="H331" s="122" t="s">
        <v>107</v>
      </c>
      <c r="I331">
        <f t="shared" si="36"/>
        <v>48</v>
      </c>
    </row>
    <row r="332" spans="1:9" x14ac:dyDescent="0.3">
      <c r="A332" t="str">
        <f t="shared" si="31"/>
        <v>202248di</v>
      </c>
      <c r="B332">
        <f t="shared" si="32"/>
        <v>48</v>
      </c>
      <c r="C332" s="18">
        <f t="shared" si="33"/>
        <v>44894</v>
      </c>
      <c r="D332" t="str">
        <f t="shared" si="34"/>
        <v>di</v>
      </c>
      <c r="E332">
        <f t="shared" si="35"/>
        <v>2022</v>
      </c>
      <c r="F332" t="s">
        <v>107</v>
      </c>
      <c r="G332" s="122" t="s">
        <v>107</v>
      </c>
      <c r="H332" s="122" t="s">
        <v>107</v>
      </c>
      <c r="I332">
        <f t="shared" si="36"/>
        <v>48</v>
      </c>
    </row>
    <row r="333" spans="1:9" x14ac:dyDescent="0.3">
      <c r="A333" t="str">
        <f t="shared" si="31"/>
        <v>202248wo</v>
      </c>
      <c r="B333">
        <f t="shared" si="32"/>
        <v>48</v>
      </c>
      <c r="C333" s="18">
        <f t="shared" si="33"/>
        <v>44895</v>
      </c>
      <c r="D333" t="str">
        <f t="shared" si="34"/>
        <v>wo</v>
      </c>
      <c r="E333">
        <f t="shared" si="35"/>
        <v>2022</v>
      </c>
      <c r="F333" t="s">
        <v>107</v>
      </c>
      <c r="G333" s="122" t="s">
        <v>107</v>
      </c>
      <c r="H333" s="122" t="s">
        <v>107</v>
      </c>
      <c r="I333">
        <f t="shared" si="36"/>
        <v>48</v>
      </c>
    </row>
    <row r="334" spans="1:9" x14ac:dyDescent="0.3">
      <c r="A334" t="str">
        <f t="shared" si="31"/>
        <v>202248do</v>
      </c>
      <c r="B334">
        <f t="shared" si="32"/>
        <v>48</v>
      </c>
      <c r="C334" s="18">
        <f t="shared" si="33"/>
        <v>44896</v>
      </c>
      <c r="D334" t="str">
        <f t="shared" si="34"/>
        <v>do</v>
      </c>
      <c r="E334">
        <f t="shared" si="35"/>
        <v>2022</v>
      </c>
      <c r="F334" t="s">
        <v>107</v>
      </c>
      <c r="G334" s="122" t="s">
        <v>107</v>
      </c>
      <c r="H334" s="122" t="s">
        <v>107</v>
      </c>
      <c r="I334">
        <f t="shared" si="36"/>
        <v>48</v>
      </c>
    </row>
    <row r="335" spans="1:9" x14ac:dyDescent="0.3">
      <c r="A335" t="str">
        <f t="shared" si="31"/>
        <v>202248vr</v>
      </c>
      <c r="B335">
        <f t="shared" si="32"/>
        <v>48</v>
      </c>
      <c r="C335" s="18">
        <f t="shared" si="33"/>
        <v>44897</v>
      </c>
      <c r="D335" t="str">
        <f t="shared" si="34"/>
        <v>vr</v>
      </c>
      <c r="E335">
        <f t="shared" si="35"/>
        <v>2022</v>
      </c>
      <c r="F335" t="s">
        <v>107</v>
      </c>
      <c r="G335" s="122" t="s">
        <v>107</v>
      </c>
      <c r="H335" s="122" t="s">
        <v>107</v>
      </c>
      <c r="I335">
        <f t="shared" si="36"/>
        <v>48</v>
      </c>
    </row>
    <row r="336" spans="1:9" x14ac:dyDescent="0.3">
      <c r="A336" t="str">
        <f t="shared" si="31"/>
        <v>202248za</v>
      </c>
      <c r="B336">
        <f t="shared" si="32"/>
        <v>48</v>
      </c>
      <c r="C336" s="18">
        <f t="shared" si="33"/>
        <v>44898</v>
      </c>
      <c r="D336" t="str">
        <f t="shared" si="34"/>
        <v>za</v>
      </c>
      <c r="E336">
        <f t="shared" si="35"/>
        <v>2022</v>
      </c>
      <c r="F336" t="s">
        <v>107</v>
      </c>
      <c r="G336" s="122" t="s">
        <v>107</v>
      </c>
      <c r="H336" s="122" t="s">
        <v>107</v>
      </c>
      <c r="I336">
        <f t="shared" si="36"/>
        <v>48</v>
      </c>
    </row>
    <row r="337" spans="1:9" x14ac:dyDescent="0.3">
      <c r="A337" t="str">
        <f t="shared" si="31"/>
        <v>202248zo</v>
      </c>
      <c r="B337">
        <f t="shared" si="32"/>
        <v>48</v>
      </c>
      <c r="C337" s="18">
        <f t="shared" si="33"/>
        <v>44899</v>
      </c>
      <c r="D337" t="str">
        <f t="shared" si="34"/>
        <v>zo</v>
      </c>
      <c r="E337">
        <f t="shared" si="35"/>
        <v>2022</v>
      </c>
      <c r="F337" t="s">
        <v>107</v>
      </c>
      <c r="G337" s="122" t="s">
        <v>107</v>
      </c>
      <c r="H337" s="122" t="s">
        <v>107</v>
      </c>
      <c r="I337">
        <f t="shared" si="36"/>
        <v>48</v>
      </c>
    </row>
    <row r="338" spans="1:9" x14ac:dyDescent="0.3">
      <c r="A338" t="str">
        <f t="shared" si="31"/>
        <v>202249ma</v>
      </c>
      <c r="B338">
        <f t="shared" si="32"/>
        <v>49</v>
      </c>
      <c r="C338" s="18">
        <f t="shared" si="33"/>
        <v>44900</v>
      </c>
      <c r="D338" t="str">
        <f t="shared" si="34"/>
        <v>ma</v>
      </c>
      <c r="E338">
        <f t="shared" si="35"/>
        <v>2022</v>
      </c>
      <c r="F338" t="s">
        <v>107</v>
      </c>
      <c r="G338" s="122" t="s">
        <v>107</v>
      </c>
      <c r="H338" s="122" t="s">
        <v>107</v>
      </c>
      <c r="I338">
        <f t="shared" si="36"/>
        <v>49</v>
      </c>
    </row>
    <row r="339" spans="1:9" x14ac:dyDescent="0.3">
      <c r="A339" t="str">
        <f t="shared" si="31"/>
        <v>202249di</v>
      </c>
      <c r="B339">
        <f t="shared" si="32"/>
        <v>49</v>
      </c>
      <c r="C339" s="18">
        <f t="shared" si="33"/>
        <v>44901</v>
      </c>
      <c r="D339" t="str">
        <f t="shared" si="34"/>
        <v>di</v>
      </c>
      <c r="E339">
        <f t="shared" si="35"/>
        <v>2022</v>
      </c>
      <c r="F339" t="s">
        <v>107</v>
      </c>
      <c r="G339" s="122" t="s">
        <v>107</v>
      </c>
      <c r="H339" s="122" t="s">
        <v>107</v>
      </c>
      <c r="I339">
        <f t="shared" si="36"/>
        <v>49</v>
      </c>
    </row>
    <row r="340" spans="1:9" x14ac:dyDescent="0.3">
      <c r="A340" t="str">
        <f t="shared" si="31"/>
        <v>202249wo</v>
      </c>
      <c r="B340">
        <f t="shared" si="32"/>
        <v>49</v>
      </c>
      <c r="C340" s="18">
        <f t="shared" si="33"/>
        <v>44902</v>
      </c>
      <c r="D340" t="str">
        <f t="shared" si="34"/>
        <v>wo</v>
      </c>
      <c r="E340">
        <f t="shared" si="35"/>
        <v>2022</v>
      </c>
      <c r="F340" t="s">
        <v>107</v>
      </c>
      <c r="G340" s="122" t="s">
        <v>107</v>
      </c>
      <c r="H340" s="122" t="s">
        <v>107</v>
      </c>
      <c r="I340">
        <f t="shared" si="36"/>
        <v>49</v>
      </c>
    </row>
    <row r="341" spans="1:9" x14ac:dyDescent="0.3">
      <c r="A341" t="str">
        <f t="shared" si="31"/>
        <v>202249do</v>
      </c>
      <c r="B341">
        <f t="shared" si="32"/>
        <v>49</v>
      </c>
      <c r="C341" s="18">
        <f t="shared" si="33"/>
        <v>44903</v>
      </c>
      <c r="D341" t="str">
        <f t="shared" si="34"/>
        <v>do</v>
      </c>
      <c r="E341">
        <f t="shared" si="35"/>
        <v>2022</v>
      </c>
      <c r="F341" t="s">
        <v>107</v>
      </c>
      <c r="G341" s="122" t="s">
        <v>107</v>
      </c>
      <c r="H341" s="122" t="s">
        <v>107</v>
      </c>
      <c r="I341">
        <f t="shared" si="36"/>
        <v>49</v>
      </c>
    </row>
    <row r="342" spans="1:9" x14ac:dyDescent="0.3">
      <c r="A342" t="str">
        <f t="shared" si="31"/>
        <v>202249vr</v>
      </c>
      <c r="B342">
        <f t="shared" si="32"/>
        <v>49</v>
      </c>
      <c r="C342" s="18">
        <f t="shared" si="33"/>
        <v>44904</v>
      </c>
      <c r="D342" t="str">
        <f t="shared" si="34"/>
        <v>vr</v>
      </c>
      <c r="E342">
        <f t="shared" si="35"/>
        <v>2022</v>
      </c>
      <c r="F342" t="s">
        <v>107</v>
      </c>
      <c r="G342" s="122" t="s">
        <v>107</v>
      </c>
      <c r="H342" s="122" t="s">
        <v>107</v>
      </c>
      <c r="I342">
        <f t="shared" si="36"/>
        <v>49</v>
      </c>
    </row>
    <row r="343" spans="1:9" x14ac:dyDescent="0.3">
      <c r="A343" t="str">
        <f t="shared" si="31"/>
        <v>202249za</v>
      </c>
      <c r="B343">
        <f t="shared" si="32"/>
        <v>49</v>
      </c>
      <c r="C343" s="18">
        <f t="shared" si="33"/>
        <v>44905</v>
      </c>
      <c r="D343" t="str">
        <f t="shared" si="34"/>
        <v>za</v>
      </c>
      <c r="E343">
        <f t="shared" si="35"/>
        <v>2022</v>
      </c>
      <c r="F343" t="s">
        <v>107</v>
      </c>
      <c r="G343" s="122" t="s">
        <v>107</v>
      </c>
      <c r="H343" s="122" t="s">
        <v>107</v>
      </c>
      <c r="I343">
        <f t="shared" si="36"/>
        <v>49</v>
      </c>
    </row>
    <row r="344" spans="1:9" x14ac:dyDescent="0.3">
      <c r="A344" t="str">
        <f t="shared" si="31"/>
        <v>202249zo</v>
      </c>
      <c r="B344">
        <f t="shared" si="32"/>
        <v>49</v>
      </c>
      <c r="C344" s="18">
        <f t="shared" si="33"/>
        <v>44906</v>
      </c>
      <c r="D344" t="str">
        <f t="shared" si="34"/>
        <v>zo</v>
      </c>
      <c r="E344">
        <f t="shared" si="35"/>
        <v>2022</v>
      </c>
      <c r="F344" t="s">
        <v>107</v>
      </c>
      <c r="G344" s="122" t="s">
        <v>107</v>
      </c>
      <c r="H344" s="122" t="s">
        <v>107</v>
      </c>
      <c r="I344">
        <f t="shared" si="36"/>
        <v>49</v>
      </c>
    </row>
    <row r="345" spans="1:9" x14ac:dyDescent="0.3">
      <c r="A345" t="str">
        <f t="shared" si="31"/>
        <v>202250ma</v>
      </c>
      <c r="B345">
        <f t="shared" si="32"/>
        <v>50</v>
      </c>
      <c r="C345" s="18">
        <f t="shared" si="33"/>
        <v>44907</v>
      </c>
      <c r="D345" t="str">
        <f t="shared" si="34"/>
        <v>ma</v>
      </c>
      <c r="E345">
        <f t="shared" si="35"/>
        <v>2022</v>
      </c>
      <c r="F345" t="s">
        <v>107</v>
      </c>
      <c r="G345" s="122" t="s">
        <v>107</v>
      </c>
      <c r="H345" s="122" t="s">
        <v>107</v>
      </c>
      <c r="I345">
        <f t="shared" si="36"/>
        <v>50</v>
      </c>
    </row>
    <row r="346" spans="1:9" x14ac:dyDescent="0.3">
      <c r="A346" t="str">
        <f t="shared" si="31"/>
        <v>202250di</v>
      </c>
      <c r="B346">
        <f t="shared" si="32"/>
        <v>50</v>
      </c>
      <c r="C346" s="18">
        <f t="shared" si="33"/>
        <v>44908</v>
      </c>
      <c r="D346" t="str">
        <f t="shared" si="34"/>
        <v>di</v>
      </c>
      <c r="E346">
        <f t="shared" si="35"/>
        <v>2022</v>
      </c>
      <c r="F346" t="s">
        <v>107</v>
      </c>
      <c r="G346" s="122" t="s">
        <v>107</v>
      </c>
      <c r="H346" s="122" t="s">
        <v>107</v>
      </c>
      <c r="I346">
        <f t="shared" si="36"/>
        <v>50</v>
      </c>
    </row>
    <row r="347" spans="1:9" x14ac:dyDescent="0.3">
      <c r="A347" t="str">
        <f t="shared" si="31"/>
        <v>202250wo</v>
      </c>
      <c r="B347">
        <f t="shared" si="32"/>
        <v>50</v>
      </c>
      <c r="C347" s="18">
        <f t="shared" si="33"/>
        <v>44909</v>
      </c>
      <c r="D347" t="str">
        <f t="shared" si="34"/>
        <v>wo</v>
      </c>
      <c r="E347">
        <f t="shared" si="35"/>
        <v>2022</v>
      </c>
      <c r="F347" t="s">
        <v>107</v>
      </c>
      <c r="G347" s="122" t="s">
        <v>107</v>
      </c>
      <c r="H347" s="122" t="s">
        <v>107</v>
      </c>
      <c r="I347">
        <f t="shared" si="36"/>
        <v>50</v>
      </c>
    </row>
    <row r="348" spans="1:9" x14ac:dyDescent="0.3">
      <c r="A348" t="str">
        <f t="shared" si="31"/>
        <v>202250do</v>
      </c>
      <c r="B348">
        <f t="shared" si="32"/>
        <v>50</v>
      </c>
      <c r="C348" s="18">
        <f t="shared" si="33"/>
        <v>44910</v>
      </c>
      <c r="D348" t="str">
        <f t="shared" si="34"/>
        <v>do</v>
      </c>
      <c r="E348">
        <f t="shared" si="35"/>
        <v>2022</v>
      </c>
      <c r="F348" t="s">
        <v>107</v>
      </c>
      <c r="G348" s="122" t="s">
        <v>107</v>
      </c>
      <c r="H348" s="122" t="s">
        <v>107</v>
      </c>
      <c r="I348">
        <f t="shared" si="36"/>
        <v>50</v>
      </c>
    </row>
    <row r="349" spans="1:9" x14ac:dyDescent="0.3">
      <c r="A349" t="str">
        <f t="shared" si="31"/>
        <v>202250vr</v>
      </c>
      <c r="B349">
        <f t="shared" si="32"/>
        <v>50</v>
      </c>
      <c r="C349" s="18">
        <f t="shared" si="33"/>
        <v>44911</v>
      </c>
      <c r="D349" t="str">
        <f t="shared" si="34"/>
        <v>vr</v>
      </c>
      <c r="E349">
        <f t="shared" si="35"/>
        <v>2022</v>
      </c>
      <c r="F349" t="s">
        <v>107</v>
      </c>
      <c r="G349" s="122" t="s">
        <v>107</v>
      </c>
      <c r="H349" s="122" t="s">
        <v>107</v>
      </c>
      <c r="I349">
        <f t="shared" si="36"/>
        <v>50</v>
      </c>
    </row>
    <row r="350" spans="1:9" x14ac:dyDescent="0.3">
      <c r="A350" t="str">
        <f t="shared" si="31"/>
        <v>202250za</v>
      </c>
      <c r="B350">
        <f t="shared" si="32"/>
        <v>50</v>
      </c>
      <c r="C350" s="18">
        <f t="shared" si="33"/>
        <v>44912</v>
      </c>
      <c r="D350" t="str">
        <f t="shared" si="34"/>
        <v>za</v>
      </c>
      <c r="E350">
        <f t="shared" si="35"/>
        <v>2022</v>
      </c>
      <c r="F350" t="s">
        <v>107</v>
      </c>
      <c r="G350" s="122" t="s">
        <v>107</v>
      </c>
      <c r="H350" s="122" t="s">
        <v>107</v>
      </c>
      <c r="I350">
        <f t="shared" si="36"/>
        <v>50</v>
      </c>
    </row>
    <row r="351" spans="1:9" x14ac:dyDescent="0.3">
      <c r="A351" t="str">
        <f t="shared" si="31"/>
        <v>202250zo</v>
      </c>
      <c r="B351">
        <f t="shared" si="32"/>
        <v>50</v>
      </c>
      <c r="C351" s="18">
        <f t="shared" si="33"/>
        <v>44913</v>
      </c>
      <c r="D351" t="str">
        <f t="shared" si="34"/>
        <v>zo</v>
      </c>
      <c r="E351">
        <f t="shared" si="35"/>
        <v>2022</v>
      </c>
      <c r="F351" t="s">
        <v>107</v>
      </c>
      <c r="G351" s="122" t="s">
        <v>107</v>
      </c>
      <c r="H351" s="122" t="s">
        <v>107</v>
      </c>
      <c r="I351">
        <f t="shared" si="36"/>
        <v>50</v>
      </c>
    </row>
    <row r="352" spans="1:9" x14ac:dyDescent="0.3">
      <c r="A352" t="str">
        <f t="shared" si="31"/>
        <v>202251ma</v>
      </c>
      <c r="B352">
        <f t="shared" si="32"/>
        <v>51</v>
      </c>
      <c r="C352" s="18">
        <f t="shared" si="33"/>
        <v>44914</v>
      </c>
      <c r="D352" t="str">
        <f t="shared" si="34"/>
        <v>ma</v>
      </c>
      <c r="E352">
        <f t="shared" si="35"/>
        <v>2022</v>
      </c>
      <c r="F352" t="s">
        <v>107</v>
      </c>
      <c r="G352" s="122" t="s">
        <v>107</v>
      </c>
      <c r="H352" s="122" t="s">
        <v>107</v>
      </c>
      <c r="I352">
        <f t="shared" si="36"/>
        <v>51</v>
      </c>
    </row>
    <row r="353" spans="1:9" x14ac:dyDescent="0.3">
      <c r="A353" t="str">
        <f t="shared" si="31"/>
        <v>202251di</v>
      </c>
      <c r="B353">
        <f t="shared" si="32"/>
        <v>51</v>
      </c>
      <c r="C353" s="18">
        <f t="shared" si="33"/>
        <v>44915</v>
      </c>
      <c r="D353" t="str">
        <f t="shared" si="34"/>
        <v>di</v>
      </c>
      <c r="E353">
        <f t="shared" si="35"/>
        <v>2022</v>
      </c>
      <c r="F353" t="s">
        <v>107</v>
      </c>
      <c r="G353" s="122" t="s">
        <v>107</v>
      </c>
      <c r="H353" s="122" t="s">
        <v>107</v>
      </c>
      <c r="I353">
        <f t="shared" si="36"/>
        <v>51</v>
      </c>
    </row>
    <row r="354" spans="1:9" x14ac:dyDescent="0.3">
      <c r="A354" t="str">
        <f t="shared" si="31"/>
        <v>202251wo</v>
      </c>
      <c r="B354">
        <f t="shared" si="32"/>
        <v>51</v>
      </c>
      <c r="C354" s="18">
        <f t="shared" si="33"/>
        <v>44916</v>
      </c>
      <c r="D354" t="str">
        <f t="shared" si="34"/>
        <v>wo</v>
      </c>
      <c r="E354">
        <f t="shared" si="35"/>
        <v>2022</v>
      </c>
      <c r="F354" t="s">
        <v>107</v>
      </c>
      <c r="G354" s="122" t="s">
        <v>107</v>
      </c>
      <c r="H354" s="122" t="s">
        <v>107</v>
      </c>
      <c r="I354">
        <f t="shared" si="36"/>
        <v>51</v>
      </c>
    </row>
    <row r="355" spans="1:9" x14ac:dyDescent="0.3">
      <c r="A355" t="str">
        <f t="shared" si="31"/>
        <v>202251do</v>
      </c>
      <c r="B355">
        <f t="shared" si="32"/>
        <v>51</v>
      </c>
      <c r="C355" s="18">
        <f t="shared" si="33"/>
        <v>44917</v>
      </c>
      <c r="D355" t="str">
        <f t="shared" si="34"/>
        <v>do</v>
      </c>
      <c r="E355">
        <f t="shared" si="35"/>
        <v>2022</v>
      </c>
      <c r="F355" t="s">
        <v>107</v>
      </c>
      <c r="G355" s="122" t="s">
        <v>107</v>
      </c>
      <c r="H355" s="122" t="s">
        <v>107</v>
      </c>
      <c r="I355">
        <f t="shared" si="36"/>
        <v>51</v>
      </c>
    </row>
    <row r="356" spans="1:9" x14ac:dyDescent="0.3">
      <c r="A356" t="str">
        <f t="shared" si="31"/>
        <v>202251vr</v>
      </c>
      <c r="B356">
        <f t="shared" si="32"/>
        <v>51</v>
      </c>
      <c r="C356" s="18">
        <f t="shared" si="33"/>
        <v>44918</v>
      </c>
      <c r="D356" t="str">
        <f t="shared" si="34"/>
        <v>vr</v>
      </c>
      <c r="E356">
        <f t="shared" si="35"/>
        <v>2022</v>
      </c>
      <c r="F356" t="s">
        <v>107</v>
      </c>
      <c r="G356" s="122" t="s">
        <v>107</v>
      </c>
      <c r="H356" s="122" t="s">
        <v>107</v>
      </c>
      <c r="I356">
        <f t="shared" si="36"/>
        <v>51</v>
      </c>
    </row>
    <row r="357" spans="1:9" x14ac:dyDescent="0.3">
      <c r="A357" t="str">
        <f t="shared" si="31"/>
        <v>202251za</v>
      </c>
      <c r="B357">
        <f t="shared" si="32"/>
        <v>51</v>
      </c>
      <c r="C357" s="18">
        <f t="shared" si="33"/>
        <v>44919</v>
      </c>
      <c r="D357" t="str">
        <f t="shared" si="34"/>
        <v>za</v>
      </c>
      <c r="E357">
        <f t="shared" si="35"/>
        <v>2022</v>
      </c>
      <c r="F357" t="s">
        <v>107</v>
      </c>
      <c r="G357" s="122" t="s">
        <v>107</v>
      </c>
      <c r="H357" s="122" t="s">
        <v>107</v>
      </c>
      <c r="I357">
        <f t="shared" si="36"/>
        <v>51</v>
      </c>
    </row>
    <row r="358" spans="1:9" x14ac:dyDescent="0.3">
      <c r="A358" t="str">
        <f t="shared" si="31"/>
        <v>202251zo</v>
      </c>
      <c r="B358">
        <f t="shared" si="32"/>
        <v>51</v>
      </c>
      <c r="C358" s="18">
        <f t="shared" si="33"/>
        <v>44920</v>
      </c>
      <c r="D358" t="str">
        <f t="shared" si="34"/>
        <v>zo</v>
      </c>
      <c r="E358">
        <f t="shared" si="35"/>
        <v>2022</v>
      </c>
      <c r="F358" t="s">
        <v>107</v>
      </c>
      <c r="G358" s="122" t="s">
        <v>107</v>
      </c>
      <c r="H358" s="122" t="s">
        <v>107</v>
      </c>
      <c r="I358">
        <f t="shared" si="36"/>
        <v>51</v>
      </c>
    </row>
    <row r="359" spans="1:9" x14ac:dyDescent="0.3">
      <c r="A359" t="str">
        <f t="shared" si="31"/>
        <v>202252ma</v>
      </c>
      <c r="B359">
        <f t="shared" si="32"/>
        <v>52</v>
      </c>
      <c r="C359" s="18">
        <f t="shared" si="33"/>
        <v>44921</v>
      </c>
      <c r="D359" t="str">
        <f t="shared" si="34"/>
        <v>ma</v>
      </c>
      <c r="E359">
        <f t="shared" si="35"/>
        <v>2022</v>
      </c>
      <c r="F359" t="s">
        <v>94</v>
      </c>
      <c r="G359" s="122" t="s">
        <v>94</v>
      </c>
      <c r="H359" s="122" t="s">
        <v>94</v>
      </c>
      <c r="I359">
        <f t="shared" si="36"/>
        <v>52</v>
      </c>
    </row>
    <row r="360" spans="1:9" x14ac:dyDescent="0.3">
      <c r="A360" t="str">
        <f t="shared" si="31"/>
        <v>202252di</v>
      </c>
      <c r="B360">
        <f t="shared" si="32"/>
        <v>52</v>
      </c>
      <c r="C360" s="18">
        <f t="shared" si="33"/>
        <v>44922</v>
      </c>
      <c r="D360" t="str">
        <f t="shared" si="34"/>
        <v>di</v>
      </c>
      <c r="E360">
        <f t="shared" si="35"/>
        <v>2022</v>
      </c>
      <c r="F360" t="s">
        <v>94</v>
      </c>
      <c r="G360" t="s">
        <v>94</v>
      </c>
      <c r="H360" t="s">
        <v>94</v>
      </c>
      <c r="I360">
        <f t="shared" si="36"/>
        <v>52</v>
      </c>
    </row>
    <row r="361" spans="1:9" x14ac:dyDescent="0.3">
      <c r="A361" t="str">
        <f t="shared" si="31"/>
        <v>202252wo</v>
      </c>
      <c r="B361">
        <f t="shared" si="32"/>
        <v>52</v>
      </c>
      <c r="C361" s="18">
        <f t="shared" si="33"/>
        <v>44923</v>
      </c>
      <c r="D361" t="str">
        <f t="shared" si="34"/>
        <v>wo</v>
      </c>
      <c r="E361">
        <f t="shared" si="35"/>
        <v>2022</v>
      </c>
      <c r="F361" t="s">
        <v>94</v>
      </c>
      <c r="G361" t="s">
        <v>94</v>
      </c>
      <c r="H361" t="s">
        <v>94</v>
      </c>
      <c r="I361">
        <f t="shared" si="36"/>
        <v>52</v>
      </c>
    </row>
    <row r="362" spans="1:9" x14ac:dyDescent="0.3">
      <c r="A362" t="str">
        <f t="shared" si="31"/>
        <v>202252do</v>
      </c>
      <c r="B362">
        <f t="shared" si="32"/>
        <v>52</v>
      </c>
      <c r="C362" s="18">
        <f t="shared" si="33"/>
        <v>44924</v>
      </c>
      <c r="D362" t="str">
        <f t="shared" si="34"/>
        <v>do</v>
      </c>
      <c r="E362">
        <f t="shared" si="35"/>
        <v>2022</v>
      </c>
      <c r="F362" t="s">
        <v>94</v>
      </c>
      <c r="G362" t="s">
        <v>94</v>
      </c>
      <c r="H362" t="s">
        <v>94</v>
      </c>
      <c r="I362">
        <f t="shared" si="36"/>
        <v>52</v>
      </c>
    </row>
    <row r="363" spans="1:9" x14ac:dyDescent="0.3">
      <c r="A363" t="str">
        <f t="shared" si="31"/>
        <v>202252vr</v>
      </c>
      <c r="B363">
        <f t="shared" si="32"/>
        <v>52</v>
      </c>
      <c r="C363" s="18">
        <f t="shared" si="33"/>
        <v>44925</v>
      </c>
      <c r="D363" t="str">
        <f t="shared" si="34"/>
        <v>vr</v>
      </c>
      <c r="E363">
        <f t="shared" si="35"/>
        <v>2022</v>
      </c>
      <c r="F363" t="s">
        <v>94</v>
      </c>
      <c r="G363" t="s">
        <v>94</v>
      </c>
      <c r="H363" t="s">
        <v>94</v>
      </c>
      <c r="I363">
        <f t="shared" si="36"/>
        <v>52</v>
      </c>
    </row>
    <row r="364" spans="1:9" x14ac:dyDescent="0.3">
      <c r="A364" t="str">
        <f t="shared" si="31"/>
        <v>202252za</v>
      </c>
      <c r="B364">
        <f t="shared" si="32"/>
        <v>52</v>
      </c>
      <c r="C364" s="18">
        <f t="shared" si="33"/>
        <v>44926</v>
      </c>
      <c r="D364" t="str">
        <f t="shared" si="34"/>
        <v>za</v>
      </c>
      <c r="E364">
        <f t="shared" si="35"/>
        <v>2022</v>
      </c>
      <c r="F364" t="s">
        <v>94</v>
      </c>
      <c r="G364" t="s">
        <v>94</v>
      </c>
      <c r="H364" t="s">
        <v>94</v>
      </c>
      <c r="I364">
        <f t="shared" si="36"/>
        <v>52</v>
      </c>
    </row>
    <row r="365" spans="1:9" x14ac:dyDescent="0.3">
      <c r="A365" t="str">
        <f t="shared" si="31"/>
        <v>202352zo</v>
      </c>
      <c r="B365">
        <f t="shared" si="32"/>
        <v>52</v>
      </c>
      <c r="C365" s="18">
        <f t="shared" si="33"/>
        <v>44927</v>
      </c>
      <c r="D365" t="str">
        <f t="shared" si="34"/>
        <v>zo</v>
      </c>
      <c r="E365">
        <f t="shared" si="35"/>
        <v>2023</v>
      </c>
      <c r="F365" t="s">
        <v>94</v>
      </c>
      <c r="G365" t="s">
        <v>94</v>
      </c>
      <c r="H365" t="s">
        <v>94</v>
      </c>
      <c r="I365">
        <f t="shared" si="36"/>
        <v>52</v>
      </c>
    </row>
    <row r="366" spans="1:9" x14ac:dyDescent="0.3">
      <c r="A366" t="str">
        <f t="shared" si="31"/>
        <v>20231ma</v>
      </c>
      <c r="B366">
        <v>1</v>
      </c>
      <c r="C366" s="18">
        <f t="shared" si="33"/>
        <v>44928</v>
      </c>
      <c r="D366" t="str">
        <f t="shared" si="34"/>
        <v>ma</v>
      </c>
      <c r="E366">
        <f t="shared" si="35"/>
        <v>2023</v>
      </c>
      <c r="F366" t="s">
        <v>94</v>
      </c>
      <c r="G366" t="s">
        <v>94</v>
      </c>
      <c r="H366" t="s">
        <v>94</v>
      </c>
      <c r="I366">
        <v>1</v>
      </c>
    </row>
    <row r="367" spans="1:9" x14ac:dyDescent="0.3">
      <c r="A367" t="str">
        <f t="shared" si="31"/>
        <v>20231di</v>
      </c>
      <c r="B367">
        <v>1</v>
      </c>
      <c r="C367" s="18">
        <f t="shared" si="33"/>
        <v>44929</v>
      </c>
      <c r="D367" t="str">
        <f t="shared" si="34"/>
        <v>di</v>
      </c>
      <c r="E367">
        <f t="shared" si="35"/>
        <v>2023</v>
      </c>
      <c r="F367" t="s">
        <v>94</v>
      </c>
      <c r="G367" t="s">
        <v>94</v>
      </c>
      <c r="H367" t="s">
        <v>94</v>
      </c>
      <c r="I367">
        <v>1</v>
      </c>
    </row>
    <row r="368" spans="1:9" x14ac:dyDescent="0.3">
      <c r="A368" t="str">
        <f t="shared" si="31"/>
        <v>20231wo</v>
      </c>
      <c r="B368">
        <v>1</v>
      </c>
      <c r="C368" s="18">
        <f t="shared" si="33"/>
        <v>44930</v>
      </c>
      <c r="D368" t="str">
        <f t="shared" si="34"/>
        <v>wo</v>
      </c>
      <c r="E368">
        <f t="shared" si="35"/>
        <v>2023</v>
      </c>
      <c r="F368" t="s">
        <v>94</v>
      </c>
      <c r="G368" t="s">
        <v>94</v>
      </c>
      <c r="H368" t="s">
        <v>94</v>
      </c>
      <c r="I368">
        <v>1</v>
      </c>
    </row>
    <row r="369" spans="1:9" x14ac:dyDescent="0.3">
      <c r="A369" t="str">
        <f t="shared" si="31"/>
        <v>20231do</v>
      </c>
      <c r="B369">
        <v>1</v>
      </c>
      <c r="C369" s="18">
        <f t="shared" si="33"/>
        <v>44931</v>
      </c>
      <c r="D369" t="str">
        <f t="shared" si="34"/>
        <v>do</v>
      </c>
      <c r="E369">
        <f t="shared" si="35"/>
        <v>2023</v>
      </c>
      <c r="F369" t="s">
        <v>94</v>
      </c>
      <c r="G369" t="s">
        <v>94</v>
      </c>
      <c r="H369" t="s">
        <v>94</v>
      </c>
      <c r="I369">
        <v>1</v>
      </c>
    </row>
    <row r="370" spans="1:9" x14ac:dyDescent="0.3">
      <c r="A370" t="str">
        <f t="shared" si="31"/>
        <v>20231vr</v>
      </c>
      <c r="B370">
        <v>1</v>
      </c>
      <c r="C370" s="18">
        <f t="shared" si="33"/>
        <v>44932</v>
      </c>
      <c r="D370" t="str">
        <f t="shared" si="34"/>
        <v>vr</v>
      </c>
      <c r="E370">
        <f t="shared" si="35"/>
        <v>2023</v>
      </c>
      <c r="F370" t="s">
        <v>94</v>
      </c>
      <c r="G370" t="s">
        <v>94</v>
      </c>
      <c r="H370" t="s">
        <v>94</v>
      </c>
      <c r="I370">
        <v>1</v>
      </c>
    </row>
    <row r="371" spans="1:9" x14ac:dyDescent="0.3">
      <c r="A371" t="str">
        <f t="shared" si="31"/>
        <v>20231za</v>
      </c>
      <c r="B371">
        <v>1</v>
      </c>
      <c r="C371" s="18">
        <f t="shared" si="33"/>
        <v>44933</v>
      </c>
      <c r="D371" t="str">
        <f t="shared" si="34"/>
        <v>za</v>
      </c>
      <c r="E371">
        <f t="shared" si="35"/>
        <v>2023</v>
      </c>
      <c r="F371" t="s">
        <v>107</v>
      </c>
      <c r="G371" s="122" t="s">
        <v>107</v>
      </c>
      <c r="H371" s="122" t="s">
        <v>107</v>
      </c>
      <c r="I371">
        <v>1</v>
      </c>
    </row>
    <row r="372" spans="1:9" x14ac:dyDescent="0.3">
      <c r="A372" t="str">
        <f t="shared" si="31"/>
        <v>20231zo</v>
      </c>
      <c r="B372">
        <v>1</v>
      </c>
      <c r="C372" s="18">
        <f t="shared" si="33"/>
        <v>44934</v>
      </c>
      <c r="D372" t="str">
        <f t="shared" si="34"/>
        <v>zo</v>
      </c>
      <c r="E372">
        <f t="shared" si="35"/>
        <v>2023</v>
      </c>
      <c r="F372" t="s">
        <v>107</v>
      </c>
      <c r="G372" s="122" t="s">
        <v>107</v>
      </c>
      <c r="H372" s="122" t="s">
        <v>107</v>
      </c>
      <c r="I372">
        <v>1</v>
      </c>
    </row>
    <row r="373" spans="1:9" x14ac:dyDescent="0.3">
      <c r="A373" t="str">
        <f t="shared" si="31"/>
        <v>20232ma</v>
      </c>
      <c r="B373">
        <f t="shared" si="32"/>
        <v>2</v>
      </c>
      <c r="C373" s="18">
        <f t="shared" si="33"/>
        <v>44935</v>
      </c>
      <c r="D373" t="str">
        <f t="shared" si="34"/>
        <v>ma</v>
      </c>
      <c r="E373">
        <f t="shared" si="35"/>
        <v>2023</v>
      </c>
      <c r="F373" t="s">
        <v>107</v>
      </c>
      <c r="G373" s="122" t="s">
        <v>107</v>
      </c>
      <c r="H373" s="122" t="s">
        <v>107</v>
      </c>
      <c r="I373">
        <f t="shared" si="36"/>
        <v>2</v>
      </c>
    </row>
    <row r="374" spans="1:9" x14ac:dyDescent="0.3">
      <c r="A374" t="str">
        <f t="shared" si="31"/>
        <v>20232di</v>
      </c>
      <c r="B374">
        <f t="shared" si="32"/>
        <v>2</v>
      </c>
      <c r="C374" s="18">
        <f t="shared" si="33"/>
        <v>44936</v>
      </c>
      <c r="D374" t="str">
        <f t="shared" si="34"/>
        <v>di</v>
      </c>
      <c r="E374">
        <f t="shared" si="35"/>
        <v>2023</v>
      </c>
      <c r="F374" t="s">
        <v>107</v>
      </c>
      <c r="G374" s="122" t="s">
        <v>107</v>
      </c>
      <c r="H374" s="122" t="s">
        <v>107</v>
      </c>
      <c r="I374">
        <f t="shared" si="36"/>
        <v>2</v>
      </c>
    </row>
    <row r="375" spans="1:9" x14ac:dyDescent="0.3">
      <c r="A375" t="str">
        <f t="shared" si="31"/>
        <v>20232wo</v>
      </c>
      <c r="B375">
        <f t="shared" si="32"/>
        <v>2</v>
      </c>
      <c r="C375" s="18">
        <f t="shared" si="33"/>
        <v>44937</v>
      </c>
      <c r="D375" t="str">
        <f t="shared" si="34"/>
        <v>wo</v>
      </c>
      <c r="E375">
        <f t="shared" si="35"/>
        <v>2023</v>
      </c>
      <c r="F375" t="s">
        <v>107</v>
      </c>
      <c r="G375" s="122" t="s">
        <v>107</v>
      </c>
      <c r="H375" s="122" t="s">
        <v>107</v>
      </c>
      <c r="I375">
        <f t="shared" si="36"/>
        <v>2</v>
      </c>
    </row>
    <row r="376" spans="1:9" x14ac:dyDescent="0.3">
      <c r="A376" t="str">
        <f t="shared" si="31"/>
        <v>20232do</v>
      </c>
      <c r="B376">
        <f t="shared" si="32"/>
        <v>2</v>
      </c>
      <c r="C376" s="18">
        <f t="shared" si="33"/>
        <v>44938</v>
      </c>
      <c r="D376" t="str">
        <f t="shared" si="34"/>
        <v>do</v>
      </c>
      <c r="E376">
        <f t="shared" si="35"/>
        <v>2023</v>
      </c>
      <c r="F376" t="s">
        <v>107</v>
      </c>
      <c r="G376" s="122" t="s">
        <v>107</v>
      </c>
      <c r="H376" s="122" t="s">
        <v>107</v>
      </c>
      <c r="I376">
        <f t="shared" si="36"/>
        <v>2</v>
      </c>
    </row>
    <row r="377" spans="1:9" x14ac:dyDescent="0.3">
      <c r="A377" t="str">
        <f t="shared" si="31"/>
        <v>20232vr</v>
      </c>
      <c r="B377">
        <f t="shared" si="32"/>
        <v>2</v>
      </c>
      <c r="C377" s="18">
        <f t="shared" si="33"/>
        <v>44939</v>
      </c>
      <c r="D377" t="str">
        <f t="shared" si="34"/>
        <v>vr</v>
      </c>
      <c r="E377">
        <f t="shared" si="35"/>
        <v>2023</v>
      </c>
      <c r="F377" t="s">
        <v>107</v>
      </c>
      <c r="G377" s="122" t="s">
        <v>107</v>
      </c>
      <c r="H377" s="122" t="s">
        <v>107</v>
      </c>
      <c r="I377">
        <f t="shared" si="36"/>
        <v>2</v>
      </c>
    </row>
    <row r="378" spans="1:9" x14ac:dyDescent="0.3">
      <c r="A378" t="str">
        <f t="shared" si="31"/>
        <v>20232za</v>
      </c>
      <c r="B378">
        <f t="shared" si="32"/>
        <v>2</v>
      </c>
      <c r="C378" s="18">
        <f t="shared" si="33"/>
        <v>44940</v>
      </c>
      <c r="D378" t="str">
        <f t="shared" si="34"/>
        <v>za</v>
      </c>
      <c r="E378">
        <f t="shared" si="35"/>
        <v>2023</v>
      </c>
      <c r="F378" t="s">
        <v>107</v>
      </c>
      <c r="G378" s="122" t="s">
        <v>107</v>
      </c>
      <c r="H378" s="122" t="s">
        <v>107</v>
      </c>
      <c r="I378">
        <f t="shared" si="36"/>
        <v>2</v>
      </c>
    </row>
    <row r="379" spans="1:9" x14ac:dyDescent="0.3">
      <c r="A379" t="str">
        <f t="shared" si="31"/>
        <v>20232zo</v>
      </c>
      <c r="B379">
        <f t="shared" si="32"/>
        <v>2</v>
      </c>
      <c r="C379" s="18">
        <f t="shared" si="33"/>
        <v>44941</v>
      </c>
      <c r="D379" t="str">
        <f t="shared" si="34"/>
        <v>zo</v>
      </c>
      <c r="E379">
        <f t="shared" si="35"/>
        <v>2023</v>
      </c>
      <c r="F379" t="s">
        <v>107</v>
      </c>
      <c r="G379" s="122" t="s">
        <v>107</v>
      </c>
      <c r="H379" s="122" t="s">
        <v>107</v>
      </c>
      <c r="I379">
        <f t="shared" si="36"/>
        <v>2</v>
      </c>
    </row>
    <row r="380" spans="1:9" x14ac:dyDescent="0.3">
      <c r="A380" t="str">
        <f t="shared" si="31"/>
        <v>20233ma</v>
      </c>
      <c r="B380">
        <f t="shared" si="32"/>
        <v>3</v>
      </c>
      <c r="C380" s="18">
        <f t="shared" si="33"/>
        <v>44942</v>
      </c>
      <c r="D380" t="str">
        <f t="shared" si="34"/>
        <v>ma</v>
      </c>
      <c r="E380">
        <f t="shared" si="35"/>
        <v>2023</v>
      </c>
      <c r="F380" t="s">
        <v>107</v>
      </c>
      <c r="G380" s="122" t="s">
        <v>107</v>
      </c>
      <c r="H380" s="122" t="s">
        <v>107</v>
      </c>
      <c r="I380">
        <f t="shared" si="36"/>
        <v>3</v>
      </c>
    </row>
    <row r="381" spans="1:9" x14ac:dyDescent="0.3">
      <c r="A381" t="str">
        <f t="shared" si="31"/>
        <v>20233di</v>
      </c>
      <c r="B381">
        <f t="shared" si="32"/>
        <v>3</v>
      </c>
      <c r="C381" s="18">
        <f t="shared" si="33"/>
        <v>44943</v>
      </c>
      <c r="D381" t="str">
        <f t="shared" si="34"/>
        <v>di</v>
      </c>
      <c r="E381">
        <f t="shared" si="35"/>
        <v>2023</v>
      </c>
      <c r="F381" t="s">
        <v>107</v>
      </c>
      <c r="G381" s="122" t="s">
        <v>107</v>
      </c>
      <c r="H381" s="122" t="s">
        <v>107</v>
      </c>
      <c r="I381">
        <f t="shared" si="36"/>
        <v>3</v>
      </c>
    </row>
    <row r="382" spans="1:9" x14ac:dyDescent="0.3">
      <c r="A382" t="str">
        <f t="shared" si="31"/>
        <v>20233wo</v>
      </c>
      <c r="B382">
        <f t="shared" si="32"/>
        <v>3</v>
      </c>
      <c r="C382" s="18">
        <f t="shared" si="33"/>
        <v>44944</v>
      </c>
      <c r="D382" t="str">
        <f t="shared" si="34"/>
        <v>wo</v>
      </c>
      <c r="E382">
        <f t="shared" si="35"/>
        <v>2023</v>
      </c>
      <c r="F382" t="s">
        <v>107</v>
      </c>
      <c r="G382" s="122" t="s">
        <v>107</v>
      </c>
      <c r="H382" s="122" t="s">
        <v>107</v>
      </c>
      <c r="I382">
        <f t="shared" si="36"/>
        <v>3</v>
      </c>
    </row>
    <row r="383" spans="1:9" x14ac:dyDescent="0.3">
      <c r="A383" t="str">
        <f t="shared" si="31"/>
        <v>20233do</v>
      </c>
      <c r="B383">
        <f t="shared" si="32"/>
        <v>3</v>
      </c>
      <c r="C383" s="18">
        <f t="shared" si="33"/>
        <v>44945</v>
      </c>
      <c r="D383" t="str">
        <f t="shared" si="34"/>
        <v>do</v>
      </c>
      <c r="E383">
        <f t="shared" si="35"/>
        <v>2023</v>
      </c>
      <c r="F383" t="s">
        <v>107</v>
      </c>
      <c r="G383" s="122" t="s">
        <v>107</v>
      </c>
      <c r="H383" s="122" t="s">
        <v>107</v>
      </c>
      <c r="I383">
        <f t="shared" si="36"/>
        <v>3</v>
      </c>
    </row>
    <row r="384" spans="1:9" x14ac:dyDescent="0.3">
      <c r="A384" t="str">
        <f t="shared" si="31"/>
        <v>20233vr</v>
      </c>
      <c r="B384">
        <f t="shared" si="32"/>
        <v>3</v>
      </c>
      <c r="C384" s="18">
        <f t="shared" si="33"/>
        <v>44946</v>
      </c>
      <c r="D384" t="str">
        <f t="shared" si="34"/>
        <v>vr</v>
      </c>
      <c r="E384">
        <f t="shared" si="35"/>
        <v>2023</v>
      </c>
      <c r="F384" t="s">
        <v>107</v>
      </c>
      <c r="G384" s="122" t="s">
        <v>107</v>
      </c>
      <c r="H384" s="122" t="s">
        <v>107</v>
      </c>
      <c r="I384">
        <f t="shared" si="36"/>
        <v>3</v>
      </c>
    </row>
    <row r="385" spans="1:9" x14ac:dyDescent="0.3">
      <c r="A385" t="str">
        <f t="shared" si="31"/>
        <v>20233za</v>
      </c>
      <c r="B385">
        <f t="shared" si="32"/>
        <v>3</v>
      </c>
      <c r="C385" s="18">
        <f t="shared" si="33"/>
        <v>44947</v>
      </c>
      <c r="D385" t="str">
        <f t="shared" si="34"/>
        <v>za</v>
      </c>
      <c r="E385">
        <f t="shared" si="35"/>
        <v>2023</v>
      </c>
      <c r="F385" t="s">
        <v>107</v>
      </c>
      <c r="G385" s="122" t="s">
        <v>107</v>
      </c>
      <c r="H385" s="122" t="s">
        <v>107</v>
      </c>
      <c r="I385">
        <f t="shared" si="36"/>
        <v>3</v>
      </c>
    </row>
    <row r="386" spans="1:9" x14ac:dyDescent="0.3">
      <c r="A386" t="str">
        <f t="shared" ref="A386:A449" si="37">E386&amp;B386&amp;D386</f>
        <v>20233zo</v>
      </c>
      <c r="B386">
        <f t="shared" si="32"/>
        <v>3</v>
      </c>
      <c r="C386" s="18">
        <f t="shared" si="33"/>
        <v>44948</v>
      </c>
      <c r="D386" t="str">
        <f t="shared" si="34"/>
        <v>zo</v>
      </c>
      <c r="E386">
        <f t="shared" si="35"/>
        <v>2023</v>
      </c>
      <c r="F386" t="s">
        <v>107</v>
      </c>
      <c r="G386" s="122" t="s">
        <v>107</v>
      </c>
      <c r="H386" s="122" t="s">
        <v>107</v>
      </c>
      <c r="I386">
        <f t="shared" si="36"/>
        <v>3</v>
      </c>
    </row>
    <row r="387" spans="1:9" x14ac:dyDescent="0.3">
      <c r="A387" t="str">
        <f t="shared" si="37"/>
        <v>20234ma</v>
      </c>
      <c r="B387">
        <f t="shared" si="32"/>
        <v>4</v>
      </c>
      <c r="C387" s="18">
        <f t="shared" si="33"/>
        <v>44949</v>
      </c>
      <c r="D387" t="str">
        <f t="shared" si="34"/>
        <v>ma</v>
      </c>
      <c r="E387">
        <f t="shared" si="35"/>
        <v>2023</v>
      </c>
      <c r="F387" t="s">
        <v>107</v>
      </c>
      <c r="G387" s="122" t="s">
        <v>107</v>
      </c>
      <c r="H387" s="122" t="s">
        <v>107</v>
      </c>
      <c r="I387">
        <f t="shared" si="36"/>
        <v>4</v>
      </c>
    </row>
    <row r="388" spans="1:9" x14ac:dyDescent="0.3">
      <c r="A388" t="str">
        <f t="shared" si="37"/>
        <v>20234di</v>
      </c>
      <c r="B388">
        <f t="shared" si="32"/>
        <v>4</v>
      </c>
      <c r="C388" s="18">
        <f t="shared" si="33"/>
        <v>44950</v>
      </c>
      <c r="D388" t="str">
        <f t="shared" si="34"/>
        <v>di</v>
      </c>
      <c r="E388">
        <f t="shared" si="35"/>
        <v>2023</v>
      </c>
      <c r="F388" t="s">
        <v>107</v>
      </c>
      <c r="G388" s="122" t="s">
        <v>107</v>
      </c>
      <c r="H388" s="122" t="s">
        <v>107</v>
      </c>
      <c r="I388">
        <f t="shared" si="36"/>
        <v>4</v>
      </c>
    </row>
    <row r="389" spans="1:9" x14ac:dyDescent="0.3">
      <c r="A389" t="str">
        <f t="shared" si="37"/>
        <v>20234wo</v>
      </c>
      <c r="B389">
        <f t="shared" si="32"/>
        <v>4</v>
      </c>
      <c r="C389" s="18">
        <f t="shared" si="33"/>
        <v>44951</v>
      </c>
      <c r="D389" t="str">
        <f t="shared" si="34"/>
        <v>wo</v>
      </c>
      <c r="E389">
        <f t="shared" si="35"/>
        <v>2023</v>
      </c>
      <c r="F389" t="s">
        <v>107</v>
      </c>
      <c r="G389" s="122" t="s">
        <v>107</v>
      </c>
      <c r="H389" s="122" t="s">
        <v>107</v>
      </c>
      <c r="I389">
        <f t="shared" si="36"/>
        <v>4</v>
      </c>
    </row>
    <row r="390" spans="1:9" x14ac:dyDescent="0.3">
      <c r="A390" t="str">
        <f t="shared" si="37"/>
        <v>20234do</v>
      </c>
      <c r="B390">
        <f t="shared" si="32"/>
        <v>4</v>
      </c>
      <c r="C390" s="18">
        <f t="shared" si="33"/>
        <v>44952</v>
      </c>
      <c r="D390" t="str">
        <f t="shared" si="34"/>
        <v>do</v>
      </c>
      <c r="E390">
        <f t="shared" si="35"/>
        <v>2023</v>
      </c>
      <c r="F390" t="s">
        <v>107</v>
      </c>
      <c r="G390" s="122" t="s">
        <v>107</v>
      </c>
      <c r="H390" s="122" t="s">
        <v>107</v>
      </c>
      <c r="I390">
        <f t="shared" si="36"/>
        <v>4</v>
      </c>
    </row>
    <row r="391" spans="1:9" x14ac:dyDescent="0.3">
      <c r="A391" t="str">
        <f t="shared" si="37"/>
        <v>20234vr</v>
      </c>
      <c r="B391">
        <f t="shared" si="32"/>
        <v>4</v>
      </c>
      <c r="C391" s="18">
        <f t="shared" si="33"/>
        <v>44953</v>
      </c>
      <c r="D391" t="str">
        <f t="shared" si="34"/>
        <v>vr</v>
      </c>
      <c r="E391">
        <f t="shared" si="35"/>
        <v>2023</v>
      </c>
      <c r="F391" t="s">
        <v>107</v>
      </c>
      <c r="G391" s="122" t="s">
        <v>107</v>
      </c>
      <c r="H391" s="122" t="s">
        <v>107</v>
      </c>
      <c r="I391">
        <f t="shared" si="36"/>
        <v>4</v>
      </c>
    </row>
    <row r="392" spans="1:9" x14ac:dyDescent="0.3">
      <c r="A392" t="str">
        <f t="shared" si="37"/>
        <v>20234za</v>
      </c>
      <c r="B392">
        <f t="shared" si="32"/>
        <v>4</v>
      </c>
      <c r="C392" s="18">
        <f t="shared" si="33"/>
        <v>44954</v>
      </c>
      <c r="D392" t="str">
        <f t="shared" si="34"/>
        <v>za</v>
      </c>
      <c r="E392">
        <f t="shared" si="35"/>
        <v>2023</v>
      </c>
      <c r="F392" t="s">
        <v>107</v>
      </c>
      <c r="G392" s="122" t="s">
        <v>107</v>
      </c>
      <c r="H392" s="122" t="s">
        <v>107</v>
      </c>
      <c r="I392">
        <f t="shared" si="36"/>
        <v>4</v>
      </c>
    </row>
    <row r="393" spans="1:9" x14ac:dyDescent="0.3">
      <c r="A393" t="str">
        <f t="shared" si="37"/>
        <v>20234zo</v>
      </c>
      <c r="B393">
        <f t="shared" si="32"/>
        <v>4</v>
      </c>
      <c r="C393" s="18">
        <f t="shared" si="33"/>
        <v>44955</v>
      </c>
      <c r="D393" t="str">
        <f t="shared" si="34"/>
        <v>zo</v>
      </c>
      <c r="E393">
        <f t="shared" si="35"/>
        <v>2023</v>
      </c>
      <c r="F393" t="s">
        <v>107</v>
      </c>
      <c r="G393" s="122" t="s">
        <v>107</v>
      </c>
      <c r="H393" s="122" t="s">
        <v>107</v>
      </c>
      <c r="I393">
        <f t="shared" si="36"/>
        <v>4</v>
      </c>
    </row>
    <row r="394" spans="1:9" x14ac:dyDescent="0.3">
      <c r="A394" t="str">
        <f t="shared" si="37"/>
        <v>20235ma</v>
      </c>
      <c r="B394">
        <f t="shared" ref="B394:B457" si="38">B387+1</f>
        <v>5</v>
      </c>
      <c r="C394" s="18">
        <f t="shared" ref="C394:C457" si="39">C393+1</f>
        <v>44956</v>
      </c>
      <c r="D394" t="str">
        <f t="shared" ref="D394:D457" si="40">+D387</f>
        <v>ma</v>
      </c>
      <c r="E394">
        <f t="shared" ref="E394:E457" si="41">YEAR(C394)</f>
        <v>2023</v>
      </c>
      <c r="F394" t="s">
        <v>107</v>
      </c>
      <c r="G394" s="122" t="s">
        <v>107</v>
      </c>
      <c r="H394" s="122" t="s">
        <v>107</v>
      </c>
      <c r="I394">
        <f t="shared" ref="I394:I457" si="42">+I387+1</f>
        <v>5</v>
      </c>
    </row>
    <row r="395" spans="1:9" x14ac:dyDescent="0.3">
      <c r="A395" t="str">
        <f t="shared" si="37"/>
        <v>20235di</v>
      </c>
      <c r="B395">
        <f t="shared" si="38"/>
        <v>5</v>
      </c>
      <c r="C395" s="18">
        <f t="shared" si="39"/>
        <v>44957</v>
      </c>
      <c r="D395" t="str">
        <f t="shared" si="40"/>
        <v>di</v>
      </c>
      <c r="E395">
        <f t="shared" si="41"/>
        <v>2023</v>
      </c>
      <c r="F395" t="s">
        <v>107</v>
      </c>
      <c r="G395" s="122" t="s">
        <v>107</v>
      </c>
      <c r="H395" s="122" t="s">
        <v>107</v>
      </c>
      <c r="I395">
        <f t="shared" si="42"/>
        <v>5</v>
      </c>
    </row>
    <row r="396" spans="1:9" x14ac:dyDescent="0.3">
      <c r="A396" t="str">
        <f t="shared" si="37"/>
        <v>20235wo</v>
      </c>
      <c r="B396">
        <f t="shared" si="38"/>
        <v>5</v>
      </c>
      <c r="C396" s="18">
        <f t="shared" si="39"/>
        <v>44958</v>
      </c>
      <c r="D396" t="str">
        <f t="shared" si="40"/>
        <v>wo</v>
      </c>
      <c r="E396">
        <f t="shared" si="41"/>
        <v>2023</v>
      </c>
      <c r="F396" t="s">
        <v>107</v>
      </c>
      <c r="G396" s="122" t="s">
        <v>107</v>
      </c>
      <c r="H396" s="122" t="s">
        <v>107</v>
      </c>
      <c r="I396">
        <f t="shared" si="42"/>
        <v>5</v>
      </c>
    </row>
    <row r="397" spans="1:9" x14ac:dyDescent="0.3">
      <c r="A397" t="str">
        <f t="shared" si="37"/>
        <v>20235do</v>
      </c>
      <c r="B397">
        <f t="shared" si="38"/>
        <v>5</v>
      </c>
      <c r="C397" s="18">
        <f t="shared" si="39"/>
        <v>44959</v>
      </c>
      <c r="D397" t="str">
        <f t="shared" si="40"/>
        <v>do</v>
      </c>
      <c r="E397">
        <f t="shared" si="41"/>
        <v>2023</v>
      </c>
      <c r="F397" t="s">
        <v>107</v>
      </c>
      <c r="G397" s="122" t="s">
        <v>107</v>
      </c>
      <c r="H397" s="122" t="s">
        <v>107</v>
      </c>
      <c r="I397">
        <f t="shared" si="42"/>
        <v>5</v>
      </c>
    </row>
    <row r="398" spans="1:9" x14ac:dyDescent="0.3">
      <c r="A398" t="str">
        <f t="shared" si="37"/>
        <v>20235vr</v>
      </c>
      <c r="B398">
        <f t="shared" si="38"/>
        <v>5</v>
      </c>
      <c r="C398" s="18">
        <f t="shared" si="39"/>
        <v>44960</v>
      </c>
      <c r="D398" t="str">
        <f t="shared" si="40"/>
        <v>vr</v>
      </c>
      <c r="E398">
        <f t="shared" si="41"/>
        <v>2023</v>
      </c>
      <c r="F398" t="s">
        <v>107</v>
      </c>
      <c r="G398" s="122" t="s">
        <v>107</v>
      </c>
      <c r="H398" s="122" t="s">
        <v>107</v>
      </c>
      <c r="I398">
        <f t="shared" si="42"/>
        <v>5</v>
      </c>
    </row>
    <row r="399" spans="1:9" x14ac:dyDescent="0.3">
      <c r="A399" t="str">
        <f t="shared" si="37"/>
        <v>20235za</v>
      </c>
      <c r="B399">
        <f t="shared" si="38"/>
        <v>5</v>
      </c>
      <c r="C399" s="18">
        <f t="shared" si="39"/>
        <v>44961</v>
      </c>
      <c r="D399" t="str">
        <f t="shared" si="40"/>
        <v>za</v>
      </c>
      <c r="E399">
        <f t="shared" si="41"/>
        <v>2023</v>
      </c>
      <c r="F399" t="s">
        <v>107</v>
      </c>
      <c r="G399" s="122" t="s">
        <v>107</v>
      </c>
      <c r="H399" s="122" t="s">
        <v>107</v>
      </c>
      <c r="I399">
        <f t="shared" si="42"/>
        <v>5</v>
      </c>
    </row>
    <row r="400" spans="1:9" x14ac:dyDescent="0.3">
      <c r="A400" t="str">
        <f t="shared" si="37"/>
        <v>20235zo</v>
      </c>
      <c r="B400">
        <f t="shared" si="38"/>
        <v>5</v>
      </c>
      <c r="C400" s="18">
        <f t="shared" si="39"/>
        <v>44962</v>
      </c>
      <c r="D400" t="str">
        <f t="shared" si="40"/>
        <v>zo</v>
      </c>
      <c r="E400">
        <f t="shared" si="41"/>
        <v>2023</v>
      </c>
      <c r="F400" t="s">
        <v>107</v>
      </c>
      <c r="G400" s="122" t="s">
        <v>107</v>
      </c>
      <c r="H400" s="122" t="s">
        <v>107</v>
      </c>
      <c r="I400">
        <f t="shared" si="42"/>
        <v>5</v>
      </c>
    </row>
    <row r="401" spans="1:9" x14ac:dyDescent="0.3">
      <c r="A401" t="str">
        <f t="shared" si="37"/>
        <v>20236ma</v>
      </c>
      <c r="B401">
        <f t="shared" si="38"/>
        <v>6</v>
      </c>
      <c r="C401" s="18">
        <f t="shared" si="39"/>
        <v>44963</v>
      </c>
      <c r="D401" t="str">
        <f t="shared" si="40"/>
        <v>ma</v>
      </c>
      <c r="E401">
        <f t="shared" si="41"/>
        <v>2023</v>
      </c>
      <c r="F401" t="s">
        <v>107</v>
      </c>
      <c r="G401" s="122" t="s">
        <v>107</v>
      </c>
      <c r="H401" s="122" t="s">
        <v>107</v>
      </c>
      <c r="I401">
        <f t="shared" si="42"/>
        <v>6</v>
      </c>
    </row>
    <row r="402" spans="1:9" x14ac:dyDescent="0.3">
      <c r="A402" t="str">
        <f t="shared" si="37"/>
        <v>20236di</v>
      </c>
      <c r="B402">
        <f t="shared" si="38"/>
        <v>6</v>
      </c>
      <c r="C402" s="18">
        <f t="shared" si="39"/>
        <v>44964</v>
      </c>
      <c r="D402" t="str">
        <f t="shared" si="40"/>
        <v>di</v>
      </c>
      <c r="E402">
        <f t="shared" si="41"/>
        <v>2023</v>
      </c>
      <c r="F402" t="s">
        <v>107</v>
      </c>
      <c r="G402" s="122" t="s">
        <v>107</v>
      </c>
      <c r="H402" s="122" t="s">
        <v>107</v>
      </c>
      <c r="I402">
        <f t="shared" si="42"/>
        <v>6</v>
      </c>
    </row>
    <row r="403" spans="1:9" x14ac:dyDescent="0.3">
      <c r="A403" t="str">
        <f t="shared" si="37"/>
        <v>20236wo</v>
      </c>
      <c r="B403">
        <f t="shared" si="38"/>
        <v>6</v>
      </c>
      <c r="C403" s="18">
        <f t="shared" si="39"/>
        <v>44965</v>
      </c>
      <c r="D403" t="str">
        <f t="shared" si="40"/>
        <v>wo</v>
      </c>
      <c r="E403">
        <f t="shared" si="41"/>
        <v>2023</v>
      </c>
      <c r="F403" t="s">
        <v>107</v>
      </c>
      <c r="G403" s="122" t="s">
        <v>107</v>
      </c>
      <c r="H403" s="122" t="s">
        <v>107</v>
      </c>
      <c r="I403">
        <f t="shared" si="42"/>
        <v>6</v>
      </c>
    </row>
    <row r="404" spans="1:9" x14ac:dyDescent="0.3">
      <c r="A404" t="str">
        <f t="shared" si="37"/>
        <v>20236do</v>
      </c>
      <c r="B404">
        <f t="shared" si="38"/>
        <v>6</v>
      </c>
      <c r="C404" s="18">
        <f t="shared" si="39"/>
        <v>44966</v>
      </c>
      <c r="D404" t="str">
        <f t="shared" si="40"/>
        <v>do</v>
      </c>
      <c r="E404">
        <f t="shared" si="41"/>
        <v>2023</v>
      </c>
      <c r="F404" t="s">
        <v>107</v>
      </c>
      <c r="G404" s="122" t="s">
        <v>107</v>
      </c>
      <c r="H404" s="122" t="s">
        <v>107</v>
      </c>
      <c r="I404">
        <f t="shared" si="42"/>
        <v>6</v>
      </c>
    </row>
    <row r="405" spans="1:9" x14ac:dyDescent="0.3">
      <c r="A405" t="str">
        <f t="shared" si="37"/>
        <v>20236vr</v>
      </c>
      <c r="B405">
        <f t="shared" si="38"/>
        <v>6</v>
      </c>
      <c r="C405" s="18">
        <f t="shared" si="39"/>
        <v>44967</v>
      </c>
      <c r="D405" t="str">
        <f t="shared" si="40"/>
        <v>vr</v>
      </c>
      <c r="E405">
        <f t="shared" si="41"/>
        <v>2023</v>
      </c>
      <c r="F405" t="s">
        <v>107</v>
      </c>
      <c r="G405" s="122" t="s">
        <v>107</v>
      </c>
      <c r="H405" s="122" t="s">
        <v>107</v>
      </c>
      <c r="I405">
        <f t="shared" si="42"/>
        <v>6</v>
      </c>
    </row>
    <row r="406" spans="1:9" x14ac:dyDescent="0.3">
      <c r="A406" t="str">
        <f t="shared" si="37"/>
        <v>20236za</v>
      </c>
      <c r="B406">
        <f t="shared" si="38"/>
        <v>6</v>
      </c>
      <c r="C406" s="18">
        <f t="shared" si="39"/>
        <v>44968</v>
      </c>
      <c r="D406" t="str">
        <f t="shared" si="40"/>
        <v>za</v>
      </c>
      <c r="E406">
        <f t="shared" si="41"/>
        <v>2023</v>
      </c>
      <c r="F406" t="s">
        <v>107</v>
      </c>
      <c r="G406" s="122" t="s">
        <v>107</v>
      </c>
      <c r="H406" s="122" t="s">
        <v>107</v>
      </c>
      <c r="I406">
        <f t="shared" si="42"/>
        <v>6</v>
      </c>
    </row>
    <row r="407" spans="1:9" x14ac:dyDescent="0.3">
      <c r="A407" t="str">
        <f t="shared" si="37"/>
        <v>20236zo</v>
      </c>
      <c r="B407">
        <f t="shared" si="38"/>
        <v>6</v>
      </c>
      <c r="C407" s="18">
        <f t="shared" si="39"/>
        <v>44969</v>
      </c>
      <c r="D407" t="str">
        <f t="shared" si="40"/>
        <v>zo</v>
      </c>
      <c r="E407">
        <f t="shared" si="41"/>
        <v>2023</v>
      </c>
      <c r="F407" t="s">
        <v>107</v>
      </c>
      <c r="G407" s="122" t="s">
        <v>107</v>
      </c>
      <c r="H407" s="122" t="s">
        <v>107</v>
      </c>
      <c r="I407">
        <f t="shared" si="42"/>
        <v>6</v>
      </c>
    </row>
    <row r="408" spans="1:9" x14ac:dyDescent="0.3">
      <c r="A408" t="str">
        <f t="shared" si="37"/>
        <v>20237ma</v>
      </c>
      <c r="B408">
        <f t="shared" si="38"/>
        <v>7</v>
      </c>
      <c r="C408" s="18">
        <f t="shared" si="39"/>
        <v>44970</v>
      </c>
      <c r="D408" t="str">
        <f t="shared" si="40"/>
        <v>ma</v>
      </c>
      <c r="E408">
        <f t="shared" si="41"/>
        <v>2023</v>
      </c>
      <c r="F408" t="s">
        <v>107</v>
      </c>
      <c r="G408" s="122" t="s">
        <v>107</v>
      </c>
      <c r="H408" s="122" t="s">
        <v>107</v>
      </c>
      <c r="I408">
        <f t="shared" si="42"/>
        <v>7</v>
      </c>
    </row>
    <row r="409" spans="1:9" x14ac:dyDescent="0.3">
      <c r="A409" t="str">
        <f t="shared" si="37"/>
        <v>20237di</v>
      </c>
      <c r="B409">
        <f t="shared" si="38"/>
        <v>7</v>
      </c>
      <c r="C409" s="18">
        <f t="shared" si="39"/>
        <v>44971</v>
      </c>
      <c r="D409" t="str">
        <f t="shared" si="40"/>
        <v>di</v>
      </c>
      <c r="E409">
        <f t="shared" si="41"/>
        <v>2023</v>
      </c>
      <c r="F409" t="s">
        <v>107</v>
      </c>
      <c r="G409" s="122" t="s">
        <v>107</v>
      </c>
      <c r="H409" s="122" t="s">
        <v>107</v>
      </c>
      <c r="I409">
        <f t="shared" si="42"/>
        <v>7</v>
      </c>
    </row>
    <row r="410" spans="1:9" x14ac:dyDescent="0.3">
      <c r="A410" t="str">
        <f t="shared" si="37"/>
        <v>20237wo</v>
      </c>
      <c r="B410">
        <f t="shared" si="38"/>
        <v>7</v>
      </c>
      <c r="C410" s="18">
        <f t="shared" si="39"/>
        <v>44972</v>
      </c>
      <c r="D410" t="str">
        <f t="shared" si="40"/>
        <v>wo</v>
      </c>
      <c r="E410">
        <f t="shared" si="41"/>
        <v>2023</v>
      </c>
      <c r="F410" t="s">
        <v>107</v>
      </c>
      <c r="G410" s="122" t="s">
        <v>107</v>
      </c>
      <c r="H410" s="122" t="s">
        <v>107</v>
      </c>
      <c r="I410">
        <f t="shared" si="42"/>
        <v>7</v>
      </c>
    </row>
    <row r="411" spans="1:9" x14ac:dyDescent="0.3">
      <c r="A411" t="str">
        <f t="shared" si="37"/>
        <v>20237do</v>
      </c>
      <c r="B411">
        <f t="shared" si="38"/>
        <v>7</v>
      </c>
      <c r="C411" s="18">
        <f t="shared" si="39"/>
        <v>44973</v>
      </c>
      <c r="D411" t="str">
        <f t="shared" si="40"/>
        <v>do</v>
      </c>
      <c r="E411">
        <f t="shared" si="41"/>
        <v>2023</v>
      </c>
      <c r="F411" t="s">
        <v>107</v>
      </c>
      <c r="G411" s="122" t="s">
        <v>107</v>
      </c>
      <c r="H411" s="122" t="s">
        <v>107</v>
      </c>
      <c r="I411">
        <f t="shared" si="42"/>
        <v>7</v>
      </c>
    </row>
    <row r="412" spans="1:9" x14ac:dyDescent="0.3">
      <c r="A412" t="str">
        <f t="shared" si="37"/>
        <v>20237vr</v>
      </c>
      <c r="B412">
        <f t="shared" si="38"/>
        <v>7</v>
      </c>
      <c r="C412" s="18">
        <f t="shared" si="39"/>
        <v>44974</v>
      </c>
      <c r="D412" t="str">
        <f t="shared" si="40"/>
        <v>vr</v>
      </c>
      <c r="E412">
        <f t="shared" si="41"/>
        <v>2023</v>
      </c>
      <c r="F412" t="s">
        <v>107</v>
      </c>
      <c r="G412" s="122" t="s">
        <v>107</v>
      </c>
      <c r="H412" s="122" t="s">
        <v>107</v>
      </c>
      <c r="I412">
        <f t="shared" si="42"/>
        <v>7</v>
      </c>
    </row>
    <row r="413" spans="1:9" x14ac:dyDescent="0.3">
      <c r="A413" t="str">
        <f t="shared" si="37"/>
        <v>20237za</v>
      </c>
      <c r="B413">
        <f t="shared" si="38"/>
        <v>7</v>
      </c>
      <c r="C413" s="18">
        <f t="shared" si="39"/>
        <v>44975</v>
      </c>
      <c r="D413" t="str">
        <f t="shared" si="40"/>
        <v>za</v>
      </c>
      <c r="E413">
        <f t="shared" si="41"/>
        <v>2023</v>
      </c>
      <c r="F413" t="s">
        <v>107</v>
      </c>
      <c r="G413" s="122" t="s">
        <v>107</v>
      </c>
      <c r="H413" s="122" t="s">
        <v>107</v>
      </c>
      <c r="I413">
        <f t="shared" si="42"/>
        <v>7</v>
      </c>
    </row>
    <row r="414" spans="1:9" x14ac:dyDescent="0.3">
      <c r="A414" t="str">
        <f t="shared" si="37"/>
        <v>20237zo</v>
      </c>
      <c r="B414">
        <f t="shared" si="38"/>
        <v>7</v>
      </c>
      <c r="C414" s="18">
        <f t="shared" si="39"/>
        <v>44976</v>
      </c>
      <c r="D414" t="str">
        <f t="shared" si="40"/>
        <v>zo</v>
      </c>
      <c r="E414">
        <f t="shared" si="41"/>
        <v>2023</v>
      </c>
      <c r="F414" t="s">
        <v>107</v>
      </c>
      <c r="G414" s="122" t="s">
        <v>107</v>
      </c>
      <c r="H414" s="122" t="s">
        <v>107</v>
      </c>
      <c r="I414">
        <f t="shared" si="42"/>
        <v>7</v>
      </c>
    </row>
    <row r="415" spans="1:9" x14ac:dyDescent="0.3">
      <c r="A415" t="str">
        <f t="shared" si="37"/>
        <v>20238ma</v>
      </c>
      <c r="B415">
        <f t="shared" si="38"/>
        <v>8</v>
      </c>
      <c r="C415" s="18">
        <f t="shared" si="39"/>
        <v>44977</v>
      </c>
      <c r="D415" t="str">
        <f t="shared" si="40"/>
        <v>ma</v>
      </c>
      <c r="E415">
        <f t="shared" si="41"/>
        <v>2023</v>
      </c>
      <c r="F415" t="s">
        <v>107</v>
      </c>
      <c r="G415" s="122" t="s">
        <v>107</v>
      </c>
      <c r="H415" s="122" t="s">
        <v>107</v>
      </c>
      <c r="I415">
        <f t="shared" si="42"/>
        <v>8</v>
      </c>
    </row>
    <row r="416" spans="1:9" x14ac:dyDescent="0.3">
      <c r="A416" t="str">
        <f t="shared" si="37"/>
        <v>20238di</v>
      </c>
      <c r="B416">
        <f t="shared" si="38"/>
        <v>8</v>
      </c>
      <c r="C416" s="18">
        <f t="shared" si="39"/>
        <v>44978</v>
      </c>
      <c r="D416" t="str">
        <f t="shared" si="40"/>
        <v>di</v>
      </c>
      <c r="E416">
        <f t="shared" si="41"/>
        <v>2023</v>
      </c>
      <c r="F416" t="s">
        <v>107</v>
      </c>
      <c r="G416" s="122" t="s">
        <v>107</v>
      </c>
      <c r="H416" s="122" t="s">
        <v>107</v>
      </c>
      <c r="I416">
        <f t="shared" si="42"/>
        <v>8</v>
      </c>
    </row>
    <row r="417" spans="1:9" x14ac:dyDescent="0.3">
      <c r="A417" t="str">
        <f t="shared" si="37"/>
        <v>20238wo</v>
      </c>
      <c r="B417">
        <f t="shared" si="38"/>
        <v>8</v>
      </c>
      <c r="C417" s="18">
        <f t="shared" si="39"/>
        <v>44979</v>
      </c>
      <c r="D417" t="str">
        <f t="shared" si="40"/>
        <v>wo</v>
      </c>
      <c r="E417">
        <f t="shared" si="41"/>
        <v>2023</v>
      </c>
      <c r="F417" t="s">
        <v>107</v>
      </c>
      <c r="G417" s="122" t="s">
        <v>107</v>
      </c>
      <c r="H417" s="122" t="s">
        <v>107</v>
      </c>
      <c r="I417">
        <f t="shared" si="42"/>
        <v>8</v>
      </c>
    </row>
    <row r="418" spans="1:9" x14ac:dyDescent="0.3">
      <c r="A418" t="str">
        <f t="shared" si="37"/>
        <v>20238do</v>
      </c>
      <c r="B418">
        <f t="shared" si="38"/>
        <v>8</v>
      </c>
      <c r="C418" s="18">
        <f t="shared" si="39"/>
        <v>44980</v>
      </c>
      <c r="D418" t="str">
        <f t="shared" si="40"/>
        <v>do</v>
      </c>
      <c r="E418">
        <f t="shared" si="41"/>
        <v>2023</v>
      </c>
      <c r="F418" t="s">
        <v>107</v>
      </c>
      <c r="G418" s="122" t="s">
        <v>107</v>
      </c>
      <c r="H418" s="122" t="s">
        <v>107</v>
      </c>
      <c r="I418">
        <f t="shared" si="42"/>
        <v>8</v>
      </c>
    </row>
    <row r="419" spans="1:9" x14ac:dyDescent="0.3">
      <c r="A419" t="str">
        <f t="shared" si="37"/>
        <v>20238vr</v>
      </c>
      <c r="B419">
        <f t="shared" si="38"/>
        <v>8</v>
      </c>
      <c r="C419" s="18">
        <f t="shared" si="39"/>
        <v>44981</v>
      </c>
      <c r="D419" t="str">
        <f t="shared" si="40"/>
        <v>vr</v>
      </c>
      <c r="E419">
        <f t="shared" si="41"/>
        <v>2023</v>
      </c>
      <c r="F419" t="s">
        <v>107</v>
      </c>
      <c r="G419" s="122" t="s">
        <v>107</v>
      </c>
      <c r="H419" s="122" t="s">
        <v>107</v>
      </c>
      <c r="I419">
        <f t="shared" si="42"/>
        <v>8</v>
      </c>
    </row>
    <row r="420" spans="1:9" x14ac:dyDescent="0.3">
      <c r="A420" t="str">
        <f t="shared" si="37"/>
        <v>20238za</v>
      </c>
      <c r="B420">
        <f t="shared" si="38"/>
        <v>8</v>
      </c>
      <c r="C420" s="18">
        <f t="shared" si="39"/>
        <v>44982</v>
      </c>
      <c r="D420" t="str">
        <f t="shared" si="40"/>
        <v>za</v>
      </c>
      <c r="E420">
        <f t="shared" si="41"/>
        <v>2023</v>
      </c>
      <c r="F420" t="s">
        <v>107</v>
      </c>
      <c r="G420" s="122" t="s">
        <v>107</v>
      </c>
      <c r="H420" s="122" t="s">
        <v>107</v>
      </c>
      <c r="I420">
        <f t="shared" si="42"/>
        <v>8</v>
      </c>
    </row>
    <row r="421" spans="1:9" x14ac:dyDescent="0.3">
      <c r="A421" t="str">
        <f t="shared" si="37"/>
        <v>20238zo</v>
      </c>
      <c r="B421">
        <f t="shared" si="38"/>
        <v>8</v>
      </c>
      <c r="C421" s="18">
        <f t="shared" si="39"/>
        <v>44983</v>
      </c>
      <c r="D421" t="str">
        <f t="shared" si="40"/>
        <v>zo</v>
      </c>
      <c r="E421">
        <f t="shared" si="41"/>
        <v>2023</v>
      </c>
      <c r="F421" t="s">
        <v>107</v>
      </c>
      <c r="G421" s="122" t="s">
        <v>107</v>
      </c>
      <c r="H421" s="122" t="s">
        <v>107</v>
      </c>
      <c r="I421">
        <f t="shared" si="42"/>
        <v>8</v>
      </c>
    </row>
    <row r="422" spans="1:9" x14ac:dyDescent="0.3">
      <c r="A422" t="str">
        <f t="shared" si="37"/>
        <v>20239ma</v>
      </c>
      <c r="B422">
        <f t="shared" si="38"/>
        <v>9</v>
      </c>
      <c r="C422" s="18">
        <f t="shared" si="39"/>
        <v>44984</v>
      </c>
      <c r="D422" t="str">
        <f t="shared" si="40"/>
        <v>ma</v>
      </c>
      <c r="E422">
        <f t="shared" si="41"/>
        <v>2023</v>
      </c>
      <c r="F422" t="s">
        <v>107</v>
      </c>
      <c r="G422" s="122" t="s">
        <v>107</v>
      </c>
      <c r="H422" s="122" t="s">
        <v>107</v>
      </c>
      <c r="I422">
        <f t="shared" si="42"/>
        <v>9</v>
      </c>
    </row>
    <row r="423" spans="1:9" x14ac:dyDescent="0.3">
      <c r="A423" t="str">
        <f t="shared" si="37"/>
        <v>20239di</v>
      </c>
      <c r="B423">
        <f t="shared" si="38"/>
        <v>9</v>
      </c>
      <c r="C423" s="18">
        <f t="shared" si="39"/>
        <v>44985</v>
      </c>
      <c r="D423" t="str">
        <f t="shared" si="40"/>
        <v>di</v>
      </c>
      <c r="E423">
        <f t="shared" si="41"/>
        <v>2023</v>
      </c>
      <c r="F423" t="s">
        <v>107</v>
      </c>
      <c r="G423" s="122" t="s">
        <v>107</v>
      </c>
      <c r="H423" s="122" t="s">
        <v>107</v>
      </c>
      <c r="I423">
        <f t="shared" si="42"/>
        <v>9</v>
      </c>
    </row>
    <row r="424" spans="1:9" x14ac:dyDescent="0.3">
      <c r="A424" t="str">
        <f t="shared" si="37"/>
        <v>20239wo</v>
      </c>
      <c r="B424">
        <f t="shared" si="38"/>
        <v>9</v>
      </c>
      <c r="C424" s="18">
        <f t="shared" si="39"/>
        <v>44986</v>
      </c>
      <c r="D424" t="str">
        <f t="shared" si="40"/>
        <v>wo</v>
      </c>
      <c r="E424">
        <f t="shared" si="41"/>
        <v>2023</v>
      </c>
      <c r="F424" t="s">
        <v>107</v>
      </c>
      <c r="G424" s="122" t="s">
        <v>107</v>
      </c>
      <c r="H424" s="122" t="s">
        <v>107</v>
      </c>
      <c r="I424">
        <f t="shared" si="42"/>
        <v>9</v>
      </c>
    </row>
    <row r="425" spans="1:9" x14ac:dyDescent="0.3">
      <c r="A425" t="str">
        <f t="shared" si="37"/>
        <v>20239do</v>
      </c>
      <c r="B425">
        <f t="shared" si="38"/>
        <v>9</v>
      </c>
      <c r="C425" s="18">
        <f t="shared" si="39"/>
        <v>44987</v>
      </c>
      <c r="D425" t="str">
        <f t="shared" si="40"/>
        <v>do</v>
      </c>
      <c r="E425">
        <f t="shared" si="41"/>
        <v>2023</v>
      </c>
      <c r="F425" t="s">
        <v>107</v>
      </c>
      <c r="G425" s="122" t="s">
        <v>107</v>
      </c>
      <c r="H425" s="122" t="s">
        <v>107</v>
      </c>
      <c r="I425">
        <f t="shared" si="42"/>
        <v>9</v>
      </c>
    </row>
    <row r="426" spans="1:9" x14ac:dyDescent="0.3">
      <c r="A426" t="str">
        <f t="shared" si="37"/>
        <v>20239vr</v>
      </c>
      <c r="B426">
        <f t="shared" si="38"/>
        <v>9</v>
      </c>
      <c r="C426" s="18">
        <f t="shared" si="39"/>
        <v>44988</v>
      </c>
      <c r="D426" t="str">
        <f t="shared" si="40"/>
        <v>vr</v>
      </c>
      <c r="E426">
        <f t="shared" si="41"/>
        <v>2023</v>
      </c>
      <c r="F426" t="s">
        <v>107</v>
      </c>
      <c r="G426" s="122" t="s">
        <v>107</v>
      </c>
      <c r="H426" s="122" t="s">
        <v>107</v>
      </c>
      <c r="I426">
        <f t="shared" si="42"/>
        <v>9</v>
      </c>
    </row>
    <row r="427" spans="1:9" x14ac:dyDescent="0.3">
      <c r="A427" t="str">
        <f t="shared" si="37"/>
        <v>20239za</v>
      </c>
      <c r="B427">
        <f t="shared" si="38"/>
        <v>9</v>
      </c>
      <c r="C427" s="18">
        <f t="shared" si="39"/>
        <v>44989</v>
      </c>
      <c r="D427" t="str">
        <f t="shared" si="40"/>
        <v>za</v>
      </c>
      <c r="E427">
        <f t="shared" si="41"/>
        <v>2023</v>
      </c>
      <c r="F427" t="s">
        <v>107</v>
      </c>
      <c r="G427" s="122" t="s">
        <v>107</v>
      </c>
      <c r="H427" s="122" t="s">
        <v>107</v>
      </c>
      <c r="I427">
        <f t="shared" si="42"/>
        <v>9</v>
      </c>
    </row>
    <row r="428" spans="1:9" x14ac:dyDescent="0.3">
      <c r="A428" t="str">
        <f t="shared" si="37"/>
        <v>20239zo</v>
      </c>
      <c r="B428">
        <f t="shared" si="38"/>
        <v>9</v>
      </c>
      <c r="C428" s="18">
        <f t="shared" si="39"/>
        <v>44990</v>
      </c>
      <c r="D428" t="str">
        <f t="shared" si="40"/>
        <v>zo</v>
      </c>
      <c r="E428">
        <f t="shared" si="41"/>
        <v>2023</v>
      </c>
      <c r="F428" t="s">
        <v>107</v>
      </c>
      <c r="G428" s="122" t="s">
        <v>107</v>
      </c>
      <c r="H428" s="122" t="s">
        <v>107</v>
      </c>
      <c r="I428">
        <f t="shared" si="42"/>
        <v>9</v>
      </c>
    </row>
    <row r="429" spans="1:9" x14ac:dyDescent="0.3">
      <c r="A429" t="str">
        <f t="shared" si="37"/>
        <v>202310ma</v>
      </c>
      <c r="B429">
        <f t="shared" si="38"/>
        <v>10</v>
      </c>
      <c r="C429" s="18">
        <f t="shared" si="39"/>
        <v>44991</v>
      </c>
      <c r="D429" t="str">
        <f t="shared" si="40"/>
        <v>ma</v>
      </c>
      <c r="E429">
        <f t="shared" si="41"/>
        <v>2023</v>
      </c>
      <c r="F429" t="s">
        <v>107</v>
      </c>
      <c r="G429" s="122" t="s">
        <v>107</v>
      </c>
      <c r="H429" s="122" t="s">
        <v>107</v>
      </c>
      <c r="I429">
        <f t="shared" si="42"/>
        <v>10</v>
      </c>
    </row>
    <row r="430" spans="1:9" x14ac:dyDescent="0.3">
      <c r="A430" t="str">
        <f t="shared" si="37"/>
        <v>202310di</v>
      </c>
      <c r="B430">
        <f t="shared" si="38"/>
        <v>10</v>
      </c>
      <c r="C430" s="18">
        <f t="shared" si="39"/>
        <v>44992</v>
      </c>
      <c r="D430" t="str">
        <f t="shared" si="40"/>
        <v>di</v>
      </c>
      <c r="E430">
        <f t="shared" si="41"/>
        <v>2023</v>
      </c>
      <c r="F430" t="s">
        <v>107</v>
      </c>
      <c r="G430" s="122" t="s">
        <v>107</v>
      </c>
      <c r="H430" s="122" t="s">
        <v>107</v>
      </c>
      <c r="I430">
        <f t="shared" si="42"/>
        <v>10</v>
      </c>
    </row>
    <row r="431" spans="1:9" x14ac:dyDescent="0.3">
      <c r="A431" t="str">
        <f t="shared" si="37"/>
        <v>202310wo</v>
      </c>
      <c r="B431">
        <f t="shared" si="38"/>
        <v>10</v>
      </c>
      <c r="C431" s="18">
        <f t="shared" si="39"/>
        <v>44993</v>
      </c>
      <c r="D431" t="str">
        <f t="shared" si="40"/>
        <v>wo</v>
      </c>
      <c r="E431">
        <f t="shared" si="41"/>
        <v>2023</v>
      </c>
      <c r="F431" t="s">
        <v>107</v>
      </c>
      <c r="G431" s="122" t="s">
        <v>107</v>
      </c>
      <c r="H431" s="122" t="s">
        <v>107</v>
      </c>
      <c r="I431">
        <f t="shared" si="42"/>
        <v>10</v>
      </c>
    </row>
    <row r="432" spans="1:9" x14ac:dyDescent="0.3">
      <c r="A432" t="str">
        <f t="shared" si="37"/>
        <v>202310do</v>
      </c>
      <c r="B432">
        <f t="shared" si="38"/>
        <v>10</v>
      </c>
      <c r="C432" s="18">
        <f t="shared" si="39"/>
        <v>44994</v>
      </c>
      <c r="D432" t="str">
        <f t="shared" si="40"/>
        <v>do</v>
      </c>
      <c r="E432">
        <f t="shared" si="41"/>
        <v>2023</v>
      </c>
      <c r="F432" t="s">
        <v>107</v>
      </c>
      <c r="G432" s="122" t="s">
        <v>107</v>
      </c>
      <c r="H432" s="122" t="s">
        <v>107</v>
      </c>
      <c r="I432">
        <f t="shared" si="42"/>
        <v>10</v>
      </c>
    </row>
    <row r="433" spans="1:9" x14ac:dyDescent="0.3">
      <c r="A433" t="str">
        <f t="shared" si="37"/>
        <v>202310vr</v>
      </c>
      <c r="B433">
        <f t="shared" si="38"/>
        <v>10</v>
      </c>
      <c r="C433" s="18">
        <f t="shared" si="39"/>
        <v>44995</v>
      </c>
      <c r="D433" t="str">
        <f t="shared" si="40"/>
        <v>vr</v>
      </c>
      <c r="E433">
        <f t="shared" si="41"/>
        <v>2023</v>
      </c>
      <c r="F433" t="s">
        <v>107</v>
      </c>
      <c r="G433" s="122" t="s">
        <v>107</v>
      </c>
      <c r="H433" s="122" t="s">
        <v>107</v>
      </c>
      <c r="I433">
        <f t="shared" si="42"/>
        <v>10</v>
      </c>
    </row>
    <row r="434" spans="1:9" x14ac:dyDescent="0.3">
      <c r="A434" t="str">
        <f t="shared" si="37"/>
        <v>202310za</v>
      </c>
      <c r="B434">
        <f t="shared" si="38"/>
        <v>10</v>
      </c>
      <c r="C434" s="18">
        <f t="shared" si="39"/>
        <v>44996</v>
      </c>
      <c r="D434" t="str">
        <f t="shared" si="40"/>
        <v>za</v>
      </c>
      <c r="E434">
        <f t="shared" si="41"/>
        <v>2023</v>
      </c>
      <c r="F434" t="s">
        <v>107</v>
      </c>
      <c r="G434" s="122" t="s">
        <v>107</v>
      </c>
      <c r="H434" s="122" t="s">
        <v>107</v>
      </c>
      <c r="I434">
        <f t="shared" si="42"/>
        <v>10</v>
      </c>
    </row>
    <row r="435" spans="1:9" x14ac:dyDescent="0.3">
      <c r="A435" t="str">
        <f t="shared" si="37"/>
        <v>202310zo</v>
      </c>
      <c r="B435">
        <f t="shared" si="38"/>
        <v>10</v>
      </c>
      <c r="C435" s="18">
        <f t="shared" si="39"/>
        <v>44997</v>
      </c>
      <c r="D435" t="str">
        <f t="shared" si="40"/>
        <v>zo</v>
      </c>
      <c r="E435">
        <f t="shared" si="41"/>
        <v>2023</v>
      </c>
      <c r="F435" t="s">
        <v>107</v>
      </c>
      <c r="G435" s="122" t="s">
        <v>107</v>
      </c>
      <c r="H435" s="122" t="s">
        <v>107</v>
      </c>
      <c r="I435">
        <f t="shared" si="42"/>
        <v>10</v>
      </c>
    </row>
    <row r="436" spans="1:9" x14ac:dyDescent="0.3">
      <c r="A436" t="str">
        <f t="shared" si="37"/>
        <v>202311ma</v>
      </c>
      <c r="B436">
        <f t="shared" si="38"/>
        <v>11</v>
      </c>
      <c r="C436" s="18">
        <f t="shared" si="39"/>
        <v>44998</v>
      </c>
      <c r="D436" t="str">
        <f t="shared" si="40"/>
        <v>ma</v>
      </c>
      <c r="E436">
        <f t="shared" si="41"/>
        <v>2023</v>
      </c>
      <c r="F436" t="s">
        <v>107</v>
      </c>
      <c r="G436" s="122" t="s">
        <v>107</v>
      </c>
      <c r="H436" s="122" t="s">
        <v>107</v>
      </c>
      <c r="I436">
        <f t="shared" si="42"/>
        <v>11</v>
      </c>
    </row>
    <row r="437" spans="1:9" x14ac:dyDescent="0.3">
      <c r="A437" t="str">
        <f t="shared" si="37"/>
        <v>202311di</v>
      </c>
      <c r="B437">
        <f t="shared" si="38"/>
        <v>11</v>
      </c>
      <c r="C437" s="18">
        <f t="shared" si="39"/>
        <v>44999</v>
      </c>
      <c r="D437" t="str">
        <f t="shared" si="40"/>
        <v>di</v>
      </c>
      <c r="E437">
        <f t="shared" si="41"/>
        <v>2023</v>
      </c>
      <c r="F437" t="s">
        <v>107</v>
      </c>
      <c r="G437" s="122" t="s">
        <v>107</v>
      </c>
      <c r="H437" s="122" t="s">
        <v>107</v>
      </c>
      <c r="I437">
        <f t="shared" si="42"/>
        <v>11</v>
      </c>
    </row>
    <row r="438" spans="1:9" x14ac:dyDescent="0.3">
      <c r="A438" t="str">
        <f t="shared" si="37"/>
        <v>202311wo</v>
      </c>
      <c r="B438">
        <f t="shared" si="38"/>
        <v>11</v>
      </c>
      <c r="C438" s="18">
        <f t="shared" si="39"/>
        <v>45000</v>
      </c>
      <c r="D438" t="str">
        <f t="shared" si="40"/>
        <v>wo</v>
      </c>
      <c r="E438">
        <f t="shared" si="41"/>
        <v>2023</v>
      </c>
      <c r="F438" t="s">
        <v>107</v>
      </c>
      <c r="G438" s="122" t="s">
        <v>107</v>
      </c>
      <c r="H438" s="122" t="s">
        <v>107</v>
      </c>
      <c r="I438">
        <f t="shared" si="42"/>
        <v>11</v>
      </c>
    </row>
    <row r="439" spans="1:9" x14ac:dyDescent="0.3">
      <c r="A439" t="str">
        <f t="shared" si="37"/>
        <v>202311do</v>
      </c>
      <c r="B439">
        <f t="shared" si="38"/>
        <v>11</v>
      </c>
      <c r="C439" s="18">
        <f t="shared" si="39"/>
        <v>45001</v>
      </c>
      <c r="D439" t="str">
        <f t="shared" si="40"/>
        <v>do</v>
      </c>
      <c r="E439">
        <f t="shared" si="41"/>
        <v>2023</v>
      </c>
      <c r="F439" t="s">
        <v>107</v>
      </c>
      <c r="G439" s="122" t="s">
        <v>107</v>
      </c>
      <c r="H439" s="122" t="s">
        <v>107</v>
      </c>
      <c r="I439">
        <f t="shared" si="42"/>
        <v>11</v>
      </c>
    </row>
    <row r="440" spans="1:9" x14ac:dyDescent="0.3">
      <c r="A440" t="str">
        <f t="shared" si="37"/>
        <v>202311vr</v>
      </c>
      <c r="B440">
        <f t="shared" si="38"/>
        <v>11</v>
      </c>
      <c r="C440" s="18">
        <f t="shared" si="39"/>
        <v>45002</v>
      </c>
      <c r="D440" t="str">
        <f t="shared" si="40"/>
        <v>vr</v>
      </c>
      <c r="E440">
        <f t="shared" si="41"/>
        <v>2023</v>
      </c>
      <c r="F440" t="s">
        <v>107</v>
      </c>
      <c r="G440" s="122" t="s">
        <v>107</v>
      </c>
      <c r="H440" s="122" t="s">
        <v>107</v>
      </c>
      <c r="I440">
        <f t="shared" si="42"/>
        <v>11</v>
      </c>
    </row>
    <row r="441" spans="1:9" x14ac:dyDescent="0.3">
      <c r="A441" t="str">
        <f t="shared" si="37"/>
        <v>202311za</v>
      </c>
      <c r="B441">
        <f t="shared" si="38"/>
        <v>11</v>
      </c>
      <c r="C441" s="18">
        <f t="shared" si="39"/>
        <v>45003</v>
      </c>
      <c r="D441" t="str">
        <f t="shared" si="40"/>
        <v>za</v>
      </c>
      <c r="E441">
        <f t="shared" si="41"/>
        <v>2023</v>
      </c>
      <c r="F441" t="s">
        <v>107</v>
      </c>
      <c r="G441" s="122" t="s">
        <v>107</v>
      </c>
      <c r="H441" s="122" t="s">
        <v>107</v>
      </c>
      <c r="I441">
        <f t="shared" si="42"/>
        <v>11</v>
      </c>
    </row>
    <row r="442" spans="1:9" x14ac:dyDescent="0.3">
      <c r="A442" t="str">
        <f t="shared" si="37"/>
        <v>202311zo</v>
      </c>
      <c r="B442">
        <f t="shared" si="38"/>
        <v>11</v>
      </c>
      <c r="C442" s="18">
        <f t="shared" si="39"/>
        <v>45004</v>
      </c>
      <c r="D442" t="str">
        <f t="shared" si="40"/>
        <v>zo</v>
      </c>
      <c r="E442">
        <f t="shared" si="41"/>
        <v>2023</v>
      </c>
      <c r="F442" t="s">
        <v>107</v>
      </c>
      <c r="G442" s="122" t="s">
        <v>107</v>
      </c>
      <c r="H442" s="122" t="s">
        <v>107</v>
      </c>
      <c r="I442">
        <f t="shared" si="42"/>
        <v>11</v>
      </c>
    </row>
    <row r="443" spans="1:9" x14ac:dyDescent="0.3">
      <c r="A443" t="str">
        <f t="shared" si="37"/>
        <v>202312ma</v>
      </c>
      <c r="B443">
        <f t="shared" si="38"/>
        <v>12</v>
      </c>
      <c r="C443" s="18">
        <f t="shared" si="39"/>
        <v>45005</v>
      </c>
      <c r="D443" t="str">
        <f t="shared" si="40"/>
        <v>ma</v>
      </c>
      <c r="E443">
        <f t="shared" si="41"/>
        <v>2023</v>
      </c>
      <c r="F443" t="s">
        <v>107</v>
      </c>
      <c r="G443" s="122" t="s">
        <v>107</v>
      </c>
      <c r="H443" s="122" t="s">
        <v>107</v>
      </c>
      <c r="I443">
        <f t="shared" si="42"/>
        <v>12</v>
      </c>
    </row>
    <row r="444" spans="1:9" x14ac:dyDescent="0.3">
      <c r="A444" t="str">
        <f t="shared" si="37"/>
        <v>202312di</v>
      </c>
      <c r="B444">
        <f t="shared" si="38"/>
        <v>12</v>
      </c>
      <c r="C444" s="18">
        <f t="shared" si="39"/>
        <v>45006</v>
      </c>
      <c r="D444" t="str">
        <f t="shared" si="40"/>
        <v>di</v>
      </c>
      <c r="E444">
        <f t="shared" si="41"/>
        <v>2023</v>
      </c>
      <c r="F444" t="s">
        <v>107</v>
      </c>
      <c r="G444" s="122" t="s">
        <v>107</v>
      </c>
      <c r="H444" s="122" t="s">
        <v>107</v>
      </c>
      <c r="I444">
        <f t="shared" si="42"/>
        <v>12</v>
      </c>
    </row>
    <row r="445" spans="1:9" x14ac:dyDescent="0.3">
      <c r="A445" t="str">
        <f t="shared" si="37"/>
        <v>202312wo</v>
      </c>
      <c r="B445">
        <f t="shared" si="38"/>
        <v>12</v>
      </c>
      <c r="C445" s="18">
        <f t="shared" si="39"/>
        <v>45007</v>
      </c>
      <c r="D445" t="str">
        <f t="shared" si="40"/>
        <v>wo</v>
      </c>
      <c r="E445">
        <f t="shared" si="41"/>
        <v>2023</v>
      </c>
      <c r="F445" t="s">
        <v>107</v>
      </c>
      <c r="G445" s="122" t="s">
        <v>107</v>
      </c>
      <c r="H445" s="122" t="s">
        <v>107</v>
      </c>
      <c r="I445">
        <f t="shared" si="42"/>
        <v>12</v>
      </c>
    </row>
    <row r="446" spans="1:9" x14ac:dyDescent="0.3">
      <c r="A446" t="str">
        <f t="shared" si="37"/>
        <v>202312do</v>
      </c>
      <c r="B446">
        <f t="shared" si="38"/>
        <v>12</v>
      </c>
      <c r="C446" s="18">
        <f t="shared" si="39"/>
        <v>45008</v>
      </c>
      <c r="D446" t="str">
        <f t="shared" si="40"/>
        <v>do</v>
      </c>
      <c r="E446">
        <f t="shared" si="41"/>
        <v>2023</v>
      </c>
      <c r="F446" t="s">
        <v>107</v>
      </c>
      <c r="G446" s="122" t="s">
        <v>107</v>
      </c>
      <c r="H446" s="122" t="s">
        <v>107</v>
      </c>
      <c r="I446">
        <f t="shared" si="42"/>
        <v>12</v>
      </c>
    </row>
    <row r="447" spans="1:9" x14ac:dyDescent="0.3">
      <c r="A447" t="str">
        <f t="shared" si="37"/>
        <v>202312vr</v>
      </c>
      <c r="B447">
        <f t="shared" si="38"/>
        <v>12</v>
      </c>
      <c r="C447" s="18">
        <f t="shared" si="39"/>
        <v>45009</v>
      </c>
      <c r="D447" t="str">
        <f t="shared" si="40"/>
        <v>vr</v>
      </c>
      <c r="E447">
        <f t="shared" si="41"/>
        <v>2023</v>
      </c>
      <c r="F447" t="s">
        <v>107</v>
      </c>
      <c r="G447" s="122" t="s">
        <v>107</v>
      </c>
      <c r="H447" s="122" t="s">
        <v>107</v>
      </c>
      <c r="I447">
        <f t="shared" si="42"/>
        <v>12</v>
      </c>
    </row>
    <row r="448" spans="1:9" x14ac:dyDescent="0.3">
      <c r="A448" t="str">
        <f t="shared" si="37"/>
        <v>202312za</v>
      </c>
      <c r="B448">
        <f t="shared" si="38"/>
        <v>12</v>
      </c>
      <c r="C448" s="18">
        <f t="shared" si="39"/>
        <v>45010</v>
      </c>
      <c r="D448" t="str">
        <f t="shared" si="40"/>
        <v>za</v>
      </c>
      <c r="E448">
        <f t="shared" si="41"/>
        <v>2023</v>
      </c>
      <c r="F448" t="s">
        <v>107</v>
      </c>
      <c r="G448" s="122" t="s">
        <v>107</v>
      </c>
      <c r="H448" s="122" t="s">
        <v>107</v>
      </c>
      <c r="I448">
        <f t="shared" si="42"/>
        <v>12</v>
      </c>
    </row>
    <row r="449" spans="1:9" x14ac:dyDescent="0.3">
      <c r="A449" t="str">
        <f t="shared" si="37"/>
        <v>202312zo</v>
      </c>
      <c r="B449">
        <f t="shared" si="38"/>
        <v>12</v>
      </c>
      <c r="C449" s="18">
        <f t="shared" si="39"/>
        <v>45011</v>
      </c>
      <c r="D449" t="str">
        <f t="shared" si="40"/>
        <v>zo</v>
      </c>
      <c r="E449">
        <f t="shared" si="41"/>
        <v>2023</v>
      </c>
      <c r="F449" t="s">
        <v>107</v>
      </c>
      <c r="G449" s="122" t="s">
        <v>107</v>
      </c>
      <c r="H449" s="122" t="s">
        <v>107</v>
      </c>
      <c r="I449">
        <f t="shared" si="42"/>
        <v>12</v>
      </c>
    </row>
    <row r="450" spans="1:9" x14ac:dyDescent="0.3">
      <c r="A450" t="str">
        <f t="shared" ref="A450:A513" si="43">E450&amp;B450&amp;D450</f>
        <v>202313ma</v>
      </c>
      <c r="B450">
        <f t="shared" si="38"/>
        <v>13</v>
      </c>
      <c r="C450" s="18">
        <f t="shared" si="39"/>
        <v>45012</v>
      </c>
      <c r="D450" t="str">
        <f t="shared" si="40"/>
        <v>ma</v>
      </c>
      <c r="E450">
        <f t="shared" si="41"/>
        <v>2023</v>
      </c>
      <c r="F450" t="s">
        <v>107</v>
      </c>
      <c r="G450" s="122" t="s">
        <v>107</v>
      </c>
      <c r="H450" s="122" t="s">
        <v>107</v>
      </c>
      <c r="I450">
        <f t="shared" si="42"/>
        <v>13</v>
      </c>
    </row>
    <row r="451" spans="1:9" x14ac:dyDescent="0.3">
      <c r="A451" t="str">
        <f t="shared" si="43"/>
        <v>202313di</v>
      </c>
      <c r="B451">
        <f t="shared" si="38"/>
        <v>13</v>
      </c>
      <c r="C451" s="18">
        <f t="shared" si="39"/>
        <v>45013</v>
      </c>
      <c r="D451" t="str">
        <f t="shared" si="40"/>
        <v>di</v>
      </c>
      <c r="E451">
        <f t="shared" si="41"/>
        <v>2023</v>
      </c>
      <c r="F451" t="s">
        <v>107</v>
      </c>
      <c r="G451" s="122" t="s">
        <v>107</v>
      </c>
      <c r="H451" s="122" t="s">
        <v>107</v>
      </c>
      <c r="I451">
        <f t="shared" si="42"/>
        <v>13</v>
      </c>
    </row>
    <row r="452" spans="1:9" x14ac:dyDescent="0.3">
      <c r="A452" t="str">
        <f t="shared" si="43"/>
        <v>202313wo</v>
      </c>
      <c r="B452">
        <f t="shared" si="38"/>
        <v>13</v>
      </c>
      <c r="C452" s="18">
        <f t="shared" si="39"/>
        <v>45014</v>
      </c>
      <c r="D452" t="str">
        <f t="shared" si="40"/>
        <v>wo</v>
      </c>
      <c r="E452">
        <f t="shared" si="41"/>
        <v>2023</v>
      </c>
      <c r="F452" t="s">
        <v>107</v>
      </c>
      <c r="G452" s="122" t="s">
        <v>107</v>
      </c>
      <c r="H452" s="122" t="s">
        <v>107</v>
      </c>
      <c r="I452">
        <f t="shared" si="42"/>
        <v>13</v>
      </c>
    </row>
    <row r="453" spans="1:9" x14ac:dyDescent="0.3">
      <c r="A453" t="str">
        <f t="shared" si="43"/>
        <v>202313do</v>
      </c>
      <c r="B453">
        <f t="shared" si="38"/>
        <v>13</v>
      </c>
      <c r="C453" s="18">
        <f t="shared" si="39"/>
        <v>45015</v>
      </c>
      <c r="D453" t="str">
        <f t="shared" si="40"/>
        <v>do</v>
      </c>
      <c r="E453">
        <f t="shared" si="41"/>
        <v>2023</v>
      </c>
      <c r="F453" t="s">
        <v>107</v>
      </c>
      <c r="G453" s="122" t="s">
        <v>107</v>
      </c>
      <c r="H453" s="122" t="s">
        <v>107</v>
      </c>
      <c r="I453">
        <f t="shared" si="42"/>
        <v>13</v>
      </c>
    </row>
    <row r="454" spans="1:9" x14ac:dyDescent="0.3">
      <c r="A454" t="str">
        <f t="shared" si="43"/>
        <v>202313vr</v>
      </c>
      <c r="B454">
        <f t="shared" si="38"/>
        <v>13</v>
      </c>
      <c r="C454" s="18">
        <f t="shared" si="39"/>
        <v>45016</v>
      </c>
      <c r="D454" t="str">
        <f t="shared" si="40"/>
        <v>vr</v>
      </c>
      <c r="E454">
        <f t="shared" si="41"/>
        <v>2023</v>
      </c>
      <c r="F454" t="s">
        <v>107</v>
      </c>
      <c r="G454" s="122" t="s">
        <v>107</v>
      </c>
      <c r="H454" s="122" t="s">
        <v>107</v>
      </c>
      <c r="I454">
        <f t="shared" si="42"/>
        <v>13</v>
      </c>
    </row>
    <row r="455" spans="1:9" x14ac:dyDescent="0.3">
      <c r="A455" t="str">
        <f t="shared" si="43"/>
        <v>202313za</v>
      </c>
      <c r="B455">
        <f t="shared" si="38"/>
        <v>13</v>
      </c>
      <c r="C455" s="18">
        <f t="shared" si="39"/>
        <v>45017</v>
      </c>
      <c r="D455" t="str">
        <f t="shared" si="40"/>
        <v>za</v>
      </c>
      <c r="E455">
        <f t="shared" si="41"/>
        <v>2023</v>
      </c>
      <c r="F455" t="s">
        <v>107</v>
      </c>
      <c r="G455" s="122" t="s">
        <v>107</v>
      </c>
      <c r="H455" s="122" t="s">
        <v>107</v>
      </c>
      <c r="I455">
        <f t="shared" si="42"/>
        <v>13</v>
      </c>
    </row>
    <row r="456" spans="1:9" x14ac:dyDescent="0.3">
      <c r="A456" t="str">
        <f t="shared" si="43"/>
        <v>202313zo</v>
      </c>
      <c r="B456">
        <f t="shared" si="38"/>
        <v>13</v>
      </c>
      <c r="C456" s="18">
        <f t="shared" si="39"/>
        <v>45018</v>
      </c>
      <c r="D456" t="str">
        <f t="shared" si="40"/>
        <v>zo</v>
      </c>
      <c r="E456">
        <f t="shared" si="41"/>
        <v>2023</v>
      </c>
      <c r="F456" t="s">
        <v>107</v>
      </c>
      <c r="G456" s="122" t="s">
        <v>107</v>
      </c>
      <c r="H456" s="122" t="s">
        <v>107</v>
      </c>
      <c r="I456">
        <f t="shared" si="42"/>
        <v>13</v>
      </c>
    </row>
    <row r="457" spans="1:9" x14ac:dyDescent="0.3">
      <c r="A457" t="str">
        <f t="shared" si="43"/>
        <v>202314ma</v>
      </c>
      <c r="B457">
        <f t="shared" si="38"/>
        <v>14</v>
      </c>
      <c r="C457" s="18">
        <f t="shared" si="39"/>
        <v>45019</v>
      </c>
      <c r="D457" t="str">
        <f t="shared" si="40"/>
        <v>ma</v>
      </c>
      <c r="E457">
        <f t="shared" si="41"/>
        <v>2023</v>
      </c>
      <c r="F457" t="s">
        <v>107</v>
      </c>
      <c r="G457" s="122" t="s">
        <v>107</v>
      </c>
      <c r="H457" s="122" t="s">
        <v>107</v>
      </c>
      <c r="I457">
        <f t="shared" si="42"/>
        <v>14</v>
      </c>
    </row>
    <row r="458" spans="1:9" x14ac:dyDescent="0.3">
      <c r="A458" t="str">
        <f t="shared" si="43"/>
        <v>202314di</v>
      </c>
      <c r="B458">
        <f t="shared" ref="B458:B521" si="44">B451+1</f>
        <v>14</v>
      </c>
      <c r="C458" s="18">
        <f t="shared" ref="C458:C521" si="45">C457+1</f>
        <v>45020</v>
      </c>
      <c r="D458" t="str">
        <f t="shared" ref="D458:D521" si="46">+D451</f>
        <v>di</v>
      </c>
      <c r="E458">
        <f t="shared" ref="E458:E521" si="47">YEAR(C458)</f>
        <v>2023</v>
      </c>
      <c r="F458" t="s">
        <v>107</v>
      </c>
      <c r="G458" s="122" t="s">
        <v>107</v>
      </c>
      <c r="H458" s="122" t="s">
        <v>107</v>
      </c>
      <c r="I458">
        <f t="shared" ref="I458:I521" si="48">+I451+1</f>
        <v>14</v>
      </c>
    </row>
    <row r="459" spans="1:9" x14ac:dyDescent="0.3">
      <c r="A459" t="str">
        <f t="shared" si="43"/>
        <v>202314wo</v>
      </c>
      <c r="B459">
        <f t="shared" si="44"/>
        <v>14</v>
      </c>
      <c r="C459" s="18">
        <f t="shared" si="45"/>
        <v>45021</v>
      </c>
      <c r="D459" t="str">
        <f t="shared" si="46"/>
        <v>wo</v>
      </c>
      <c r="E459">
        <f t="shared" si="47"/>
        <v>2023</v>
      </c>
      <c r="F459" t="s">
        <v>107</v>
      </c>
      <c r="G459" s="122" t="s">
        <v>107</v>
      </c>
      <c r="H459" s="122" t="s">
        <v>107</v>
      </c>
      <c r="I459">
        <f t="shared" si="48"/>
        <v>14</v>
      </c>
    </row>
    <row r="460" spans="1:9" x14ac:dyDescent="0.3">
      <c r="A460" t="str">
        <f t="shared" si="43"/>
        <v>202314do</v>
      </c>
      <c r="B460">
        <f t="shared" si="44"/>
        <v>14</v>
      </c>
      <c r="C460" s="18">
        <f t="shared" si="45"/>
        <v>45022</v>
      </c>
      <c r="D460" t="str">
        <f t="shared" si="46"/>
        <v>do</v>
      </c>
      <c r="E460">
        <f t="shared" si="47"/>
        <v>2023</v>
      </c>
      <c r="F460" t="s">
        <v>107</v>
      </c>
      <c r="G460" s="122" t="s">
        <v>107</v>
      </c>
      <c r="H460" s="122" t="s">
        <v>107</v>
      </c>
      <c r="I460">
        <f t="shared" si="48"/>
        <v>14</v>
      </c>
    </row>
    <row r="461" spans="1:9" x14ac:dyDescent="0.3">
      <c r="A461" t="str">
        <f t="shared" si="43"/>
        <v>202314vr</v>
      </c>
      <c r="B461">
        <f t="shared" si="44"/>
        <v>14</v>
      </c>
      <c r="C461" s="18">
        <f t="shared" si="45"/>
        <v>45023</v>
      </c>
      <c r="D461" t="str">
        <f t="shared" si="46"/>
        <v>vr</v>
      </c>
      <c r="E461">
        <f t="shared" si="47"/>
        <v>2023</v>
      </c>
      <c r="F461" t="s">
        <v>107</v>
      </c>
      <c r="G461" s="122" t="s">
        <v>107</v>
      </c>
      <c r="H461" s="122" t="s">
        <v>107</v>
      </c>
      <c r="I461">
        <f t="shared" si="48"/>
        <v>14</v>
      </c>
    </row>
    <row r="462" spans="1:9" x14ac:dyDescent="0.3">
      <c r="A462" t="str">
        <f t="shared" si="43"/>
        <v>202314za</v>
      </c>
      <c r="B462">
        <f t="shared" si="44"/>
        <v>14</v>
      </c>
      <c r="C462" s="18">
        <f t="shared" si="45"/>
        <v>45024</v>
      </c>
      <c r="D462" t="str">
        <f t="shared" si="46"/>
        <v>za</v>
      </c>
      <c r="E462">
        <f t="shared" si="47"/>
        <v>2023</v>
      </c>
      <c r="F462" t="s">
        <v>107</v>
      </c>
      <c r="G462" s="122" t="s">
        <v>107</v>
      </c>
      <c r="H462" s="122" t="s">
        <v>107</v>
      </c>
      <c r="I462">
        <f t="shared" si="48"/>
        <v>14</v>
      </c>
    </row>
    <row r="463" spans="1:9" x14ac:dyDescent="0.3">
      <c r="A463" t="str">
        <f t="shared" si="43"/>
        <v>202314zo</v>
      </c>
      <c r="B463">
        <f t="shared" si="44"/>
        <v>14</v>
      </c>
      <c r="C463" s="18">
        <f t="shared" si="45"/>
        <v>45025</v>
      </c>
      <c r="D463" t="str">
        <f t="shared" si="46"/>
        <v>zo</v>
      </c>
      <c r="E463">
        <f t="shared" si="47"/>
        <v>2023</v>
      </c>
      <c r="F463" t="s">
        <v>107</v>
      </c>
      <c r="G463" s="122" t="s">
        <v>107</v>
      </c>
      <c r="H463" s="122" t="s">
        <v>107</v>
      </c>
      <c r="I463">
        <f t="shared" si="48"/>
        <v>14</v>
      </c>
    </row>
    <row r="464" spans="1:9" x14ac:dyDescent="0.3">
      <c r="A464" t="str">
        <f t="shared" si="43"/>
        <v>202315ma</v>
      </c>
      <c r="B464">
        <f t="shared" si="44"/>
        <v>15</v>
      </c>
      <c r="C464" s="18">
        <f t="shared" si="45"/>
        <v>45026</v>
      </c>
      <c r="D464" t="str">
        <f t="shared" si="46"/>
        <v>ma</v>
      </c>
      <c r="E464">
        <f t="shared" si="47"/>
        <v>2023</v>
      </c>
      <c r="F464" t="s">
        <v>107</v>
      </c>
      <c r="G464" s="122" t="s">
        <v>107</v>
      </c>
      <c r="H464" s="122" t="s">
        <v>107</v>
      </c>
      <c r="I464">
        <f t="shared" si="48"/>
        <v>15</v>
      </c>
    </row>
    <row r="465" spans="1:9" x14ac:dyDescent="0.3">
      <c r="A465" t="str">
        <f t="shared" si="43"/>
        <v>202315di</v>
      </c>
      <c r="B465">
        <f t="shared" si="44"/>
        <v>15</v>
      </c>
      <c r="C465" s="18">
        <f t="shared" si="45"/>
        <v>45027</v>
      </c>
      <c r="D465" t="str">
        <f t="shared" si="46"/>
        <v>di</v>
      </c>
      <c r="E465">
        <f t="shared" si="47"/>
        <v>2023</v>
      </c>
      <c r="F465" t="s">
        <v>107</v>
      </c>
      <c r="G465" s="122" t="s">
        <v>107</v>
      </c>
      <c r="H465" s="122" t="s">
        <v>107</v>
      </c>
      <c r="I465">
        <f t="shared" si="48"/>
        <v>15</v>
      </c>
    </row>
    <row r="466" spans="1:9" x14ac:dyDescent="0.3">
      <c r="A466" t="str">
        <f t="shared" si="43"/>
        <v>202315wo</v>
      </c>
      <c r="B466">
        <f t="shared" si="44"/>
        <v>15</v>
      </c>
      <c r="C466" s="18">
        <f t="shared" si="45"/>
        <v>45028</v>
      </c>
      <c r="D466" t="str">
        <f t="shared" si="46"/>
        <v>wo</v>
      </c>
      <c r="E466">
        <f t="shared" si="47"/>
        <v>2023</v>
      </c>
      <c r="F466" t="s">
        <v>107</v>
      </c>
      <c r="G466" s="122" t="s">
        <v>107</v>
      </c>
      <c r="H466" s="122" t="s">
        <v>107</v>
      </c>
      <c r="I466">
        <f t="shared" si="48"/>
        <v>15</v>
      </c>
    </row>
    <row r="467" spans="1:9" x14ac:dyDescent="0.3">
      <c r="A467" t="str">
        <f t="shared" si="43"/>
        <v>202315do</v>
      </c>
      <c r="B467">
        <f t="shared" si="44"/>
        <v>15</v>
      </c>
      <c r="C467" s="18">
        <f t="shared" si="45"/>
        <v>45029</v>
      </c>
      <c r="D467" t="str">
        <f t="shared" si="46"/>
        <v>do</v>
      </c>
      <c r="E467">
        <f t="shared" si="47"/>
        <v>2023</v>
      </c>
      <c r="F467" t="s">
        <v>107</v>
      </c>
      <c r="G467" s="122" t="s">
        <v>107</v>
      </c>
      <c r="H467" s="122" t="s">
        <v>107</v>
      </c>
      <c r="I467">
        <f t="shared" si="48"/>
        <v>15</v>
      </c>
    </row>
    <row r="468" spans="1:9" x14ac:dyDescent="0.3">
      <c r="A468" t="str">
        <f t="shared" si="43"/>
        <v>202315vr</v>
      </c>
      <c r="B468">
        <f t="shared" si="44"/>
        <v>15</v>
      </c>
      <c r="C468" s="18">
        <f t="shared" si="45"/>
        <v>45030</v>
      </c>
      <c r="D468" t="str">
        <f t="shared" si="46"/>
        <v>vr</v>
      </c>
      <c r="E468">
        <f t="shared" si="47"/>
        <v>2023</v>
      </c>
      <c r="F468" t="s">
        <v>107</v>
      </c>
      <c r="G468" s="122" t="s">
        <v>107</v>
      </c>
      <c r="H468" s="122" t="s">
        <v>107</v>
      </c>
      <c r="I468">
        <f t="shared" si="48"/>
        <v>15</v>
      </c>
    </row>
    <row r="469" spans="1:9" x14ac:dyDescent="0.3">
      <c r="A469" t="str">
        <f t="shared" si="43"/>
        <v>202315za</v>
      </c>
      <c r="B469">
        <f t="shared" si="44"/>
        <v>15</v>
      </c>
      <c r="C469" s="18">
        <f t="shared" si="45"/>
        <v>45031</v>
      </c>
      <c r="D469" t="str">
        <f t="shared" si="46"/>
        <v>za</v>
      </c>
      <c r="E469">
        <f t="shared" si="47"/>
        <v>2023</v>
      </c>
      <c r="F469" t="s">
        <v>107</v>
      </c>
      <c r="G469" s="122" t="s">
        <v>107</v>
      </c>
      <c r="H469" s="122" t="s">
        <v>107</v>
      </c>
      <c r="I469">
        <f t="shared" si="48"/>
        <v>15</v>
      </c>
    </row>
    <row r="470" spans="1:9" x14ac:dyDescent="0.3">
      <c r="A470" t="str">
        <f t="shared" si="43"/>
        <v>202315zo</v>
      </c>
      <c r="B470">
        <f t="shared" si="44"/>
        <v>15</v>
      </c>
      <c r="C470" s="18">
        <f t="shared" si="45"/>
        <v>45032</v>
      </c>
      <c r="D470" t="str">
        <f t="shared" si="46"/>
        <v>zo</v>
      </c>
      <c r="E470">
        <f t="shared" si="47"/>
        <v>2023</v>
      </c>
      <c r="F470" t="s">
        <v>107</v>
      </c>
      <c r="G470" s="122" t="s">
        <v>107</v>
      </c>
      <c r="H470" s="122" t="s">
        <v>107</v>
      </c>
      <c r="I470">
        <f t="shared" si="48"/>
        <v>15</v>
      </c>
    </row>
    <row r="471" spans="1:9" x14ac:dyDescent="0.3">
      <c r="A471" t="str">
        <f t="shared" si="43"/>
        <v>202316ma</v>
      </c>
      <c r="B471">
        <f t="shared" si="44"/>
        <v>16</v>
      </c>
      <c r="C471" s="18">
        <f t="shared" si="45"/>
        <v>45033</v>
      </c>
      <c r="D471" t="str">
        <f t="shared" si="46"/>
        <v>ma</v>
      </c>
      <c r="E471">
        <f t="shared" si="47"/>
        <v>2023</v>
      </c>
      <c r="F471" t="s">
        <v>107</v>
      </c>
      <c r="G471" s="122" t="s">
        <v>107</v>
      </c>
      <c r="H471" s="122" t="s">
        <v>107</v>
      </c>
      <c r="I471">
        <f t="shared" si="48"/>
        <v>16</v>
      </c>
    </row>
    <row r="472" spans="1:9" x14ac:dyDescent="0.3">
      <c r="A472" t="str">
        <f t="shared" si="43"/>
        <v>202316di</v>
      </c>
      <c r="B472">
        <f t="shared" si="44"/>
        <v>16</v>
      </c>
      <c r="C472" s="18">
        <f t="shared" si="45"/>
        <v>45034</v>
      </c>
      <c r="D472" t="str">
        <f t="shared" si="46"/>
        <v>di</v>
      </c>
      <c r="E472">
        <f t="shared" si="47"/>
        <v>2023</v>
      </c>
      <c r="F472" t="s">
        <v>107</v>
      </c>
      <c r="G472" s="122" t="s">
        <v>107</v>
      </c>
      <c r="H472" s="122" t="s">
        <v>107</v>
      </c>
      <c r="I472">
        <f t="shared" si="48"/>
        <v>16</v>
      </c>
    </row>
    <row r="473" spans="1:9" x14ac:dyDescent="0.3">
      <c r="A473" t="str">
        <f t="shared" si="43"/>
        <v>202316wo</v>
      </c>
      <c r="B473">
        <f t="shared" si="44"/>
        <v>16</v>
      </c>
      <c r="C473" s="18">
        <f t="shared" si="45"/>
        <v>45035</v>
      </c>
      <c r="D473" t="str">
        <f t="shared" si="46"/>
        <v>wo</v>
      </c>
      <c r="E473">
        <f t="shared" si="47"/>
        <v>2023</v>
      </c>
      <c r="F473" t="s">
        <v>107</v>
      </c>
      <c r="G473" s="122" t="s">
        <v>107</v>
      </c>
      <c r="H473" s="122" t="s">
        <v>107</v>
      </c>
      <c r="I473">
        <f t="shared" si="48"/>
        <v>16</v>
      </c>
    </row>
    <row r="474" spans="1:9" x14ac:dyDescent="0.3">
      <c r="A474" t="str">
        <f t="shared" si="43"/>
        <v>202316do</v>
      </c>
      <c r="B474">
        <f t="shared" si="44"/>
        <v>16</v>
      </c>
      <c r="C474" s="18">
        <f t="shared" si="45"/>
        <v>45036</v>
      </c>
      <c r="D474" t="str">
        <f t="shared" si="46"/>
        <v>do</v>
      </c>
      <c r="E474">
        <f t="shared" si="47"/>
        <v>2023</v>
      </c>
      <c r="F474" t="s">
        <v>107</v>
      </c>
      <c r="G474" s="122" t="s">
        <v>107</v>
      </c>
      <c r="H474" s="122" t="s">
        <v>107</v>
      </c>
      <c r="I474">
        <f t="shared" si="48"/>
        <v>16</v>
      </c>
    </row>
    <row r="475" spans="1:9" x14ac:dyDescent="0.3">
      <c r="A475" t="str">
        <f t="shared" si="43"/>
        <v>202316vr</v>
      </c>
      <c r="B475">
        <f t="shared" si="44"/>
        <v>16</v>
      </c>
      <c r="C475" s="18">
        <f t="shared" si="45"/>
        <v>45037</v>
      </c>
      <c r="D475" t="str">
        <f t="shared" si="46"/>
        <v>vr</v>
      </c>
      <c r="E475">
        <f t="shared" si="47"/>
        <v>2023</v>
      </c>
      <c r="F475" t="s">
        <v>107</v>
      </c>
      <c r="G475" s="122" t="s">
        <v>107</v>
      </c>
      <c r="H475" s="122" t="s">
        <v>107</v>
      </c>
      <c r="I475">
        <f t="shared" si="48"/>
        <v>16</v>
      </c>
    </row>
    <row r="476" spans="1:9" x14ac:dyDescent="0.3">
      <c r="A476" t="str">
        <f t="shared" si="43"/>
        <v>202316za</v>
      </c>
      <c r="B476">
        <f t="shared" si="44"/>
        <v>16</v>
      </c>
      <c r="C476" s="18">
        <f t="shared" si="45"/>
        <v>45038</v>
      </c>
      <c r="D476" t="str">
        <f t="shared" si="46"/>
        <v>za</v>
      </c>
      <c r="E476">
        <f t="shared" si="47"/>
        <v>2023</v>
      </c>
      <c r="F476" t="s">
        <v>107</v>
      </c>
      <c r="G476" s="122" t="s">
        <v>107</v>
      </c>
      <c r="H476" s="122" t="s">
        <v>107</v>
      </c>
      <c r="I476">
        <f t="shared" si="48"/>
        <v>16</v>
      </c>
    </row>
    <row r="477" spans="1:9" x14ac:dyDescent="0.3">
      <c r="A477" t="str">
        <f t="shared" si="43"/>
        <v>202316zo</v>
      </c>
      <c r="B477">
        <f t="shared" si="44"/>
        <v>16</v>
      </c>
      <c r="C477" s="18">
        <f t="shared" si="45"/>
        <v>45039</v>
      </c>
      <c r="D477" t="str">
        <f t="shared" si="46"/>
        <v>zo</v>
      </c>
      <c r="E477">
        <f t="shared" si="47"/>
        <v>2023</v>
      </c>
      <c r="F477" t="s">
        <v>107</v>
      </c>
      <c r="G477" s="122" t="s">
        <v>107</v>
      </c>
      <c r="H477" s="122" t="s">
        <v>107</v>
      </c>
      <c r="I477">
        <f t="shared" si="48"/>
        <v>16</v>
      </c>
    </row>
    <row r="478" spans="1:9" x14ac:dyDescent="0.3">
      <c r="A478" t="str">
        <f t="shared" si="43"/>
        <v>202317ma</v>
      </c>
      <c r="B478">
        <f t="shared" si="44"/>
        <v>17</v>
      </c>
      <c r="C478" s="18">
        <f t="shared" si="45"/>
        <v>45040</v>
      </c>
      <c r="D478" t="str">
        <f t="shared" si="46"/>
        <v>ma</v>
      </c>
      <c r="E478">
        <f t="shared" si="47"/>
        <v>2023</v>
      </c>
      <c r="F478" t="s">
        <v>107</v>
      </c>
      <c r="G478" s="122" t="s">
        <v>107</v>
      </c>
      <c r="H478" s="122" t="s">
        <v>107</v>
      </c>
      <c r="I478">
        <f t="shared" si="48"/>
        <v>17</v>
      </c>
    </row>
    <row r="479" spans="1:9" x14ac:dyDescent="0.3">
      <c r="A479" t="str">
        <f t="shared" si="43"/>
        <v>202317di</v>
      </c>
      <c r="B479">
        <f t="shared" si="44"/>
        <v>17</v>
      </c>
      <c r="C479" s="18">
        <f t="shared" si="45"/>
        <v>45041</v>
      </c>
      <c r="D479" t="str">
        <f t="shared" si="46"/>
        <v>di</v>
      </c>
      <c r="E479">
        <f t="shared" si="47"/>
        <v>2023</v>
      </c>
      <c r="F479" t="s">
        <v>107</v>
      </c>
      <c r="G479" s="122" t="s">
        <v>107</v>
      </c>
      <c r="H479" s="122" t="s">
        <v>107</v>
      </c>
      <c r="I479">
        <f t="shared" si="48"/>
        <v>17</v>
      </c>
    </row>
    <row r="480" spans="1:9" x14ac:dyDescent="0.3">
      <c r="A480" t="str">
        <f t="shared" si="43"/>
        <v>202317wo</v>
      </c>
      <c r="B480">
        <f t="shared" si="44"/>
        <v>17</v>
      </c>
      <c r="C480" s="18">
        <f t="shared" si="45"/>
        <v>45042</v>
      </c>
      <c r="D480" t="str">
        <f t="shared" si="46"/>
        <v>wo</v>
      </c>
      <c r="E480">
        <f t="shared" si="47"/>
        <v>2023</v>
      </c>
      <c r="F480" t="s">
        <v>107</v>
      </c>
      <c r="G480" s="122" t="s">
        <v>107</v>
      </c>
      <c r="H480" s="122" t="s">
        <v>107</v>
      </c>
      <c r="I480">
        <f t="shared" si="48"/>
        <v>17</v>
      </c>
    </row>
    <row r="481" spans="1:9" x14ac:dyDescent="0.3">
      <c r="A481" t="str">
        <f t="shared" si="43"/>
        <v>202317do</v>
      </c>
      <c r="B481">
        <f t="shared" si="44"/>
        <v>17</v>
      </c>
      <c r="C481" s="18">
        <f t="shared" si="45"/>
        <v>45043</v>
      </c>
      <c r="D481" t="str">
        <f t="shared" si="46"/>
        <v>do</v>
      </c>
      <c r="E481">
        <f t="shared" si="47"/>
        <v>2023</v>
      </c>
      <c r="F481" t="s">
        <v>107</v>
      </c>
      <c r="G481" s="122" t="s">
        <v>107</v>
      </c>
      <c r="H481" s="122" t="s">
        <v>107</v>
      </c>
      <c r="I481">
        <f t="shared" si="48"/>
        <v>17</v>
      </c>
    </row>
    <row r="482" spans="1:9" x14ac:dyDescent="0.3">
      <c r="A482" t="str">
        <f t="shared" si="43"/>
        <v>202317vr</v>
      </c>
      <c r="B482">
        <f t="shared" si="44"/>
        <v>17</v>
      </c>
      <c r="C482" s="18">
        <f t="shared" si="45"/>
        <v>45044</v>
      </c>
      <c r="D482" t="str">
        <f t="shared" si="46"/>
        <v>vr</v>
      </c>
      <c r="E482">
        <f t="shared" si="47"/>
        <v>2023</v>
      </c>
      <c r="F482" t="s">
        <v>107</v>
      </c>
      <c r="G482" s="122" t="s">
        <v>107</v>
      </c>
      <c r="H482" s="122" t="s">
        <v>107</v>
      </c>
      <c r="I482">
        <f t="shared" si="48"/>
        <v>17</v>
      </c>
    </row>
    <row r="483" spans="1:9" x14ac:dyDescent="0.3">
      <c r="A483" t="str">
        <f t="shared" si="43"/>
        <v>202317za</v>
      </c>
      <c r="B483">
        <f t="shared" si="44"/>
        <v>17</v>
      </c>
      <c r="C483" s="18">
        <f t="shared" si="45"/>
        <v>45045</v>
      </c>
      <c r="D483" t="str">
        <f t="shared" si="46"/>
        <v>za</v>
      </c>
      <c r="E483">
        <f t="shared" si="47"/>
        <v>2023</v>
      </c>
      <c r="F483" t="s">
        <v>107</v>
      </c>
      <c r="G483" s="122" t="s">
        <v>107</v>
      </c>
      <c r="H483" s="122" t="s">
        <v>107</v>
      </c>
      <c r="I483">
        <f t="shared" si="48"/>
        <v>17</v>
      </c>
    </row>
    <row r="484" spans="1:9" x14ac:dyDescent="0.3">
      <c r="A484" t="str">
        <f t="shared" si="43"/>
        <v>202317zo</v>
      </c>
      <c r="B484">
        <f t="shared" si="44"/>
        <v>17</v>
      </c>
      <c r="C484" s="18">
        <f t="shared" si="45"/>
        <v>45046</v>
      </c>
      <c r="D484" t="str">
        <f t="shared" si="46"/>
        <v>zo</v>
      </c>
      <c r="E484">
        <f t="shared" si="47"/>
        <v>2023</v>
      </c>
      <c r="F484" t="s">
        <v>107</v>
      </c>
      <c r="G484" s="122" t="s">
        <v>107</v>
      </c>
      <c r="H484" s="122" t="s">
        <v>107</v>
      </c>
      <c r="I484">
        <f t="shared" si="48"/>
        <v>17</v>
      </c>
    </row>
    <row r="485" spans="1:9" x14ac:dyDescent="0.3">
      <c r="A485" t="str">
        <f t="shared" si="43"/>
        <v>202318ma</v>
      </c>
      <c r="B485">
        <f t="shared" si="44"/>
        <v>18</v>
      </c>
      <c r="C485" s="18">
        <f t="shared" si="45"/>
        <v>45047</v>
      </c>
      <c r="D485" t="str">
        <f t="shared" si="46"/>
        <v>ma</v>
      </c>
      <c r="E485">
        <f t="shared" si="47"/>
        <v>2023</v>
      </c>
      <c r="F485" t="s">
        <v>107</v>
      </c>
      <c r="G485" s="122" t="s">
        <v>107</v>
      </c>
      <c r="H485" s="122" t="s">
        <v>107</v>
      </c>
      <c r="I485">
        <f t="shared" si="48"/>
        <v>18</v>
      </c>
    </row>
    <row r="486" spans="1:9" x14ac:dyDescent="0.3">
      <c r="A486" t="str">
        <f t="shared" si="43"/>
        <v>202318di</v>
      </c>
      <c r="B486">
        <f t="shared" si="44"/>
        <v>18</v>
      </c>
      <c r="C486" s="18">
        <f t="shared" si="45"/>
        <v>45048</v>
      </c>
      <c r="D486" t="str">
        <f t="shared" si="46"/>
        <v>di</v>
      </c>
      <c r="E486">
        <f t="shared" si="47"/>
        <v>2023</v>
      </c>
      <c r="F486" t="s">
        <v>107</v>
      </c>
      <c r="G486" s="122" t="s">
        <v>107</v>
      </c>
      <c r="H486" s="122" t="s">
        <v>107</v>
      </c>
      <c r="I486">
        <f t="shared" si="48"/>
        <v>18</v>
      </c>
    </row>
    <row r="487" spans="1:9" x14ac:dyDescent="0.3">
      <c r="A487" t="str">
        <f t="shared" si="43"/>
        <v>202318wo</v>
      </c>
      <c r="B487">
        <f t="shared" si="44"/>
        <v>18</v>
      </c>
      <c r="C487" s="18">
        <f t="shared" si="45"/>
        <v>45049</v>
      </c>
      <c r="D487" t="str">
        <f t="shared" si="46"/>
        <v>wo</v>
      </c>
      <c r="E487">
        <f t="shared" si="47"/>
        <v>2023</v>
      </c>
      <c r="F487" t="s">
        <v>107</v>
      </c>
      <c r="G487" s="122" t="s">
        <v>107</v>
      </c>
      <c r="H487" s="122" t="s">
        <v>107</v>
      </c>
      <c r="I487">
        <f t="shared" si="48"/>
        <v>18</v>
      </c>
    </row>
    <row r="488" spans="1:9" x14ac:dyDescent="0.3">
      <c r="A488" t="str">
        <f t="shared" si="43"/>
        <v>202318do</v>
      </c>
      <c r="B488">
        <f t="shared" si="44"/>
        <v>18</v>
      </c>
      <c r="C488" s="18">
        <f t="shared" si="45"/>
        <v>45050</v>
      </c>
      <c r="D488" t="str">
        <f t="shared" si="46"/>
        <v>do</v>
      </c>
      <c r="E488">
        <f t="shared" si="47"/>
        <v>2023</v>
      </c>
      <c r="F488" t="s">
        <v>107</v>
      </c>
      <c r="G488" s="122" t="s">
        <v>107</v>
      </c>
      <c r="H488" s="122" t="s">
        <v>107</v>
      </c>
      <c r="I488">
        <f t="shared" si="48"/>
        <v>18</v>
      </c>
    </row>
    <row r="489" spans="1:9" x14ac:dyDescent="0.3">
      <c r="A489" t="str">
        <f t="shared" si="43"/>
        <v>202318vr</v>
      </c>
      <c r="B489">
        <f t="shared" si="44"/>
        <v>18</v>
      </c>
      <c r="C489" s="18">
        <f t="shared" si="45"/>
        <v>45051</v>
      </c>
      <c r="D489" t="str">
        <f t="shared" si="46"/>
        <v>vr</v>
      </c>
      <c r="E489">
        <f t="shared" si="47"/>
        <v>2023</v>
      </c>
      <c r="F489" t="s">
        <v>107</v>
      </c>
      <c r="G489" s="122" t="s">
        <v>107</v>
      </c>
      <c r="H489" s="122" t="s">
        <v>107</v>
      </c>
      <c r="I489">
        <f t="shared" si="48"/>
        <v>18</v>
      </c>
    </row>
    <row r="490" spans="1:9" x14ac:dyDescent="0.3">
      <c r="A490" t="str">
        <f t="shared" si="43"/>
        <v>202318za</v>
      </c>
      <c r="B490">
        <f t="shared" si="44"/>
        <v>18</v>
      </c>
      <c r="C490" s="18">
        <f t="shared" si="45"/>
        <v>45052</v>
      </c>
      <c r="D490" t="str">
        <f t="shared" si="46"/>
        <v>za</v>
      </c>
      <c r="E490">
        <f t="shared" si="47"/>
        <v>2023</v>
      </c>
      <c r="F490" t="s">
        <v>107</v>
      </c>
      <c r="G490" s="122" t="s">
        <v>107</v>
      </c>
      <c r="H490" s="122" t="s">
        <v>107</v>
      </c>
      <c r="I490">
        <f t="shared" si="48"/>
        <v>18</v>
      </c>
    </row>
    <row r="491" spans="1:9" x14ac:dyDescent="0.3">
      <c r="A491" t="str">
        <f t="shared" si="43"/>
        <v>202318zo</v>
      </c>
      <c r="B491">
        <f t="shared" si="44"/>
        <v>18</v>
      </c>
      <c r="C491" s="18">
        <f t="shared" si="45"/>
        <v>45053</v>
      </c>
      <c r="D491" t="str">
        <f t="shared" si="46"/>
        <v>zo</v>
      </c>
      <c r="E491">
        <f t="shared" si="47"/>
        <v>2023</v>
      </c>
      <c r="F491" t="s">
        <v>107</v>
      </c>
      <c r="G491" s="122" t="s">
        <v>107</v>
      </c>
      <c r="H491" s="122" t="s">
        <v>107</v>
      </c>
      <c r="I491">
        <f t="shared" si="48"/>
        <v>18</v>
      </c>
    </row>
    <row r="492" spans="1:9" x14ac:dyDescent="0.3">
      <c r="A492" t="str">
        <f t="shared" si="43"/>
        <v>202319ma</v>
      </c>
      <c r="B492">
        <f t="shared" si="44"/>
        <v>19</v>
      </c>
      <c r="C492" s="18">
        <f t="shared" si="45"/>
        <v>45054</v>
      </c>
      <c r="D492" t="str">
        <f t="shared" si="46"/>
        <v>ma</v>
      </c>
      <c r="E492">
        <f t="shared" si="47"/>
        <v>2023</v>
      </c>
      <c r="F492" t="s">
        <v>107</v>
      </c>
      <c r="G492" s="122" t="s">
        <v>107</v>
      </c>
      <c r="H492" s="122" t="s">
        <v>107</v>
      </c>
      <c r="I492">
        <f t="shared" si="48"/>
        <v>19</v>
      </c>
    </row>
    <row r="493" spans="1:9" x14ac:dyDescent="0.3">
      <c r="A493" t="str">
        <f t="shared" si="43"/>
        <v>202319di</v>
      </c>
      <c r="B493">
        <f t="shared" si="44"/>
        <v>19</v>
      </c>
      <c r="C493" s="18">
        <f t="shared" si="45"/>
        <v>45055</v>
      </c>
      <c r="D493" t="str">
        <f t="shared" si="46"/>
        <v>di</v>
      </c>
      <c r="E493">
        <f t="shared" si="47"/>
        <v>2023</v>
      </c>
      <c r="F493" t="s">
        <v>107</v>
      </c>
      <c r="G493" s="122" t="s">
        <v>107</v>
      </c>
      <c r="H493" s="122" t="s">
        <v>107</v>
      </c>
      <c r="I493">
        <f t="shared" si="48"/>
        <v>19</v>
      </c>
    </row>
    <row r="494" spans="1:9" x14ac:dyDescent="0.3">
      <c r="A494" t="str">
        <f t="shared" si="43"/>
        <v>202319wo</v>
      </c>
      <c r="B494">
        <f t="shared" si="44"/>
        <v>19</v>
      </c>
      <c r="C494" s="18">
        <f t="shared" si="45"/>
        <v>45056</v>
      </c>
      <c r="D494" t="str">
        <f t="shared" si="46"/>
        <v>wo</v>
      </c>
      <c r="E494">
        <f t="shared" si="47"/>
        <v>2023</v>
      </c>
      <c r="F494" t="s">
        <v>107</v>
      </c>
      <c r="G494" s="122" t="s">
        <v>107</v>
      </c>
      <c r="H494" s="122" t="s">
        <v>107</v>
      </c>
      <c r="I494">
        <f t="shared" si="48"/>
        <v>19</v>
      </c>
    </row>
    <row r="495" spans="1:9" x14ac:dyDescent="0.3">
      <c r="A495" t="str">
        <f t="shared" si="43"/>
        <v>202319do</v>
      </c>
      <c r="B495">
        <f t="shared" si="44"/>
        <v>19</v>
      </c>
      <c r="C495" s="18">
        <f t="shared" si="45"/>
        <v>45057</v>
      </c>
      <c r="D495" t="str">
        <f t="shared" si="46"/>
        <v>do</v>
      </c>
      <c r="E495">
        <f t="shared" si="47"/>
        <v>2023</v>
      </c>
      <c r="F495" t="s">
        <v>107</v>
      </c>
      <c r="G495" s="122" t="s">
        <v>107</v>
      </c>
      <c r="H495" s="122" t="s">
        <v>107</v>
      </c>
      <c r="I495">
        <f t="shared" si="48"/>
        <v>19</v>
      </c>
    </row>
    <row r="496" spans="1:9" x14ac:dyDescent="0.3">
      <c r="A496" t="str">
        <f t="shared" si="43"/>
        <v>202319vr</v>
      </c>
      <c r="B496">
        <f t="shared" si="44"/>
        <v>19</v>
      </c>
      <c r="C496" s="18">
        <f t="shared" si="45"/>
        <v>45058</v>
      </c>
      <c r="D496" t="str">
        <f t="shared" si="46"/>
        <v>vr</v>
      </c>
      <c r="E496">
        <f t="shared" si="47"/>
        <v>2023</v>
      </c>
      <c r="F496" t="s">
        <v>107</v>
      </c>
      <c r="G496" s="122" t="s">
        <v>107</v>
      </c>
      <c r="H496" s="122" t="s">
        <v>107</v>
      </c>
      <c r="I496">
        <f t="shared" si="48"/>
        <v>19</v>
      </c>
    </row>
    <row r="497" spans="1:9" x14ac:dyDescent="0.3">
      <c r="A497" t="str">
        <f t="shared" si="43"/>
        <v>202319za</v>
      </c>
      <c r="B497">
        <f t="shared" si="44"/>
        <v>19</v>
      </c>
      <c r="C497" s="18">
        <f t="shared" si="45"/>
        <v>45059</v>
      </c>
      <c r="D497" t="str">
        <f t="shared" si="46"/>
        <v>za</v>
      </c>
      <c r="E497">
        <f t="shared" si="47"/>
        <v>2023</v>
      </c>
      <c r="F497" t="s">
        <v>107</v>
      </c>
      <c r="G497" s="122" t="s">
        <v>107</v>
      </c>
      <c r="H497" s="122" t="s">
        <v>107</v>
      </c>
      <c r="I497">
        <f t="shared" si="48"/>
        <v>19</v>
      </c>
    </row>
    <row r="498" spans="1:9" x14ac:dyDescent="0.3">
      <c r="A498" t="str">
        <f t="shared" si="43"/>
        <v>202319zo</v>
      </c>
      <c r="B498">
        <f t="shared" si="44"/>
        <v>19</v>
      </c>
      <c r="C498" s="18">
        <f t="shared" si="45"/>
        <v>45060</v>
      </c>
      <c r="D498" t="str">
        <f t="shared" si="46"/>
        <v>zo</v>
      </c>
      <c r="E498">
        <f t="shared" si="47"/>
        <v>2023</v>
      </c>
      <c r="F498" t="s">
        <v>107</v>
      </c>
      <c r="G498" s="122" t="s">
        <v>107</v>
      </c>
      <c r="H498" s="122" t="s">
        <v>107</v>
      </c>
      <c r="I498">
        <f t="shared" si="48"/>
        <v>19</v>
      </c>
    </row>
    <row r="499" spans="1:9" x14ac:dyDescent="0.3">
      <c r="A499" t="str">
        <f t="shared" si="43"/>
        <v>202320ma</v>
      </c>
      <c r="B499">
        <f t="shared" si="44"/>
        <v>20</v>
      </c>
      <c r="C499" s="18">
        <f t="shared" si="45"/>
        <v>45061</v>
      </c>
      <c r="D499" t="str">
        <f t="shared" si="46"/>
        <v>ma</v>
      </c>
      <c r="E499">
        <f t="shared" si="47"/>
        <v>2023</v>
      </c>
      <c r="F499" t="s">
        <v>107</v>
      </c>
      <c r="G499" s="122" t="s">
        <v>107</v>
      </c>
      <c r="H499" s="122" t="s">
        <v>107</v>
      </c>
      <c r="I499">
        <f t="shared" si="48"/>
        <v>20</v>
      </c>
    </row>
    <row r="500" spans="1:9" x14ac:dyDescent="0.3">
      <c r="A500" t="str">
        <f t="shared" si="43"/>
        <v>202320di</v>
      </c>
      <c r="B500">
        <f t="shared" si="44"/>
        <v>20</v>
      </c>
      <c r="C500" s="18">
        <f t="shared" si="45"/>
        <v>45062</v>
      </c>
      <c r="D500" t="str">
        <f t="shared" si="46"/>
        <v>di</v>
      </c>
      <c r="E500">
        <f t="shared" si="47"/>
        <v>2023</v>
      </c>
      <c r="F500" t="s">
        <v>107</v>
      </c>
      <c r="G500" s="122" t="s">
        <v>107</v>
      </c>
      <c r="H500" s="122" t="s">
        <v>107</v>
      </c>
      <c r="I500">
        <f t="shared" si="48"/>
        <v>20</v>
      </c>
    </row>
    <row r="501" spans="1:9" x14ac:dyDescent="0.3">
      <c r="A501" t="str">
        <f t="shared" si="43"/>
        <v>202320wo</v>
      </c>
      <c r="B501">
        <f t="shared" si="44"/>
        <v>20</v>
      </c>
      <c r="C501" s="18">
        <f t="shared" si="45"/>
        <v>45063</v>
      </c>
      <c r="D501" t="str">
        <f t="shared" si="46"/>
        <v>wo</v>
      </c>
      <c r="E501">
        <f t="shared" si="47"/>
        <v>2023</v>
      </c>
      <c r="F501" t="s">
        <v>107</v>
      </c>
      <c r="G501" s="122" t="s">
        <v>107</v>
      </c>
      <c r="H501" s="122" t="s">
        <v>107</v>
      </c>
      <c r="I501">
        <f t="shared" si="48"/>
        <v>20</v>
      </c>
    </row>
    <row r="502" spans="1:9" x14ac:dyDescent="0.3">
      <c r="A502" t="str">
        <f t="shared" si="43"/>
        <v>202320do</v>
      </c>
      <c r="B502">
        <f t="shared" si="44"/>
        <v>20</v>
      </c>
      <c r="C502" s="18">
        <f t="shared" si="45"/>
        <v>45064</v>
      </c>
      <c r="D502" t="str">
        <f t="shared" si="46"/>
        <v>do</v>
      </c>
      <c r="E502">
        <f t="shared" si="47"/>
        <v>2023</v>
      </c>
      <c r="F502" t="s">
        <v>107</v>
      </c>
      <c r="G502" s="122" t="s">
        <v>107</v>
      </c>
      <c r="H502" s="122" t="s">
        <v>107</v>
      </c>
      <c r="I502">
        <f t="shared" si="48"/>
        <v>20</v>
      </c>
    </row>
    <row r="503" spans="1:9" x14ac:dyDescent="0.3">
      <c r="A503" t="str">
        <f t="shared" si="43"/>
        <v>202320vr</v>
      </c>
      <c r="B503">
        <f t="shared" si="44"/>
        <v>20</v>
      </c>
      <c r="C503" s="18">
        <f t="shared" si="45"/>
        <v>45065</v>
      </c>
      <c r="D503" t="str">
        <f t="shared" si="46"/>
        <v>vr</v>
      </c>
      <c r="E503">
        <f t="shared" si="47"/>
        <v>2023</v>
      </c>
      <c r="F503" t="s">
        <v>107</v>
      </c>
      <c r="G503" s="122" t="s">
        <v>107</v>
      </c>
      <c r="H503" s="122" t="s">
        <v>107</v>
      </c>
      <c r="I503">
        <f t="shared" si="48"/>
        <v>20</v>
      </c>
    </row>
    <row r="504" spans="1:9" x14ac:dyDescent="0.3">
      <c r="A504" t="str">
        <f t="shared" si="43"/>
        <v>202320za</v>
      </c>
      <c r="B504">
        <f t="shared" si="44"/>
        <v>20</v>
      </c>
      <c r="C504" s="18">
        <f t="shared" si="45"/>
        <v>45066</v>
      </c>
      <c r="D504" t="str">
        <f t="shared" si="46"/>
        <v>za</v>
      </c>
      <c r="E504">
        <f t="shared" si="47"/>
        <v>2023</v>
      </c>
      <c r="F504" t="s">
        <v>107</v>
      </c>
      <c r="G504" s="122" t="s">
        <v>107</v>
      </c>
      <c r="H504" s="122" t="s">
        <v>107</v>
      </c>
      <c r="I504">
        <f t="shared" si="48"/>
        <v>20</v>
      </c>
    </row>
    <row r="505" spans="1:9" x14ac:dyDescent="0.3">
      <c r="A505" t="str">
        <f t="shared" si="43"/>
        <v>202320zo</v>
      </c>
      <c r="B505">
        <f t="shared" si="44"/>
        <v>20</v>
      </c>
      <c r="C505" s="18">
        <f t="shared" si="45"/>
        <v>45067</v>
      </c>
      <c r="D505" t="str">
        <f t="shared" si="46"/>
        <v>zo</v>
      </c>
      <c r="E505">
        <f t="shared" si="47"/>
        <v>2023</v>
      </c>
      <c r="F505" t="s">
        <v>107</v>
      </c>
      <c r="G505" s="122" t="s">
        <v>107</v>
      </c>
      <c r="H505" s="122" t="s">
        <v>107</v>
      </c>
      <c r="I505">
        <f t="shared" si="48"/>
        <v>20</v>
      </c>
    </row>
    <row r="506" spans="1:9" x14ac:dyDescent="0.3">
      <c r="A506" t="str">
        <f t="shared" si="43"/>
        <v>202321ma</v>
      </c>
      <c r="B506">
        <f t="shared" si="44"/>
        <v>21</v>
      </c>
      <c r="C506" s="18">
        <f t="shared" si="45"/>
        <v>45068</v>
      </c>
      <c r="D506" t="str">
        <f t="shared" si="46"/>
        <v>ma</v>
      </c>
      <c r="E506">
        <f t="shared" si="47"/>
        <v>2023</v>
      </c>
      <c r="F506" t="s">
        <v>107</v>
      </c>
      <c r="G506" s="122" t="s">
        <v>107</v>
      </c>
      <c r="H506" s="122" t="s">
        <v>107</v>
      </c>
      <c r="I506">
        <f t="shared" si="48"/>
        <v>21</v>
      </c>
    </row>
    <row r="507" spans="1:9" x14ac:dyDescent="0.3">
      <c r="A507" t="str">
        <f t="shared" si="43"/>
        <v>202321di</v>
      </c>
      <c r="B507">
        <f t="shared" si="44"/>
        <v>21</v>
      </c>
      <c r="C507" s="18">
        <f t="shared" si="45"/>
        <v>45069</v>
      </c>
      <c r="D507" t="str">
        <f t="shared" si="46"/>
        <v>di</v>
      </c>
      <c r="E507">
        <f t="shared" si="47"/>
        <v>2023</v>
      </c>
      <c r="F507" t="s">
        <v>107</v>
      </c>
      <c r="G507" s="122" t="s">
        <v>107</v>
      </c>
      <c r="H507" s="122" t="s">
        <v>107</v>
      </c>
      <c r="I507">
        <f t="shared" si="48"/>
        <v>21</v>
      </c>
    </row>
    <row r="508" spans="1:9" x14ac:dyDescent="0.3">
      <c r="A508" t="str">
        <f t="shared" si="43"/>
        <v>202321wo</v>
      </c>
      <c r="B508">
        <f t="shared" si="44"/>
        <v>21</v>
      </c>
      <c r="C508" s="18">
        <f t="shared" si="45"/>
        <v>45070</v>
      </c>
      <c r="D508" t="str">
        <f t="shared" si="46"/>
        <v>wo</v>
      </c>
      <c r="E508">
        <f t="shared" si="47"/>
        <v>2023</v>
      </c>
      <c r="F508" t="s">
        <v>107</v>
      </c>
      <c r="G508" s="122" t="s">
        <v>107</v>
      </c>
      <c r="H508" s="122" t="s">
        <v>107</v>
      </c>
      <c r="I508">
        <f t="shared" si="48"/>
        <v>21</v>
      </c>
    </row>
    <row r="509" spans="1:9" x14ac:dyDescent="0.3">
      <c r="A509" t="str">
        <f t="shared" si="43"/>
        <v>202321do</v>
      </c>
      <c r="B509">
        <f t="shared" si="44"/>
        <v>21</v>
      </c>
      <c r="C509" s="18">
        <f t="shared" si="45"/>
        <v>45071</v>
      </c>
      <c r="D509" t="str">
        <f t="shared" si="46"/>
        <v>do</v>
      </c>
      <c r="E509">
        <f t="shared" si="47"/>
        <v>2023</v>
      </c>
      <c r="F509" t="s">
        <v>107</v>
      </c>
      <c r="G509" s="122" t="s">
        <v>107</v>
      </c>
      <c r="H509" s="122" t="s">
        <v>107</v>
      </c>
      <c r="I509">
        <f t="shared" si="48"/>
        <v>21</v>
      </c>
    </row>
    <row r="510" spans="1:9" x14ac:dyDescent="0.3">
      <c r="A510" t="str">
        <f t="shared" si="43"/>
        <v>202321vr</v>
      </c>
      <c r="B510">
        <f t="shared" si="44"/>
        <v>21</v>
      </c>
      <c r="C510" s="18">
        <f t="shared" si="45"/>
        <v>45072</v>
      </c>
      <c r="D510" t="str">
        <f t="shared" si="46"/>
        <v>vr</v>
      </c>
      <c r="E510">
        <f t="shared" si="47"/>
        <v>2023</v>
      </c>
      <c r="F510" t="s">
        <v>107</v>
      </c>
      <c r="G510" s="122" t="s">
        <v>107</v>
      </c>
      <c r="H510" s="122" t="s">
        <v>107</v>
      </c>
      <c r="I510">
        <f t="shared" si="48"/>
        <v>21</v>
      </c>
    </row>
    <row r="511" spans="1:9" x14ac:dyDescent="0.3">
      <c r="A511" t="str">
        <f t="shared" si="43"/>
        <v>202321za</v>
      </c>
      <c r="B511">
        <f t="shared" si="44"/>
        <v>21</v>
      </c>
      <c r="C511" s="18">
        <f t="shared" si="45"/>
        <v>45073</v>
      </c>
      <c r="D511" t="str">
        <f t="shared" si="46"/>
        <v>za</v>
      </c>
      <c r="E511">
        <f t="shared" si="47"/>
        <v>2023</v>
      </c>
      <c r="F511" t="s">
        <v>107</v>
      </c>
      <c r="G511" s="122" t="s">
        <v>107</v>
      </c>
      <c r="H511" s="122" t="s">
        <v>107</v>
      </c>
      <c r="I511">
        <f t="shared" si="48"/>
        <v>21</v>
      </c>
    </row>
    <row r="512" spans="1:9" x14ac:dyDescent="0.3">
      <c r="A512" t="str">
        <f t="shared" si="43"/>
        <v>202321zo</v>
      </c>
      <c r="B512">
        <f t="shared" si="44"/>
        <v>21</v>
      </c>
      <c r="C512" s="18">
        <f t="shared" si="45"/>
        <v>45074</v>
      </c>
      <c r="D512" t="str">
        <f t="shared" si="46"/>
        <v>zo</v>
      </c>
      <c r="E512">
        <f t="shared" si="47"/>
        <v>2023</v>
      </c>
      <c r="F512" t="s">
        <v>107</v>
      </c>
      <c r="G512" s="122" t="s">
        <v>107</v>
      </c>
      <c r="H512" s="122" t="s">
        <v>107</v>
      </c>
      <c r="I512">
        <f t="shared" si="48"/>
        <v>21</v>
      </c>
    </row>
    <row r="513" spans="1:9" x14ac:dyDescent="0.3">
      <c r="A513" t="str">
        <f t="shared" si="43"/>
        <v>202322ma</v>
      </c>
      <c r="B513">
        <f t="shared" si="44"/>
        <v>22</v>
      </c>
      <c r="C513" s="18">
        <f t="shared" si="45"/>
        <v>45075</v>
      </c>
      <c r="D513" t="str">
        <f t="shared" si="46"/>
        <v>ma</v>
      </c>
      <c r="E513">
        <f t="shared" si="47"/>
        <v>2023</v>
      </c>
      <c r="F513" t="s">
        <v>107</v>
      </c>
      <c r="G513" s="122" t="s">
        <v>107</v>
      </c>
      <c r="H513" s="122" t="s">
        <v>107</v>
      </c>
      <c r="I513">
        <f t="shared" si="48"/>
        <v>22</v>
      </c>
    </row>
    <row r="514" spans="1:9" x14ac:dyDescent="0.3">
      <c r="A514" t="str">
        <f t="shared" ref="A514:A577" si="49">E514&amp;B514&amp;D514</f>
        <v>202322di</v>
      </c>
      <c r="B514">
        <f t="shared" si="44"/>
        <v>22</v>
      </c>
      <c r="C514" s="18">
        <f t="shared" si="45"/>
        <v>45076</v>
      </c>
      <c r="D514" t="str">
        <f t="shared" si="46"/>
        <v>di</v>
      </c>
      <c r="E514">
        <f t="shared" si="47"/>
        <v>2023</v>
      </c>
      <c r="F514" t="s">
        <v>107</v>
      </c>
      <c r="G514" s="122" t="s">
        <v>107</v>
      </c>
      <c r="H514" s="122" t="s">
        <v>107</v>
      </c>
      <c r="I514">
        <f t="shared" si="48"/>
        <v>22</v>
      </c>
    </row>
    <row r="515" spans="1:9" x14ac:dyDescent="0.3">
      <c r="A515" t="str">
        <f t="shared" si="49"/>
        <v>202322wo</v>
      </c>
      <c r="B515">
        <f t="shared" si="44"/>
        <v>22</v>
      </c>
      <c r="C515" s="18">
        <f t="shared" si="45"/>
        <v>45077</v>
      </c>
      <c r="D515" t="str">
        <f t="shared" si="46"/>
        <v>wo</v>
      </c>
      <c r="E515">
        <f t="shared" si="47"/>
        <v>2023</v>
      </c>
      <c r="F515" t="s">
        <v>107</v>
      </c>
      <c r="G515" s="122" t="s">
        <v>107</v>
      </c>
      <c r="H515" s="122" t="s">
        <v>107</v>
      </c>
      <c r="I515">
        <f t="shared" si="48"/>
        <v>22</v>
      </c>
    </row>
    <row r="516" spans="1:9" x14ac:dyDescent="0.3">
      <c r="A516" t="str">
        <f t="shared" si="49"/>
        <v>202322do</v>
      </c>
      <c r="B516">
        <f t="shared" si="44"/>
        <v>22</v>
      </c>
      <c r="C516" s="18">
        <f t="shared" si="45"/>
        <v>45078</v>
      </c>
      <c r="D516" t="str">
        <f t="shared" si="46"/>
        <v>do</v>
      </c>
      <c r="E516">
        <f t="shared" si="47"/>
        <v>2023</v>
      </c>
      <c r="F516" t="s">
        <v>107</v>
      </c>
      <c r="G516" s="122" t="s">
        <v>107</v>
      </c>
      <c r="H516" s="122" t="s">
        <v>107</v>
      </c>
      <c r="I516">
        <f t="shared" si="48"/>
        <v>22</v>
      </c>
    </row>
    <row r="517" spans="1:9" x14ac:dyDescent="0.3">
      <c r="A517" t="str">
        <f t="shared" si="49"/>
        <v>202322vr</v>
      </c>
      <c r="B517">
        <f t="shared" si="44"/>
        <v>22</v>
      </c>
      <c r="C517" s="18">
        <f t="shared" si="45"/>
        <v>45079</v>
      </c>
      <c r="D517" t="str">
        <f t="shared" si="46"/>
        <v>vr</v>
      </c>
      <c r="E517">
        <f t="shared" si="47"/>
        <v>2023</v>
      </c>
      <c r="F517" t="s">
        <v>107</v>
      </c>
      <c r="G517" s="122" t="s">
        <v>107</v>
      </c>
      <c r="H517" s="122" t="s">
        <v>107</v>
      </c>
      <c r="I517">
        <f t="shared" si="48"/>
        <v>22</v>
      </c>
    </row>
    <row r="518" spans="1:9" x14ac:dyDescent="0.3">
      <c r="A518" t="str">
        <f t="shared" si="49"/>
        <v>202322za</v>
      </c>
      <c r="B518">
        <f t="shared" si="44"/>
        <v>22</v>
      </c>
      <c r="C518" s="18">
        <f t="shared" si="45"/>
        <v>45080</v>
      </c>
      <c r="D518" t="str">
        <f t="shared" si="46"/>
        <v>za</v>
      </c>
      <c r="E518">
        <f t="shared" si="47"/>
        <v>2023</v>
      </c>
      <c r="F518" t="s">
        <v>107</v>
      </c>
      <c r="G518" s="122" t="s">
        <v>107</v>
      </c>
      <c r="H518" s="122" t="s">
        <v>107</v>
      </c>
      <c r="I518">
        <f t="shared" si="48"/>
        <v>22</v>
      </c>
    </row>
    <row r="519" spans="1:9" x14ac:dyDescent="0.3">
      <c r="A519" t="str">
        <f t="shared" si="49"/>
        <v>202322zo</v>
      </c>
      <c r="B519">
        <f t="shared" si="44"/>
        <v>22</v>
      </c>
      <c r="C519" s="18">
        <f t="shared" si="45"/>
        <v>45081</v>
      </c>
      <c r="D519" t="str">
        <f t="shared" si="46"/>
        <v>zo</v>
      </c>
      <c r="E519">
        <f t="shared" si="47"/>
        <v>2023</v>
      </c>
      <c r="F519" t="s">
        <v>107</v>
      </c>
      <c r="G519" s="122" t="s">
        <v>107</v>
      </c>
      <c r="H519" s="122" t="s">
        <v>107</v>
      </c>
      <c r="I519">
        <f t="shared" si="48"/>
        <v>22</v>
      </c>
    </row>
    <row r="520" spans="1:9" x14ac:dyDescent="0.3">
      <c r="A520" t="str">
        <f t="shared" si="49"/>
        <v>202323ma</v>
      </c>
      <c r="B520">
        <f t="shared" si="44"/>
        <v>23</v>
      </c>
      <c r="C520" s="18">
        <f t="shared" si="45"/>
        <v>45082</v>
      </c>
      <c r="D520" t="str">
        <f t="shared" si="46"/>
        <v>ma</v>
      </c>
      <c r="E520">
        <f t="shared" si="47"/>
        <v>2023</v>
      </c>
      <c r="F520" t="s">
        <v>107</v>
      </c>
      <c r="G520" s="122" t="s">
        <v>107</v>
      </c>
      <c r="H520" s="122" t="s">
        <v>107</v>
      </c>
      <c r="I520">
        <f t="shared" si="48"/>
        <v>23</v>
      </c>
    </row>
    <row r="521" spans="1:9" x14ac:dyDescent="0.3">
      <c r="A521" t="str">
        <f t="shared" si="49"/>
        <v>202323di</v>
      </c>
      <c r="B521">
        <f t="shared" si="44"/>
        <v>23</v>
      </c>
      <c r="C521" s="18">
        <f t="shared" si="45"/>
        <v>45083</v>
      </c>
      <c r="D521" t="str">
        <f t="shared" si="46"/>
        <v>di</v>
      </c>
      <c r="E521">
        <f t="shared" si="47"/>
        <v>2023</v>
      </c>
      <c r="F521" t="s">
        <v>107</v>
      </c>
      <c r="G521" s="122" t="s">
        <v>107</v>
      </c>
      <c r="H521" s="122" t="s">
        <v>107</v>
      </c>
      <c r="I521">
        <f t="shared" si="48"/>
        <v>23</v>
      </c>
    </row>
    <row r="522" spans="1:9" x14ac:dyDescent="0.3">
      <c r="A522" t="str">
        <f t="shared" si="49"/>
        <v>202323wo</v>
      </c>
      <c r="B522">
        <f t="shared" ref="B522:B585" si="50">B515+1</f>
        <v>23</v>
      </c>
      <c r="C522" s="18">
        <f t="shared" ref="C522:C585" si="51">C521+1</f>
        <v>45084</v>
      </c>
      <c r="D522" t="str">
        <f t="shared" ref="D522:D585" si="52">+D515</f>
        <v>wo</v>
      </c>
      <c r="E522">
        <f t="shared" ref="E522:E585" si="53">YEAR(C522)</f>
        <v>2023</v>
      </c>
      <c r="F522" t="s">
        <v>107</v>
      </c>
      <c r="G522" s="122" t="s">
        <v>107</v>
      </c>
      <c r="H522" s="122" t="s">
        <v>107</v>
      </c>
      <c r="I522">
        <f t="shared" ref="I522:I585" si="54">+I515+1</f>
        <v>23</v>
      </c>
    </row>
    <row r="523" spans="1:9" x14ac:dyDescent="0.3">
      <c r="A523" t="str">
        <f t="shared" si="49"/>
        <v>202323do</v>
      </c>
      <c r="B523">
        <f t="shared" si="50"/>
        <v>23</v>
      </c>
      <c r="C523" s="18">
        <f t="shared" si="51"/>
        <v>45085</v>
      </c>
      <c r="D523" t="str">
        <f t="shared" si="52"/>
        <v>do</v>
      </c>
      <c r="E523">
        <f t="shared" si="53"/>
        <v>2023</v>
      </c>
      <c r="F523" t="s">
        <v>107</v>
      </c>
      <c r="G523" s="122" t="s">
        <v>107</v>
      </c>
      <c r="H523" s="122" t="s">
        <v>107</v>
      </c>
      <c r="I523">
        <f t="shared" si="54"/>
        <v>23</v>
      </c>
    </row>
    <row r="524" spans="1:9" x14ac:dyDescent="0.3">
      <c r="A524" t="str">
        <f t="shared" si="49"/>
        <v>202323vr</v>
      </c>
      <c r="B524">
        <f t="shared" si="50"/>
        <v>23</v>
      </c>
      <c r="C524" s="18">
        <f t="shared" si="51"/>
        <v>45086</v>
      </c>
      <c r="D524" t="str">
        <f t="shared" si="52"/>
        <v>vr</v>
      </c>
      <c r="E524">
        <f t="shared" si="53"/>
        <v>2023</v>
      </c>
      <c r="F524" t="s">
        <v>107</v>
      </c>
      <c r="G524" s="122" t="s">
        <v>107</v>
      </c>
      <c r="H524" s="122" t="s">
        <v>107</v>
      </c>
      <c r="I524">
        <f t="shared" si="54"/>
        <v>23</v>
      </c>
    </row>
    <row r="525" spans="1:9" x14ac:dyDescent="0.3">
      <c r="A525" t="str">
        <f t="shared" si="49"/>
        <v>202323za</v>
      </c>
      <c r="B525">
        <f t="shared" si="50"/>
        <v>23</v>
      </c>
      <c r="C525" s="18">
        <f t="shared" si="51"/>
        <v>45087</v>
      </c>
      <c r="D525" t="str">
        <f t="shared" si="52"/>
        <v>za</v>
      </c>
      <c r="E525">
        <f t="shared" si="53"/>
        <v>2023</v>
      </c>
      <c r="F525" t="s">
        <v>107</v>
      </c>
      <c r="G525" s="122" t="s">
        <v>107</v>
      </c>
      <c r="H525" s="122" t="s">
        <v>107</v>
      </c>
      <c r="I525">
        <f t="shared" si="54"/>
        <v>23</v>
      </c>
    </row>
    <row r="526" spans="1:9" x14ac:dyDescent="0.3">
      <c r="A526" t="str">
        <f t="shared" si="49"/>
        <v>202323zo</v>
      </c>
      <c r="B526">
        <f t="shared" si="50"/>
        <v>23</v>
      </c>
      <c r="C526" s="18">
        <f t="shared" si="51"/>
        <v>45088</v>
      </c>
      <c r="D526" t="str">
        <f t="shared" si="52"/>
        <v>zo</v>
      </c>
      <c r="E526">
        <f t="shared" si="53"/>
        <v>2023</v>
      </c>
      <c r="F526" t="s">
        <v>107</v>
      </c>
      <c r="G526" s="122" t="s">
        <v>107</v>
      </c>
      <c r="H526" s="122" t="s">
        <v>107</v>
      </c>
      <c r="I526">
        <f t="shared" si="54"/>
        <v>23</v>
      </c>
    </row>
    <row r="527" spans="1:9" x14ac:dyDescent="0.3">
      <c r="A527" t="str">
        <f t="shared" si="49"/>
        <v>202324ma</v>
      </c>
      <c r="B527">
        <f t="shared" si="50"/>
        <v>24</v>
      </c>
      <c r="C527" s="18">
        <f t="shared" si="51"/>
        <v>45089</v>
      </c>
      <c r="D527" t="str">
        <f t="shared" si="52"/>
        <v>ma</v>
      </c>
      <c r="E527">
        <f t="shared" si="53"/>
        <v>2023</v>
      </c>
      <c r="F527" t="s">
        <v>107</v>
      </c>
      <c r="G527" s="122" t="s">
        <v>107</v>
      </c>
      <c r="H527" s="122" t="s">
        <v>107</v>
      </c>
      <c r="I527">
        <f t="shared" si="54"/>
        <v>24</v>
      </c>
    </row>
    <row r="528" spans="1:9" x14ac:dyDescent="0.3">
      <c r="A528" t="str">
        <f t="shared" si="49"/>
        <v>202324di</v>
      </c>
      <c r="B528">
        <f t="shared" si="50"/>
        <v>24</v>
      </c>
      <c r="C528" s="18">
        <f t="shared" si="51"/>
        <v>45090</v>
      </c>
      <c r="D528" t="str">
        <f t="shared" si="52"/>
        <v>di</v>
      </c>
      <c r="E528">
        <f t="shared" si="53"/>
        <v>2023</v>
      </c>
      <c r="F528" t="s">
        <v>107</v>
      </c>
      <c r="G528" s="122" t="s">
        <v>107</v>
      </c>
      <c r="H528" s="122" t="s">
        <v>107</v>
      </c>
      <c r="I528">
        <f t="shared" si="54"/>
        <v>24</v>
      </c>
    </row>
    <row r="529" spans="1:9" x14ac:dyDescent="0.3">
      <c r="A529" t="str">
        <f t="shared" si="49"/>
        <v>202324wo</v>
      </c>
      <c r="B529">
        <f t="shared" si="50"/>
        <v>24</v>
      </c>
      <c r="C529" s="18">
        <f t="shared" si="51"/>
        <v>45091</v>
      </c>
      <c r="D529" t="str">
        <f t="shared" si="52"/>
        <v>wo</v>
      </c>
      <c r="E529">
        <f t="shared" si="53"/>
        <v>2023</v>
      </c>
      <c r="F529" t="s">
        <v>107</v>
      </c>
      <c r="G529" s="122" t="s">
        <v>107</v>
      </c>
      <c r="H529" s="122" t="s">
        <v>107</v>
      </c>
      <c r="I529">
        <f t="shared" si="54"/>
        <v>24</v>
      </c>
    </row>
    <row r="530" spans="1:9" x14ac:dyDescent="0.3">
      <c r="A530" t="str">
        <f t="shared" si="49"/>
        <v>202324do</v>
      </c>
      <c r="B530">
        <f t="shared" si="50"/>
        <v>24</v>
      </c>
      <c r="C530" s="18">
        <f t="shared" si="51"/>
        <v>45092</v>
      </c>
      <c r="D530" t="str">
        <f t="shared" si="52"/>
        <v>do</v>
      </c>
      <c r="E530">
        <f t="shared" si="53"/>
        <v>2023</v>
      </c>
      <c r="F530" t="s">
        <v>107</v>
      </c>
      <c r="G530" s="122" t="s">
        <v>107</v>
      </c>
      <c r="H530" s="122" t="s">
        <v>107</v>
      </c>
      <c r="I530">
        <f t="shared" si="54"/>
        <v>24</v>
      </c>
    </row>
    <row r="531" spans="1:9" x14ac:dyDescent="0.3">
      <c r="A531" t="str">
        <f t="shared" si="49"/>
        <v>202324vr</v>
      </c>
      <c r="B531">
        <f t="shared" si="50"/>
        <v>24</v>
      </c>
      <c r="C531" s="18">
        <f t="shared" si="51"/>
        <v>45093</v>
      </c>
      <c r="D531" t="str">
        <f t="shared" si="52"/>
        <v>vr</v>
      </c>
      <c r="E531">
        <f t="shared" si="53"/>
        <v>2023</v>
      </c>
      <c r="F531" t="s">
        <v>107</v>
      </c>
      <c r="G531" s="122" t="s">
        <v>107</v>
      </c>
      <c r="H531" s="122" t="s">
        <v>107</v>
      </c>
      <c r="I531">
        <f t="shared" si="54"/>
        <v>24</v>
      </c>
    </row>
    <row r="532" spans="1:9" x14ac:dyDescent="0.3">
      <c r="A532" t="str">
        <f t="shared" si="49"/>
        <v>202324za</v>
      </c>
      <c r="B532">
        <f t="shared" si="50"/>
        <v>24</v>
      </c>
      <c r="C532" s="18">
        <f t="shared" si="51"/>
        <v>45094</v>
      </c>
      <c r="D532" t="str">
        <f t="shared" si="52"/>
        <v>za</v>
      </c>
      <c r="E532">
        <f t="shared" si="53"/>
        <v>2023</v>
      </c>
      <c r="F532" t="s">
        <v>107</v>
      </c>
      <c r="G532" s="122" t="s">
        <v>107</v>
      </c>
      <c r="H532" s="122" t="s">
        <v>107</v>
      </c>
      <c r="I532">
        <f t="shared" si="54"/>
        <v>24</v>
      </c>
    </row>
    <row r="533" spans="1:9" x14ac:dyDescent="0.3">
      <c r="A533" t="str">
        <f t="shared" si="49"/>
        <v>202324zo</v>
      </c>
      <c r="B533">
        <f t="shared" si="50"/>
        <v>24</v>
      </c>
      <c r="C533" s="18">
        <f t="shared" si="51"/>
        <v>45095</v>
      </c>
      <c r="D533" t="str">
        <f t="shared" si="52"/>
        <v>zo</v>
      </c>
      <c r="E533">
        <f t="shared" si="53"/>
        <v>2023</v>
      </c>
      <c r="F533" t="s">
        <v>107</v>
      </c>
      <c r="G533" s="122" t="s">
        <v>107</v>
      </c>
      <c r="H533" s="122" t="s">
        <v>107</v>
      </c>
      <c r="I533">
        <f t="shared" si="54"/>
        <v>24</v>
      </c>
    </row>
    <row r="534" spans="1:9" x14ac:dyDescent="0.3">
      <c r="A534" t="str">
        <f t="shared" si="49"/>
        <v>202325ma</v>
      </c>
      <c r="B534">
        <f t="shared" si="50"/>
        <v>25</v>
      </c>
      <c r="C534" s="18">
        <f t="shared" si="51"/>
        <v>45096</v>
      </c>
      <c r="D534" t="str">
        <f t="shared" si="52"/>
        <v>ma</v>
      </c>
      <c r="E534">
        <f t="shared" si="53"/>
        <v>2023</v>
      </c>
      <c r="F534" t="s">
        <v>107</v>
      </c>
      <c r="G534" s="122" t="s">
        <v>107</v>
      </c>
      <c r="H534" s="122" t="s">
        <v>107</v>
      </c>
      <c r="I534">
        <f t="shared" si="54"/>
        <v>25</v>
      </c>
    </row>
    <row r="535" spans="1:9" x14ac:dyDescent="0.3">
      <c r="A535" t="str">
        <f t="shared" si="49"/>
        <v>202325di</v>
      </c>
      <c r="B535">
        <f t="shared" si="50"/>
        <v>25</v>
      </c>
      <c r="C535" s="18">
        <f t="shared" si="51"/>
        <v>45097</v>
      </c>
      <c r="D535" t="str">
        <f t="shared" si="52"/>
        <v>di</v>
      </c>
      <c r="E535">
        <f t="shared" si="53"/>
        <v>2023</v>
      </c>
      <c r="F535" t="s">
        <v>107</v>
      </c>
      <c r="G535" s="122" t="s">
        <v>107</v>
      </c>
      <c r="H535" s="122" t="s">
        <v>107</v>
      </c>
      <c r="I535">
        <f t="shared" si="54"/>
        <v>25</v>
      </c>
    </row>
    <row r="536" spans="1:9" x14ac:dyDescent="0.3">
      <c r="A536" t="str">
        <f t="shared" si="49"/>
        <v>202325wo</v>
      </c>
      <c r="B536">
        <f t="shared" si="50"/>
        <v>25</v>
      </c>
      <c r="C536" s="18">
        <f t="shared" si="51"/>
        <v>45098</v>
      </c>
      <c r="D536" t="str">
        <f t="shared" si="52"/>
        <v>wo</v>
      </c>
      <c r="E536">
        <f t="shared" si="53"/>
        <v>2023</v>
      </c>
      <c r="F536" t="s">
        <v>107</v>
      </c>
      <c r="G536" s="122" t="s">
        <v>107</v>
      </c>
      <c r="H536" s="122" t="s">
        <v>107</v>
      </c>
      <c r="I536">
        <f t="shared" si="54"/>
        <v>25</v>
      </c>
    </row>
    <row r="537" spans="1:9" x14ac:dyDescent="0.3">
      <c r="A537" t="str">
        <f t="shared" si="49"/>
        <v>202325do</v>
      </c>
      <c r="B537">
        <f t="shared" si="50"/>
        <v>25</v>
      </c>
      <c r="C537" s="18">
        <f t="shared" si="51"/>
        <v>45099</v>
      </c>
      <c r="D537" t="str">
        <f t="shared" si="52"/>
        <v>do</v>
      </c>
      <c r="E537">
        <f t="shared" si="53"/>
        <v>2023</v>
      </c>
      <c r="F537" t="s">
        <v>107</v>
      </c>
      <c r="G537" s="122" t="s">
        <v>107</v>
      </c>
      <c r="H537" s="122" t="s">
        <v>107</v>
      </c>
      <c r="I537">
        <f t="shared" si="54"/>
        <v>25</v>
      </c>
    </row>
    <row r="538" spans="1:9" x14ac:dyDescent="0.3">
      <c r="A538" t="str">
        <f t="shared" si="49"/>
        <v>202325vr</v>
      </c>
      <c r="B538">
        <f t="shared" si="50"/>
        <v>25</v>
      </c>
      <c r="C538" s="18">
        <f t="shared" si="51"/>
        <v>45100</v>
      </c>
      <c r="D538" t="str">
        <f t="shared" si="52"/>
        <v>vr</v>
      </c>
      <c r="E538">
        <f t="shared" si="53"/>
        <v>2023</v>
      </c>
      <c r="F538" t="s">
        <v>107</v>
      </c>
      <c r="G538" s="122" t="s">
        <v>107</v>
      </c>
      <c r="H538" s="122" t="s">
        <v>107</v>
      </c>
      <c r="I538">
        <f t="shared" si="54"/>
        <v>25</v>
      </c>
    </row>
    <row r="539" spans="1:9" x14ac:dyDescent="0.3">
      <c r="A539" t="str">
        <f t="shared" si="49"/>
        <v>202325za</v>
      </c>
      <c r="B539">
        <f t="shared" si="50"/>
        <v>25</v>
      </c>
      <c r="C539" s="18">
        <f t="shared" si="51"/>
        <v>45101</v>
      </c>
      <c r="D539" t="str">
        <f t="shared" si="52"/>
        <v>za</v>
      </c>
      <c r="E539">
        <f t="shared" si="53"/>
        <v>2023</v>
      </c>
      <c r="F539" t="s">
        <v>107</v>
      </c>
      <c r="G539" s="122" t="s">
        <v>107</v>
      </c>
      <c r="H539" s="122" t="s">
        <v>107</v>
      </c>
      <c r="I539">
        <f t="shared" si="54"/>
        <v>25</v>
      </c>
    </row>
    <row r="540" spans="1:9" x14ac:dyDescent="0.3">
      <c r="A540" t="str">
        <f t="shared" si="49"/>
        <v>202325zo</v>
      </c>
      <c r="B540">
        <f t="shared" si="50"/>
        <v>25</v>
      </c>
      <c r="C540" s="18">
        <f t="shared" si="51"/>
        <v>45102</v>
      </c>
      <c r="D540" t="str">
        <f t="shared" si="52"/>
        <v>zo</v>
      </c>
      <c r="E540">
        <f t="shared" si="53"/>
        <v>2023</v>
      </c>
      <c r="F540" t="s">
        <v>107</v>
      </c>
      <c r="G540" s="122" t="s">
        <v>107</v>
      </c>
      <c r="H540" s="122" t="s">
        <v>107</v>
      </c>
      <c r="I540">
        <f t="shared" si="54"/>
        <v>25</v>
      </c>
    </row>
    <row r="541" spans="1:9" x14ac:dyDescent="0.3">
      <c r="A541" t="str">
        <f t="shared" si="49"/>
        <v>202326ma</v>
      </c>
      <c r="B541">
        <f t="shared" si="50"/>
        <v>26</v>
      </c>
      <c r="C541" s="18">
        <f t="shared" si="51"/>
        <v>45103</v>
      </c>
      <c r="D541" t="str">
        <f t="shared" si="52"/>
        <v>ma</v>
      </c>
      <c r="E541">
        <f t="shared" si="53"/>
        <v>2023</v>
      </c>
      <c r="F541" t="s">
        <v>107</v>
      </c>
      <c r="G541" s="122" t="s">
        <v>107</v>
      </c>
      <c r="H541" s="122" t="s">
        <v>107</v>
      </c>
      <c r="I541">
        <f t="shared" si="54"/>
        <v>26</v>
      </c>
    </row>
    <row r="542" spans="1:9" x14ac:dyDescent="0.3">
      <c r="A542" t="str">
        <f t="shared" si="49"/>
        <v>202326di</v>
      </c>
      <c r="B542">
        <f t="shared" si="50"/>
        <v>26</v>
      </c>
      <c r="C542" s="18">
        <f t="shared" si="51"/>
        <v>45104</v>
      </c>
      <c r="D542" t="str">
        <f t="shared" si="52"/>
        <v>di</v>
      </c>
      <c r="E542">
        <f t="shared" si="53"/>
        <v>2023</v>
      </c>
      <c r="F542" t="s">
        <v>107</v>
      </c>
      <c r="G542" s="122" t="s">
        <v>107</v>
      </c>
      <c r="H542" s="122" t="s">
        <v>107</v>
      </c>
      <c r="I542">
        <f t="shared" si="54"/>
        <v>26</v>
      </c>
    </row>
    <row r="543" spans="1:9" x14ac:dyDescent="0.3">
      <c r="A543" t="str">
        <f t="shared" si="49"/>
        <v>202326wo</v>
      </c>
      <c r="B543">
        <f t="shared" si="50"/>
        <v>26</v>
      </c>
      <c r="C543" s="18">
        <f t="shared" si="51"/>
        <v>45105</v>
      </c>
      <c r="D543" t="str">
        <f t="shared" si="52"/>
        <v>wo</v>
      </c>
      <c r="E543">
        <f t="shared" si="53"/>
        <v>2023</v>
      </c>
      <c r="F543" t="s">
        <v>107</v>
      </c>
      <c r="G543" s="122" t="s">
        <v>107</v>
      </c>
      <c r="H543" s="122" t="s">
        <v>107</v>
      </c>
      <c r="I543">
        <f t="shared" si="54"/>
        <v>26</v>
      </c>
    </row>
    <row r="544" spans="1:9" x14ac:dyDescent="0.3">
      <c r="A544" t="str">
        <f t="shared" si="49"/>
        <v>202326do</v>
      </c>
      <c r="B544">
        <f t="shared" si="50"/>
        <v>26</v>
      </c>
      <c r="C544" s="18">
        <f t="shared" si="51"/>
        <v>45106</v>
      </c>
      <c r="D544" t="str">
        <f t="shared" si="52"/>
        <v>do</v>
      </c>
      <c r="E544">
        <f t="shared" si="53"/>
        <v>2023</v>
      </c>
      <c r="F544" t="s">
        <v>107</v>
      </c>
      <c r="G544" s="122" t="s">
        <v>107</v>
      </c>
      <c r="H544" s="122" t="s">
        <v>107</v>
      </c>
      <c r="I544">
        <f t="shared" si="54"/>
        <v>26</v>
      </c>
    </row>
    <row r="545" spans="1:9" x14ac:dyDescent="0.3">
      <c r="A545" t="str">
        <f t="shared" si="49"/>
        <v>202326vr</v>
      </c>
      <c r="B545">
        <f t="shared" si="50"/>
        <v>26</v>
      </c>
      <c r="C545" s="18">
        <f t="shared" si="51"/>
        <v>45107</v>
      </c>
      <c r="D545" t="str">
        <f t="shared" si="52"/>
        <v>vr</v>
      </c>
      <c r="E545">
        <f t="shared" si="53"/>
        <v>2023</v>
      </c>
      <c r="F545" t="s">
        <v>107</v>
      </c>
      <c r="G545" s="122" t="s">
        <v>107</v>
      </c>
      <c r="H545" s="122" t="s">
        <v>107</v>
      </c>
      <c r="I545">
        <f t="shared" si="54"/>
        <v>26</v>
      </c>
    </row>
    <row r="546" spans="1:9" x14ac:dyDescent="0.3">
      <c r="A546" t="str">
        <f t="shared" si="49"/>
        <v>202326za</v>
      </c>
      <c r="B546">
        <f t="shared" si="50"/>
        <v>26</v>
      </c>
      <c r="C546" s="18">
        <f t="shared" si="51"/>
        <v>45108</v>
      </c>
      <c r="D546" t="str">
        <f t="shared" si="52"/>
        <v>za</v>
      </c>
      <c r="E546">
        <f t="shared" si="53"/>
        <v>2023</v>
      </c>
      <c r="F546" t="s">
        <v>107</v>
      </c>
      <c r="G546" s="122" t="s">
        <v>107</v>
      </c>
      <c r="H546" s="122" t="s">
        <v>107</v>
      </c>
      <c r="I546">
        <f t="shared" si="54"/>
        <v>26</v>
      </c>
    </row>
    <row r="547" spans="1:9" x14ac:dyDescent="0.3">
      <c r="A547" t="str">
        <f t="shared" si="49"/>
        <v>202326zo</v>
      </c>
      <c r="B547">
        <f t="shared" si="50"/>
        <v>26</v>
      </c>
      <c r="C547" s="18">
        <f t="shared" si="51"/>
        <v>45109</v>
      </c>
      <c r="D547" t="str">
        <f t="shared" si="52"/>
        <v>zo</v>
      </c>
      <c r="E547">
        <f t="shared" si="53"/>
        <v>2023</v>
      </c>
      <c r="F547" t="s">
        <v>107</v>
      </c>
      <c r="G547" s="122" t="s">
        <v>107</v>
      </c>
      <c r="H547" s="122" t="s">
        <v>107</v>
      </c>
      <c r="I547">
        <f t="shared" si="54"/>
        <v>26</v>
      </c>
    </row>
    <row r="548" spans="1:9" x14ac:dyDescent="0.3">
      <c r="A548" t="str">
        <f t="shared" si="49"/>
        <v>202327ma</v>
      </c>
      <c r="B548">
        <f t="shared" si="50"/>
        <v>27</v>
      </c>
      <c r="C548" s="18">
        <f t="shared" si="51"/>
        <v>45110</v>
      </c>
      <c r="D548" t="str">
        <f t="shared" si="52"/>
        <v>ma</v>
      </c>
      <c r="E548">
        <f t="shared" si="53"/>
        <v>2023</v>
      </c>
      <c r="F548" t="s">
        <v>107</v>
      </c>
      <c r="G548" s="122" t="s">
        <v>107</v>
      </c>
      <c r="H548" s="122" t="s">
        <v>107</v>
      </c>
      <c r="I548">
        <f t="shared" si="54"/>
        <v>27</v>
      </c>
    </row>
    <row r="549" spans="1:9" x14ac:dyDescent="0.3">
      <c r="A549" t="str">
        <f t="shared" si="49"/>
        <v>202327di</v>
      </c>
      <c r="B549">
        <f t="shared" si="50"/>
        <v>27</v>
      </c>
      <c r="C549" s="18">
        <f t="shared" si="51"/>
        <v>45111</v>
      </c>
      <c r="D549" t="str">
        <f t="shared" si="52"/>
        <v>di</v>
      </c>
      <c r="E549">
        <f t="shared" si="53"/>
        <v>2023</v>
      </c>
      <c r="F549" t="s">
        <v>107</v>
      </c>
      <c r="G549" s="122" t="s">
        <v>107</v>
      </c>
      <c r="H549" s="122" t="s">
        <v>107</v>
      </c>
      <c r="I549">
        <f t="shared" si="54"/>
        <v>27</v>
      </c>
    </row>
    <row r="550" spans="1:9" x14ac:dyDescent="0.3">
      <c r="A550" t="str">
        <f t="shared" si="49"/>
        <v>202327wo</v>
      </c>
      <c r="B550">
        <f t="shared" si="50"/>
        <v>27</v>
      </c>
      <c r="C550" s="18">
        <f t="shared" si="51"/>
        <v>45112</v>
      </c>
      <c r="D550" t="str">
        <f t="shared" si="52"/>
        <v>wo</v>
      </c>
      <c r="E550">
        <f t="shared" si="53"/>
        <v>2023</v>
      </c>
      <c r="F550" t="s">
        <v>107</v>
      </c>
      <c r="G550" s="122" t="s">
        <v>107</v>
      </c>
      <c r="H550" s="122" t="s">
        <v>107</v>
      </c>
      <c r="I550">
        <f t="shared" si="54"/>
        <v>27</v>
      </c>
    </row>
    <row r="551" spans="1:9" x14ac:dyDescent="0.3">
      <c r="A551" t="str">
        <f t="shared" si="49"/>
        <v>202327do</v>
      </c>
      <c r="B551">
        <f t="shared" si="50"/>
        <v>27</v>
      </c>
      <c r="C551" s="18">
        <f t="shared" si="51"/>
        <v>45113</v>
      </c>
      <c r="D551" t="str">
        <f t="shared" si="52"/>
        <v>do</v>
      </c>
      <c r="E551">
        <f t="shared" si="53"/>
        <v>2023</v>
      </c>
      <c r="F551" t="s">
        <v>107</v>
      </c>
      <c r="G551" s="122" t="s">
        <v>107</v>
      </c>
      <c r="H551" s="122" t="s">
        <v>107</v>
      </c>
      <c r="I551">
        <f t="shared" si="54"/>
        <v>27</v>
      </c>
    </row>
    <row r="552" spans="1:9" x14ac:dyDescent="0.3">
      <c r="A552" t="str">
        <f t="shared" si="49"/>
        <v>202327vr</v>
      </c>
      <c r="B552">
        <f t="shared" si="50"/>
        <v>27</v>
      </c>
      <c r="C552" s="18">
        <f t="shared" si="51"/>
        <v>45114</v>
      </c>
      <c r="D552" t="str">
        <f t="shared" si="52"/>
        <v>vr</v>
      </c>
      <c r="E552">
        <f t="shared" si="53"/>
        <v>2023</v>
      </c>
      <c r="F552" t="s">
        <v>107</v>
      </c>
      <c r="G552" s="122" t="s">
        <v>107</v>
      </c>
      <c r="H552" s="122" t="s">
        <v>107</v>
      </c>
      <c r="I552">
        <f t="shared" si="54"/>
        <v>27</v>
      </c>
    </row>
    <row r="553" spans="1:9" x14ac:dyDescent="0.3">
      <c r="A553" t="str">
        <f t="shared" si="49"/>
        <v>202327za</v>
      </c>
      <c r="B553">
        <f t="shared" si="50"/>
        <v>27</v>
      </c>
      <c r="C553" s="18">
        <f t="shared" si="51"/>
        <v>45115</v>
      </c>
      <c r="D553" t="str">
        <f t="shared" si="52"/>
        <v>za</v>
      </c>
      <c r="E553">
        <f t="shared" si="53"/>
        <v>2023</v>
      </c>
      <c r="F553" t="s">
        <v>107</v>
      </c>
      <c r="G553" s="122" t="s">
        <v>107</v>
      </c>
      <c r="H553" s="122" t="s">
        <v>107</v>
      </c>
      <c r="I553">
        <f t="shared" si="54"/>
        <v>27</v>
      </c>
    </row>
    <row r="554" spans="1:9" x14ac:dyDescent="0.3">
      <c r="A554" t="str">
        <f t="shared" si="49"/>
        <v>202327zo</v>
      </c>
      <c r="B554">
        <f t="shared" si="50"/>
        <v>27</v>
      </c>
      <c r="C554" s="18">
        <f t="shared" si="51"/>
        <v>45116</v>
      </c>
      <c r="D554" t="str">
        <f t="shared" si="52"/>
        <v>zo</v>
      </c>
      <c r="E554">
        <f t="shared" si="53"/>
        <v>2023</v>
      </c>
      <c r="F554" t="s">
        <v>107</v>
      </c>
      <c r="G554" s="122" t="s">
        <v>107</v>
      </c>
      <c r="H554" s="122" t="s">
        <v>107</v>
      </c>
      <c r="I554">
        <f t="shared" si="54"/>
        <v>27</v>
      </c>
    </row>
    <row r="555" spans="1:9" x14ac:dyDescent="0.3">
      <c r="A555" t="str">
        <f t="shared" si="49"/>
        <v>202328ma</v>
      </c>
      <c r="B555">
        <f t="shared" si="50"/>
        <v>28</v>
      </c>
      <c r="C555" s="18">
        <f t="shared" si="51"/>
        <v>45117</v>
      </c>
      <c r="D555" t="str">
        <f t="shared" si="52"/>
        <v>ma</v>
      </c>
      <c r="E555">
        <f t="shared" si="53"/>
        <v>2023</v>
      </c>
      <c r="F555" t="s">
        <v>107</v>
      </c>
      <c r="G555" s="122" t="s">
        <v>107</v>
      </c>
      <c r="H555" s="122" t="s">
        <v>107</v>
      </c>
      <c r="I555">
        <f t="shared" si="54"/>
        <v>28</v>
      </c>
    </row>
    <row r="556" spans="1:9" x14ac:dyDescent="0.3">
      <c r="A556" t="str">
        <f t="shared" si="49"/>
        <v>202328di</v>
      </c>
      <c r="B556">
        <f t="shared" si="50"/>
        <v>28</v>
      </c>
      <c r="C556" s="18">
        <f t="shared" si="51"/>
        <v>45118</v>
      </c>
      <c r="D556" t="str">
        <f t="shared" si="52"/>
        <v>di</v>
      </c>
      <c r="E556">
        <f t="shared" si="53"/>
        <v>2023</v>
      </c>
      <c r="F556" t="s">
        <v>107</v>
      </c>
      <c r="G556" s="122" t="s">
        <v>107</v>
      </c>
      <c r="H556" s="122" t="s">
        <v>107</v>
      </c>
      <c r="I556">
        <f t="shared" si="54"/>
        <v>28</v>
      </c>
    </row>
    <row r="557" spans="1:9" x14ac:dyDescent="0.3">
      <c r="A557" t="str">
        <f t="shared" si="49"/>
        <v>202328wo</v>
      </c>
      <c r="B557">
        <f t="shared" si="50"/>
        <v>28</v>
      </c>
      <c r="C557" s="18">
        <f t="shared" si="51"/>
        <v>45119</v>
      </c>
      <c r="D557" t="str">
        <f t="shared" si="52"/>
        <v>wo</v>
      </c>
      <c r="E557">
        <f t="shared" si="53"/>
        <v>2023</v>
      </c>
      <c r="F557" t="s">
        <v>107</v>
      </c>
      <c r="G557" s="122" t="s">
        <v>107</v>
      </c>
      <c r="H557" s="122" t="s">
        <v>107</v>
      </c>
      <c r="I557">
        <f t="shared" si="54"/>
        <v>28</v>
      </c>
    </row>
    <row r="558" spans="1:9" x14ac:dyDescent="0.3">
      <c r="A558" t="str">
        <f t="shared" si="49"/>
        <v>202328do</v>
      </c>
      <c r="B558">
        <f t="shared" si="50"/>
        <v>28</v>
      </c>
      <c r="C558" s="18">
        <f t="shared" si="51"/>
        <v>45120</v>
      </c>
      <c r="D558" t="str">
        <f t="shared" si="52"/>
        <v>do</v>
      </c>
      <c r="E558">
        <f t="shared" si="53"/>
        <v>2023</v>
      </c>
      <c r="F558" t="s">
        <v>107</v>
      </c>
      <c r="G558" s="122" t="s">
        <v>107</v>
      </c>
      <c r="H558" s="122" t="s">
        <v>107</v>
      </c>
      <c r="I558">
        <f t="shared" si="54"/>
        <v>28</v>
      </c>
    </row>
    <row r="559" spans="1:9" x14ac:dyDescent="0.3">
      <c r="A559" t="str">
        <f t="shared" si="49"/>
        <v>202328vr</v>
      </c>
      <c r="B559">
        <f t="shared" si="50"/>
        <v>28</v>
      </c>
      <c r="C559" s="18">
        <f t="shared" si="51"/>
        <v>45121</v>
      </c>
      <c r="D559" t="str">
        <f t="shared" si="52"/>
        <v>vr</v>
      </c>
      <c r="E559">
        <f t="shared" si="53"/>
        <v>2023</v>
      </c>
      <c r="F559" t="s">
        <v>107</v>
      </c>
      <c r="G559" s="122" t="s">
        <v>107</v>
      </c>
      <c r="H559" s="122" t="s">
        <v>107</v>
      </c>
      <c r="I559">
        <f t="shared" si="54"/>
        <v>28</v>
      </c>
    </row>
    <row r="560" spans="1:9" x14ac:dyDescent="0.3">
      <c r="A560" t="str">
        <f t="shared" si="49"/>
        <v>202328za</v>
      </c>
      <c r="B560">
        <f t="shared" si="50"/>
        <v>28</v>
      </c>
      <c r="C560" s="18">
        <f t="shared" si="51"/>
        <v>45122</v>
      </c>
      <c r="D560" t="str">
        <f t="shared" si="52"/>
        <v>za</v>
      </c>
      <c r="E560">
        <f t="shared" si="53"/>
        <v>2023</v>
      </c>
      <c r="F560" t="s">
        <v>107</v>
      </c>
      <c r="G560" s="122" t="s">
        <v>107</v>
      </c>
      <c r="H560" s="122" t="s">
        <v>107</v>
      </c>
      <c r="I560">
        <f t="shared" si="54"/>
        <v>28</v>
      </c>
    </row>
    <row r="561" spans="1:9" x14ac:dyDescent="0.3">
      <c r="A561" t="str">
        <f t="shared" si="49"/>
        <v>202328zo</v>
      </c>
      <c r="B561">
        <f t="shared" si="50"/>
        <v>28</v>
      </c>
      <c r="C561" s="18">
        <f t="shared" si="51"/>
        <v>45123</v>
      </c>
      <c r="D561" t="str">
        <f t="shared" si="52"/>
        <v>zo</v>
      </c>
      <c r="E561">
        <f t="shared" si="53"/>
        <v>2023</v>
      </c>
      <c r="F561" t="s">
        <v>107</v>
      </c>
      <c r="G561" s="122" t="s">
        <v>107</v>
      </c>
      <c r="H561" s="122" t="s">
        <v>107</v>
      </c>
      <c r="I561">
        <f t="shared" si="54"/>
        <v>28</v>
      </c>
    </row>
    <row r="562" spans="1:9" x14ac:dyDescent="0.3">
      <c r="A562" t="str">
        <f t="shared" si="49"/>
        <v>202329ma</v>
      </c>
      <c r="B562">
        <f t="shared" si="50"/>
        <v>29</v>
      </c>
      <c r="C562" s="18">
        <f t="shared" si="51"/>
        <v>45124</v>
      </c>
      <c r="D562" t="str">
        <f t="shared" si="52"/>
        <v>ma</v>
      </c>
      <c r="E562">
        <f t="shared" si="53"/>
        <v>2023</v>
      </c>
      <c r="F562" t="s">
        <v>107</v>
      </c>
      <c r="G562" s="122" t="s">
        <v>107</v>
      </c>
      <c r="H562" s="122" t="s">
        <v>107</v>
      </c>
      <c r="I562">
        <f t="shared" si="54"/>
        <v>29</v>
      </c>
    </row>
    <row r="563" spans="1:9" x14ac:dyDescent="0.3">
      <c r="A563" t="str">
        <f t="shared" si="49"/>
        <v>202329di</v>
      </c>
      <c r="B563">
        <f t="shared" si="50"/>
        <v>29</v>
      </c>
      <c r="C563" s="18">
        <f t="shared" si="51"/>
        <v>45125</v>
      </c>
      <c r="D563" t="str">
        <f t="shared" si="52"/>
        <v>di</v>
      </c>
      <c r="E563">
        <f t="shared" si="53"/>
        <v>2023</v>
      </c>
      <c r="F563" t="s">
        <v>107</v>
      </c>
      <c r="G563" s="122" t="s">
        <v>107</v>
      </c>
      <c r="H563" s="122" t="s">
        <v>107</v>
      </c>
      <c r="I563">
        <f t="shared" si="54"/>
        <v>29</v>
      </c>
    </row>
    <row r="564" spans="1:9" x14ac:dyDescent="0.3">
      <c r="A564" t="str">
        <f t="shared" si="49"/>
        <v>202329wo</v>
      </c>
      <c r="B564">
        <f t="shared" si="50"/>
        <v>29</v>
      </c>
      <c r="C564" s="18">
        <f t="shared" si="51"/>
        <v>45126</v>
      </c>
      <c r="D564" t="str">
        <f t="shared" si="52"/>
        <v>wo</v>
      </c>
      <c r="E564">
        <f t="shared" si="53"/>
        <v>2023</v>
      </c>
      <c r="F564" t="s">
        <v>107</v>
      </c>
      <c r="G564" s="122" t="s">
        <v>107</v>
      </c>
      <c r="H564" s="122" t="s">
        <v>107</v>
      </c>
      <c r="I564">
        <f t="shared" si="54"/>
        <v>29</v>
      </c>
    </row>
    <row r="565" spans="1:9" x14ac:dyDescent="0.3">
      <c r="A565" t="str">
        <f t="shared" si="49"/>
        <v>202329do</v>
      </c>
      <c r="B565">
        <f t="shared" si="50"/>
        <v>29</v>
      </c>
      <c r="C565" s="18">
        <f t="shared" si="51"/>
        <v>45127</v>
      </c>
      <c r="D565" t="str">
        <f t="shared" si="52"/>
        <v>do</v>
      </c>
      <c r="E565">
        <f t="shared" si="53"/>
        <v>2023</v>
      </c>
      <c r="F565" t="s">
        <v>107</v>
      </c>
      <c r="G565" s="122" t="s">
        <v>107</v>
      </c>
      <c r="H565" s="122" t="s">
        <v>107</v>
      </c>
      <c r="I565">
        <f t="shared" si="54"/>
        <v>29</v>
      </c>
    </row>
    <row r="566" spans="1:9" x14ac:dyDescent="0.3">
      <c r="A566" t="str">
        <f t="shared" si="49"/>
        <v>202329vr</v>
      </c>
      <c r="B566">
        <f t="shared" si="50"/>
        <v>29</v>
      </c>
      <c r="C566" s="18">
        <f t="shared" si="51"/>
        <v>45128</v>
      </c>
      <c r="D566" t="str">
        <f t="shared" si="52"/>
        <v>vr</v>
      </c>
      <c r="E566">
        <f t="shared" si="53"/>
        <v>2023</v>
      </c>
      <c r="F566" t="s">
        <v>107</v>
      </c>
      <c r="G566" s="122" t="s">
        <v>107</v>
      </c>
      <c r="H566" s="122" t="s">
        <v>107</v>
      </c>
      <c r="I566">
        <f t="shared" si="54"/>
        <v>29</v>
      </c>
    </row>
    <row r="567" spans="1:9" x14ac:dyDescent="0.3">
      <c r="A567" t="str">
        <f t="shared" si="49"/>
        <v>202329za</v>
      </c>
      <c r="B567">
        <f t="shared" si="50"/>
        <v>29</v>
      </c>
      <c r="C567" s="18">
        <f t="shared" si="51"/>
        <v>45129</v>
      </c>
      <c r="D567" t="str">
        <f t="shared" si="52"/>
        <v>za</v>
      </c>
      <c r="E567">
        <f t="shared" si="53"/>
        <v>2023</v>
      </c>
      <c r="F567" t="s">
        <v>107</v>
      </c>
      <c r="G567" s="122" t="s">
        <v>107</v>
      </c>
      <c r="H567" s="122" t="s">
        <v>107</v>
      </c>
      <c r="I567">
        <f t="shared" si="54"/>
        <v>29</v>
      </c>
    </row>
    <row r="568" spans="1:9" x14ac:dyDescent="0.3">
      <c r="A568" t="str">
        <f t="shared" si="49"/>
        <v>202329zo</v>
      </c>
      <c r="B568">
        <f t="shared" si="50"/>
        <v>29</v>
      </c>
      <c r="C568" s="18">
        <f t="shared" si="51"/>
        <v>45130</v>
      </c>
      <c r="D568" t="str">
        <f t="shared" si="52"/>
        <v>zo</v>
      </c>
      <c r="E568">
        <f t="shared" si="53"/>
        <v>2023</v>
      </c>
      <c r="F568" t="s">
        <v>107</v>
      </c>
      <c r="G568" s="122" t="s">
        <v>107</v>
      </c>
      <c r="H568" s="122" t="s">
        <v>107</v>
      </c>
      <c r="I568">
        <f t="shared" si="54"/>
        <v>29</v>
      </c>
    </row>
    <row r="569" spans="1:9" x14ac:dyDescent="0.3">
      <c r="A569" t="str">
        <f t="shared" si="49"/>
        <v>202330ma</v>
      </c>
      <c r="B569">
        <f t="shared" si="50"/>
        <v>30</v>
      </c>
      <c r="C569" s="18">
        <f t="shared" si="51"/>
        <v>45131</v>
      </c>
      <c r="D569" t="str">
        <f t="shared" si="52"/>
        <v>ma</v>
      </c>
      <c r="E569">
        <f t="shared" si="53"/>
        <v>2023</v>
      </c>
      <c r="F569" t="s">
        <v>107</v>
      </c>
      <c r="G569" s="122" t="s">
        <v>107</v>
      </c>
      <c r="H569" s="122" t="s">
        <v>107</v>
      </c>
      <c r="I569">
        <f t="shared" si="54"/>
        <v>30</v>
      </c>
    </row>
    <row r="570" spans="1:9" x14ac:dyDescent="0.3">
      <c r="A570" t="str">
        <f t="shared" si="49"/>
        <v>202330di</v>
      </c>
      <c r="B570">
        <f t="shared" si="50"/>
        <v>30</v>
      </c>
      <c r="C570" s="18">
        <f t="shared" si="51"/>
        <v>45132</v>
      </c>
      <c r="D570" t="str">
        <f t="shared" si="52"/>
        <v>di</v>
      </c>
      <c r="E570">
        <f t="shared" si="53"/>
        <v>2023</v>
      </c>
      <c r="F570" t="s">
        <v>107</v>
      </c>
      <c r="G570" s="122" t="s">
        <v>107</v>
      </c>
      <c r="H570" s="122" t="s">
        <v>107</v>
      </c>
      <c r="I570">
        <f t="shared" si="54"/>
        <v>30</v>
      </c>
    </row>
    <row r="571" spans="1:9" x14ac:dyDescent="0.3">
      <c r="A571" t="str">
        <f t="shared" si="49"/>
        <v>202330wo</v>
      </c>
      <c r="B571">
        <f t="shared" si="50"/>
        <v>30</v>
      </c>
      <c r="C571" s="18">
        <f t="shared" si="51"/>
        <v>45133</v>
      </c>
      <c r="D571" t="str">
        <f t="shared" si="52"/>
        <v>wo</v>
      </c>
      <c r="E571">
        <f t="shared" si="53"/>
        <v>2023</v>
      </c>
      <c r="F571" t="s">
        <v>107</v>
      </c>
      <c r="G571" s="122" t="s">
        <v>107</v>
      </c>
      <c r="H571" s="122" t="s">
        <v>107</v>
      </c>
      <c r="I571">
        <f t="shared" si="54"/>
        <v>30</v>
      </c>
    </row>
    <row r="572" spans="1:9" x14ac:dyDescent="0.3">
      <c r="A572" t="str">
        <f t="shared" si="49"/>
        <v>202330do</v>
      </c>
      <c r="B572">
        <f t="shared" si="50"/>
        <v>30</v>
      </c>
      <c r="C572" s="18">
        <f t="shared" si="51"/>
        <v>45134</v>
      </c>
      <c r="D572" t="str">
        <f t="shared" si="52"/>
        <v>do</v>
      </c>
      <c r="E572">
        <f t="shared" si="53"/>
        <v>2023</v>
      </c>
      <c r="F572" t="s">
        <v>107</v>
      </c>
      <c r="G572" s="122" t="s">
        <v>107</v>
      </c>
      <c r="H572" s="122" t="s">
        <v>107</v>
      </c>
      <c r="I572">
        <f t="shared" si="54"/>
        <v>30</v>
      </c>
    </row>
    <row r="573" spans="1:9" x14ac:dyDescent="0.3">
      <c r="A573" t="str">
        <f t="shared" si="49"/>
        <v>202330vr</v>
      </c>
      <c r="B573">
        <f t="shared" si="50"/>
        <v>30</v>
      </c>
      <c r="C573" s="18">
        <f t="shared" si="51"/>
        <v>45135</v>
      </c>
      <c r="D573" t="str">
        <f t="shared" si="52"/>
        <v>vr</v>
      </c>
      <c r="E573">
        <f t="shared" si="53"/>
        <v>2023</v>
      </c>
      <c r="F573" t="s">
        <v>107</v>
      </c>
      <c r="G573" s="122" t="s">
        <v>107</v>
      </c>
      <c r="H573" s="122" t="s">
        <v>107</v>
      </c>
      <c r="I573">
        <f t="shared" si="54"/>
        <v>30</v>
      </c>
    </row>
    <row r="574" spans="1:9" x14ac:dyDescent="0.3">
      <c r="A574" t="str">
        <f t="shared" si="49"/>
        <v>202330za</v>
      </c>
      <c r="B574">
        <f t="shared" si="50"/>
        <v>30</v>
      </c>
      <c r="C574" s="18">
        <f t="shared" si="51"/>
        <v>45136</v>
      </c>
      <c r="D574" t="str">
        <f t="shared" si="52"/>
        <v>za</v>
      </c>
      <c r="E574">
        <f t="shared" si="53"/>
        <v>2023</v>
      </c>
      <c r="F574" t="s">
        <v>107</v>
      </c>
      <c r="G574" s="122" t="s">
        <v>107</v>
      </c>
      <c r="H574" s="122" t="s">
        <v>107</v>
      </c>
      <c r="I574">
        <f t="shared" si="54"/>
        <v>30</v>
      </c>
    </row>
    <row r="575" spans="1:9" x14ac:dyDescent="0.3">
      <c r="A575" t="str">
        <f t="shared" si="49"/>
        <v>202330zo</v>
      </c>
      <c r="B575">
        <f t="shared" si="50"/>
        <v>30</v>
      </c>
      <c r="C575" s="18">
        <f t="shared" si="51"/>
        <v>45137</v>
      </c>
      <c r="D575" t="str">
        <f t="shared" si="52"/>
        <v>zo</v>
      </c>
      <c r="E575">
        <f t="shared" si="53"/>
        <v>2023</v>
      </c>
      <c r="F575" t="s">
        <v>107</v>
      </c>
      <c r="G575" s="122" t="s">
        <v>107</v>
      </c>
      <c r="H575" s="122" t="s">
        <v>107</v>
      </c>
      <c r="I575">
        <f t="shared" si="54"/>
        <v>30</v>
      </c>
    </row>
    <row r="576" spans="1:9" x14ac:dyDescent="0.3">
      <c r="A576" t="str">
        <f t="shared" si="49"/>
        <v>202331ma</v>
      </c>
      <c r="B576">
        <f t="shared" si="50"/>
        <v>31</v>
      </c>
      <c r="C576" s="18">
        <f t="shared" si="51"/>
        <v>45138</v>
      </c>
      <c r="D576" t="str">
        <f t="shared" si="52"/>
        <v>ma</v>
      </c>
      <c r="E576">
        <f t="shared" si="53"/>
        <v>2023</v>
      </c>
      <c r="F576" t="s">
        <v>107</v>
      </c>
      <c r="G576" s="122" t="s">
        <v>107</v>
      </c>
      <c r="H576" s="122" t="s">
        <v>107</v>
      </c>
      <c r="I576">
        <f t="shared" si="54"/>
        <v>31</v>
      </c>
    </row>
    <row r="577" spans="1:9" x14ac:dyDescent="0.3">
      <c r="A577" t="str">
        <f t="shared" si="49"/>
        <v>202331di</v>
      </c>
      <c r="B577">
        <f t="shared" si="50"/>
        <v>31</v>
      </c>
      <c r="C577" s="18">
        <f t="shared" si="51"/>
        <v>45139</v>
      </c>
      <c r="D577" t="str">
        <f t="shared" si="52"/>
        <v>di</v>
      </c>
      <c r="E577">
        <f t="shared" si="53"/>
        <v>2023</v>
      </c>
      <c r="F577" t="s">
        <v>107</v>
      </c>
      <c r="G577" s="122" t="s">
        <v>107</v>
      </c>
      <c r="H577" s="122" t="s">
        <v>107</v>
      </c>
      <c r="I577">
        <f t="shared" si="54"/>
        <v>31</v>
      </c>
    </row>
    <row r="578" spans="1:9" x14ac:dyDescent="0.3">
      <c r="A578" t="str">
        <f t="shared" ref="A578:A641" si="55">E578&amp;B578&amp;D578</f>
        <v>202331wo</v>
      </c>
      <c r="B578">
        <f t="shared" si="50"/>
        <v>31</v>
      </c>
      <c r="C578" s="18">
        <f t="shared" si="51"/>
        <v>45140</v>
      </c>
      <c r="D578" t="str">
        <f t="shared" si="52"/>
        <v>wo</v>
      </c>
      <c r="E578">
        <f t="shared" si="53"/>
        <v>2023</v>
      </c>
      <c r="F578" t="s">
        <v>107</v>
      </c>
      <c r="G578" s="122" t="s">
        <v>107</v>
      </c>
      <c r="H578" s="122" t="s">
        <v>107</v>
      </c>
      <c r="I578">
        <f t="shared" si="54"/>
        <v>31</v>
      </c>
    </row>
    <row r="579" spans="1:9" x14ac:dyDescent="0.3">
      <c r="A579" t="str">
        <f t="shared" si="55"/>
        <v>202331do</v>
      </c>
      <c r="B579">
        <f t="shared" si="50"/>
        <v>31</v>
      </c>
      <c r="C579" s="18">
        <f t="shared" si="51"/>
        <v>45141</v>
      </c>
      <c r="D579" t="str">
        <f t="shared" si="52"/>
        <v>do</v>
      </c>
      <c r="E579">
        <f t="shared" si="53"/>
        <v>2023</v>
      </c>
      <c r="F579" t="s">
        <v>107</v>
      </c>
      <c r="G579" s="122" t="s">
        <v>107</v>
      </c>
      <c r="H579" s="122" t="s">
        <v>107</v>
      </c>
      <c r="I579">
        <f t="shared" si="54"/>
        <v>31</v>
      </c>
    </row>
    <row r="580" spans="1:9" x14ac:dyDescent="0.3">
      <c r="A580" t="str">
        <f t="shared" si="55"/>
        <v>202331vr</v>
      </c>
      <c r="B580">
        <f t="shared" si="50"/>
        <v>31</v>
      </c>
      <c r="C580" s="18">
        <f t="shared" si="51"/>
        <v>45142</v>
      </c>
      <c r="D580" t="str">
        <f t="shared" si="52"/>
        <v>vr</v>
      </c>
      <c r="E580">
        <f t="shared" si="53"/>
        <v>2023</v>
      </c>
      <c r="F580" t="s">
        <v>107</v>
      </c>
      <c r="G580" s="122" t="s">
        <v>107</v>
      </c>
      <c r="H580" s="122" t="s">
        <v>107</v>
      </c>
      <c r="I580">
        <f t="shared" si="54"/>
        <v>31</v>
      </c>
    </row>
    <row r="581" spans="1:9" x14ac:dyDescent="0.3">
      <c r="A581" t="str">
        <f t="shared" si="55"/>
        <v>202331za</v>
      </c>
      <c r="B581">
        <f t="shared" si="50"/>
        <v>31</v>
      </c>
      <c r="C581" s="18">
        <f t="shared" si="51"/>
        <v>45143</v>
      </c>
      <c r="D581" t="str">
        <f t="shared" si="52"/>
        <v>za</v>
      </c>
      <c r="E581">
        <f t="shared" si="53"/>
        <v>2023</v>
      </c>
      <c r="F581" t="s">
        <v>107</v>
      </c>
      <c r="G581" s="122" t="s">
        <v>107</v>
      </c>
      <c r="H581" s="122" t="s">
        <v>107</v>
      </c>
      <c r="I581">
        <f t="shared" si="54"/>
        <v>31</v>
      </c>
    </row>
    <row r="582" spans="1:9" x14ac:dyDescent="0.3">
      <c r="A582" t="str">
        <f t="shared" si="55"/>
        <v>202331zo</v>
      </c>
      <c r="B582">
        <f t="shared" si="50"/>
        <v>31</v>
      </c>
      <c r="C582" s="18">
        <f t="shared" si="51"/>
        <v>45144</v>
      </c>
      <c r="D582" t="str">
        <f t="shared" si="52"/>
        <v>zo</v>
      </c>
      <c r="E582">
        <f t="shared" si="53"/>
        <v>2023</v>
      </c>
      <c r="F582" t="s">
        <v>107</v>
      </c>
      <c r="G582" s="122" t="s">
        <v>107</v>
      </c>
      <c r="H582" s="122" t="s">
        <v>107</v>
      </c>
      <c r="I582">
        <f t="shared" si="54"/>
        <v>31</v>
      </c>
    </row>
    <row r="583" spans="1:9" x14ac:dyDescent="0.3">
      <c r="A583" t="str">
        <f t="shared" si="55"/>
        <v>202332ma</v>
      </c>
      <c r="B583">
        <f t="shared" si="50"/>
        <v>32</v>
      </c>
      <c r="C583" s="18">
        <f t="shared" si="51"/>
        <v>45145</v>
      </c>
      <c r="D583" t="str">
        <f t="shared" si="52"/>
        <v>ma</v>
      </c>
      <c r="E583">
        <f t="shared" si="53"/>
        <v>2023</v>
      </c>
      <c r="F583" t="s">
        <v>107</v>
      </c>
      <c r="G583" s="122" t="s">
        <v>107</v>
      </c>
      <c r="H583" s="122" t="s">
        <v>107</v>
      </c>
      <c r="I583">
        <f t="shared" si="54"/>
        <v>32</v>
      </c>
    </row>
    <row r="584" spans="1:9" x14ac:dyDescent="0.3">
      <c r="A584" t="str">
        <f t="shared" si="55"/>
        <v>202332di</v>
      </c>
      <c r="B584">
        <f t="shared" si="50"/>
        <v>32</v>
      </c>
      <c r="C584" s="18">
        <f t="shared" si="51"/>
        <v>45146</v>
      </c>
      <c r="D584" t="str">
        <f t="shared" si="52"/>
        <v>di</v>
      </c>
      <c r="E584">
        <f t="shared" si="53"/>
        <v>2023</v>
      </c>
      <c r="F584" t="s">
        <v>107</v>
      </c>
      <c r="G584" s="122" t="s">
        <v>107</v>
      </c>
      <c r="H584" s="122" t="s">
        <v>107</v>
      </c>
      <c r="I584">
        <f t="shared" si="54"/>
        <v>32</v>
      </c>
    </row>
    <row r="585" spans="1:9" x14ac:dyDescent="0.3">
      <c r="A585" t="str">
        <f t="shared" si="55"/>
        <v>202332wo</v>
      </c>
      <c r="B585">
        <f t="shared" si="50"/>
        <v>32</v>
      </c>
      <c r="C585" s="18">
        <f t="shared" si="51"/>
        <v>45147</v>
      </c>
      <c r="D585" t="str">
        <f t="shared" si="52"/>
        <v>wo</v>
      </c>
      <c r="E585">
        <f t="shared" si="53"/>
        <v>2023</v>
      </c>
      <c r="F585" t="s">
        <v>107</v>
      </c>
      <c r="G585" s="122" t="s">
        <v>107</v>
      </c>
      <c r="H585" s="122" t="s">
        <v>107</v>
      </c>
      <c r="I585">
        <f t="shared" si="54"/>
        <v>32</v>
      </c>
    </row>
    <row r="586" spans="1:9" x14ac:dyDescent="0.3">
      <c r="A586" t="str">
        <f t="shared" si="55"/>
        <v>202332do</v>
      </c>
      <c r="B586">
        <f t="shared" ref="B586:B649" si="56">B579+1</f>
        <v>32</v>
      </c>
      <c r="C586" s="18">
        <f t="shared" ref="C586:C649" si="57">C585+1</f>
        <v>45148</v>
      </c>
      <c r="D586" t="str">
        <f t="shared" ref="D586:D649" si="58">+D579</f>
        <v>do</v>
      </c>
      <c r="E586">
        <f t="shared" ref="E586:E649" si="59">YEAR(C586)</f>
        <v>2023</v>
      </c>
      <c r="F586" t="s">
        <v>107</v>
      </c>
      <c r="G586" s="122" t="s">
        <v>107</v>
      </c>
      <c r="H586" s="122" t="s">
        <v>107</v>
      </c>
      <c r="I586">
        <f t="shared" ref="I586:I649" si="60">+I579+1</f>
        <v>32</v>
      </c>
    </row>
    <row r="587" spans="1:9" x14ac:dyDescent="0.3">
      <c r="A587" t="str">
        <f t="shared" si="55"/>
        <v>202332vr</v>
      </c>
      <c r="B587">
        <f t="shared" si="56"/>
        <v>32</v>
      </c>
      <c r="C587" s="18">
        <f t="shared" si="57"/>
        <v>45149</v>
      </c>
      <c r="D587" t="str">
        <f t="shared" si="58"/>
        <v>vr</v>
      </c>
      <c r="E587">
        <f t="shared" si="59"/>
        <v>2023</v>
      </c>
      <c r="F587" t="s">
        <v>107</v>
      </c>
      <c r="G587" s="122" t="s">
        <v>107</v>
      </c>
      <c r="H587" s="122" t="s">
        <v>107</v>
      </c>
      <c r="I587">
        <f t="shared" si="60"/>
        <v>32</v>
      </c>
    </row>
    <row r="588" spans="1:9" x14ac:dyDescent="0.3">
      <c r="A588" t="str">
        <f t="shared" si="55"/>
        <v>202332za</v>
      </c>
      <c r="B588">
        <f t="shared" si="56"/>
        <v>32</v>
      </c>
      <c r="C588" s="18">
        <f t="shared" si="57"/>
        <v>45150</v>
      </c>
      <c r="D588" t="str">
        <f t="shared" si="58"/>
        <v>za</v>
      </c>
      <c r="E588">
        <f t="shared" si="59"/>
        <v>2023</v>
      </c>
      <c r="F588" t="s">
        <v>107</v>
      </c>
      <c r="G588" s="122" t="s">
        <v>107</v>
      </c>
      <c r="H588" s="122" t="s">
        <v>107</v>
      </c>
      <c r="I588">
        <f t="shared" si="60"/>
        <v>32</v>
      </c>
    </row>
    <row r="589" spans="1:9" x14ac:dyDescent="0.3">
      <c r="A589" t="str">
        <f t="shared" si="55"/>
        <v>202332zo</v>
      </c>
      <c r="B589">
        <f t="shared" si="56"/>
        <v>32</v>
      </c>
      <c r="C589" s="18">
        <f t="shared" si="57"/>
        <v>45151</v>
      </c>
      <c r="D589" t="str">
        <f t="shared" si="58"/>
        <v>zo</v>
      </c>
      <c r="E589">
        <f t="shared" si="59"/>
        <v>2023</v>
      </c>
      <c r="F589" t="s">
        <v>107</v>
      </c>
      <c r="G589" s="122" t="s">
        <v>107</v>
      </c>
      <c r="H589" s="122" t="s">
        <v>107</v>
      </c>
      <c r="I589">
        <f t="shared" si="60"/>
        <v>32</v>
      </c>
    </row>
    <row r="590" spans="1:9" x14ac:dyDescent="0.3">
      <c r="A590" t="str">
        <f t="shared" si="55"/>
        <v>202333ma</v>
      </c>
      <c r="B590">
        <f t="shared" si="56"/>
        <v>33</v>
      </c>
      <c r="C590" s="18">
        <f t="shared" si="57"/>
        <v>45152</v>
      </c>
      <c r="D590" t="str">
        <f t="shared" si="58"/>
        <v>ma</v>
      </c>
      <c r="E590">
        <f t="shared" si="59"/>
        <v>2023</v>
      </c>
      <c r="F590" t="s">
        <v>107</v>
      </c>
      <c r="G590" s="122" t="s">
        <v>107</v>
      </c>
      <c r="H590" s="122" t="s">
        <v>107</v>
      </c>
      <c r="I590">
        <f t="shared" si="60"/>
        <v>33</v>
      </c>
    </row>
    <row r="591" spans="1:9" x14ac:dyDescent="0.3">
      <c r="A591" t="str">
        <f t="shared" si="55"/>
        <v>202333di</v>
      </c>
      <c r="B591">
        <f t="shared" si="56"/>
        <v>33</v>
      </c>
      <c r="C591" s="18">
        <f t="shared" si="57"/>
        <v>45153</v>
      </c>
      <c r="D591" t="str">
        <f t="shared" si="58"/>
        <v>di</v>
      </c>
      <c r="E591">
        <f t="shared" si="59"/>
        <v>2023</v>
      </c>
      <c r="F591" t="s">
        <v>107</v>
      </c>
      <c r="G591" s="122" t="s">
        <v>107</v>
      </c>
      <c r="H591" s="122" t="s">
        <v>107</v>
      </c>
      <c r="I591">
        <f t="shared" si="60"/>
        <v>33</v>
      </c>
    </row>
    <row r="592" spans="1:9" x14ac:dyDescent="0.3">
      <c r="A592" t="str">
        <f t="shared" si="55"/>
        <v>202333wo</v>
      </c>
      <c r="B592">
        <f t="shared" si="56"/>
        <v>33</v>
      </c>
      <c r="C592" s="18">
        <f t="shared" si="57"/>
        <v>45154</v>
      </c>
      <c r="D592" t="str">
        <f t="shared" si="58"/>
        <v>wo</v>
      </c>
      <c r="E592">
        <f t="shared" si="59"/>
        <v>2023</v>
      </c>
      <c r="F592" t="s">
        <v>107</v>
      </c>
      <c r="G592" s="122" t="s">
        <v>107</v>
      </c>
      <c r="H592" s="122" t="s">
        <v>107</v>
      </c>
      <c r="I592">
        <f t="shared" si="60"/>
        <v>33</v>
      </c>
    </row>
    <row r="593" spans="1:9" x14ac:dyDescent="0.3">
      <c r="A593" t="str">
        <f t="shared" si="55"/>
        <v>202333do</v>
      </c>
      <c r="B593">
        <f t="shared" si="56"/>
        <v>33</v>
      </c>
      <c r="C593" s="18">
        <f t="shared" si="57"/>
        <v>45155</v>
      </c>
      <c r="D593" t="str">
        <f t="shared" si="58"/>
        <v>do</v>
      </c>
      <c r="E593">
        <f t="shared" si="59"/>
        <v>2023</v>
      </c>
      <c r="F593" t="s">
        <v>107</v>
      </c>
      <c r="G593" s="122" t="s">
        <v>107</v>
      </c>
      <c r="H593" s="122" t="s">
        <v>107</v>
      </c>
      <c r="I593">
        <f t="shared" si="60"/>
        <v>33</v>
      </c>
    </row>
    <row r="594" spans="1:9" x14ac:dyDescent="0.3">
      <c r="A594" t="str">
        <f t="shared" si="55"/>
        <v>202333vr</v>
      </c>
      <c r="B594">
        <f t="shared" si="56"/>
        <v>33</v>
      </c>
      <c r="C594" s="18">
        <f t="shared" si="57"/>
        <v>45156</v>
      </c>
      <c r="D594" t="str">
        <f t="shared" si="58"/>
        <v>vr</v>
      </c>
      <c r="E594">
        <f t="shared" si="59"/>
        <v>2023</v>
      </c>
      <c r="F594" t="s">
        <v>107</v>
      </c>
      <c r="G594" s="122" t="s">
        <v>107</v>
      </c>
      <c r="H594" s="122" t="s">
        <v>107</v>
      </c>
      <c r="I594">
        <f t="shared" si="60"/>
        <v>33</v>
      </c>
    </row>
    <row r="595" spans="1:9" x14ac:dyDescent="0.3">
      <c r="A595" t="str">
        <f t="shared" si="55"/>
        <v>202333za</v>
      </c>
      <c r="B595">
        <f t="shared" si="56"/>
        <v>33</v>
      </c>
      <c r="C595" s="18">
        <f t="shared" si="57"/>
        <v>45157</v>
      </c>
      <c r="D595" t="str">
        <f t="shared" si="58"/>
        <v>za</v>
      </c>
      <c r="E595">
        <f t="shared" si="59"/>
        <v>2023</v>
      </c>
      <c r="F595" t="s">
        <v>107</v>
      </c>
      <c r="G595" s="122" t="s">
        <v>107</v>
      </c>
      <c r="H595" s="122" t="s">
        <v>107</v>
      </c>
      <c r="I595">
        <f t="shared" si="60"/>
        <v>33</v>
      </c>
    </row>
    <row r="596" spans="1:9" x14ac:dyDescent="0.3">
      <c r="A596" t="str">
        <f t="shared" si="55"/>
        <v>202333zo</v>
      </c>
      <c r="B596">
        <f t="shared" si="56"/>
        <v>33</v>
      </c>
      <c r="C596" s="18">
        <f t="shared" si="57"/>
        <v>45158</v>
      </c>
      <c r="D596" t="str">
        <f t="shared" si="58"/>
        <v>zo</v>
      </c>
      <c r="E596">
        <f t="shared" si="59"/>
        <v>2023</v>
      </c>
      <c r="F596" t="s">
        <v>107</v>
      </c>
      <c r="G596" s="122" t="s">
        <v>107</v>
      </c>
      <c r="H596" s="122" t="s">
        <v>107</v>
      </c>
      <c r="I596">
        <f t="shared" si="60"/>
        <v>33</v>
      </c>
    </row>
    <row r="597" spans="1:9" x14ac:dyDescent="0.3">
      <c r="A597" t="str">
        <f t="shared" si="55"/>
        <v>202334ma</v>
      </c>
      <c r="B597">
        <f t="shared" si="56"/>
        <v>34</v>
      </c>
      <c r="C597" s="18">
        <f t="shared" si="57"/>
        <v>45159</v>
      </c>
      <c r="D597" t="str">
        <f t="shared" si="58"/>
        <v>ma</v>
      </c>
      <c r="E597">
        <f t="shared" si="59"/>
        <v>2023</v>
      </c>
      <c r="F597" t="s">
        <v>107</v>
      </c>
      <c r="G597" s="122" t="s">
        <v>107</v>
      </c>
      <c r="H597" s="122" t="s">
        <v>107</v>
      </c>
      <c r="I597">
        <f t="shared" si="60"/>
        <v>34</v>
      </c>
    </row>
    <row r="598" spans="1:9" x14ac:dyDescent="0.3">
      <c r="A598" t="str">
        <f t="shared" si="55"/>
        <v>202334di</v>
      </c>
      <c r="B598">
        <f t="shared" si="56"/>
        <v>34</v>
      </c>
      <c r="C598" s="18">
        <f t="shared" si="57"/>
        <v>45160</v>
      </c>
      <c r="D598" t="str">
        <f t="shared" si="58"/>
        <v>di</v>
      </c>
      <c r="E598">
        <f t="shared" si="59"/>
        <v>2023</v>
      </c>
      <c r="F598" t="s">
        <v>107</v>
      </c>
      <c r="G598" s="122" t="s">
        <v>107</v>
      </c>
      <c r="H598" s="122" t="s">
        <v>107</v>
      </c>
      <c r="I598">
        <f t="shared" si="60"/>
        <v>34</v>
      </c>
    </row>
    <row r="599" spans="1:9" x14ac:dyDescent="0.3">
      <c r="A599" t="str">
        <f t="shared" si="55"/>
        <v>202334wo</v>
      </c>
      <c r="B599">
        <f t="shared" si="56"/>
        <v>34</v>
      </c>
      <c r="C599" s="18">
        <f t="shared" si="57"/>
        <v>45161</v>
      </c>
      <c r="D599" t="str">
        <f t="shared" si="58"/>
        <v>wo</v>
      </c>
      <c r="E599">
        <f t="shared" si="59"/>
        <v>2023</v>
      </c>
      <c r="F599" t="s">
        <v>107</v>
      </c>
      <c r="G599" s="122" t="s">
        <v>107</v>
      </c>
      <c r="H599" s="122" t="s">
        <v>107</v>
      </c>
      <c r="I599">
        <f t="shared" si="60"/>
        <v>34</v>
      </c>
    </row>
    <row r="600" spans="1:9" x14ac:dyDescent="0.3">
      <c r="A600" t="str">
        <f t="shared" si="55"/>
        <v>202334do</v>
      </c>
      <c r="B600">
        <f t="shared" si="56"/>
        <v>34</v>
      </c>
      <c r="C600" s="18">
        <f t="shared" si="57"/>
        <v>45162</v>
      </c>
      <c r="D600" t="str">
        <f t="shared" si="58"/>
        <v>do</v>
      </c>
      <c r="E600">
        <f t="shared" si="59"/>
        <v>2023</v>
      </c>
      <c r="F600" t="s">
        <v>107</v>
      </c>
      <c r="G600" s="122" t="s">
        <v>107</v>
      </c>
      <c r="H600" s="122" t="s">
        <v>107</v>
      </c>
      <c r="I600">
        <f t="shared" si="60"/>
        <v>34</v>
      </c>
    </row>
    <row r="601" spans="1:9" x14ac:dyDescent="0.3">
      <c r="A601" t="str">
        <f t="shared" si="55"/>
        <v>202334vr</v>
      </c>
      <c r="B601">
        <f t="shared" si="56"/>
        <v>34</v>
      </c>
      <c r="C601" s="18">
        <f t="shared" si="57"/>
        <v>45163</v>
      </c>
      <c r="D601" t="str">
        <f t="shared" si="58"/>
        <v>vr</v>
      </c>
      <c r="E601">
        <f t="shared" si="59"/>
        <v>2023</v>
      </c>
      <c r="F601" t="s">
        <v>107</v>
      </c>
      <c r="G601" s="122" t="s">
        <v>107</v>
      </c>
      <c r="H601" s="122" t="s">
        <v>107</v>
      </c>
      <c r="I601">
        <f t="shared" si="60"/>
        <v>34</v>
      </c>
    </row>
    <row r="602" spans="1:9" x14ac:dyDescent="0.3">
      <c r="A602" t="str">
        <f t="shared" si="55"/>
        <v>202334za</v>
      </c>
      <c r="B602">
        <f t="shared" si="56"/>
        <v>34</v>
      </c>
      <c r="C602" s="18">
        <f t="shared" si="57"/>
        <v>45164</v>
      </c>
      <c r="D602" t="str">
        <f t="shared" si="58"/>
        <v>za</v>
      </c>
      <c r="E602">
        <f t="shared" si="59"/>
        <v>2023</v>
      </c>
      <c r="F602" t="s">
        <v>107</v>
      </c>
      <c r="G602" s="122" t="s">
        <v>107</v>
      </c>
      <c r="H602" s="122" t="s">
        <v>107</v>
      </c>
      <c r="I602">
        <f t="shared" si="60"/>
        <v>34</v>
      </c>
    </row>
    <row r="603" spans="1:9" x14ac:dyDescent="0.3">
      <c r="A603" t="str">
        <f t="shared" si="55"/>
        <v>202334zo</v>
      </c>
      <c r="B603">
        <f t="shared" si="56"/>
        <v>34</v>
      </c>
      <c r="C603" s="18">
        <f t="shared" si="57"/>
        <v>45165</v>
      </c>
      <c r="D603" t="str">
        <f t="shared" si="58"/>
        <v>zo</v>
      </c>
      <c r="E603">
        <f t="shared" si="59"/>
        <v>2023</v>
      </c>
      <c r="F603" t="s">
        <v>107</v>
      </c>
      <c r="G603" s="122" t="s">
        <v>107</v>
      </c>
      <c r="H603" s="122" t="s">
        <v>107</v>
      </c>
      <c r="I603">
        <f t="shared" si="60"/>
        <v>34</v>
      </c>
    </row>
    <row r="604" spans="1:9" x14ac:dyDescent="0.3">
      <c r="A604" t="str">
        <f t="shared" si="55"/>
        <v>202335ma</v>
      </c>
      <c r="B604">
        <f t="shared" si="56"/>
        <v>35</v>
      </c>
      <c r="C604" s="18">
        <f t="shared" si="57"/>
        <v>45166</v>
      </c>
      <c r="D604" t="str">
        <f t="shared" si="58"/>
        <v>ma</v>
      </c>
      <c r="E604">
        <f t="shared" si="59"/>
        <v>2023</v>
      </c>
      <c r="F604" t="s">
        <v>107</v>
      </c>
      <c r="G604" s="122" t="s">
        <v>107</v>
      </c>
      <c r="H604" s="122" t="s">
        <v>107</v>
      </c>
      <c r="I604">
        <f t="shared" si="60"/>
        <v>35</v>
      </c>
    </row>
    <row r="605" spans="1:9" x14ac:dyDescent="0.3">
      <c r="A605" t="str">
        <f t="shared" si="55"/>
        <v>202335di</v>
      </c>
      <c r="B605">
        <f t="shared" si="56"/>
        <v>35</v>
      </c>
      <c r="C605" s="18">
        <f t="shared" si="57"/>
        <v>45167</v>
      </c>
      <c r="D605" t="str">
        <f t="shared" si="58"/>
        <v>di</v>
      </c>
      <c r="E605">
        <f t="shared" si="59"/>
        <v>2023</v>
      </c>
      <c r="F605" t="s">
        <v>107</v>
      </c>
      <c r="G605" s="122" t="s">
        <v>107</v>
      </c>
      <c r="H605" s="122" t="s">
        <v>107</v>
      </c>
      <c r="I605">
        <f t="shared" si="60"/>
        <v>35</v>
      </c>
    </row>
    <row r="606" spans="1:9" x14ac:dyDescent="0.3">
      <c r="A606" t="str">
        <f t="shared" si="55"/>
        <v>202335wo</v>
      </c>
      <c r="B606">
        <f t="shared" si="56"/>
        <v>35</v>
      </c>
      <c r="C606" s="18">
        <f t="shared" si="57"/>
        <v>45168</v>
      </c>
      <c r="D606" t="str">
        <f t="shared" si="58"/>
        <v>wo</v>
      </c>
      <c r="E606">
        <f t="shared" si="59"/>
        <v>2023</v>
      </c>
      <c r="F606" t="s">
        <v>107</v>
      </c>
      <c r="G606" s="122" t="s">
        <v>107</v>
      </c>
      <c r="H606" s="122" t="s">
        <v>107</v>
      </c>
      <c r="I606">
        <f t="shared" si="60"/>
        <v>35</v>
      </c>
    </row>
    <row r="607" spans="1:9" x14ac:dyDescent="0.3">
      <c r="A607" t="str">
        <f t="shared" si="55"/>
        <v>202335do</v>
      </c>
      <c r="B607">
        <f t="shared" si="56"/>
        <v>35</v>
      </c>
      <c r="C607" s="18">
        <f t="shared" si="57"/>
        <v>45169</v>
      </c>
      <c r="D607" t="str">
        <f t="shared" si="58"/>
        <v>do</v>
      </c>
      <c r="E607">
        <f t="shared" si="59"/>
        <v>2023</v>
      </c>
      <c r="F607" t="s">
        <v>107</v>
      </c>
      <c r="G607" s="122" t="s">
        <v>107</v>
      </c>
      <c r="H607" s="122" t="s">
        <v>107</v>
      </c>
      <c r="I607">
        <f t="shared" si="60"/>
        <v>35</v>
      </c>
    </row>
    <row r="608" spans="1:9" x14ac:dyDescent="0.3">
      <c r="A608" t="str">
        <f t="shared" si="55"/>
        <v>202335vr</v>
      </c>
      <c r="B608">
        <f t="shared" si="56"/>
        <v>35</v>
      </c>
      <c r="C608" s="18">
        <f t="shared" si="57"/>
        <v>45170</v>
      </c>
      <c r="D608" t="str">
        <f t="shared" si="58"/>
        <v>vr</v>
      </c>
      <c r="E608">
        <f t="shared" si="59"/>
        <v>2023</v>
      </c>
      <c r="F608" t="s">
        <v>107</v>
      </c>
      <c r="G608" s="122" t="s">
        <v>107</v>
      </c>
      <c r="H608" s="122" t="s">
        <v>107</v>
      </c>
      <c r="I608">
        <f t="shared" si="60"/>
        <v>35</v>
      </c>
    </row>
    <row r="609" spans="1:9" x14ac:dyDescent="0.3">
      <c r="A609" t="str">
        <f t="shared" si="55"/>
        <v>202335za</v>
      </c>
      <c r="B609">
        <f t="shared" si="56"/>
        <v>35</v>
      </c>
      <c r="C609" s="18">
        <f t="shared" si="57"/>
        <v>45171</v>
      </c>
      <c r="D609" t="str">
        <f t="shared" si="58"/>
        <v>za</v>
      </c>
      <c r="E609">
        <f t="shared" si="59"/>
        <v>2023</v>
      </c>
      <c r="F609" t="s">
        <v>107</v>
      </c>
      <c r="G609" s="122" t="s">
        <v>107</v>
      </c>
      <c r="H609" s="122" t="s">
        <v>107</v>
      </c>
      <c r="I609">
        <f t="shared" si="60"/>
        <v>35</v>
      </c>
    </row>
    <row r="610" spans="1:9" x14ac:dyDescent="0.3">
      <c r="A610" t="str">
        <f t="shared" si="55"/>
        <v>202335zo</v>
      </c>
      <c r="B610">
        <f t="shared" si="56"/>
        <v>35</v>
      </c>
      <c r="C610" s="18">
        <f t="shared" si="57"/>
        <v>45172</v>
      </c>
      <c r="D610" t="str">
        <f t="shared" si="58"/>
        <v>zo</v>
      </c>
      <c r="E610">
        <f t="shared" si="59"/>
        <v>2023</v>
      </c>
      <c r="F610" t="s">
        <v>107</v>
      </c>
      <c r="G610" s="122" t="s">
        <v>107</v>
      </c>
      <c r="H610" s="122" t="s">
        <v>107</v>
      </c>
      <c r="I610">
        <f t="shared" si="60"/>
        <v>35</v>
      </c>
    </row>
    <row r="611" spans="1:9" x14ac:dyDescent="0.3">
      <c r="A611" t="str">
        <f t="shared" si="55"/>
        <v>202336ma</v>
      </c>
      <c r="B611">
        <f t="shared" si="56"/>
        <v>36</v>
      </c>
      <c r="C611" s="18">
        <f t="shared" si="57"/>
        <v>45173</v>
      </c>
      <c r="D611" t="str">
        <f t="shared" si="58"/>
        <v>ma</v>
      </c>
      <c r="E611">
        <f t="shared" si="59"/>
        <v>2023</v>
      </c>
      <c r="F611" t="s">
        <v>107</v>
      </c>
      <c r="G611" s="122" t="s">
        <v>107</v>
      </c>
      <c r="H611" s="122" t="s">
        <v>107</v>
      </c>
      <c r="I611">
        <f t="shared" si="60"/>
        <v>36</v>
      </c>
    </row>
    <row r="612" spans="1:9" x14ac:dyDescent="0.3">
      <c r="A612" t="str">
        <f t="shared" si="55"/>
        <v>202336di</v>
      </c>
      <c r="B612">
        <f t="shared" si="56"/>
        <v>36</v>
      </c>
      <c r="C612" s="18">
        <f t="shared" si="57"/>
        <v>45174</v>
      </c>
      <c r="D612" t="str">
        <f t="shared" si="58"/>
        <v>di</v>
      </c>
      <c r="E612">
        <f t="shared" si="59"/>
        <v>2023</v>
      </c>
      <c r="F612" t="s">
        <v>107</v>
      </c>
      <c r="G612" s="122" t="s">
        <v>107</v>
      </c>
      <c r="H612" s="122" t="s">
        <v>107</v>
      </c>
      <c r="I612">
        <f t="shared" si="60"/>
        <v>36</v>
      </c>
    </row>
    <row r="613" spans="1:9" x14ac:dyDescent="0.3">
      <c r="A613" t="str">
        <f t="shared" si="55"/>
        <v>202336wo</v>
      </c>
      <c r="B613">
        <f t="shared" si="56"/>
        <v>36</v>
      </c>
      <c r="C613" s="18">
        <f t="shared" si="57"/>
        <v>45175</v>
      </c>
      <c r="D613" t="str">
        <f t="shared" si="58"/>
        <v>wo</v>
      </c>
      <c r="E613">
        <f t="shared" si="59"/>
        <v>2023</v>
      </c>
      <c r="F613" t="s">
        <v>107</v>
      </c>
      <c r="G613" s="122" t="s">
        <v>107</v>
      </c>
      <c r="H613" s="122" t="s">
        <v>107</v>
      </c>
      <c r="I613">
        <f t="shared" si="60"/>
        <v>36</v>
      </c>
    </row>
    <row r="614" spans="1:9" x14ac:dyDescent="0.3">
      <c r="A614" t="str">
        <f t="shared" si="55"/>
        <v>202336do</v>
      </c>
      <c r="B614">
        <f t="shared" si="56"/>
        <v>36</v>
      </c>
      <c r="C614" s="18">
        <f t="shared" si="57"/>
        <v>45176</v>
      </c>
      <c r="D614" t="str">
        <f t="shared" si="58"/>
        <v>do</v>
      </c>
      <c r="E614">
        <f t="shared" si="59"/>
        <v>2023</v>
      </c>
      <c r="F614" t="s">
        <v>107</v>
      </c>
      <c r="G614" s="122" t="s">
        <v>107</v>
      </c>
      <c r="H614" s="122" t="s">
        <v>107</v>
      </c>
      <c r="I614">
        <f t="shared" si="60"/>
        <v>36</v>
      </c>
    </row>
    <row r="615" spans="1:9" x14ac:dyDescent="0.3">
      <c r="A615" t="str">
        <f t="shared" si="55"/>
        <v>202336vr</v>
      </c>
      <c r="B615">
        <f t="shared" si="56"/>
        <v>36</v>
      </c>
      <c r="C615" s="18">
        <f t="shared" si="57"/>
        <v>45177</v>
      </c>
      <c r="D615" t="str">
        <f t="shared" si="58"/>
        <v>vr</v>
      </c>
      <c r="E615">
        <f t="shared" si="59"/>
        <v>2023</v>
      </c>
      <c r="F615" t="s">
        <v>107</v>
      </c>
      <c r="G615" s="122" t="s">
        <v>107</v>
      </c>
      <c r="H615" s="122" t="s">
        <v>107</v>
      </c>
      <c r="I615">
        <f t="shared" si="60"/>
        <v>36</v>
      </c>
    </row>
    <row r="616" spans="1:9" x14ac:dyDescent="0.3">
      <c r="A616" t="str">
        <f t="shared" si="55"/>
        <v>202336za</v>
      </c>
      <c r="B616">
        <f t="shared" si="56"/>
        <v>36</v>
      </c>
      <c r="C616" s="18">
        <f t="shared" si="57"/>
        <v>45178</v>
      </c>
      <c r="D616" t="str">
        <f t="shared" si="58"/>
        <v>za</v>
      </c>
      <c r="E616">
        <f t="shared" si="59"/>
        <v>2023</v>
      </c>
      <c r="F616" t="s">
        <v>107</v>
      </c>
      <c r="G616" s="122" t="s">
        <v>107</v>
      </c>
      <c r="H616" s="122" t="s">
        <v>107</v>
      </c>
      <c r="I616">
        <f t="shared" si="60"/>
        <v>36</v>
      </c>
    </row>
    <row r="617" spans="1:9" x14ac:dyDescent="0.3">
      <c r="A617" t="str">
        <f t="shared" si="55"/>
        <v>202336zo</v>
      </c>
      <c r="B617">
        <f t="shared" si="56"/>
        <v>36</v>
      </c>
      <c r="C617" s="18">
        <f t="shared" si="57"/>
        <v>45179</v>
      </c>
      <c r="D617" t="str">
        <f t="shared" si="58"/>
        <v>zo</v>
      </c>
      <c r="E617">
        <f t="shared" si="59"/>
        <v>2023</v>
      </c>
      <c r="F617" t="s">
        <v>107</v>
      </c>
      <c r="G617" s="122" t="s">
        <v>107</v>
      </c>
      <c r="H617" s="122" t="s">
        <v>107</v>
      </c>
      <c r="I617">
        <f t="shared" si="60"/>
        <v>36</v>
      </c>
    </row>
    <row r="618" spans="1:9" x14ac:dyDescent="0.3">
      <c r="A618" t="str">
        <f t="shared" si="55"/>
        <v>202337ma</v>
      </c>
      <c r="B618">
        <f t="shared" si="56"/>
        <v>37</v>
      </c>
      <c r="C618" s="18">
        <f t="shared" si="57"/>
        <v>45180</v>
      </c>
      <c r="D618" t="str">
        <f t="shared" si="58"/>
        <v>ma</v>
      </c>
      <c r="E618">
        <f t="shared" si="59"/>
        <v>2023</v>
      </c>
      <c r="F618" t="s">
        <v>107</v>
      </c>
      <c r="G618" s="122" t="s">
        <v>107</v>
      </c>
      <c r="H618" s="122" t="s">
        <v>107</v>
      </c>
      <c r="I618">
        <f t="shared" si="60"/>
        <v>37</v>
      </c>
    </row>
    <row r="619" spans="1:9" x14ac:dyDescent="0.3">
      <c r="A619" t="str">
        <f t="shared" si="55"/>
        <v>202337di</v>
      </c>
      <c r="B619">
        <f t="shared" si="56"/>
        <v>37</v>
      </c>
      <c r="C619" s="18">
        <f t="shared" si="57"/>
        <v>45181</v>
      </c>
      <c r="D619" t="str">
        <f t="shared" si="58"/>
        <v>di</v>
      </c>
      <c r="E619">
        <f t="shared" si="59"/>
        <v>2023</v>
      </c>
      <c r="F619" t="s">
        <v>107</v>
      </c>
      <c r="G619" s="122" t="s">
        <v>107</v>
      </c>
      <c r="H619" s="122" t="s">
        <v>107</v>
      </c>
      <c r="I619">
        <f t="shared" si="60"/>
        <v>37</v>
      </c>
    </row>
    <row r="620" spans="1:9" x14ac:dyDescent="0.3">
      <c r="A620" t="str">
        <f t="shared" si="55"/>
        <v>202337wo</v>
      </c>
      <c r="B620">
        <f t="shared" si="56"/>
        <v>37</v>
      </c>
      <c r="C620" s="18">
        <f t="shared" si="57"/>
        <v>45182</v>
      </c>
      <c r="D620" t="str">
        <f t="shared" si="58"/>
        <v>wo</v>
      </c>
      <c r="E620">
        <f t="shared" si="59"/>
        <v>2023</v>
      </c>
      <c r="F620" t="s">
        <v>107</v>
      </c>
      <c r="G620" s="122" t="s">
        <v>107</v>
      </c>
      <c r="H620" s="122" t="s">
        <v>107</v>
      </c>
      <c r="I620">
        <f t="shared" si="60"/>
        <v>37</v>
      </c>
    </row>
    <row r="621" spans="1:9" x14ac:dyDescent="0.3">
      <c r="A621" t="str">
        <f t="shared" si="55"/>
        <v>202337do</v>
      </c>
      <c r="B621">
        <f t="shared" si="56"/>
        <v>37</v>
      </c>
      <c r="C621" s="18">
        <f t="shared" si="57"/>
        <v>45183</v>
      </c>
      <c r="D621" t="str">
        <f t="shared" si="58"/>
        <v>do</v>
      </c>
      <c r="E621">
        <f t="shared" si="59"/>
        <v>2023</v>
      </c>
      <c r="F621" t="s">
        <v>107</v>
      </c>
      <c r="G621" s="122" t="s">
        <v>107</v>
      </c>
      <c r="H621" s="122" t="s">
        <v>107</v>
      </c>
      <c r="I621">
        <f t="shared" si="60"/>
        <v>37</v>
      </c>
    </row>
    <row r="622" spans="1:9" x14ac:dyDescent="0.3">
      <c r="A622" t="str">
        <f t="shared" si="55"/>
        <v>202337vr</v>
      </c>
      <c r="B622">
        <f t="shared" si="56"/>
        <v>37</v>
      </c>
      <c r="C622" s="18">
        <f t="shared" si="57"/>
        <v>45184</v>
      </c>
      <c r="D622" t="str">
        <f t="shared" si="58"/>
        <v>vr</v>
      </c>
      <c r="E622">
        <f t="shared" si="59"/>
        <v>2023</v>
      </c>
      <c r="F622" t="s">
        <v>107</v>
      </c>
      <c r="G622" s="122" t="s">
        <v>107</v>
      </c>
      <c r="H622" s="122" t="s">
        <v>107</v>
      </c>
      <c r="I622">
        <f t="shared" si="60"/>
        <v>37</v>
      </c>
    </row>
    <row r="623" spans="1:9" x14ac:dyDescent="0.3">
      <c r="A623" t="str">
        <f t="shared" si="55"/>
        <v>202337za</v>
      </c>
      <c r="B623">
        <f t="shared" si="56"/>
        <v>37</v>
      </c>
      <c r="C623" s="18">
        <f t="shared" si="57"/>
        <v>45185</v>
      </c>
      <c r="D623" t="str">
        <f t="shared" si="58"/>
        <v>za</v>
      </c>
      <c r="E623">
        <f t="shared" si="59"/>
        <v>2023</v>
      </c>
      <c r="F623" t="s">
        <v>107</v>
      </c>
      <c r="G623" s="122" t="s">
        <v>107</v>
      </c>
      <c r="H623" s="122" t="s">
        <v>107</v>
      </c>
      <c r="I623">
        <f t="shared" si="60"/>
        <v>37</v>
      </c>
    </row>
    <row r="624" spans="1:9" x14ac:dyDescent="0.3">
      <c r="A624" t="str">
        <f t="shared" si="55"/>
        <v>202337zo</v>
      </c>
      <c r="B624">
        <f t="shared" si="56"/>
        <v>37</v>
      </c>
      <c r="C624" s="18">
        <f t="shared" si="57"/>
        <v>45186</v>
      </c>
      <c r="D624" t="str">
        <f t="shared" si="58"/>
        <v>zo</v>
      </c>
      <c r="E624">
        <f t="shared" si="59"/>
        <v>2023</v>
      </c>
      <c r="F624" t="s">
        <v>107</v>
      </c>
      <c r="G624" s="122" t="s">
        <v>107</v>
      </c>
      <c r="H624" s="122" t="s">
        <v>107</v>
      </c>
      <c r="I624">
        <f t="shared" si="60"/>
        <v>37</v>
      </c>
    </row>
    <row r="625" spans="1:9" x14ac:dyDescent="0.3">
      <c r="A625" t="str">
        <f t="shared" si="55"/>
        <v>202338ma</v>
      </c>
      <c r="B625">
        <f t="shared" si="56"/>
        <v>38</v>
      </c>
      <c r="C625" s="18">
        <f t="shared" si="57"/>
        <v>45187</v>
      </c>
      <c r="D625" t="str">
        <f t="shared" si="58"/>
        <v>ma</v>
      </c>
      <c r="E625">
        <f t="shared" si="59"/>
        <v>2023</v>
      </c>
      <c r="F625" t="s">
        <v>107</v>
      </c>
      <c r="G625" s="122" t="s">
        <v>107</v>
      </c>
      <c r="H625" s="122" t="s">
        <v>107</v>
      </c>
      <c r="I625">
        <f t="shared" si="60"/>
        <v>38</v>
      </c>
    </row>
    <row r="626" spans="1:9" x14ac:dyDescent="0.3">
      <c r="A626" t="str">
        <f t="shared" si="55"/>
        <v>202338di</v>
      </c>
      <c r="B626">
        <f t="shared" si="56"/>
        <v>38</v>
      </c>
      <c r="C626" s="18">
        <f t="shared" si="57"/>
        <v>45188</v>
      </c>
      <c r="D626" t="str">
        <f t="shared" si="58"/>
        <v>di</v>
      </c>
      <c r="E626">
        <f t="shared" si="59"/>
        <v>2023</v>
      </c>
      <c r="F626" t="s">
        <v>107</v>
      </c>
      <c r="G626" s="122" t="s">
        <v>107</v>
      </c>
      <c r="H626" s="122" t="s">
        <v>107</v>
      </c>
      <c r="I626">
        <f t="shared" si="60"/>
        <v>38</v>
      </c>
    </row>
    <row r="627" spans="1:9" x14ac:dyDescent="0.3">
      <c r="A627" t="str">
        <f t="shared" si="55"/>
        <v>202338wo</v>
      </c>
      <c r="B627">
        <f t="shared" si="56"/>
        <v>38</v>
      </c>
      <c r="C627" s="18">
        <f t="shared" si="57"/>
        <v>45189</v>
      </c>
      <c r="D627" t="str">
        <f t="shared" si="58"/>
        <v>wo</v>
      </c>
      <c r="E627">
        <f t="shared" si="59"/>
        <v>2023</v>
      </c>
      <c r="F627" t="s">
        <v>107</v>
      </c>
      <c r="G627" s="122" t="s">
        <v>107</v>
      </c>
      <c r="H627" s="122" t="s">
        <v>107</v>
      </c>
      <c r="I627">
        <f t="shared" si="60"/>
        <v>38</v>
      </c>
    </row>
    <row r="628" spans="1:9" x14ac:dyDescent="0.3">
      <c r="A628" t="str">
        <f t="shared" si="55"/>
        <v>202338do</v>
      </c>
      <c r="B628">
        <f t="shared" si="56"/>
        <v>38</v>
      </c>
      <c r="C628" s="18">
        <f t="shared" si="57"/>
        <v>45190</v>
      </c>
      <c r="D628" t="str">
        <f t="shared" si="58"/>
        <v>do</v>
      </c>
      <c r="E628">
        <f t="shared" si="59"/>
        <v>2023</v>
      </c>
      <c r="F628" t="s">
        <v>107</v>
      </c>
      <c r="G628" s="122" t="s">
        <v>107</v>
      </c>
      <c r="H628" s="122" t="s">
        <v>107</v>
      </c>
      <c r="I628">
        <f t="shared" si="60"/>
        <v>38</v>
      </c>
    </row>
    <row r="629" spans="1:9" x14ac:dyDescent="0.3">
      <c r="A629" t="str">
        <f t="shared" si="55"/>
        <v>202338vr</v>
      </c>
      <c r="B629">
        <f t="shared" si="56"/>
        <v>38</v>
      </c>
      <c r="C629" s="18">
        <f t="shared" si="57"/>
        <v>45191</v>
      </c>
      <c r="D629" t="str">
        <f t="shared" si="58"/>
        <v>vr</v>
      </c>
      <c r="E629">
        <f t="shared" si="59"/>
        <v>2023</v>
      </c>
      <c r="F629" t="s">
        <v>107</v>
      </c>
      <c r="G629" s="122" t="s">
        <v>107</v>
      </c>
      <c r="H629" s="122" t="s">
        <v>107</v>
      </c>
      <c r="I629">
        <f t="shared" si="60"/>
        <v>38</v>
      </c>
    </row>
    <row r="630" spans="1:9" x14ac:dyDescent="0.3">
      <c r="A630" t="str">
        <f t="shared" si="55"/>
        <v>202338za</v>
      </c>
      <c r="B630">
        <f t="shared" si="56"/>
        <v>38</v>
      </c>
      <c r="C630" s="18">
        <f t="shared" si="57"/>
        <v>45192</v>
      </c>
      <c r="D630" t="str">
        <f t="shared" si="58"/>
        <v>za</v>
      </c>
      <c r="E630">
        <f t="shared" si="59"/>
        <v>2023</v>
      </c>
      <c r="F630" t="s">
        <v>107</v>
      </c>
      <c r="G630" s="122" t="s">
        <v>107</v>
      </c>
      <c r="H630" s="122" t="s">
        <v>107</v>
      </c>
      <c r="I630">
        <f t="shared" si="60"/>
        <v>38</v>
      </c>
    </row>
    <row r="631" spans="1:9" x14ac:dyDescent="0.3">
      <c r="A631" t="str">
        <f t="shared" si="55"/>
        <v>202338zo</v>
      </c>
      <c r="B631">
        <f t="shared" si="56"/>
        <v>38</v>
      </c>
      <c r="C631" s="18">
        <f t="shared" si="57"/>
        <v>45193</v>
      </c>
      <c r="D631" t="str">
        <f t="shared" si="58"/>
        <v>zo</v>
      </c>
      <c r="E631">
        <f t="shared" si="59"/>
        <v>2023</v>
      </c>
      <c r="F631" t="s">
        <v>107</v>
      </c>
      <c r="G631" s="122" t="s">
        <v>107</v>
      </c>
      <c r="H631" s="122" t="s">
        <v>107</v>
      </c>
      <c r="I631">
        <f t="shared" si="60"/>
        <v>38</v>
      </c>
    </row>
    <row r="632" spans="1:9" x14ac:dyDescent="0.3">
      <c r="A632" t="str">
        <f t="shared" si="55"/>
        <v>202339ma</v>
      </c>
      <c r="B632">
        <f t="shared" si="56"/>
        <v>39</v>
      </c>
      <c r="C632" s="18">
        <f t="shared" si="57"/>
        <v>45194</v>
      </c>
      <c r="D632" t="str">
        <f t="shared" si="58"/>
        <v>ma</v>
      </c>
      <c r="E632">
        <f t="shared" si="59"/>
        <v>2023</v>
      </c>
      <c r="F632" t="s">
        <v>107</v>
      </c>
      <c r="G632" s="122" t="s">
        <v>107</v>
      </c>
      <c r="H632" s="122" t="s">
        <v>107</v>
      </c>
      <c r="I632">
        <f t="shared" si="60"/>
        <v>39</v>
      </c>
    </row>
    <row r="633" spans="1:9" x14ac:dyDescent="0.3">
      <c r="A633" t="str">
        <f t="shared" si="55"/>
        <v>202339di</v>
      </c>
      <c r="B633">
        <f t="shared" si="56"/>
        <v>39</v>
      </c>
      <c r="C633" s="18">
        <f t="shared" si="57"/>
        <v>45195</v>
      </c>
      <c r="D633" t="str">
        <f t="shared" si="58"/>
        <v>di</v>
      </c>
      <c r="E633">
        <f t="shared" si="59"/>
        <v>2023</v>
      </c>
      <c r="F633" t="s">
        <v>107</v>
      </c>
      <c r="G633" s="122" t="s">
        <v>107</v>
      </c>
      <c r="H633" s="122" t="s">
        <v>107</v>
      </c>
      <c r="I633">
        <f t="shared" si="60"/>
        <v>39</v>
      </c>
    </row>
    <row r="634" spans="1:9" x14ac:dyDescent="0.3">
      <c r="A634" t="str">
        <f t="shared" si="55"/>
        <v>202339wo</v>
      </c>
      <c r="B634">
        <f t="shared" si="56"/>
        <v>39</v>
      </c>
      <c r="C634" s="18">
        <f t="shared" si="57"/>
        <v>45196</v>
      </c>
      <c r="D634" t="str">
        <f t="shared" si="58"/>
        <v>wo</v>
      </c>
      <c r="E634">
        <f t="shared" si="59"/>
        <v>2023</v>
      </c>
      <c r="F634" t="s">
        <v>107</v>
      </c>
      <c r="G634" s="122" t="s">
        <v>107</v>
      </c>
      <c r="H634" s="122" t="s">
        <v>107</v>
      </c>
      <c r="I634">
        <f t="shared" si="60"/>
        <v>39</v>
      </c>
    </row>
    <row r="635" spans="1:9" x14ac:dyDescent="0.3">
      <c r="A635" t="str">
        <f t="shared" si="55"/>
        <v>202339do</v>
      </c>
      <c r="B635">
        <f t="shared" si="56"/>
        <v>39</v>
      </c>
      <c r="C635" s="18">
        <f t="shared" si="57"/>
        <v>45197</v>
      </c>
      <c r="D635" t="str">
        <f t="shared" si="58"/>
        <v>do</v>
      </c>
      <c r="E635">
        <f t="shared" si="59"/>
        <v>2023</v>
      </c>
      <c r="F635" t="s">
        <v>107</v>
      </c>
      <c r="G635" s="122" t="s">
        <v>107</v>
      </c>
      <c r="H635" s="122" t="s">
        <v>107</v>
      </c>
      <c r="I635">
        <f t="shared" si="60"/>
        <v>39</v>
      </c>
    </row>
    <row r="636" spans="1:9" x14ac:dyDescent="0.3">
      <c r="A636" t="str">
        <f t="shared" si="55"/>
        <v>202339vr</v>
      </c>
      <c r="B636">
        <f t="shared" si="56"/>
        <v>39</v>
      </c>
      <c r="C636" s="18">
        <f t="shared" si="57"/>
        <v>45198</v>
      </c>
      <c r="D636" t="str">
        <f t="shared" si="58"/>
        <v>vr</v>
      </c>
      <c r="E636">
        <f t="shared" si="59"/>
        <v>2023</v>
      </c>
      <c r="F636" t="s">
        <v>107</v>
      </c>
      <c r="G636" s="122" t="s">
        <v>107</v>
      </c>
      <c r="H636" s="122" t="s">
        <v>107</v>
      </c>
      <c r="I636">
        <f t="shared" si="60"/>
        <v>39</v>
      </c>
    </row>
    <row r="637" spans="1:9" x14ac:dyDescent="0.3">
      <c r="A637" t="str">
        <f t="shared" si="55"/>
        <v>202339za</v>
      </c>
      <c r="B637">
        <f t="shared" si="56"/>
        <v>39</v>
      </c>
      <c r="C637" s="18">
        <f t="shared" si="57"/>
        <v>45199</v>
      </c>
      <c r="D637" t="str">
        <f t="shared" si="58"/>
        <v>za</v>
      </c>
      <c r="E637">
        <f t="shared" si="59"/>
        <v>2023</v>
      </c>
      <c r="F637" t="s">
        <v>107</v>
      </c>
      <c r="G637" s="122" t="s">
        <v>107</v>
      </c>
      <c r="H637" s="122" t="s">
        <v>107</v>
      </c>
      <c r="I637">
        <f t="shared" si="60"/>
        <v>39</v>
      </c>
    </row>
    <row r="638" spans="1:9" x14ac:dyDescent="0.3">
      <c r="A638" t="str">
        <f t="shared" si="55"/>
        <v>202339zo</v>
      </c>
      <c r="B638">
        <f t="shared" si="56"/>
        <v>39</v>
      </c>
      <c r="C638" s="18">
        <f t="shared" si="57"/>
        <v>45200</v>
      </c>
      <c r="D638" t="str">
        <f t="shared" si="58"/>
        <v>zo</v>
      </c>
      <c r="E638">
        <f t="shared" si="59"/>
        <v>2023</v>
      </c>
      <c r="F638" t="s">
        <v>107</v>
      </c>
      <c r="G638" s="122" t="s">
        <v>107</v>
      </c>
      <c r="H638" s="122" t="s">
        <v>107</v>
      </c>
      <c r="I638">
        <f t="shared" si="60"/>
        <v>39</v>
      </c>
    </row>
    <row r="639" spans="1:9" x14ac:dyDescent="0.3">
      <c r="A639" t="str">
        <f t="shared" si="55"/>
        <v>202340ma</v>
      </c>
      <c r="B639">
        <f t="shared" si="56"/>
        <v>40</v>
      </c>
      <c r="C639" s="18">
        <f t="shared" si="57"/>
        <v>45201</v>
      </c>
      <c r="D639" t="str">
        <f t="shared" si="58"/>
        <v>ma</v>
      </c>
      <c r="E639">
        <f t="shared" si="59"/>
        <v>2023</v>
      </c>
      <c r="F639" t="s">
        <v>107</v>
      </c>
      <c r="G639" s="122" t="s">
        <v>107</v>
      </c>
      <c r="H639" s="122" t="s">
        <v>107</v>
      </c>
      <c r="I639">
        <f t="shared" si="60"/>
        <v>40</v>
      </c>
    </row>
    <row r="640" spans="1:9" x14ac:dyDescent="0.3">
      <c r="A640" t="str">
        <f t="shared" si="55"/>
        <v>202340di</v>
      </c>
      <c r="B640">
        <f t="shared" si="56"/>
        <v>40</v>
      </c>
      <c r="C640" s="18">
        <f t="shared" si="57"/>
        <v>45202</v>
      </c>
      <c r="D640" t="str">
        <f t="shared" si="58"/>
        <v>di</v>
      </c>
      <c r="E640">
        <f t="shared" si="59"/>
        <v>2023</v>
      </c>
      <c r="F640" t="s">
        <v>107</v>
      </c>
      <c r="G640" s="122" t="s">
        <v>107</v>
      </c>
      <c r="H640" s="122" t="s">
        <v>107</v>
      </c>
      <c r="I640">
        <f t="shared" si="60"/>
        <v>40</v>
      </c>
    </row>
    <row r="641" spans="1:9" x14ac:dyDescent="0.3">
      <c r="A641" t="str">
        <f t="shared" si="55"/>
        <v>202340wo</v>
      </c>
      <c r="B641">
        <f t="shared" si="56"/>
        <v>40</v>
      </c>
      <c r="C641" s="18">
        <f t="shared" si="57"/>
        <v>45203</v>
      </c>
      <c r="D641" t="str">
        <f t="shared" si="58"/>
        <v>wo</v>
      </c>
      <c r="E641">
        <f t="shared" si="59"/>
        <v>2023</v>
      </c>
      <c r="F641" t="s">
        <v>107</v>
      </c>
      <c r="G641" s="122" t="s">
        <v>107</v>
      </c>
      <c r="H641" s="122" t="s">
        <v>107</v>
      </c>
      <c r="I641">
        <f t="shared" si="60"/>
        <v>40</v>
      </c>
    </row>
    <row r="642" spans="1:9" x14ac:dyDescent="0.3">
      <c r="A642" t="str">
        <f t="shared" ref="A642:A705" si="61">E642&amp;B642&amp;D642</f>
        <v>202340do</v>
      </c>
      <c r="B642">
        <f t="shared" si="56"/>
        <v>40</v>
      </c>
      <c r="C642" s="18">
        <f t="shared" si="57"/>
        <v>45204</v>
      </c>
      <c r="D642" t="str">
        <f t="shared" si="58"/>
        <v>do</v>
      </c>
      <c r="E642">
        <f t="shared" si="59"/>
        <v>2023</v>
      </c>
      <c r="F642" t="s">
        <v>107</v>
      </c>
      <c r="G642" s="122" t="s">
        <v>107</v>
      </c>
      <c r="H642" s="122" t="s">
        <v>107</v>
      </c>
      <c r="I642">
        <f t="shared" si="60"/>
        <v>40</v>
      </c>
    </row>
    <row r="643" spans="1:9" x14ac:dyDescent="0.3">
      <c r="A643" t="str">
        <f t="shared" si="61"/>
        <v>202340vr</v>
      </c>
      <c r="B643">
        <f t="shared" si="56"/>
        <v>40</v>
      </c>
      <c r="C643" s="18">
        <f t="shared" si="57"/>
        <v>45205</v>
      </c>
      <c r="D643" t="str">
        <f t="shared" si="58"/>
        <v>vr</v>
      </c>
      <c r="E643">
        <f t="shared" si="59"/>
        <v>2023</v>
      </c>
      <c r="F643" t="s">
        <v>107</v>
      </c>
      <c r="G643" s="122" t="s">
        <v>107</v>
      </c>
      <c r="H643" s="122" t="s">
        <v>107</v>
      </c>
      <c r="I643">
        <f t="shared" si="60"/>
        <v>40</v>
      </c>
    </row>
    <row r="644" spans="1:9" x14ac:dyDescent="0.3">
      <c r="A644" t="str">
        <f t="shared" si="61"/>
        <v>202340za</v>
      </c>
      <c r="B644">
        <f t="shared" si="56"/>
        <v>40</v>
      </c>
      <c r="C644" s="18">
        <f t="shared" si="57"/>
        <v>45206</v>
      </c>
      <c r="D644" t="str">
        <f t="shared" si="58"/>
        <v>za</v>
      </c>
      <c r="E644">
        <f t="shared" si="59"/>
        <v>2023</v>
      </c>
      <c r="F644" t="s">
        <v>107</v>
      </c>
      <c r="G644" s="122" t="s">
        <v>107</v>
      </c>
      <c r="H644" s="122" t="s">
        <v>107</v>
      </c>
      <c r="I644">
        <f t="shared" si="60"/>
        <v>40</v>
      </c>
    </row>
    <row r="645" spans="1:9" x14ac:dyDescent="0.3">
      <c r="A645" t="str">
        <f t="shared" si="61"/>
        <v>202340zo</v>
      </c>
      <c r="B645">
        <f t="shared" si="56"/>
        <v>40</v>
      </c>
      <c r="C645" s="18">
        <f t="shared" si="57"/>
        <v>45207</v>
      </c>
      <c r="D645" t="str">
        <f t="shared" si="58"/>
        <v>zo</v>
      </c>
      <c r="E645">
        <f t="shared" si="59"/>
        <v>2023</v>
      </c>
      <c r="F645" t="s">
        <v>107</v>
      </c>
      <c r="G645" s="122" t="s">
        <v>107</v>
      </c>
      <c r="H645" s="122" t="s">
        <v>107</v>
      </c>
      <c r="I645">
        <f t="shared" si="60"/>
        <v>40</v>
      </c>
    </row>
    <row r="646" spans="1:9" x14ac:dyDescent="0.3">
      <c r="A646" t="str">
        <f t="shared" si="61"/>
        <v>202341ma</v>
      </c>
      <c r="B646">
        <f t="shared" si="56"/>
        <v>41</v>
      </c>
      <c r="C646" s="18">
        <f t="shared" si="57"/>
        <v>45208</v>
      </c>
      <c r="D646" t="str">
        <f t="shared" si="58"/>
        <v>ma</v>
      </c>
      <c r="E646">
        <f t="shared" si="59"/>
        <v>2023</v>
      </c>
      <c r="F646" t="s">
        <v>107</v>
      </c>
      <c r="G646" s="122" t="s">
        <v>107</v>
      </c>
      <c r="H646" s="122" t="s">
        <v>107</v>
      </c>
      <c r="I646">
        <f t="shared" si="60"/>
        <v>41</v>
      </c>
    </row>
    <row r="647" spans="1:9" x14ac:dyDescent="0.3">
      <c r="A647" t="str">
        <f t="shared" si="61"/>
        <v>202341di</v>
      </c>
      <c r="B647">
        <f t="shared" si="56"/>
        <v>41</v>
      </c>
      <c r="C647" s="18">
        <f t="shared" si="57"/>
        <v>45209</v>
      </c>
      <c r="D647" t="str">
        <f t="shared" si="58"/>
        <v>di</v>
      </c>
      <c r="E647">
        <f t="shared" si="59"/>
        <v>2023</v>
      </c>
      <c r="F647" t="s">
        <v>107</v>
      </c>
      <c r="G647" s="122" t="s">
        <v>107</v>
      </c>
      <c r="H647" s="122" t="s">
        <v>107</v>
      </c>
      <c r="I647">
        <f t="shared" si="60"/>
        <v>41</v>
      </c>
    </row>
    <row r="648" spans="1:9" x14ac:dyDescent="0.3">
      <c r="A648" t="str">
        <f t="shared" si="61"/>
        <v>202341wo</v>
      </c>
      <c r="B648">
        <f t="shared" si="56"/>
        <v>41</v>
      </c>
      <c r="C648" s="18">
        <f t="shared" si="57"/>
        <v>45210</v>
      </c>
      <c r="D648" t="str">
        <f t="shared" si="58"/>
        <v>wo</v>
      </c>
      <c r="E648">
        <f t="shared" si="59"/>
        <v>2023</v>
      </c>
      <c r="F648" t="s">
        <v>107</v>
      </c>
      <c r="G648" s="122" t="s">
        <v>107</v>
      </c>
      <c r="H648" s="122" t="s">
        <v>107</v>
      </c>
      <c r="I648">
        <f t="shared" si="60"/>
        <v>41</v>
      </c>
    </row>
    <row r="649" spans="1:9" x14ac:dyDescent="0.3">
      <c r="A649" t="str">
        <f t="shared" si="61"/>
        <v>202341do</v>
      </c>
      <c r="B649">
        <f t="shared" si="56"/>
        <v>41</v>
      </c>
      <c r="C649" s="18">
        <f t="shared" si="57"/>
        <v>45211</v>
      </c>
      <c r="D649" t="str">
        <f t="shared" si="58"/>
        <v>do</v>
      </c>
      <c r="E649">
        <f t="shared" si="59"/>
        <v>2023</v>
      </c>
      <c r="F649" t="s">
        <v>107</v>
      </c>
      <c r="G649" s="122" t="s">
        <v>107</v>
      </c>
      <c r="H649" s="122" t="s">
        <v>107</v>
      </c>
      <c r="I649">
        <f t="shared" si="60"/>
        <v>41</v>
      </c>
    </row>
    <row r="650" spans="1:9" x14ac:dyDescent="0.3">
      <c r="A650" t="str">
        <f t="shared" si="61"/>
        <v>202341vr</v>
      </c>
      <c r="B650">
        <f t="shared" ref="B650:B713" si="62">B643+1</f>
        <v>41</v>
      </c>
      <c r="C650" s="18">
        <f t="shared" ref="C650:C713" si="63">C649+1</f>
        <v>45212</v>
      </c>
      <c r="D650" t="str">
        <f t="shared" ref="D650:D713" si="64">+D643</f>
        <v>vr</v>
      </c>
      <c r="E650">
        <f t="shared" ref="E650:E713" si="65">YEAR(C650)</f>
        <v>2023</v>
      </c>
      <c r="F650" t="s">
        <v>107</v>
      </c>
      <c r="G650" s="122" t="s">
        <v>107</v>
      </c>
      <c r="H650" s="122" t="s">
        <v>107</v>
      </c>
      <c r="I650">
        <f t="shared" ref="I650:I713" si="66">+I643+1</f>
        <v>41</v>
      </c>
    </row>
    <row r="651" spans="1:9" x14ac:dyDescent="0.3">
      <c r="A651" t="str">
        <f t="shared" si="61"/>
        <v>202341za</v>
      </c>
      <c r="B651">
        <f t="shared" si="62"/>
        <v>41</v>
      </c>
      <c r="C651" s="18">
        <f t="shared" si="63"/>
        <v>45213</v>
      </c>
      <c r="D651" t="str">
        <f t="shared" si="64"/>
        <v>za</v>
      </c>
      <c r="E651">
        <f t="shared" si="65"/>
        <v>2023</v>
      </c>
      <c r="F651" t="s">
        <v>107</v>
      </c>
      <c r="G651" s="122" t="s">
        <v>107</v>
      </c>
      <c r="H651" s="122" t="s">
        <v>107</v>
      </c>
      <c r="I651">
        <f t="shared" si="66"/>
        <v>41</v>
      </c>
    </row>
    <row r="652" spans="1:9" x14ac:dyDescent="0.3">
      <c r="A652" t="str">
        <f t="shared" si="61"/>
        <v>202341zo</v>
      </c>
      <c r="B652">
        <f t="shared" si="62"/>
        <v>41</v>
      </c>
      <c r="C652" s="18">
        <f t="shared" si="63"/>
        <v>45214</v>
      </c>
      <c r="D652" t="str">
        <f t="shared" si="64"/>
        <v>zo</v>
      </c>
      <c r="E652">
        <f t="shared" si="65"/>
        <v>2023</v>
      </c>
      <c r="F652" t="s">
        <v>107</v>
      </c>
      <c r="G652" s="122" t="s">
        <v>107</v>
      </c>
      <c r="H652" s="122" t="s">
        <v>107</v>
      </c>
      <c r="I652">
        <f t="shared" si="66"/>
        <v>41</v>
      </c>
    </row>
    <row r="653" spans="1:9" x14ac:dyDescent="0.3">
      <c r="A653" t="str">
        <f t="shared" si="61"/>
        <v>202342ma</v>
      </c>
      <c r="B653">
        <f t="shared" si="62"/>
        <v>42</v>
      </c>
      <c r="C653" s="18">
        <f t="shared" si="63"/>
        <v>45215</v>
      </c>
      <c r="D653" t="str">
        <f t="shared" si="64"/>
        <v>ma</v>
      </c>
      <c r="E653">
        <f t="shared" si="65"/>
        <v>2023</v>
      </c>
      <c r="F653" t="s">
        <v>107</v>
      </c>
      <c r="G653" s="122" t="s">
        <v>107</v>
      </c>
      <c r="H653" s="122" t="s">
        <v>107</v>
      </c>
      <c r="I653">
        <f t="shared" si="66"/>
        <v>42</v>
      </c>
    </row>
    <row r="654" spans="1:9" x14ac:dyDescent="0.3">
      <c r="A654" t="str">
        <f t="shared" si="61"/>
        <v>202342di</v>
      </c>
      <c r="B654">
        <f t="shared" si="62"/>
        <v>42</v>
      </c>
      <c r="C654" s="18">
        <f t="shared" si="63"/>
        <v>45216</v>
      </c>
      <c r="D654" t="str">
        <f t="shared" si="64"/>
        <v>di</v>
      </c>
      <c r="E654">
        <f t="shared" si="65"/>
        <v>2023</v>
      </c>
      <c r="F654" t="s">
        <v>107</v>
      </c>
      <c r="G654" s="122" t="s">
        <v>107</v>
      </c>
      <c r="H654" s="122" t="s">
        <v>107</v>
      </c>
      <c r="I654">
        <f t="shared" si="66"/>
        <v>42</v>
      </c>
    </row>
    <row r="655" spans="1:9" x14ac:dyDescent="0.3">
      <c r="A655" t="str">
        <f t="shared" si="61"/>
        <v>202342wo</v>
      </c>
      <c r="B655">
        <f t="shared" si="62"/>
        <v>42</v>
      </c>
      <c r="C655" s="18">
        <f t="shared" si="63"/>
        <v>45217</v>
      </c>
      <c r="D655" t="str">
        <f t="shared" si="64"/>
        <v>wo</v>
      </c>
      <c r="E655">
        <f t="shared" si="65"/>
        <v>2023</v>
      </c>
      <c r="F655" t="s">
        <v>107</v>
      </c>
      <c r="G655" s="122" t="s">
        <v>107</v>
      </c>
      <c r="H655" s="122" t="s">
        <v>107</v>
      </c>
      <c r="I655">
        <f t="shared" si="66"/>
        <v>42</v>
      </c>
    </row>
    <row r="656" spans="1:9" x14ac:dyDescent="0.3">
      <c r="A656" t="str">
        <f t="shared" si="61"/>
        <v>202342do</v>
      </c>
      <c r="B656">
        <f t="shared" si="62"/>
        <v>42</v>
      </c>
      <c r="C656" s="18">
        <f t="shared" si="63"/>
        <v>45218</v>
      </c>
      <c r="D656" t="str">
        <f t="shared" si="64"/>
        <v>do</v>
      </c>
      <c r="E656">
        <f t="shared" si="65"/>
        <v>2023</v>
      </c>
      <c r="F656" t="s">
        <v>107</v>
      </c>
      <c r="G656" s="122" t="s">
        <v>107</v>
      </c>
      <c r="H656" s="122" t="s">
        <v>107</v>
      </c>
      <c r="I656">
        <f t="shared" si="66"/>
        <v>42</v>
      </c>
    </row>
    <row r="657" spans="1:9" x14ac:dyDescent="0.3">
      <c r="A657" t="str">
        <f t="shared" si="61"/>
        <v>202342vr</v>
      </c>
      <c r="B657">
        <f t="shared" si="62"/>
        <v>42</v>
      </c>
      <c r="C657" s="18">
        <f t="shared" si="63"/>
        <v>45219</v>
      </c>
      <c r="D657" t="str">
        <f t="shared" si="64"/>
        <v>vr</v>
      </c>
      <c r="E657">
        <f t="shared" si="65"/>
        <v>2023</v>
      </c>
      <c r="F657" t="s">
        <v>107</v>
      </c>
      <c r="G657" s="122" t="s">
        <v>107</v>
      </c>
      <c r="H657" s="122" t="s">
        <v>107</v>
      </c>
      <c r="I657">
        <f t="shared" si="66"/>
        <v>42</v>
      </c>
    </row>
    <row r="658" spans="1:9" x14ac:dyDescent="0.3">
      <c r="A658" t="str">
        <f t="shared" si="61"/>
        <v>202342za</v>
      </c>
      <c r="B658">
        <f t="shared" si="62"/>
        <v>42</v>
      </c>
      <c r="C658" s="18">
        <f t="shared" si="63"/>
        <v>45220</v>
      </c>
      <c r="D658" t="str">
        <f t="shared" si="64"/>
        <v>za</v>
      </c>
      <c r="E658">
        <f t="shared" si="65"/>
        <v>2023</v>
      </c>
      <c r="F658" t="s">
        <v>107</v>
      </c>
      <c r="G658" s="122" t="s">
        <v>107</v>
      </c>
      <c r="H658" s="122" t="s">
        <v>107</v>
      </c>
      <c r="I658">
        <f t="shared" si="66"/>
        <v>42</v>
      </c>
    </row>
    <row r="659" spans="1:9" x14ac:dyDescent="0.3">
      <c r="A659" t="str">
        <f t="shared" si="61"/>
        <v>202342zo</v>
      </c>
      <c r="B659">
        <f t="shared" si="62"/>
        <v>42</v>
      </c>
      <c r="C659" s="18">
        <f t="shared" si="63"/>
        <v>45221</v>
      </c>
      <c r="D659" t="str">
        <f t="shared" si="64"/>
        <v>zo</v>
      </c>
      <c r="E659">
        <f t="shared" si="65"/>
        <v>2023</v>
      </c>
      <c r="F659" t="s">
        <v>107</v>
      </c>
      <c r="G659" s="122" t="s">
        <v>107</v>
      </c>
      <c r="H659" s="122" t="s">
        <v>107</v>
      </c>
      <c r="I659">
        <f t="shared" si="66"/>
        <v>42</v>
      </c>
    </row>
    <row r="660" spans="1:9" x14ac:dyDescent="0.3">
      <c r="A660" t="str">
        <f t="shared" si="61"/>
        <v>202343ma</v>
      </c>
      <c r="B660">
        <f t="shared" si="62"/>
        <v>43</v>
      </c>
      <c r="C660" s="18">
        <f t="shared" si="63"/>
        <v>45222</v>
      </c>
      <c r="D660" t="str">
        <f t="shared" si="64"/>
        <v>ma</v>
      </c>
      <c r="E660">
        <f t="shared" si="65"/>
        <v>2023</v>
      </c>
      <c r="F660" t="s">
        <v>107</v>
      </c>
      <c r="G660" s="122" t="s">
        <v>107</v>
      </c>
      <c r="H660" s="122" t="s">
        <v>107</v>
      </c>
      <c r="I660">
        <f t="shared" si="66"/>
        <v>43</v>
      </c>
    </row>
    <row r="661" spans="1:9" x14ac:dyDescent="0.3">
      <c r="A661" t="str">
        <f t="shared" si="61"/>
        <v>202343di</v>
      </c>
      <c r="B661">
        <f t="shared" si="62"/>
        <v>43</v>
      </c>
      <c r="C661" s="18">
        <f t="shared" si="63"/>
        <v>45223</v>
      </c>
      <c r="D661" t="str">
        <f t="shared" si="64"/>
        <v>di</v>
      </c>
      <c r="E661">
        <f t="shared" si="65"/>
        <v>2023</v>
      </c>
      <c r="F661" t="s">
        <v>107</v>
      </c>
      <c r="G661" s="122" t="s">
        <v>107</v>
      </c>
      <c r="H661" s="122" t="s">
        <v>107</v>
      </c>
      <c r="I661">
        <f t="shared" si="66"/>
        <v>43</v>
      </c>
    </row>
    <row r="662" spans="1:9" x14ac:dyDescent="0.3">
      <c r="A662" t="str">
        <f t="shared" si="61"/>
        <v>202343wo</v>
      </c>
      <c r="B662">
        <f t="shared" si="62"/>
        <v>43</v>
      </c>
      <c r="C662" s="18">
        <f t="shared" si="63"/>
        <v>45224</v>
      </c>
      <c r="D662" t="str">
        <f t="shared" si="64"/>
        <v>wo</v>
      </c>
      <c r="E662">
        <f t="shared" si="65"/>
        <v>2023</v>
      </c>
      <c r="F662" t="s">
        <v>107</v>
      </c>
      <c r="G662" s="122" t="s">
        <v>107</v>
      </c>
      <c r="H662" s="122" t="s">
        <v>107</v>
      </c>
      <c r="I662">
        <f t="shared" si="66"/>
        <v>43</v>
      </c>
    </row>
    <row r="663" spans="1:9" x14ac:dyDescent="0.3">
      <c r="A663" t="str">
        <f t="shared" si="61"/>
        <v>202343do</v>
      </c>
      <c r="B663">
        <f t="shared" si="62"/>
        <v>43</v>
      </c>
      <c r="C663" s="18">
        <f t="shared" si="63"/>
        <v>45225</v>
      </c>
      <c r="D663" t="str">
        <f t="shared" si="64"/>
        <v>do</v>
      </c>
      <c r="E663">
        <f t="shared" si="65"/>
        <v>2023</v>
      </c>
      <c r="F663" t="s">
        <v>107</v>
      </c>
      <c r="G663" s="122" t="s">
        <v>107</v>
      </c>
      <c r="H663" s="122" t="s">
        <v>107</v>
      </c>
      <c r="I663">
        <f t="shared" si="66"/>
        <v>43</v>
      </c>
    </row>
    <row r="664" spans="1:9" x14ac:dyDescent="0.3">
      <c r="A664" t="str">
        <f t="shared" si="61"/>
        <v>202343vr</v>
      </c>
      <c r="B664">
        <f t="shared" si="62"/>
        <v>43</v>
      </c>
      <c r="C664" s="18">
        <f t="shared" si="63"/>
        <v>45226</v>
      </c>
      <c r="D664" t="str">
        <f t="shared" si="64"/>
        <v>vr</v>
      </c>
      <c r="E664">
        <f t="shared" si="65"/>
        <v>2023</v>
      </c>
      <c r="F664" t="s">
        <v>107</v>
      </c>
      <c r="G664" s="122" t="s">
        <v>107</v>
      </c>
      <c r="H664" s="122" t="s">
        <v>107</v>
      </c>
      <c r="I664">
        <f t="shared" si="66"/>
        <v>43</v>
      </c>
    </row>
    <row r="665" spans="1:9" x14ac:dyDescent="0.3">
      <c r="A665" t="str">
        <f t="shared" si="61"/>
        <v>202343za</v>
      </c>
      <c r="B665">
        <f t="shared" si="62"/>
        <v>43</v>
      </c>
      <c r="C665" s="18">
        <f t="shared" si="63"/>
        <v>45227</v>
      </c>
      <c r="D665" t="str">
        <f t="shared" si="64"/>
        <v>za</v>
      </c>
      <c r="E665">
        <f t="shared" si="65"/>
        <v>2023</v>
      </c>
      <c r="F665" t="s">
        <v>107</v>
      </c>
      <c r="G665" s="122" t="s">
        <v>107</v>
      </c>
      <c r="H665" s="122" t="s">
        <v>107</v>
      </c>
      <c r="I665">
        <f t="shared" si="66"/>
        <v>43</v>
      </c>
    </row>
    <row r="666" spans="1:9" x14ac:dyDescent="0.3">
      <c r="A666" t="str">
        <f t="shared" si="61"/>
        <v>202343zo</v>
      </c>
      <c r="B666">
        <f t="shared" si="62"/>
        <v>43</v>
      </c>
      <c r="C666" s="18">
        <f t="shared" si="63"/>
        <v>45228</v>
      </c>
      <c r="D666" t="str">
        <f t="shared" si="64"/>
        <v>zo</v>
      </c>
      <c r="E666">
        <f t="shared" si="65"/>
        <v>2023</v>
      </c>
      <c r="F666" t="s">
        <v>107</v>
      </c>
      <c r="G666" s="122" t="s">
        <v>107</v>
      </c>
      <c r="H666" s="122" t="s">
        <v>107</v>
      </c>
      <c r="I666">
        <f t="shared" si="66"/>
        <v>43</v>
      </c>
    </row>
    <row r="667" spans="1:9" x14ac:dyDescent="0.3">
      <c r="A667" t="str">
        <f t="shared" si="61"/>
        <v>202344ma</v>
      </c>
      <c r="B667">
        <f t="shared" si="62"/>
        <v>44</v>
      </c>
      <c r="C667" s="18">
        <f t="shared" si="63"/>
        <v>45229</v>
      </c>
      <c r="D667" t="str">
        <f t="shared" si="64"/>
        <v>ma</v>
      </c>
      <c r="E667">
        <f t="shared" si="65"/>
        <v>2023</v>
      </c>
      <c r="F667" t="s">
        <v>107</v>
      </c>
      <c r="G667" s="122" t="s">
        <v>107</v>
      </c>
      <c r="H667" s="122" t="s">
        <v>107</v>
      </c>
      <c r="I667">
        <f t="shared" si="66"/>
        <v>44</v>
      </c>
    </row>
    <row r="668" spans="1:9" x14ac:dyDescent="0.3">
      <c r="A668" t="str">
        <f t="shared" si="61"/>
        <v>202344di</v>
      </c>
      <c r="B668">
        <f t="shared" si="62"/>
        <v>44</v>
      </c>
      <c r="C668" s="18">
        <f t="shared" si="63"/>
        <v>45230</v>
      </c>
      <c r="D668" t="str">
        <f t="shared" si="64"/>
        <v>di</v>
      </c>
      <c r="E668">
        <f t="shared" si="65"/>
        <v>2023</v>
      </c>
      <c r="F668" t="s">
        <v>107</v>
      </c>
      <c r="G668" s="122" t="s">
        <v>107</v>
      </c>
      <c r="H668" s="122" t="s">
        <v>107</v>
      </c>
      <c r="I668">
        <f t="shared" si="66"/>
        <v>44</v>
      </c>
    </row>
    <row r="669" spans="1:9" x14ac:dyDescent="0.3">
      <c r="A669" t="str">
        <f t="shared" si="61"/>
        <v>202344wo</v>
      </c>
      <c r="B669">
        <f t="shared" si="62"/>
        <v>44</v>
      </c>
      <c r="C669" s="18">
        <f t="shared" si="63"/>
        <v>45231</v>
      </c>
      <c r="D669" t="str">
        <f t="shared" si="64"/>
        <v>wo</v>
      </c>
      <c r="E669">
        <f t="shared" si="65"/>
        <v>2023</v>
      </c>
      <c r="F669" t="s">
        <v>107</v>
      </c>
      <c r="G669" s="122" t="s">
        <v>107</v>
      </c>
      <c r="H669" s="122" t="s">
        <v>107</v>
      </c>
      <c r="I669">
        <f t="shared" si="66"/>
        <v>44</v>
      </c>
    </row>
    <row r="670" spans="1:9" x14ac:dyDescent="0.3">
      <c r="A670" t="str">
        <f t="shared" si="61"/>
        <v>202344do</v>
      </c>
      <c r="B670">
        <f t="shared" si="62"/>
        <v>44</v>
      </c>
      <c r="C670" s="18">
        <f t="shared" si="63"/>
        <v>45232</v>
      </c>
      <c r="D670" t="str">
        <f t="shared" si="64"/>
        <v>do</v>
      </c>
      <c r="E670">
        <f t="shared" si="65"/>
        <v>2023</v>
      </c>
      <c r="F670" t="s">
        <v>107</v>
      </c>
      <c r="G670" s="122" t="s">
        <v>107</v>
      </c>
      <c r="H670" s="122" t="s">
        <v>107</v>
      </c>
      <c r="I670">
        <f t="shared" si="66"/>
        <v>44</v>
      </c>
    </row>
    <row r="671" spans="1:9" x14ac:dyDescent="0.3">
      <c r="A671" t="str">
        <f t="shared" si="61"/>
        <v>202344vr</v>
      </c>
      <c r="B671">
        <f t="shared" si="62"/>
        <v>44</v>
      </c>
      <c r="C671" s="18">
        <f t="shared" si="63"/>
        <v>45233</v>
      </c>
      <c r="D671" t="str">
        <f t="shared" si="64"/>
        <v>vr</v>
      </c>
      <c r="E671">
        <f t="shared" si="65"/>
        <v>2023</v>
      </c>
      <c r="F671" t="s">
        <v>107</v>
      </c>
      <c r="G671" s="122" t="s">
        <v>107</v>
      </c>
      <c r="H671" s="122" t="s">
        <v>107</v>
      </c>
      <c r="I671">
        <f t="shared" si="66"/>
        <v>44</v>
      </c>
    </row>
    <row r="672" spans="1:9" x14ac:dyDescent="0.3">
      <c r="A672" t="str">
        <f t="shared" si="61"/>
        <v>202344za</v>
      </c>
      <c r="B672">
        <f t="shared" si="62"/>
        <v>44</v>
      </c>
      <c r="C672" s="18">
        <f t="shared" si="63"/>
        <v>45234</v>
      </c>
      <c r="D672" t="str">
        <f t="shared" si="64"/>
        <v>za</v>
      </c>
      <c r="E672">
        <f t="shared" si="65"/>
        <v>2023</v>
      </c>
      <c r="F672" t="s">
        <v>107</v>
      </c>
      <c r="G672" s="122" t="s">
        <v>107</v>
      </c>
      <c r="H672" s="122" t="s">
        <v>107</v>
      </c>
      <c r="I672">
        <f t="shared" si="66"/>
        <v>44</v>
      </c>
    </row>
    <row r="673" spans="1:9" x14ac:dyDescent="0.3">
      <c r="A673" t="str">
        <f t="shared" si="61"/>
        <v>202344zo</v>
      </c>
      <c r="B673">
        <f t="shared" si="62"/>
        <v>44</v>
      </c>
      <c r="C673" s="18">
        <f t="shared" si="63"/>
        <v>45235</v>
      </c>
      <c r="D673" t="str">
        <f t="shared" si="64"/>
        <v>zo</v>
      </c>
      <c r="E673">
        <f t="shared" si="65"/>
        <v>2023</v>
      </c>
      <c r="F673" t="s">
        <v>107</v>
      </c>
      <c r="G673" s="122" t="s">
        <v>107</v>
      </c>
      <c r="H673" s="122" t="s">
        <v>107</v>
      </c>
      <c r="I673">
        <f t="shared" si="66"/>
        <v>44</v>
      </c>
    </row>
    <row r="674" spans="1:9" x14ac:dyDescent="0.3">
      <c r="A674" t="str">
        <f t="shared" si="61"/>
        <v>202345ma</v>
      </c>
      <c r="B674">
        <f t="shared" si="62"/>
        <v>45</v>
      </c>
      <c r="C674" s="18">
        <f t="shared" si="63"/>
        <v>45236</v>
      </c>
      <c r="D674" t="str">
        <f t="shared" si="64"/>
        <v>ma</v>
      </c>
      <c r="E674">
        <f t="shared" si="65"/>
        <v>2023</v>
      </c>
      <c r="F674" t="s">
        <v>107</v>
      </c>
      <c r="G674" s="122" t="s">
        <v>107</v>
      </c>
      <c r="H674" s="122" t="s">
        <v>107</v>
      </c>
      <c r="I674">
        <f t="shared" si="66"/>
        <v>45</v>
      </c>
    </row>
    <row r="675" spans="1:9" x14ac:dyDescent="0.3">
      <c r="A675" t="str">
        <f t="shared" si="61"/>
        <v>202345di</v>
      </c>
      <c r="B675">
        <f t="shared" si="62"/>
        <v>45</v>
      </c>
      <c r="C675" s="18">
        <f t="shared" si="63"/>
        <v>45237</v>
      </c>
      <c r="D675" t="str">
        <f t="shared" si="64"/>
        <v>di</v>
      </c>
      <c r="E675">
        <f t="shared" si="65"/>
        <v>2023</v>
      </c>
      <c r="F675" t="s">
        <v>107</v>
      </c>
      <c r="G675" s="122" t="s">
        <v>107</v>
      </c>
      <c r="H675" s="122" t="s">
        <v>107</v>
      </c>
      <c r="I675">
        <f t="shared" si="66"/>
        <v>45</v>
      </c>
    </row>
    <row r="676" spans="1:9" x14ac:dyDescent="0.3">
      <c r="A676" t="str">
        <f t="shared" si="61"/>
        <v>202345wo</v>
      </c>
      <c r="B676">
        <f t="shared" si="62"/>
        <v>45</v>
      </c>
      <c r="C676" s="18">
        <f t="shared" si="63"/>
        <v>45238</v>
      </c>
      <c r="D676" t="str">
        <f t="shared" si="64"/>
        <v>wo</v>
      </c>
      <c r="E676">
        <f t="shared" si="65"/>
        <v>2023</v>
      </c>
      <c r="F676" t="s">
        <v>107</v>
      </c>
      <c r="G676" s="122" t="s">
        <v>107</v>
      </c>
      <c r="H676" s="122" t="s">
        <v>107</v>
      </c>
      <c r="I676">
        <f t="shared" si="66"/>
        <v>45</v>
      </c>
    </row>
    <row r="677" spans="1:9" x14ac:dyDescent="0.3">
      <c r="A677" t="str">
        <f t="shared" si="61"/>
        <v>202345do</v>
      </c>
      <c r="B677">
        <f t="shared" si="62"/>
        <v>45</v>
      </c>
      <c r="C677" s="18">
        <f t="shared" si="63"/>
        <v>45239</v>
      </c>
      <c r="D677" t="str">
        <f t="shared" si="64"/>
        <v>do</v>
      </c>
      <c r="E677">
        <f t="shared" si="65"/>
        <v>2023</v>
      </c>
      <c r="F677" t="s">
        <v>107</v>
      </c>
      <c r="G677" s="122" t="s">
        <v>107</v>
      </c>
      <c r="H677" s="122" t="s">
        <v>107</v>
      </c>
      <c r="I677">
        <f t="shared" si="66"/>
        <v>45</v>
      </c>
    </row>
    <row r="678" spans="1:9" x14ac:dyDescent="0.3">
      <c r="A678" t="str">
        <f t="shared" si="61"/>
        <v>202345vr</v>
      </c>
      <c r="B678">
        <f t="shared" si="62"/>
        <v>45</v>
      </c>
      <c r="C678" s="18">
        <f t="shared" si="63"/>
        <v>45240</v>
      </c>
      <c r="D678" t="str">
        <f t="shared" si="64"/>
        <v>vr</v>
      </c>
      <c r="E678">
        <f t="shared" si="65"/>
        <v>2023</v>
      </c>
      <c r="F678" t="s">
        <v>107</v>
      </c>
      <c r="G678" s="122" t="s">
        <v>107</v>
      </c>
      <c r="H678" s="122" t="s">
        <v>107</v>
      </c>
      <c r="I678">
        <f t="shared" si="66"/>
        <v>45</v>
      </c>
    </row>
    <row r="679" spans="1:9" x14ac:dyDescent="0.3">
      <c r="A679" t="str">
        <f t="shared" si="61"/>
        <v>202345za</v>
      </c>
      <c r="B679">
        <f t="shared" si="62"/>
        <v>45</v>
      </c>
      <c r="C679" s="18">
        <f t="shared" si="63"/>
        <v>45241</v>
      </c>
      <c r="D679" t="str">
        <f t="shared" si="64"/>
        <v>za</v>
      </c>
      <c r="E679">
        <f t="shared" si="65"/>
        <v>2023</v>
      </c>
      <c r="F679" t="s">
        <v>107</v>
      </c>
      <c r="G679" s="122" t="s">
        <v>107</v>
      </c>
      <c r="H679" s="122" t="s">
        <v>107</v>
      </c>
      <c r="I679">
        <f t="shared" si="66"/>
        <v>45</v>
      </c>
    </row>
    <row r="680" spans="1:9" x14ac:dyDescent="0.3">
      <c r="A680" t="str">
        <f t="shared" si="61"/>
        <v>202345zo</v>
      </c>
      <c r="B680">
        <f t="shared" si="62"/>
        <v>45</v>
      </c>
      <c r="C680" s="18">
        <f t="shared" si="63"/>
        <v>45242</v>
      </c>
      <c r="D680" t="str">
        <f t="shared" si="64"/>
        <v>zo</v>
      </c>
      <c r="E680">
        <f t="shared" si="65"/>
        <v>2023</v>
      </c>
      <c r="F680" t="s">
        <v>107</v>
      </c>
      <c r="G680" s="122" t="s">
        <v>107</v>
      </c>
      <c r="H680" s="122" t="s">
        <v>107</v>
      </c>
      <c r="I680">
        <f t="shared" si="66"/>
        <v>45</v>
      </c>
    </row>
    <row r="681" spans="1:9" x14ac:dyDescent="0.3">
      <c r="A681" t="str">
        <f t="shared" si="61"/>
        <v>202346ma</v>
      </c>
      <c r="B681">
        <f t="shared" si="62"/>
        <v>46</v>
      </c>
      <c r="C681" s="18">
        <f t="shared" si="63"/>
        <v>45243</v>
      </c>
      <c r="D681" t="str">
        <f t="shared" si="64"/>
        <v>ma</v>
      </c>
      <c r="E681">
        <f t="shared" si="65"/>
        <v>2023</v>
      </c>
      <c r="F681" t="s">
        <v>107</v>
      </c>
      <c r="G681" s="122" t="s">
        <v>107</v>
      </c>
      <c r="H681" s="122" t="s">
        <v>107</v>
      </c>
      <c r="I681">
        <f t="shared" si="66"/>
        <v>46</v>
      </c>
    </row>
    <row r="682" spans="1:9" x14ac:dyDescent="0.3">
      <c r="A682" t="str">
        <f t="shared" si="61"/>
        <v>202346di</v>
      </c>
      <c r="B682">
        <f t="shared" si="62"/>
        <v>46</v>
      </c>
      <c r="C682" s="18">
        <f t="shared" si="63"/>
        <v>45244</v>
      </c>
      <c r="D682" t="str">
        <f t="shared" si="64"/>
        <v>di</v>
      </c>
      <c r="E682">
        <f t="shared" si="65"/>
        <v>2023</v>
      </c>
      <c r="F682" t="s">
        <v>107</v>
      </c>
      <c r="G682" s="122" t="s">
        <v>107</v>
      </c>
      <c r="H682" s="122" t="s">
        <v>107</v>
      </c>
      <c r="I682">
        <f t="shared" si="66"/>
        <v>46</v>
      </c>
    </row>
    <row r="683" spans="1:9" x14ac:dyDescent="0.3">
      <c r="A683" t="str">
        <f t="shared" si="61"/>
        <v>202346wo</v>
      </c>
      <c r="B683">
        <f t="shared" si="62"/>
        <v>46</v>
      </c>
      <c r="C683" s="18">
        <f t="shared" si="63"/>
        <v>45245</v>
      </c>
      <c r="D683" t="str">
        <f t="shared" si="64"/>
        <v>wo</v>
      </c>
      <c r="E683">
        <f t="shared" si="65"/>
        <v>2023</v>
      </c>
      <c r="F683" t="s">
        <v>107</v>
      </c>
      <c r="G683" s="122" t="s">
        <v>107</v>
      </c>
      <c r="H683" s="122" t="s">
        <v>107</v>
      </c>
      <c r="I683">
        <f t="shared" si="66"/>
        <v>46</v>
      </c>
    </row>
    <row r="684" spans="1:9" x14ac:dyDescent="0.3">
      <c r="A684" t="str">
        <f t="shared" si="61"/>
        <v>202346do</v>
      </c>
      <c r="B684">
        <f t="shared" si="62"/>
        <v>46</v>
      </c>
      <c r="C684" s="18">
        <f t="shared" si="63"/>
        <v>45246</v>
      </c>
      <c r="D684" t="str">
        <f t="shared" si="64"/>
        <v>do</v>
      </c>
      <c r="E684">
        <f t="shared" si="65"/>
        <v>2023</v>
      </c>
      <c r="F684" t="s">
        <v>107</v>
      </c>
      <c r="G684" s="122" t="s">
        <v>107</v>
      </c>
      <c r="H684" s="122" t="s">
        <v>107</v>
      </c>
      <c r="I684">
        <f t="shared" si="66"/>
        <v>46</v>
      </c>
    </row>
    <row r="685" spans="1:9" x14ac:dyDescent="0.3">
      <c r="A685" t="str">
        <f t="shared" si="61"/>
        <v>202346vr</v>
      </c>
      <c r="B685">
        <f t="shared" si="62"/>
        <v>46</v>
      </c>
      <c r="C685" s="18">
        <f t="shared" si="63"/>
        <v>45247</v>
      </c>
      <c r="D685" t="str">
        <f t="shared" si="64"/>
        <v>vr</v>
      </c>
      <c r="E685">
        <f t="shared" si="65"/>
        <v>2023</v>
      </c>
      <c r="F685" t="s">
        <v>107</v>
      </c>
      <c r="G685" s="122" t="s">
        <v>107</v>
      </c>
      <c r="H685" s="122" t="s">
        <v>107</v>
      </c>
      <c r="I685">
        <f t="shared" si="66"/>
        <v>46</v>
      </c>
    </row>
    <row r="686" spans="1:9" x14ac:dyDescent="0.3">
      <c r="A686" t="str">
        <f t="shared" si="61"/>
        <v>202346za</v>
      </c>
      <c r="B686">
        <f t="shared" si="62"/>
        <v>46</v>
      </c>
      <c r="C686" s="18">
        <f t="shared" si="63"/>
        <v>45248</v>
      </c>
      <c r="D686" t="str">
        <f t="shared" si="64"/>
        <v>za</v>
      </c>
      <c r="E686">
        <f t="shared" si="65"/>
        <v>2023</v>
      </c>
      <c r="F686" t="s">
        <v>107</v>
      </c>
      <c r="G686" s="122" t="s">
        <v>107</v>
      </c>
      <c r="H686" s="122" t="s">
        <v>107</v>
      </c>
      <c r="I686">
        <f t="shared" si="66"/>
        <v>46</v>
      </c>
    </row>
    <row r="687" spans="1:9" x14ac:dyDescent="0.3">
      <c r="A687" t="str">
        <f t="shared" si="61"/>
        <v>202346zo</v>
      </c>
      <c r="B687">
        <f t="shared" si="62"/>
        <v>46</v>
      </c>
      <c r="C687" s="18">
        <f t="shared" si="63"/>
        <v>45249</v>
      </c>
      <c r="D687" t="str">
        <f t="shared" si="64"/>
        <v>zo</v>
      </c>
      <c r="E687">
        <f t="shared" si="65"/>
        <v>2023</v>
      </c>
      <c r="F687" t="s">
        <v>107</v>
      </c>
      <c r="G687" s="122" t="s">
        <v>107</v>
      </c>
      <c r="H687" s="122" t="s">
        <v>107</v>
      </c>
      <c r="I687">
        <f t="shared" si="66"/>
        <v>46</v>
      </c>
    </row>
    <row r="688" spans="1:9" x14ac:dyDescent="0.3">
      <c r="A688" t="str">
        <f t="shared" si="61"/>
        <v>202347ma</v>
      </c>
      <c r="B688">
        <f t="shared" si="62"/>
        <v>47</v>
      </c>
      <c r="C688" s="18">
        <f t="shared" si="63"/>
        <v>45250</v>
      </c>
      <c r="D688" t="str">
        <f t="shared" si="64"/>
        <v>ma</v>
      </c>
      <c r="E688">
        <f t="shared" si="65"/>
        <v>2023</v>
      </c>
      <c r="F688" t="s">
        <v>107</v>
      </c>
      <c r="G688" s="122" t="s">
        <v>107</v>
      </c>
      <c r="H688" s="122" t="s">
        <v>107</v>
      </c>
      <c r="I688">
        <f t="shared" si="66"/>
        <v>47</v>
      </c>
    </row>
    <row r="689" spans="1:9" x14ac:dyDescent="0.3">
      <c r="A689" t="str">
        <f t="shared" si="61"/>
        <v>202347di</v>
      </c>
      <c r="B689">
        <f t="shared" si="62"/>
        <v>47</v>
      </c>
      <c r="C689" s="18">
        <f t="shared" si="63"/>
        <v>45251</v>
      </c>
      <c r="D689" t="str">
        <f t="shared" si="64"/>
        <v>di</v>
      </c>
      <c r="E689">
        <f t="shared" si="65"/>
        <v>2023</v>
      </c>
      <c r="F689" t="s">
        <v>107</v>
      </c>
      <c r="G689" s="122" t="s">
        <v>107</v>
      </c>
      <c r="H689" s="122" t="s">
        <v>107</v>
      </c>
      <c r="I689">
        <f t="shared" si="66"/>
        <v>47</v>
      </c>
    </row>
    <row r="690" spans="1:9" x14ac:dyDescent="0.3">
      <c r="A690" t="str">
        <f t="shared" si="61"/>
        <v>202347wo</v>
      </c>
      <c r="B690">
        <f t="shared" si="62"/>
        <v>47</v>
      </c>
      <c r="C690" s="18">
        <f t="shared" si="63"/>
        <v>45252</v>
      </c>
      <c r="D690" t="str">
        <f t="shared" si="64"/>
        <v>wo</v>
      </c>
      <c r="E690">
        <f t="shared" si="65"/>
        <v>2023</v>
      </c>
      <c r="F690" t="s">
        <v>107</v>
      </c>
      <c r="G690" s="122" t="s">
        <v>107</v>
      </c>
      <c r="H690" s="122" t="s">
        <v>107</v>
      </c>
      <c r="I690">
        <f t="shared" si="66"/>
        <v>47</v>
      </c>
    </row>
    <row r="691" spans="1:9" x14ac:dyDescent="0.3">
      <c r="A691" t="str">
        <f t="shared" si="61"/>
        <v>202347do</v>
      </c>
      <c r="B691">
        <f t="shared" si="62"/>
        <v>47</v>
      </c>
      <c r="C691" s="18">
        <f t="shared" si="63"/>
        <v>45253</v>
      </c>
      <c r="D691" t="str">
        <f t="shared" si="64"/>
        <v>do</v>
      </c>
      <c r="E691">
        <f t="shared" si="65"/>
        <v>2023</v>
      </c>
      <c r="F691" t="s">
        <v>107</v>
      </c>
      <c r="G691" s="122" t="s">
        <v>107</v>
      </c>
      <c r="H691" s="122" t="s">
        <v>107</v>
      </c>
      <c r="I691">
        <f t="shared" si="66"/>
        <v>47</v>
      </c>
    </row>
    <row r="692" spans="1:9" x14ac:dyDescent="0.3">
      <c r="A692" t="str">
        <f t="shared" si="61"/>
        <v>202347vr</v>
      </c>
      <c r="B692">
        <f t="shared" si="62"/>
        <v>47</v>
      </c>
      <c r="C692" s="18">
        <f t="shared" si="63"/>
        <v>45254</v>
      </c>
      <c r="D692" t="str">
        <f t="shared" si="64"/>
        <v>vr</v>
      </c>
      <c r="E692">
        <f t="shared" si="65"/>
        <v>2023</v>
      </c>
      <c r="F692" t="s">
        <v>107</v>
      </c>
      <c r="G692" s="122" t="s">
        <v>107</v>
      </c>
      <c r="H692" s="122" t="s">
        <v>107</v>
      </c>
      <c r="I692">
        <f t="shared" si="66"/>
        <v>47</v>
      </c>
    </row>
    <row r="693" spans="1:9" x14ac:dyDescent="0.3">
      <c r="A693" t="str">
        <f t="shared" si="61"/>
        <v>202347za</v>
      </c>
      <c r="B693">
        <f t="shared" si="62"/>
        <v>47</v>
      </c>
      <c r="C693" s="18">
        <f t="shared" si="63"/>
        <v>45255</v>
      </c>
      <c r="D693" t="str">
        <f t="shared" si="64"/>
        <v>za</v>
      </c>
      <c r="E693">
        <f t="shared" si="65"/>
        <v>2023</v>
      </c>
      <c r="F693" t="s">
        <v>107</v>
      </c>
      <c r="G693" s="122" t="s">
        <v>107</v>
      </c>
      <c r="H693" s="122" t="s">
        <v>107</v>
      </c>
      <c r="I693">
        <f t="shared" si="66"/>
        <v>47</v>
      </c>
    </row>
    <row r="694" spans="1:9" x14ac:dyDescent="0.3">
      <c r="A694" t="str">
        <f t="shared" si="61"/>
        <v>202347zo</v>
      </c>
      <c r="B694">
        <f t="shared" si="62"/>
        <v>47</v>
      </c>
      <c r="C694" s="18">
        <f t="shared" si="63"/>
        <v>45256</v>
      </c>
      <c r="D694" t="str">
        <f t="shared" si="64"/>
        <v>zo</v>
      </c>
      <c r="E694">
        <f t="shared" si="65"/>
        <v>2023</v>
      </c>
      <c r="F694" t="s">
        <v>107</v>
      </c>
      <c r="G694" s="122" t="s">
        <v>107</v>
      </c>
      <c r="H694" s="122" t="s">
        <v>107</v>
      </c>
      <c r="I694">
        <f t="shared" si="66"/>
        <v>47</v>
      </c>
    </row>
    <row r="695" spans="1:9" x14ac:dyDescent="0.3">
      <c r="A695" t="str">
        <f t="shared" si="61"/>
        <v>202348ma</v>
      </c>
      <c r="B695">
        <f t="shared" si="62"/>
        <v>48</v>
      </c>
      <c r="C695" s="18">
        <f t="shared" si="63"/>
        <v>45257</v>
      </c>
      <c r="D695" t="str">
        <f t="shared" si="64"/>
        <v>ma</v>
      </c>
      <c r="E695">
        <f t="shared" si="65"/>
        <v>2023</v>
      </c>
      <c r="F695" t="s">
        <v>107</v>
      </c>
      <c r="G695" s="122" t="s">
        <v>107</v>
      </c>
      <c r="H695" s="122" t="s">
        <v>107</v>
      </c>
      <c r="I695">
        <f t="shared" si="66"/>
        <v>48</v>
      </c>
    </row>
    <row r="696" spans="1:9" x14ac:dyDescent="0.3">
      <c r="A696" t="str">
        <f t="shared" si="61"/>
        <v>202348di</v>
      </c>
      <c r="B696">
        <f t="shared" si="62"/>
        <v>48</v>
      </c>
      <c r="C696" s="18">
        <f t="shared" si="63"/>
        <v>45258</v>
      </c>
      <c r="D696" t="str">
        <f t="shared" si="64"/>
        <v>di</v>
      </c>
      <c r="E696">
        <f t="shared" si="65"/>
        <v>2023</v>
      </c>
      <c r="F696" t="s">
        <v>107</v>
      </c>
      <c r="G696" s="122" t="s">
        <v>107</v>
      </c>
      <c r="H696" s="122" t="s">
        <v>107</v>
      </c>
      <c r="I696">
        <f t="shared" si="66"/>
        <v>48</v>
      </c>
    </row>
    <row r="697" spans="1:9" x14ac:dyDescent="0.3">
      <c r="A697" t="str">
        <f t="shared" si="61"/>
        <v>202348wo</v>
      </c>
      <c r="B697">
        <f t="shared" si="62"/>
        <v>48</v>
      </c>
      <c r="C697" s="18">
        <f t="shared" si="63"/>
        <v>45259</v>
      </c>
      <c r="D697" t="str">
        <f t="shared" si="64"/>
        <v>wo</v>
      </c>
      <c r="E697">
        <f t="shared" si="65"/>
        <v>2023</v>
      </c>
      <c r="F697" t="s">
        <v>107</v>
      </c>
      <c r="G697" s="122" t="s">
        <v>107</v>
      </c>
      <c r="H697" s="122" t="s">
        <v>107</v>
      </c>
      <c r="I697">
        <f t="shared" si="66"/>
        <v>48</v>
      </c>
    </row>
    <row r="698" spans="1:9" x14ac:dyDescent="0.3">
      <c r="A698" t="str">
        <f t="shared" si="61"/>
        <v>202348do</v>
      </c>
      <c r="B698">
        <f t="shared" si="62"/>
        <v>48</v>
      </c>
      <c r="C698" s="18">
        <f t="shared" si="63"/>
        <v>45260</v>
      </c>
      <c r="D698" t="str">
        <f t="shared" si="64"/>
        <v>do</v>
      </c>
      <c r="E698">
        <f t="shared" si="65"/>
        <v>2023</v>
      </c>
      <c r="F698" t="s">
        <v>107</v>
      </c>
      <c r="G698" s="122" t="s">
        <v>107</v>
      </c>
      <c r="H698" s="122" t="s">
        <v>107</v>
      </c>
      <c r="I698">
        <f t="shared" si="66"/>
        <v>48</v>
      </c>
    </row>
    <row r="699" spans="1:9" x14ac:dyDescent="0.3">
      <c r="A699" t="str">
        <f t="shared" si="61"/>
        <v>202348vr</v>
      </c>
      <c r="B699">
        <f t="shared" si="62"/>
        <v>48</v>
      </c>
      <c r="C699" s="18">
        <f t="shared" si="63"/>
        <v>45261</v>
      </c>
      <c r="D699" t="str">
        <f t="shared" si="64"/>
        <v>vr</v>
      </c>
      <c r="E699">
        <f t="shared" si="65"/>
        <v>2023</v>
      </c>
      <c r="F699" t="s">
        <v>107</v>
      </c>
      <c r="G699" s="122" t="s">
        <v>107</v>
      </c>
      <c r="H699" s="122" t="s">
        <v>107</v>
      </c>
      <c r="I699">
        <f t="shared" si="66"/>
        <v>48</v>
      </c>
    </row>
    <row r="700" spans="1:9" x14ac:dyDescent="0.3">
      <c r="A700" t="str">
        <f t="shared" si="61"/>
        <v>202348za</v>
      </c>
      <c r="B700">
        <f t="shared" si="62"/>
        <v>48</v>
      </c>
      <c r="C700" s="18">
        <f t="shared" si="63"/>
        <v>45262</v>
      </c>
      <c r="D700" t="str">
        <f t="shared" si="64"/>
        <v>za</v>
      </c>
      <c r="E700">
        <f t="shared" si="65"/>
        <v>2023</v>
      </c>
      <c r="F700" t="s">
        <v>107</v>
      </c>
      <c r="G700" s="122" t="s">
        <v>107</v>
      </c>
      <c r="H700" s="122" t="s">
        <v>107</v>
      </c>
      <c r="I700">
        <f t="shared" si="66"/>
        <v>48</v>
      </c>
    </row>
    <row r="701" spans="1:9" x14ac:dyDescent="0.3">
      <c r="A701" t="str">
        <f t="shared" si="61"/>
        <v>202348zo</v>
      </c>
      <c r="B701">
        <f t="shared" si="62"/>
        <v>48</v>
      </c>
      <c r="C701" s="18">
        <f t="shared" si="63"/>
        <v>45263</v>
      </c>
      <c r="D701" t="str">
        <f t="shared" si="64"/>
        <v>zo</v>
      </c>
      <c r="E701">
        <f t="shared" si="65"/>
        <v>2023</v>
      </c>
      <c r="F701" t="s">
        <v>107</v>
      </c>
      <c r="G701" s="122" t="s">
        <v>107</v>
      </c>
      <c r="H701" s="122" t="s">
        <v>107</v>
      </c>
      <c r="I701">
        <f t="shared" si="66"/>
        <v>48</v>
      </c>
    </row>
    <row r="702" spans="1:9" x14ac:dyDescent="0.3">
      <c r="A702" t="str">
        <f t="shared" si="61"/>
        <v>202349ma</v>
      </c>
      <c r="B702">
        <f t="shared" si="62"/>
        <v>49</v>
      </c>
      <c r="C702" s="18">
        <f t="shared" si="63"/>
        <v>45264</v>
      </c>
      <c r="D702" t="str">
        <f t="shared" si="64"/>
        <v>ma</v>
      </c>
      <c r="E702">
        <f t="shared" si="65"/>
        <v>2023</v>
      </c>
      <c r="F702" t="s">
        <v>107</v>
      </c>
      <c r="G702" s="122" t="s">
        <v>107</v>
      </c>
      <c r="H702" s="122" t="s">
        <v>107</v>
      </c>
      <c r="I702">
        <f t="shared" si="66"/>
        <v>49</v>
      </c>
    </row>
    <row r="703" spans="1:9" x14ac:dyDescent="0.3">
      <c r="A703" t="str">
        <f t="shared" si="61"/>
        <v>202349di</v>
      </c>
      <c r="B703">
        <f t="shared" si="62"/>
        <v>49</v>
      </c>
      <c r="C703" s="18">
        <f t="shared" si="63"/>
        <v>45265</v>
      </c>
      <c r="D703" t="str">
        <f t="shared" si="64"/>
        <v>di</v>
      </c>
      <c r="E703">
        <f t="shared" si="65"/>
        <v>2023</v>
      </c>
      <c r="F703" t="s">
        <v>107</v>
      </c>
      <c r="G703" s="122" t="s">
        <v>107</v>
      </c>
      <c r="H703" s="122" t="s">
        <v>107</v>
      </c>
      <c r="I703">
        <f t="shared" si="66"/>
        <v>49</v>
      </c>
    </row>
    <row r="704" spans="1:9" x14ac:dyDescent="0.3">
      <c r="A704" t="str">
        <f t="shared" si="61"/>
        <v>202349wo</v>
      </c>
      <c r="B704">
        <f t="shared" si="62"/>
        <v>49</v>
      </c>
      <c r="C704" s="18">
        <f t="shared" si="63"/>
        <v>45266</v>
      </c>
      <c r="D704" t="str">
        <f t="shared" si="64"/>
        <v>wo</v>
      </c>
      <c r="E704">
        <f t="shared" si="65"/>
        <v>2023</v>
      </c>
      <c r="F704" t="s">
        <v>107</v>
      </c>
      <c r="G704" s="122" t="s">
        <v>107</v>
      </c>
      <c r="H704" s="122" t="s">
        <v>107</v>
      </c>
      <c r="I704">
        <f t="shared" si="66"/>
        <v>49</v>
      </c>
    </row>
    <row r="705" spans="1:9" x14ac:dyDescent="0.3">
      <c r="A705" t="str">
        <f t="shared" si="61"/>
        <v>202349do</v>
      </c>
      <c r="B705">
        <f t="shared" si="62"/>
        <v>49</v>
      </c>
      <c r="C705" s="18">
        <f t="shared" si="63"/>
        <v>45267</v>
      </c>
      <c r="D705" t="str">
        <f t="shared" si="64"/>
        <v>do</v>
      </c>
      <c r="E705">
        <f t="shared" si="65"/>
        <v>2023</v>
      </c>
      <c r="F705" t="s">
        <v>107</v>
      </c>
      <c r="G705" s="122" t="s">
        <v>107</v>
      </c>
      <c r="H705" s="122" t="s">
        <v>107</v>
      </c>
      <c r="I705">
        <f t="shared" si="66"/>
        <v>49</v>
      </c>
    </row>
    <row r="706" spans="1:9" x14ac:dyDescent="0.3">
      <c r="A706" t="str">
        <f t="shared" ref="A706:A769" si="67">E706&amp;B706&amp;D706</f>
        <v>202349vr</v>
      </c>
      <c r="B706">
        <f t="shared" si="62"/>
        <v>49</v>
      </c>
      <c r="C706" s="18">
        <f t="shared" si="63"/>
        <v>45268</v>
      </c>
      <c r="D706" t="str">
        <f t="shared" si="64"/>
        <v>vr</v>
      </c>
      <c r="E706">
        <f t="shared" si="65"/>
        <v>2023</v>
      </c>
      <c r="F706" t="s">
        <v>107</v>
      </c>
      <c r="G706" s="122" t="s">
        <v>107</v>
      </c>
      <c r="H706" s="122" t="s">
        <v>107</v>
      </c>
      <c r="I706">
        <f t="shared" si="66"/>
        <v>49</v>
      </c>
    </row>
    <row r="707" spans="1:9" x14ac:dyDescent="0.3">
      <c r="A707" t="str">
        <f t="shared" si="67"/>
        <v>202349za</v>
      </c>
      <c r="B707">
        <f t="shared" si="62"/>
        <v>49</v>
      </c>
      <c r="C707" s="18">
        <f t="shared" si="63"/>
        <v>45269</v>
      </c>
      <c r="D707" t="str">
        <f t="shared" si="64"/>
        <v>za</v>
      </c>
      <c r="E707">
        <f t="shared" si="65"/>
        <v>2023</v>
      </c>
      <c r="F707" t="s">
        <v>107</v>
      </c>
      <c r="G707" s="122" t="s">
        <v>107</v>
      </c>
      <c r="H707" s="122" t="s">
        <v>107</v>
      </c>
      <c r="I707">
        <f t="shared" si="66"/>
        <v>49</v>
      </c>
    </row>
    <row r="708" spans="1:9" x14ac:dyDescent="0.3">
      <c r="A708" t="str">
        <f t="shared" si="67"/>
        <v>202349zo</v>
      </c>
      <c r="B708">
        <f t="shared" si="62"/>
        <v>49</v>
      </c>
      <c r="C708" s="18">
        <f t="shared" si="63"/>
        <v>45270</v>
      </c>
      <c r="D708" t="str">
        <f t="shared" si="64"/>
        <v>zo</v>
      </c>
      <c r="E708">
        <f t="shared" si="65"/>
        <v>2023</v>
      </c>
      <c r="F708" t="s">
        <v>107</v>
      </c>
      <c r="G708" s="122" t="s">
        <v>107</v>
      </c>
      <c r="H708" s="122" t="s">
        <v>107</v>
      </c>
      <c r="I708">
        <f t="shared" si="66"/>
        <v>49</v>
      </c>
    </row>
    <row r="709" spans="1:9" x14ac:dyDescent="0.3">
      <c r="A709" t="str">
        <f t="shared" si="67"/>
        <v>202350ma</v>
      </c>
      <c r="B709">
        <f t="shared" si="62"/>
        <v>50</v>
      </c>
      <c r="C709" s="18">
        <f t="shared" si="63"/>
        <v>45271</v>
      </c>
      <c r="D709" t="str">
        <f t="shared" si="64"/>
        <v>ma</v>
      </c>
      <c r="E709">
        <f t="shared" si="65"/>
        <v>2023</v>
      </c>
      <c r="F709" t="s">
        <v>107</v>
      </c>
      <c r="G709" s="122" t="s">
        <v>107</v>
      </c>
      <c r="H709" s="122" t="s">
        <v>107</v>
      </c>
      <c r="I709">
        <f t="shared" si="66"/>
        <v>50</v>
      </c>
    </row>
    <row r="710" spans="1:9" x14ac:dyDescent="0.3">
      <c r="A710" t="str">
        <f t="shared" si="67"/>
        <v>202350di</v>
      </c>
      <c r="B710">
        <f t="shared" si="62"/>
        <v>50</v>
      </c>
      <c r="C710" s="18">
        <f t="shared" si="63"/>
        <v>45272</v>
      </c>
      <c r="D710" t="str">
        <f t="shared" si="64"/>
        <v>di</v>
      </c>
      <c r="E710">
        <f t="shared" si="65"/>
        <v>2023</v>
      </c>
      <c r="F710" t="s">
        <v>107</v>
      </c>
      <c r="G710" s="122" t="s">
        <v>107</v>
      </c>
      <c r="H710" s="122" t="s">
        <v>107</v>
      </c>
      <c r="I710">
        <f t="shared" si="66"/>
        <v>50</v>
      </c>
    </row>
    <row r="711" spans="1:9" x14ac:dyDescent="0.3">
      <c r="A711" t="str">
        <f t="shared" si="67"/>
        <v>202350wo</v>
      </c>
      <c r="B711">
        <f t="shared" si="62"/>
        <v>50</v>
      </c>
      <c r="C711" s="18">
        <f t="shared" si="63"/>
        <v>45273</v>
      </c>
      <c r="D711" t="str">
        <f t="shared" si="64"/>
        <v>wo</v>
      </c>
      <c r="E711">
        <f t="shared" si="65"/>
        <v>2023</v>
      </c>
      <c r="F711" t="s">
        <v>107</v>
      </c>
      <c r="G711" s="122" t="s">
        <v>107</v>
      </c>
      <c r="H711" s="122" t="s">
        <v>107</v>
      </c>
      <c r="I711">
        <f t="shared" si="66"/>
        <v>50</v>
      </c>
    </row>
    <row r="712" spans="1:9" x14ac:dyDescent="0.3">
      <c r="A712" t="str">
        <f t="shared" si="67"/>
        <v>202350do</v>
      </c>
      <c r="B712">
        <f t="shared" si="62"/>
        <v>50</v>
      </c>
      <c r="C712" s="18">
        <f t="shared" si="63"/>
        <v>45274</v>
      </c>
      <c r="D712" t="str">
        <f t="shared" si="64"/>
        <v>do</v>
      </c>
      <c r="E712">
        <f t="shared" si="65"/>
        <v>2023</v>
      </c>
      <c r="F712" t="s">
        <v>107</v>
      </c>
      <c r="G712" s="122" t="s">
        <v>107</v>
      </c>
      <c r="H712" s="122" t="s">
        <v>107</v>
      </c>
      <c r="I712">
        <f t="shared" si="66"/>
        <v>50</v>
      </c>
    </row>
    <row r="713" spans="1:9" x14ac:dyDescent="0.3">
      <c r="A713" t="str">
        <f t="shared" si="67"/>
        <v>202350vr</v>
      </c>
      <c r="B713">
        <f t="shared" si="62"/>
        <v>50</v>
      </c>
      <c r="C713" s="18">
        <f t="shared" si="63"/>
        <v>45275</v>
      </c>
      <c r="D713" t="str">
        <f t="shared" si="64"/>
        <v>vr</v>
      </c>
      <c r="E713">
        <f t="shared" si="65"/>
        <v>2023</v>
      </c>
      <c r="F713" t="s">
        <v>107</v>
      </c>
      <c r="G713" s="122" t="s">
        <v>107</v>
      </c>
      <c r="H713" s="122" t="s">
        <v>107</v>
      </c>
      <c r="I713">
        <f t="shared" si="66"/>
        <v>50</v>
      </c>
    </row>
    <row r="714" spans="1:9" x14ac:dyDescent="0.3">
      <c r="A714" t="str">
        <f t="shared" si="67"/>
        <v>202350za</v>
      </c>
      <c r="B714">
        <f t="shared" ref="B714:B777" si="68">B707+1</f>
        <v>50</v>
      </c>
      <c r="C714" s="18">
        <f t="shared" ref="C714:C777" si="69">C713+1</f>
        <v>45276</v>
      </c>
      <c r="D714" t="str">
        <f t="shared" ref="D714:D777" si="70">+D707</f>
        <v>za</v>
      </c>
      <c r="E714">
        <f t="shared" ref="E714:E777" si="71">YEAR(C714)</f>
        <v>2023</v>
      </c>
      <c r="F714" t="s">
        <v>107</v>
      </c>
      <c r="G714" s="122" t="s">
        <v>107</v>
      </c>
      <c r="H714" s="122" t="s">
        <v>107</v>
      </c>
      <c r="I714">
        <f t="shared" ref="I714:I777" si="72">+I707+1</f>
        <v>50</v>
      </c>
    </row>
    <row r="715" spans="1:9" x14ac:dyDescent="0.3">
      <c r="A715" t="str">
        <f t="shared" si="67"/>
        <v>202350zo</v>
      </c>
      <c r="B715">
        <f t="shared" si="68"/>
        <v>50</v>
      </c>
      <c r="C715" s="18">
        <f t="shared" si="69"/>
        <v>45277</v>
      </c>
      <c r="D715" t="str">
        <f t="shared" si="70"/>
        <v>zo</v>
      </c>
      <c r="E715">
        <f t="shared" si="71"/>
        <v>2023</v>
      </c>
      <c r="F715" t="s">
        <v>107</v>
      </c>
      <c r="G715" s="122" t="s">
        <v>107</v>
      </c>
      <c r="H715" s="122" t="s">
        <v>107</v>
      </c>
      <c r="I715">
        <f t="shared" si="72"/>
        <v>50</v>
      </c>
    </row>
    <row r="716" spans="1:9" x14ac:dyDescent="0.3">
      <c r="A716" t="str">
        <f t="shared" si="67"/>
        <v>202351ma</v>
      </c>
      <c r="B716">
        <f t="shared" si="68"/>
        <v>51</v>
      </c>
      <c r="C716" s="18">
        <f t="shared" si="69"/>
        <v>45278</v>
      </c>
      <c r="D716" t="str">
        <f t="shared" si="70"/>
        <v>ma</v>
      </c>
      <c r="E716">
        <f t="shared" si="71"/>
        <v>2023</v>
      </c>
      <c r="F716" t="s">
        <v>107</v>
      </c>
      <c r="G716" s="122" t="s">
        <v>107</v>
      </c>
      <c r="H716" s="122" t="s">
        <v>107</v>
      </c>
      <c r="I716">
        <f t="shared" si="72"/>
        <v>51</v>
      </c>
    </row>
    <row r="717" spans="1:9" x14ac:dyDescent="0.3">
      <c r="A717" t="str">
        <f t="shared" si="67"/>
        <v>202351di</v>
      </c>
      <c r="B717">
        <f t="shared" si="68"/>
        <v>51</v>
      </c>
      <c r="C717" s="18">
        <f t="shared" si="69"/>
        <v>45279</v>
      </c>
      <c r="D717" t="str">
        <f t="shared" si="70"/>
        <v>di</v>
      </c>
      <c r="E717">
        <f t="shared" si="71"/>
        <v>2023</v>
      </c>
      <c r="F717" t="s">
        <v>107</v>
      </c>
      <c r="G717" s="122" t="s">
        <v>107</v>
      </c>
      <c r="H717" s="122" t="s">
        <v>107</v>
      </c>
      <c r="I717">
        <f t="shared" si="72"/>
        <v>51</v>
      </c>
    </row>
    <row r="718" spans="1:9" x14ac:dyDescent="0.3">
      <c r="A718" t="str">
        <f t="shared" si="67"/>
        <v>202351wo</v>
      </c>
      <c r="B718">
        <f t="shared" si="68"/>
        <v>51</v>
      </c>
      <c r="C718" s="18">
        <f t="shared" si="69"/>
        <v>45280</v>
      </c>
      <c r="D718" t="str">
        <f t="shared" si="70"/>
        <v>wo</v>
      </c>
      <c r="E718">
        <f t="shared" si="71"/>
        <v>2023</v>
      </c>
      <c r="F718" t="s">
        <v>107</v>
      </c>
      <c r="G718" s="122" t="s">
        <v>107</v>
      </c>
      <c r="H718" s="122" t="s">
        <v>107</v>
      </c>
      <c r="I718">
        <f t="shared" si="72"/>
        <v>51</v>
      </c>
    </row>
    <row r="719" spans="1:9" x14ac:dyDescent="0.3">
      <c r="A719" t="str">
        <f t="shared" si="67"/>
        <v>202351do</v>
      </c>
      <c r="B719">
        <f t="shared" si="68"/>
        <v>51</v>
      </c>
      <c r="C719" s="18">
        <f t="shared" si="69"/>
        <v>45281</v>
      </c>
      <c r="D719" t="str">
        <f t="shared" si="70"/>
        <v>do</v>
      </c>
      <c r="E719">
        <f t="shared" si="71"/>
        <v>2023</v>
      </c>
      <c r="F719" t="s">
        <v>107</v>
      </c>
      <c r="G719" s="122" t="s">
        <v>107</v>
      </c>
      <c r="H719" s="122" t="s">
        <v>107</v>
      </c>
      <c r="I719">
        <f t="shared" si="72"/>
        <v>51</v>
      </c>
    </row>
    <row r="720" spans="1:9" x14ac:dyDescent="0.3">
      <c r="A720" t="str">
        <f t="shared" si="67"/>
        <v>202351vr</v>
      </c>
      <c r="B720">
        <f t="shared" si="68"/>
        <v>51</v>
      </c>
      <c r="C720" s="18">
        <f t="shared" si="69"/>
        <v>45282</v>
      </c>
      <c r="D720" t="str">
        <f t="shared" si="70"/>
        <v>vr</v>
      </c>
      <c r="E720">
        <f t="shared" si="71"/>
        <v>2023</v>
      </c>
      <c r="F720" t="s">
        <v>107</v>
      </c>
      <c r="G720" s="122" t="s">
        <v>107</v>
      </c>
      <c r="H720" s="122" t="s">
        <v>107</v>
      </c>
      <c r="I720">
        <f t="shared" si="72"/>
        <v>51</v>
      </c>
    </row>
    <row r="721" spans="1:9" x14ac:dyDescent="0.3">
      <c r="A721" t="str">
        <f t="shared" si="67"/>
        <v>202351za</v>
      </c>
      <c r="B721">
        <f t="shared" si="68"/>
        <v>51</v>
      </c>
      <c r="C721" s="18">
        <f t="shared" si="69"/>
        <v>45283</v>
      </c>
      <c r="D721" t="str">
        <f t="shared" si="70"/>
        <v>za</v>
      </c>
      <c r="E721">
        <f t="shared" si="71"/>
        <v>2023</v>
      </c>
      <c r="F721" t="s">
        <v>107</v>
      </c>
      <c r="G721" s="122" t="s">
        <v>107</v>
      </c>
      <c r="H721" s="122" t="s">
        <v>107</v>
      </c>
      <c r="I721">
        <f t="shared" si="72"/>
        <v>51</v>
      </c>
    </row>
    <row r="722" spans="1:9" x14ac:dyDescent="0.3">
      <c r="A722" t="str">
        <f t="shared" si="67"/>
        <v>202351zo</v>
      </c>
      <c r="B722">
        <f t="shared" si="68"/>
        <v>51</v>
      </c>
      <c r="C722" s="18">
        <f t="shared" si="69"/>
        <v>45284</v>
      </c>
      <c r="D722" t="str">
        <f t="shared" si="70"/>
        <v>zo</v>
      </c>
      <c r="E722">
        <f t="shared" si="71"/>
        <v>2023</v>
      </c>
      <c r="F722" t="s">
        <v>107</v>
      </c>
      <c r="G722" s="122" t="s">
        <v>107</v>
      </c>
      <c r="H722" s="122" t="s">
        <v>107</v>
      </c>
      <c r="I722">
        <f t="shared" si="72"/>
        <v>51</v>
      </c>
    </row>
    <row r="723" spans="1:9" x14ac:dyDescent="0.3">
      <c r="A723" t="str">
        <f t="shared" si="67"/>
        <v>202352ma</v>
      </c>
      <c r="B723">
        <f t="shared" si="68"/>
        <v>52</v>
      </c>
      <c r="C723" s="18">
        <f t="shared" si="69"/>
        <v>45285</v>
      </c>
      <c r="D723" t="str">
        <f t="shared" si="70"/>
        <v>ma</v>
      </c>
      <c r="E723">
        <f t="shared" si="71"/>
        <v>2023</v>
      </c>
      <c r="F723" t="s">
        <v>107</v>
      </c>
      <c r="G723" s="122" t="s">
        <v>107</v>
      </c>
      <c r="H723" s="122" t="s">
        <v>107</v>
      </c>
      <c r="I723">
        <f t="shared" si="72"/>
        <v>52</v>
      </c>
    </row>
    <row r="724" spans="1:9" x14ac:dyDescent="0.3">
      <c r="A724" t="str">
        <f t="shared" si="67"/>
        <v>202352di</v>
      </c>
      <c r="B724">
        <f t="shared" si="68"/>
        <v>52</v>
      </c>
      <c r="C724" s="18">
        <f t="shared" si="69"/>
        <v>45286</v>
      </c>
      <c r="D724" t="str">
        <f t="shared" si="70"/>
        <v>di</v>
      </c>
      <c r="E724">
        <f t="shared" si="71"/>
        <v>2023</v>
      </c>
      <c r="F724" t="s">
        <v>107</v>
      </c>
      <c r="G724" s="122" t="s">
        <v>107</v>
      </c>
      <c r="H724" s="122" t="s">
        <v>107</v>
      </c>
      <c r="I724">
        <f t="shared" si="72"/>
        <v>52</v>
      </c>
    </row>
    <row r="725" spans="1:9" x14ac:dyDescent="0.3">
      <c r="A725" t="str">
        <f t="shared" si="67"/>
        <v>202352wo</v>
      </c>
      <c r="B725">
        <f t="shared" si="68"/>
        <v>52</v>
      </c>
      <c r="C725" s="18">
        <f t="shared" si="69"/>
        <v>45287</v>
      </c>
      <c r="D725" t="str">
        <f t="shared" si="70"/>
        <v>wo</v>
      </c>
      <c r="E725">
        <f t="shared" si="71"/>
        <v>2023</v>
      </c>
      <c r="F725" t="s">
        <v>107</v>
      </c>
      <c r="G725" s="122" t="s">
        <v>107</v>
      </c>
      <c r="H725" s="122" t="s">
        <v>107</v>
      </c>
      <c r="I725">
        <f t="shared" si="72"/>
        <v>52</v>
      </c>
    </row>
    <row r="726" spans="1:9" x14ac:dyDescent="0.3">
      <c r="A726" t="str">
        <f t="shared" si="67"/>
        <v>202352do</v>
      </c>
      <c r="B726">
        <f t="shared" si="68"/>
        <v>52</v>
      </c>
      <c r="C726" s="18">
        <f t="shared" si="69"/>
        <v>45288</v>
      </c>
      <c r="D726" t="str">
        <f t="shared" si="70"/>
        <v>do</v>
      </c>
      <c r="E726">
        <f t="shared" si="71"/>
        <v>2023</v>
      </c>
      <c r="F726" t="s">
        <v>107</v>
      </c>
      <c r="G726" s="122" t="s">
        <v>107</v>
      </c>
      <c r="H726" s="122" t="s">
        <v>107</v>
      </c>
      <c r="I726">
        <f t="shared" si="72"/>
        <v>52</v>
      </c>
    </row>
    <row r="727" spans="1:9" x14ac:dyDescent="0.3">
      <c r="A727" t="str">
        <f t="shared" si="67"/>
        <v>202352vr</v>
      </c>
      <c r="B727">
        <f t="shared" si="68"/>
        <v>52</v>
      </c>
      <c r="C727" s="18">
        <f t="shared" si="69"/>
        <v>45289</v>
      </c>
      <c r="D727" t="str">
        <f t="shared" si="70"/>
        <v>vr</v>
      </c>
      <c r="E727">
        <f t="shared" si="71"/>
        <v>2023</v>
      </c>
      <c r="F727" t="s">
        <v>107</v>
      </c>
      <c r="G727" s="122" t="s">
        <v>107</v>
      </c>
      <c r="H727" s="122" t="s">
        <v>107</v>
      </c>
      <c r="I727">
        <f t="shared" si="72"/>
        <v>52</v>
      </c>
    </row>
    <row r="728" spans="1:9" x14ac:dyDescent="0.3">
      <c r="A728" t="str">
        <f t="shared" si="67"/>
        <v>202352za</v>
      </c>
      <c r="B728">
        <f t="shared" si="68"/>
        <v>52</v>
      </c>
      <c r="C728" s="18">
        <f t="shared" si="69"/>
        <v>45290</v>
      </c>
      <c r="D728" t="str">
        <f t="shared" si="70"/>
        <v>za</v>
      </c>
      <c r="E728">
        <f t="shared" si="71"/>
        <v>2023</v>
      </c>
      <c r="F728" t="s">
        <v>107</v>
      </c>
      <c r="G728" s="122" t="s">
        <v>107</v>
      </c>
      <c r="H728" s="122" t="s">
        <v>107</v>
      </c>
      <c r="I728">
        <f t="shared" si="72"/>
        <v>52</v>
      </c>
    </row>
    <row r="729" spans="1:9" x14ac:dyDescent="0.3">
      <c r="A729" t="str">
        <f t="shared" si="67"/>
        <v>202352zo</v>
      </c>
      <c r="B729">
        <f t="shared" si="68"/>
        <v>52</v>
      </c>
      <c r="C729" s="18">
        <f t="shared" si="69"/>
        <v>45291</v>
      </c>
      <c r="D729" t="str">
        <f t="shared" si="70"/>
        <v>zo</v>
      </c>
      <c r="E729">
        <f t="shared" si="71"/>
        <v>2023</v>
      </c>
      <c r="F729" t="s">
        <v>107</v>
      </c>
      <c r="G729" s="122" t="s">
        <v>107</v>
      </c>
      <c r="H729" s="122" t="s">
        <v>107</v>
      </c>
      <c r="I729">
        <f t="shared" si="72"/>
        <v>52</v>
      </c>
    </row>
    <row r="730" spans="1:9" x14ac:dyDescent="0.3">
      <c r="A730" t="str">
        <f t="shared" si="67"/>
        <v>20241ma</v>
      </c>
      <c r="B730">
        <v>1</v>
      </c>
      <c r="C730" s="18">
        <f t="shared" si="69"/>
        <v>45292</v>
      </c>
      <c r="D730" t="str">
        <f t="shared" si="70"/>
        <v>ma</v>
      </c>
      <c r="E730">
        <f t="shared" si="71"/>
        <v>2024</v>
      </c>
      <c r="F730" t="s">
        <v>107</v>
      </c>
      <c r="G730" s="122" t="s">
        <v>107</v>
      </c>
      <c r="H730" s="122" t="s">
        <v>107</v>
      </c>
      <c r="I730">
        <v>1</v>
      </c>
    </row>
    <row r="731" spans="1:9" x14ac:dyDescent="0.3">
      <c r="A731" t="str">
        <f t="shared" si="67"/>
        <v>20241di</v>
      </c>
      <c r="B731">
        <v>1</v>
      </c>
      <c r="C731" s="18">
        <f t="shared" si="69"/>
        <v>45293</v>
      </c>
      <c r="D731" t="str">
        <f t="shared" si="70"/>
        <v>di</v>
      </c>
      <c r="E731">
        <f t="shared" si="71"/>
        <v>2024</v>
      </c>
      <c r="F731" t="s">
        <v>107</v>
      </c>
      <c r="G731" s="122" t="s">
        <v>107</v>
      </c>
      <c r="H731" s="122" t="s">
        <v>107</v>
      </c>
      <c r="I731">
        <v>1</v>
      </c>
    </row>
    <row r="732" spans="1:9" x14ac:dyDescent="0.3">
      <c r="A732" t="str">
        <f t="shared" si="67"/>
        <v>20241wo</v>
      </c>
      <c r="B732">
        <v>1</v>
      </c>
      <c r="C732" s="18">
        <f t="shared" si="69"/>
        <v>45294</v>
      </c>
      <c r="D732" t="str">
        <f t="shared" si="70"/>
        <v>wo</v>
      </c>
      <c r="E732">
        <f t="shared" si="71"/>
        <v>2024</v>
      </c>
      <c r="F732" t="s">
        <v>107</v>
      </c>
      <c r="G732" s="122" t="s">
        <v>107</v>
      </c>
      <c r="H732" s="122" t="s">
        <v>107</v>
      </c>
      <c r="I732">
        <v>1</v>
      </c>
    </row>
    <row r="733" spans="1:9" x14ac:dyDescent="0.3">
      <c r="A733" t="str">
        <f t="shared" si="67"/>
        <v>20241do</v>
      </c>
      <c r="B733">
        <v>1</v>
      </c>
      <c r="C733" s="18">
        <f t="shared" si="69"/>
        <v>45295</v>
      </c>
      <c r="D733" t="str">
        <f t="shared" si="70"/>
        <v>do</v>
      </c>
      <c r="E733">
        <f t="shared" si="71"/>
        <v>2024</v>
      </c>
      <c r="F733" t="s">
        <v>107</v>
      </c>
      <c r="G733" s="122" t="s">
        <v>107</v>
      </c>
      <c r="H733" s="122" t="s">
        <v>107</v>
      </c>
      <c r="I733">
        <v>1</v>
      </c>
    </row>
    <row r="734" spans="1:9" x14ac:dyDescent="0.3">
      <c r="A734" t="str">
        <f t="shared" si="67"/>
        <v>20241vr</v>
      </c>
      <c r="B734">
        <v>1</v>
      </c>
      <c r="C734" s="18">
        <f t="shared" si="69"/>
        <v>45296</v>
      </c>
      <c r="D734" t="str">
        <f t="shared" si="70"/>
        <v>vr</v>
      </c>
      <c r="E734">
        <f t="shared" si="71"/>
        <v>2024</v>
      </c>
      <c r="F734" t="s">
        <v>107</v>
      </c>
      <c r="G734" s="122" t="s">
        <v>107</v>
      </c>
      <c r="H734" s="122" t="s">
        <v>107</v>
      </c>
      <c r="I734">
        <v>1</v>
      </c>
    </row>
    <row r="735" spans="1:9" x14ac:dyDescent="0.3">
      <c r="A735" t="str">
        <f t="shared" si="67"/>
        <v>20241za</v>
      </c>
      <c r="B735">
        <v>1</v>
      </c>
      <c r="C735" s="18">
        <f t="shared" si="69"/>
        <v>45297</v>
      </c>
      <c r="D735" t="str">
        <f t="shared" si="70"/>
        <v>za</v>
      </c>
      <c r="E735">
        <f t="shared" si="71"/>
        <v>2024</v>
      </c>
      <c r="F735" t="s">
        <v>107</v>
      </c>
      <c r="G735" s="122" t="s">
        <v>107</v>
      </c>
      <c r="H735" s="122" t="s">
        <v>107</v>
      </c>
      <c r="I735">
        <v>1</v>
      </c>
    </row>
    <row r="736" spans="1:9" x14ac:dyDescent="0.3">
      <c r="A736" t="str">
        <f t="shared" si="67"/>
        <v>20241zo</v>
      </c>
      <c r="B736">
        <v>1</v>
      </c>
      <c r="C736" s="18">
        <f t="shared" si="69"/>
        <v>45298</v>
      </c>
      <c r="D736" t="str">
        <f t="shared" si="70"/>
        <v>zo</v>
      </c>
      <c r="E736">
        <f t="shared" si="71"/>
        <v>2024</v>
      </c>
      <c r="F736" t="s">
        <v>107</v>
      </c>
      <c r="G736" s="122" t="s">
        <v>107</v>
      </c>
      <c r="H736" s="122" t="s">
        <v>107</v>
      </c>
      <c r="I736">
        <v>1</v>
      </c>
    </row>
    <row r="737" spans="1:9" x14ac:dyDescent="0.3">
      <c r="A737" t="str">
        <f t="shared" si="67"/>
        <v>20242ma</v>
      </c>
      <c r="B737">
        <f t="shared" si="68"/>
        <v>2</v>
      </c>
      <c r="C737" s="18">
        <f t="shared" si="69"/>
        <v>45299</v>
      </c>
      <c r="D737" t="str">
        <f t="shared" si="70"/>
        <v>ma</v>
      </c>
      <c r="E737">
        <f t="shared" si="71"/>
        <v>2024</v>
      </c>
      <c r="F737" t="s">
        <v>107</v>
      </c>
      <c r="G737" s="122" t="s">
        <v>107</v>
      </c>
      <c r="H737" s="122" t="s">
        <v>107</v>
      </c>
      <c r="I737">
        <f t="shared" si="72"/>
        <v>2</v>
      </c>
    </row>
    <row r="738" spans="1:9" x14ac:dyDescent="0.3">
      <c r="A738" t="str">
        <f t="shared" si="67"/>
        <v>20242di</v>
      </c>
      <c r="B738">
        <f t="shared" si="68"/>
        <v>2</v>
      </c>
      <c r="C738" s="18">
        <f t="shared" si="69"/>
        <v>45300</v>
      </c>
      <c r="D738" t="str">
        <f t="shared" si="70"/>
        <v>di</v>
      </c>
      <c r="E738">
        <f t="shared" si="71"/>
        <v>2024</v>
      </c>
      <c r="F738" t="s">
        <v>107</v>
      </c>
      <c r="G738" s="122" t="s">
        <v>107</v>
      </c>
      <c r="H738" s="122" t="s">
        <v>107</v>
      </c>
      <c r="I738">
        <f t="shared" si="72"/>
        <v>2</v>
      </c>
    </row>
    <row r="739" spans="1:9" x14ac:dyDescent="0.3">
      <c r="A739" t="str">
        <f t="shared" si="67"/>
        <v>20242wo</v>
      </c>
      <c r="B739">
        <f t="shared" si="68"/>
        <v>2</v>
      </c>
      <c r="C739" s="18">
        <f t="shared" si="69"/>
        <v>45301</v>
      </c>
      <c r="D739" t="str">
        <f t="shared" si="70"/>
        <v>wo</v>
      </c>
      <c r="E739">
        <f t="shared" si="71"/>
        <v>2024</v>
      </c>
      <c r="F739" t="s">
        <v>107</v>
      </c>
      <c r="G739" s="122" t="s">
        <v>107</v>
      </c>
      <c r="H739" s="122" t="s">
        <v>107</v>
      </c>
      <c r="I739">
        <f t="shared" si="72"/>
        <v>2</v>
      </c>
    </row>
    <row r="740" spans="1:9" x14ac:dyDescent="0.3">
      <c r="A740" t="str">
        <f t="shared" si="67"/>
        <v>20242do</v>
      </c>
      <c r="B740">
        <f t="shared" si="68"/>
        <v>2</v>
      </c>
      <c r="C740" s="18">
        <f t="shared" si="69"/>
        <v>45302</v>
      </c>
      <c r="D740" t="str">
        <f t="shared" si="70"/>
        <v>do</v>
      </c>
      <c r="E740">
        <f t="shared" si="71"/>
        <v>2024</v>
      </c>
      <c r="F740" t="s">
        <v>107</v>
      </c>
      <c r="G740" s="122" t="s">
        <v>107</v>
      </c>
      <c r="H740" s="122" t="s">
        <v>107</v>
      </c>
      <c r="I740">
        <f t="shared" si="72"/>
        <v>2</v>
      </c>
    </row>
    <row r="741" spans="1:9" x14ac:dyDescent="0.3">
      <c r="A741" t="str">
        <f t="shared" si="67"/>
        <v>20242vr</v>
      </c>
      <c r="B741">
        <f t="shared" si="68"/>
        <v>2</v>
      </c>
      <c r="C741" s="18">
        <f t="shared" si="69"/>
        <v>45303</v>
      </c>
      <c r="D741" t="str">
        <f t="shared" si="70"/>
        <v>vr</v>
      </c>
      <c r="E741">
        <f t="shared" si="71"/>
        <v>2024</v>
      </c>
      <c r="F741" t="s">
        <v>107</v>
      </c>
      <c r="G741" s="122" t="s">
        <v>107</v>
      </c>
      <c r="H741" s="122" t="s">
        <v>107</v>
      </c>
      <c r="I741">
        <f t="shared" si="72"/>
        <v>2</v>
      </c>
    </row>
    <row r="742" spans="1:9" x14ac:dyDescent="0.3">
      <c r="A742" t="str">
        <f t="shared" si="67"/>
        <v>20242za</v>
      </c>
      <c r="B742">
        <f t="shared" si="68"/>
        <v>2</v>
      </c>
      <c r="C742" s="18">
        <f t="shared" si="69"/>
        <v>45304</v>
      </c>
      <c r="D742" t="str">
        <f t="shared" si="70"/>
        <v>za</v>
      </c>
      <c r="E742">
        <f t="shared" si="71"/>
        <v>2024</v>
      </c>
      <c r="F742" t="s">
        <v>107</v>
      </c>
      <c r="G742" s="122" t="s">
        <v>107</v>
      </c>
      <c r="H742" s="122" t="s">
        <v>107</v>
      </c>
      <c r="I742">
        <f t="shared" si="72"/>
        <v>2</v>
      </c>
    </row>
    <row r="743" spans="1:9" x14ac:dyDescent="0.3">
      <c r="A743" t="str">
        <f t="shared" si="67"/>
        <v>20242zo</v>
      </c>
      <c r="B743">
        <f t="shared" si="68"/>
        <v>2</v>
      </c>
      <c r="C743" s="18">
        <f t="shared" si="69"/>
        <v>45305</v>
      </c>
      <c r="D743" t="str">
        <f t="shared" si="70"/>
        <v>zo</v>
      </c>
      <c r="E743">
        <f t="shared" si="71"/>
        <v>2024</v>
      </c>
      <c r="F743" t="s">
        <v>107</v>
      </c>
      <c r="G743" s="122" t="s">
        <v>107</v>
      </c>
      <c r="H743" s="122" t="s">
        <v>107</v>
      </c>
      <c r="I743">
        <f t="shared" si="72"/>
        <v>2</v>
      </c>
    </row>
    <row r="744" spans="1:9" x14ac:dyDescent="0.3">
      <c r="A744" t="str">
        <f t="shared" si="67"/>
        <v>20243ma</v>
      </c>
      <c r="B744">
        <f t="shared" si="68"/>
        <v>3</v>
      </c>
      <c r="C744" s="18">
        <f t="shared" si="69"/>
        <v>45306</v>
      </c>
      <c r="D744" t="str">
        <f t="shared" si="70"/>
        <v>ma</v>
      </c>
      <c r="E744">
        <f t="shared" si="71"/>
        <v>2024</v>
      </c>
      <c r="F744" t="s">
        <v>107</v>
      </c>
      <c r="G744" s="122" t="s">
        <v>107</v>
      </c>
      <c r="H744" s="122" t="s">
        <v>107</v>
      </c>
      <c r="I744">
        <f t="shared" si="72"/>
        <v>3</v>
      </c>
    </row>
    <row r="745" spans="1:9" x14ac:dyDescent="0.3">
      <c r="A745" t="str">
        <f t="shared" si="67"/>
        <v>20243di</v>
      </c>
      <c r="B745">
        <f t="shared" si="68"/>
        <v>3</v>
      </c>
      <c r="C745" s="18">
        <f t="shared" si="69"/>
        <v>45307</v>
      </c>
      <c r="D745" t="str">
        <f t="shared" si="70"/>
        <v>di</v>
      </c>
      <c r="E745">
        <f t="shared" si="71"/>
        <v>2024</v>
      </c>
      <c r="F745" t="s">
        <v>107</v>
      </c>
      <c r="G745" s="122" t="s">
        <v>107</v>
      </c>
      <c r="H745" s="122" t="s">
        <v>107</v>
      </c>
      <c r="I745">
        <f t="shared" si="72"/>
        <v>3</v>
      </c>
    </row>
    <row r="746" spans="1:9" x14ac:dyDescent="0.3">
      <c r="A746" t="str">
        <f t="shared" si="67"/>
        <v>20243wo</v>
      </c>
      <c r="B746">
        <f t="shared" si="68"/>
        <v>3</v>
      </c>
      <c r="C746" s="18">
        <f t="shared" si="69"/>
        <v>45308</v>
      </c>
      <c r="D746" t="str">
        <f t="shared" si="70"/>
        <v>wo</v>
      </c>
      <c r="E746">
        <f t="shared" si="71"/>
        <v>2024</v>
      </c>
      <c r="F746" t="s">
        <v>107</v>
      </c>
      <c r="G746" s="122" t="s">
        <v>107</v>
      </c>
      <c r="H746" s="122" t="s">
        <v>107</v>
      </c>
      <c r="I746">
        <f t="shared" si="72"/>
        <v>3</v>
      </c>
    </row>
    <row r="747" spans="1:9" x14ac:dyDescent="0.3">
      <c r="A747" t="str">
        <f t="shared" si="67"/>
        <v>20243do</v>
      </c>
      <c r="B747">
        <f t="shared" si="68"/>
        <v>3</v>
      </c>
      <c r="C747" s="18">
        <f t="shared" si="69"/>
        <v>45309</v>
      </c>
      <c r="D747" t="str">
        <f t="shared" si="70"/>
        <v>do</v>
      </c>
      <c r="E747">
        <f t="shared" si="71"/>
        <v>2024</v>
      </c>
      <c r="F747" t="s">
        <v>107</v>
      </c>
      <c r="G747" s="122" t="s">
        <v>107</v>
      </c>
      <c r="H747" s="122" t="s">
        <v>107</v>
      </c>
      <c r="I747">
        <f t="shared" si="72"/>
        <v>3</v>
      </c>
    </row>
    <row r="748" spans="1:9" x14ac:dyDescent="0.3">
      <c r="A748" t="str">
        <f t="shared" si="67"/>
        <v>20243vr</v>
      </c>
      <c r="B748">
        <f t="shared" si="68"/>
        <v>3</v>
      </c>
      <c r="C748" s="18">
        <f t="shared" si="69"/>
        <v>45310</v>
      </c>
      <c r="D748" t="str">
        <f t="shared" si="70"/>
        <v>vr</v>
      </c>
      <c r="E748">
        <f t="shared" si="71"/>
        <v>2024</v>
      </c>
      <c r="F748" t="s">
        <v>107</v>
      </c>
      <c r="G748" s="122" t="s">
        <v>107</v>
      </c>
      <c r="H748" s="122" t="s">
        <v>107</v>
      </c>
      <c r="I748">
        <f t="shared" si="72"/>
        <v>3</v>
      </c>
    </row>
    <row r="749" spans="1:9" x14ac:dyDescent="0.3">
      <c r="A749" t="str">
        <f t="shared" si="67"/>
        <v>20243za</v>
      </c>
      <c r="B749">
        <f t="shared" si="68"/>
        <v>3</v>
      </c>
      <c r="C749" s="18">
        <f t="shared" si="69"/>
        <v>45311</v>
      </c>
      <c r="D749" t="str">
        <f t="shared" si="70"/>
        <v>za</v>
      </c>
      <c r="E749">
        <f t="shared" si="71"/>
        <v>2024</v>
      </c>
      <c r="F749" t="s">
        <v>107</v>
      </c>
      <c r="G749" s="122" t="s">
        <v>107</v>
      </c>
      <c r="H749" s="122" t="s">
        <v>107</v>
      </c>
      <c r="I749">
        <f t="shared" si="72"/>
        <v>3</v>
      </c>
    </row>
    <row r="750" spans="1:9" x14ac:dyDescent="0.3">
      <c r="A750" t="str">
        <f t="shared" si="67"/>
        <v>20243zo</v>
      </c>
      <c r="B750">
        <f t="shared" si="68"/>
        <v>3</v>
      </c>
      <c r="C750" s="18">
        <f t="shared" si="69"/>
        <v>45312</v>
      </c>
      <c r="D750" t="str">
        <f t="shared" si="70"/>
        <v>zo</v>
      </c>
      <c r="E750">
        <f t="shared" si="71"/>
        <v>2024</v>
      </c>
      <c r="F750" t="s">
        <v>107</v>
      </c>
      <c r="G750" s="122" t="s">
        <v>107</v>
      </c>
      <c r="H750" s="122" t="s">
        <v>107</v>
      </c>
      <c r="I750">
        <f t="shared" si="72"/>
        <v>3</v>
      </c>
    </row>
    <row r="751" spans="1:9" x14ac:dyDescent="0.3">
      <c r="A751" t="str">
        <f t="shared" si="67"/>
        <v>20244ma</v>
      </c>
      <c r="B751">
        <f t="shared" si="68"/>
        <v>4</v>
      </c>
      <c r="C751" s="18">
        <f t="shared" si="69"/>
        <v>45313</v>
      </c>
      <c r="D751" t="str">
        <f t="shared" si="70"/>
        <v>ma</v>
      </c>
      <c r="E751">
        <f t="shared" si="71"/>
        <v>2024</v>
      </c>
      <c r="F751" t="s">
        <v>107</v>
      </c>
      <c r="G751" s="122" t="s">
        <v>107</v>
      </c>
      <c r="H751" s="122" t="s">
        <v>107</v>
      </c>
      <c r="I751">
        <f t="shared" si="72"/>
        <v>4</v>
      </c>
    </row>
    <row r="752" spans="1:9" x14ac:dyDescent="0.3">
      <c r="A752" t="str">
        <f t="shared" si="67"/>
        <v>20244di</v>
      </c>
      <c r="B752">
        <f t="shared" si="68"/>
        <v>4</v>
      </c>
      <c r="C752" s="18">
        <f t="shared" si="69"/>
        <v>45314</v>
      </c>
      <c r="D752" t="str">
        <f t="shared" si="70"/>
        <v>di</v>
      </c>
      <c r="E752">
        <f t="shared" si="71"/>
        <v>2024</v>
      </c>
      <c r="F752" t="s">
        <v>107</v>
      </c>
      <c r="G752" s="122" t="s">
        <v>107</v>
      </c>
      <c r="H752" s="122" t="s">
        <v>107</v>
      </c>
      <c r="I752">
        <f t="shared" si="72"/>
        <v>4</v>
      </c>
    </row>
    <row r="753" spans="1:9" x14ac:dyDescent="0.3">
      <c r="A753" t="str">
        <f t="shared" si="67"/>
        <v>20244wo</v>
      </c>
      <c r="B753">
        <f t="shared" si="68"/>
        <v>4</v>
      </c>
      <c r="C753" s="18">
        <f t="shared" si="69"/>
        <v>45315</v>
      </c>
      <c r="D753" t="str">
        <f t="shared" si="70"/>
        <v>wo</v>
      </c>
      <c r="E753">
        <f t="shared" si="71"/>
        <v>2024</v>
      </c>
      <c r="F753" t="s">
        <v>107</v>
      </c>
      <c r="G753" s="122" t="s">
        <v>107</v>
      </c>
      <c r="H753" s="122" t="s">
        <v>107</v>
      </c>
      <c r="I753">
        <f t="shared" si="72"/>
        <v>4</v>
      </c>
    </row>
    <row r="754" spans="1:9" x14ac:dyDescent="0.3">
      <c r="A754" t="str">
        <f t="shared" si="67"/>
        <v>20244do</v>
      </c>
      <c r="B754">
        <f t="shared" si="68"/>
        <v>4</v>
      </c>
      <c r="C754" s="18">
        <f t="shared" si="69"/>
        <v>45316</v>
      </c>
      <c r="D754" t="str">
        <f t="shared" si="70"/>
        <v>do</v>
      </c>
      <c r="E754">
        <f t="shared" si="71"/>
        <v>2024</v>
      </c>
      <c r="F754" t="s">
        <v>107</v>
      </c>
      <c r="G754" s="122" t="s">
        <v>107</v>
      </c>
      <c r="H754" s="122" t="s">
        <v>107</v>
      </c>
      <c r="I754">
        <f t="shared" si="72"/>
        <v>4</v>
      </c>
    </row>
    <row r="755" spans="1:9" x14ac:dyDescent="0.3">
      <c r="A755" t="str">
        <f t="shared" si="67"/>
        <v>20244vr</v>
      </c>
      <c r="B755">
        <f t="shared" si="68"/>
        <v>4</v>
      </c>
      <c r="C755" s="18">
        <f t="shared" si="69"/>
        <v>45317</v>
      </c>
      <c r="D755" t="str">
        <f t="shared" si="70"/>
        <v>vr</v>
      </c>
      <c r="E755">
        <f t="shared" si="71"/>
        <v>2024</v>
      </c>
      <c r="F755" t="s">
        <v>107</v>
      </c>
      <c r="G755" s="122" t="s">
        <v>107</v>
      </c>
      <c r="H755" s="122" t="s">
        <v>107</v>
      </c>
      <c r="I755">
        <f t="shared" si="72"/>
        <v>4</v>
      </c>
    </row>
    <row r="756" spans="1:9" x14ac:dyDescent="0.3">
      <c r="A756" t="str">
        <f t="shared" si="67"/>
        <v>20244za</v>
      </c>
      <c r="B756">
        <f t="shared" si="68"/>
        <v>4</v>
      </c>
      <c r="C756" s="18">
        <f t="shared" si="69"/>
        <v>45318</v>
      </c>
      <c r="D756" t="str">
        <f t="shared" si="70"/>
        <v>za</v>
      </c>
      <c r="E756">
        <f t="shared" si="71"/>
        <v>2024</v>
      </c>
      <c r="F756" t="s">
        <v>107</v>
      </c>
      <c r="G756" s="122" t="s">
        <v>107</v>
      </c>
      <c r="H756" s="122" t="s">
        <v>107</v>
      </c>
      <c r="I756">
        <f t="shared" si="72"/>
        <v>4</v>
      </c>
    </row>
    <row r="757" spans="1:9" x14ac:dyDescent="0.3">
      <c r="A757" t="str">
        <f t="shared" si="67"/>
        <v>20244zo</v>
      </c>
      <c r="B757">
        <f t="shared" si="68"/>
        <v>4</v>
      </c>
      <c r="C757" s="18">
        <f t="shared" si="69"/>
        <v>45319</v>
      </c>
      <c r="D757" t="str">
        <f t="shared" si="70"/>
        <v>zo</v>
      </c>
      <c r="E757">
        <f t="shared" si="71"/>
        <v>2024</v>
      </c>
      <c r="F757" t="s">
        <v>107</v>
      </c>
      <c r="G757" s="122" t="s">
        <v>107</v>
      </c>
      <c r="H757" s="122" t="s">
        <v>107</v>
      </c>
      <c r="I757">
        <f t="shared" si="72"/>
        <v>4</v>
      </c>
    </row>
    <row r="758" spans="1:9" x14ac:dyDescent="0.3">
      <c r="A758" t="str">
        <f t="shared" si="67"/>
        <v>20245ma</v>
      </c>
      <c r="B758">
        <f t="shared" si="68"/>
        <v>5</v>
      </c>
      <c r="C758" s="18">
        <f t="shared" si="69"/>
        <v>45320</v>
      </c>
      <c r="D758" t="str">
        <f t="shared" si="70"/>
        <v>ma</v>
      </c>
      <c r="E758">
        <f t="shared" si="71"/>
        <v>2024</v>
      </c>
      <c r="F758" t="s">
        <v>107</v>
      </c>
      <c r="G758" s="122" t="s">
        <v>107</v>
      </c>
      <c r="H758" s="122" t="s">
        <v>107</v>
      </c>
      <c r="I758">
        <f t="shared" si="72"/>
        <v>5</v>
      </c>
    </row>
    <row r="759" spans="1:9" x14ac:dyDescent="0.3">
      <c r="A759" t="str">
        <f t="shared" si="67"/>
        <v>20245di</v>
      </c>
      <c r="B759">
        <f t="shared" si="68"/>
        <v>5</v>
      </c>
      <c r="C759" s="18">
        <f t="shared" si="69"/>
        <v>45321</v>
      </c>
      <c r="D759" t="str">
        <f t="shared" si="70"/>
        <v>di</v>
      </c>
      <c r="E759">
        <f t="shared" si="71"/>
        <v>2024</v>
      </c>
      <c r="F759" t="s">
        <v>107</v>
      </c>
      <c r="G759" s="122" t="s">
        <v>107</v>
      </c>
      <c r="H759" s="122" t="s">
        <v>107</v>
      </c>
      <c r="I759">
        <f t="shared" si="72"/>
        <v>5</v>
      </c>
    </row>
    <row r="760" spans="1:9" x14ac:dyDescent="0.3">
      <c r="A760" t="str">
        <f t="shared" si="67"/>
        <v>20245wo</v>
      </c>
      <c r="B760">
        <f t="shared" si="68"/>
        <v>5</v>
      </c>
      <c r="C760" s="18">
        <f t="shared" si="69"/>
        <v>45322</v>
      </c>
      <c r="D760" t="str">
        <f t="shared" si="70"/>
        <v>wo</v>
      </c>
      <c r="E760">
        <f t="shared" si="71"/>
        <v>2024</v>
      </c>
      <c r="F760" t="s">
        <v>107</v>
      </c>
      <c r="G760" s="122" t="s">
        <v>107</v>
      </c>
      <c r="H760" s="122" t="s">
        <v>107</v>
      </c>
      <c r="I760">
        <f t="shared" si="72"/>
        <v>5</v>
      </c>
    </row>
    <row r="761" spans="1:9" x14ac:dyDescent="0.3">
      <c r="A761" t="str">
        <f t="shared" si="67"/>
        <v>20245do</v>
      </c>
      <c r="B761">
        <f t="shared" si="68"/>
        <v>5</v>
      </c>
      <c r="C761" s="18">
        <f t="shared" si="69"/>
        <v>45323</v>
      </c>
      <c r="D761" t="str">
        <f t="shared" si="70"/>
        <v>do</v>
      </c>
      <c r="E761">
        <f t="shared" si="71"/>
        <v>2024</v>
      </c>
      <c r="F761" t="s">
        <v>107</v>
      </c>
      <c r="G761" s="122" t="s">
        <v>107</v>
      </c>
      <c r="H761" s="122" t="s">
        <v>107</v>
      </c>
      <c r="I761">
        <f t="shared" si="72"/>
        <v>5</v>
      </c>
    </row>
    <row r="762" spans="1:9" x14ac:dyDescent="0.3">
      <c r="A762" t="str">
        <f t="shared" si="67"/>
        <v>20245vr</v>
      </c>
      <c r="B762">
        <f t="shared" si="68"/>
        <v>5</v>
      </c>
      <c r="C762" s="18">
        <f t="shared" si="69"/>
        <v>45324</v>
      </c>
      <c r="D762" t="str">
        <f t="shared" si="70"/>
        <v>vr</v>
      </c>
      <c r="E762">
        <f t="shared" si="71"/>
        <v>2024</v>
      </c>
      <c r="F762" t="s">
        <v>107</v>
      </c>
      <c r="G762" s="122" t="s">
        <v>107</v>
      </c>
      <c r="H762" s="122" t="s">
        <v>107</v>
      </c>
      <c r="I762">
        <f t="shared" si="72"/>
        <v>5</v>
      </c>
    </row>
    <row r="763" spans="1:9" x14ac:dyDescent="0.3">
      <c r="A763" t="str">
        <f t="shared" si="67"/>
        <v>20245za</v>
      </c>
      <c r="B763">
        <f t="shared" si="68"/>
        <v>5</v>
      </c>
      <c r="C763" s="18">
        <f t="shared" si="69"/>
        <v>45325</v>
      </c>
      <c r="D763" t="str">
        <f t="shared" si="70"/>
        <v>za</v>
      </c>
      <c r="E763">
        <f t="shared" si="71"/>
        <v>2024</v>
      </c>
      <c r="F763" t="s">
        <v>107</v>
      </c>
      <c r="G763" s="122" t="s">
        <v>107</v>
      </c>
      <c r="H763" s="122" t="s">
        <v>107</v>
      </c>
      <c r="I763">
        <f t="shared" si="72"/>
        <v>5</v>
      </c>
    </row>
    <row r="764" spans="1:9" x14ac:dyDescent="0.3">
      <c r="A764" t="str">
        <f t="shared" si="67"/>
        <v>20245zo</v>
      </c>
      <c r="B764">
        <f t="shared" si="68"/>
        <v>5</v>
      </c>
      <c r="C764" s="18">
        <f t="shared" si="69"/>
        <v>45326</v>
      </c>
      <c r="D764" t="str">
        <f t="shared" si="70"/>
        <v>zo</v>
      </c>
      <c r="E764">
        <f t="shared" si="71"/>
        <v>2024</v>
      </c>
      <c r="F764" t="s">
        <v>107</v>
      </c>
      <c r="G764" s="122" t="s">
        <v>107</v>
      </c>
      <c r="H764" s="122" t="s">
        <v>107</v>
      </c>
      <c r="I764">
        <f t="shared" si="72"/>
        <v>5</v>
      </c>
    </row>
    <row r="765" spans="1:9" x14ac:dyDescent="0.3">
      <c r="A765" t="str">
        <f t="shared" si="67"/>
        <v>20246ma</v>
      </c>
      <c r="B765">
        <f t="shared" si="68"/>
        <v>6</v>
      </c>
      <c r="C765" s="18">
        <f t="shared" si="69"/>
        <v>45327</v>
      </c>
      <c r="D765" t="str">
        <f t="shared" si="70"/>
        <v>ma</v>
      </c>
      <c r="E765">
        <f t="shared" si="71"/>
        <v>2024</v>
      </c>
      <c r="F765" t="s">
        <v>107</v>
      </c>
      <c r="G765" s="122" t="s">
        <v>107</v>
      </c>
      <c r="H765" s="122" t="s">
        <v>107</v>
      </c>
      <c r="I765">
        <f t="shared" si="72"/>
        <v>6</v>
      </c>
    </row>
    <row r="766" spans="1:9" x14ac:dyDescent="0.3">
      <c r="A766" t="str">
        <f t="shared" si="67"/>
        <v>20246di</v>
      </c>
      <c r="B766">
        <f t="shared" si="68"/>
        <v>6</v>
      </c>
      <c r="C766" s="18">
        <f t="shared" si="69"/>
        <v>45328</v>
      </c>
      <c r="D766" t="str">
        <f t="shared" si="70"/>
        <v>di</v>
      </c>
      <c r="E766">
        <f t="shared" si="71"/>
        <v>2024</v>
      </c>
      <c r="F766" t="s">
        <v>107</v>
      </c>
      <c r="G766" s="122" t="s">
        <v>107</v>
      </c>
      <c r="H766" s="122" t="s">
        <v>107</v>
      </c>
      <c r="I766">
        <f t="shared" si="72"/>
        <v>6</v>
      </c>
    </row>
    <row r="767" spans="1:9" x14ac:dyDescent="0.3">
      <c r="A767" t="str">
        <f t="shared" si="67"/>
        <v>20246wo</v>
      </c>
      <c r="B767">
        <f t="shared" si="68"/>
        <v>6</v>
      </c>
      <c r="C767" s="18">
        <f t="shared" si="69"/>
        <v>45329</v>
      </c>
      <c r="D767" t="str">
        <f t="shared" si="70"/>
        <v>wo</v>
      </c>
      <c r="E767">
        <f t="shared" si="71"/>
        <v>2024</v>
      </c>
      <c r="F767" t="s">
        <v>107</v>
      </c>
      <c r="G767" s="122" t="s">
        <v>107</v>
      </c>
      <c r="H767" s="122" t="s">
        <v>107</v>
      </c>
      <c r="I767">
        <f t="shared" si="72"/>
        <v>6</v>
      </c>
    </row>
    <row r="768" spans="1:9" x14ac:dyDescent="0.3">
      <c r="A768" t="str">
        <f t="shared" si="67"/>
        <v>20246do</v>
      </c>
      <c r="B768">
        <f t="shared" si="68"/>
        <v>6</v>
      </c>
      <c r="C768" s="18">
        <f t="shared" si="69"/>
        <v>45330</v>
      </c>
      <c r="D768" t="str">
        <f t="shared" si="70"/>
        <v>do</v>
      </c>
      <c r="E768">
        <f t="shared" si="71"/>
        <v>2024</v>
      </c>
      <c r="F768" t="s">
        <v>107</v>
      </c>
      <c r="G768" s="122" t="s">
        <v>107</v>
      </c>
      <c r="H768" s="122" t="s">
        <v>107</v>
      </c>
      <c r="I768">
        <f t="shared" si="72"/>
        <v>6</v>
      </c>
    </row>
    <row r="769" spans="1:9" x14ac:dyDescent="0.3">
      <c r="A769" t="str">
        <f t="shared" si="67"/>
        <v>20246vr</v>
      </c>
      <c r="B769">
        <f t="shared" si="68"/>
        <v>6</v>
      </c>
      <c r="C769" s="18">
        <f t="shared" si="69"/>
        <v>45331</v>
      </c>
      <c r="D769" t="str">
        <f t="shared" si="70"/>
        <v>vr</v>
      </c>
      <c r="E769">
        <f t="shared" si="71"/>
        <v>2024</v>
      </c>
      <c r="F769" t="s">
        <v>107</v>
      </c>
      <c r="G769" s="122" t="s">
        <v>107</v>
      </c>
      <c r="H769" s="122" t="s">
        <v>107</v>
      </c>
      <c r="I769">
        <f t="shared" si="72"/>
        <v>6</v>
      </c>
    </row>
    <row r="770" spans="1:9" x14ac:dyDescent="0.3">
      <c r="A770" t="str">
        <f t="shared" ref="A770:A833" si="73">E770&amp;B770&amp;D770</f>
        <v>20246za</v>
      </c>
      <c r="B770">
        <f t="shared" si="68"/>
        <v>6</v>
      </c>
      <c r="C770" s="18">
        <f t="shared" si="69"/>
        <v>45332</v>
      </c>
      <c r="D770" t="str">
        <f t="shared" si="70"/>
        <v>za</v>
      </c>
      <c r="E770">
        <f t="shared" si="71"/>
        <v>2024</v>
      </c>
      <c r="F770" t="s">
        <v>107</v>
      </c>
      <c r="G770" s="122" t="s">
        <v>107</v>
      </c>
      <c r="H770" s="122" t="s">
        <v>107</v>
      </c>
      <c r="I770">
        <f t="shared" si="72"/>
        <v>6</v>
      </c>
    </row>
    <row r="771" spans="1:9" x14ac:dyDescent="0.3">
      <c r="A771" t="str">
        <f t="shared" si="73"/>
        <v>20246zo</v>
      </c>
      <c r="B771">
        <f t="shared" si="68"/>
        <v>6</v>
      </c>
      <c r="C771" s="18">
        <f t="shared" si="69"/>
        <v>45333</v>
      </c>
      <c r="D771" t="str">
        <f t="shared" si="70"/>
        <v>zo</v>
      </c>
      <c r="E771">
        <f t="shared" si="71"/>
        <v>2024</v>
      </c>
      <c r="F771" t="s">
        <v>107</v>
      </c>
      <c r="G771" s="122" t="s">
        <v>107</v>
      </c>
      <c r="H771" s="122" t="s">
        <v>107</v>
      </c>
      <c r="I771">
        <f t="shared" si="72"/>
        <v>6</v>
      </c>
    </row>
    <row r="772" spans="1:9" x14ac:dyDescent="0.3">
      <c r="A772" t="str">
        <f t="shared" si="73"/>
        <v>20247ma</v>
      </c>
      <c r="B772">
        <f t="shared" si="68"/>
        <v>7</v>
      </c>
      <c r="C772" s="18">
        <f t="shared" si="69"/>
        <v>45334</v>
      </c>
      <c r="D772" t="str">
        <f t="shared" si="70"/>
        <v>ma</v>
      </c>
      <c r="E772">
        <f t="shared" si="71"/>
        <v>2024</v>
      </c>
      <c r="F772" t="s">
        <v>107</v>
      </c>
      <c r="G772" s="122" t="s">
        <v>107</v>
      </c>
      <c r="H772" s="122" t="s">
        <v>94</v>
      </c>
      <c r="I772">
        <f t="shared" si="72"/>
        <v>7</v>
      </c>
    </row>
    <row r="773" spans="1:9" x14ac:dyDescent="0.3">
      <c r="A773" t="str">
        <f t="shared" si="73"/>
        <v>20247di</v>
      </c>
      <c r="B773">
        <f t="shared" si="68"/>
        <v>7</v>
      </c>
      <c r="C773" s="18">
        <f t="shared" si="69"/>
        <v>45335</v>
      </c>
      <c r="D773" t="str">
        <f t="shared" si="70"/>
        <v>di</v>
      </c>
      <c r="E773">
        <f t="shared" si="71"/>
        <v>2024</v>
      </c>
      <c r="F773" t="s">
        <v>107</v>
      </c>
      <c r="G773" s="122" t="s">
        <v>107</v>
      </c>
      <c r="H773" s="122" t="s">
        <v>94</v>
      </c>
      <c r="I773">
        <f t="shared" si="72"/>
        <v>7</v>
      </c>
    </row>
    <row r="774" spans="1:9" x14ac:dyDescent="0.3">
      <c r="A774" t="str">
        <f t="shared" si="73"/>
        <v>20247wo</v>
      </c>
      <c r="B774">
        <f t="shared" si="68"/>
        <v>7</v>
      </c>
      <c r="C774" s="18">
        <f t="shared" si="69"/>
        <v>45336</v>
      </c>
      <c r="D774" t="str">
        <f t="shared" si="70"/>
        <v>wo</v>
      </c>
      <c r="E774">
        <f t="shared" si="71"/>
        <v>2024</v>
      </c>
      <c r="F774" t="s">
        <v>107</v>
      </c>
      <c r="G774" s="122" t="s">
        <v>107</v>
      </c>
      <c r="H774" s="122" t="s">
        <v>94</v>
      </c>
      <c r="I774">
        <f t="shared" si="72"/>
        <v>7</v>
      </c>
    </row>
    <row r="775" spans="1:9" x14ac:dyDescent="0.3">
      <c r="A775" t="str">
        <f t="shared" si="73"/>
        <v>20247do</v>
      </c>
      <c r="B775">
        <f t="shared" si="68"/>
        <v>7</v>
      </c>
      <c r="C775" s="18">
        <f t="shared" si="69"/>
        <v>45337</v>
      </c>
      <c r="D775" t="str">
        <f t="shared" si="70"/>
        <v>do</v>
      </c>
      <c r="E775">
        <f t="shared" si="71"/>
        <v>2024</v>
      </c>
      <c r="F775" t="s">
        <v>107</v>
      </c>
      <c r="G775" s="122" t="s">
        <v>107</v>
      </c>
      <c r="H775" s="122" t="s">
        <v>94</v>
      </c>
      <c r="I775">
        <f t="shared" si="72"/>
        <v>7</v>
      </c>
    </row>
    <row r="776" spans="1:9" x14ac:dyDescent="0.3">
      <c r="A776" t="str">
        <f t="shared" si="73"/>
        <v>20247vr</v>
      </c>
      <c r="B776">
        <f t="shared" si="68"/>
        <v>7</v>
      </c>
      <c r="C776" s="18">
        <f t="shared" si="69"/>
        <v>45338</v>
      </c>
      <c r="D776" t="str">
        <f t="shared" si="70"/>
        <v>vr</v>
      </c>
      <c r="E776">
        <f t="shared" si="71"/>
        <v>2024</v>
      </c>
      <c r="F776" t="s">
        <v>107</v>
      </c>
      <c r="G776" s="122" t="s">
        <v>107</v>
      </c>
      <c r="H776" s="122" t="s">
        <v>94</v>
      </c>
      <c r="I776">
        <f t="shared" si="72"/>
        <v>7</v>
      </c>
    </row>
    <row r="777" spans="1:9" x14ac:dyDescent="0.3">
      <c r="A777" t="str">
        <f t="shared" si="73"/>
        <v>20247za</v>
      </c>
      <c r="B777">
        <f t="shared" si="68"/>
        <v>7</v>
      </c>
      <c r="C777" s="18">
        <f t="shared" si="69"/>
        <v>45339</v>
      </c>
      <c r="D777" t="str">
        <f t="shared" si="70"/>
        <v>za</v>
      </c>
      <c r="E777">
        <f t="shared" si="71"/>
        <v>2024</v>
      </c>
      <c r="F777" t="s">
        <v>107</v>
      </c>
      <c r="G777" s="122" t="s">
        <v>107</v>
      </c>
      <c r="H777" s="122" t="s">
        <v>94</v>
      </c>
      <c r="I777">
        <f t="shared" si="72"/>
        <v>7</v>
      </c>
    </row>
    <row r="778" spans="1:9" x14ac:dyDescent="0.3">
      <c r="A778" t="str">
        <f t="shared" si="73"/>
        <v>20247zo</v>
      </c>
      <c r="B778">
        <f t="shared" ref="B778:B841" si="74">B771+1</f>
        <v>7</v>
      </c>
      <c r="C778" s="18">
        <f t="shared" ref="C778:C841" si="75">C777+1</f>
        <v>45340</v>
      </c>
      <c r="D778" t="str">
        <f t="shared" ref="D778:D841" si="76">+D771</f>
        <v>zo</v>
      </c>
      <c r="E778">
        <f t="shared" ref="E778:E841" si="77">YEAR(C778)</f>
        <v>2024</v>
      </c>
      <c r="F778" t="s">
        <v>107</v>
      </c>
      <c r="G778" s="122" t="s">
        <v>107</v>
      </c>
      <c r="H778" s="122" t="s">
        <v>94</v>
      </c>
      <c r="I778">
        <f t="shared" ref="I778:I841" si="78">+I771+1</f>
        <v>7</v>
      </c>
    </row>
    <row r="779" spans="1:9" x14ac:dyDescent="0.3">
      <c r="A779" t="str">
        <f t="shared" si="73"/>
        <v>20248ma</v>
      </c>
      <c r="B779">
        <f t="shared" si="74"/>
        <v>8</v>
      </c>
      <c r="C779" s="18">
        <f t="shared" si="75"/>
        <v>45341</v>
      </c>
      <c r="D779" t="str">
        <f t="shared" si="76"/>
        <v>ma</v>
      </c>
      <c r="E779">
        <f t="shared" si="77"/>
        <v>2024</v>
      </c>
      <c r="F779" t="s">
        <v>94</v>
      </c>
      <c r="G779" s="122" t="s">
        <v>94</v>
      </c>
      <c r="H779" s="122" t="s">
        <v>107</v>
      </c>
      <c r="I779">
        <f t="shared" si="78"/>
        <v>8</v>
      </c>
    </row>
    <row r="780" spans="1:9" x14ac:dyDescent="0.3">
      <c r="A780" t="str">
        <f t="shared" si="73"/>
        <v>20248di</v>
      </c>
      <c r="B780">
        <f t="shared" si="74"/>
        <v>8</v>
      </c>
      <c r="C780" s="18">
        <f t="shared" si="75"/>
        <v>45342</v>
      </c>
      <c r="D780" t="str">
        <f t="shared" si="76"/>
        <v>di</v>
      </c>
      <c r="E780">
        <f t="shared" si="77"/>
        <v>2024</v>
      </c>
      <c r="F780" t="s">
        <v>94</v>
      </c>
      <c r="G780" s="122" t="s">
        <v>94</v>
      </c>
      <c r="H780" s="122" t="s">
        <v>107</v>
      </c>
      <c r="I780">
        <f t="shared" si="78"/>
        <v>8</v>
      </c>
    </row>
    <row r="781" spans="1:9" x14ac:dyDescent="0.3">
      <c r="A781" t="str">
        <f t="shared" si="73"/>
        <v>20248wo</v>
      </c>
      <c r="B781">
        <f t="shared" si="74"/>
        <v>8</v>
      </c>
      <c r="C781" s="18">
        <f t="shared" si="75"/>
        <v>45343</v>
      </c>
      <c r="D781" t="str">
        <f t="shared" si="76"/>
        <v>wo</v>
      </c>
      <c r="E781">
        <f t="shared" si="77"/>
        <v>2024</v>
      </c>
      <c r="F781" t="s">
        <v>94</v>
      </c>
      <c r="G781" s="122" t="s">
        <v>94</v>
      </c>
      <c r="H781" s="122" t="s">
        <v>107</v>
      </c>
      <c r="I781">
        <f t="shared" si="78"/>
        <v>8</v>
      </c>
    </row>
    <row r="782" spans="1:9" x14ac:dyDescent="0.3">
      <c r="A782" t="str">
        <f t="shared" si="73"/>
        <v>20248do</v>
      </c>
      <c r="B782">
        <f t="shared" si="74"/>
        <v>8</v>
      </c>
      <c r="C782" s="18">
        <f t="shared" si="75"/>
        <v>45344</v>
      </c>
      <c r="D782" t="str">
        <f t="shared" si="76"/>
        <v>do</v>
      </c>
      <c r="E782">
        <f t="shared" si="77"/>
        <v>2024</v>
      </c>
      <c r="F782" t="s">
        <v>94</v>
      </c>
      <c r="G782" s="122" t="s">
        <v>94</v>
      </c>
      <c r="H782" s="122" t="s">
        <v>107</v>
      </c>
      <c r="I782">
        <f t="shared" si="78"/>
        <v>8</v>
      </c>
    </row>
    <row r="783" spans="1:9" x14ac:dyDescent="0.3">
      <c r="A783" t="str">
        <f t="shared" si="73"/>
        <v>20248vr</v>
      </c>
      <c r="B783">
        <f t="shared" si="74"/>
        <v>8</v>
      </c>
      <c r="C783" s="18">
        <f t="shared" si="75"/>
        <v>45345</v>
      </c>
      <c r="D783" t="str">
        <f t="shared" si="76"/>
        <v>vr</v>
      </c>
      <c r="E783">
        <f t="shared" si="77"/>
        <v>2024</v>
      </c>
      <c r="F783" t="s">
        <v>94</v>
      </c>
      <c r="G783" s="122" t="s">
        <v>94</v>
      </c>
      <c r="H783" s="122" t="s">
        <v>107</v>
      </c>
      <c r="I783">
        <f t="shared" si="78"/>
        <v>8</v>
      </c>
    </row>
    <row r="784" spans="1:9" x14ac:dyDescent="0.3">
      <c r="A784" t="str">
        <f t="shared" si="73"/>
        <v>20248za</v>
      </c>
      <c r="B784">
        <f t="shared" si="74"/>
        <v>8</v>
      </c>
      <c r="C784" s="18">
        <f t="shared" si="75"/>
        <v>45346</v>
      </c>
      <c r="D784" t="str">
        <f t="shared" si="76"/>
        <v>za</v>
      </c>
      <c r="E784">
        <f t="shared" si="77"/>
        <v>2024</v>
      </c>
      <c r="F784" t="s">
        <v>94</v>
      </c>
      <c r="G784" s="122" t="s">
        <v>94</v>
      </c>
      <c r="H784" s="122" t="s">
        <v>107</v>
      </c>
      <c r="I784">
        <f t="shared" si="78"/>
        <v>8</v>
      </c>
    </row>
    <row r="785" spans="1:9" x14ac:dyDescent="0.3">
      <c r="A785" t="str">
        <f t="shared" si="73"/>
        <v>20248zo</v>
      </c>
      <c r="B785">
        <f t="shared" si="74"/>
        <v>8</v>
      </c>
      <c r="C785" s="18">
        <f t="shared" si="75"/>
        <v>45347</v>
      </c>
      <c r="D785" t="str">
        <f t="shared" si="76"/>
        <v>zo</v>
      </c>
      <c r="E785">
        <f t="shared" si="77"/>
        <v>2024</v>
      </c>
      <c r="F785" t="s">
        <v>94</v>
      </c>
      <c r="G785" s="122" t="s">
        <v>94</v>
      </c>
      <c r="H785" s="122" t="s">
        <v>107</v>
      </c>
      <c r="I785">
        <f t="shared" si="78"/>
        <v>8</v>
      </c>
    </row>
    <row r="786" spans="1:9" x14ac:dyDescent="0.3">
      <c r="A786" t="str">
        <f t="shared" si="73"/>
        <v>20249ma</v>
      </c>
      <c r="B786">
        <f t="shared" si="74"/>
        <v>9</v>
      </c>
      <c r="C786" s="18">
        <f t="shared" si="75"/>
        <v>45348</v>
      </c>
      <c r="D786" t="str">
        <f t="shared" si="76"/>
        <v>ma</v>
      </c>
      <c r="E786">
        <f t="shared" si="77"/>
        <v>2024</v>
      </c>
      <c r="F786" t="s">
        <v>107</v>
      </c>
      <c r="G786" s="122" t="s">
        <v>107</v>
      </c>
      <c r="H786" s="122" t="s">
        <v>107</v>
      </c>
      <c r="I786">
        <f t="shared" si="78"/>
        <v>9</v>
      </c>
    </row>
    <row r="787" spans="1:9" x14ac:dyDescent="0.3">
      <c r="A787" t="str">
        <f t="shared" si="73"/>
        <v>20249di</v>
      </c>
      <c r="B787">
        <f t="shared" si="74"/>
        <v>9</v>
      </c>
      <c r="C787" s="18">
        <f t="shared" si="75"/>
        <v>45349</v>
      </c>
      <c r="D787" t="str">
        <f t="shared" si="76"/>
        <v>di</v>
      </c>
      <c r="E787">
        <f t="shared" si="77"/>
        <v>2024</v>
      </c>
      <c r="F787" t="s">
        <v>107</v>
      </c>
      <c r="G787" s="122" t="s">
        <v>107</v>
      </c>
      <c r="H787" s="122" t="s">
        <v>107</v>
      </c>
      <c r="I787">
        <f t="shared" si="78"/>
        <v>9</v>
      </c>
    </row>
    <row r="788" spans="1:9" x14ac:dyDescent="0.3">
      <c r="A788" t="str">
        <f t="shared" si="73"/>
        <v>20249wo</v>
      </c>
      <c r="B788">
        <f t="shared" si="74"/>
        <v>9</v>
      </c>
      <c r="C788" s="18">
        <f t="shared" si="75"/>
        <v>45350</v>
      </c>
      <c r="D788" t="str">
        <f t="shared" si="76"/>
        <v>wo</v>
      </c>
      <c r="E788">
        <f t="shared" si="77"/>
        <v>2024</v>
      </c>
      <c r="F788" t="s">
        <v>107</v>
      </c>
      <c r="G788" s="122" t="s">
        <v>107</v>
      </c>
      <c r="H788" s="122" t="s">
        <v>107</v>
      </c>
      <c r="I788">
        <f t="shared" si="78"/>
        <v>9</v>
      </c>
    </row>
    <row r="789" spans="1:9" x14ac:dyDescent="0.3">
      <c r="A789" t="str">
        <f t="shared" si="73"/>
        <v>20249do</v>
      </c>
      <c r="B789">
        <f t="shared" si="74"/>
        <v>9</v>
      </c>
      <c r="C789" s="18">
        <f t="shared" si="75"/>
        <v>45351</v>
      </c>
      <c r="D789" t="str">
        <f t="shared" si="76"/>
        <v>do</v>
      </c>
      <c r="E789">
        <f t="shared" si="77"/>
        <v>2024</v>
      </c>
      <c r="F789" t="s">
        <v>107</v>
      </c>
      <c r="G789" s="122" t="s">
        <v>107</v>
      </c>
      <c r="H789" s="122" t="s">
        <v>107</v>
      </c>
      <c r="I789">
        <f t="shared" si="78"/>
        <v>9</v>
      </c>
    </row>
    <row r="790" spans="1:9" x14ac:dyDescent="0.3">
      <c r="A790" t="str">
        <f t="shared" si="73"/>
        <v>20249vr</v>
      </c>
      <c r="B790">
        <f t="shared" si="74"/>
        <v>9</v>
      </c>
      <c r="C790" s="18">
        <f t="shared" si="75"/>
        <v>45352</v>
      </c>
      <c r="D790" t="str">
        <f t="shared" si="76"/>
        <v>vr</v>
      </c>
      <c r="E790">
        <f t="shared" si="77"/>
        <v>2024</v>
      </c>
      <c r="F790" t="s">
        <v>107</v>
      </c>
      <c r="G790" s="122" t="s">
        <v>107</v>
      </c>
      <c r="H790" s="122" t="s">
        <v>107</v>
      </c>
      <c r="I790">
        <f t="shared" si="78"/>
        <v>9</v>
      </c>
    </row>
    <row r="791" spans="1:9" x14ac:dyDescent="0.3">
      <c r="A791" t="str">
        <f t="shared" si="73"/>
        <v>20249za</v>
      </c>
      <c r="B791">
        <f t="shared" si="74"/>
        <v>9</v>
      </c>
      <c r="C791" s="18">
        <f t="shared" si="75"/>
        <v>45353</v>
      </c>
      <c r="D791" t="str">
        <f t="shared" si="76"/>
        <v>za</v>
      </c>
      <c r="E791">
        <f t="shared" si="77"/>
        <v>2024</v>
      </c>
      <c r="F791" t="s">
        <v>107</v>
      </c>
      <c r="G791" s="122" t="s">
        <v>107</v>
      </c>
      <c r="H791" s="122" t="s">
        <v>107</v>
      </c>
      <c r="I791">
        <f t="shared" si="78"/>
        <v>9</v>
      </c>
    </row>
    <row r="792" spans="1:9" x14ac:dyDescent="0.3">
      <c r="A792" t="str">
        <f t="shared" si="73"/>
        <v>20249zo</v>
      </c>
      <c r="B792">
        <f t="shared" si="74"/>
        <v>9</v>
      </c>
      <c r="C792" s="18">
        <f t="shared" si="75"/>
        <v>45354</v>
      </c>
      <c r="D792" t="str">
        <f t="shared" si="76"/>
        <v>zo</v>
      </c>
      <c r="E792">
        <f t="shared" si="77"/>
        <v>2024</v>
      </c>
      <c r="F792" t="s">
        <v>107</v>
      </c>
      <c r="G792" s="122" t="s">
        <v>107</v>
      </c>
      <c r="H792" s="122" t="s">
        <v>107</v>
      </c>
      <c r="I792">
        <f t="shared" si="78"/>
        <v>9</v>
      </c>
    </row>
    <row r="793" spans="1:9" x14ac:dyDescent="0.3">
      <c r="A793" t="str">
        <f t="shared" si="73"/>
        <v>202410ma</v>
      </c>
      <c r="B793">
        <f t="shared" si="74"/>
        <v>10</v>
      </c>
      <c r="C793" s="18">
        <f t="shared" si="75"/>
        <v>45355</v>
      </c>
      <c r="D793" t="str">
        <f t="shared" si="76"/>
        <v>ma</v>
      </c>
      <c r="E793">
        <f t="shared" si="77"/>
        <v>2024</v>
      </c>
      <c r="F793" t="s">
        <v>107</v>
      </c>
      <c r="G793" s="122" t="s">
        <v>107</v>
      </c>
      <c r="H793" s="122" t="s">
        <v>107</v>
      </c>
      <c r="I793">
        <f t="shared" si="78"/>
        <v>10</v>
      </c>
    </row>
    <row r="794" spans="1:9" x14ac:dyDescent="0.3">
      <c r="A794" t="str">
        <f t="shared" si="73"/>
        <v>202410di</v>
      </c>
      <c r="B794">
        <f t="shared" si="74"/>
        <v>10</v>
      </c>
      <c r="C794" s="18">
        <f t="shared" si="75"/>
        <v>45356</v>
      </c>
      <c r="D794" t="str">
        <f t="shared" si="76"/>
        <v>di</v>
      </c>
      <c r="E794">
        <f t="shared" si="77"/>
        <v>2024</v>
      </c>
      <c r="F794" t="s">
        <v>107</v>
      </c>
      <c r="G794" s="122" t="s">
        <v>107</v>
      </c>
      <c r="H794" s="122" t="s">
        <v>107</v>
      </c>
      <c r="I794">
        <f t="shared" si="78"/>
        <v>10</v>
      </c>
    </row>
    <row r="795" spans="1:9" x14ac:dyDescent="0.3">
      <c r="A795" t="str">
        <f t="shared" si="73"/>
        <v>202410wo</v>
      </c>
      <c r="B795">
        <f t="shared" si="74"/>
        <v>10</v>
      </c>
      <c r="C795" s="18">
        <f t="shared" si="75"/>
        <v>45357</v>
      </c>
      <c r="D795" t="str">
        <f t="shared" si="76"/>
        <v>wo</v>
      </c>
      <c r="E795">
        <f t="shared" si="77"/>
        <v>2024</v>
      </c>
      <c r="F795" t="s">
        <v>107</v>
      </c>
      <c r="G795" s="122" t="s">
        <v>107</v>
      </c>
      <c r="H795" s="122" t="s">
        <v>107</v>
      </c>
      <c r="I795">
        <f t="shared" si="78"/>
        <v>10</v>
      </c>
    </row>
    <row r="796" spans="1:9" x14ac:dyDescent="0.3">
      <c r="A796" t="str">
        <f t="shared" si="73"/>
        <v>202410do</v>
      </c>
      <c r="B796">
        <f t="shared" si="74"/>
        <v>10</v>
      </c>
      <c r="C796" s="18">
        <f t="shared" si="75"/>
        <v>45358</v>
      </c>
      <c r="D796" t="str">
        <f t="shared" si="76"/>
        <v>do</v>
      </c>
      <c r="E796">
        <f t="shared" si="77"/>
        <v>2024</v>
      </c>
      <c r="F796" t="s">
        <v>107</v>
      </c>
      <c r="G796" s="122" t="s">
        <v>107</v>
      </c>
      <c r="H796" s="122" t="s">
        <v>107</v>
      </c>
      <c r="I796">
        <f t="shared" si="78"/>
        <v>10</v>
      </c>
    </row>
    <row r="797" spans="1:9" x14ac:dyDescent="0.3">
      <c r="A797" t="str">
        <f t="shared" si="73"/>
        <v>202410vr</v>
      </c>
      <c r="B797">
        <f t="shared" si="74"/>
        <v>10</v>
      </c>
      <c r="C797" s="18">
        <f t="shared" si="75"/>
        <v>45359</v>
      </c>
      <c r="D797" t="str">
        <f t="shared" si="76"/>
        <v>vr</v>
      </c>
      <c r="E797">
        <f t="shared" si="77"/>
        <v>2024</v>
      </c>
      <c r="F797" t="s">
        <v>107</v>
      </c>
      <c r="G797" s="122" t="s">
        <v>107</v>
      </c>
      <c r="H797" s="122" t="s">
        <v>107</v>
      </c>
      <c r="I797">
        <f t="shared" si="78"/>
        <v>10</v>
      </c>
    </row>
    <row r="798" spans="1:9" x14ac:dyDescent="0.3">
      <c r="A798" t="str">
        <f t="shared" si="73"/>
        <v>202410za</v>
      </c>
      <c r="B798">
        <f t="shared" si="74"/>
        <v>10</v>
      </c>
      <c r="C798" s="18">
        <f t="shared" si="75"/>
        <v>45360</v>
      </c>
      <c r="D798" t="str">
        <f t="shared" si="76"/>
        <v>za</v>
      </c>
      <c r="E798">
        <f t="shared" si="77"/>
        <v>2024</v>
      </c>
      <c r="F798" t="s">
        <v>107</v>
      </c>
      <c r="G798" s="122" t="s">
        <v>107</v>
      </c>
      <c r="H798" s="122" t="s">
        <v>107</v>
      </c>
      <c r="I798">
        <f t="shared" si="78"/>
        <v>10</v>
      </c>
    </row>
    <row r="799" spans="1:9" x14ac:dyDescent="0.3">
      <c r="A799" t="str">
        <f t="shared" si="73"/>
        <v>202410zo</v>
      </c>
      <c r="B799">
        <f t="shared" si="74"/>
        <v>10</v>
      </c>
      <c r="C799" s="18">
        <f t="shared" si="75"/>
        <v>45361</v>
      </c>
      <c r="D799" t="str">
        <f t="shared" si="76"/>
        <v>zo</v>
      </c>
      <c r="E799">
        <f t="shared" si="77"/>
        <v>2024</v>
      </c>
      <c r="F799" t="s">
        <v>107</v>
      </c>
      <c r="G799" s="122" t="s">
        <v>107</v>
      </c>
      <c r="H799" s="122" t="s">
        <v>107</v>
      </c>
      <c r="I799">
        <f t="shared" si="78"/>
        <v>10</v>
      </c>
    </row>
    <row r="800" spans="1:9" x14ac:dyDescent="0.3">
      <c r="A800" t="str">
        <f t="shared" si="73"/>
        <v>202411ma</v>
      </c>
      <c r="B800">
        <f t="shared" si="74"/>
        <v>11</v>
      </c>
      <c r="C800" s="18">
        <f t="shared" si="75"/>
        <v>45362</v>
      </c>
      <c r="D800" t="str">
        <f t="shared" si="76"/>
        <v>ma</v>
      </c>
      <c r="E800">
        <f t="shared" si="77"/>
        <v>2024</v>
      </c>
      <c r="F800" t="s">
        <v>107</v>
      </c>
      <c r="G800" s="122" t="s">
        <v>107</v>
      </c>
      <c r="H800" s="122" t="s">
        <v>107</v>
      </c>
      <c r="I800">
        <f t="shared" si="78"/>
        <v>11</v>
      </c>
    </row>
    <row r="801" spans="1:9" x14ac:dyDescent="0.3">
      <c r="A801" t="str">
        <f t="shared" si="73"/>
        <v>202411di</v>
      </c>
      <c r="B801">
        <f t="shared" si="74"/>
        <v>11</v>
      </c>
      <c r="C801" s="18">
        <f t="shared" si="75"/>
        <v>45363</v>
      </c>
      <c r="D801" t="str">
        <f t="shared" si="76"/>
        <v>di</v>
      </c>
      <c r="E801">
        <f t="shared" si="77"/>
        <v>2024</v>
      </c>
      <c r="F801" t="s">
        <v>107</v>
      </c>
      <c r="G801" s="122" t="s">
        <v>107</v>
      </c>
      <c r="H801" s="122" t="s">
        <v>107</v>
      </c>
      <c r="I801">
        <f t="shared" si="78"/>
        <v>11</v>
      </c>
    </row>
    <row r="802" spans="1:9" x14ac:dyDescent="0.3">
      <c r="A802" t="str">
        <f t="shared" si="73"/>
        <v>202411wo</v>
      </c>
      <c r="B802">
        <f t="shared" si="74"/>
        <v>11</v>
      </c>
      <c r="C802" s="18">
        <f t="shared" si="75"/>
        <v>45364</v>
      </c>
      <c r="D802" t="str">
        <f t="shared" si="76"/>
        <v>wo</v>
      </c>
      <c r="E802">
        <f t="shared" si="77"/>
        <v>2024</v>
      </c>
      <c r="F802" t="s">
        <v>107</v>
      </c>
      <c r="G802" s="122" t="s">
        <v>107</v>
      </c>
      <c r="H802" s="122" t="s">
        <v>107</v>
      </c>
      <c r="I802">
        <f t="shared" si="78"/>
        <v>11</v>
      </c>
    </row>
    <row r="803" spans="1:9" x14ac:dyDescent="0.3">
      <c r="A803" t="str">
        <f t="shared" si="73"/>
        <v>202411do</v>
      </c>
      <c r="B803">
        <f t="shared" si="74"/>
        <v>11</v>
      </c>
      <c r="C803" s="18">
        <f t="shared" si="75"/>
        <v>45365</v>
      </c>
      <c r="D803" t="str">
        <f t="shared" si="76"/>
        <v>do</v>
      </c>
      <c r="E803">
        <f t="shared" si="77"/>
        <v>2024</v>
      </c>
      <c r="F803" t="s">
        <v>107</v>
      </c>
      <c r="G803" s="122" t="s">
        <v>107</v>
      </c>
      <c r="H803" s="122" t="s">
        <v>107</v>
      </c>
      <c r="I803">
        <f t="shared" si="78"/>
        <v>11</v>
      </c>
    </row>
    <row r="804" spans="1:9" x14ac:dyDescent="0.3">
      <c r="A804" t="str">
        <f t="shared" si="73"/>
        <v>202411vr</v>
      </c>
      <c r="B804">
        <f t="shared" si="74"/>
        <v>11</v>
      </c>
      <c r="C804" s="18">
        <f t="shared" si="75"/>
        <v>45366</v>
      </c>
      <c r="D804" t="str">
        <f t="shared" si="76"/>
        <v>vr</v>
      </c>
      <c r="E804">
        <f t="shared" si="77"/>
        <v>2024</v>
      </c>
      <c r="F804" t="s">
        <v>107</v>
      </c>
      <c r="G804" s="122" t="s">
        <v>107</v>
      </c>
      <c r="H804" s="122" t="s">
        <v>107</v>
      </c>
      <c r="I804">
        <f t="shared" si="78"/>
        <v>11</v>
      </c>
    </row>
    <row r="805" spans="1:9" x14ac:dyDescent="0.3">
      <c r="A805" t="str">
        <f t="shared" si="73"/>
        <v>202411za</v>
      </c>
      <c r="B805">
        <f t="shared" si="74"/>
        <v>11</v>
      </c>
      <c r="C805" s="18">
        <f t="shared" si="75"/>
        <v>45367</v>
      </c>
      <c r="D805" t="str">
        <f t="shared" si="76"/>
        <v>za</v>
      </c>
      <c r="E805">
        <f t="shared" si="77"/>
        <v>2024</v>
      </c>
      <c r="F805" t="s">
        <v>107</v>
      </c>
      <c r="G805" s="122" t="s">
        <v>107</v>
      </c>
      <c r="H805" s="122" t="s">
        <v>107</v>
      </c>
      <c r="I805">
        <f t="shared" si="78"/>
        <v>11</v>
      </c>
    </row>
    <row r="806" spans="1:9" x14ac:dyDescent="0.3">
      <c r="A806" t="str">
        <f t="shared" si="73"/>
        <v>202411zo</v>
      </c>
      <c r="B806">
        <f t="shared" si="74"/>
        <v>11</v>
      </c>
      <c r="C806" s="18">
        <f t="shared" si="75"/>
        <v>45368</v>
      </c>
      <c r="D806" t="str">
        <f t="shared" si="76"/>
        <v>zo</v>
      </c>
      <c r="E806">
        <f t="shared" si="77"/>
        <v>2024</v>
      </c>
      <c r="F806" t="s">
        <v>107</v>
      </c>
      <c r="G806" s="122" t="s">
        <v>107</v>
      </c>
      <c r="H806" s="122" t="s">
        <v>107</v>
      </c>
      <c r="I806">
        <f t="shared" si="78"/>
        <v>11</v>
      </c>
    </row>
    <row r="807" spans="1:9" x14ac:dyDescent="0.3">
      <c r="A807" t="str">
        <f t="shared" si="73"/>
        <v>202412ma</v>
      </c>
      <c r="B807">
        <f t="shared" si="74"/>
        <v>12</v>
      </c>
      <c r="C807" s="18">
        <f t="shared" si="75"/>
        <v>45369</v>
      </c>
      <c r="D807" t="str">
        <f t="shared" si="76"/>
        <v>ma</v>
      </c>
      <c r="E807">
        <f t="shared" si="77"/>
        <v>2024</v>
      </c>
      <c r="F807" t="s">
        <v>107</v>
      </c>
      <c r="G807" s="122" t="s">
        <v>107</v>
      </c>
      <c r="H807" s="122" t="s">
        <v>107</v>
      </c>
      <c r="I807">
        <f t="shared" si="78"/>
        <v>12</v>
      </c>
    </row>
    <row r="808" spans="1:9" x14ac:dyDescent="0.3">
      <c r="A808" t="str">
        <f t="shared" si="73"/>
        <v>202412di</v>
      </c>
      <c r="B808">
        <f t="shared" si="74"/>
        <v>12</v>
      </c>
      <c r="C808" s="18">
        <f t="shared" si="75"/>
        <v>45370</v>
      </c>
      <c r="D808" t="str">
        <f t="shared" si="76"/>
        <v>di</v>
      </c>
      <c r="E808">
        <f t="shared" si="77"/>
        <v>2024</v>
      </c>
      <c r="F808" t="s">
        <v>107</v>
      </c>
      <c r="G808" s="122" t="s">
        <v>107</v>
      </c>
      <c r="H808" s="122" t="s">
        <v>107</v>
      </c>
      <c r="I808">
        <f t="shared" si="78"/>
        <v>12</v>
      </c>
    </row>
    <row r="809" spans="1:9" x14ac:dyDescent="0.3">
      <c r="A809" t="str">
        <f t="shared" si="73"/>
        <v>202412wo</v>
      </c>
      <c r="B809">
        <f t="shared" si="74"/>
        <v>12</v>
      </c>
      <c r="C809" s="18">
        <f t="shared" si="75"/>
        <v>45371</v>
      </c>
      <c r="D809" t="str">
        <f t="shared" si="76"/>
        <v>wo</v>
      </c>
      <c r="E809">
        <f t="shared" si="77"/>
        <v>2024</v>
      </c>
      <c r="F809" t="s">
        <v>107</v>
      </c>
      <c r="G809" s="122" t="s">
        <v>107</v>
      </c>
      <c r="H809" s="122" t="s">
        <v>107</v>
      </c>
      <c r="I809">
        <f t="shared" si="78"/>
        <v>12</v>
      </c>
    </row>
    <row r="810" spans="1:9" x14ac:dyDescent="0.3">
      <c r="A810" t="str">
        <f t="shared" si="73"/>
        <v>202412do</v>
      </c>
      <c r="B810">
        <f t="shared" si="74"/>
        <v>12</v>
      </c>
      <c r="C810" s="18">
        <f t="shared" si="75"/>
        <v>45372</v>
      </c>
      <c r="D810" t="str">
        <f t="shared" si="76"/>
        <v>do</v>
      </c>
      <c r="E810">
        <f t="shared" si="77"/>
        <v>2024</v>
      </c>
      <c r="F810" t="s">
        <v>107</v>
      </c>
      <c r="G810" s="122" t="s">
        <v>107</v>
      </c>
      <c r="H810" s="122" t="s">
        <v>107</v>
      </c>
      <c r="I810">
        <f t="shared" si="78"/>
        <v>12</v>
      </c>
    </row>
    <row r="811" spans="1:9" x14ac:dyDescent="0.3">
      <c r="A811" t="str">
        <f t="shared" si="73"/>
        <v>202412vr</v>
      </c>
      <c r="B811">
        <f t="shared" si="74"/>
        <v>12</v>
      </c>
      <c r="C811" s="18">
        <f t="shared" si="75"/>
        <v>45373</v>
      </c>
      <c r="D811" t="str">
        <f t="shared" si="76"/>
        <v>vr</v>
      </c>
      <c r="E811">
        <f t="shared" si="77"/>
        <v>2024</v>
      </c>
      <c r="F811" t="s">
        <v>107</v>
      </c>
      <c r="G811" s="122" t="s">
        <v>107</v>
      </c>
      <c r="H811" s="122" t="s">
        <v>107</v>
      </c>
      <c r="I811">
        <f t="shared" si="78"/>
        <v>12</v>
      </c>
    </row>
    <row r="812" spans="1:9" x14ac:dyDescent="0.3">
      <c r="A812" t="str">
        <f t="shared" si="73"/>
        <v>202412za</v>
      </c>
      <c r="B812">
        <f t="shared" si="74"/>
        <v>12</v>
      </c>
      <c r="C812" s="18">
        <f t="shared" si="75"/>
        <v>45374</v>
      </c>
      <c r="D812" t="str">
        <f t="shared" si="76"/>
        <v>za</v>
      </c>
      <c r="E812">
        <f t="shared" si="77"/>
        <v>2024</v>
      </c>
      <c r="F812" t="s">
        <v>107</v>
      </c>
      <c r="G812" s="122" t="s">
        <v>107</v>
      </c>
      <c r="H812" s="122" t="s">
        <v>107</v>
      </c>
      <c r="I812">
        <f t="shared" si="78"/>
        <v>12</v>
      </c>
    </row>
    <row r="813" spans="1:9" x14ac:dyDescent="0.3">
      <c r="A813" t="str">
        <f t="shared" si="73"/>
        <v>202412zo</v>
      </c>
      <c r="B813">
        <f t="shared" si="74"/>
        <v>12</v>
      </c>
      <c r="C813" s="18">
        <f t="shared" si="75"/>
        <v>45375</v>
      </c>
      <c r="D813" t="str">
        <f t="shared" si="76"/>
        <v>zo</v>
      </c>
      <c r="E813">
        <f t="shared" si="77"/>
        <v>2024</v>
      </c>
      <c r="F813" t="s">
        <v>107</v>
      </c>
      <c r="G813" s="122" t="s">
        <v>107</v>
      </c>
      <c r="H813" s="122" t="s">
        <v>107</v>
      </c>
      <c r="I813">
        <f t="shared" si="78"/>
        <v>12</v>
      </c>
    </row>
    <row r="814" spans="1:9" x14ac:dyDescent="0.3">
      <c r="A814" t="str">
        <f t="shared" si="73"/>
        <v>202413ma</v>
      </c>
      <c r="B814">
        <f t="shared" si="74"/>
        <v>13</v>
      </c>
      <c r="C814" s="18">
        <f t="shared" si="75"/>
        <v>45376</v>
      </c>
      <c r="D814" t="str">
        <f t="shared" si="76"/>
        <v>ma</v>
      </c>
      <c r="E814">
        <f t="shared" si="77"/>
        <v>2024</v>
      </c>
      <c r="F814" t="s">
        <v>107</v>
      </c>
      <c r="G814" s="122" t="s">
        <v>107</v>
      </c>
      <c r="H814" s="122" t="s">
        <v>107</v>
      </c>
      <c r="I814">
        <f t="shared" si="78"/>
        <v>13</v>
      </c>
    </row>
    <row r="815" spans="1:9" x14ac:dyDescent="0.3">
      <c r="A815" t="str">
        <f t="shared" si="73"/>
        <v>202413di</v>
      </c>
      <c r="B815">
        <f t="shared" si="74"/>
        <v>13</v>
      </c>
      <c r="C815" s="18">
        <f t="shared" si="75"/>
        <v>45377</v>
      </c>
      <c r="D815" t="str">
        <f t="shared" si="76"/>
        <v>di</v>
      </c>
      <c r="E815">
        <f t="shared" si="77"/>
        <v>2024</v>
      </c>
      <c r="F815" t="s">
        <v>107</v>
      </c>
      <c r="G815" s="122" t="s">
        <v>107</v>
      </c>
      <c r="H815" s="122" t="s">
        <v>107</v>
      </c>
      <c r="I815">
        <f t="shared" si="78"/>
        <v>13</v>
      </c>
    </row>
    <row r="816" spans="1:9" x14ac:dyDescent="0.3">
      <c r="A816" t="str">
        <f t="shared" si="73"/>
        <v>202413wo</v>
      </c>
      <c r="B816">
        <f t="shared" si="74"/>
        <v>13</v>
      </c>
      <c r="C816" s="18">
        <f t="shared" si="75"/>
        <v>45378</v>
      </c>
      <c r="D816" t="str">
        <f t="shared" si="76"/>
        <v>wo</v>
      </c>
      <c r="E816">
        <f t="shared" si="77"/>
        <v>2024</v>
      </c>
      <c r="F816" t="s">
        <v>107</v>
      </c>
      <c r="G816" s="122" t="s">
        <v>107</v>
      </c>
      <c r="H816" s="122" t="s">
        <v>107</v>
      </c>
      <c r="I816">
        <f t="shared" si="78"/>
        <v>13</v>
      </c>
    </row>
    <row r="817" spans="1:9" x14ac:dyDescent="0.3">
      <c r="A817" t="str">
        <f t="shared" si="73"/>
        <v>202413do</v>
      </c>
      <c r="B817">
        <f t="shared" si="74"/>
        <v>13</v>
      </c>
      <c r="C817" s="18">
        <f t="shared" si="75"/>
        <v>45379</v>
      </c>
      <c r="D817" t="str">
        <f t="shared" si="76"/>
        <v>do</v>
      </c>
      <c r="E817">
        <f t="shared" si="77"/>
        <v>2024</v>
      </c>
      <c r="F817" t="s">
        <v>107</v>
      </c>
      <c r="G817" s="122" t="s">
        <v>107</v>
      </c>
      <c r="H817" s="122" t="s">
        <v>107</v>
      </c>
      <c r="I817">
        <f t="shared" si="78"/>
        <v>13</v>
      </c>
    </row>
    <row r="818" spans="1:9" x14ac:dyDescent="0.3">
      <c r="A818" t="str">
        <f t="shared" si="73"/>
        <v>202413vr</v>
      </c>
      <c r="B818">
        <f t="shared" si="74"/>
        <v>13</v>
      </c>
      <c r="C818" s="18">
        <f t="shared" si="75"/>
        <v>45380</v>
      </c>
      <c r="D818" t="str">
        <f t="shared" si="76"/>
        <v>vr</v>
      </c>
      <c r="E818">
        <f t="shared" si="77"/>
        <v>2024</v>
      </c>
      <c r="F818" t="s">
        <v>94</v>
      </c>
      <c r="G818" s="122" t="s">
        <v>94</v>
      </c>
      <c r="H818" s="122" t="s">
        <v>94</v>
      </c>
      <c r="I818">
        <f t="shared" si="78"/>
        <v>13</v>
      </c>
    </row>
    <row r="819" spans="1:9" x14ac:dyDescent="0.3">
      <c r="A819" t="str">
        <f t="shared" si="73"/>
        <v>202413za</v>
      </c>
      <c r="B819">
        <f t="shared" si="74"/>
        <v>13</v>
      </c>
      <c r="C819" s="18">
        <f t="shared" si="75"/>
        <v>45381</v>
      </c>
      <c r="D819" t="str">
        <f t="shared" si="76"/>
        <v>za</v>
      </c>
      <c r="E819">
        <f t="shared" si="77"/>
        <v>2024</v>
      </c>
      <c r="F819" t="s">
        <v>107</v>
      </c>
      <c r="G819" s="122" t="s">
        <v>107</v>
      </c>
      <c r="H819" s="122" t="s">
        <v>107</v>
      </c>
      <c r="I819">
        <f t="shared" si="78"/>
        <v>13</v>
      </c>
    </row>
    <row r="820" spans="1:9" x14ac:dyDescent="0.3">
      <c r="A820" t="str">
        <f t="shared" si="73"/>
        <v>202413zo</v>
      </c>
      <c r="B820">
        <f t="shared" si="74"/>
        <v>13</v>
      </c>
      <c r="C820" s="18">
        <f t="shared" si="75"/>
        <v>45382</v>
      </c>
      <c r="D820" t="str">
        <f t="shared" si="76"/>
        <v>zo</v>
      </c>
      <c r="E820">
        <f t="shared" si="77"/>
        <v>2024</v>
      </c>
      <c r="F820" t="s">
        <v>107</v>
      </c>
      <c r="G820" s="122" t="s">
        <v>107</v>
      </c>
      <c r="H820" s="122" t="s">
        <v>107</v>
      </c>
      <c r="I820">
        <f t="shared" si="78"/>
        <v>13</v>
      </c>
    </row>
    <row r="821" spans="1:9" x14ac:dyDescent="0.3">
      <c r="A821" t="str">
        <f t="shared" si="73"/>
        <v>202414ma</v>
      </c>
      <c r="B821">
        <f t="shared" si="74"/>
        <v>14</v>
      </c>
      <c r="C821" s="18">
        <f t="shared" si="75"/>
        <v>45383</v>
      </c>
      <c r="D821" t="str">
        <f t="shared" si="76"/>
        <v>ma</v>
      </c>
      <c r="E821">
        <f t="shared" si="77"/>
        <v>2024</v>
      </c>
      <c r="F821" t="s">
        <v>94</v>
      </c>
      <c r="G821" s="122" t="s">
        <v>94</v>
      </c>
      <c r="H821" s="122" t="s">
        <v>94</v>
      </c>
      <c r="I821">
        <f t="shared" si="78"/>
        <v>14</v>
      </c>
    </row>
    <row r="822" spans="1:9" x14ac:dyDescent="0.3">
      <c r="A822" t="str">
        <f t="shared" si="73"/>
        <v>202414di</v>
      </c>
      <c r="B822">
        <f t="shared" si="74"/>
        <v>14</v>
      </c>
      <c r="C822" s="18">
        <f t="shared" si="75"/>
        <v>45384</v>
      </c>
      <c r="D822" t="str">
        <f t="shared" si="76"/>
        <v>di</v>
      </c>
      <c r="E822">
        <f t="shared" si="77"/>
        <v>2024</v>
      </c>
      <c r="F822" t="s">
        <v>107</v>
      </c>
      <c r="G822" s="122" t="s">
        <v>107</v>
      </c>
      <c r="H822" s="122" t="s">
        <v>107</v>
      </c>
      <c r="I822">
        <f t="shared" si="78"/>
        <v>14</v>
      </c>
    </row>
    <row r="823" spans="1:9" x14ac:dyDescent="0.3">
      <c r="A823" t="str">
        <f t="shared" si="73"/>
        <v>202414wo</v>
      </c>
      <c r="B823">
        <f t="shared" si="74"/>
        <v>14</v>
      </c>
      <c r="C823" s="18">
        <f t="shared" si="75"/>
        <v>45385</v>
      </c>
      <c r="D823" t="str">
        <f t="shared" si="76"/>
        <v>wo</v>
      </c>
      <c r="E823">
        <f t="shared" si="77"/>
        <v>2024</v>
      </c>
      <c r="F823" t="s">
        <v>107</v>
      </c>
      <c r="G823" s="122" t="s">
        <v>107</v>
      </c>
      <c r="H823" s="122" t="s">
        <v>107</v>
      </c>
      <c r="I823">
        <f t="shared" si="78"/>
        <v>14</v>
      </c>
    </row>
    <row r="824" spans="1:9" x14ac:dyDescent="0.3">
      <c r="A824" t="str">
        <f t="shared" si="73"/>
        <v>202414do</v>
      </c>
      <c r="B824">
        <f t="shared" si="74"/>
        <v>14</v>
      </c>
      <c r="C824" s="18">
        <f t="shared" si="75"/>
        <v>45386</v>
      </c>
      <c r="D824" t="str">
        <f t="shared" si="76"/>
        <v>do</v>
      </c>
      <c r="E824">
        <f t="shared" si="77"/>
        <v>2024</v>
      </c>
      <c r="F824" t="s">
        <v>107</v>
      </c>
      <c r="G824" s="122" t="s">
        <v>107</v>
      </c>
      <c r="H824" s="122" t="s">
        <v>107</v>
      </c>
      <c r="I824">
        <f t="shared" si="78"/>
        <v>14</v>
      </c>
    </row>
    <row r="825" spans="1:9" x14ac:dyDescent="0.3">
      <c r="A825" t="str">
        <f t="shared" si="73"/>
        <v>202414vr</v>
      </c>
      <c r="B825">
        <f t="shared" si="74"/>
        <v>14</v>
      </c>
      <c r="C825" s="18">
        <f t="shared" si="75"/>
        <v>45387</v>
      </c>
      <c r="D825" t="str">
        <f t="shared" si="76"/>
        <v>vr</v>
      </c>
      <c r="E825">
        <f t="shared" si="77"/>
        <v>2024</v>
      </c>
      <c r="F825" t="s">
        <v>107</v>
      </c>
      <c r="G825" s="122" t="s">
        <v>107</v>
      </c>
      <c r="H825" s="122" t="s">
        <v>107</v>
      </c>
      <c r="I825">
        <f t="shared" si="78"/>
        <v>14</v>
      </c>
    </row>
    <row r="826" spans="1:9" x14ac:dyDescent="0.3">
      <c r="A826" t="str">
        <f t="shared" si="73"/>
        <v>202414za</v>
      </c>
      <c r="B826">
        <f t="shared" si="74"/>
        <v>14</v>
      </c>
      <c r="C826" s="18">
        <f t="shared" si="75"/>
        <v>45388</v>
      </c>
      <c r="D826" t="str">
        <f t="shared" si="76"/>
        <v>za</v>
      </c>
      <c r="E826">
        <f t="shared" si="77"/>
        <v>2024</v>
      </c>
      <c r="F826" t="s">
        <v>107</v>
      </c>
      <c r="G826" s="122" t="s">
        <v>107</v>
      </c>
      <c r="H826" s="122" t="s">
        <v>107</v>
      </c>
      <c r="I826">
        <f t="shared" si="78"/>
        <v>14</v>
      </c>
    </row>
    <row r="827" spans="1:9" x14ac:dyDescent="0.3">
      <c r="A827" t="str">
        <f t="shared" si="73"/>
        <v>202414zo</v>
      </c>
      <c r="B827">
        <f t="shared" si="74"/>
        <v>14</v>
      </c>
      <c r="C827" s="18">
        <f t="shared" si="75"/>
        <v>45389</v>
      </c>
      <c r="D827" t="str">
        <f t="shared" si="76"/>
        <v>zo</v>
      </c>
      <c r="E827">
        <f t="shared" si="77"/>
        <v>2024</v>
      </c>
      <c r="F827" t="s">
        <v>107</v>
      </c>
      <c r="G827" s="122" t="s">
        <v>107</v>
      </c>
      <c r="H827" s="122" t="s">
        <v>107</v>
      </c>
      <c r="I827">
        <f t="shared" si="78"/>
        <v>14</v>
      </c>
    </row>
    <row r="828" spans="1:9" x14ac:dyDescent="0.3">
      <c r="A828" t="str">
        <f t="shared" si="73"/>
        <v>202415ma</v>
      </c>
      <c r="B828">
        <f t="shared" si="74"/>
        <v>15</v>
      </c>
      <c r="C828" s="18">
        <f t="shared" si="75"/>
        <v>45390</v>
      </c>
      <c r="D828" t="str">
        <f t="shared" si="76"/>
        <v>ma</v>
      </c>
      <c r="E828">
        <f t="shared" si="77"/>
        <v>2024</v>
      </c>
      <c r="F828" t="s">
        <v>107</v>
      </c>
      <c r="G828" s="122" t="s">
        <v>107</v>
      </c>
      <c r="H828" s="122" t="s">
        <v>107</v>
      </c>
      <c r="I828">
        <f t="shared" si="78"/>
        <v>15</v>
      </c>
    </row>
    <row r="829" spans="1:9" x14ac:dyDescent="0.3">
      <c r="A829" t="str">
        <f t="shared" si="73"/>
        <v>202415di</v>
      </c>
      <c r="B829">
        <f t="shared" si="74"/>
        <v>15</v>
      </c>
      <c r="C829" s="18">
        <f t="shared" si="75"/>
        <v>45391</v>
      </c>
      <c r="D829" t="str">
        <f t="shared" si="76"/>
        <v>di</v>
      </c>
      <c r="E829">
        <f t="shared" si="77"/>
        <v>2024</v>
      </c>
      <c r="F829" t="s">
        <v>107</v>
      </c>
      <c r="G829" s="122" t="s">
        <v>107</v>
      </c>
      <c r="H829" s="122" t="s">
        <v>107</v>
      </c>
      <c r="I829">
        <f t="shared" si="78"/>
        <v>15</v>
      </c>
    </row>
    <row r="830" spans="1:9" x14ac:dyDescent="0.3">
      <c r="A830" t="str">
        <f t="shared" si="73"/>
        <v>202415wo</v>
      </c>
      <c r="B830">
        <f t="shared" si="74"/>
        <v>15</v>
      </c>
      <c r="C830" s="18">
        <f t="shared" si="75"/>
        <v>45392</v>
      </c>
      <c r="D830" t="str">
        <f t="shared" si="76"/>
        <v>wo</v>
      </c>
      <c r="E830">
        <f t="shared" si="77"/>
        <v>2024</v>
      </c>
      <c r="F830" t="s">
        <v>107</v>
      </c>
      <c r="G830" s="122" t="s">
        <v>107</v>
      </c>
      <c r="H830" s="122" t="s">
        <v>107</v>
      </c>
      <c r="I830">
        <f t="shared" si="78"/>
        <v>15</v>
      </c>
    </row>
    <row r="831" spans="1:9" x14ac:dyDescent="0.3">
      <c r="A831" t="str">
        <f t="shared" si="73"/>
        <v>202415do</v>
      </c>
      <c r="B831">
        <f t="shared" si="74"/>
        <v>15</v>
      </c>
      <c r="C831" s="18">
        <f t="shared" si="75"/>
        <v>45393</v>
      </c>
      <c r="D831" t="str">
        <f t="shared" si="76"/>
        <v>do</v>
      </c>
      <c r="E831">
        <f t="shared" si="77"/>
        <v>2024</v>
      </c>
      <c r="F831" t="s">
        <v>107</v>
      </c>
      <c r="G831" s="122" t="s">
        <v>107</v>
      </c>
      <c r="H831" s="122" t="s">
        <v>107</v>
      </c>
      <c r="I831">
        <f t="shared" si="78"/>
        <v>15</v>
      </c>
    </row>
    <row r="832" spans="1:9" x14ac:dyDescent="0.3">
      <c r="A832" t="str">
        <f t="shared" si="73"/>
        <v>202415vr</v>
      </c>
      <c r="B832">
        <f t="shared" si="74"/>
        <v>15</v>
      </c>
      <c r="C832" s="18">
        <f t="shared" si="75"/>
        <v>45394</v>
      </c>
      <c r="D832" t="str">
        <f t="shared" si="76"/>
        <v>vr</v>
      </c>
      <c r="E832">
        <f t="shared" si="77"/>
        <v>2024</v>
      </c>
      <c r="F832" t="s">
        <v>107</v>
      </c>
      <c r="G832" s="122" t="s">
        <v>107</v>
      </c>
      <c r="H832" s="122" t="s">
        <v>107</v>
      </c>
      <c r="I832">
        <f t="shared" si="78"/>
        <v>15</v>
      </c>
    </row>
    <row r="833" spans="1:9" x14ac:dyDescent="0.3">
      <c r="A833" t="str">
        <f t="shared" si="73"/>
        <v>202415za</v>
      </c>
      <c r="B833">
        <f t="shared" si="74"/>
        <v>15</v>
      </c>
      <c r="C833" s="18">
        <f t="shared" si="75"/>
        <v>45395</v>
      </c>
      <c r="D833" t="str">
        <f t="shared" si="76"/>
        <v>za</v>
      </c>
      <c r="E833">
        <f t="shared" si="77"/>
        <v>2024</v>
      </c>
      <c r="F833" t="s">
        <v>107</v>
      </c>
      <c r="G833" s="122" t="s">
        <v>107</v>
      </c>
      <c r="H833" s="122" t="s">
        <v>107</v>
      </c>
      <c r="I833">
        <f t="shared" si="78"/>
        <v>15</v>
      </c>
    </row>
    <row r="834" spans="1:9" x14ac:dyDescent="0.3">
      <c r="A834" t="str">
        <f t="shared" ref="A834:A897" si="79">E834&amp;B834&amp;D834</f>
        <v>202415zo</v>
      </c>
      <c r="B834">
        <f t="shared" si="74"/>
        <v>15</v>
      </c>
      <c r="C834" s="18">
        <f t="shared" si="75"/>
        <v>45396</v>
      </c>
      <c r="D834" t="str">
        <f t="shared" si="76"/>
        <v>zo</v>
      </c>
      <c r="E834">
        <f t="shared" si="77"/>
        <v>2024</v>
      </c>
      <c r="F834" t="s">
        <v>107</v>
      </c>
      <c r="G834" s="122" t="s">
        <v>107</v>
      </c>
      <c r="H834" s="122" t="s">
        <v>107</v>
      </c>
      <c r="I834">
        <f t="shared" si="78"/>
        <v>15</v>
      </c>
    </row>
    <row r="835" spans="1:9" x14ac:dyDescent="0.3">
      <c r="A835" t="str">
        <f t="shared" si="79"/>
        <v>202416ma</v>
      </c>
      <c r="B835">
        <f t="shared" si="74"/>
        <v>16</v>
      </c>
      <c r="C835" s="18">
        <f t="shared" si="75"/>
        <v>45397</v>
      </c>
      <c r="D835" t="str">
        <f t="shared" si="76"/>
        <v>ma</v>
      </c>
      <c r="E835">
        <f t="shared" si="77"/>
        <v>2024</v>
      </c>
      <c r="F835" t="s">
        <v>107</v>
      </c>
      <c r="G835" s="122" t="s">
        <v>107</v>
      </c>
      <c r="H835" s="122" t="s">
        <v>107</v>
      </c>
      <c r="I835">
        <f t="shared" si="78"/>
        <v>16</v>
      </c>
    </row>
    <row r="836" spans="1:9" x14ac:dyDescent="0.3">
      <c r="A836" t="str">
        <f t="shared" si="79"/>
        <v>202416di</v>
      </c>
      <c r="B836">
        <f t="shared" si="74"/>
        <v>16</v>
      </c>
      <c r="C836" s="18">
        <f t="shared" si="75"/>
        <v>45398</v>
      </c>
      <c r="D836" t="str">
        <f t="shared" si="76"/>
        <v>di</v>
      </c>
      <c r="E836">
        <f t="shared" si="77"/>
        <v>2024</v>
      </c>
      <c r="F836" t="s">
        <v>107</v>
      </c>
      <c r="G836" s="122" t="s">
        <v>107</v>
      </c>
      <c r="H836" s="122" t="s">
        <v>107</v>
      </c>
      <c r="I836">
        <f t="shared" si="78"/>
        <v>16</v>
      </c>
    </row>
    <row r="837" spans="1:9" x14ac:dyDescent="0.3">
      <c r="A837" t="str">
        <f t="shared" si="79"/>
        <v>202416wo</v>
      </c>
      <c r="B837">
        <f t="shared" si="74"/>
        <v>16</v>
      </c>
      <c r="C837" s="18">
        <f t="shared" si="75"/>
        <v>45399</v>
      </c>
      <c r="D837" t="str">
        <f t="shared" si="76"/>
        <v>wo</v>
      </c>
      <c r="E837">
        <f t="shared" si="77"/>
        <v>2024</v>
      </c>
      <c r="F837" t="s">
        <v>107</v>
      </c>
      <c r="G837" s="122" t="s">
        <v>107</v>
      </c>
      <c r="H837" s="122" t="s">
        <v>107</v>
      </c>
      <c r="I837">
        <f t="shared" si="78"/>
        <v>16</v>
      </c>
    </row>
    <row r="838" spans="1:9" x14ac:dyDescent="0.3">
      <c r="A838" t="str">
        <f t="shared" si="79"/>
        <v>202416do</v>
      </c>
      <c r="B838">
        <f t="shared" si="74"/>
        <v>16</v>
      </c>
      <c r="C838" s="18">
        <f t="shared" si="75"/>
        <v>45400</v>
      </c>
      <c r="D838" t="str">
        <f t="shared" si="76"/>
        <v>do</v>
      </c>
      <c r="E838">
        <f t="shared" si="77"/>
        <v>2024</v>
      </c>
      <c r="F838" t="s">
        <v>107</v>
      </c>
      <c r="G838" s="122" t="s">
        <v>107</v>
      </c>
      <c r="H838" s="122" t="s">
        <v>107</v>
      </c>
      <c r="I838">
        <f t="shared" si="78"/>
        <v>16</v>
      </c>
    </row>
    <row r="839" spans="1:9" x14ac:dyDescent="0.3">
      <c r="A839" t="str">
        <f t="shared" si="79"/>
        <v>202416vr</v>
      </c>
      <c r="B839">
        <f t="shared" si="74"/>
        <v>16</v>
      </c>
      <c r="C839" s="18">
        <f t="shared" si="75"/>
        <v>45401</v>
      </c>
      <c r="D839" t="str">
        <f t="shared" si="76"/>
        <v>vr</v>
      </c>
      <c r="E839">
        <f t="shared" si="77"/>
        <v>2024</v>
      </c>
      <c r="F839" t="s">
        <v>107</v>
      </c>
      <c r="G839" s="122" t="s">
        <v>107</v>
      </c>
      <c r="H839" s="122" t="s">
        <v>107</v>
      </c>
      <c r="I839">
        <f t="shared" si="78"/>
        <v>16</v>
      </c>
    </row>
    <row r="840" spans="1:9" x14ac:dyDescent="0.3">
      <c r="A840" t="str">
        <f t="shared" si="79"/>
        <v>202416za</v>
      </c>
      <c r="B840">
        <f t="shared" si="74"/>
        <v>16</v>
      </c>
      <c r="C840" s="18">
        <f t="shared" si="75"/>
        <v>45402</v>
      </c>
      <c r="D840" t="str">
        <f t="shared" si="76"/>
        <v>za</v>
      </c>
      <c r="E840">
        <f t="shared" si="77"/>
        <v>2024</v>
      </c>
      <c r="F840" t="s">
        <v>107</v>
      </c>
      <c r="G840" s="122" t="s">
        <v>107</v>
      </c>
      <c r="H840" s="122" t="s">
        <v>107</v>
      </c>
      <c r="I840">
        <f t="shared" si="78"/>
        <v>16</v>
      </c>
    </row>
    <row r="841" spans="1:9" x14ac:dyDescent="0.3">
      <c r="A841" t="str">
        <f t="shared" si="79"/>
        <v>202416zo</v>
      </c>
      <c r="B841">
        <f t="shared" si="74"/>
        <v>16</v>
      </c>
      <c r="C841" s="18">
        <f t="shared" si="75"/>
        <v>45403</v>
      </c>
      <c r="D841" t="str">
        <f t="shared" si="76"/>
        <v>zo</v>
      </c>
      <c r="E841">
        <f t="shared" si="77"/>
        <v>2024</v>
      </c>
      <c r="F841" t="s">
        <v>107</v>
      </c>
      <c r="G841" s="122" t="s">
        <v>107</v>
      </c>
      <c r="H841" s="122" t="s">
        <v>107</v>
      </c>
      <c r="I841">
        <f t="shared" si="78"/>
        <v>16</v>
      </c>
    </row>
    <row r="842" spans="1:9" x14ac:dyDescent="0.3">
      <c r="A842" t="str">
        <f t="shared" si="79"/>
        <v>202417ma</v>
      </c>
      <c r="B842">
        <f t="shared" ref="B842:B905" si="80">B835+1</f>
        <v>17</v>
      </c>
      <c r="C842" s="18">
        <f t="shared" ref="C842:C905" si="81">C841+1</f>
        <v>45404</v>
      </c>
      <c r="D842" t="str">
        <f t="shared" ref="D842:D905" si="82">+D835</f>
        <v>ma</v>
      </c>
      <c r="E842">
        <f t="shared" ref="E842:E905" si="83">YEAR(C842)</f>
        <v>2024</v>
      </c>
      <c r="F842" t="s">
        <v>107</v>
      </c>
      <c r="G842" s="122" t="s">
        <v>107</v>
      </c>
      <c r="H842" s="122" t="s">
        <v>107</v>
      </c>
      <c r="I842">
        <f t="shared" ref="I842:I905" si="84">+I835+1</f>
        <v>17</v>
      </c>
    </row>
    <row r="843" spans="1:9" x14ac:dyDescent="0.3">
      <c r="A843" t="str">
        <f t="shared" si="79"/>
        <v>202417di</v>
      </c>
      <c r="B843">
        <f t="shared" si="80"/>
        <v>17</v>
      </c>
      <c r="C843" s="18">
        <f t="shared" si="81"/>
        <v>45405</v>
      </c>
      <c r="D843" t="str">
        <f t="shared" si="82"/>
        <v>di</v>
      </c>
      <c r="E843">
        <f t="shared" si="83"/>
        <v>2024</v>
      </c>
      <c r="F843" t="s">
        <v>107</v>
      </c>
      <c r="G843" s="122" t="s">
        <v>107</v>
      </c>
      <c r="H843" s="122" t="s">
        <v>107</v>
      </c>
      <c r="I843">
        <f t="shared" si="84"/>
        <v>17</v>
      </c>
    </row>
    <row r="844" spans="1:9" x14ac:dyDescent="0.3">
      <c r="A844" t="str">
        <f t="shared" si="79"/>
        <v>202417wo</v>
      </c>
      <c r="B844">
        <f t="shared" si="80"/>
        <v>17</v>
      </c>
      <c r="C844" s="18">
        <f t="shared" si="81"/>
        <v>45406</v>
      </c>
      <c r="D844" t="str">
        <f t="shared" si="82"/>
        <v>wo</v>
      </c>
      <c r="E844">
        <f t="shared" si="83"/>
        <v>2024</v>
      </c>
      <c r="F844" t="s">
        <v>107</v>
      </c>
      <c r="G844" s="122" t="s">
        <v>107</v>
      </c>
      <c r="H844" s="122" t="s">
        <v>107</v>
      </c>
      <c r="I844">
        <f t="shared" si="84"/>
        <v>17</v>
      </c>
    </row>
    <row r="845" spans="1:9" x14ac:dyDescent="0.3">
      <c r="A845" t="str">
        <f t="shared" si="79"/>
        <v>202417do</v>
      </c>
      <c r="B845">
        <f t="shared" si="80"/>
        <v>17</v>
      </c>
      <c r="C845" s="18">
        <f t="shared" si="81"/>
        <v>45407</v>
      </c>
      <c r="D845" t="str">
        <f t="shared" si="82"/>
        <v>do</v>
      </c>
      <c r="E845">
        <f t="shared" si="83"/>
        <v>2024</v>
      </c>
      <c r="F845" t="s">
        <v>107</v>
      </c>
      <c r="G845" s="122" t="s">
        <v>107</v>
      </c>
      <c r="H845" s="122" t="s">
        <v>107</v>
      </c>
      <c r="I845">
        <f t="shared" si="84"/>
        <v>17</v>
      </c>
    </row>
    <row r="846" spans="1:9" x14ac:dyDescent="0.3">
      <c r="A846" t="str">
        <f t="shared" si="79"/>
        <v>202417vr</v>
      </c>
      <c r="B846">
        <f t="shared" si="80"/>
        <v>17</v>
      </c>
      <c r="C846" s="18">
        <f t="shared" si="81"/>
        <v>45408</v>
      </c>
      <c r="D846" t="str">
        <f t="shared" si="82"/>
        <v>vr</v>
      </c>
      <c r="E846">
        <f t="shared" si="83"/>
        <v>2024</v>
      </c>
      <c r="F846" t="s">
        <v>107</v>
      </c>
      <c r="G846" s="122" t="s">
        <v>107</v>
      </c>
      <c r="H846" s="122" t="s">
        <v>107</v>
      </c>
      <c r="I846">
        <f t="shared" si="84"/>
        <v>17</v>
      </c>
    </row>
    <row r="847" spans="1:9" x14ac:dyDescent="0.3">
      <c r="A847" t="str">
        <f t="shared" si="79"/>
        <v>202417za</v>
      </c>
      <c r="B847">
        <f t="shared" si="80"/>
        <v>17</v>
      </c>
      <c r="C847" s="18">
        <f t="shared" si="81"/>
        <v>45409</v>
      </c>
      <c r="D847" t="str">
        <f t="shared" si="82"/>
        <v>za</v>
      </c>
      <c r="E847">
        <f t="shared" si="83"/>
        <v>2024</v>
      </c>
      <c r="F847" t="s">
        <v>94</v>
      </c>
      <c r="G847" s="122" t="s">
        <v>94</v>
      </c>
      <c r="H847" s="122" t="s">
        <v>94</v>
      </c>
      <c r="I847">
        <f t="shared" si="84"/>
        <v>17</v>
      </c>
    </row>
    <row r="848" spans="1:9" x14ac:dyDescent="0.3">
      <c r="A848" t="str">
        <f t="shared" si="79"/>
        <v>202417zo</v>
      </c>
      <c r="B848">
        <f t="shared" si="80"/>
        <v>17</v>
      </c>
      <c r="C848" s="18">
        <f t="shared" si="81"/>
        <v>45410</v>
      </c>
      <c r="D848" t="str">
        <f t="shared" si="82"/>
        <v>zo</v>
      </c>
      <c r="E848">
        <f t="shared" si="83"/>
        <v>2024</v>
      </c>
      <c r="F848" t="s">
        <v>107</v>
      </c>
      <c r="G848" s="122" t="s">
        <v>107</v>
      </c>
      <c r="H848" s="122" t="s">
        <v>107</v>
      </c>
      <c r="I848">
        <f t="shared" si="84"/>
        <v>17</v>
      </c>
    </row>
    <row r="849" spans="1:9" x14ac:dyDescent="0.3">
      <c r="A849" t="str">
        <f t="shared" si="79"/>
        <v>202418ma</v>
      </c>
      <c r="B849">
        <f t="shared" si="80"/>
        <v>18</v>
      </c>
      <c r="C849" s="18">
        <f t="shared" si="81"/>
        <v>45411</v>
      </c>
      <c r="D849" t="str">
        <f t="shared" si="82"/>
        <v>ma</v>
      </c>
      <c r="E849">
        <f t="shared" si="83"/>
        <v>2024</v>
      </c>
      <c r="F849" t="s">
        <v>94</v>
      </c>
      <c r="G849" s="122" t="s">
        <v>94</v>
      </c>
      <c r="H849" s="122" t="s">
        <v>94</v>
      </c>
      <c r="I849">
        <f t="shared" si="84"/>
        <v>18</v>
      </c>
    </row>
    <row r="850" spans="1:9" x14ac:dyDescent="0.3">
      <c r="A850" t="str">
        <f t="shared" si="79"/>
        <v>202418di</v>
      </c>
      <c r="B850">
        <f t="shared" si="80"/>
        <v>18</v>
      </c>
      <c r="C850" s="18">
        <f t="shared" si="81"/>
        <v>45412</v>
      </c>
      <c r="D850" t="str">
        <f t="shared" si="82"/>
        <v>di</v>
      </c>
      <c r="E850">
        <f t="shared" si="83"/>
        <v>2024</v>
      </c>
      <c r="F850" t="s">
        <v>94</v>
      </c>
      <c r="G850" s="122" t="s">
        <v>94</v>
      </c>
      <c r="H850" s="122" t="s">
        <v>94</v>
      </c>
      <c r="I850">
        <f t="shared" si="84"/>
        <v>18</v>
      </c>
    </row>
    <row r="851" spans="1:9" x14ac:dyDescent="0.3">
      <c r="A851" t="str">
        <f t="shared" si="79"/>
        <v>202418wo</v>
      </c>
      <c r="B851">
        <f t="shared" si="80"/>
        <v>18</v>
      </c>
      <c r="C851" s="18">
        <f t="shared" si="81"/>
        <v>45413</v>
      </c>
      <c r="D851" t="str">
        <f t="shared" si="82"/>
        <v>wo</v>
      </c>
      <c r="E851">
        <f t="shared" si="83"/>
        <v>2024</v>
      </c>
      <c r="F851" t="s">
        <v>94</v>
      </c>
      <c r="G851" s="122" t="s">
        <v>94</v>
      </c>
      <c r="H851" s="122" t="s">
        <v>94</v>
      </c>
      <c r="I851">
        <f t="shared" si="84"/>
        <v>18</v>
      </c>
    </row>
    <row r="852" spans="1:9" x14ac:dyDescent="0.3">
      <c r="A852" t="str">
        <f t="shared" si="79"/>
        <v>202418do</v>
      </c>
      <c r="B852">
        <f t="shared" si="80"/>
        <v>18</v>
      </c>
      <c r="C852" s="18">
        <f t="shared" si="81"/>
        <v>45414</v>
      </c>
      <c r="D852" t="str">
        <f t="shared" si="82"/>
        <v>do</v>
      </c>
      <c r="E852">
        <f t="shared" si="83"/>
        <v>2024</v>
      </c>
      <c r="F852" t="s">
        <v>94</v>
      </c>
      <c r="G852" s="122" t="s">
        <v>94</v>
      </c>
      <c r="H852" s="122" t="s">
        <v>94</v>
      </c>
      <c r="I852">
        <f t="shared" si="84"/>
        <v>18</v>
      </c>
    </row>
    <row r="853" spans="1:9" x14ac:dyDescent="0.3">
      <c r="A853" t="str">
        <f t="shared" si="79"/>
        <v>202418vr</v>
      </c>
      <c r="B853">
        <f t="shared" si="80"/>
        <v>18</v>
      </c>
      <c r="C853" s="18">
        <f t="shared" si="81"/>
        <v>45415</v>
      </c>
      <c r="D853" t="str">
        <f t="shared" si="82"/>
        <v>vr</v>
      </c>
      <c r="E853">
        <f t="shared" si="83"/>
        <v>2024</v>
      </c>
      <c r="F853" t="s">
        <v>94</v>
      </c>
      <c r="G853" s="122" t="s">
        <v>94</v>
      </c>
      <c r="H853" s="122" t="s">
        <v>94</v>
      </c>
      <c r="I853">
        <f t="shared" si="84"/>
        <v>18</v>
      </c>
    </row>
    <row r="854" spans="1:9" x14ac:dyDescent="0.3">
      <c r="A854" t="str">
        <f t="shared" si="79"/>
        <v>202418za</v>
      </c>
      <c r="B854">
        <f t="shared" si="80"/>
        <v>18</v>
      </c>
      <c r="C854" s="18">
        <f t="shared" si="81"/>
        <v>45416</v>
      </c>
      <c r="D854" t="str">
        <f t="shared" si="82"/>
        <v>za</v>
      </c>
      <c r="E854">
        <f t="shared" si="83"/>
        <v>2024</v>
      </c>
      <c r="F854" t="s">
        <v>94</v>
      </c>
      <c r="G854" s="122" t="s">
        <v>94</v>
      </c>
      <c r="H854" s="122" t="s">
        <v>94</v>
      </c>
      <c r="I854">
        <f t="shared" si="84"/>
        <v>18</v>
      </c>
    </row>
    <row r="855" spans="1:9" x14ac:dyDescent="0.3">
      <c r="A855" t="str">
        <f t="shared" si="79"/>
        <v>202418zo</v>
      </c>
      <c r="B855">
        <f t="shared" si="80"/>
        <v>18</v>
      </c>
      <c r="C855" s="18">
        <f t="shared" si="81"/>
        <v>45417</v>
      </c>
      <c r="D855" t="str">
        <f t="shared" si="82"/>
        <v>zo</v>
      </c>
      <c r="E855">
        <f t="shared" si="83"/>
        <v>2024</v>
      </c>
      <c r="F855" t="s">
        <v>94</v>
      </c>
      <c r="G855" s="122" t="s">
        <v>94</v>
      </c>
      <c r="H855" s="122" t="s">
        <v>94</v>
      </c>
      <c r="I855">
        <f t="shared" si="84"/>
        <v>18</v>
      </c>
    </row>
    <row r="856" spans="1:9" x14ac:dyDescent="0.3">
      <c r="A856" t="str">
        <f t="shared" si="79"/>
        <v>202419ma</v>
      </c>
      <c r="B856">
        <f t="shared" si="80"/>
        <v>19</v>
      </c>
      <c r="C856" s="18">
        <f t="shared" si="81"/>
        <v>45418</v>
      </c>
      <c r="D856" t="str">
        <f t="shared" si="82"/>
        <v>ma</v>
      </c>
      <c r="E856">
        <f t="shared" si="83"/>
        <v>2024</v>
      </c>
      <c r="F856" t="s">
        <v>107</v>
      </c>
      <c r="G856" s="122" t="s">
        <v>107</v>
      </c>
      <c r="H856" s="122" t="s">
        <v>107</v>
      </c>
      <c r="I856">
        <f t="shared" si="84"/>
        <v>19</v>
      </c>
    </row>
    <row r="857" spans="1:9" x14ac:dyDescent="0.3">
      <c r="A857" t="str">
        <f t="shared" si="79"/>
        <v>202419di</v>
      </c>
      <c r="B857">
        <f t="shared" si="80"/>
        <v>19</v>
      </c>
      <c r="C857" s="18">
        <f t="shared" si="81"/>
        <v>45419</v>
      </c>
      <c r="D857" t="str">
        <f t="shared" si="82"/>
        <v>di</v>
      </c>
      <c r="E857">
        <f t="shared" si="83"/>
        <v>2024</v>
      </c>
      <c r="F857" t="s">
        <v>107</v>
      </c>
      <c r="G857" s="122" t="s">
        <v>107</v>
      </c>
      <c r="H857" s="122" t="s">
        <v>107</v>
      </c>
      <c r="I857">
        <f t="shared" si="84"/>
        <v>19</v>
      </c>
    </row>
    <row r="858" spans="1:9" x14ac:dyDescent="0.3">
      <c r="A858" t="str">
        <f t="shared" si="79"/>
        <v>202419wo</v>
      </c>
      <c r="B858">
        <f t="shared" si="80"/>
        <v>19</v>
      </c>
      <c r="C858" s="18">
        <f t="shared" si="81"/>
        <v>45420</v>
      </c>
      <c r="D858" t="str">
        <f t="shared" si="82"/>
        <v>wo</v>
      </c>
      <c r="E858">
        <f t="shared" si="83"/>
        <v>2024</v>
      </c>
      <c r="F858" t="s">
        <v>107</v>
      </c>
      <c r="G858" s="122" t="s">
        <v>107</v>
      </c>
      <c r="H858" s="122" t="s">
        <v>107</v>
      </c>
      <c r="I858">
        <f t="shared" si="84"/>
        <v>19</v>
      </c>
    </row>
    <row r="859" spans="1:9" x14ac:dyDescent="0.3">
      <c r="A859" t="str">
        <f t="shared" si="79"/>
        <v>202419do</v>
      </c>
      <c r="B859">
        <f t="shared" si="80"/>
        <v>19</v>
      </c>
      <c r="C859" s="18">
        <f t="shared" si="81"/>
        <v>45421</v>
      </c>
      <c r="D859" t="str">
        <f t="shared" si="82"/>
        <v>do</v>
      </c>
      <c r="E859">
        <f t="shared" si="83"/>
        <v>2024</v>
      </c>
      <c r="F859" t="s">
        <v>94</v>
      </c>
      <c r="G859" s="122" t="s">
        <v>94</v>
      </c>
      <c r="H859" s="122" t="s">
        <v>94</v>
      </c>
      <c r="I859">
        <f t="shared" si="84"/>
        <v>19</v>
      </c>
    </row>
    <row r="860" spans="1:9" x14ac:dyDescent="0.3">
      <c r="A860" t="str">
        <f t="shared" si="79"/>
        <v>202419vr</v>
      </c>
      <c r="B860">
        <f t="shared" si="80"/>
        <v>19</v>
      </c>
      <c r="C860" s="18">
        <f t="shared" si="81"/>
        <v>45422</v>
      </c>
      <c r="D860" t="str">
        <f t="shared" si="82"/>
        <v>vr</v>
      </c>
      <c r="E860">
        <f t="shared" si="83"/>
        <v>2024</v>
      </c>
      <c r="F860" t="s">
        <v>107</v>
      </c>
      <c r="G860" s="122" t="s">
        <v>107</v>
      </c>
      <c r="H860" s="122" t="s">
        <v>107</v>
      </c>
      <c r="I860">
        <f t="shared" si="84"/>
        <v>19</v>
      </c>
    </row>
    <row r="861" spans="1:9" x14ac:dyDescent="0.3">
      <c r="A861" t="str">
        <f t="shared" si="79"/>
        <v>202419za</v>
      </c>
      <c r="B861">
        <f t="shared" si="80"/>
        <v>19</v>
      </c>
      <c r="C861" s="18">
        <f t="shared" si="81"/>
        <v>45423</v>
      </c>
      <c r="D861" t="str">
        <f t="shared" si="82"/>
        <v>za</v>
      </c>
      <c r="E861">
        <f t="shared" si="83"/>
        <v>2024</v>
      </c>
      <c r="F861" t="s">
        <v>107</v>
      </c>
      <c r="G861" s="122" t="s">
        <v>107</v>
      </c>
      <c r="H861" s="122" t="s">
        <v>107</v>
      </c>
      <c r="I861">
        <f t="shared" si="84"/>
        <v>19</v>
      </c>
    </row>
    <row r="862" spans="1:9" x14ac:dyDescent="0.3">
      <c r="A862" t="str">
        <f t="shared" si="79"/>
        <v>202419zo</v>
      </c>
      <c r="B862">
        <f t="shared" si="80"/>
        <v>19</v>
      </c>
      <c r="C862" s="18">
        <f t="shared" si="81"/>
        <v>45424</v>
      </c>
      <c r="D862" t="str">
        <f t="shared" si="82"/>
        <v>zo</v>
      </c>
      <c r="E862">
        <f t="shared" si="83"/>
        <v>2024</v>
      </c>
      <c r="F862" t="s">
        <v>107</v>
      </c>
      <c r="G862" s="122" t="s">
        <v>107</v>
      </c>
      <c r="H862" s="122" t="s">
        <v>107</v>
      </c>
      <c r="I862">
        <f t="shared" si="84"/>
        <v>19</v>
      </c>
    </row>
    <row r="863" spans="1:9" x14ac:dyDescent="0.3">
      <c r="A863" t="str">
        <f t="shared" si="79"/>
        <v>202420ma</v>
      </c>
      <c r="B863">
        <f t="shared" si="80"/>
        <v>20</v>
      </c>
      <c r="C863" s="18">
        <f t="shared" si="81"/>
        <v>45425</v>
      </c>
      <c r="D863" t="str">
        <f t="shared" si="82"/>
        <v>ma</v>
      </c>
      <c r="E863">
        <f t="shared" si="83"/>
        <v>2024</v>
      </c>
      <c r="F863" t="s">
        <v>107</v>
      </c>
      <c r="G863" s="122" t="s">
        <v>107</v>
      </c>
      <c r="H863" s="122" t="s">
        <v>107</v>
      </c>
      <c r="I863">
        <f t="shared" si="84"/>
        <v>20</v>
      </c>
    </row>
    <row r="864" spans="1:9" x14ac:dyDescent="0.3">
      <c r="A864" t="str">
        <f t="shared" si="79"/>
        <v>202420di</v>
      </c>
      <c r="B864">
        <f t="shared" si="80"/>
        <v>20</v>
      </c>
      <c r="C864" s="18">
        <f t="shared" si="81"/>
        <v>45426</v>
      </c>
      <c r="D864" t="str">
        <f t="shared" si="82"/>
        <v>di</v>
      </c>
      <c r="E864">
        <f t="shared" si="83"/>
        <v>2024</v>
      </c>
      <c r="F864" t="s">
        <v>107</v>
      </c>
      <c r="G864" s="122" t="s">
        <v>107</v>
      </c>
      <c r="H864" s="122" t="s">
        <v>107</v>
      </c>
      <c r="I864">
        <f t="shared" si="84"/>
        <v>20</v>
      </c>
    </row>
    <row r="865" spans="1:9" x14ac:dyDescent="0.3">
      <c r="A865" t="str">
        <f t="shared" si="79"/>
        <v>202420wo</v>
      </c>
      <c r="B865">
        <f t="shared" si="80"/>
        <v>20</v>
      </c>
      <c r="C865" s="18">
        <f t="shared" si="81"/>
        <v>45427</v>
      </c>
      <c r="D865" t="str">
        <f t="shared" si="82"/>
        <v>wo</v>
      </c>
      <c r="E865">
        <f t="shared" si="83"/>
        <v>2024</v>
      </c>
      <c r="F865" t="s">
        <v>107</v>
      </c>
      <c r="G865" s="122" t="s">
        <v>107</v>
      </c>
      <c r="H865" s="122" t="s">
        <v>107</v>
      </c>
      <c r="I865">
        <f t="shared" si="84"/>
        <v>20</v>
      </c>
    </row>
    <row r="866" spans="1:9" x14ac:dyDescent="0.3">
      <c r="A866" t="str">
        <f t="shared" si="79"/>
        <v>202420do</v>
      </c>
      <c r="B866">
        <f t="shared" si="80"/>
        <v>20</v>
      </c>
      <c r="C866" s="18">
        <f t="shared" si="81"/>
        <v>45428</v>
      </c>
      <c r="D866" t="str">
        <f t="shared" si="82"/>
        <v>do</v>
      </c>
      <c r="E866">
        <f t="shared" si="83"/>
        <v>2024</v>
      </c>
      <c r="F866" t="s">
        <v>107</v>
      </c>
      <c r="G866" s="122" t="s">
        <v>107</v>
      </c>
      <c r="H866" s="122" t="s">
        <v>107</v>
      </c>
      <c r="I866">
        <f t="shared" si="84"/>
        <v>20</v>
      </c>
    </row>
    <row r="867" spans="1:9" x14ac:dyDescent="0.3">
      <c r="A867" t="str">
        <f t="shared" si="79"/>
        <v>202420vr</v>
      </c>
      <c r="B867">
        <f t="shared" si="80"/>
        <v>20</v>
      </c>
      <c r="C867" s="18">
        <f t="shared" si="81"/>
        <v>45429</v>
      </c>
      <c r="D867" t="str">
        <f t="shared" si="82"/>
        <v>vr</v>
      </c>
      <c r="E867">
        <f t="shared" si="83"/>
        <v>2024</v>
      </c>
      <c r="F867" t="s">
        <v>107</v>
      </c>
      <c r="G867" s="122" t="s">
        <v>107</v>
      </c>
      <c r="H867" s="122" t="s">
        <v>107</v>
      </c>
      <c r="I867">
        <f t="shared" si="84"/>
        <v>20</v>
      </c>
    </row>
    <row r="868" spans="1:9" x14ac:dyDescent="0.3">
      <c r="A868" t="str">
        <f t="shared" si="79"/>
        <v>202420za</v>
      </c>
      <c r="B868">
        <f t="shared" si="80"/>
        <v>20</v>
      </c>
      <c r="C868" s="18">
        <f t="shared" si="81"/>
        <v>45430</v>
      </c>
      <c r="D868" t="str">
        <f t="shared" si="82"/>
        <v>za</v>
      </c>
      <c r="E868">
        <f t="shared" si="83"/>
        <v>2024</v>
      </c>
      <c r="F868" t="s">
        <v>107</v>
      </c>
      <c r="G868" s="122" t="s">
        <v>107</v>
      </c>
      <c r="H868" s="122" t="s">
        <v>107</v>
      </c>
      <c r="I868">
        <f t="shared" si="84"/>
        <v>20</v>
      </c>
    </row>
    <row r="869" spans="1:9" x14ac:dyDescent="0.3">
      <c r="A869" t="str">
        <f t="shared" si="79"/>
        <v>202420zo</v>
      </c>
      <c r="B869">
        <f t="shared" si="80"/>
        <v>20</v>
      </c>
      <c r="C869" s="18">
        <f t="shared" si="81"/>
        <v>45431</v>
      </c>
      <c r="D869" t="str">
        <f t="shared" si="82"/>
        <v>zo</v>
      </c>
      <c r="E869">
        <f t="shared" si="83"/>
        <v>2024</v>
      </c>
      <c r="F869" t="s">
        <v>107</v>
      </c>
      <c r="G869" s="122" t="s">
        <v>107</v>
      </c>
      <c r="H869" s="122" t="s">
        <v>107</v>
      </c>
      <c r="I869">
        <f t="shared" si="84"/>
        <v>20</v>
      </c>
    </row>
    <row r="870" spans="1:9" x14ac:dyDescent="0.3">
      <c r="A870" t="str">
        <f t="shared" si="79"/>
        <v>202421ma</v>
      </c>
      <c r="B870">
        <f t="shared" si="80"/>
        <v>21</v>
      </c>
      <c r="C870" s="18">
        <f t="shared" si="81"/>
        <v>45432</v>
      </c>
      <c r="D870" t="str">
        <f t="shared" si="82"/>
        <v>ma</v>
      </c>
      <c r="E870">
        <f t="shared" si="83"/>
        <v>2024</v>
      </c>
      <c r="F870" t="s">
        <v>94</v>
      </c>
      <c r="G870" s="122" t="s">
        <v>94</v>
      </c>
      <c r="H870" s="122" t="s">
        <v>94</v>
      </c>
      <c r="I870">
        <f t="shared" si="84"/>
        <v>21</v>
      </c>
    </row>
    <row r="871" spans="1:9" x14ac:dyDescent="0.3">
      <c r="A871" t="str">
        <f t="shared" si="79"/>
        <v>202421di</v>
      </c>
      <c r="B871">
        <f t="shared" si="80"/>
        <v>21</v>
      </c>
      <c r="C871" s="18">
        <f t="shared" si="81"/>
        <v>45433</v>
      </c>
      <c r="D871" t="str">
        <f t="shared" si="82"/>
        <v>di</v>
      </c>
      <c r="E871">
        <f t="shared" si="83"/>
        <v>2024</v>
      </c>
      <c r="F871" t="s">
        <v>107</v>
      </c>
      <c r="G871" s="122" t="s">
        <v>107</v>
      </c>
      <c r="H871" s="122" t="s">
        <v>107</v>
      </c>
      <c r="I871">
        <f t="shared" si="84"/>
        <v>21</v>
      </c>
    </row>
    <row r="872" spans="1:9" x14ac:dyDescent="0.3">
      <c r="A872" t="str">
        <f t="shared" si="79"/>
        <v>202421wo</v>
      </c>
      <c r="B872">
        <f t="shared" si="80"/>
        <v>21</v>
      </c>
      <c r="C872" s="18">
        <f t="shared" si="81"/>
        <v>45434</v>
      </c>
      <c r="D872" t="str">
        <f t="shared" si="82"/>
        <v>wo</v>
      </c>
      <c r="E872">
        <f t="shared" si="83"/>
        <v>2024</v>
      </c>
      <c r="F872" t="s">
        <v>107</v>
      </c>
      <c r="G872" s="122" t="s">
        <v>107</v>
      </c>
      <c r="H872" s="122" t="s">
        <v>107</v>
      </c>
      <c r="I872">
        <f t="shared" si="84"/>
        <v>21</v>
      </c>
    </row>
    <row r="873" spans="1:9" x14ac:dyDescent="0.3">
      <c r="A873" t="str">
        <f t="shared" si="79"/>
        <v>202421do</v>
      </c>
      <c r="B873">
        <f t="shared" si="80"/>
        <v>21</v>
      </c>
      <c r="C873" s="18">
        <f t="shared" si="81"/>
        <v>45435</v>
      </c>
      <c r="D873" t="str">
        <f t="shared" si="82"/>
        <v>do</v>
      </c>
      <c r="E873">
        <f t="shared" si="83"/>
        <v>2024</v>
      </c>
      <c r="F873" t="s">
        <v>107</v>
      </c>
      <c r="G873" s="122" t="s">
        <v>107</v>
      </c>
      <c r="H873" s="122" t="s">
        <v>107</v>
      </c>
      <c r="I873">
        <f t="shared" si="84"/>
        <v>21</v>
      </c>
    </row>
    <row r="874" spans="1:9" x14ac:dyDescent="0.3">
      <c r="A874" t="str">
        <f t="shared" si="79"/>
        <v>202421vr</v>
      </c>
      <c r="B874">
        <f t="shared" si="80"/>
        <v>21</v>
      </c>
      <c r="C874" s="18">
        <f t="shared" si="81"/>
        <v>45436</v>
      </c>
      <c r="D874" t="str">
        <f t="shared" si="82"/>
        <v>vr</v>
      </c>
      <c r="E874">
        <f t="shared" si="83"/>
        <v>2024</v>
      </c>
      <c r="F874" t="s">
        <v>107</v>
      </c>
      <c r="G874" s="122" t="s">
        <v>107</v>
      </c>
      <c r="H874" s="122" t="s">
        <v>107</v>
      </c>
      <c r="I874">
        <f t="shared" si="84"/>
        <v>21</v>
      </c>
    </row>
    <row r="875" spans="1:9" x14ac:dyDescent="0.3">
      <c r="A875" t="str">
        <f t="shared" si="79"/>
        <v>202421za</v>
      </c>
      <c r="B875">
        <f t="shared" si="80"/>
        <v>21</v>
      </c>
      <c r="C875" s="18">
        <f t="shared" si="81"/>
        <v>45437</v>
      </c>
      <c r="D875" t="str">
        <f t="shared" si="82"/>
        <v>za</v>
      </c>
      <c r="E875">
        <f t="shared" si="83"/>
        <v>2024</v>
      </c>
      <c r="F875" t="s">
        <v>107</v>
      </c>
      <c r="G875" s="122" t="s">
        <v>107</v>
      </c>
      <c r="H875" s="122" t="s">
        <v>107</v>
      </c>
      <c r="I875">
        <f t="shared" si="84"/>
        <v>21</v>
      </c>
    </row>
    <row r="876" spans="1:9" x14ac:dyDescent="0.3">
      <c r="A876" t="str">
        <f t="shared" si="79"/>
        <v>202421zo</v>
      </c>
      <c r="B876">
        <f t="shared" si="80"/>
        <v>21</v>
      </c>
      <c r="C876" s="18">
        <f t="shared" si="81"/>
        <v>45438</v>
      </c>
      <c r="D876" t="str">
        <f t="shared" si="82"/>
        <v>zo</v>
      </c>
      <c r="E876">
        <f t="shared" si="83"/>
        <v>2024</v>
      </c>
      <c r="F876" t="s">
        <v>107</v>
      </c>
      <c r="G876" s="122" t="s">
        <v>107</v>
      </c>
      <c r="H876" s="122" t="s">
        <v>107</v>
      </c>
      <c r="I876">
        <f t="shared" si="84"/>
        <v>21</v>
      </c>
    </row>
    <row r="877" spans="1:9" x14ac:dyDescent="0.3">
      <c r="A877" t="str">
        <f t="shared" si="79"/>
        <v>202422ma</v>
      </c>
      <c r="B877">
        <f t="shared" si="80"/>
        <v>22</v>
      </c>
      <c r="C877" s="18">
        <f t="shared" si="81"/>
        <v>45439</v>
      </c>
      <c r="D877" t="str">
        <f t="shared" si="82"/>
        <v>ma</v>
      </c>
      <c r="E877">
        <f t="shared" si="83"/>
        <v>2024</v>
      </c>
      <c r="F877" t="s">
        <v>107</v>
      </c>
      <c r="G877" s="122" t="s">
        <v>107</v>
      </c>
      <c r="H877" s="122" t="s">
        <v>107</v>
      </c>
      <c r="I877">
        <f t="shared" si="84"/>
        <v>22</v>
      </c>
    </row>
    <row r="878" spans="1:9" x14ac:dyDescent="0.3">
      <c r="A878" t="str">
        <f t="shared" si="79"/>
        <v>202422di</v>
      </c>
      <c r="B878">
        <f t="shared" si="80"/>
        <v>22</v>
      </c>
      <c r="C878" s="18">
        <f t="shared" si="81"/>
        <v>45440</v>
      </c>
      <c r="D878" t="str">
        <f t="shared" si="82"/>
        <v>di</v>
      </c>
      <c r="E878">
        <f t="shared" si="83"/>
        <v>2024</v>
      </c>
      <c r="F878" t="s">
        <v>107</v>
      </c>
      <c r="G878" s="122" t="s">
        <v>107</v>
      </c>
      <c r="H878" s="122" t="s">
        <v>107</v>
      </c>
      <c r="I878">
        <f t="shared" si="84"/>
        <v>22</v>
      </c>
    </row>
    <row r="879" spans="1:9" x14ac:dyDescent="0.3">
      <c r="A879" t="str">
        <f t="shared" si="79"/>
        <v>202422wo</v>
      </c>
      <c r="B879">
        <f t="shared" si="80"/>
        <v>22</v>
      </c>
      <c r="C879" s="18">
        <f t="shared" si="81"/>
        <v>45441</v>
      </c>
      <c r="D879" t="str">
        <f t="shared" si="82"/>
        <v>wo</v>
      </c>
      <c r="E879">
        <f t="shared" si="83"/>
        <v>2024</v>
      </c>
      <c r="F879" t="s">
        <v>107</v>
      </c>
      <c r="G879" s="122" t="s">
        <v>107</v>
      </c>
      <c r="H879" s="122" t="s">
        <v>107</v>
      </c>
      <c r="I879">
        <f t="shared" si="84"/>
        <v>22</v>
      </c>
    </row>
    <row r="880" spans="1:9" x14ac:dyDescent="0.3">
      <c r="A880" t="str">
        <f t="shared" si="79"/>
        <v>202422do</v>
      </c>
      <c r="B880">
        <f t="shared" si="80"/>
        <v>22</v>
      </c>
      <c r="C880" s="18">
        <f t="shared" si="81"/>
        <v>45442</v>
      </c>
      <c r="D880" t="str">
        <f t="shared" si="82"/>
        <v>do</v>
      </c>
      <c r="E880">
        <f t="shared" si="83"/>
        <v>2024</v>
      </c>
      <c r="F880" t="s">
        <v>107</v>
      </c>
      <c r="G880" s="122" t="s">
        <v>107</v>
      </c>
      <c r="H880" s="122" t="s">
        <v>107</v>
      </c>
      <c r="I880">
        <f t="shared" si="84"/>
        <v>22</v>
      </c>
    </row>
    <row r="881" spans="1:9" x14ac:dyDescent="0.3">
      <c r="A881" t="str">
        <f t="shared" si="79"/>
        <v>202422vr</v>
      </c>
      <c r="B881">
        <f t="shared" si="80"/>
        <v>22</v>
      </c>
      <c r="C881" s="18">
        <f t="shared" si="81"/>
        <v>45443</v>
      </c>
      <c r="D881" t="str">
        <f t="shared" si="82"/>
        <v>vr</v>
      </c>
      <c r="E881">
        <f t="shared" si="83"/>
        <v>2024</v>
      </c>
      <c r="F881" t="s">
        <v>107</v>
      </c>
      <c r="G881" s="122" t="s">
        <v>107</v>
      </c>
      <c r="H881" s="122" t="s">
        <v>107</v>
      </c>
      <c r="I881">
        <f t="shared" si="84"/>
        <v>22</v>
      </c>
    </row>
    <row r="882" spans="1:9" x14ac:dyDescent="0.3">
      <c r="A882" t="str">
        <f t="shared" si="79"/>
        <v>202422za</v>
      </c>
      <c r="B882">
        <f t="shared" si="80"/>
        <v>22</v>
      </c>
      <c r="C882" s="18">
        <f t="shared" si="81"/>
        <v>45444</v>
      </c>
      <c r="D882" t="str">
        <f t="shared" si="82"/>
        <v>za</v>
      </c>
      <c r="E882">
        <f t="shared" si="83"/>
        <v>2024</v>
      </c>
      <c r="F882" t="s">
        <v>107</v>
      </c>
      <c r="G882" s="122" t="s">
        <v>107</v>
      </c>
      <c r="H882" s="122" t="s">
        <v>107</v>
      </c>
      <c r="I882">
        <f t="shared" si="84"/>
        <v>22</v>
      </c>
    </row>
    <row r="883" spans="1:9" x14ac:dyDescent="0.3">
      <c r="A883" t="str">
        <f t="shared" si="79"/>
        <v>202422zo</v>
      </c>
      <c r="B883">
        <f t="shared" si="80"/>
        <v>22</v>
      </c>
      <c r="C883" s="18">
        <f t="shared" si="81"/>
        <v>45445</v>
      </c>
      <c r="D883" t="str">
        <f t="shared" si="82"/>
        <v>zo</v>
      </c>
      <c r="E883">
        <f t="shared" si="83"/>
        <v>2024</v>
      </c>
      <c r="F883" t="s">
        <v>107</v>
      </c>
      <c r="G883" s="122" t="s">
        <v>107</v>
      </c>
      <c r="H883" s="122" t="s">
        <v>107</v>
      </c>
      <c r="I883">
        <f t="shared" si="84"/>
        <v>22</v>
      </c>
    </row>
    <row r="884" spans="1:9" x14ac:dyDescent="0.3">
      <c r="A884" t="str">
        <f t="shared" si="79"/>
        <v>202423ma</v>
      </c>
      <c r="B884">
        <f t="shared" si="80"/>
        <v>23</v>
      </c>
      <c r="C884" s="18">
        <f t="shared" si="81"/>
        <v>45446</v>
      </c>
      <c r="D884" t="str">
        <f t="shared" si="82"/>
        <v>ma</v>
      </c>
      <c r="E884">
        <f t="shared" si="83"/>
        <v>2024</v>
      </c>
      <c r="F884" t="s">
        <v>107</v>
      </c>
      <c r="G884" s="122" t="s">
        <v>107</v>
      </c>
      <c r="H884" s="122" t="s">
        <v>107</v>
      </c>
      <c r="I884">
        <f t="shared" si="84"/>
        <v>23</v>
      </c>
    </row>
    <row r="885" spans="1:9" x14ac:dyDescent="0.3">
      <c r="A885" t="str">
        <f t="shared" si="79"/>
        <v>202423di</v>
      </c>
      <c r="B885">
        <f t="shared" si="80"/>
        <v>23</v>
      </c>
      <c r="C885" s="18">
        <f t="shared" si="81"/>
        <v>45447</v>
      </c>
      <c r="D885" t="str">
        <f t="shared" si="82"/>
        <v>di</v>
      </c>
      <c r="E885">
        <f t="shared" si="83"/>
        <v>2024</v>
      </c>
      <c r="F885" t="s">
        <v>107</v>
      </c>
      <c r="G885" s="122" t="s">
        <v>107</v>
      </c>
      <c r="H885" s="122" t="s">
        <v>107</v>
      </c>
      <c r="I885">
        <f t="shared" si="84"/>
        <v>23</v>
      </c>
    </row>
    <row r="886" spans="1:9" x14ac:dyDescent="0.3">
      <c r="A886" t="str">
        <f t="shared" si="79"/>
        <v>202423wo</v>
      </c>
      <c r="B886">
        <f t="shared" si="80"/>
        <v>23</v>
      </c>
      <c r="C886" s="18">
        <f t="shared" si="81"/>
        <v>45448</v>
      </c>
      <c r="D886" t="str">
        <f t="shared" si="82"/>
        <v>wo</v>
      </c>
      <c r="E886">
        <f t="shared" si="83"/>
        <v>2024</v>
      </c>
      <c r="F886" t="s">
        <v>107</v>
      </c>
      <c r="G886" s="122" t="s">
        <v>107</v>
      </c>
      <c r="H886" s="122" t="s">
        <v>107</v>
      </c>
      <c r="I886">
        <f t="shared" si="84"/>
        <v>23</v>
      </c>
    </row>
    <row r="887" spans="1:9" x14ac:dyDescent="0.3">
      <c r="A887" t="str">
        <f t="shared" si="79"/>
        <v>202423do</v>
      </c>
      <c r="B887">
        <f t="shared" si="80"/>
        <v>23</v>
      </c>
      <c r="C887" s="18">
        <f t="shared" si="81"/>
        <v>45449</v>
      </c>
      <c r="D887" t="str">
        <f t="shared" si="82"/>
        <v>do</v>
      </c>
      <c r="E887">
        <f t="shared" si="83"/>
        <v>2024</v>
      </c>
      <c r="F887" t="s">
        <v>107</v>
      </c>
      <c r="G887" s="122" t="s">
        <v>107</v>
      </c>
      <c r="H887" s="122" t="s">
        <v>107</v>
      </c>
      <c r="I887">
        <f t="shared" si="84"/>
        <v>23</v>
      </c>
    </row>
    <row r="888" spans="1:9" x14ac:dyDescent="0.3">
      <c r="A888" t="str">
        <f t="shared" si="79"/>
        <v>202423vr</v>
      </c>
      <c r="B888">
        <f t="shared" si="80"/>
        <v>23</v>
      </c>
      <c r="C888" s="18">
        <f t="shared" si="81"/>
        <v>45450</v>
      </c>
      <c r="D888" t="str">
        <f t="shared" si="82"/>
        <v>vr</v>
      </c>
      <c r="E888">
        <f t="shared" si="83"/>
        <v>2024</v>
      </c>
      <c r="F888" t="s">
        <v>107</v>
      </c>
      <c r="G888" s="122" t="s">
        <v>107</v>
      </c>
      <c r="H888" s="122" t="s">
        <v>107</v>
      </c>
      <c r="I888">
        <f t="shared" si="84"/>
        <v>23</v>
      </c>
    </row>
    <row r="889" spans="1:9" x14ac:dyDescent="0.3">
      <c r="A889" t="str">
        <f t="shared" si="79"/>
        <v>202423za</v>
      </c>
      <c r="B889">
        <f t="shared" si="80"/>
        <v>23</v>
      </c>
      <c r="C889" s="18">
        <f t="shared" si="81"/>
        <v>45451</v>
      </c>
      <c r="D889" t="str">
        <f t="shared" si="82"/>
        <v>za</v>
      </c>
      <c r="E889">
        <f t="shared" si="83"/>
        <v>2024</v>
      </c>
      <c r="F889" t="s">
        <v>107</v>
      </c>
      <c r="G889" s="122" t="s">
        <v>107</v>
      </c>
      <c r="H889" s="122" t="s">
        <v>107</v>
      </c>
      <c r="I889">
        <f t="shared" si="84"/>
        <v>23</v>
      </c>
    </row>
    <row r="890" spans="1:9" x14ac:dyDescent="0.3">
      <c r="A890" t="str">
        <f t="shared" si="79"/>
        <v>202423zo</v>
      </c>
      <c r="B890">
        <f t="shared" si="80"/>
        <v>23</v>
      </c>
      <c r="C890" s="18">
        <f t="shared" si="81"/>
        <v>45452</v>
      </c>
      <c r="D890" t="str">
        <f t="shared" si="82"/>
        <v>zo</v>
      </c>
      <c r="E890">
        <f t="shared" si="83"/>
        <v>2024</v>
      </c>
      <c r="F890" t="s">
        <v>107</v>
      </c>
      <c r="G890" s="122" t="s">
        <v>107</v>
      </c>
      <c r="H890" s="122" t="s">
        <v>107</v>
      </c>
      <c r="I890">
        <f t="shared" si="84"/>
        <v>23</v>
      </c>
    </row>
    <row r="891" spans="1:9" x14ac:dyDescent="0.3">
      <c r="A891" t="str">
        <f t="shared" si="79"/>
        <v>202424ma</v>
      </c>
      <c r="B891">
        <f t="shared" si="80"/>
        <v>24</v>
      </c>
      <c r="C891" s="18">
        <f t="shared" si="81"/>
        <v>45453</v>
      </c>
      <c r="D891" t="str">
        <f t="shared" si="82"/>
        <v>ma</v>
      </c>
      <c r="E891">
        <f t="shared" si="83"/>
        <v>2024</v>
      </c>
      <c r="F891" t="s">
        <v>107</v>
      </c>
      <c r="G891" s="122" t="s">
        <v>107</v>
      </c>
      <c r="H891" s="122" t="s">
        <v>107</v>
      </c>
      <c r="I891">
        <f t="shared" si="84"/>
        <v>24</v>
      </c>
    </row>
    <row r="892" spans="1:9" x14ac:dyDescent="0.3">
      <c r="A892" t="str">
        <f t="shared" si="79"/>
        <v>202424di</v>
      </c>
      <c r="B892">
        <f t="shared" si="80"/>
        <v>24</v>
      </c>
      <c r="C892" s="18">
        <f t="shared" si="81"/>
        <v>45454</v>
      </c>
      <c r="D892" t="str">
        <f t="shared" si="82"/>
        <v>di</v>
      </c>
      <c r="E892">
        <f t="shared" si="83"/>
        <v>2024</v>
      </c>
      <c r="F892" t="s">
        <v>107</v>
      </c>
      <c r="G892" s="122" t="s">
        <v>107</v>
      </c>
      <c r="H892" s="122" t="s">
        <v>107</v>
      </c>
      <c r="I892">
        <f t="shared" si="84"/>
        <v>24</v>
      </c>
    </row>
    <row r="893" spans="1:9" x14ac:dyDescent="0.3">
      <c r="A893" t="str">
        <f t="shared" si="79"/>
        <v>202424wo</v>
      </c>
      <c r="B893">
        <f t="shared" si="80"/>
        <v>24</v>
      </c>
      <c r="C893" s="18">
        <f t="shared" si="81"/>
        <v>45455</v>
      </c>
      <c r="D893" t="str">
        <f t="shared" si="82"/>
        <v>wo</v>
      </c>
      <c r="E893">
        <f t="shared" si="83"/>
        <v>2024</v>
      </c>
      <c r="F893" t="s">
        <v>107</v>
      </c>
      <c r="G893" s="122" t="s">
        <v>107</v>
      </c>
      <c r="H893" s="122" t="s">
        <v>107</v>
      </c>
      <c r="I893">
        <f t="shared" si="84"/>
        <v>24</v>
      </c>
    </row>
    <row r="894" spans="1:9" x14ac:dyDescent="0.3">
      <c r="A894" t="str">
        <f t="shared" si="79"/>
        <v>202424do</v>
      </c>
      <c r="B894">
        <f t="shared" si="80"/>
        <v>24</v>
      </c>
      <c r="C894" s="18">
        <f t="shared" si="81"/>
        <v>45456</v>
      </c>
      <c r="D894" t="str">
        <f t="shared" si="82"/>
        <v>do</v>
      </c>
      <c r="E894">
        <f t="shared" si="83"/>
        <v>2024</v>
      </c>
      <c r="F894" t="s">
        <v>107</v>
      </c>
      <c r="G894" s="122" t="s">
        <v>107</v>
      </c>
      <c r="H894" s="122" t="s">
        <v>107</v>
      </c>
      <c r="I894">
        <f t="shared" si="84"/>
        <v>24</v>
      </c>
    </row>
    <row r="895" spans="1:9" x14ac:dyDescent="0.3">
      <c r="A895" t="str">
        <f t="shared" si="79"/>
        <v>202424vr</v>
      </c>
      <c r="B895">
        <f t="shared" si="80"/>
        <v>24</v>
      </c>
      <c r="C895" s="18">
        <f t="shared" si="81"/>
        <v>45457</v>
      </c>
      <c r="D895" t="str">
        <f t="shared" si="82"/>
        <v>vr</v>
      </c>
      <c r="E895">
        <f t="shared" si="83"/>
        <v>2024</v>
      </c>
      <c r="F895" t="s">
        <v>107</v>
      </c>
      <c r="G895" s="122" t="s">
        <v>107</v>
      </c>
      <c r="H895" s="122" t="s">
        <v>107</v>
      </c>
      <c r="I895">
        <f t="shared" si="84"/>
        <v>24</v>
      </c>
    </row>
    <row r="896" spans="1:9" x14ac:dyDescent="0.3">
      <c r="A896" t="str">
        <f t="shared" si="79"/>
        <v>202424za</v>
      </c>
      <c r="B896">
        <f t="shared" si="80"/>
        <v>24</v>
      </c>
      <c r="C896" s="18">
        <f t="shared" si="81"/>
        <v>45458</v>
      </c>
      <c r="D896" t="str">
        <f t="shared" si="82"/>
        <v>za</v>
      </c>
      <c r="E896">
        <f t="shared" si="83"/>
        <v>2024</v>
      </c>
      <c r="F896" t="s">
        <v>107</v>
      </c>
      <c r="G896" s="122" t="s">
        <v>107</v>
      </c>
      <c r="H896" s="122" t="s">
        <v>107</v>
      </c>
      <c r="I896">
        <f t="shared" si="84"/>
        <v>24</v>
      </c>
    </row>
    <row r="897" spans="1:9" x14ac:dyDescent="0.3">
      <c r="A897" t="str">
        <f t="shared" si="79"/>
        <v>202424zo</v>
      </c>
      <c r="B897">
        <f t="shared" si="80"/>
        <v>24</v>
      </c>
      <c r="C897" s="18">
        <f t="shared" si="81"/>
        <v>45459</v>
      </c>
      <c r="D897" t="str">
        <f t="shared" si="82"/>
        <v>zo</v>
      </c>
      <c r="E897">
        <f t="shared" si="83"/>
        <v>2024</v>
      </c>
      <c r="F897" t="s">
        <v>107</v>
      </c>
      <c r="G897" s="122" t="s">
        <v>107</v>
      </c>
      <c r="H897" s="122" t="s">
        <v>107</v>
      </c>
      <c r="I897">
        <f t="shared" si="84"/>
        <v>24</v>
      </c>
    </row>
    <row r="898" spans="1:9" x14ac:dyDescent="0.3">
      <c r="A898" t="str">
        <f t="shared" ref="A898:A961" si="85">E898&amp;B898&amp;D898</f>
        <v>202425ma</v>
      </c>
      <c r="B898">
        <f t="shared" si="80"/>
        <v>25</v>
      </c>
      <c r="C898" s="18">
        <f t="shared" si="81"/>
        <v>45460</v>
      </c>
      <c r="D898" t="str">
        <f t="shared" si="82"/>
        <v>ma</v>
      </c>
      <c r="E898">
        <f t="shared" si="83"/>
        <v>2024</v>
      </c>
      <c r="F898" t="s">
        <v>107</v>
      </c>
      <c r="G898" s="122" t="s">
        <v>107</v>
      </c>
      <c r="H898" s="122" t="s">
        <v>107</v>
      </c>
      <c r="I898">
        <f t="shared" si="84"/>
        <v>25</v>
      </c>
    </row>
    <row r="899" spans="1:9" x14ac:dyDescent="0.3">
      <c r="A899" t="str">
        <f t="shared" si="85"/>
        <v>202425di</v>
      </c>
      <c r="B899">
        <f t="shared" si="80"/>
        <v>25</v>
      </c>
      <c r="C899" s="18">
        <f t="shared" si="81"/>
        <v>45461</v>
      </c>
      <c r="D899" t="str">
        <f t="shared" si="82"/>
        <v>di</v>
      </c>
      <c r="E899">
        <f t="shared" si="83"/>
        <v>2024</v>
      </c>
      <c r="F899" t="s">
        <v>107</v>
      </c>
      <c r="G899" s="122" t="s">
        <v>107</v>
      </c>
      <c r="H899" s="122" t="s">
        <v>107</v>
      </c>
      <c r="I899">
        <f t="shared" si="84"/>
        <v>25</v>
      </c>
    </row>
    <row r="900" spans="1:9" x14ac:dyDescent="0.3">
      <c r="A900" t="str">
        <f t="shared" si="85"/>
        <v>202425wo</v>
      </c>
      <c r="B900">
        <f t="shared" si="80"/>
        <v>25</v>
      </c>
      <c r="C900" s="18">
        <f t="shared" si="81"/>
        <v>45462</v>
      </c>
      <c r="D900" t="str">
        <f t="shared" si="82"/>
        <v>wo</v>
      </c>
      <c r="E900">
        <f t="shared" si="83"/>
        <v>2024</v>
      </c>
      <c r="F900" t="s">
        <v>107</v>
      </c>
      <c r="G900" s="122" t="s">
        <v>107</v>
      </c>
      <c r="H900" s="122" t="s">
        <v>107</v>
      </c>
      <c r="I900">
        <f t="shared" si="84"/>
        <v>25</v>
      </c>
    </row>
    <row r="901" spans="1:9" x14ac:dyDescent="0.3">
      <c r="A901" t="str">
        <f t="shared" si="85"/>
        <v>202425do</v>
      </c>
      <c r="B901">
        <f t="shared" si="80"/>
        <v>25</v>
      </c>
      <c r="C901" s="18">
        <f t="shared" si="81"/>
        <v>45463</v>
      </c>
      <c r="D901" t="str">
        <f t="shared" si="82"/>
        <v>do</v>
      </c>
      <c r="E901">
        <f t="shared" si="83"/>
        <v>2024</v>
      </c>
      <c r="F901" t="s">
        <v>107</v>
      </c>
      <c r="G901" s="122" t="s">
        <v>107</v>
      </c>
      <c r="H901" s="122" t="s">
        <v>107</v>
      </c>
      <c r="I901">
        <f t="shared" si="84"/>
        <v>25</v>
      </c>
    </row>
    <row r="902" spans="1:9" x14ac:dyDescent="0.3">
      <c r="A902" t="str">
        <f t="shared" si="85"/>
        <v>202425vr</v>
      </c>
      <c r="B902">
        <f t="shared" si="80"/>
        <v>25</v>
      </c>
      <c r="C902" s="18">
        <f t="shared" si="81"/>
        <v>45464</v>
      </c>
      <c r="D902" t="str">
        <f t="shared" si="82"/>
        <v>vr</v>
      </c>
      <c r="E902">
        <f t="shared" si="83"/>
        <v>2024</v>
      </c>
      <c r="F902" t="s">
        <v>107</v>
      </c>
      <c r="G902" s="122" t="s">
        <v>107</v>
      </c>
      <c r="H902" s="122" t="s">
        <v>107</v>
      </c>
      <c r="I902">
        <f t="shared" si="84"/>
        <v>25</v>
      </c>
    </row>
    <row r="903" spans="1:9" x14ac:dyDescent="0.3">
      <c r="A903" t="str">
        <f t="shared" si="85"/>
        <v>202425za</v>
      </c>
      <c r="B903">
        <f t="shared" si="80"/>
        <v>25</v>
      </c>
      <c r="C903" s="18">
        <f t="shared" si="81"/>
        <v>45465</v>
      </c>
      <c r="D903" t="str">
        <f t="shared" si="82"/>
        <v>za</v>
      </c>
      <c r="E903">
        <f t="shared" si="83"/>
        <v>2024</v>
      </c>
      <c r="F903" t="s">
        <v>107</v>
      </c>
      <c r="G903" s="122" t="s">
        <v>107</v>
      </c>
      <c r="H903" s="122" t="s">
        <v>107</v>
      </c>
      <c r="I903">
        <f t="shared" si="84"/>
        <v>25</v>
      </c>
    </row>
    <row r="904" spans="1:9" x14ac:dyDescent="0.3">
      <c r="A904" t="str">
        <f t="shared" si="85"/>
        <v>202425zo</v>
      </c>
      <c r="B904">
        <f t="shared" si="80"/>
        <v>25</v>
      </c>
      <c r="C904" s="18">
        <f t="shared" si="81"/>
        <v>45466</v>
      </c>
      <c r="D904" t="str">
        <f t="shared" si="82"/>
        <v>zo</v>
      </c>
      <c r="E904">
        <f t="shared" si="83"/>
        <v>2024</v>
      </c>
      <c r="F904" t="s">
        <v>107</v>
      </c>
      <c r="G904" s="122" t="s">
        <v>107</v>
      </c>
      <c r="H904" s="122" t="s">
        <v>107</v>
      </c>
      <c r="I904">
        <f t="shared" si="84"/>
        <v>25</v>
      </c>
    </row>
    <row r="905" spans="1:9" x14ac:dyDescent="0.3">
      <c r="A905" t="str">
        <f t="shared" si="85"/>
        <v>202426ma</v>
      </c>
      <c r="B905">
        <f t="shared" si="80"/>
        <v>26</v>
      </c>
      <c r="C905" s="18">
        <f t="shared" si="81"/>
        <v>45467</v>
      </c>
      <c r="D905" t="str">
        <f t="shared" si="82"/>
        <v>ma</v>
      </c>
      <c r="E905">
        <f t="shared" si="83"/>
        <v>2024</v>
      </c>
      <c r="F905" t="s">
        <v>107</v>
      </c>
      <c r="G905" s="122" t="s">
        <v>107</v>
      </c>
      <c r="H905" s="122" t="s">
        <v>107</v>
      </c>
      <c r="I905">
        <f t="shared" si="84"/>
        <v>26</v>
      </c>
    </row>
    <row r="906" spans="1:9" x14ac:dyDescent="0.3">
      <c r="A906" t="str">
        <f t="shared" si="85"/>
        <v>202426di</v>
      </c>
      <c r="B906">
        <f t="shared" ref="B906:B969" si="86">B899+1</f>
        <v>26</v>
      </c>
      <c r="C906" s="18">
        <f t="shared" ref="C906:C969" si="87">C905+1</f>
        <v>45468</v>
      </c>
      <c r="D906" t="str">
        <f t="shared" ref="D906:D969" si="88">+D899</f>
        <v>di</v>
      </c>
      <c r="E906">
        <f t="shared" ref="E906:E969" si="89">YEAR(C906)</f>
        <v>2024</v>
      </c>
      <c r="F906" t="s">
        <v>107</v>
      </c>
      <c r="G906" s="122" t="s">
        <v>107</v>
      </c>
      <c r="H906" s="122" t="s">
        <v>107</v>
      </c>
      <c r="I906">
        <f t="shared" ref="I906:I969" si="90">+I899+1</f>
        <v>26</v>
      </c>
    </row>
    <row r="907" spans="1:9" x14ac:dyDescent="0.3">
      <c r="A907" t="str">
        <f t="shared" si="85"/>
        <v>202426wo</v>
      </c>
      <c r="B907">
        <f t="shared" si="86"/>
        <v>26</v>
      </c>
      <c r="C907" s="18">
        <f t="shared" si="87"/>
        <v>45469</v>
      </c>
      <c r="D907" t="str">
        <f t="shared" si="88"/>
        <v>wo</v>
      </c>
      <c r="E907">
        <f t="shared" si="89"/>
        <v>2024</v>
      </c>
      <c r="F907" t="s">
        <v>107</v>
      </c>
      <c r="G907" s="122" t="s">
        <v>107</v>
      </c>
      <c r="H907" s="122" t="s">
        <v>107</v>
      </c>
      <c r="I907">
        <f t="shared" si="90"/>
        <v>26</v>
      </c>
    </row>
    <row r="908" spans="1:9" x14ac:dyDescent="0.3">
      <c r="A908" t="str">
        <f t="shared" si="85"/>
        <v>202426do</v>
      </c>
      <c r="B908">
        <f t="shared" si="86"/>
        <v>26</v>
      </c>
      <c r="C908" s="18">
        <f t="shared" si="87"/>
        <v>45470</v>
      </c>
      <c r="D908" t="str">
        <f t="shared" si="88"/>
        <v>do</v>
      </c>
      <c r="E908">
        <f t="shared" si="89"/>
        <v>2024</v>
      </c>
      <c r="F908" t="s">
        <v>107</v>
      </c>
      <c r="G908" s="122" t="s">
        <v>107</v>
      </c>
      <c r="H908" s="122" t="s">
        <v>107</v>
      </c>
      <c r="I908">
        <f t="shared" si="90"/>
        <v>26</v>
      </c>
    </row>
    <row r="909" spans="1:9" x14ac:dyDescent="0.3">
      <c r="A909" t="str">
        <f t="shared" si="85"/>
        <v>202426vr</v>
      </c>
      <c r="B909">
        <f t="shared" si="86"/>
        <v>26</v>
      </c>
      <c r="C909" s="18">
        <f t="shared" si="87"/>
        <v>45471</v>
      </c>
      <c r="D909" t="str">
        <f t="shared" si="88"/>
        <v>vr</v>
      </c>
      <c r="E909">
        <f t="shared" si="89"/>
        <v>2024</v>
      </c>
      <c r="F909" t="s">
        <v>107</v>
      </c>
      <c r="G909" s="122" t="s">
        <v>107</v>
      </c>
      <c r="H909" s="122" t="s">
        <v>107</v>
      </c>
      <c r="I909">
        <f t="shared" si="90"/>
        <v>26</v>
      </c>
    </row>
    <row r="910" spans="1:9" x14ac:dyDescent="0.3">
      <c r="A910" t="str">
        <f t="shared" si="85"/>
        <v>202426za</v>
      </c>
      <c r="B910">
        <f t="shared" si="86"/>
        <v>26</v>
      </c>
      <c r="C910" s="18">
        <f t="shared" si="87"/>
        <v>45472</v>
      </c>
      <c r="D910" t="str">
        <f t="shared" si="88"/>
        <v>za</v>
      </c>
      <c r="E910">
        <f t="shared" si="89"/>
        <v>2024</v>
      </c>
      <c r="F910" t="s">
        <v>107</v>
      </c>
      <c r="G910" s="122" t="s">
        <v>107</v>
      </c>
      <c r="H910" s="122" t="s">
        <v>107</v>
      </c>
      <c r="I910">
        <f t="shared" si="90"/>
        <v>26</v>
      </c>
    </row>
    <row r="911" spans="1:9" x14ac:dyDescent="0.3">
      <c r="A911" t="str">
        <f t="shared" si="85"/>
        <v>202426zo</v>
      </c>
      <c r="B911">
        <f t="shared" si="86"/>
        <v>26</v>
      </c>
      <c r="C911" s="18">
        <f t="shared" si="87"/>
        <v>45473</v>
      </c>
      <c r="D911" t="str">
        <f t="shared" si="88"/>
        <v>zo</v>
      </c>
      <c r="E911">
        <f t="shared" si="89"/>
        <v>2024</v>
      </c>
      <c r="F911" t="s">
        <v>107</v>
      </c>
      <c r="G911" s="122" t="s">
        <v>107</v>
      </c>
      <c r="H911" s="122" t="s">
        <v>107</v>
      </c>
      <c r="I911">
        <f t="shared" si="90"/>
        <v>26</v>
      </c>
    </row>
    <row r="912" spans="1:9" x14ac:dyDescent="0.3">
      <c r="A912" t="str">
        <f t="shared" si="85"/>
        <v>202427ma</v>
      </c>
      <c r="B912">
        <f t="shared" si="86"/>
        <v>27</v>
      </c>
      <c r="C912" s="18">
        <f t="shared" si="87"/>
        <v>45474</v>
      </c>
      <c r="D912" t="str">
        <f t="shared" si="88"/>
        <v>ma</v>
      </c>
      <c r="E912">
        <f t="shared" si="89"/>
        <v>2024</v>
      </c>
      <c r="F912" t="s">
        <v>107</v>
      </c>
      <c r="G912" s="122" t="s">
        <v>107</v>
      </c>
      <c r="H912" s="122" t="s">
        <v>107</v>
      </c>
      <c r="I912">
        <f t="shared" si="90"/>
        <v>27</v>
      </c>
    </row>
    <row r="913" spans="1:9" x14ac:dyDescent="0.3">
      <c r="A913" t="str">
        <f t="shared" si="85"/>
        <v>202427di</v>
      </c>
      <c r="B913">
        <f t="shared" si="86"/>
        <v>27</v>
      </c>
      <c r="C913" s="18">
        <f t="shared" si="87"/>
        <v>45475</v>
      </c>
      <c r="D913" t="str">
        <f t="shared" si="88"/>
        <v>di</v>
      </c>
      <c r="E913">
        <f t="shared" si="89"/>
        <v>2024</v>
      </c>
      <c r="F913" t="s">
        <v>107</v>
      </c>
      <c r="G913" s="122" t="s">
        <v>107</v>
      </c>
      <c r="H913" s="122" t="s">
        <v>107</v>
      </c>
      <c r="I913">
        <f t="shared" si="90"/>
        <v>27</v>
      </c>
    </row>
    <row r="914" spans="1:9" x14ac:dyDescent="0.3">
      <c r="A914" t="str">
        <f t="shared" si="85"/>
        <v>202427wo</v>
      </c>
      <c r="B914">
        <f t="shared" si="86"/>
        <v>27</v>
      </c>
      <c r="C914" s="18">
        <f t="shared" si="87"/>
        <v>45476</v>
      </c>
      <c r="D914" t="str">
        <f t="shared" si="88"/>
        <v>wo</v>
      </c>
      <c r="E914">
        <f t="shared" si="89"/>
        <v>2024</v>
      </c>
      <c r="F914" t="s">
        <v>107</v>
      </c>
      <c r="G914" s="122" t="s">
        <v>107</v>
      </c>
      <c r="H914" s="122" t="s">
        <v>107</v>
      </c>
      <c r="I914">
        <f t="shared" si="90"/>
        <v>27</v>
      </c>
    </row>
    <row r="915" spans="1:9" x14ac:dyDescent="0.3">
      <c r="A915" t="str">
        <f t="shared" si="85"/>
        <v>202427do</v>
      </c>
      <c r="B915">
        <f t="shared" si="86"/>
        <v>27</v>
      </c>
      <c r="C915" s="18">
        <f t="shared" si="87"/>
        <v>45477</v>
      </c>
      <c r="D915" t="str">
        <f t="shared" si="88"/>
        <v>do</v>
      </c>
      <c r="E915">
        <f t="shared" si="89"/>
        <v>2024</v>
      </c>
      <c r="F915" t="s">
        <v>107</v>
      </c>
      <c r="G915" s="122" t="s">
        <v>107</v>
      </c>
      <c r="H915" s="122" t="s">
        <v>107</v>
      </c>
      <c r="I915">
        <f t="shared" si="90"/>
        <v>27</v>
      </c>
    </row>
    <row r="916" spans="1:9" x14ac:dyDescent="0.3">
      <c r="A916" t="str">
        <f t="shared" si="85"/>
        <v>202427vr</v>
      </c>
      <c r="B916">
        <f t="shared" si="86"/>
        <v>27</v>
      </c>
      <c r="C916" s="18">
        <f t="shared" si="87"/>
        <v>45478</v>
      </c>
      <c r="D916" t="str">
        <f t="shared" si="88"/>
        <v>vr</v>
      </c>
      <c r="E916">
        <f t="shared" si="89"/>
        <v>2024</v>
      </c>
      <c r="F916" t="s">
        <v>107</v>
      </c>
      <c r="G916" s="122" t="s">
        <v>107</v>
      </c>
      <c r="H916" s="122" t="s">
        <v>107</v>
      </c>
      <c r="I916">
        <f t="shared" si="90"/>
        <v>27</v>
      </c>
    </row>
    <row r="917" spans="1:9" x14ac:dyDescent="0.3">
      <c r="A917" t="str">
        <f t="shared" si="85"/>
        <v>202427za</v>
      </c>
      <c r="B917">
        <f t="shared" si="86"/>
        <v>27</v>
      </c>
      <c r="C917" s="18">
        <f t="shared" si="87"/>
        <v>45479</v>
      </c>
      <c r="D917" t="str">
        <f t="shared" si="88"/>
        <v>za</v>
      </c>
      <c r="E917">
        <f t="shared" si="89"/>
        <v>2024</v>
      </c>
      <c r="F917" t="s">
        <v>107</v>
      </c>
      <c r="G917" s="122" t="s">
        <v>107</v>
      </c>
      <c r="H917" s="122" t="s">
        <v>107</v>
      </c>
      <c r="I917">
        <f t="shared" si="90"/>
        <v>27</v>
      </c>
    </row>
    <row r="918" spans="1:9" x14ac:dyDescent="0.3">
      <c r="A918" t="str">
        <f t="shared" si="85"/>
        <v>202427zo</v>
      </c>
      <c r="B918">
        <f t="shared" si="86"/>
        <v>27</v>
      </c>
      <c r="C918" s="18">
        <f t="shared" si="87"/>
        <v>45480</v>
      </c>
      <c r="D918" t="str">
        <f t="shared" si="88"/>
        <v>zo</v>
      </c>
      <c r="E918">
        <f t="shared" si="89"/>
        <v>2024</v>
      </c>
      <c r="F918" t="s">
        <v>107</v>
      </c>
      <c r="G918" s="122" t="s">
        <v>107</v>
      </c>
      <c r="H918" s="122" t="s">
        <v>107</v>
      </c>
      <c r="I918">
        <f t="shared" si="90"/>
        <v>27</v>
      </c>
    </row>
    <row r="919" spans="1:9" x14ac:dyDescent="0.3">
      <c r="A919" t="str">
        <f t="shared" si="85"/>
        <v>202428ma</v>
      </c>
      <c r="B919">
        <f t="shared" si="86"/>
        <v>28</v>
      </c>
      <c r="C919" s="18">
        <f t="shared" si="87"/>
        <v>45481</v>
      </c>
      <c r="D919" t="str">
        <f t="shared" si="88"/>
        <v>ma</v>
      </c>
      <c r="E919">
        <f t="shared" si="89"/>
        <v>2024</v>
      </c>
      <c r="F919" t="s">
        <v>107</v>
      </c>
      <c r="G919" s="122" t="s">
        <v>107</v>
      </c>
      <c r="H919" s="122" t="s">
        <v>94</v>
      </c>
      <c r="I919">
        <f t="shared" si="90"/>
        <v>28</v>
      </c>
    </row>
    <row r="920" spans="1:9" x14ac:dyDescent="0.3">
      <c r="A920" t="str">
        <f t="shared" si="85"/>
        <v>202428di</v>
      </c>
      <c r="B920">
        <f t="shared" si="86"/>
        <v>28</v>
      </c>
      <c r="C920" s="18">
        <f t="shared" si="87"/>
        <v>45482</v>
      </c>
      <c r="D920" t="str">
        <f t="shared" si="88"/>
        <v>di</v>
      </c>
      <c r="E920">
        <f t="shared" si="89"/>
        <v>2024</v>
      </c>
      <c r="F920" t="s">
        <v>107</v>
      </c>
      <c r="G920" s="122" t="s">
        <v>107</v>
      </c>
      <c r="H920" s="122" t="s">
        <v>94</v>
      </c>
      <c r="I920">
        <f t="shared" si="90"/>
        <v>28</v>
      </c>
    </row>
    <row r="921" spans="1:9" x14ac:dyDescent="0.3">
      <c r="A921" t="str">
        <f t="shared" si="85"/>
        <v>202428wo</v>
      </c>
      <c r="B921">
        <f t="shared" si="86"/>
        <v>28</v>
      </c>
      <c r="C921" s="18">
        <f t="shared" si="87"/>
        <v>45483</v>
      </c>
      <c r="D921" t="str">
        <f t="shared" si="88"/>
        <v>wo</v>
      </c>
      <c r="E921">
        <f t="shared" si="89"/>
        <v>2024</v>
      </c>
      <c r="F921" t="s">
        <v>107</v>
      </c>
      <c r="G921" s="122" t="s">
        <v>107</v>
      </c>
      <c r="H921" s="122" t="s">
        <v>94</v>
      </c>
      <c r="I921">
        <f t="shared" si="90"/>
        <v>28</v>
      </c>
    </row>
    <row r="922" spans="1:9" x14ac:dyDescent="0.3">
      <c r="A922" t="str">
        <f t="shared" si="85"/>
        <v>202428do</v>
      </c>
      <c r="B922">
        <f t="shared" si="86"/>
        <v>28</v>
      </c>
      <c r="C922" s="18">
        <f t="shared" si="87"/>
        <v>45484</v>
      </c>
      <c r="D922" t="str">
        <f t="shared" si="88"/>
        <v>do</v>
      </c>
      <c r="E922">
        <f t="shared" si="89"/>
        <v>2024</v>
      </c>
      <c r="F922" t="s">
        <v>107</v>
      </c>
      <c r="G922" s="122" t="s">
        <v>107</v>
      </c>
      <c r="H922" s="122" t="s">
        <v>94</v>
      </c>
      <c r="I922">
        <f t="shared" si="90"/>
        <v>28</v>
      </c>
    </row>
    <row r="923" spans="1:9" x14ac:dyDescent="0.3">
      <c r="A923" t="str">
        <f t="shared" si="85"/>
        <v>202428vr</v>
      </c>
      <c r="B923">
        <f t="shared" si="86"/>
        <v>28</v>
      </c>
      <c r="C923" s="18">
        <f t="shared" si="87"/>
        <v>45485</v>
      </c>
      <c r="D923" t="str">
        <f t="shared" si="88"/>
        <v>vr</v>
      </c>
      <c r="E923">
        <f t="shared" si="89"/>
        <v>2024</v>
      </c>
      <c r="F923" t="s">
        <v>107</v>
      </c>
      <c r="G923" s="122" t="s">
        <v>107</v>
      </c>
      <c r="H923" s="122" t="s">
        <v>94</v>
      </c>
      <c r="I923">
        <f t="shared" si="90"/>
        <v>28</v>
      </c>
    </row>
    <row r="924" spans="1:9" x14ac:dyDescent="0.3">
      <c r="A924" t="str">
        <f t="shared" si="85"/>
        <v>202428za</v>
      </c>
      <c r="B924">
        <f t="shared" si="86"/>
        <v>28</v>
      </c>
      <c r="C924" s="18">
        <f t="shared" si="87"/>
        <v>45486</v>
      </c>
      <c r="D924" t="str">
        <f t="shared" si="88"/>
        <v>za</v>
      </c>
      <c r="E924">
        <f t="shared" si="89"/>
        <v>2024</v>
      </c>
      <c r="F924" t="s">
        <v>107</v>
      </c>
      <c r="G924" s="122" t="s">
        <v>107</v>
      </c>
      <c r="H924" s="122" t="s">
        <v>94</v>
      </c>
      <c r="I924">
        <f t="shared" si="90"/>
        <v>28</v>
      </c>
    </row>
    <row r="925" spans="1:9" x14ac:dyDescent="0.3">
      <c r="A925" t="str">
        <f t="shared" si="85"/>
        <v>202428zo</v>
      </c>
      <c r="B925">
        <f t="shared" si="86"/>
        <v>28</v>
      </c>
      <c r="C925" s="18">
        <f t="shared" si="87"/>
        <v>45487</v>
      </c>
      <c r="D925" t="str">
        <f t="shared" si="88"/>
        <v>zo</v>
      </c>
      <c r="E925">
        <f t="shared" si="89"/>
        <v>2024</v>
      </c>
      <c r="F925" t="s">
        <v>107</v>
      </c>
      <c r="G925" s="122" t="s">
        <v>107</v>
      </c>
      <c r="H925" s="122" t="s">
        <v>94</v>
      </c>
      <c r="I925">
        <f t="shared" si="90"/>
        <v>28</v>
      </c>
    </row>
    <row r="926" spans="1:9" x14ac:dyDescent="0.3">
      <c r="A926" t="str">
        <f t="shared" si="85"/>
        <v>202429ma</v>
      </c>
      <c r="B926">
        <f t="shared" si="86"/>
        <v>29</v>
      </c>
      <c r="C926" s="18">
        <f t="shared" si="87"/>
        <v>45488</v>
      </c>
      <c r="D926" t="str">
        <f t="shared" si="88"/>
        <v>ma</v>
      </c>
      <c r="E926">
        <f t="shared" si="89"/>
        <v>2024</v>
      </c>
      <c r="F926" t="s">
        <v>107</v>
      </c>
      <c r="G926" s="122" t="s">
        <v>94</v>
      </c>
      <c r="H926" s="122" t="s">
        <v>94</v>
      </c>
      <c r="I926">
        <f t="shared" si="90"/>
        <v>29</v>
      </c>
    </row>
    <row r="927" spans="1:9" x14ac:dyDescent="0.3">
      <c r="A927" t="str">
        <f t="shared" si="85"/>
        <v>202429di</v>
      </c>
      <c r="B927">
        <f t="shared" si="86"/>
        <v>29</v>
      </c>
      <c r="C927" s="18">
        <f t="shared" si="87"/>
        <v>45489</v>
      </c>
      <c r="D927" t="str">
        <f t="shared" si="88"/>
        <v>di</v>
      </c>
      <c r="E927">
        <f t="shared" si="89"/>
        <v>2024</v>
      </c>
      <c r="F927" t="s">
        <v>107</v>
      </c>
      <c r="G927" s="122" t="s">
        <v>94</v>
      </c>
      <c r="H927" s="122" t="s">
        <v>94</v>
      </c>
      <c r="I927">
        <f t="shared" si="90"/>
        <v>29</v>
      </c>
    </row>
    <row r="928" spans="1:9" x14ac:dyDescent="0.3">
      <c r="A928" t="str">
        <f t="shared" si="85"/>
        <v>202429wo</v>
      </c>
      <c r="B928">
        <f t="shared" si="86"/>
        <v>29</v>
      </c>
      <c r="C928" s="18">
        <f t="shared" si="87"/>
        <v>45490</v>
      </c>
      <c r="D928" t="str">
        <f t="shared" si="88"/>
        <v>wo</v>
      </c>
      <c r="E928">
        <f t="shared" si="89"/>
        <v>2024</v>
      </c>
      <c r="F928" t="s">
        <v>107</v>
      </c>
      <c r="G928" s="122" t="s">
        <v>94</v>
      </c>
      <c r="H928" s="122" t="s">
        <v>94</v>
      </c>
      <c r="I928">
        <f t="shared" si="90"/>
        <v>29</v>
      </c>
    </row>
    <row r="929" spans="1:9" x14ac:dyDescent="0.3">
      <c r="A929" t="str">
        <f t="shared" si="85"/>
        <v>202429do</v>
      </c>
      <c r="B929">
        <f t="shared" si="86"/>
        <v>29</v>
      </c>
      <c r="C929" s="18">
        <f t="shared" si="87"/>
        <v>45491</v>
      </c>
      <c r="D929" t="str">
        <f t="shared" si="88"/>
        <v>do</v>
      </c>
      <c r="E929">
        <f t="shared" si="89"/>
        <v>2024</v>
      </c>
      <c r="F929" t="s">
        <v>107</v>
      </c>
      <c r="G929" s="122" t="s">
        <v>94</v>
      </c>
      <c r="H929" s="122" t="s">
        <v>94</v>
      </c>
      <c r="I929">
        <f t="shared" si="90"/>
        <v>29</v>
      </c>
    </row>
    <row r="930" spans="1:9" x14ac:dyDescent="0.3">
      <c r="A930" t="str">
        <f t="shared" si="85"/>
        <v>202429vr</v>
      </c>
      <c r="B930">
        <f t="shared" si="86"/>
        <v>29</v>
      </c>
      <c r="C930" s="18">
        <f t="shared" si="87"/>
        <v>45492</v>
      </c>
      <c r="D930" t="str">
        <f t="shared" si="88"/>
        <v>vr</v>
      </c>
      <c r="E930">
        <f t="shared" si="89"/>
        <v>2024</v>
      </c>
      <c r="F930" t="s">
        <v>107</v>
      </c>
      <c r="G930" s="122" t="s">
        <v>94</v>
      </c>
      <c r="H930" s="122" t="s">
        <v>94</v>
      </c>
      <c r="I930">
        <f t="shared" si="90"/>
        <v>29</v>
      </c>
    </row>
    <row r="931" spans="1:9" x14ac:dyDescent="0.3">
      <c r="A931" t="str">
        <f t="shared" si="85"/>
        <v>202429za</v>
      </c>
      <c r="B931">
        <f t="shared" si="86"/>
        <v>29</v>
      </c>
      <c r="C931" s="18">
        <f t="shared" si="87"/>
        <v>45493</v>
      </c>
      <c r="D931" t="str">
        <f t="shared" si="88"/>
        <v>za</v>
      </c>
      <c r="E931">
        <f t="shared" si="89"/>
        <v>2024</v>
      </c>
      <c r="F931" t="s">
        <v>107</v>
      </c>
      <c r="G931" s="122" t="s">
        <v>94</v>
      </c>
      <c r="H931" s="122" t="s">
        <v>94</v>
      </c>
      <c r="I931">
        <f t="shared" si="90"/>
        <v>29</v>
      </c>
    </row>
    <row r="932" spans="1:9" x14ac:dyDescent="0.3">
      <c r="A932" t="str">
        <f t="shared" si="85"/>
        <v>202429zo</v>
      </c>
      <c r="B932">
        <f t="shared" si="86"/>
        <v>29</v>
      </c>
      <c r="C932" s="18">
        <f t="shared" si="87"/>
        <v>45494</v>
      </c>
      <c r="D932" t="str">
        <f t="shared" si="88"/>
        <v>zo</v>
      </c>
      <c r="E932">
        <f t="shared" si="89"/>
        <v>2024</v>
      </c>
      <c r="F932" t="s">
        <v>107</v>
      </c>
      <c r="G932" s="122" t="s">
        <v>94</v>
      </c>
      <c r="H932" s="122" t="s">
        <v>94</v>
      </c>
      <c r="I932">
        <f t="shared" si="90"/>
        <v>29</v>
      </c>
    </row>
    <row r="933" spans="1:9" x14ac:dyDescent="0.3">
      <c r="A933" t="str">
        <f t="shared" si="85"/>
        <v>202430ma</v>
      </c>
      <c r="B933">
        <f t="shared" si="86"/>
        <v>30</v>
      </c>
      <c r="C933" s="18">
        <f t="shared" si="87"/>
        <v>45495</v>
      </c>
      <c r="D933" t="str">
        <f t="shared" si="88"/>
        <v>ma</v>
      </c>
      <c r="E933">
        <f t="shared" si="89"/>
        <v>2024</v>
      </c>
      <c r="F933" t="s">
        <v>94</v>
      </c>
      <c r="G933" s="122" t="s">
        <v>94</v>
      </c>
      <c r="H933" s="122" t="s">
        <v>94</v>
      </c>
      <c r="I933">
        <f t="shared" si="90"/>
        <v>30</v>
      </c>
    </row>
    <row r="934" spans="1:9" x14ac:dyDescent="0.3">
      <c r="A934" t="str">
        <f t="shared" si="85"/>
        <v>202430di</v>
      </c>
      <c r="B934">
        <f t="shared" si="86"/>
        <v>30</v>
      </c>
      <c r="C934" s="18">
        <f t="shared" si="87"/>
        <v>45496</v>
      </c>
      <c r="D934" t="str">
        <f t="shared" si="88"/>
        <v>di</v>
      </c>
      <c r="E934">
        <f t="shared" si="89"/>
        <v>2024</v>
      </c>
      <c r="F934" t="s">
        <v>94</v>
      </c>
      <c r="G934" s="122" t="s">
        <v>94</v>
      </c>
      <c r="H934" s="122" t="s">
        <v>94</v>
      </c>
      <c r="I934">
        <f t="shared" si="90"/>
        <v>30</v>
      </c>
    </row>
    <row r="935" spans="1:9" x14ac:dyDescent="0.3">
      <c r="A935" t="str">
        <f t="shared" si="85"/>
        <v>202430wo</v>
      </c>
      <c r="B935">
        <f t="shared" si="86"/>
        <v>30</v>
      </c>
      <c r="C935" s="18">
        <f t="shared" si="87"/>
        <v>45497</v>
      </c>
      <c r="D935" t="str">
        <f t="shared" si="88"/>
        <v>wo</v>
      </c>
      <c r="E935">
        <f t="shared" si="89"/>
        <v>2024</v>
      </c>
      <c r="F935" t="s">
        <v>94</v>
      </c>
      <c r="G935" s="122" t="s">
        <v>94</v>
      </c>
      <c r="H935" s="122" t="s">
        <v>94</v>
      </c>
      <c r="I935">
        <f t="shared" si="90"/>
        <v>30</v>
      </c>
    </row>
    <row r="936" spans="1:9" x14ac:dyDescent="0.3">
      <c r="A936" t="str">
        <f t="shared" si="85"/>
        <v>202430do</v>
      </c>
      <c r="B936">
        <f t="shared" si="86"/>
        <v>30</v>
      </c>
      <c r="C936" s="18">
        <f t="shared" si="87"/>
        <v>45498</v>
      </c>
      <c r="D936" t="str">
        <f t="shared" si="88"/>
        <v>do</v>
      </c>
      <c r="E936">
        <f t="shared" si="89"/>
        <v>2024</v>
      </c>
      <c r="F936" t="s">
        <v>94</v>
      </c>
      <c r="G936" s="122" t="s">
        <v>94</v>
      </c>
      <c r="H936" s="122" t="s">
        <v>94</v>
      </c>
      <c r="I936">
        <f t="shared" si="90"/>
        <v>30</v>
      </c>
    </row>
    <row r="937" spans="1:9" x14ac:dyDescent="0.3">
      <c r="A937" t="str">
        <f t="shared" si="85"/>
        <v>202430vr</v>
      </c>
      <c r="B937">
        <f t="shared" si="86"/>
        <v>30</v>
      </c>
      <c r="C937" s="18">
        <f t="shared" si="87"/>
        <v>45499</v>
      </c>
      <c r="D937" t="str">
        <f t="shared" si="88"/>
        <v>vr</v>
      </c>
      <c r="E937">
        <f t="shared" si="89"/>
        <v>2024</v>
      </c>
      <c r="F937" t="s">
        <v>94</v>
      </c>
      <c r="G937" s="122" t="s">
        <v>94</v>
      </c>
      <c r="H937" s="122" t="s">
        <v>94</v>
      </c>
      <c r="I937">
        <f t="shared" si="90"/>
        <v>30</v>
      </c>
    </row>
    <row r="938" spans="1:9" x14ac:dyDescent="0.3">
      <c r="A938" t="str">
        <f t="shared" si="85"/>
        <v>202430za</v>
      </c>
      <c r="B938">
        <f t="shared" si="86"/>
        <v>30</v>
      </c>
      <c r="C938" s="18">
        <f t="shared" si="87"/>
        <v>45500</v>
      </c>
      <c r="D938" t="str">
        <f t="shared" si="88"/>
        <v>za</v>
      </c>
      <c r="E938">
        <f t="shared" si="89"/>
        <v>2024</v>
      </c>
      <c r="F938" t="s">
        <v>94</v>
      </c>
      <c r="G938" s="122" t="s">
        <v>94</v>
      </c>
      <c r="H938" s="122" t="s">
        <v>94</v>
      </c>
      <c r="I938">
        <f t="shared" si="90"/>
        <v>30</v>
      </c>
    </row>
    <row r="939" spans="1:9" x14ac:dyDescent="0.3">
      <c r="A939" t="str">
        <f t="shared" si="85"/>
        <v>202430zo</v>
      </c>
      <c r="B939">
        <f t="shared" si="86"/>
        <v>30</v>
      </c>
      <c r="C939" s="18">
        <f t="shared" si="87"/>
        <v>45501</v>
      </c>
      <c r="D939" t="str">
        <f t="shared" si="88"/>
        <v>zo</v>
      </c>
      <c r="E939">
        <f t="shared" si="89"/>
        <v>2024</v>
      </c>
      <c r="F939" t="s">
        <v>94</v>
      </c>
      <c r="G939" s="122" t="s">
        <v>94</v>
      </c>
      <c r="H939" s="122" t="s">
        <v>94</v>
      </c>
      <c r="I939">
        <f t="shared" si="90"/>
        <v>30</v>
      </c>
    </row>
    <row r="940" spans="1:9" x14ac:dyDescent="0.3">
      <c r="A940" t="str">
        <f t="shared" si="85"/>
        <v>202431ma</v>
      </c>
      <c r="B940">
        <f t="shared" si="86"/>
        <v>31</v>
      </c>
      <c r="C940" s="18">
        <f t="shared" si="87"/>
        <v>45502</v>
      </c>
      <c r="D940" t="str">
        <f t="shared" si="88"/>
        <v>ma</v>
      </c>
      <c r="E940">
        <f t="shared" si="89"/>
        <v>2024</v>
      </c>
      <c r="F940" t="s">
        <v>94</v>
      </c>
      <c r="G940" s="122" t="s">
        <v>94</v>
      </c>
      <c r="H940" s="122" t="s">
        <v>94</v>
      </c>
      <c r="I940">
        <f t="shared" si="90"/>
        <v>31</v>
      </c>
    </row>
    <row r="941" spans="1:9" x14ac:dyDescent="0.3">
      <c r="A941" t="str">
        <f t="shared" si="85"/>
        <v>202431di</v>
      </c>
      <c r="B941">
        <f t="shared" si="86"/>
        <v>31</v>
      </c>
      <c r="C941" s="18">
        <f t="shared" si="87"/>
        <v>45503</v>
      </c>
      <c r="D941" t="str">
        <f t="shared" si="88"/>
        <v>di</v>
      </c>
      <c r="E941">
        <f t="shared" si="89"/>
        <v>2024</v>
      </c>
      <c r="F941" t="s">
        <v>94</v>
      </c>
      <c r="G941" s="122" t="s">
        <v>94</v>
      </c>
      <c r="H941" s="122" t="s">
        <v>94</v>
      </c>
      <c r="I941">
        <f t="shared" si="90"/>
        <v>31</v>
      </c>
    </row>
    <row r="942" spans="1:9" x14ac:dyDescent="0.3">
      <c r="A942" t="str">
        <f t="shared" si="85"/>
        <v>202431wo</v>
      </c>
      <c r="B942">
        <f t="shared" si="86"/>
        <v>31</v>
      </c>
      <c r="C942" s="18">
        <f t="shared" si="87"/>
        <v>45504</v>
      </c>
      <c r="D942" t="str">
        <f t="shared" si="88"/>
        <v>wo</v>
      </c>
      <c r="E942">
        <f t="shared" si="89"/>
        <v>2024</v>
      </c>
      <c r="F942" t="s">
        <v>94</v>
      </c>
      <c r="G942" s="122" t="s">
        <v>94</v>
      </c>
      <c r="H942" s="122" t="s">
        <v>94</v>
      </c>
      <c r="I942">
        <f t="shared" si="90"/>
        <v>31</v>
      </c>
    </row>
    <row r="943" spans="1:9" x14ac:dyDescent="0.3">
      <c r="A943" t="str">
        <f t="shared" si="85"/>
        <v>202431do</v>
      </c>
      <c r="B943">
        <f t="shared" si="86"/>
        <v>31</v>
      </c>
      <c r="C943" s="18">
        <f t="shared" si="87"/>
        <v>45505</v>
      </c>
      <c r="D943" t="str">
        <f t="shared" si="88"/>
        <v>do</v>
      </c>
      <c r="E943">
        <f t="shared" si="89"/>
        <v>2024</v>
      </c>
      <c r="F943" t="s">
        <v>94</v>
      </c>
      <c r="G943" s="122" t="s">
        <v>94</v>
      </c>
      <c r="H943" s="122" t="s">
        <v>94</v>
      </c>
      <c r="I943">
        <f t="shared" si="90"/>
        <v>31</v>
      </c>
    </row>
    <row r="944" spans="1:9" x14ac:dyDescent="0.3">
      <c r="A944" t="str">
        <f t="shared" si="85"/>
        <v>202431vr</v>
      </c>
      <c r="B944">
        <f t="shared" si="86"/>
        <v>31</v>
      </c>
      <c r="C944" s="18">
        <f t="shared" si="87"/>
        <v>45506</v>
      </c>
      <c r="D944" t="str">
        <f t="shared" si="88"/>
        <v>vr</v>
      </c>
      <c r="E944">
        <f t="shared" si="89"/>
        <v>2024</v>
      </c>
      <c r="F944" t="s">
        <v>94</v>
      </c>
      <c r="G944" s="122" t="s">
        <v>94</v>
      </c>
      <c r="H944" s="122" t="s">
        <v>94</v>
      </c>
      <c r="I944">
        <f t="shared" si="90"/>
        <v>31</v>
      </c>
    </row>
    <row r="945" spans="1:9" x14ac:dyDescent="0.3">
      <c r="A945" t="str">
        <f t="shared" si="85"/>
        <v>202431za</v>
      </c>
      <c r="B945">
        <f t="shared" si="86"/>
        <v>31</v>
      </c>
      <c r="C945" s="18">
        <f t="shared" si="87"/>
        <v>45507</v>
      </c>
      <c r="D945" t="str">
        <f t="shared" si="88"/>
        <v>za</v>
      </c>
      <c r="E945">
        <f t="shared" si="89"/>
        <v>2024</v>
      </c>
      <c r="F945" t="s">
        <v>94</v>
      </c>
      <c r="G945" s="122" t="s">
        <v>94</v>
      </c>
      <c r="H945" s="122" t="s">
        <v>94</v>
      </c>
      <c r="I945">
        <f t="shared" si="90"/>
        <v>31</v>
      </c>
    </row>
    <row r="946" spans="1:9" x14ac:dyDescent="0.3">
      <c r="A946" t="str">
        <f t="shared" si="85"/>
        <v>202431zo</v>
      </c>
      <c r="B946">
        <f t="shared" si="86"/>
        <v>31</v>
      </c>
      <c r="C946" s="18">
        <f t="shared" si="87"/>
        <v>45508</v>
      </c>
      <c r="D946" t="str">
        <f t="shared" si="88"/>
        <v>zo</v>
      </c>
      <c r="E946">
        <f t="shared" si="89"/>
        <v>2024</v>
      </c>
      <c r="F946" t="s">
        <v>94</v>
      </c>
      <c r="G946" s="122" t="s">
        <v>94</v>
      </c>
      <c r="H946" s="122" t="s">
        <v>94</v>
      </c>
      <c r="I946">
        <f t="shared" si="90"/>
        <v>31</v>
      </c>
    </row>
    <row r="947" spans="1:9" x14ac:dyDescent="0.3">
      <c r="A947" t="str">
        <f t="shared" si="85"/>
        <v>202432ma</v>
      </c>
      <c r="B947">
        <f t="shared" si="86"/>
        <v>32</v>
      </c>
      <c r="C947" s="18">
        <f t="shared" si="87"/>
        <v>45509</v>
      </c>
      <c r="D947" t="str">
        <f t="shared" si="88"/>
        <v>ma</v>
      </c>
      <c r="E947">
        <f t="shared" si="89"/>
        <v>2024</v>
      </c>
      <c r="F947" t="s">
        <v>94</v>
      </c>
      <c r="G947" s="122" t="s">
        <v>94</v>
      </c>
      <c r="H947" s="122" t="s">
        <v>94</v>
      </c>
      <c r="I947">
        <f t="shared" si="90"/>
        <v>32</v>
      </c>
    </row>
    <row r="948" spans="1:9" x14ac:dyDescent="0.3">
      <c r="A948" t="str">
        <f t="shared" si="85"/>
        <v>202432di</v>
      </c>
      <c r="B948">
        <f t="shared" si="86"/>
        <v>32</v>
      </c>
      <c r="C948" s="18">
        <f t="shared" si="87"/>
        <v>45510</v>
      </c>
      <c r="D948" t="str">
        <f t="shared" si="88"/>
        <v>di</v>
      </c>
      <c r="E948">
        <f t="shared" si="89"/>
        <v>2024</v>
      </c>
      <c r="F948" t="s">
        <v>94</v>
      </c>
      <c r="G948" s="122" t="s">
        <v>94</v>
      </c>
      <c r="H948" s="122" t="s">
        <v>94</v>
      </c>
      <c r="I948">
        <f t="shared" si="90"/>
        <v>32</v>
      </c>
    </row>
    <row r="949" spans="1:9" x14ac:dyDescent="0.3">
      <c r="A949" t="str">
        <f t="shared" si="85"/>
        <v>202432wo</v>
      </c>
      <c r="B949">
        <f t="shared" si="86"/>
        <v>32</v>
      </c>
      <c r="C949" s="18">
        <f t="shared" si="87"/>
        <v>45511</v>
      </c>
      <c r="D949" t="str">
        <f t="shared" si="88"/>
        <v>wo</v>
      </c>
      <c r="E949">
        <f t="shared" si="89"/>
        <v>2024</v>
      </c>
      <c r="F949" t="s">
        <v>94</v>
      </c>
      <c r="G949" s="122" t="s">
        <v>94</v>
      </c>
      <c r="H949" s="122" t="s">
        <v>94</v>
      </c>
      <c r="I949">
        <f t="shared" si="90"/>
        <v>32</v>
      </c>
    </row>
    <row r="950" spans="1:9" x14ac:dyDescent="0.3">
      <c r="A950" t="str">
        <f t="shared" si="85"/>
        <v>202432do</v>
      </c>
      <c r="B950">
        <f t="shared" si="86"/>
        <v>32</v>
      </c>
      <c r="C950" s="18">
        <f t="shared" si="87"/>
        <v>45512</v>
      </c>
      <c r="D950" t="str">
        <f t="shared" si="88"/>
        <v>do</v>
      </c>
      <c r="E950">
        <f t="shared" si="89"/>
        <v>2024</v>
      </c>
      <c r="F950" t="s">
        <v>94</v>
      </c>
      <c r="G950" s="122" t="s">
        <v>94</v>
      </c>
      <c r="H950" s="122" t="s">
        <v>94</v>
      </c>
      <c r="I950">
        <f t="shared" si="90"/>
        <v>32</v>
      </c>
    </row>
    <row r="951" spans="1:9" x14ac:dyDescent="0.3">
      <c r="A951" t="str">
        <f t="shared" si="85"/>
        <v>202432vr</v>
      </c>
      <c r="B951">
        <f t="shared" si="86"/>
        <v>32</v>
      </c>
      <c r="C951" s="18">
        <f t="shared" si="87"/>
        <v>45513</v>
      </c>
      <c r="D951" t="str">
        <f t="shared" si="88"/>
        <v>vr</v>
      </c>
      <c r="E951">
        <f t="shared" si="89"/>
        <v>2024</v>
      </c>
      <c r="F951" t="s">
        <v>94</v>
      </c>
      <c r="G951" s="122" t="s">
        <v>94</v>
      </c>
      <c r="H951" s="122" t="s">
        <v>94</v>
      </c>
      <c r="I951">
        <f t="shared" si="90"/>
        <v>32</v>
      </c>
    </row>
    <row r="952" spans="1:9" x14ac:dyDescent="0.3">
      <c r="A952" t="str">
        <f t="shared" si="85"/>
        <v>202432za</v>
      </c>
      <c r="B952">
        <f t="shared" si="86"/>
        <v>32</v>
      </c>
      <c r="C952" s="18">
        <f t="shared" si="87"/>
        <v>45514</v>
      </c>
      <c r="D952" t="str">
        <f t="shared" si="88"/>
        <v>za</v>
      </c>
      <c r="E952">
        <f t="shared" si="89"/>
        <v>2024</v>
      </c>
      <c r="F952" t="s">
        <v>94</v>
      </c>
      <c r="G952" s="122" t="s">
        <v>94</v>
      </c>
      <c r="H952" s="122" t="s">
        <v>94</v>
      </c>
      <c r="I952">
        <f t="shared" si="90"/>
        <v>32</v>
      </c>
    </row>
    <row r="953" spans="1:9" x14ac:dyDescent="0.3">
      <c r="A953" t="str">
        <f t="shared" si="85"/>
        <v>202432zo</v>
      </c>
      <c r="B953">
        <f t="shared" si="86"/>
        <v>32</v>
      </c>
      <c r="C953" s="18">
        <f t="shared" si="87"/>
        <v>45515</v>
      </c>
      <c r="D953" t="str">
        <f t="shared" si="88"/>
        <v>zo</v>
      </c>
      <c r="E953">
        <f t="shared" si="89"/>
        <v>2024</v>
      </c>
      <c r="F953" t="s">
        <v>94</v>
      </c>
      <c r="G953" s="122" t="s">
        <v>94</v>
      </c>
      <c r="H953" s="122" t="s">
        <v>94</v>
      </c>
      <c r="I953">
        <f t="shared" si="90"/>
        <v>32</v>
      </c>
    </row>
    <row r="954" spans="1:9" x14ac:dyDescent="0.3">
      <c r="A954" t="str">
        <f t="shared" si="85"/>
        <v>202433ma</v>
      </c>
      <c r="B954">
        <f t="shared" si="86"/>
        <v>33</v>
      </c>
      <c r="C954" s="18">
        <f t="shared" si="87"/>
        <v>45516</v>
      </c>
      <c r="D954" t="str">
        <f t="shared" si="88"/>
        <v>ma</v>
      </c>
      <c r="E954">
        <f t="shared" si="89"/>
        <v>2024</v>
      </c>
      <c r="F954" t="s">
        <v>94</v>
      </c>
      <c r="G954" s="122" t="s">
        <v>94</v>
      </c>
      <c r="H954" s="122" t="s">
        <v>94</v>
      </c>
      <c r="I954">
        <f t="shared" si="90"/>
        <v>33</v>
      </c>
    </row>
    <row r="955" spans="1:9" x14ac:dyDescent="0.3">
      <c r="A955" t="str">
        <f t="shared" si="85"/>
        <v>202433di</v>
      </c>
      <c r="B955">
        <f t="shared" si="86"/>
        <v>33</v>
      </c>
      <c r="C955" s="18">
        <f t="shared" si="87"/>
        <v>45517</v>
      </c>
      <c r="D955" t="str">
        <f t="shared" si="88"/>
        <v>di</v>
      </c>
      <c r="E955">
        <f t="shared" si="89"/>
        <v>2024</v>
      </c>
      <c r="F955" t="s">
        <v>94</v>
      </c>
      <c r="G955" s="122" t="s">
        <v>94</v>
      </c>
      <c r="H955" s="122" t="s">
        <v>94</v>
      </c>
      <c r="I955">
        <f t="shared" si="90"/>
        <v>33</v>
      </c>
    </row>
    <row r="956" spans="1:9" x14ac:dyDescent="0.3">
      <c r="A956" t="str">
        <f t="shared" si="85"/>
        <v>202433wo</v>
      </c>
      <c r="B956">
        <f t="shared" si="86"/>
        <v>33</v>
      </c>
      <c r="C956" s="18">
        <f t="shared" si="87"/>
        <v>45518</v>
      </c>
      <c r="D956" t="str">
        <f t="shared" si="88"/>
        <v>wo</v>
      </c>
      <c r="E956">
        <f t="shared" si="89"/>
        <v>2024</v>
      </c>
      <c r="F956" t="s">
        <v>94</v>
      </c>
      <c r="G956" s="122" t="s">
        <v>94</v>
      </c>
      <c r="H956" s="122" t="s">
        <v>94</v>
      </c>
      <c r="I956">
        <f t="shared" si="90"/>
        <v>33</v>
      </c>
    </row>
    <row r="957" spans="1:9" x14ac:dyDescent="0.3">
      <c r="A957" t="str">
        <f t="shared" si="85"/>
        <v>202433do</v>
      </c>
      <c r="B957">
        <f t="shared" si="86"/>
        <v>33</v>
      </c>
      <c r="C957" s="18">
        <f t="shared" si="87"/>
        <v>45519</v>
      </c>
      <c r="D957" t="str">
        <f t="shared" si="88"/>
        <v>do</v>
      </c>
      <c r="E957">
        <f t="shared" si="89"/>
        <v>2024</v>
      </c>
      <c r="F957" t="s">
        <v>94</v>
      </c>
      <c r="G957" s="122" t="s">
        <v>94</v>
      </c>
      <c r="H957" s="122" t="s">
        <v>94</v>
      </c>
      <c r="I957">
        <f t="shared" si="90"/>
        <v>33</v>
      </c>
    </row>
    <row r="958" spans="1:9" x14ac:dyDescent="0.3">
      <c r="A958" t="str">
        <f t="shared" si="85"/>
        <v>202433vr</v>
      </c>
      <c r="B958">
        <f t="shared" si="86"/>
        <v>33</v>
      </c>
      <c r="C958" s="18">
        <f t="shared" si="87"/>
        <v>45520</v>
      </c>
      <c r="D958" t="str">
        <f t="shared" si="88"/>
        <v>vr</v>
      </c>
      <c r="E958">
        <f t="shared" si="89"/>
        <v>2024</v>
      </c>
      <c r="F958" t="s">
        <v>94</v>
      </c>
      <c r="G958" s="122" t="s">
        <v>94</v>
      </c>
      <c r="H958" s="122" t="s">
        <v>94</v>
      </c>
      <c r="I958">
        <f t="shared" si="90"/>
        <v>33</v>
      </c>
    </row>
    <row r="959" spans="1:9" x14ac:dyDescent="0.3">
      <c r="A959" t="str">
        <f t="shared" si="85"/>
        <v>202433za</v>
      </c>
      <c r="B959">
        <f t="shared" si="86"/>
        <v>33</v>
      </c>
      <c r="C959" s="18">
        <f t="shared" si="87"/>
        <v>45521</v>
      </c>
      <c r="D959" t="str">
        <f t="shared" si="88"/>
        <v>za</v>
      </c>
      <c r="E959">
        <f t="shared" si="89"/>
        <v>2024</v>
      </c>
      <c r="F959" t="s">
        <v>94</v>
      </c>
      <c r="G959" s="122" t="s">
        <v>94</v>
      </c>
      <c r="H959" s="122" t="s">
        <v>94</v>
      </c>
      <c r="I959">
        <f t="shared" si="90"/>
        <v>33</v>
      </c>
    </row>
    <row r="960" spans="1:9" x14ac:dyDescent="0.3">
      <c r="A960" t="str">
        <f t="shared" si="85"/>
        <v>202433zo</v>
      </c>
      <c r="B960">
        <f t="shared" si="86"/>
        <v>33</v>
      </c>
      <c r="C960" s="18">
        <f t="shared" si="87"/>
        <v>45522</v>
      </c>
      <c r="D960" t="str">
        <f t="shared" si="88"/>
        <v>zo</v>
      </c>
      <c r="E960">
        <f t="shared" si="89"/>
        <v>2024</v>
      </c>
      <c r="F960" t="s">
        <v>94</v>
      </c>
      <c r="G960" s="122" t="s">
        <v>94</v>
      </c>
      <c r="H960" s="122" t="s">
        <v>94</v>
      </c>
      <c r="I960">
        <f t="shared" si="90"/>
        <v>33</v>
      </c>
    </row>
    <row r="961" spans="1:9" x14ac:dyDescent="0.3">
      <c r="A961" t="str">
        <f t="shared" si="85"/>
        <v>202434ma</v>
      </c>
      <c r="B961">
        <f t="shared" si="86"/>
        <v>34</v>
      </c>
      <c r="C961" s="18">
        <f t="shared" si="87"/>
        <v>45523</v>
      </c>
      <c r="D961" t="str">
        <f t="shared" si="88"/>
        <v>ma</v>
      </c>
      <c r="E961">
        <f t="shared" si="89"/>
        <v>2024</v>
      </c>
      <c r="F961" t="s">
        <v>94</v>
      </c>
      <c r="G961" s="122" t="s">
        <v>94</v>
      </c>
      <c r="H961" s="122" t="s">
        <v>107</v>
      </c>
      <c r="I961">
        <f t="shared" si="90"/>
        <v>34</v>
      </c>
    </row>
    <row r="962" spans="1:9" x14ac:dyDescent="0.3">
      <c r="A962" t="str">
        <f t="shared" ref="A962:A1025" si="91">E962&amp;B962&amp;D962</f>
        <v>202434di</v>
      </c>
      <c r="B962">
        <f t="shared" si="86"/>
        <v>34</v>
      </c>
      <c r="C962" s="18">
        <f t="shared" si="87"/>
        <v>45524</v>
      </c>
      <c r="D962" t="str">
        <f t="shared" si="88"/>
        <v>di</v>
      </c>
      <c r="E962">
        <f t="shared" si="89"/>
        <v>2024</v>
      </c>
      <c r="F962" t="s">
        <v>94</v>
      </c>
      <c r="G962" s="122" t="s">
        <v>94</v>
      </c>
      <c r="H962" s="122" t="s">
        <v>107</v>
      </c>
      <c r="I962">
        <f t="shared" si="90"/>
        <v>34</v>
      </c>
    </row>
    <row r="963" spans="1:9" x14ac:dyDescent="0.3">
      <c r="A963" t="str">
        <f t="shared" si="91"/>
        <v>202434wo</v>
      </c>
      <c r="B963">
        <f t="shared" si="86"/>
        <v>34</v>
      </c>
      <c r="C963" s="18">
        <f t="shared" si="87"/>
        <v>45525</v>
      </c>
      <c r="D963" t="str">
        <f t="shared" si="88"/>
        <v>wo</v>
      </c>
      <c r="E963">
        <f t="shared" si="89"/>
        <v>2024</v>
      </c>
      <c r="F963" t="s">
        <v>94</v>
      </c>
      <c r="G963" s="122" t="s">
        <v>94</v>
      </c>
      <c r="H963" s="122" t="s">
        <v>107</v>
      </c>
      <c r="I963">
        <f t="shared" si="90"/>
        <v>34</v>
      </c>
    </row>
    <row r="964" spans="1:9" x14ac:dyDescent="0.3">
      <c r="A964" t="str">
        <f t="shared" si="91"/>
        <v>202434do</v>
      </c>
      <c r="B964">
        <f t="shared" si="86"/>
        <v>34</v>
      </c>
      <c r="C964" s="18">
        <f t="shared" si="87"/>
        <v>45526</v>
      </c>
      <c r="D964" t="str">
        <f t="shared" si="88"/>
        <v>do</v>
      </c>
      <c r="E964">
        <f t="shared" si="89"/>
        <v>2024</v>
      </c>
      <c r="F964" t="s">
        <v>94</v>
      </c>
      <c r="G964" s="122" t="s">
        <v>94</v>
      </c>
      <c r="H964" s="122" t="s">
        <v>107</v>
      </c>
      <c r="I964">
        <f t="shared" si="90"/>
        <v>34</v>
      </c>
    </row>
    <row r="965" spans="1:9" x14ac:dyDescent="0.3">
      <c r="A965" t="str">
        <f t="shared" si="91"/>
        <v>202434vr</v>
      </c>
      <c r="B965">
        <f t="shared" si="86"/>
        <v>34</v>
      </c>
      <c r="C965" s="18">
        <f t="shared" si="87"/>
        <v>45527</v>
      </c>
      <c r="D965" t="str">
        <f t="shared" si="88"/>
        <v>vr</v>
      </c>
      <c r="E965">
        <f t="shared" si="89"/>
        <v>2024</v>
      </c>
      <c r="F965" t="s">
        <v>94</v>
      </c>
      <c r="G965" s="122" t="s">
        <v>94</v>
      </c>
      <c r="H965" s="122" t="s">
        <v>107</v>
      </c>
      <c r="I965">
        <f t="shared" si="90"/>
        <v>34</v>
      </c>
    </row>
    <row r="966" spans="1:9" x14ac:dyDescent="0.3">
      <c r="A966" t="str">
        <f t="shared" si="91"/>
        <v>202434za</v>
      </c>
      <c r="B966">
        <f t="shared" si="86"/>
        <v>34</v>
      </c>
      <c r="C966" s="18">
        <f t="shared" si="87"/>
        <v>45528</v>
      </c>
      <c r="D966" t="str">
        <f t="shared" si="88"/>
        <v>za</v>
      </c>
      <c r="E966">
        <f t="shared" si="89"/>
        <v>2024</v>
      </c>
      <c r="F966" t="s">
        <v>94</v>
      </c>
      <c r="G966" s="122" t="s">
        <v>94</v>
      </c>
      <c r="H966" s="122" t="s">
        <v>107</v>
      </c>
      <c r="I966">
        <f t="shared" si="90"/>
        <v>34</v>
      </c>
    </row>
    <row r="967" spans="1:9" x14ac:dyDescent="0.3">
      <c r="A967" t="str">
        <f t="shared" si="91"/>
        <v>202434zo</v>
      </c>
      <c r="B967">
        <f t="shared" si="86"/>
        <v>34</v>
      </c>
      <c r="C967" s="18">
        <f t="shared" si="87"/>
        <v>45529</v>
      </c>
      <c r="D967" t="str">
        <f t="shared" si="88"/>
        <v>zo</v>
      </c>
      <c r="E967">
        <f t="shared" si="89"/>
        <v>2024</v>
      </c>
      <c r="F967" t="s">
        <v>94</v>
      </c>
      <c r="G967" s="122" t="s">
        <v>94</v>
      </c>
      <c r="H967" s="122" t="s">
        <v>107</v>
      </c>
      <c r="I967">
        <f t="shared" si="90"/>
        <v>34</v>
      </c>
    </row>
    <row r="968" spans="1:9" x14ac:dyDescent="0.3">
      <c r="A968" t="str">
        <f t="shared" si="91"/>
        <v>202435ma</v>
      </c>
      <c r="B968">
        <f t="shared" si="86"/>
        <v>35</v>
      </c>
      <c r="C968" s="18">
        <f t="shared" si="87"/>
        <v>45530</v>
      </c>
      <c r="D968" t="str">
        <f t="shared" si="88"/>
        <v>ma</v>
      </c>
      <c r="E968">
        <f t="shared" si="89"/>
        <v>2024</v>
      </c>
      <c r="F968" t="s">
        <v>94</v>
      </c>
      <c r="G968" s="122" t="s">
        <v>107</v>
      </c>
      <c r="H968" s="122" t="s">
        <v>107</v>
      </c>
      <c r="I968">
        <f t="shared" si="90"/>
        <v>35</v>
      </c>
    </row>
    <row r="969" spans="1:9" x14ac:dyDescent="0.3">
      <c r="A969" t="str">
        <f t="shared" si="91"/>
        <v>202435di</v>
      </c>
      <c r="B969">
        <f t="shared" si="86"/>
        <v>35</v>
      </c>
      <c r="C969" s="18">
        <f t="shared" si="87"/>
        <v>45531</v>
      </c>
      <c r="D969" t="str">
        <f t="shared" si="88"/>
        <v>di</v>
      </c>
      <c r="E969">
        <f t="shared" si="89"/>
        <v>2024</v>
      </c>
      <c r="F969" t="s">
        <v>94</v>
      </c>
      <c r="G969" s="122" t="s">
        <v>107</v>
      </c>
      <c r="H969" s="122" t="s">
        <v>107</v>
      </c>
      <c r="I969">
        <f t="shared" si="90"/>
        <v>35</v>
      </c>
    </row>
    <row r="970" spans="1:9" x14ac:dyDescent="0.3">
      <c r="A970" t="str">
        <f t="shared" si="91"/>
        <v>202435wo</v>
      </c>
      <c r="B970">
        <f t="shared" ref="B970:B1033" si="92">B963+1</f>
        <v>35</v>
      </c>
      <c r="C970" s="18">
        <f t="shared" ref="C970:C1033" si="93">C969+1</f>
        <v>45532</v>
      </c>
      <c r="D970" t="str">
        <f t="shared" ref="D970:D1033" si="94">+D963</f>
        <v>wo</v>
      </c>
      <c r="E970">
        <f t="shared" ref="E970:E1033" si="95">YEAR(C970)</f>
        <v>2024</v>
      </c>
      <c r="F970" t="s">
        <v>94</v>
      </c>
      <c r="G970" s="122" t="s">
        <v>107</v>
      </c>
      <c r="H970" s="122" t="s">
        <v>107</v>
      </c>
      <c r="I970">
        <f t="shared" ref="I970:I1033" si="96">+I963+1</f>
        <v>35</v>
      </c>
    </row>
    <row r="971" spans="1:9" x14ac:dyDescent="0.3">
      <c r="A971" t="str">
        <f t="shared" si="91"/>
        <v>202435do</v>
      </c>
      <c r="B971">
        <f t="shared" si="92"/>
        <v>35</v>
      </c>
      <c r="C971" s="18">
        <f t="shared" si="93"/>
        <v>45533</v>
      </c>
      <c r="D971" t="str">
        <f t="shared" si="94"/>
        <v>do</v>
      </c>
      <c r="E971">
        <f t="shared" si="95"/>
        <v>2024</v>
      </c>
      <c r="F971" t="s">
        <v>94</v>
      </c>
      <c r="G971" s="122" t="s">
        <v>107</v>
      </c>
      <c r="H971" s="122" t="s">
        <v>107</v>
      </c>
      <c r="I971">
        <f t="shared" si="96"/>
        <v>35</v>
      </c>
    </row>
    <row r="972" spans="1:9" x14ac:dyDescent="0.3">
      <c r="A972" t="str">
        <f t="shared" si="91"/>
        <v>202435vr</v>
      </c>
      <c r="B972">
        <f t="shared" si="92"/>
        <v>35</v>
      </c>
      <c r="C972" s="18">
        <f t="shared" si="93"/>
        <v>45534</v>
      </c>
      <c r="D972" t="str">
        <f t="shared" si="94"/>
        <v>vr</v>
      </c>
      <c r="E972">
        <f t="shared" si="95"/>
        <v>2024</v>
      </c>
      <c r="F972" t="s">
        <v>94</v>
      </c>
      <c r="G972" s="122" t="s">
        <v>107</v>
      </c>
      <c r="H972" s="122" t="s">
        <v>107</v>
      </c>
      <c r="I972">
        <f t="shared" si="96"/>
        <v>35</v>
      </c>
    </row>
    <row r="973" spans="1:9" x14ac:dyDescent="0.3">
      <c r="A973" t="str">
        <f t="shared" si="91"/>
        <v>202435za</v>
      </c>
      <c r="B973">
        <f t="shared" si="92"/>
        <v>35</v>
      </c>
      <c r="C973" s="18">
        <f t="shared" si="93"/>
        <v>45535</v>
      </c>
      <c r="D973" t="str">
        <f t="shared" si="94"/>
        <v>za</v>
      </c>
      <c r="E973">
        <f t="shared" si="95"/>
        <v>2024</v>
      </c>
      <c r="F973" t="s">
        <v>94</v>
      </c>
      <c r="G973" s="122" t="s">
        <v>107</v>
      </c>
      <c r="H973" s="122" t="s">
        <v>107</v>
      </c>
      <c r="I973">
        <f t="shared" si="96"/>
        <v>35</v>
      </c>
    </row>
    <row r="974" spans="1:9" x14ac:dyDescent="0.3">
      <c r="A974" t="str">
        <f t="shared" si="91"/>
        <v>202435zo</v>
      </c>
      <c r="B974">
        <f t="shared" si="92"/>
        <v>35</v>
      </c>
      <c r="C974" s="18">
        <f t="shared" si="93"/>
        <v>45536</v>
      </c>
      <c r="D974" t="str">
        <f t="shared" si="94"/>
        <v>zo</v>
      </c>
      <c r="E974">
        <f t="shared" si="95"/>
        <v>2024</v>
      </c>
      <c r="F974" t="s">
        <v>94</v>
      </c>
      <c r="G974" s="122" t="s">
        <v>107</v>
      </c>
      <c r="H974" s="122" t="s">
        <v>107</v>
      </c>
      <c r="I974">
        <f t="shared" si="96"/>
        <v>35</v>
      </c>
    </row>
    <row r="975" spans="1:9" x14ac:dyDescent="0.3">
      <c r="A975" t="str">
        <f t="shared" si="91"/>
        <v>202436ma</v>
      </c>
      <c r="B975">
        <f t="shared" si="92"/>
        <v>36</v>
      </c>
      <c r="C975" s="18">
        <f t="shared" si="93"/>
        <v>45537</v>
      </c>
      <c r="D975" t="str">
        <f t="shared" si="94"/>
        <v>ma</v>
      </c>
      <c r="E975">
        <f t="shared" si="95"/>
        <v>2024</v>
      </c>
      <c r="F975" t="s">
        <v>107</v>
      </c>
      <c r="G975" s="122" t="s">
        <v>107</v>
      </c>
      <c r="H975" s="122" t="s">
        <v>107</v>
      </c>
      <c r="I975">
        <f t="shared" si="96"/>
        <v>36</v>
      </c>
    </row>
    <row r="976" spans="1:9" x14ac:dyDescent="0.3">
      <c r="A976" t="str">
        <f t="shared" si="91"/>
        <v>202436di</v>
      </c>
      <c r="B976">
        <f t="shared" si="92"/>
        <v>36</v>
      </c>
      <c r="C976" s="18">
        <f t="shared" si="93"/>
        <v>45538</v>
      </c>
      <c r="D976" t="str">
        <f t="shared" si="94"/>
        <v>di</v>
      </c>
      <c r="E976">
        <f t="shared" si="95"/>
        <v>2024</v>
      </c>
      <c r="F976" t="s">
        <v>107</v>
      </c>
      <c r="G976" s="122" t="s">
        <v>107</v>
      </c>
      <c r="H976" s="122" t="s">
        <v>107</v>
      </c>
      <c r="I976">
        <f t="shared" si="96"/>
        <v>36</v>
      </c>
    </row>
    <row r="977" spans="1:9" x14ac:dyDescent="0.3">
      <c r="A977" t="str">
        <f t="shared" si="91"/>
        <v>202436wo</v>
      </c>
      <c r="B977">
        <f t="shared" si="92"/>
        <v>36</v>
      </c>
      <c r="C977" s="18">
        <f t="shared" si="93"/>
        <v>45539</v>
      </c>
      <c r="D977" t="str">
        <f t="shared" si="94"/>
        <v>wo</v>
      </c>
      <c r="E977">
        <f t="shared" si="95"/>
        <v>2024</v>
      </c>
      <c r="F977" t="s">
        <v>107</v>
      </c>
      <c r="G977" s="122" t="s">
        <v>107</v>
      </c>
      <c r="H977" s="122" t="s">
        <v>107</v>
      </c>
      <c r="I977">
        <f t="shared" si="96"/>
        <v>36</v>
      </c>
    </row>
    <row r="978" spans="1:9" x14ac:dyDescent="0.3">
      <c r="A978" t="str">
        <f t="shared" si="91"/>
        <v>202436do</v>
      </c>
      <c r="B978">
        <f t="shared" si="92"/>
        <v>36</v>
      </c>
      <c r="C978" s="18">
        <f t="shared" si="93"/>
        <v>45540</v>
      </c>
      <c r="D978" t="str">
        <f t="shared" si="94"/>
        <v>do</v>
      </c>
      <c r="E978">
        <f t="shared" si="95"/>
        <v>2024</v>
      </c>
      <c r="F978" t="s">
        <v>107</v>
      </c>
      <c r="G978" s="122" t="s">
        <v>107</v>
      </c>
      <c r="H978" s="122" t="s">
        <v>107</v>
      </c>
      <c r="I978">
        <f t="shared" si="96"/>
        <v>36</v>
      </c>
    </row>
    <row r="979" spans="1:9" x14ac:dyDescent="0.3">
      <c r="A979" t="str">
        <f t="shared" si="91"/>
        <v>202436vr</v>
      </c>
      <c r="B979">
        <f t="shared" si="92"/>
        <v>36</v>
      </c>
      <c r="C979" s="18">
        <f t="shared" si="93"/>
        <v>45541</v>
      </c>
      <c r="D979" t="str">
        <f t="shared" si="94"/>
        <v>vr</v>
      </c>
      <c r="E979">
        <f t="shared" si="95"/>
        <v>2024</v>
      </c>
      <c r="F979" t="s">
        <v>107</v>
      </c>
      <c r="G979" s="122" t="s">
        <v>107</v>
      </c>
      <c r="H979" s="122" t="s">
        <v>107</v>
      </c>
      <c r="I979">
        <f t="shared" si="96"/>
        <v>36</v>
      </c>
    </row>
    <row r="980" spans="1:9" x14ac:dyDescent="0.3">
      <c r="A980" t="str">
        <f t="shared" si="91"/>
        <v>202436za</v>
      </c>
      <c r="B980">
        <f t="shared" si="92"/>
        <v>36</v>
      </c>
      <c r="C980" s="18">
        <f t="shared" si="93"/>
        <v>45542</v>
      </c>
      <c r="D980" t="str">
        <f t="shared" si="94"/>
        <v>za</v>
      </c>
      <c r="E980">
        <f t="shared" si="95"/>
        <v>2024</v>
      </c>
      <c r="F980" t="s">
        <v>107</v>
      </c>
      <c r="G980" s="122" t="s">
        <v>107</v>
      </c>
      <c r="H980" s="122" t="s">
        <v>107</v>
      </c>
      <c r="I980">
        <f t="shared" si="96"/>
        <v>36</v>
      </c>
    </row>
    <row r="981" spans="1:9" x14ac:dyDescent="0.3">
      <c r="A981" t="str">
        <f t="shared" si="91"/>
        <v>202436zo</v>
      </c>
      <c r="B981">
        <f t="shared" si="92"/>
        <v>36</v>
      </c>
      <c r="C981" s="18">
        <f t="shared" si="93"/>
        <v>45543</v>
      </c>
      <c r="D981" t="str">
        <f t="shared" si="94"/>
        <v>zo</v>
      </c>
      <c r="E981">
        <f t="shared" si="95"/>
        <v>2024</v>
      </c>
      <c r="F981" t="s">
        <v>107</v>
      </c>
      <c r="G981" s="122" t="s">
        <v>107</v>
      </c>
      <c r="H981" s="122" t="s">
        <v>107</v>
      </c>
      <c r="I981">
        <f t="shared" si="96"/>
        <v>36</v>
      </c>
    </row>
    <row r="982" spans="1:9" x14ac:dyDescent="0.3">
      <c r="A982" t="str">
        <f t="shared" si="91"/>
        <v>202437ma</v>
      </c>
      <c r="B982">
        <f t="shared" si="92"/>
        <v>37</v>
      </c>
      <c r="C982" s="18">
        <f t="shared" si="93"/>
        <v>45544</v>
      </c>
      <c r="D982" t="str">
        <f t="shared" si="94"/>
        <v>ma</v>
      </c>
      <c r="E982">
        <f t="shared" si="95"/>
        <v>2024</v>
      </c>
      <c r="F982" t="s">
        <v>107</v>
      </c>
      <c r="G982" s="122" t="s">
        <v>107</v>
      </c>
      <c r="H982" s="122" t="s">
        <v>107</v>
      </c>
      <c r="I982">
        <f t="shared" si="96"/>
        <v>37</v>
      </c>
    </row>
    <row r="983" spans="1:9" x14ac:dyDescent="0.3">
      <c r="A983" t="str">
        <f t="shared" si="91"/>
        <v>202437di</v>
      </c>
      <c r="B983">
        <f t="shared" si="92"/>
        <v>37</v>
      </c>
      <c r="C983" s="18">
        <f t="shared" si="93"/>
        <v>45545</v>
      </c>
      <c r="D983" t="str">
        <f t="shared" si="94"/>
        <v>di</v>
      </c>
      <c r="E983">
        <f t="shared" si="95"/>
        <v>2024</v>
      </c>
      <c r="F983" t="s">
        <v>107</v>
      </c>
      <c r="G983" s="122" t="s">
        <v>107</v>
      </c>
      <c r="H983" s="122" t="s">
        <v>107</v>
      </c>
      <c r="I983">
        <f t="shared" si="96"/>
        <v>37</v>
      </c>
    </row>
    <row r="984" spans="1:9" x14ac:dyDescent="0.3">
      <c r="A984" t="str">
        <f t="shared" si="91"/>
        <v>202437wo</v>
      </c>
      <c r="B984">
        <f t="shared" si="92"/>
        <v>37</v>
      </c>
      <c r="C984" s="18">
        <f t="shared" si="93"/>
        <v>45546</v>
      </c>
      <c r="D984" t="str">
        <f t="shared" si="94"/>
        <v>wo</v>
      </c>
      <c r="E984">
        <f t="shared" si="95"/>
        <v>2024</v>
      </c>
      <c r="F984" t="s">
        <v>107</v>
      </c>
      <c r="G984" s="122" t="s">
        <v>107</v>
      </c>
      <c r="H984" s="122" t="s">
        <v>107</v>
      </c>
      <c r="I984">
        <f t="shared" si="96"/>
        <v>37</v>
      </c>
    </row>
    <row r="985" spans="1:9" x14ac:dyDescent="0.3">
      <c r="A985" t="str">
        <f t="shared" si="91"/>
        <v>202437do</v>
      </c>
      <c r="B985">
        <f t="shared" si="92"/>
        <v>37</v>
      </c>
      <c r="C985" s="18">
        <f t="shared" si="93"/>
        <v>45547</v>
      </c>
      <c r="D985" t="str">
        <f t="shared" si="94"/>
        <v>do</v>
      </c>
      <c r="E985">
        <f t="shared" si="95"/>
        <v>2024</v>
      </c>
      <c r="F985" t="s">
        <v>107</v>
      </c>
      <c r="G985" s="122" t="s">
        <v>107</v>
      </c>
      <c r="H985" s="122" t="s">
        <v>107</v>
      </c>
      <c r="I985">
        <f t="shared" si="96"/>
        <v>37</v>
      </c>
    </row>
    <row r="986" spans="1:9" x14ac:dyDescent="0.3">
      <c r="A986" t="str">
        <f t="shared" si="91"/>
        <v>202437vr</v>
      </c>
      <c r="B986">
        <f t="shared" si="92"/>
        <v>37</v>
      </c>
      <c r="C986" s="18">
        <f t="shared" si="93"/>
        <v>45548</v>
      </c>
      <c r="D986" t="str">
        <f t="shared" si="94"/>
        <v>vr</v>
      </c>
      <c r="E986">
        <f t="shared" si="95"/>
        <v>2024</v>
      </c>
      <c r="F986" t="s">
        <v>107</v>
      </c>
      <c r="G986" s="122" t="s">
        <v>107</v>
      </c>
      <c r="H986" s="122" t="s">
        <v>107</v>
      </c>
      <c r="I986">
        <f t="shared" si="96"/>
        <v>37</v>
      </c>
    </row>
    <row r="987" spans="1:9" x14ac:dyDescent="0.3">
      <c r="A987" t="str">
        <f t="shared" si="91"/>
        <v>202437za</v>
      </c>
      <c r="B987">
        <f t="shared" si="92"/>
        <v>37</v>
      </c>
      <c r="C987" s="18">
        <f t="shared" si="93"/>
        <v>45549</v>
      </c>
      <c r="D987" t="str">
        <f t="shared" si="94"/>
        <v>za</v>
      </c>
      <c r="E987">
        <f t="shared" si="95"/>
        <v>2024</v>
      </c>
      <c r="F987" t="s">
        <v>107</v>
      </c>
      <c r="G987" s="122" t="s">
        <v>107</v>
      </c>
      <c r="H987" s="122" t="s">
        <v>107</v>
      </c>
      <c r="I987">
        <f t="shared" si="96"/>
        <v>37</v>
      </c>
    </row>
    <row r="988" spans="1:9" x14ac:dyDescent="0.3">
      <c r="A988" t="str">
        <f t="shared" si="91"/>
        <v>202437zo</v>
      </c>
      <c r="B988">
        <f t="shared" si="92"/>
        <v>37</v>
      </c>
      <c r="C988" s="18">
        <f t="shared" si="93"/>
        <v>45550</v>
      </c>
      <c r="D988" t="str">
        <f t="shared" si="94"/>
        <v>zo</v>
      </c>
      <c r="E988">
        <f t="shared" si="95"/>
        <v>2024</v>
      </c>
      <c r="F988" t="s">
        <v>107</v>
      </c>
      <c r="G988" s="122" t="s">
        <v>107</v>
      </c>
      <c r="H988" s="122" t="s">
        <v>107</v>
      </c>
      <c r="I988">
        <f t="shared" si="96"/>
        <v>37</v>
      </c>
    </row>
    <row r="989" spans="1:9" x14ac:dyDescent="0.3">
      <c r="A989" t="str">
        <f t="shared" si="91"/>
        <v>202438ma</v>
      </c>
      <c r="B989">
        <f t="shared" si="92"/>
        <v>38</v>
      </c>
      <c r="C989" s="18">
        <f t="shared" si="93"/>
        <v>45551</v>
      </c>
      <c r="D989" t="str">
        <f t="shared" si="94"/>
        <v>ma</v>
      </c>
      <c r="E989">
        <f t="shared" si="95"/>
        <v>2024</v>
      </c>
      <c r="F989" t="s">
        <v>107</v>
      </c>
      <c r="G989" s="122" t="s">
        <v>107</v>
      </c>
      <c r="H989" s="122" t="s">
        <v>107</v>
      </c>
      <c r="I989">
        <f t="shared" si="96"/>
        <v>38</v>
      </c>
    </row>
    <row r="990" spans="1:9" x14ac:dyDescent="0.3">
      <c r="A990" t="str">
        <f t="shared" si="91"/>
        <v>202438di</v>
      </c>
      <c r="B990">
        <f t="shared" si="92"/>
        <v>38</v>
      </c>
      <c r="C990" s="18">
        <f t="shared" si="93"/>
        <v>45552</v>
      </c>
      <c r="D990" t="str">
        <f t="shared" si="94"/>
        <v>di</v>
      </c>
      <c r="E990">
        <f t="shared" si="95"/>
        <v>2024</v>
      </c>
      <c r="F990" t="s">
        <v>107</v>
      </c>
      <c r="G990" s="122" t="s">
        <v>107</v>
      </c>
      <c r="H990" s="122" t="s">
        <v>107</v>
      </c>
      <c r="I990">
        <f t="shared" si="96"/>
        <v>38</v>
      </c>
    </row>
    <row r="991" spans="1:9" x14ac:dyDescent="0.3">
      <c r="A991" t="str">
        <f t="shared" si="91"/>
        <v>202438wo</v>
      </c>
      <c r="B991">
        <f t="shared" si="92"/>
        <v>38</v>
      </c>
      <c r="C991" s="18">
        <f t="shared" si="93"/>
        <v>45553</v>
      </c>
      <c r="D991" t="str">
        <f t="shared" si="94"/>
        <v>wo</v>
      </c>
      <c r="E991">
        <f t="shared" si="95"/>
        <v>2024</v>
      </c>
      <c r="F991" t="s">
        <v>107</v>
      </c>
      <c r="G991" s="122" t="s">
        <v>107</v>
      </c>
      <c r="H991" s="122" t="s">
        <v>107</v>
      </c>
      <c r="I991">
        <f t="shared" si="96"/>
        <v>38</v>
      </c>
    </row>
    <row r="992" spans="1:9" x14ac:dyDescent="0.3">
      <c r="A992" t="str">
        <f t="shared" si="91"/>
        <v>202438do</v>
      </c>
      <c r="B992">
        <f t="shared" si="92"/>
        <v>38</v>
      </c>
      <c r="C992" s="18">
        <f t="shared" si="93"/>
        <v>45554</v>
      </c>
      <c r="D992" t="str">
        <f t="shared" si="94"/>
        <v>do</v>
      </c>
      <c r="E992">
        <f t="shared" si="95"/>
        <v>2024</v>
      </c>
      <c r="F992" t="s">
        <v>107</v>
      </c>
      <c r="G992" s="122" t="s">
        <v>107</v>
      </c>
      <c r="H992" s="122" t="s">
        <v>107</v>
      </c>
      <c r="I992">
        <f t="shared" si="96"/>
        <v>38</v>
      </c>
    </row>
    <row r="993" spans="1:9" x14ac:dyDescent="0.3">
      <c r="A993" t="str">
        <f t="shared" si="91"/>
        <v>202438vr</v>
      </c>
      <c r="B993">
        <f t="shared" si="92"/>
        <v>38</v>
      </c>
      <c r="C993" s="18">
        <f t="shared" si="93"/>
        <v>45555</v>
      </c>
      <c r="D993" t="str">
        <f t="shared" si="94"/>
        <v>vr</v>
      </c>
      <c r="E993">
        <f t="shared" si="95"/>
        <v>2024</v>
      </c>
      <c r="F993" t="s">
        <v>107</v>
      </c>
      <c r="G993" s="122" t="s">
        <v>107</v>
      </c>
      <c r="H993" s="122" t="s">
        <v>107</v>
      </c>
      <c r="I993">
        <f t="shared" si="96"/>
        <v>38</v>
      </c>
    </row>
    <row r="994" spans="1:9" x14ac:dyDescent="0.3">
      <c r="A994" t="str">
        <f t="shared" si="91"/>
        <v>202438za</v>
      </c>
      <c r="B994">
        <f t="shared" si="92"/>
        <v>38</v>
      </c>
      <c r="C994" s="18">
        <f t="shared" si="93"/>
        <v>45556</v>
      </c>
      <c r="D994" t="str">
        <f t="shared" si="94"/>
        <v>za</v>
      </c>
      <c r="E994">
        <f t="shared" si="95"/>
        <v>2024</v>
      </c>
      <c r="F994" t="s">
        <v>107</v>
      </c>
      <c r="G994" s="122" t="s">
        <v>107</v>
      </c>
      <c r="H994" s="122" t="s">
        <v>107</v>
      </c>
      <c r="I994">
        <f t="shared" si="96"/>
        <v>38</v>
      </c>
    </row>
    <row r="995" spans="1:9" x14ac:dyDescent="0.3">
      <c r="A995" t="str">
        <f t="shared" si="91"/>
        <v>202438zo</v>
      </c>
      <c r="B995">
        <f t="shared" si="92"/>
        <v>38</v>
      </c>
      <c r="C995" s="18">
        <f t="shared" si="93"/>
        <v>45557</v>
      </c>
      <c r="D995" t="str">
        <f t="shared" si="94"/>
        <v>zo</v>
      </c>
      <c r="E995">
        <f t="shared" si="95"/>
        <v>2024</v>
      </c>
      <c r="F995" t="s">
        <v>107</v>
      </c>
      <c r="G995" s="122" t="s">
        <v>107</v>
      </c>
      <c r="H995" s="122" t="s">
        <v>107</v>
      </c>
      <c r="I995">
        <f t="shared" si="96"/>
        <v>38</v>
      </c>
    </row>
    <row r="996" spans="1:9" x14ac:dyDescent="0.3">
      <c r="A996" t="str">
        <f t="shared" si="91"/>
        <v>202439ma</v>
      </c>
      <c r="B996">
        <f t="shared" si="92"/>
        <v>39</v>
      </c>
      <c r="C996" s="18">
        <f t="shared" si="93"/>
        <v>45558</v>
      </c>
      <c r="D996" t="str">
        <f t="shared" si="94"/>
        <v>ma</v>
      </c>
      <c r="E996">
        <f t="shared" si="95"/>
        <v>2024</v>
      </c>
      <c r="F996" t="s">
        <v>107</v>
      </c>
      <c r="G996" s="122" t="s">
        <v>107</v>
      </c>
      <c r="H996" s="122" t="s">
        <v>107</v>
      </c>
      <c r="I996">
        <f t="shared" si="96"/>
        <v>39</v>
      </c>
    </row>
    <row r="997" spans="1:9" x14ac:dyDescent="0.3">
      <c r="A997" t="str">
        <f t="shared" si="91"/>
        <v>202439di</v>
      </c>
      <c r="B997">
        <f t="shared" si="92"/>
        <v>39</v>
      </c>
      <c r="C997" s="18">
        <f t="shared" si="93"/>
        <v>45559</v>
      </c>
      <c r="D997" t="str">
        <f t="shared" si="94"/>
        <v>di</v>
      </c>
      <c r="E997">
        <f t="shared" si="95"/>
        <v>2024</v>
      </c>
      <c r="F997" t="s">
        <v>107</v>
      </c>
      <c r="G997" s="122" t="s">
        <v>107</v>
      </c>
      <c r="H997" s="122" t="s">
        <v>107</v>
      </c>
      <c r="I997">
        <f t="shared" si="96"/>
        <v>39</v>
      </c>
    </row>
    <row r="998" spans="1:9" x14ac:dyDescent="0.3">
      <c r="A998" t="str">
        <f t="shared" si="91"/>
        <v>202439wo</v>
      </c>
      <c r="B998">
        <f t="shared" si="92"/>
        <v>39</v>
      </c>
      <c r="C998" s="18">
        <f t="shared" si="93"/>
        <v>45560</v>
      </c>
      <c r="D998" t="str">
        <f t="shared" si="94"/>
        <v>wo</v>
      </c>
      <c r="E998">
        <f t="shared" si="95"/>
        <v>2024</v>
      </c>
      <c r="F998" t="s">
        <v>107</v>
      </c>
      <c r="G998" s="122" t="s">
        <v>107</v>
      </c>
      <c r="H998" s="122" t="s">
        <v>107</v>
      </c>
      <c r="I998">
        <f t="shared" si="96"/>
        <v>39</v>
      </c>
    </row>
    <row r="999" spans="1:9" x14ac:dyDescent="0.3">
      <c r="A999" t="str">
        <f t="shared" si="91"/>
        <v>202439do</v>
      </c>
      <c r="B999">
        <f t="shared" si="92"/>
        <v>39</v>
      </c>
      <c r="C999" s="18">
        <f t="shared" si="93"/>
        <v>45561</v>
      </c>
      <c r="D999" t="str">
        <f t="shared" si="94"/>
        <v>do</v>
      </c>
      <c r="E999">
        <f t="shared" si="95"/>
        <v>2024</v>
      </c>
      <c r="F999" t="s">
        <v>107</v>
      </c>
      <c r="G999" s="122" t="s">
        <v>107</v>
      </c>
      <c r="H999" s="122" t="s">
        <v>107</v>
      </c>
      <c r="I999">
        <f t="shared" si="96"/>
        <v>39</v>
      </c>
    </row>
    <row r="1000" spans="1:9" x14ac:dyDescent="0.3">
      <c r="A1000" t="str">
        <f t="shared" si="91"/>
        <v>202439vr</v>
      </c>
      <c r="B1000">
        <f t="shared" si="92"/>
        <v>39</v>
      </c>
      <c r="C1000" s="18">
        <f t="shared" si="93"/>
        <v>45562</v>
      </c>
      <c r="D1000" t="str">
        <f t="shared" si="94"/>
        <v>vr</v>
      </c>
      <c r="E1000">
        <f t="shared" si="95"/>
        <v>2024</v>
      </c>
      <c r="F1000" t="s">
        <v>107</v>
      </c>
      <c r="G1000" s="122" t="s">
        <v>107</v>
      </c>
      <c r="H1000" s="122" t="s">
        <v>107</v>
      </c>
      <c r="I1000">
        <f t="shared" si="96"/>
        <v>39</v>
      </c>
    </row>
    <row r="1001" spans="1:9" x14ac:dyDescent="0.3">
      <c r="A1001" t="str">
        <f t="shared" si="91"/>
        <v>202439za</v>
      </c>
      <c r="B1001">
        <f t="shared" si="92"/>
        <v>39</v>
      </c>
      <c r="C1001" s="18">
        <f t="shared" si="93"/>
        <v>45563</v>
      </c>
      <c r="D1001" t="str">
        <f t="shared" si="94"/>
        <v>za</v>
      </c>
      <c r="E1001">
        <f t="shared" si="95"/>
        <v>2024</v>
      </c>
      <c r="F1001" t="s">
        <v>107</v>
      </c>
      <c r="G1001" s="122" t="s">
        <v>107</v>
      </c>
      <c r="H1001" s="122" t="s">
        <v>107</v>
      </c>
      <c r="I1001">
        <f t="shared" si="96"/>
        <v>39</v>
      </c>
    </row>
    <row r="1002" spans="1:9" x14ac:dyDescent="0.3">
      <c r="A1002" t="str">
        <f t="shared" si="91"/>
        <v>202439zo</v>
      </c>
      <c r="B1002">
        <f t="shared" si="92"/>
        <v>39</v>
      </c>
      <c r="C1002" s="18">
        <f t="shared" si="93"/>
        <v>45564</v>
      </c>
      <c r="D1002" t="str">
        <f t="shared" si="94"/>
        <v>zo</v>
      </c>
      <c r="E1002">
        <f t="shared" si="95"/>
        <v>2024</v>
      </c>
      <c r="F1002" t="s">
        <v>107</v>
      </c>
      <c r="G1002" s="122" t="s">
        <v>107</v>
      </c>
      <c r="H1002" s="122" t="s">
        <v>107</v>
      </c>
      <c r="I1002">
        <f t="shared" si="96"/>
        <v>39</v>
      </c>
    </row>
    <row r="1003" spans="1:9" x14ac:dyDescent="0.3">
      <c r="A1003" t="str">
        <f t="shared" si="91"/>
        <v>202440ma</v>
      </c>
      <c r="B1003">
        <f t="shared" si="92"/>
        <v>40</v>
      </c>
      <c r="C1003" s="18">
        <f t="shared" si="93"/>
        <v>45565</v>
      </c>
      <c r="D1003" t="str">
        <f t="shared" si="94"/>
        <v>ma</v>
      </c>
      <c r="E1003">
        <f t="shared" si="95"/>
        <v>2024</v>
      </c>
      <c r="F1003" t="s">
        <v>107</v>
      </c>
      <c r="G1003" s="122" t="s">
        <v>107</v>
      </c>
      <c r="H1003" s="122" t="s">
        <v>107</v>
      </c>
      <c r="I1003">
        <f t="shared" si="96"/>
        <v>40</v>
      </c>
    </row>
    <row r="1004" spans="1:9" x14ac:dyDescent="0.3">
      <c r="A1004" t="str">
        <f t="shared" si="91"/>
        <v>202440di</v>
      </c>
      <c r="B1004">
        <f t="shared" si="92"/>
        <v>40</v>
      </c>
      <c r="C1004" s="18">
        <f t="shared" si="93"/>
        <v>45566</v>
      </c>
      <c r="D1004" t="str">
        <f t="shared" si="94"/>
        <v>di</v>
      </c>
      <c r="E1004">
        <f t="shared" si="95"/>
        <v>2024</v>
      </c>
      <c r="F1004" t="s">
        <v>107</v>
      </c>
      <c r="G1004" s="122" t="s">
        <v>107</v>
      </c>
      <c r="H1004" s="122" t="s">
        <v>107</v>
      </c>
      <c r="I1004">
        <f t="shared" si="96"/>
        <v>40</v>
      </c>
    </row>
    <row r="1005" spans="1:9" x14ac:dyDescent="0.3">
      <c r="A1005" t="str">
        <f t="shared" si="91"/>
        <v>202440wo</v>
      </c>
      <c r="B1005">
        <f t="shared" si="92"/>
        <v>40</v>
      </c>
      <c r="C1005" s="18">
        <f t="shared" si="93"/>
        <v>45567</v>
      </c>
      <c r="D1005" t="str">
        <f t="shared" si="94"/>
        <v>wo</v>
      </c>
      <c r="E1005">
        <f t="shared" si="95"/>
        <v>2024</v>
      </c>
      <c r="F1005" t="s">
        <v>107</v>
      </c>
      <c r="G1005" s="122" t="s">
        <v>107</v>
      </c>
      <c r="H1005" s="122" t="s">
        <v>107</v>
      </c>
      <c r="I1005">
        <f t="shared" si="96"/>
        <v>40</v>
      </c>
    </row>
    <row r="1006" spans="1:9" x14ac:dyDescent="0.3">
      <c r="A1006" t="str">
        <f t="shared" si="91"/>
        <v>202440do</v>
      </c>
      <c r="B1006">
        <f t="shared" si="92"/>
        <v>40</v>
      </c>
      <c r="C1006" s="18">
        <f t="shared" si="93"/>
        <v>45568</v>
      </c>
      <c r="D1006" t="str">
        <f t="shared" si="94"/>
        <v>do</v>
      </c>
      <c r="E1006">
        <f t="shared" si="95"/>
        <v>2024</v>
      </c>
      <c r="F1006" t="s">
        <v>107</v>
      </c>
      <c r="G1006" s="122" t="s">
        <v>107</v>
      </c>
      <c r="H1006" s="122" t="s">
        <v>107</v>
      </c>
      <c r="I1006">
        <f t="shared" si="96"/>
        <v>40</v>
      </c>
    </row>
    <row r="1007" spans="1:9" x14ac:dyDescent="0.3">
      <c r="A1007" t="str">
        <f t="shared" si="91"/>
        <v>202440vr</v>
      </c>
      <c r="B1007">
        <f t="shared" si="92"/>
        <v>40</v>
      </c>
      <c r="C1007" s="18">
        <f t="shared" si="93"/>
        <v>45569</v>
      </c>
      <c r="D1007" t="str">
        <f t="shared" si="94"/>
        <v>vr</v>
      </c>
      <c r="E1007">
        <f t="shared" si="95"/>
        <v>2024</v>
      </c>
      <c r="F1007" t="s">
        <v>107</v>
      </c>
      <c r="G1007" s="122" t="s">
        <v>107</v>
      </c>
      <c r="H1007" s="122" t="s">
        <v>107</v>
      </c>
      <c r="I1007">
        <f t="shared" si="96"/>
        <v>40</v>
      </c>
    </row>
    <row r="1008" spans="1:9" x14ac:dyDescent="0.3">
      <c r="A1008" t="str">
        <f t="shared" si="91"/>
        <v>202440za</v>
      </c>
      <c r="B1008">
        <f t="shared" si="92"/>
        <v>40</v>
      </c>
      <c r="C1008" s="18">
        <f t="shared" si="93"/>
        <v>45570</v>
      </c>
      <c r="D1008" t="str">
        <f t="shared" si="94"/>
        <v>za</v>
      </c>
      <c r="E1008">
        <f t="shared" si="95"/>
        <v>2024</v>
      </c>
      <c r="F1008" t="s">
        <v>107</v>
      </c>
      <c r="G1008" s="122" t="s">
        <v>107</v>
      </c>
      <c r="H1008" s="122" t="s">
        <v>107</v>
      </c>
      <c r="I1008">
        <f t="shared" si="96"/>
        <v>40</v>
      </c>
    </row>
    <row r="1009" spans="1:9" x14ac:dyDescent="0.3">
      <c r="A1009" t="str">
        <f t="shared" si="91"/>
        <v>202440zo</v>
      </c>
      <c r="B1009">
        <f t="shared" si="92"/>
        <v>40</v>
      </c>
      <c r="C1009" s="18">
        <f t="shared" si="93"/>
        <v>45571</v>
      </c>
      <c r="D1009" t="str">
        <f t="shared" si="94"/>
        <v>zo</v>
      </c>
      <c r="E1009">
        <f t="shared" si="95"/>
        <v>2024</v>
      </c>
      <c r="F1009" t="s">
        <v>107</v>
      </c>
      <c r="G1009" s="122" t="s">
        <v>107</v>
      </c>
      <c r="H1009" s="122" t="s">
        <v>107</v>
      </c>
      <c r="I1009">
        <f t="shared" si="96"/>
        <v>40</v>
      </c>
    </row>
    <row r="1010" spans="1:9" x14ac:dyDescent="0.3">
      <c r="A1010" t="str">
        <f t="shared" si="91"/>
        <v>202441ma</v>
      </c>
      <c r="B1010">
        <f t="shared" si="92"/>
        <v>41</v>
      </c>
      <c r="C1010" s="18">
        <f t="shared" si="93"/>
        <v>45572</v>
      </c>
      <c r="D1010" t="str">
        <f t="shared" si="94"/>
        <v>ma</v>
      </c>
      <c r="E1010">
        <f t="shared" si="95"/>
        <v>2024</v>
      </c>
      <c r="F1010" t="s">
        <v>107</v>
      </c>
      <c r="G1010" s="122" t="s">
        <v>107</v>
      </c>
      <c r="H1010" s="122" t="s">
        <v>107</v>
      </c>
      <c r="I1010">
        <f t="shared" si="96"/>
        <v>41</v>
      </c>
    </row>
    <row r="1011" spans="1:9" x14ac:dyDescent="0.3">
      <c r="A1011" t="str">
        <f t="shared" si="91"/>
        <v>202441di</v>
      </c>
      <c r="B1011">
        <f t="shared" si="92"/>
        <v>41</v>
      </c>
      <c r="C1011" s="18">
        <f t="shared" si="93"/>
        <v>45573</v>
      </c>
      <c r="D1011" t="str">
        <f t="shared" si="94"/>
        <v>di</v>
      </c>
      <c r="E1011">
        <f t="shared" si="95"/>
        <v>2024</v>
      </c>
      <c r="F1011" t="s">
        <v>107</v>
      </c>
      <c r="G1011" s="122" t="s">
        <v>107</v>
      </c>
      <c r="H1011" s="122" t="s">
        <v>107</v>
      </c>
      <c r="I1011">
        <f t="shared" si="96"/>
        <v>41</v>
      </c>
    </row>
    <row r="1012" spans="1:9" x14ac:dyDescent="0.3">
      <c r="A1012" t="str">
        <f t="shared" si="91"/>
        <v>202441wo</v>
      </c>
      <c r="B1012">
        <f t="shared" si="92"/>
        <v>41</v>
      </c>
      <c r="C1012" s="18">
        <f t="shared" si="93"/>
        <v>45574</v>
      </c>
      <c r="D1012" t="str">
        <f t="shared" si="94"/>
        <v>wo</v>
      </c>
      <c r="E1012">
        <f t="shared" si="95"/>
        <v>2024</v>
      </c>
      <c r="F1012" t="s">
        <v>107</v>
      </c>
      <c r="G1012" s="122" t="s">
        <v>107</v>
      </c>
      <c r="H1012" s="122" t="s">
        <v>107</v>
      </c>
      <c r="I1012">
        <f t="shared" si="96"/>
        <v>41</v>
      </c>
    </row>
    <row r="1013" spans="1:9" x14ac:dyDescent="0.3">
      <c r="A1013" t="str">
        <f t="shared" si="91"/>
        <v>202441do</v>
      </c>
      <c r="B1013">
        <f t="shared" si="92"/>
        <v>41</v>
      </c>
      <c r="C1013" s="18">
        <f t="shared" si="93"/>
        <v>45575</v>
      </c>
      <c r="D1013" t="str">
        <f t="shared" si="94"/>
        <v>do</v>
      </c>
      <c r="E1013">
        <f t="shared" si="95"/>
        <v>2024</v>
      </c>
      <c r="F1013" t="s">
        <v>107</v>
      </c>
      <c r="G1013" s="122" t="s">
        <v>107</v>
      </c>
      <c r="H1013" s="122" t="s">
        <v>107</v>
      </c>
      <c r="I1013">
        <f t="shared" si="96"/>
        <v>41</v>
      </c>
    </row>
    <row r="1014" spans="1:9" x14ac:dyDescent="0.3">
      <c r="A1014" t="str">
        <f t="shared" si="91"/>
        <v>202441vr</v>
      </c>
      <c r="B1014">
        <f t="shared" si="92"/>
        <v>41</v>
      </c>
      <c r="C1014" s="18">
        <f t="shared" si="93"/>
        <v>45576</v>
      </c>
      <c r="D1014" t="str">
        <f t="shared" si="94"/>
        <v>vr</v>
      </c>
      <c r="E1014">
        <f t="shared" si="95"/>
        <v>2024</v>
      </c>
      <c r="F1014" t="s">
        <v>107</v>
      </c>
      <c r="G1014" s="122" t="s">
        <v>107</v>
      </c>
      <c r="H1014" s="122" t="s">
        <v>107</v>
      </c>
      <c r="I1014">
        <f t="shared" si="96"/>
        <v>41</v>
      </c>
    </row>
    <row r="1015" spans="1:9" x14ac:dyDescent="0.3">
      <c r="A1015" t="str">
        <f t="shared" si="91"/>
        <v>202441za</v>
      </c>
      <c r="B1015">
        <f t="shared" si="92"/>
        <v>41</v>
      </c>
      <c r="C1015" s="18">
        <f t="shared" si="93"/>
        <v>45577</v>
      </c>
      <c r="D1015" t="str">
        <f t="shared" si="94"/>
        <v>za</v>
      </c>
      <c r="E1015">
        <f t="shared" si="95"/>
        <v>2024</v>
      </c>
      <c r="F1015" t="s">
        <v>107</v>
      </c>
      <c r="G1015" s="122" t="s">
        <v>107</v>
      </c>
      <c r="H1015" s="122" t="s">
        <v>107</v>
      </c>
      <c r="I1015">
        <f t="shared" si="96"/>
        <v>41</v>
      </c>
    </row>
    <row r="1016" spans="1:9" x14ac:dyDescent="0.3">
      <c r="A1016" t="str">
        <f t="shared" si="91"/>
        <v>202441zo</v>
      </c>
      <c r="B1016">
        <f t="shared" si="92"/>
        <v>41</v>
      </c>
      <c r="C1016" s="18">
        <f t="shared" si="93"/>
        <v>45578</v>
      </c>
      <c r="D1016" t="str">
        <f t="shared" si="94"/>
        <v>zo</v>
      </c>
      <c r="E1016">
        <f t="shared" si="95"/>
        <v>2024</v>
      </c>
      <c r="F1016" t="s">
        <v>107</v>
      </c>
      <c r="G1016" s="122" t="s">
        <v>107</v>
      </c>
      <c r="H1016" s="122" t="s">
        <v>107</v>
      </c>
      <c r="I1016">
        <f t="shared" si="96"/>
        <v>41</v>
      </c>
    </row>
    <row r="1017" spans="1:9" x14ac:dyDescent="0.3">
      <c r="A1017" t="str">
        <f t="shared" si="91"/>
        <v>202442ma</v>
      </c>
      <c r="B1017">
        <f t="shared" si="92"/>
        <v>42</v>
      </c>
      <c r="C1017" s="18">
        <f t="shared" si="93"/>
        <v>45579</v>
      </c>
      <c r="D1017" t="str">
        <f t="shared" si="94"/>
        <v>ma</v>
      </c>
      <c r="E1017">
        <f t="shared" si="95"/>
        <v>2024</v>
      </c>
      <c r="F1017" t="s">
        <v>107</v>
      </c>
      <c r="G1017" s="122" t="s">
        <v>107</v>
      </c>
      <c r="H1017" s="122" t="s">
        <v>107</v>
      </c>
      <c r="I1017">
        <f t="shared" si="96"/>
        <v>42</v>
      </c>
    </row>
    <row r="1018" spans="1:9" x14ac:dyDescent="0.3">
      <c r="A1018" t="str">
        <f t="shared" si="91"/>
        <v>202442di</v>
      </c>
      <c r="B1018">
        <f t="shared" si="92"/>
        <v>42</v>
      </c>
      <c r="C1018" s="18">
        <f t="shared" si="93"/>
        <v>45580</v>
      </c>
      <c r="D1018" t="str">
        <f t="shared" si="94"/>
        <v>di</v>
      </c>
      <c r="E1018">
        <f t="shared" si="95"/>
        <v>2024</v>
      </c>
      <c r="F1018" t="s">
        <v>107</v>
      </c>
      <c r="G1018" s="122" t="s">
        <v>107</v>
      </c>
      <c r="H1018" s="122" t="s">
        <v>107</v>
      </c>
      <c r="I1018">
        <f t="shared" si="96"/>
        <v>42</v>
      </c>
    </row>
    <row r="1019" spans="1:9" x14ac:dyDescent="0.3">
      <c r="A1019" t="str">
        <f t="shared" si="91"/>
        <v>202442wo</v>
      </c>
      <c r="B1019">
        <f t="shared" si="92"/>
        <v>42</v>
      </c>
      <c r="C1019" s="18">
        <f t="shared" si="93"/>
        <v>45581</v>
      </c>
      <c r="D1019" t="str">
        <f t="shared" si="94"/>
        <v>wo</v>
      </c>
      <c r="E1019">
        <f t="shared" si="95"/>
        <v>2024</v>
      </c>
      <c r="F1019" t="s">
        <v>107</v>
      </c>
      <c r="G1019" s="122" t="s">
        <v>107</v>
      </c>
      <c r="H1019" s="122" t="s">
        <v>107</v>
      </c>
      <c r="I1019">
        <f t="shared" si="96"/>
        <v>42</v>
      </c>
    </row>
    <row r="1020" spans="1:9" x14ac:dyDescent="0.3">
      <c r="A1020" t="str">
        <f t="shared" si="91"/>
        <v>202442do</v>
      </c>
      <c r="B1020">
        <f t="shared" si="92"/>
        <v>42</v>
      </c>
      <c r="C1020" s="18">
        <f t="shared" si="93"/>
        <v>45582</v>
      </c>
      <c r="D1020" t="str">
        <f t="shared" si="94"/>
        <v>do</v>
      </c>
      <c r="E1020">
        <f t="shared" si="95"/>
        <v>2024</v>
      </c>
      <c r="F1020" t="s">
        <v>107</v>
      </c>
      <c r="G1020" s="122" t="s">
        <v>107</v>
      </c>
      <c r="H1020" s="122" t="s">
        <v>107</v>
      </c>
      <c r="I1020">
        <f t="shared" si="96"/>
        <v>42</v>
      </c>
    </row>
    <row r="1021" spans="1:9" x14ac:dyDescent="0.3">
      <c r="A1021" t="str">
        <f t="shared" si="91"/>
        <v>202442vr</v>
      </c>
      <c r="B1021">
        <f t="shared" si="92"/>
        <v>42</v>
      </c>
      <c r="C1021" s="18">
        <f t="shared" si="93"/>
        <v>45583</v>
      </c>
      <c r="D1021" t="str">
        <f t="shared" si="94"/>
        <v>vr</v>
      </c>
      <c r="E1021">
        <f t="shared" si="95"/>
        <v>2024</v>
      </c>
      <c r="F1021" t="s">
        <v>107</v>
      </c>
      <c r="G1021" s="122" t="s">
        <v>107</v>
      </c>
      <c r="H1021" s="122" t="s">
        <v>107</v>
      </c>
      <c r="I1021">
        <f t="shared" si="96"/>
        <v>42</v>
      </c>
    </row>
    <row r="1022" spans="1:9" x14ac:dyDescent="0.3">
      <c r="A1022" t="str">
        <f t="shared" si="91"/>
        <v>202442za</v>
      </c>
      <c r="B1022">
        <f t="shared" si="92"/>
        <v>42</v>
      </c>
      <c r="C1022" s="18">
        <f t="shared" si="93"/>
        <v>45584</v>
      </c>
      <c r="D1022" t="str">
        <f t="shared" si="94"/>
        <v>za</v>
      </c>
      <c r="E1022">
        <f t="shared" si="95"/>
        <v>2024</v>
      </c>
      <c r="F1022" t="s">
        <v>107</v>
      </c>
      <c r="G1022" s="122" t="s">
        <v>107</v>
      </c>
      <c r="H1022" s="122" t="s">
        <v>107</v>
      </c>
      <c r="I1022">
        <f t="shared" si="96"/>
        <v>42</v>
      </c>
    </row>
    <row r="1023" spans="1:9" x14ac:dyDescent="0.3">
      <c r="A1023" t="str">
        <f t="shared" si="91"/>
        <v>202442zo</v>
      </c>
      <c r="B1023">
        <f t="shared" si="92"/>
        <v>42</v>
      </c>
      <c r="C1023" s="18">
        <f t="shared" si="93"/>
        <v>45585</v>
      </c>
      <c r="D1023" t="str">
        <f t="shared" si="94"/>
        <v>zo</v>
      </c>
      <c r="E1023">
        <f t="shared" si="95"/>
        <v>2024</v>
      </c>
      <c r="F1023" t="s">
        <v>107</v>
      </c>
      <c r="G1023" s="122" t="s">
        <v>107</v>
      </c>
      <c r="H1023" s="122" t="s">
        <v>107</v>
      </c>
      <c r="I1023">
        <f t="shared" si="96"/>
        <v>42</v>
      </c>
    </row>
    <row r="1024" spans="1:9" x14ac:dyDescent="0.3">
      <c r="A1024" t="str">
        <f t="shared" si="91"/>
        <v>202443ma</v>
      </c>
      <c r="B1024">
        <f t="shared" si="92"/>
        <v>43</v>
      </c>
      <c r="C1024" s="18">
        <f t="shared" si="93"/>
        <v>45586</v>
      </c>
      <c r="D1024" t="str">
        <f t="shared" si="94"/>
        <v>ma</v>
      </c>
      <c r="E1024">
        <f t="shared" si="95"/>
        <v>2024</v>
      </c>
      <c r="F1024" t="s">
        <v>107</v>
      </c>
      <c r="G1024" s="122" t="s">
        <v>107</v>
      </c>
      <c r="H1024" s="122" t="s">
        <v>94</v>
      </c>
      <c r="I1024">
        <f t="shared" si="96"/>
        <v>43</v>
      </c>
    </row>
    <row r="1025" spans="1:9" x14ac:dyDescent="0.3">
      <c r="A1025" t="str">
        <f t="shared" si="91"/>
        <v>202443di</v>
      </c>
      <c r="B1025">
        <f t="shared" si="92"/>
        <v>43</v>
      </c>
      <c r="C1025" s="18">
        <f t="shared" si="93"/>
        <v>45587</v>
      </c>
      <c r="D1025" t="str">
        <f t="shared" si="94"/>
        <v>di</v>
      </c>
      <c r="E1025">
        <f t="shared" si="95"/>
        <v>2024</v>
      </c>
      <c r="F1025" t="s">
        <v>107</v>
      </c>
      <c r="G1025" s="122" t="s">
        <v>107</v>
      </c>
      <c r="H1025" s="122" t="s">
        <v>94</v>
      </c>
      <c r="I1025">
        <f t="shared" si="96"/>
        <v>43</v>
      </c>
    </row>
    <row r="1026" spans="1:9" x14ac:dyDescent="0.3">
      <c r="A1026" t="str">
        <f t="shared" ref="A1026:A1089" si="97">E1026&amp;B1026&amp;D1026</f>
        <v>202443wo</v>
      </c>
      <c r="B1026">
        <f t="shared" si="92"/>
        <v>43</v>
      </c>
      <c r="C1026" s="18">
        <f t="shared" si="93"/>
        <v>45588</v>
      </c>
      <c r="D1026" t="str">
        <f t="shared" si="94"/>
        <v>wo</v>
      </c>
      <c r="E1026">
        <f t="shared" si="95"/>
        <v>2024</v>
      </c>
      <c r="F1026" t="s">
        <v>107</v>
      </c>
      <c r="G1026" s="122" t="s">
        <v>107</v>
      </c>
      <c r="H1026" s="122" t="s">
        <v>94</v>
      </c>
      <c r="I1026">
        <f t="shared" si="96"/>
        <v>43</v>
      </c>
    </row>
    <row r="1027" spans="1:9" x14ac:dyDescent="0.3">
      <c r="A1027" t="str">
        <f t="shared" si="97"/>
        <v>202443do</v>
      </c>
      <c r="B1027">
        <f t="shared" si="92"/>
        <v>43</v>
      </c>
      <c r="C1027" s="18">
        <f t="shared" si="93"/>
        <v>45589</v>
      </c>
      <c r="D1027" t="str">
        <f t="shared" si="94"/>
        <v>do</v>
      </c>
      <c r="E1027">
        <f t="shared" si="95"/>
        <v>2024</v>
      </c>
      <c r="F1027" t="s">
        <v>107</v>
      </c>
      <c r="G1027" s="122" t="s">
        <v>107</v>
      </c>
      <c r="H1027" s="122" t="s">
        <v>94</v>
      </c>
      <c r="I1027">
        <f t="shared" si="96"/>
        <v>43</v>
      </c>
    </row>
    <row r="1028" spans="1:9" x14ac:dyDescent="0.3">
      <c r="A1028" t="str">
        <f t="shared" si="97"/>
        <v>202443vr</v>
      </c>
      <c r="B1028">
        <f t="shared" si="92"/>
        <v>43</v>
      </c>
      <c r="C1028" s="18">
        <f t="shared" si="93"/>
        <v>45590</v>
      </c>
      <c r="D1028" t="str">
        <f t="shared" si="94"/>
        <v>vr</v>
      </c>
      <c r="E1028">
        <f t="shared" si="95"/>
        <v>2024</v>
      </c>
      <c r="F1028" t="s">
        <v>107</v>
      </c>
      <c r="G1028" s="122" t="s">
        <v>107</v>
      </c>
      <c r="H1028" s="122" t="s">
        <v>94</v>
      </c>
      <c r="I1028">
        <f t="shared" si="96"/>
        <v>43</v>
      </c>
    </row>
    <row r="1029" spans="1:9" x14ac:dyDescent="0.3">
      <c r="A1029" t="str">
        <f t="shared" si="97"/>
        <v>202443za</v>
      </c>
      <c r="B1029">
        <f t="shared" si="92"/>
        <v>43</v>
      </c>
      <c r="C1029" s="18">
        <f t="shared" si="93"/>
        <v>45591</v>
      </c>
      <c r="D1029" t="str">
        <f t="shared" si="94"/>
        <v>za</v>
      </c>
      <c r="E1029">
        <f t="shared" si="95"/>
        <v>2024</v>
      </c>
      <c r="F1029" t="s">
        <v>107</v>
      </c>
      <c r="G1029" s="122" t="s">
        <v>107</v>
      </c>
      <c r="H1029" s="122" t="s">
        <v>94</v>
      </c>
      <c r="I1029">
        <f t="shared" si="96"/>
        <v>43</v>
      </c>
    </row>
    <row r="1030" spans="1:9" x14ac:dyDescent="0.3">
      <c r="A1030" t="str">
        <f t="shared" si="97"/>
        <v>202443zo</v>
      </c>
      <c r="B1030">
        <f t="shared" si="92"/>
        <v>43</v>
      </c>
      <c r="C1030" s="18">
        <f t="shared" si="93"/>
        <v>45592</v>
      </c>
      <c r="D1030" t="str">
        <f t="shared" si="94"/>
        <v>zo</v>
      </c>
      <c r="E1030">
        <f t="shared" si="95"/>
        <v>2024</v>
      </c>
      <c r="F1030" t="s">
        <v>107</v>
      </c>
      <c r="G1030" s="122" t="s">
        <v>107</v>
      </c>
      <c r="H1030" s="122" t="s">
        <v>94</v>
      </c>
      <c r="I1030">
        <f t="shared" si="96"/>
        <v>43</v>
      </c>
    </row>
    <row r="1031" spans="1:9" x14ac:dyDescent="0.3">
      <c r="A1031" t="str">
        <f t="shared" si="97"/>
        <v>202444ma</v>
      </c>
      <c r="B1031">
        <f t="shared" si="92"/>
        <v>44</v>
      </c>
      <c r="C1031" s="18">
        <f t="shared" si="93"/>
        <v>45593</v>
      </c>
      <c r="D1031" t="str">
        <f t="shared" si="94"/>
        <v>ma</v>
      </c>
      <c r="E1031">
        <f t="shared" si="95"/>
        <v>2024</v>
      </c>
      <c r="F1031" t="s">
        <v>94</v>
      </c>
      <c r="G1031" s="122" t="s">
        <v>94</v>
      </c>
      <c r="H1031" s="122" t="s">
        <v>107</v>
      </c>
      <c r="I1031">
        <f t="shared" si="96"/>
        <v>44</v>
      </c>
    </row>
    <row r="1032" spans="1:9" x14ac:dyDescent="0.3">
      <c r="A1032" t="str">
        <f t="shared" si="97"/>
        <v>202444di</v>
      </c>
      <c r="B1032">
        <f t="shared" si="92"/>
        <v>44</v>
      </c>
      <c r="C1032" s="18">
        <f t="shared" si="93"/>
        <v>45594</v>
      </c>
      <c r="D1032" t="str">
        <f t="shared" si="94"/>
        <v>di</v>
      </c>
      <c r="E1032">
        <f t="shared" si="95"/>
        <v>2024</v>
      </c>
      <c r="F1032" t="s">
        <v>94</v>
      </c>
      <c r="G1032" s="122" t="s">
        <v>94</v>
      </c>
      <c r="H1032" s="122" t="s">
        <v>107</v>
      </c>
      <c r="I1032">
        <f t="shared" si="96"/>
        <v>44</v>
      </c>
    </row>
    <row r="1033" spans="1:9" x14ac:dyDescent="0.3">
      <c r="A1033" t="str">
        <f t="shared" si="97"/>
        <v>202444wo</v>
      </c>
      <c r="B1033">
        <f t="shared" si="92"/>
        <v>44</v>
      </c>
      <c r="C1033" s="18">
        <f t="shared" si="93"/>
        <v>45595</v>
      </c>
      <c r="D1033" t="str">
        <f t="shared" si="94"/>
        <v>wo</v>
      </c>
      <c r="E1033">
        <f t="shared" si="95"/>
        <v>2024</v>
      </c>
      <c r="F1033" t="s">
        <v>94</v>
      </c>
      <c r="G1033" s="122" t="s">
        <v>94</v>
      </c>
      <c r="H1033" s="122" t="s">
        <v>107</v>
      </c>
      <c r="I1033">
        <f t="shared" si="96"/>
        <v>44</v>
      </c>
    </row>
    <row r="1034" spans="1:9" x14ac:dyDescent="0.3">
      <c r="A1034" t="str">
        <f t="shared" si="97"/>
        <v>202444do</v>
      </c>
      <c r="B1034">
        <f t="shared" ref="B1034:B1093" si="98">B1027+1</f>
        <v>44</v>
      </c>
      <c r="C1034" s="18">
        <f t="shared" ref="C1034:C1097" si="99">C1033+1</f>
        <v>45596</v>
      </c>
      <c r="D1034" t="str">
        <f t="shared" ref="D1034:D1097" si="100">+D1027</f>
        <v>do</v>
      </c>
      <c r="E1034">
        <f t="shared" ref="E1034:E1097" si="101">YEAR(C1034)</f>
        <v>2024</v>
      </c>
      <c r="F1034" t="s">
        <v>94</v>
      </c>
      <c r="G1034" s="122" t="s">
        <v>94</v>
      </c>
      <c r="H1034" s="122" t="s">
        <v>107</v>
      </c>
      <c r="I1034">
        <f t="shared" ref="I1034:I1093" si="102">+I1027+1</f>
        <v>44</v>
      </c>
    </row>
    <row r="1035" spans="1:9" x14ac:dyDescent="0.3">
      <c r="A1035" t="str">
        <f t="shared" si="97"/>
        <v>202444vr</v>
      </c>
      <c r="B1035">
        <f t="shared" si="98"/>
        <v>44</v>
      </c>
      <c r="C1035" s="18">
        <f t="shared" si="99"/>
        <v>45597</v>
      </c>
      <c r="D1035" t="str">
        <f t="shared" si="100"/>
        <v>vr</v>
      </c>
      <c r="E1035">
        <f t="shared" si="101"/>
        <v>2024</v>
      </c>
      <c r="F1035" t="s">
        <v>94</v>
      </c>
      <c r="G1035" s="122" t="s">
        <v>94</v>
      </c>
      <c r="H1035" s="122" t="s">
        <v>107</v>
      </c>
      <c r="I1035">
        <f t="shared" si="102"/>
        <v>44</v>
      </c>
    </row>
    <row r="1036" spans="1:9" x14ac:dyDescent="0.3">
      <c r="A1036" t="str">
        <f t="shared" si="97"/>
        <v>202444za</v>
      </c>
      <c r="B1036">
        <f t="shared" si="98"/>
        <v>44</v>
      </c>
      <c r="C1036" s="18">
        <f t="shared" si="99"/>
        <v>45598</v>
      </c>
      <c r="D1036" t="str">
        <f t="shared" si="100"/>
        <v>za</v>
      </c>
      <c r="E1036">
        <f t="shared" si="101"/>
        <v>2024</v>
      </c>
      <c r="F1036" t="s">
        <v>94</v>
      </c>
      <c r="G1036" s="122" t="s">
        <v>94</v>
      </c>
      <c r="H1036" s="122" t="s">
        <v>107</v>
      </c>
      <c r="I1036">
        <f t="shared" si="102"/>
        <v>44</v>
      </c>
    </row>
    <row r="1037" spans="1:9" x14ac:dyDescent="0.3">
      <c r="A1037" t="str">
        <f t="shared" si="97"/>
        <v>202444zo</v>
      </c>
      <c r="B1037">
        <f t="shared" si="98"/>
        <v>44</v>
      </c>
      <c r="C1037" s="18">
        <f t="shared" si="99"/>
        <v>45599</v>
      </c>
      <c r="D1037" t="str">
        <f t="shared" si="100"/>
        <v>zo</v>
      </c>
      <c r="E1037">
        <f t="shared" si="101"/>
        <v>2024</v>
      </c>
      <c r="F1037" t="s">
        <v>94</v>
      </c>
      <c r="G1037" s="122" t="s">
        <v>94</v>
      </c>
      <c r="H1037" s="122" t="s">
        <v>107</v>
      </c>
      <c r="I1037">
        <f t="shared" si="102"/>
        <v>44</v>
      </c>
    </row>
    <row r="1038" spans="1:9" x14ac:dyDescent="0.3">
      <c r="A1038" t="str">
        <f t="shared" si="97"/>
        <v>202445ma</v>
      </c>
      <c r="B1038">
        <f t="shared" si="98"/>
        <v>45</v>
      </c>
      <c r="C1038" s="18">
        <f t="shared" si="99"/>
        <v>45600</v>
      </c>
      <c r="D1038" t="str">
        <f t="shared" si="100"/>
        <v>ma</v>
      </c>
      <c r="E1038">
        <f t="shared" si="101"/>
        <v>2024</v>
      </c>
      <c r="F1038" t="s">
        <v>107</v>
      </c>
      <c r="G1038" s="122" t="s">
        <v>107</v>
      </c>
      <c r="H1038" s="122" t="s">
        <v>107</v>
      </c>
      <c r="I1038">
        <f t="shared" si="102"/>
        <v>45</v>
      </c>
    </row>
    <row r="1039" spans="1:9" x14ac:dyDescent="0.3">
      <c r="A1039" t="str">
        <f t="shared" si="97"/>
        <v>202445di</v>
      </c>
      <c r="B1039">
        <f t="shared" si="98"/>
        <v>45</v>
      </c>
      <c r="C1039" s="18">
        <f t="shared" si="99"/>
        <v>45601</v>
      </c>
      <c r="D1039" t="str">
        <f t="shared" si="100"/>
        <v>di</v>
      </c>
      <c r="E1039">
        <f t="shared" si="101"/>
        <v>2024</v>
      </c>
      <c r="F1039" t="s">
        <v>107</v>
      </c>
      <c r="G1039" s="122" t="s">
        <v>107</v>
      </c>
      <c r="H1039" s="122" t="s">
        <v>107</v>
      </c>
      <c r="I1039">
        <f t="shared" si="102"/>
        <v>45</v>
      </c>
    </row>
    <row r="1040" spans="1:9" x14ac:dyDescent="0.3">
      <c r="A1040" t="str">
        <f t="shared" si="97"/>
        <v>202445wo</v>
      </c>
      <c r="B1040">
        <f t="shared" si="98"/>
        <v>45</v>
      </c>
      <c r="C1040" s="18">
        <f t="shared" si="99"/>
        <v>45602</v>
      </c>
      <c r="D1040" t="str">
        <f t="shared" si="100"/>
        <v>wo</v>
      </c>
      <c r="E1040">
        <f t="shared" si="101"/>
        <v>2024</v>
      </c>
      <c r="F1040" t="s">
        <v>107</v>
      </c>
      <c r="G1040" s="122" t="s">
        <v>107</v>
      </c>
      <c r="H1040" s="122" t="s">
        <v>107</v>
      </c>
      <c r="I1040">
        <f t="shared" si="102"/>
        <v>45</v>
      </c>
    </row>
    <row r="1041" spans="1:9" x14ac:dyDescent="0.3">
      <c r="A1041" t="str">
        <f t="shared" si="97"/>
        <v>202445do</v>
      </c>
      <c r="B1041">
        <f t="shared" si="98"/>
        <v>45</v>
      </c>
      <c r="C1041" s="18">
        <f t="shared" si="99"/>
        <v>45603</v>
      </c>
      <c r="D1041" t="str">
        <f t="shared" si="100"/>
        <v>do</v>
      </c>
      <c r="E1041">
        <f t="shared" si="101"/>
        <v>2024</v>
      </c>
      <c r="F1041" t="s">
        <v>107</v>
      </c>
      <c r="G1041" s="122" t="s">
        <v>107</v>
      </c>
      <c r="H1041" s="122" t="s">
        <v>107</v>
      </c>
      <c r="I1041">
        <f t="shared" si="102"/>
        <v>45</v>
      </c>
    </row>
    <row r="1042" spans="1:9" x14ac:dyDescent="0.3">
      <c r="A1042" t="str">
        <f t="shared" si="97"/>
        <v>202445vr</v>
      </c>
      <c r="B1042">
        <f t="shared" si="98"/>
        <v>45</v>
      </c>
      <c r="C1042" s="18">
        <f t="shared" si="99"/>
        <v>45604</v>
      </c>
      <c r="D1042" t="str">
        <f t="shared" si="100"/>
        <v>vr</v>
      </c>
      <c r="E1042">
        <f t="shared" si="101"/>
        <v>2024</v>
      </c>
      <c r="F1042" t="s">
        <v>107</v>
      </c>
      <c r="G1042" s="122" t="s">
        <v>107</v>
      </c>
      <c r="H1042" s="122" t="s">
        <v>107</v>
      </c>
      <c r="I1042">
        <f t="shared" si="102"/>
        <v>45</v>
      </c>
    </row>
    <row r="1043" spans="1:9" x14ac:dyDescent="0.3">
      <c r="A1043" t="str">
        <f t="shared" si="97"/>
        <v>202445za</v>
      </c>
      <c r="B1043">
        <f t="shared" si="98"/>
        <v>45</v>
      </c>
      <c r="C1043" s="18">
        <f t="shared" si="99"/>
        <v>45605</v>
      </c>
      <c r="D1043" t="str">
        <f t="shared" si="100"/>
        <v>za</v>
      </c>
      <c r="E1043">
        <f t="shared" si="101"/>
        <v>2024</v>
      </c>
      <c r="F1043" t="s">
        <v>107</v>
      </c>
      <c r="G1043" s="122" t="s">
        <v>107</v>
      </c>
      <c r="H1043" s="122" t="s">
        <v>107</v>
      </c>
      <c r="I1043">
        <f t="shared" si="102"/>
        <v>45</v>
      </c>
    </row>
    <row r="1044" spans="1:9" x14ac:dyDescent="0.3">
      <c r="A1044" t="str">
        <f t="shared" si="97"/>
        <v>202445zo</v>
      </c>
      <c r="B1044">
        <f t="shared" si="98"/>
        <v>45</v>
      </c>
      <c r="C1044" s="18">
        <f t="shared" si="99"/>
        <v>45606</v>
      </c>
      <c r="D1044" t="str">
        <f t="shared" si="100"/>
        <v>zo</v>
      </c>
      <c r="E1044">
        <f t="shared" si="101"/>
        <v>2024</v>
      </c>
      <c r="F1044" t="s">
        <v>107</v>
      </c>
      <c r="G1044" s="122" t="s">
        <v>107</v>
      </c>
      <c r="H1044" s="122" t="s">
        <v>107</v>
      </c>
      <c r="I1044">
        <f t="shared" si="102"/>
        <v>45</v>
      </c>
    </row>
    <row r="1045" spans="1:9" x14ac:dyDescent="0.3">
      <c r="A1045" t="str">
        <f t="shared" si="97"/>
        <v>202446ma</v>
      </c>
      <c r="B1045">
        <f t="shared" si="98"/>
        <v>46</v>
      </c>
      <c r="C1045" s="18">
        <f t="shared" si="99"/>
        <v>45607</v>
      </c>
      <c r="D1045" t="str">
        <f t="shared" si="100"/>
        <v>ma</v>
      </c>
      <c r="E1045">
        <f t="shared" si="101"/>
        <v>2024</v>
      </c>
      <c r="F1045" t="s">
        <v>107</v>
      </c>
      <c r="G1045" s="122" t="s">
        <v>107</v>
      </c>
      <c r="H1045" s="122" t="s">
        <v>107</v>
      </c>
      <c r="I1045">
        <f t="shared" si="102"/>
        <v>46</v>
      </c>
    </row>
    <row r="1046" spans="1:9" x14ac:dyDescent="0.3">
      <c r="A1046" t="str">
        <f t="shared" si="97"/>
        <v>202446di</v>
      </c>
      <c r="B1046">
        <f t="shared" si="98"/>
        <v>46</v>
      </c>
      <c r="C1046" s="18">
        <f t="shared" si="99"/>
        <v>45608</v>
      </c>
      <c r="D1046" t="str">
        <f t="shared" si="100"/>
        <v>di</v>
      </c>
      <c r="E1046">
        <f t="shared" si="101"/>
        <v>2024</v>
      </c>
      <c r="F1046" t="s">
        <v>107</v>
      </c>
      <c r="G1046" s="122" t="s">
        <v>107</v>
      </c>
      <c r="H1046" s="122" t="s">
        <v>107</v>
      </c>
      <c r="I1046">
        <f t="shared" si="102"/>
        <v>46</v>
      </c>
    </row>
    <row r="1047" spans="1:9" x14ac:dyDescent="0.3">
      <c r="A1047" t="str">
        <f t="shared" si="97"/>
        <v>202446wo</v>
      </c>
      <c r="B1047">
        <f t="shared" si="98"/>
        <v>46</v>
      </c>
      <c r="C1047" s="18">
        <f t="shared" si="99"/>
        <v>45609</v>
      </c>
      <c r="D1047" t="str">
        <f t="shared" si="100"/>
        <v>wo</v>
      </c>
      <c r="E1047">
        <f t="shared" si="101"/>
        <v>2024</v>
      </c>
      <c r="F1047" t="s">
        <v>107</v>
      </c>
      <c r="G1047" s="122" t="s">
        <v>107</v>
      </c>
      <c r="H1047" s="122" t="s">
        <v>107</v>
      </c>
      <c r="I1047">
        <f t="shared" si="102"/>
        <v>46</v>
      </c>
    </row>
    <row r="1048" spans="1:9" x14ac:dyDescent="0.3">
      <c r="A1048" t="str">
        <f t="shared" si="97"/>
        <v>202446do</v>
      </c>
      <c r="B1048">
        <f t="shared" si="98"/>
        <v>46</v>
      </c>
      <c r="C1048" s="18">
        <f t="shared" si="99"/>
        <v>45610</v>
      </c>
      <c r="D1048" t="str">
        <f t="shared" si="100"/>
        <v>do</v>
      </c>
      <c r="E1048">
        <f t="shared" si="101"/>
        <v>2024</v>
      </c>
      <c r="F1048" t="s">
        <v>107</v>
      </c>
      <c r="G1048" s="122" t="s">
        <v>107</v>
      </c>
      <c r="H1048" s="122" t="s">
        <v>107</v>
      </c>
      <c r="I1048">
        <f t="shared" si="102"/>
        <v>46</v>
      </c>
    </row>
    <row r="1049" spans="1:9" x14ac:dyDescent="0.3">
      <c r="A1049" t="str">
        <f t="shared" si="97"/>
        <v>202446vr</v>
      </c>
      <c r="B1049">
        <f t="shared" si="98"/>
        <v>46</v>
      </c>
      <c r="C1049" s="18">
        <f t="shared" si="99"/>
        <v>45611</v>
      </c>
      <c r="D1049" t="str">
        <f t="shared" si="100"/>
        <v>vr</v>
      </c>
      <c r="E1049">
        <f t="shared" si="101"/>
        <v>2024</v>
      </c>
      <c r="F1049" t="s">
        <v>107</v>
      </c>
      <c r="G1049" s="122" t="s">
        <v>107</v>
      </c>
      <c r="H1049" s="122" t="s">
        <v>107</v>
      </c>
      <c r="I1049">
        <f t="shared" si="102"/>
        <v>46</v>
      </c>
    </row>
    <row r="1050" spans="1:9" x14ac:dyDescent="0.3">
      <c r="A1050" t="str">
        <f t="shared" si="97"/>
        <v>202446za</v>
      </c>
      <c r="B1050">
        <f t="shared" si="98"/>
        <v>46</v>
      </c>
      <c r="C1050" s="18">
        <f t="shared" si="99"/>
        <v>45612</v>
      </c>
      <c r="D1050" t="str">
        <f t="shared" si="100"/>
        <v>za</v>
      </c>
      <c r="E1050">
        <f t="shared" si="101"/>
        <v>2024</v>
      </c>
      <c r="F1050" t="s">
        <v>107</v>
      </c>
      <c r="G1050" s="122" t="s">
        <v>107</v>
      </c>
      <c r="H1050" s="122" t="s">
        <v>107</v>
      </c>
      <c r="I1050">
        <f t="shared" si="102"/>
        <v>46</v>
      </c>
    </row>
    <row r="1051" spans="1:9" x14ac:dyDescent="0.3">
      <c r="A1051" t="str">
        <f t="shared" si="97"/>
        <v>202446zo</v>
      </c>
      <c r="B1051">
        <f t="shared" si="98"/>
        <v>46</v>
      </c>
      <c r="C1051" s="18">
        <f t="shared" si="99"/>
        <v>45613</v>
      </c>
      <c r="D1051" t="str">
        <f t="shared" si="100"/>
        <v>zo</v>
      </c>
      <c r="E1051">
        <f t="shared" si="101"/>
        <v>2024</v>
      </c>
      <c r="F1051" t="s">
        <v>107</v>
      </c>
      <c r="G1051" s="122" t="s">
        <v>107</v>
      </c>
      <c r="H1051" s="122" t="s">
        <v>107</v>
      </c>
      <c r="I1051">
        <f t="shared" si="102"/>
        <v>46</v>
      </c>
    </row>
    <row r="1052" spans="1:9" x14ac:dyDescent="0.3">
      <c r="A1052" t="str">
        <f t="shared" si="97"/>
        <v>202447ma</v>
      </c>
      <c r="B1052">
        <f t="shared" si="98"/>
        <v>47</v>
      </c>
      <c r="C1052" s="18">
        <f t="shared" si="99"/>
        <v>45614</v>
      </c>
      <c r="D1052" t="str">
        <f t="shared" si="100"/>
        <v>ma</v>
      </c>
      <c r="E1052">
        <f t="shared" si="101"/>
        <v>2024</v>
      </c>
      <c r="F1052" t="s">
        <v>107</v>
      </c>
      <c r="G1052" s="122" t="s">
        <v>107</v>
      </c>
      <c r="H1052" s="122" t="s">
        <v>107</v>
      </c>
      <c r="I1052">
        <f t="shared" si="102"/>
        <v>47</v>
      </c>
    </row>
    <row r="1053" spans="1:9" x14ac:dyDescent="0.3">
      <c r="A1053" t="str">
        <f t="shared" si="97"/>
        <v>202447di</v>
      </c>
      <c r="B1053">
        <f t="shared" si="98"/>
        <v>47</v>
      </c>
      <c r="C1053" s="18">
        <f t="shared" si="99"/>
        <v>45615</v>
      </c>
      <c r="D1053" t="str">
        <f t="shared" si="100"/>
        <v>di</v>
      </c>
      <c r="E1053">
        <f t="shared" si="101"/>
        <v>2024</v>
      </c>
      <c r="F1053" t="s">
        <v>107</v>
      </c>
      <c r="G1053" s="122" t="s">
        <v>107</v>
      </c>
      <c r="H1053" s="122" t="s">
        <v>107</v>
      </c>
      <c r="I1053">
        <f t="shared" si="102"/>
        <v>47</v>
      </c>
    </row>
    <row r="1054" spans="1:9" x14ac:dyDescent="0.3">
      <c r="A1054" t="str">
        <f t="shared" si="97"/>
        <v>202447wo</v>
      </c>
      <c r="B1054">
        <f t="shared" si="98"/>
        <v>47</v>
      </c>
      <c r="C1054" s="18">
        <f t="shared" si="99"/>
        <v>45616</v>
      </c>
      <c r="D1054" t="str">
        <f t="shared" si="100"/>
        <v>wo</v>
      </c>
      <c r="E1054">
        <f t="shared" si="101"/>
        <v>2024</v>
      </c>
      <c r="F1054" t="s">
        <v>107</v>
      </c>
      <c r="G1054" s="122" t="s">
        <v>107</v>
      </c>
      <c r="H1054" s="122" t="s">
        <v>107</v>
      </c>
      <c r="I1054">
        <f t="shared" si="102"/>
        <v>47</v>
      </c>
    </row>
    <row r="1055" spans="1:9" x14ac:dyDescent="0.3">
      <c r="A1055" t="str">
        <f t="shared" si="97"/>
        <v>202447do</v>
      </c>
      <c r="B1055">
        <f t="shared" si="98"/>
        <v>47</v>
      </c>
      <c r="C1055" s="18">
        <f t="shared" si="99"/>
        <v>45617</v>
      </c>
      <c r="D1055" t="str">
        <f t="shared" si="100"/>
        <v>do</v>
      </c>
      <c r="E1055">
        <f t="shared" si="101"/>
        <v>2024</v>
      </c>
      <c r="F1055" t="s">
        <v>107</v>
      </c>
      <c r="G1055" s="122" t="s">
        <v>107</v>
      </c>
      <c r="H1055" s="122" t="s">
        <v>107</v>
      </c>
      <c r="I1055">
        <f t="shared" si="102"/>
        <v>47</v>
      </c>
    </row>
    <row r="1056" spans="1:9" x14ac:dyDescent="0.3">
      <c r="A1056" t="str">
        <f t="shared" si="97"/>
        <v>202447vr</v>
      </c>
      <c r="B1056">
        <f t="shared" si="98"/>
        <v>47</v>
      </c>
      <c r="C1056" s="18">
        <f t="shared" si="99"/>
        <v>45618</v>
      </c>
      <c r="D1056" t="str">
        <f t="shared" si="100"/>
        <v>vr</v>
      </c>
      <c r="E1056">
        <f t="shared" si="101"/>
        <v>2024</v>
      </c>
      <c r="F1056" t="s">
        <v>107</v>
      </c>
      <c r="G1056" s="122" t="s">
        <v>107</v>
      </c>
      <c r="H1056" s="122" t="s">
        <v>107</v>
      </c>
      <c r="I1056">
        <f t="shared" si="102"/>
        <v>47</v>
      </c>
    </row>
    <row r="1057" spans="1:9" x14ac:dyDescent="0.3">
      <c r="A1057" t="str">
        <f t="shared" si="97"/>
        <v>202447za</v>
      </c>
      <c r="B1057">
        <f t="shared" si="98"/>
        <v>47</v>
      </c>
      <c r="C1057" s="18">
        <f t="shared" si="99"/>
        <v>45619</v>
      </c>
      <c r="D1057" t="str">
        <f t="shared" si="100"/>
        <v>za</v>
      </c>
      <c r="E1057">
        <f t="shared" si="101"/>
        <v>2024</v>
      </c>
      <c r="F1057" t="s">
        <v>107</v>
      </c>
      <c r="G1057" s="122" t="s">
        <v>107</v>
      </c>
      <c r="H1057" s="122" t="s">
        <v>107</v>
      </c>
      <c r="I1057">
        <f t="shared" si="102"/>
        <v>47</v>
      </c>
    </row>
    <row r="1058" spans="1:9" x14ac:dyDescent="0.3">
      <c r="A1058" t="str">
        <f t="shared" si="97"/>
        <v>202447zo</v>
      </c>
      <c r="B1058">
        <f t="shared" si="98"/>
        <v>47</v>
      </c>
      <c r="C1058" s="18">
        <f t="shared" si="99"/>
        <v>45620</v>
      </c>
      <c r="D1058" t="str">
        <f t="shared" si="100"/>
        <v>zo</v>
      </c>
      <c r="E1058">
        <f t="shared" si="101"/>
        <v>2024</v>
      </c>
      <c r="F1058" t="s">
        <v>107</v>
      </c>
      <c r="G1058" s="122" t="s">
        <v>107</v>
      </c>
      <c r="H1058" s="122" t="s">
        <v>107</v>
      </c>
      <c r="I1058">
        <f t="shared" si="102"/>
        <v>47</v>
      </c>
    </row>
    <row r="1059" spans="1:9" x14ac:dyDescent="0.3">
      <c r="A1059" t="str">
        <f t="shared" si="97"/>
        <v>202448ma</v>
      </c>
      <c r="B1059">
        <f t="shared" si="98"/>
        <v>48</v>
      </c>
      <c r="C1059" s="18">
        <f t="shared" si="99"/>
        <v>45621</v>
      </c>
      <c r="D1059" t="str">
        <f t="shared" si="100"/>
        <v>ma</v>
      </c>
      <c r="E1059">
        <f t="shared" si="101"/>
        <v>2024</v>
      </c>
      <c r="F1059" t="s">
        <v>107</v>
      </c>
      <c r="G1059" s="122" t="s">
        <v>107</v>
      </c>
      <c r="H1059" s="122" t="s">
        <v>107</v>
      </c>
      <c r="I1059">
        <f t="shared" si="102"/>
        <v>48</v>
      </c>
    </row>
    <row r="1060" spans="1:9" x14ac:dyDescent="0.3">
      <c r="A1060" t="str">
        <f t="shared" si="97"/>
        <v>202448di</v>
      </c>
      <c r="B1060">
        <f t="shared" si="98"/>
        <v>48</v>
      </c>
      <c r="C1060" s="18">
        <f t="shared" si="99"/>
        <v>45622</v>
      </c>
      <c r="D1060" t="str">
        <f t="shared" si="100"/>
        <v>di</v>
      </c>
      <c r="E1060">
        <f t="shared" si="101"/>
        <v>2024</v>
      </c>
      <c r="F1060" t="s">
        <v>107</v>
      </c>
      <c r="G1060" s="122" t="s">
        <v>107</v>
      </c>
      <c r="H1060" s="122" t="s">
        <v>107</v>
      </c>
      <c r="I1060">
        <f t="shared" si="102"/>
        <v>48</v>
      </c>
    </row>
    <row r="1061" spans="1:9" x14ac:dyDescent="0.3">
      <c r="A1061" t="str">
        <f t="shared" si="97"/>
        <v>202448wo</v>
      </c>
      <c r="B1061">
        <f t="shared" si="98"/>
        <v>48</v>
      </c>
      <c r="C1061" s="18">
        <f t="shared" si="99"/>
        <v>45623</v>
      </c>
      <c r="D1061" t="str">
        <f t="shared" si="100"/>
        <v>wo</v>
      </c>
      <c r="E1061">
        <f t="shared" si="101"/>
        <v>2024</v>
      </c>
      <c r="F1061" t="s">
        <v>107</v>
      </c>
      <c r="G1061" s="122" t="s">
        <v>107</v>
      </c>
      <c r="H1061" s="122" t="s">
        <v>107</v>
      </c>
      <c r="I1061">
        <f t="shared" si="102"/>
        <v>48</v>
      </c>
    </row>
    <row r="1062" spans="1:9" x14ac:dyDescent="0.3">
      <c r="A1062" t="str">
        <f t="shared" si="97"/>
        <v>202448do</v>
      </c>
      <c r="B1062">
        <f t="shared" si="98"/>
        <v>48</v>
      </c>
      <c r="C1062" s="18">
        <f t="shared" si="99"/>
        <v>45624</v>
      </c>
      <c r="D1062" t="str">
        <f t="shared" si="100"/>
        <v>do</v>
      </c>
      <c r="E1062">
        <f t="shared" si="101"/>
        <v>2024</v>
      </c>
      <c r="F1062" t="s">
        <v>107</v>
      </c>
      <c r="G1062" s="122" t="s">
        <v>107</v>
      </c>
      <c r="H1062" s="122" t="s">
        <v>107</v>
      </c>
      <c r="I1062">
        <f t="shared" si="102"/>
        <v>48</v>
      </c>
    </row>
    <row r="1063" spans="1:9" x14ac:dyDescent="0.3">
      <c r="A1063" t="str">
        <f t="shared" si="97"/>
        <v>202448vr</v>
      </c>
      <c r="B1063">
        <f t="shared" si="98"/>
        <v>48</v>
      </c>
      <c r="C1063" s="18">
        <f t="shared" si="99"/>
        <v>45625</v>
      </c>
      <c r="D1063" t="str">
        <f t="shared" si="100"/>
        <v>vr</v>
      </c>
      <c r="E1063">
        <f t="shared" si="101"/>
        <v>2024</v>
      </c>
      <c r="F1063" t="s">
        <v>107</v>
      </c>
      <c r="G1063" s="122" t="s">
        <v>107</v>
      </c>
      <c r="H1063" s="122" t="s">
        <v>107</v>
      </c>
      <c r="I1063">
        <f t="shared" si="102"/>
        <v>48</v>
      </c>
    </row>
    <row r="1064" spans="1:9" x14ac:dyDescent="0.3">
      <c r="A1064" t="str">
        <f t="shared" si="97"/>
        <v>202448za</v>
      </c>
      <c r="B1064">
        <f t="shared" si="98"/>
        <v>48</v>
      </c>
      <c r="C1064" s="18">
        <f t="shared" si="99"/>
        <v>45626</v>
      </c>
      <c r="D1064" t="str">
        <f t="shared" si="100"/>
        <v>za</v>
      </c>
      <c r="E1064">
        <f t="shared" si="101"/>
        <v>2024</v>
      </c>
      <c r="F1064" t="s">
        <v>107</v>
      </c>
      <c r="G1064" s="122" t="s">
        <v>107</v>
      </c>
      <c r="H1064" s="122" t="s">
        <v>107</v>
      </c>
      <c r="I1064">
        <f t="shared" si="102"/>
        <v>48</v>
      </c>
    </row>
    <row r="1065" spans="1:9" x14ac:dyDescent="0.3">
      <c r="A1065" t="str">
        <f t="shared" si="97"/>
        <v>202448zo</v>
      </c>
      <c r="B1065">
        <f t="shared" si="98"/>
        <v>48</v>
      </c>
      <c r="C1065" s="18">
        <f t="shared" si="99"/>
        <v>45627</v>
      </c>
      <c r="D1065" t="str">
        <f t="shared" si="100"/>
        <v>zo</v>
      </c>
      <c r="E1065">
        <f t="shared" si="101"/>
        <v>2024</v>
      </c>
      <c r="F1065" t="s">
        <v>107</v>
      </c>
      <c r="G1065" s="122" t="s">
        <v>107</v>
      </c>
      <c r="H1065" s="122" t="s">
        <v>107</v>
      </c>
      <c r="I1065">
        <f t="shared" si="102"/>
        <v>48</v>
      </c>
    </row>
    <row r="1066" spans="1:9" x14ac:dyDescent="0.3">
      <c r="A1066" t="str">
        <f t="shared" si="97"/>
        <v>202449ma</v>
      </c>
      <c r="B1066">
        <f t="shared" si="98"/>
        <v>49</v>
      </c>
      <c r="C1066" s="18">
        <f t="shared" si="99"/>
        <v>45628</v>
      </c>
      <c r="D1066" t="str">
        <f t="shared" si="100"/>
        <v>ma</v>
      </c>
      <c r="E1066">
        <f t="shared" si="101"/>
        <v>2024</v>
      </c>
      <c r="F1066" t="s">
        <v>107</v>
      </c>
      <c r="G1066" s="122" t="s">
        <v>107</v>
      </c>
      <c r="H1066" s="122" t="s">
        <v>107</v>
      </c>
      <c r="I1066">
        <f t="shared" si="102"/>
        <v>49</v>
      </c>
    </row>
    <row r="1067" spans="1:9" x14ac:dyDescent="0.3">
      <c r="A1067" t="str">
        <f t="shared" si="97"/>
        <v>202449di</v>
      </c>
      <c r="B1067">
        <f t="shared" si="98"/>
        <v>49</v>
      </c>
      <c r="C1067" s="18">
        <f t="shared" si="99"/>
        <v>45629</v>
      </c>
      <c r="D1067" t="str">
        <f t="shared" si="100"/>
        <v>di</v>
      </c>
      <c r="E1067">
        <f t="shared" si="101"/>
        <v>2024</v>
      </c>
      <c r="F1067" t="s">
        <v>107</v>
      </c>
      <c r="G1067" s="122" t="s">
        <v>107</v>
      </c>
      <c r="H1067" s="122" t="s">
        <v>107</v>
      </c>
      <c r="I1067">
        <f t="shared" si="102"/>
        <v>49</v>
      </c>
    </row>
    <row r="1068" spans="1:9" x14ac:dyDescent="0.3">
      <c r="A1068" t="str">
        <f t="shared" si="97"/>
        <v>202449wo</v>
      </c>
      <c r="B1068">
        <f t="shared" si="98"/>
        <v>49</v>
      </c>
      <c r="C1068" s="18">
        <f t="shared" si="99"/>
        <v>45630</v>
      </c>
      <c r="D1068" t="str">
        <f t="shared" si="100"/>
        <v>wo</v>
      </c>
      <c r="E1068">
        <f t="shared" si="101"/>
        <v>2024</v>
      </c>
      <c r="F1068" t="s">
        <v>107</v>
      </c>
      <c r="G1068" s="122" t="s">
        <v>107</v>
      </c>
      <c r="H1068" s="122" t="s">
        <v>107</v>
      </c>
      <c r="I1068">
        <f t="shared" si="102"/>
        <v>49</v>
      </c>
    </row>
    <row r="1069" spans="1:9" x14ac:dyDescent="0.3">
      <c r="A1069" t="str">
        <f t="shared" si="97"/>
        <v>202449do</v>
      </c>
      <c r="B1069">
        <f t="shared" si="98"/>
        <v>49</v>
      </c>
      <c r="C1069" s="18">
        <f t="shared" si="99"/>
        <v>45631</v>
      </c>
      <c r="D1069" t="str">
        <f t="shared" si="100"/>
        <v>do</v>
      </c>
      <c r="E1069">
        <f t="shared" si="101"/>
        <v>2024</v>
      </c>
      <c r="F1069" t="s">
        <v>107</v>
      </c>
      <c r="G1069" s="122" t="s">
        <v>107</v>
      </c>
      <c r="H1069" s="122" t="s">
        <v>107</v>
      </c>
      <c r="I1069">
        <f t="shared" si="102"/>
        <v>49</v>
      </c>
    </row>
    <row r="1070" spans="1:9" x14ac:dyDescent="0.3">
      <c r="A1070" t="str">
        <f t="shared" si="97"/>
        <v>202449vr</v>
      </c>
      <c r="B1070">
        <f t="shared" si="98"/>
        <v>49</v>
      </c>
      <c r="C1070" s="18">
        <f t="shared" si="99"/>
        <v>45632</v>
      </c>
      <c r="D1070" t="str">
        <f t="shared" si="100"/>
        <v>vr</v>
      </c>
      <c r="E1070">
        <f t="shared" si="101"/>
        <v>2024</v>
      </c>
      <c r="F1070" t="s">
        <v>107</v>
      </c>
      <c r="G1070" s="122" t="s">
        <v>107</v>
      </c>
      <c r="H1070" s="122" t="s">
        <v>107</v>
      </c>
      <c r="I1070">
        <f t="shared" si="102"/>
        <v>49</v>
      </c>
    </row>
    <row r="1071" spans="1:9" x14ac:dyDescent="0.3">
      <c r="A1071" t="str">
        <f t="shared" si="97"/>
        <v>202449za</v>
      </c>
      <c r="B1071">
        <f t="shared" si="98"/>
        <v>49</v>
      </c>
      <c r="C1071" s="18">
        <f t="shared" si="99"/>
        <v>45633</v>
      </c>
      <c r="D1071" t="str">
        <f t="shared" si="100"/>
        <v>za</v>
      </c>
      <c r="E1071">
        <f t="shared" si="101"/>
        <v>2024</v>
      </c>
      <c r="F1071" t="s">
        <v>107</v>
      </c>
      <c r="G1071" s="122" t="s">
        <v>107</v>
      </c>
      <c r="H1071" s="122" t="s">
        <v>107</v>
      </c>
      <c r="I1071">
        <f t="shared" si="102"/>
        <v>49</v>
      </c>
    </row>
    <row r="1072" spans="1:9" x14ac:dyDescent="0.3">
      <c r="A1072" t="str">
        <f t="shared" si="97"/>
        <v>202449zo</v>
      </c>
      <c r="B1072">
        <f t="shared" si="98"/>
        <v>49</v>
      </c>
      <c r="C1072" s="18">
        <f t="shared" si="99"/>
        <v>45634</v>
      </c>
      <c r="D1072" t="str">
        <f t="shared" si="100"/>
        <v>zo</v>
      </c>
      <c r="E1072">
        <f t="shared" si="101"/>
        <v>2024</v>
      </c>
      <c r="F1072" t="s">
        <v>107</v>
      </c>
      <c r="G1072" s="122" t="s">
        <v>107</v>
      </c>
      <c r="H1072" s="122" t="s">
        <v>107</v>
      </c>
      <c r="I1072">
        <f t="shared" si="102"/>
        <v>49</v>
      </c>
    </row>
    <row r="1073" spans="1:9" x14ac:dyDescent="0.3">
      <c r="A1073" t="str">
        <f t="shared" si="97"/>
        <v>202450ma</v>
      </c>
      <c r="B1073">
        <f t="shared" si="98"/>
        <v>50</v>
      </c>
      <c r="C1073" s="18">
        <f t="shared" si="99"/>
        <v>45635</v>
      </c>
      <c r="D1073" t="str">
        <f t="shared" si="100"/>
        <v>ma</v>
      </c>
      <c r="E1073">
        <f t="shared" si="101"/>
        <v>2024</v>
      </c>
      <c r="F1073" t="s">
        <v>107</v>
      </c>
      <c r="G1073" s="122" t="s">
        <v>107</v>
      </c>
      <c r="H1073" s="122" t="s">
        <v>107</v>
      </c>
      <c r="I1073">
        <f t="shared" si="102"/>
        <v>50</v>
      </c>
    </row>
    <row r="1074" spans="1:9" x14ac:dyDescent="0.3">
      <c r="A1074" t="str">
        <f t="shared" si="97"/>
        <v>202450di</v>
      </c>
      <c r="B1074">
        <f t="shared" si="98"/>
        <v>50</v>
      </c>
      <c r="C1074" s="18">
        <f t="shared" si="99"/>
        <v>45636</v>
      </c>
      <c r="D1074" t="str">
        <f t="shared" si="100"/>
        <v>di</v>
      </c>
      <c r="E1074">
        <f t="shared" si="101"/>
        <v>2024</v>
      </c>
      <c r="F1074" t="s">
        <v>107</v>
      </c>
      <c r="G1074" s="122" t="s">
        <v>107</v>
      </c>
      <c r="H1074" s="122" t="s">
        <v>107</v>
      </c>
      <c r="I1074">
        <f t="shared" si="102"/>
        <v>50</v>
      </c>
    </row>
    <row r="1075" spans="1:9" x14ac:dyDescent="0.3">
      <c r="A1075" t="str">
        <f t="shared" si="97"/>
        <v>202450wo</v>
      </c>
      <c r="B1075">
        <f t="shared" si="98"/>
        <v>50</v>
      </c>
      <c r="C1075" s="18">
        <f t="shared" si="99"/>
        <v>45637</v>
      </c>
      <c r="D1075" t="str">
        <f t="shared" si="100"/>
        <v>wo</v>
      </c>
      <c r="E1075">
        <f t="shared" si="101"/>
        <v>2024</v>
      </c>
      <c r="F1075" t="s">
        <v>107</v>
      </c>
      <c r="G1075" s="122" t="s">
        <v>107</v>
      </c>
      <c r="H1075" s="122" t="s">
        <v>107</v>
      </c>
      <c r="I1075">
        <f t="shared" si="102"/>
        <v>50</v>
      </c>
    </row>
    <row r="1076" spans="1:9" x14ac:dyDescent="0.3">
      <c r="A1076" t="str">
        <f t="shared" si="97"/>
        <v>202450do</v>
      </c>
      <c r="B1076">
        <f t="shared" si="98"/>
        <v>50</v>
      </c>
      <c r="C1076" s="18">
        <f t="shared" si="99"/>
        <v>45638</v>
      </c>
      <c r="D1076" t="str">
        <f t="shared" si="100"/>
        <v>do</v>
      </c>
      <c r="E1076">
        <f t="shared" si="101"/>
        <v>2024</v>
      </c>
      <c r="F1076" t="s">
        <v>107</v>
      </c>
      <c r="G1076" s="122" t="s">
        <v>107</v>
      </c>
      <c r="H1076" s="122" t="s">
        <v>107</v>
      </c>
      <c r="I1076">
        <f t="shared" si="102"/>
        <v>50</v>
      </c>
    </row>
    <row r="1077" spans="1:9" x14ac:dyDescent="0.3">
      <c r="A1077" t="str">
        <f t="shared" si="97"/>
        <v>202450vr</v>
      </c>
      <c r="B1077">
        <f t="shared" si="98"/>
        <v>50</v>
      </c>
      <c r="C1077" s="18">
        <f t="shared" si="99"/>
        <v>45639</v>
      </c>
      <c r="D1077" t="str">
        <f t="shared" si="100"/>
        <v>vr</v>
      </c>
      <c r="E1077">
        <f t="shared" si="101"/>
        <v>2024</v>
      </c>
      <c r="F1077" t="s">
        <v>107</v>
      </c>
      <c r="G1077" s="122" t="s">
        <v>107</v>
      </c>
      <c r="H1077" s="122" t="s">
        <v>107</v>
      </c>
      <c r="I1077">
        <f t="shared" si="102"/>
        <v>50</v>
      </c>
    </row>
    <row r="1078" spans="1:9" x14ac:dyDescent="0.3">
      <c r="A1078" t="str">
        <f t="shared" si="97"/>
        <v>202450za</v>
      </c>
      <c r="B1078">
        <f t="shared" si="98"/>
        <v>50</v>
      </c>
      <c r="C1078" s="18">
        <f t="shared" si="99"/>
        <v>45640</v>
      </c>
      <c r="D1078" t="str">
        <f t="shared" si="100"/>
        <v>za</v>
      </c>
      <c r="E1078">
        <f t="shared" si="101"/>
        <v>2024</v>
      </c>
      <c r="F1078" t="s">
        <v>107</v>
      </c>
      <c r="G1078" s="122" t="s">
        <v>107</v>
      </c>
      <c r="H1078" s="122" t="s">
        <v>107</v>
      </c>
      <c r="I1078">
        <f t="shared" si="102"/>
        <v>50</v>
      </c>
    </row>
    <row r="1079" spans="1:9" x14ac:dyDescent="0.3">
      <c r="A1079" t="str">
        <f t="shared" si="97"/>
        <v>202450zo</v>
      </c>
      <c r="B1079">
        <f t="shared" si="98"/>
        <v>50</v>
      </c>
      <c r="C1079" s="18">
        <f t="shared" si="99"/>
        <v>45641</v>
      </c>
      <c r="D1079" t="str">
        <f t="shared" si="100"/>
        <v>zo</v>
      </c>
      <c r="E1079">
        <f t="shared" si="101"/>
        <v>2024</v>
      </c>
      <c r="F1079" t="s">
        <v>107</v>
      </c>
      <c r="G1079" s="122" t="s">
        <v>107</v>
      </c>
      <c r="H1079" s="122" t="s">
        <v>107</v>
      </c>
      <c r="I1079">
        <f t="shared" si="102"/>
        <v>50</v>
      </c>
    </row>
    <row r="1080" spans="1:9" x14ac:dyDescent="0.3">
      <c r="A1080" t="str">
        <f t="shared" si="97"/>
        <v>202451ma</v>
      </c>
      <c r="B1080">
        <f t="shared" si="98"/>
        <v>51</v>
      </c>
      <c r="C1080" s="18">
        <f t="shared" si="99"/>
        <v>45642</v>
      </c>
      <c r="D1080" t="str">
        <f t="shared" si="100"/>
        <v>ma</v>
      </c>
      <c r="E1080">
        <f t="shared" si="101"/>
        <v>2024</v>
      </c>
      <c r="F1080" t="s">
        <v>107</v>
      </c>
      <c r="G1080" s="122" t="s">
        <v>107</v>
      </c>
      <c r="H1080" s="122" t="s">
        <v>107</v>
      </c>
      <c r="I1080">
        <f t="shared" si="102"/>
        <v>51</v>
      </c>
    </row>
    <row r="1081" spans="1:9" x14ac:dyDescent="0.3">
      <c r="A1081" t="str">
        <f t="shared" si="97"/>
        <v>202451di</v>
      </c>
      <c r="B1081">
        <f t="shared" si="98"/>
        <v>51</v>
      </c>
      <c r="C1081" s="18">
        <f t="shared" si="99"/>
        <v>45643</v>
      </c>
      <c r="D1081" t="str">
        <f t="shared" si="100"/>
        <v>di</v>
      </c>
      <c r="E1081">
        <f t="shared" si="101"/>
        <v>2024</v>
      </c>
      <c r="F1081" t="s">
        <v>107</v>
      </c>
      <c r="G1081" s="122" t="s">
        <v>107</v>
      </c>
      <c r="H1081" s="122" t="s">
        <v>107</v>
      </c>
      <c r="I1081">
        <f t="shared" si="102"/>
        <v>51</v>
      </c>
    </row>
    <row r="1082" spans="1:9" x14ac:dyDescent="0.3">
      <c r="A1082" t="str">
        <f t="shared" si="97"/>
        <v>202451wo</v>
      </c>
      <c r="B1082">
        <f t="shared" si="98"/>
        <v>51</v>
      </c>
      <c r="C1082" s="18">
        <f t="shared" si="99"/>
        <v>45644</v>
      </c>
      <c r="D1082" t="str">
        <f t="shared" si="100"/>
        <v>wo</v>
      </c>
      <c r="E1082">
        <f t="shared" si="101"/>
        <v>2024</v>
      </c>
      <c r="F1082" t="s">
        <v>107</v>
      </c>
      <c r="G1082" s="122" t="s">
        <v>107</v>
      </c>
      <c r="H1082" s="122" t="s">
        <v>107</v>
      </c>
      <c r="I1082">
        <f t="shared" si="102"/>
        <v>51</v>
      </c>
    </row>
    <row r="1083" spans="1:9" x14ac:dyDescent="0.3">
      <c r="A1083" t="str">
        <f t="shared" si="97"/>
        <v>202451do</v>
      </c>
      <c r="B1083">
        <f t="shared" si="98"/>
        <v>51</v>
      </c>
      <c r="C1083" s="18">
        <f t="shared" si="99"/>
        <v>45645</v>
      </c>
      <c r="D1083" t="str">
        <f t="shared" si="100"/>
        <v>do</v>
      </c>
      <c r="E1083">
        <f t="shared" si="101"/>
        <v>2024</v>
      </c>
      <c r="F1083" t="s">
        <v>107</v>
      </c>
      <c r="G1083" s="122" t="s">
        <v>107</v>
      </c>
      <c r="H1083" s="122" t="s">
        <v>107</v>
      </c>
      <c r="I1083">
        <f t="shared" si="102"/>
        <v>51</v>
      </c>
    </row>
    <row r="1084" spans="1:9" x14ac:dyDescent="0.3">
      <c r="A1084" t="str">
        <f t="shared" si="97"/>
        <v>202451vr</v>
      </c>
      <c r="B1084">
        <f t="shared" si="98"/>
        <v>51</v>
      </c>
      <c r="C1084" s="18">
        <f t="shared" si="99"/>
        <v>45646</v>
      </c>
      <c r="D1084" t="str">
        <f t="shared" si="100"/>
        <v>vr</v>
      </c>
      <c r="E1084">
        <f t="shared" si="101"/>
        <v>2024</v>
      </c>
      <c r="F1084" t="s">
        <v>107</v>
      </c>
      <c r="G1084" s="122" t="s">
        <v>107</v>
      </c>
      <c r="H1084" s="122" t="s">
        <v>107</v>
      </c>
      <c r="I1084">
        <f t="shared" si="102"/>
        <v>51</v>
      </c>
    </row>
    <row r="1085" spans="1:9" x14ac:dyDescent="0.3">
      <c r="A1085" t="str">
        <f t="shared" si="97"/>
        <v>202451za</v>
      </c>
      <c r="B1085">
        <f t="shared" si="98"/>
        <v>51</v>
      </c>
      <c r="C1085" s="18">
        <f t="shared" si="99"/>
        <v>45647</v>
      </c>
      <c r="D1085" t="str">
        <f t="shared" si="100"/>
        <v>za</v>
      </c>
      <c r="E1085">
        <f t="shared" si="101"/>
        <v>2024</v>
      </c>
      <c r="F1085" t="s">
        <v>107</v>
      </c>
      <c r="G1085" s="122" t="s">
        <v>107</v>
      </c>
      <c r="H1085" s="122" t="s">
        <v>107</v>
      </c>
      <c r="I1085">
        <f t="shared" si="102"/>
        <v>51</v>
      </c>
    </row>
    <row r="1086" spans="1:9" x14ac:dyDescent="0.3">
      <c r="A1086" t="str">
        <f t="shared" si="97"/>
        <v>202451zo</v>
      </c>
      <c r="B1086">
        <f t="shared" si="98"/>
        <v>51</v>
      </c>
      <c r="C1086" s="18">
        <f t="shared" si="99"/>
        <v>45648</v>
      </c>
      <c r="D1086" t="str">
        <f t="shared" si="100"/>
        <v>zo</v>
      </c>
      <c r="E1086">
        <f t="shared" si="101"/>
        <v>2024</v>
      </c>
      <c r="F1086" t="s">
        <v>107</v>
      </c>
      <c r="G1086" s="122" t="s">
        <v>107</v>
      </c>
      <c r="H1086" s="122" t="s">
        <v>107</v>
      </c>
      <c r="I1086">
        <f t="shared" si="102"/>
        <v>51</v>
      </c>
    </row>
    <row r="1087" spans="1:9" x14ac:dyDescent="0.3">
      <c r="A1087" t="str">
        <f t="shared" si="97"/>
        <v>202452ma</v>
      </c>
      <c r="B1087">
        <f t="shared" si="98"/>
        <v>52</v>
      </c>
      <c r="C1087" s="18">
        <f t="shared" si="99"/>
        <v>45649</v>
      </c>
      <c r="D1087" t="str">
        <f t="shared" si="100"/>
        <v>ma</v>
      </c>
      <c r="E1087">
        <f t="shared" si="101"/>
        <v>2024</v>
      </c>
      <c r="F1087" t="s">
        <v>94</v>
      </c>
      <c r="G1087" s="122" t="s">
        <v>94</v>
      </c>
      <c r="H1087" s="122" t="s">
        <v>94</v>
      </c>
      <c r="I1087">
        <f t="shared" si="102"/>
        <v>52</v>
      </c>
    </row>
    <row r="1088" spans="1:9" x14ac:dyDescent="0.3">
      <c r="A1088" t="str">
        <f t="shared" si="97"/>
        <v>202452di</v>
      </c>
      <c r="B1088">
        <f t="shared" si="98"/>
        <v>52</v>
      </c>
      <c r="C1088" s="18">
        <f t="shared" si="99"/>
        <v>45650</v>
      </c>
      <c r="D1088" t="str">
        <f t="shared" si="100"/>
        <v>di</v>
      </c>
      <c r="E1088">
        <f t="shared" si="101"/>
        <v>2024</v>
      </c>
      <c r="F1088" t="s">
        <v>94</v>
      </c>
      <c r="G1088" s="122" t="s">
        <v>94</v>
      </c>
      <c r="H1088" s="122" t="s">
        <v>94</v>
      </c>
      <c r="I1088">
        <f t="shared" si="102"/>
        <v>52</v>
      </c>
    </row>
    <row r="1089" spans="1:9" x14ac:dyDescent="0.3">
      <c r="A1089" t="str">
        <f t="shared" si="97"/>
        <v>202452wo</v>
      </c>
      <c r="B1089">
        <f t="shared" si="98"/>
        <v>52</v>
      </c>
      <c r="C1089" s="18">
        <f t="shared" si="99"/>
        <v>45651</v>
      </c>
      <c r="D1089" t="str">
        <f t="shared" si="100"/>
        <v>wo</v>
      </c>
      <c r="E1089">
        <f t="shared" si="101"/>
        <v>2024</v>
      </c>
      <c r="F1089" t="s">
        <v>94</v>
      </c>
      <c r="G1089" s="122" t="s">
        <v>94</v>
      </c>
      <c r="H1089" s="122" t="s">
        <v>94</v>
      </c>
      <c r="I1089">
        <f t="shared" si="102"/>
        <v>52</v>
      </c>
    </row>
    <row r="1090" spans="1:9" x14ac:dyDescent="0.3">
      <c r="A1090" t="str">
        <f t="shared" ref="A1090:A1153" si="103">E1090&amp;B1090&amp;D1090</f>
        <v>202452do</v>
      </c>
      <c r="B1090">
        <f t="shared" si="98"/>
        <v>52</v>
      </c>
      <c r="C1090" s="18">
        <f t="shared" si="99"/>
        <v>45652</v>
      </c>
      <c r="D1090" t="str">
        <f t="shared" si="100"/>
        <v>do</v>
      </c>
      <c r="E1090">
        <f t="shared" si="101"/>
        <v>2024</v>
      </c>
      <c r="F1090" t="s">
        <v>94</v>
      </c>
      <c r="G1090" s="122" t="s">
        <v>94</v>
      </c>
      <c r="H1090" s="122" t="s">
        <v>94</v>
      </c>
      <c r="I1090">
        <f t="shared" si="102"/>
        <v>52</v>
      </c>
    </row>
    <row r="1091" spans="1:9" x14ac:dyDescent="0.3">
      <c r="A1091" t="str">
        <f t="shared" si="103"/>
        <v>202452vr</v>
      </c>
      <c r="B1091">
        <f t="shared" si="98"/>
        <v>52</v>
      </c>
      <c r="C1091" s="18">
        <f t="shared" si="99"/>
        <v>45653</v>
      </c>
      <c r="D1091" t="str">
        <f t="shared" si="100"/>
        <v>vr</v>
      </c>
      <c r="E1091">
        <f t="shared" si="101"/>
        <v>2024</v>
      </c>
      <c r="F1091" t="s">
        <v>94</v>
      </c>
      <c r="G1091" s="122" t="s">
        <v>94</v>
      </c>
      <c r="H1091" s="122" t="s">
        <v>94</v>
      </c>
      <c r="I1091">
        <f t="shared" si="102"/>
        <v>52</v>
      </c>
    </row>
    <row r="1092" spans="1:9" x14ac:dyDescent="0.3">
      <c r="A1092" t="str">
        <f t="shared" si="103"/>
        <v>202452za</v>
      </c>
      <c r="B1092">
        <f t="shared" si="98"/>
        <v>52</v>
      </c>
      <c r="C1092" s="18">
        <f t="shared" si="99"/>
        <v>45654</v>
      </c>
      <c r="D1092" t="str">
        <f t="shared" si="100"/>
        <v>za</v>
      </c>
      <c r="E1092">
        <f t="shared" si="101"/>
        <v>2024</v>
      </c>
      <c r="F1092" t="s">
        <v>94</v>
      </c>
      <c r="G1092" s="122" t="s">
        <v>94</v>
      </c>
      <c r="H1092" s="122" t="s">
        <v>94</v>
      </c>
      <c r="I1092">
        <f t="shared" si="102"/>
        <v>52</v>
      </c>
    </row>
    <row r="1093" spans="1:9" x14ac:dyDescent="0.3">
      <c r="A1093" t="str">
        <f t="shared" si="103"/>
        <v>202452zo</v>
      </c>
      <c r="B1093">
        <f t="shared" si="98"/>
        <v>52</v>
      </c>
      <c r="C1093" s="18">
        <f t="shared" si="99"/>
        <v>45655</v>
      </c>
      <c r="D1093" t="str">
        <f t="shared" si="100"/>
        <v>zo</v>
      </c>
      <c r="E1093">
        <f t="shared" si="101"/>
        <v>2024</v>
      </c>
      <c r="F1093" t="s">
        <v>94</v>
      </c>
      <c r="G1093" s="122" t="s">
        <v>94</v>
      </c>
      <c r="H1093" s="122" t="s">
        <v>94</v>
      </c>
      <c r="I1093">
        <f t="shared" si="102"/>
        <v>52</v>
      </c>
    </row>
    <row r="1094" spans="1:9" x14ac:dyDescent="0.3">
      <c r="A1094" t="str">
        <f t="shared" si="103"/>
        <v>20251ma</v>
      </c>
      <c r="B1094">
        <v>1</v>
      </c>
      <c r="C1094" s="18">
        <f t="shared" si="99"/>
        <v>45656</v>
      </c>
      <c r="D1094" t="str">
        <f t="shared" si="100"/>
        <v>ma</v>
      </c>
      <c r="E1094">
        <v>2025</v>
      </c>
      <c r="F1094" t="s">
        <v>94</v>
      </c>
      <c r="G1094" s="122" t="s">
        <v>94</v>
      </c>
      <c r="H1094" s="122" t="s">
        <v>94</v>
      </c>
      <c r="I1094">
        <v>1</v>
      </c>
    </row>
    <row r="1095" spans="1:9" x14ac:dyDescent="0.3">
      <c r="A1095" t="str">
        <f t="shared" si="103"/>
        <v>20251di</v>
      </c>
      <c r="B1095">
        <v>1</v>
      </c>
      <c r="C1095" s="18">
        <f t="shared" si="99"/>
        <v>45657</v>
      </c>
      <c r="D1095" t="str">
        <f t="shared" si="100"/>
        <v>di</v>
      </c>
      <c r="E1095">
        <v>2025</v>
      </c>
      <c r="F1095" t="s">
        <v>94</v>
      </c>
      <c r="G1095" s="122" t="s">
        <v>94</v>
      </c>
      <c r="H1095" s="122" t="s">
        <v>94</v>
      </c>
      <c r="I1095">
        <v>1</v>
      </c>
    </row>
    <row r="1096" spans="1:9" x14ac:dyDescent="0.3">
      <c r="A1096" t="str">
        <f t="shared" si="103"/>
        <v>20251wo</v>
      </c>
      <c r="B1096">
        <v>1</v>
      </c>
      <c r="C1096" s="18">
        <f t="shared" si="99"/>
        <v>45658</v>
      </c>
      <c r="D1096" t="str">
        <f t="shared" si="100"/>
        <v>wo</v>
      </c>
      <c r="E1096">
        <f t="shared" si="101"/>
        <v>2025</v>
      </c>
      <c r="F1096" t="s">
        <v>94</v>
      </c>
      <c r="G1096" s="122" t="s">
        <v>94</v>
      </c>
      <c r="H1096" s="122" t="s">
        <v>94</v>
      </c>
      <c r="I1096">
        <v>1</v>
      </c>
    </row>
    <row r="1097" spans="1:9" x14ac:dyDescent="0.3">
      <c r="A1097" t="str">
        <f t="shared" si="103"/>
        <v>20251do</v>
      </c>
      <c r="B1097">
        <v>1</v>
      </c>
      <c r="C1097" s="18">
        <f t="shared" si="99"/>
        <v>45659</v>
      </c>
      <c r="D1097" t="str">
        <f t="shared" si="100"/>
        <v>do</v>
      </c>
      <c r="E1097">
        <f t="shared" si="101"/>
        <v>2025</v>
      </c>
      <c r="F1097" t="s">
        <v>94</v>
      </c>
      <c r="G1097" s="122" t="s">
        <v>94</v>
      </c>
      <c r="H1097" s="122" t="s">
        <v>94</v>
      </c>
      <c r="I1097">
        <v>1</v>
      </c>
    </row>
    <row r="1098" spans="1:9" x14ac:dyDescent="0.3">
      <c r="A1098" t="str">
        <f t="shared" si="103"/>
        <v>20251vr</v>
      </c>
      <c r="B1098">
        <v>1</v>
      </c>
      <c r="C1098" s="18">
        <f t="shared" ref="C1098:C1161" si="104">C1097+1</f>
        <v>45660</v>
      </c>
      <c r="D1098" t="str">
        <f t="shared" ref="D1098:D1161" si="105">+D1091</f>
        <v>vr</v>
      </c>
      <c r="E1098">
        <f t="shared" ref="E1098:E1161" si="106">YEAR(C1098)</f>
        <v>2025</v>
      </c>
      <c r="F1098" t="s">
        <v>94</v>
      </c>
      <c r="G1098" s="122" t="s">
        <v>94</v>
      </c>
      <c r="H1098" s="122" t="s">
        <v>94</v>
      </c>
      <c r="I1098">
        <v>1</v>
      </c>
    </row>
    <row r="1099" spans="1:9" x14ac:dyDescent="0.3">
      <c r="A1099" t="str">
        <f t="shared" si="103"/>
        <v>20251za</v>
      </c>
      <c r="B1099">
        <v>1</v>
      </c>
      <c r="C1099" s="18">
        <f t="shared" si="104"/>
        <v>45661</v>
      </c>
      <c r="D1099" t="str">
        <f t="shared" si="105"/>
        <v>za</v>
      </c>
      <c r="E1099">
        <f t="shared" si="106"/>
        <v>2025</v>
      </c>
      <c r="F1099" t="s">
        <v>94</v>
      </c>
      <c r="G1099" s="122" t="s">
        <v>94</v>
      </c>
      <c r="H1099" s="122" t="s">
        <v>94</v>
      </c>
      <c r="I1099">
        <v>1</v>
      </c>
    </row>
    <row r="1100" spans="1:9" x14ac:dyDescent="0.3">
      <c r="A1100" t="str">
        <f t="shared" si="103"/>
        <v>20251zo</v>
      </c>
      <c r="B1100">
        <v>1</v>
      </c>
      <c r="C1100" s="18">
        <f t="shared" si="104"/>
        <v>45662</v>
      </c>
      <c r="D1100" t="str">
        <f t="shared" si="105"/>
        <v>zo</v>
      </c>
      <c r="E1100">
        <f t="shared" si="106"/>
        <v>2025</v>
      </c>
      <c r="F1100" t="s">
        <v>94</v>
      </c>
      <c r="G1100" s="122" t="s">
        <v>94</v>
      </c>
      <c r="H1100" s="122" t="s">
        <v>94</v>
      </c>
      <c r="I1100">
        <v>1</v>
      </c>
    </row>
    <row r="1101" spans="1:9" x14ac:dyDescent="0.3">
      <c r="A1101" t="str">
        <f t="shared" si="103"/>
        <v>20252ma</v>
      </c>
      <c r="B1101">
        <f t="shared" ref="B1101:B1164" si="107">B1094+1</f>
        <v>2</v>
      </c>
      <c r="C1101" s="18">
        <f t="shared" si="104"/>
        <v>45663</v>
      </c>
      <c r="D1101" t="str">
        <f t="shared" si="105"/>
        <v>ma</v>
      </c>
      <c r="E1101">
        <f t="shared" si="106"/>
        <v>2025</v>
      </c>
      <c r="F1101" t="s">
        <v>107</v>
      </c>
      <c r="G1101" s="122" t="s">
        <v>107</v>
      </c>
      <c r="H1101" s="122" t="s">
        <v>107</v>
      </c>
      <c r="I1101">
        <f t="shared" ref="I1101:I1164" si="108">+I1094+1</f>
        <v>2</v>
      </c>
    </row>
    <row r="1102" spans="1:9" x14ac:dyDescent="0.3">
      <c r="A1102" t="str">
        <f t="shared" si="103"/>
        <v>20252di</v>
      </c>
      <c r="B1102">
        <f t="shared" si="107"/>
        <v>2</v>
      </c>
      <c r="C1102" s="18">
        <f t="shared" si="104"/>
        <v>45664</v>
      </c>
      <c r="D1102" t="str">
        <f t="shared" si="105"/>
        <v>di</v>
      </c>
      <c r="E1102">
        <f t="shared" si="106"/>
        <v>2025</v>
      </c>
      <c r="F1102" t="s">
        <v>107</v>
      </c>
      <c r="G1102" s="122" t="s">
        <v>107</v>
      </c>
      <c r="H1102" s="122" t="s">
        <v>107</v>
      </c>
      <c r="I1102">
        <f t="shared" si="108"/>
        <v>2</v>
      </c>
    </row>
    <row r="1103" spans="1:9" x14ac:dyDescent="0.3">
      <c r="A1103" t="str">
        <f t="shared" si="103"/>
        <v>20252wo</v>
      </c>
      <c r="B1103">
        <f t="shared" si="107"/>
        <v>2</v>
      </c>
      <c r="C1103" s="18">
        <f t="shared" si="104"/>
        <v>45665</v>
      </c>
      <c r="D1103" t="str">
        <f t="shared" si="105"/>
        <v>wo</v>
      </c>
      <c r="E1103">
        <f t="shared" si="106"/>
        <v>2025</v>
      </c>
      <c r="F1103" t="s">
        <v>107</v>
      </c>
      <c r="G1103" s="122" t="s">
        <v>107</v>
      </c>
      <c r="H1103" s="122" t="s">
        <v>107</v>
      </c>
      <c r="I1103">
        <f t="shared" si="108"/>
        <v>2</v>
      </c>
    </row>
    <row r="1104" spans="1:9" x14ac:dyDescent="0.3">
      <c r="A1104" t="str">
        <f t="shared" si="103"/>
        <v>20252do</v>
      </c>
      <c r="B1104">
        <f t="shared" si="107"/>
        <v>2</v>
      </c>
      <c r="C1104" s="18">
        <f t="shared" si="104"/>
        <v>45666</v>
      </c>
      <c r="D1104" t="str">
        <f t="shared" si="105"/>
        <v>do</v>
      </c>
      <c r="E1104">
        <f t="shared" si="106"/>
        <v>2025</v>
      </c>
      <c r="F1104" t="s">
        <v>107</v>
      </c>
      <c r="G1104" s="122" t="s">
        <v>107</v>
      </c>
      <c r="H1104" s="122" t="s">
        <v>107</v>
      </c>
      <c r="I1104">
        <f t="shared" si="108"/>
        <v>2</v>
      </c>
    </row>
    <row r="1105" spans="1:9" x14ac:dyDescent="0.3">
      <c r="A1105" t="str">
        <f t="shared" si="103"/>
        <v>20252vr</v>
      </c>
      <c r="B1105">
        <f t="shared" si="107"/>
        <v>2</v>
      </c>
      <c r="C1105" s="18">
        <f t="shared" si="104"/>
        <v>45667</v>
      </c>
      <c r="D1105" t="str">
        <f t="shared" si="105"/>
        <v>vr</v>
      </c>
      <c r="E1105">
        <f t="shared" si="106"/>
        <v>2025</v>
      </c>
      <c r="F1105" t="s">
        <v>107</v>
      </c>
      <c r="G1105" s="122" t="s">
        <v>107</v>
      </c>
      <c r="H1105" s="122" t="s">
        <v>107</v>
      </c>
      <c r="I1105">
        <f t="shared" si="108"/>
        <v>2</v>
      </c>
    </row>
    <row r="1106" spans="1:9" x14ac:dyDescent="0.3">
      <c r="A1106" t="str">
        <f t="shared" si="103"/>
        <v>20252za</v>
      </c>
      <c r="B1106">
        <f t="shared" si="107"/>
        <v>2</v>
      </c>
      <c r="C1106" s="18">
        <f t="shared" si="104"/>
        <v>45668</v>
      </c>
      <c r="D1106" t="str">
        <f t="shared" si="105"/>
        <v>za</v>
      </c>
      <c r="E1106">
        <f t="shared" si="106"/>
        <v>2025</v>
      </c>
      <c r="F1106" t="s">
        <v>107</v>
      </c>
      <c r="G1106" s="122" t="s">
        <v>107</v>
      </c>
      <c r="H1106" s="122" t="s">
        <v>107</v>
      </c>
      <c r="I1106">
        <f t="shared" si="108"/>
        <v>2</v>
      </c>
    </row>
    <row r="1107" spans="1:9" x14ac:dyDescent="0.3">
      <c r="A1107" t="str">
        <f t="shared" si="103"/>
        <v>20252zo</v>
      </c>
      <c r="B1107">
        <f t="shared" si="107"/>
        <v>2</v>
      </c>
      <c r="C1107" s="18">
        <f t="shared" si="104"/>
        <v>45669</v>
      </c>
      <c r="D1107" t="str">
        <f t="shared" si="105"/>
        <v>zo</v>
      </c>
      <c r="E1107">
        <f t="shared" si="106"/>
        <v>2025</v>
      </c>
      <c r="F1107" t="s">
        <v>107</v>
      </c>
      <c r="G1107" s="122" t="s">
        <v>107</v>
      </c>
      <c r="H1107" s="122" t="s">
        <v>107</v>
      </c>
      <c r="I1107">
        <f t="shared" si="108"/>
        <v>2</v>
      </c>
    </row>
    <row r="1108" spans="1:9" x14ac:dyDescent="0.3">
      <c r="A1108" t="str">
        <f t="shared" si="103"/>
        <v>20253ma</v>
      </c>
      <c r="B1108">
        <f t="shared" si="107"/>
        <v>3</v>
      </c>
      <c r="C1108" s="18">
        <f t="shared" si="104"/>
        <v>45670</v>
      </c>
      <c r="D1108" t="str">
        <f t="shared" si="105"/>
        <v>ma</v>
      </c>
      <c r="E1108">
        <f t="shared" si="106"/>
        <v>2025</v>
      </c>
      <c r="F1108" t="s">
        <v>107</v>
      </c>
      <c r="G1108" s="122" t="s">
        <v>107</v>
      </c>
      <c r="H1108" s="122" t="s">
        <v>107</v>
      </c>
      <c r="I1108">
        <f t="shared" si="108"/>
        <v>3</v>
      </c>
    </row>
    <row r="1109" spans="1:9" x14ac:dyDescent="0.3">
      <c r="A1109" t="str">
        <f t="shared" si="103"/>
        <v>20253di</v>
      </c>
      <c r="B1109">
        <f t="shared" si="107"/>
        <v>3</v>
      </c>
      <c r="C1109" s="18">
        <f t="shared" si="104"/>
        <v>45671</v>
      </c>
      <c r="D1109" t="str">
        <f t="shared" si="105"/>
        <v>di</v>
      </c>
      <c r="E1109">
        <f t="shared" si="106"/>
        <v>2025</v>
      </c>
      <c r="F1109" t="s">
        <v>107</v>
      </c>
      <c r="G1109" s="122" t="s">
        <v>107</v>
      </c>
      <c r="H1109" s="122" t="s">
        <v>107</v>
      </c>
      <c r="I1109">
        <f t="shared" si="108"/>
        <v>3</v>
      </c>
    </row>
    <row r="1110" spans="1:9" x14ac:dyDescent="0.3">
      <c r="A1110" t="str">
        <f t="shared" si="103"/>
        <v>20253wo</v>
      </c>
      <c r="B1110">
        <f t="shared" si="107"/>
        <v>3</v>
      </c>
      <c r="C1110" s="18">
        <f t="shared" si="104"/>
        <v>45672</v>
      </c>
      <c r="D1110" t="str">
        <f t="shared" si="105"/>
        <v>wo</v>
      </c>
      <c r="E1110">
        <f t="shared" si="106"/>
        <v>2025</v>
      </c>
      <c r="F1110" t="s">
        <v>107</v>
      </c>
      <c r="G1110" s="122" t="s">
        <v>107</v>
      </c>
      <c r="H1110" s="122" t="s">
        <v>107</v>
      </c>
      <c r="I1110">
        <f t="shared" si="108"/>
        <v>3</v>
      </c>
    </row>
    <row r="1111" spans="1:9" x14ac:dyDescent="0.3">
      <c r="A1111" t="str">
        <f t="shared" si="103"/>
        <v>20253do</v>
      </c>
      <c r="B1111">
        <f t="shared" si="107"/>
        <v>3</v>
      </c>
      <c r="C1111" s="18">
        <f t="shared" si="104"/>
        <v>45673</v>
      </c>
      <c r="D1111" t="str">
        <f t="shared" si="105"/>
        <v>do</v>
      </c>
      <c r="E1111">
        <f t="shared" si="106"/>
        <v>2025</v>
      </c>
      <c r="F1111" t="s">
        <v>107</v>
      </c>
      <c r="G1111" s="122" t="s">
        <v>107</v>
      </c>
      <c r="H1111" s="122" t="s">
        <v>107</v>
      </c>
      <c r="I1111">
        <f t="shared" si="108"/>
        <v>3</v>
      </c>
    </row>
    <row r="1112" spans="1:9" x14ac:dyDescent="0.3">
      <c r="A1112" t="str">
        <f t="shared" si="103"/>
        <v>20253vr</v>
      </c>
      <c r="B1112">
        <f t="shared" si="107"/>
        <v>3</v>
      </c>
      <c r="C1112" s="18">
        <f t="shared" si="104"/>
        <v>45674</v>
      </c>
      <c r="D1112" t="str">
        <f t="shared" si="105"/>
        <v>vr</v>
      </c>
      <c r="E1112">
        <f t="shared" si="106"/>
        <v>2025</v>
      </c>
      <c r="F1112" t="s">
        <v>107</v>
      </c>
      <c r="G1112" s="122" t="s">
        <v>107</v>
      </c>
      <c r="H1112" s="122" t="s">
        <v>107</v>
      </c>
      <c r="I1112">
        <f t="shared" si="108"/>
        <v>3</v>
      </c>
    </row>
    <row r="1113" spans="1:9" x14ac:dyDescent="0.3">
      <c r="A1113" t="str">
        <f t="shared" si="103"/>
        <v>20253za</v>
      </c>
      <c r="B1113">
        <f t="shared" si="107"/>
        <v>3</v>
      </c>
      <c r="C1113" s="18">
        <f t="shared" si="104"/>
        <v>45675</v>
      </c>
      <c r="D1113" t="str">
        <f t="shared" si="105"/>
        <v>za</v>
      </c>
      <c r="E1113">
        <f t="shared" si="106"/>
        <v>2025</v>
      </c>
      <c r="F1113" t="s">
        <v>107</v>
      </c>
      <c r="G1113" s="122" t="s">
        <v>107</v>
      </c>
      <c r="H1113" s="122" t="s">
        <v>107</v>
      </c>
      <c r="I1113">
        <f t="shared" si="108"/>
        <v>3</v>
      </c>
    </row>
    <row r="1114" spans="1:9" x14ac:dyDescent="0.3">
      <c r="A1114" t="str">
        <f t="shared" si="103"/>
        <v>20253zo</v>
      </c>
      <c r="B1114">
        <f t="shared" si="107"/>
        <v>3</v>
      </c>
      <c r="C1114" s="18">
        <f t="shared" si="104"/>
        <v>45676</v>
      </c>
      <c r="D1114" t="str">
        <f t="shared" si="105"/>
        <v>zo</v>
      </c>
      <c r="E1114">
        <f t="shared" si="106"/>
        <v>2025</v>
      </c>
      <c r="F1114" t="s">
        <v>107</v>
      </c>
      <c r="G1114" s="122" t="s">
        <v>107</v>
      </c>
      <c r="H1114" s="122" t="s">
        <v>107</v>
      </c>
      <c r="I1114">
        <f t="shared" si="108"/>
        <v>3</v>
      </c>
    </row>
    <row r="1115" spans="1:9" x14ac:dyDescent="0.3">
      <c r="A1115" t="str">
        <f t="shared" si="103"/>
        <v>20254ma</v>
      </c>
      <c r="B1115">
        <f t="shared" si="107"/>
        <v>4</v>
      </c>
      <c r="C1115" s="18">
        <f t="shared" si="104"/>
        <v>45677</v>
      </c>
      <c r="D1115" t="str">
        <f t="shared" si="105"/>
        <v>ma</v>
      </c>
      <c r="E1115">
        <f t="shared" si="106"/>
        <v>2025</v>
      </c>
      <c r="F1115" t="s">
        <v>107</v>
      </c>
      <c r="G1115" s="122" t="s">
        <v>107</v>
      </c>
      <c r="H1115" s="122" t="s">
        <v>107</v>
      </c>
      <c r="I1115">
        <f t="shared" si="108"/>
        <v>4</v>
      </c>
    </row>
    <row r="1116" spans="1:9" x14ac:dyDescent="0.3">
      <c r="A1116" t="str">
        <f t="shared" si="103"/>
        <v>20254di</v>
      </c>
      <c r="B1116">
        <f t="shared" si="107"/>
        <v>4</v>
      </c>
      <c r="C1116" s="18">
        <f t="shared" si="104"/>
        <v>45678</v>
      </c>
      <c r="D1116" t="str">
        <f t="shared" si="105"/>
        <v>di</v>
      </c>
      <c r="E1116">
        <f t="shared" si="106"/>
        <v>2025</v>
      </c>
      <c r="F1116" t="s">
        <v>107</v>
      </c>
      <c r="G1116" s="122" t="s">
        <v>107</v>
      </c>
      <c r="H1116" s="122" t="s">
        <v>107</v>
      </c>
      <c r="I1116">
        <f t="shared" si="108"/>
        <v>4</v>
      </c>
    </row>
    <row r="1117" spans="1:9" x14ac:dyDescent="0.3">
      <c r="A1117" t="str">
        <f t="shared" si="103"/>
        <v>20254wo</v>
      </c>
      <c r="B1117">
        <f t="shared" si="107"/>
        <v>4</v>
      </c>
      <c r="C1117" s="18">
        <f t="shared" si="104"/>
        <v>45679</v>
      </c>
      <c r="D1117" t="str">
        <f t="shared" si="105"/>
        <v>wo</v>
      </c>
      <c r="E1117">
        <f t="shared" si="106"/>
        <v>2025</v>
      </c>
      <c r="F1117" t="s">
        <v>107</v>
      </c>
      <c r="G1117" s="122" t="s">
        <v>107</v>
      </c>
      <c r="H1117" s="122" t="s">
        <v>107</v>
      </c>
      <c r="I1117">
        <f t="shared" si="108"/>
        <v>4</v>
      </c>
    </row>
    <row r="1118" spans="1:9" x14ac:dyDescent="0.3">
      <c r="A1118" t="str">
        <f t="shared" si="103"/>
        <v>20254do</v>
      </c>
      <c r="B1118">
        <f t="shared" si="107"/>
        <v>4</v>
      </c>
      <c r="C1118" s="18">
        <f t="shared" si="104"/>
        <v>45680</v>
      </c>
      <c r="D1118" t="str">
        <f t="shared" si="105"/>
        <v>do</v>
      </c>
      <c r="E1118">
        <f t="shared" si="106"/>
        <v>2025</v>
      </c>
      <c r="F1118" t="s">
        <v>107</v>
      </c>
      <c r="G1118" s="122" t="s">
        <v>107</v>
      </c>
      <c r="H1118" s="122" t="s">
        <v>107</v>
      </c>
      <c r="I1118">
        <f t="shared" si="108"/>
        <v>4</v>
      </c>
    </row>
    <row r="1119" spans="1:9" x14ac:dyDescent="0.3">
      <c r="A1119" t="str">
        <f t="shared" si="103"/>
        <v>20254vr</v>
      </c>
      <c r="B1119">
        <f t="shared" si="107"/>
        <v>4</v>
      </c>
      <c r="C1119" s="18">
        <f t="shared" si="104"/>
        <v>45681</v>
      </c>
      <c r="D1119" t="str">
        <f t="shared" si="105"/>
        <v>vr</v>
      </c>
      <c r="E1119">
        <f t="shared" si="106"/>
        <v>2025</v>
      </c>
      <c r="F1119" t="s">
        <v>107</v>
      </c>
      <c r="G1119" s="122" t="s">
        <v>107</v>
      </c>
      <c r="H1119" s="122" t="s">
        <v>107</v>
      </c>
      <c r="I1119">
        <f t="shared" si="108"/>
        <v>4</v>
      </c>
    </row>
    <row r="1120" spans="1:9" x14ac:dyDescent="0.3">
      <c r="A1120" t="str">
        <f t="shared" si="103"/>
        <v>20254za</v>
      </c>
      <c r="B1120">
        <f t="shared" si="107"/>
        <v>4</v>
      </c>
      <c r="C1120" s="18">
        <f t="shared" si="104"/>
        <v>45682</v>
      </c>
      <c r="D1120" t="str">
        <f t="shared" si="105"/>
        <v>za</v>
      </c>
      <c r="E1120">
        <f t="shared" si="106"/>
        <v>2025</v>
      </c>
      <c r="F1120" t="s">
        <v>107</v>
      </c>
      <c r="G1120" s="122" t="s">
        <v>107</v>
      </c>
      <c r="H1120" s="122" t="s">
        <v>107</v>
      </c>
      <c r="I1120">
        <f t="shared" si="108"/>
        <v>4</v>
      </c>
    </row>
    <row r="1121" spans="1:9" x14ac:dyDescent="0.3">
      <c r="A1121" t="str">
        <f t="shared" si="103"/>
        <v>20254zo</v>
      </c>
      <c r="B1121">
        <f t="shared" si="107"/>
        <v>4</v>
      </c>
      <c r="C1121" s="18">
        <f t="shared" si="104"/>
        <v>45683</v>
      </c>
      <c r="D1121" t="str">
        <f t="shared" si="105"/>
        <v>zo</v>
      </c>
      <c r="E1121">
        <f t="shared" si="106"/>
        <v>2025</v>
      </c>
      <c r="F1121" t="s">
        <v>107</v>
      </c>
      <c r="G1121" s="122" t="s">
        <v>107</v>
      </c>
      <c r="H1121" s="122" t="s">
        <v>107</v>
      </c>
      <c r="I1121">
        <f t="shared" si="108"/>
        <v>4</v>
      </c>
    </row>
    <row r="1122" spans="1:9" x14ac:dyDescent="0.3">
      <c r="A1122" t="str">
        <f t="shared" si="103"/>
        <v>20255ma</v>
      </c>
      <c r="B1122">
        <f t="shared" si="107"/>
        <v>5</v>
      </c>
      <c r="C1122" s="18">
        <f t="shared" si="104"/>
        <v>45684</v>
      </c>
      <c r="D1122" t="str">
        <f t="shared" si="105"/>
        <v>ma</v>
      </c>
      <c r="E1122">
        <f t="shared" si="106"/>
        <v>2025</v>
      </c>
      <c r="F1122" t="s">
        <v>107</v>
      </c>
      <c r="G1122" s="122" t="s">
        <v>107</v>
      </c>
      <c r="H1122" s="122" t="s">
        <v>107</v>
      </c>
      <c r="I1122">
        <f t="shared" si="108"/>
        <v>5</v>
      </c>
    </row>
    <row r="1123" spans="1:9" x14ac:dyDescent="0.3">
      <c r="A1123" t="str">
        <f t="shared" si="103"/>
        <v>20255di</v>
      </c>
      <c r="B1123">
        <f t="shared" si="107"/>
        <v>5</v>
      </c>
      <c r="C1123" s="18">
        <f t="shared" si="104"/>
        <v>45685</v>
      </c>
      <c r="D1123" t="str">
        <f t="shared" si="105"/>
        <v>di</v>
      </c>
      <c r="E1123">
        <f t="shared" si="106"/>
        <v>2025</v>
      </c>
      <c r="F1123" t="s">
        <v>107</v>
      </c>
      <c r="G1123" s="122" t="s">
        <v>107</v>
      </c>
      <c r="H1123" s="122" t="s">
        <v>107</v>
      </c>
      <c r="I1123">
        <f t="shared" si="108"/>
        <v>5</v>
      </c>
    </row>
    <row r="1124" spans="1:9" x14ac:dyDescent="0.3">
      <c r="A1124" t="str">
        <f t="shared" si="103"/>
        <v>20255wo</v>
      </c>
      <c r="B1124">
        <f t="shared" si="107"/>
        <v>5</v>
      </c>
      <c r="C1124" s="18">
        <f t="shared" si="104"/>
        <v>45686</v>
      </c>
      <c r="D1124" t="str">
        <f t="shared" si="105"/>
        <v>wo</v>
      </c>
      <c r="E1124">
        <f t="shared" si="106"/>
        <v>2025</v>
      </c>
      <c r="F1124" t="s">
        <v>107</v>
      </c>
      <c r="G1124" s="122" t="s">
        <v>107</v>
      </c>
      <c r="H1124" s="122" t="s">
        <v>107</v>
      </c>
      <c r="I1124">
        <f t="shared" si="108"/>
        <v>5</v>
      </c>
    </row>
    <row r="1125" spans="1:9" x14ac:dyDescent="0.3">
      <c r="A1125" t="str">
        <f t="shared" si="103"/>
        <v>20255do</v>
      </c>
      <c r="B1125">
        <f t="shared" si="107"/>
        <v>5</v>
      </c>
      <c r="C1125" s="18">
        <f t="shared" si="104"/>
        <v>45687</v>
      </c>
      <c r="D1125" t="str">
        <f t="shared" si="105"/>
        <v>do</v>
      </c>
      <c r="E1125">
        <f t="shared" si="106"/>
        <v>2025</v>
      </c>
      <c r="F1125" t="s">
        <v>107</v>
      </c>
      <c r="G1125" s="122" t="s">
        <v>107</v>
      </c>
      <c r="H1125" s="122" t="s">
        <v>107</v>
      </c>
      <c r="I1125">
        <f t="shared" si="108"/>
        <v>5</v>
      </c>
    </row>
    <row r="1126" spans="1:9" x14ac:dyDescent="0.3">
      <c r="A1126" t="str">
        <f t="shared" si="103"/>
        <v>20255vr</v>
      </c>
      <c r="B1126">
        <f t="shared" si="107"/>
        <v>5</v>
      </c>
      <c r="C1126" s="18">
        <f t="shared" si="104"/>
        <v>45688</v>
      </c>
      <c r="D1126" t="str">
        <f t="shared" si="105"/>
        <v>vr</v>
      </c>
      <c r="E1126">
        <f t="shared" si="106"/>
        <v>2025</v>
      </c>
      <c r="F1126" t="s">
        <v>107</v>
      </c>
      <c r="G1126" s="122" t="s">
        <v>107</v>
      </c>
      <c r="H1126" s="122" t="s">
        <v>107</v>
      </c>
      <c r="I1126">
        <f t="shared" si="108"/>
        <v>5</v>
      </c>
    </row>
    <row r="1127" spans="1:9" x14ac:dyDescent="0.3">
      <c r="A1127" t="str">
        <f t="shared" si="103"/>
        <v>20255za</v>
      </c>
      <c r="B1127">
        <f t="shared" si="107"/>
        <v>5</v>
      </c>
      <c r="C1127" s="18">
        <f t="shared" si="104"/>
        <v>45689</v>
      </c>
      <c r="D1127" t="str">
        <f t="shared" si="105"/>
        <v>za</v>
      </c>
      <c r="E1127">
        <f t="shared" si="106"/>
        <v>2025</v>
      </c>
      <c r="F1127" t="s">
        <v>107</v>
      </c>
      <c r="G1127" s="122" t="s">
        <v>107</v>
      </c>
      <c r="H1127" s="122" t="s">
        <v>107</v>
      </c>
      <c r="I1127">
        <f t="shared" si="108"/>
        <v>5</v>
      </c>
    </row>
    <row r="1128" spans="1:9" x14ac:dyDescent="0.3">
      <c r="A1128" t="str">
        <f t="shared" si="103"/>
        <v>20255zo</v>
      </c>
      <c r="B1128">
        <f t="shared" si="107"/>
        <v>5</v>
      </c>
      <c r="C1128" s="18">
        <f t="shared" si="104"/>
        <v>45690</v>
      </c>
      <c r="D1128" t="str">
        <f t="shared" si="105"/>
        <v>zo</v>
      </c>
      <c r="E1128">
        <f t="shared" si="106"/>
        <v>2025</v>
      </c>
      <c r="F1128" t="s">
        <v>107</v>
      </c>
      <c r="G1128" s="122" t="s">
        <v>107</v>
      </c>
      <c r="H1128" s="122" t="s">
        <v>107</v>
      </c>
      <c r="I1128">
        <f t="shared" si="108"/>
        <v>5</v>
      </c>
    </row>
    <row r="1129" spans="1:9" x14ac:dyDescent="0.3">
      <c r="A1129" t="str">
        <f t="shared" si="103"/>
        <v>20256ma</v>
      </c>
      <c r="B1129">
        <f t="shared" si="107"/>
        <v>6</v>
      </c>
      <c r="C1129" s="18">
        <f t="shared" si="104"/>
        <v>45691</v>
      </c>
      <c r="D1129" t="str">
        <f t="shared" si="105"/>
        <v>ma</v>
      </c>
      <c r="E1129">
        <f t="shared" si="106"/>
        <v>2025</v>
      </c>
      <c r="F1129" t="s">
        <v>107</v>
      </c>
      <c r="G1129" s="122" t="s">
        <v>107</v>
      </c>
      <c r="H1129" s="122" t="s">
        <v>107</v>
      </c>
      <c r="I1129">
        <f t="shared" si="108"/>
        <v>6</v>
      </c>
    </row>
    <row r="1130" spans="1:9" x14ac:dyDescent="0.3">
      <c r="A1130" t="str">
        <f t="shared" si="103"/>
        <v>20256di</v>
      </c>
      <c r="B1130">
        <f t="shared" si="107"/>
        <v>6</v>
      </c>
      <c r="C1130" s="18">
        <f t="shared" si="104"/>
        <v>45692</v>
      </c>
      <c r="D1130" t="str">
        <f t="shared" si="105"/>
        <v>di</v>
      </c>
      <c r="E1130">
        <f t="shared" si="106"/>
        <v>2025</v>
      </c>
      <c r="F1130" t="s">
        <v>107</v>
      </c>
      <c r="G1130" s="122" t="s">
        <v>107</v>
      </c>
      <c r="H1130" s="122" t="s">
        <v>107</v>
      </c>
      <c r="I1130">
        <f t="shared" si="108"/>
        <v>6</v>
      </c>
    </row>
    <row r="1131" spans="1:9" x14ac:dyDescent="0.3">
      <c r="A1131" t="str">
        <f t="shared" si="103"/>
        <v>20256wo</v>
      </c>
      <c r="B1131">
        <f t="shared" si="107"/>
        <v>6</v>
      </c>
      <c r="C1131" s="18">
        <f t="shared" si="104"/>
        <v>45693</v>
      </c>
      <c r="D1131" t="str">
        <f t="shared" si="105"/>
        <v>wo</v>
      </c>
      <c r="E1131">
        <f t="shared" si="106"/>
        <v>2025</v>
      </c>
      <c r="F1131" t="s">
        <v>107</v>
      </c>
      <c r="G1131" s="122" t="s">
        <v>107</v>
      </c>
      <c r="H1131" s="122" t="s">
        <v>107</v>
      </c>
      <c r="I1131">
        <f t="shared" si="108"/>
        <v>6</v>
      </c>
    </row>
    <row r="1132" spans="1:9" x14ac:dyDescent="0.3">
      <c r="A1132" t="str">
        <f t="shared" si="103"/>
        <v>20256do</v>
      </c>
      <c r="B1132">
        <f t="shared" si="107"/>
        <v>6</v>
      </c>
      <c r="C1132" s="18">
        <f t="shared" si="104"/>
        <v>45694</v>
      </c>
      <c r="D1132" t="str">
        <f t="shared" si="105"/>
        <v>do</v>
      </c>
      <c r="E1132">
        <f t="shared" si="106"/>
        <v>2025</v>
      </c>
      <c r="F1132" t="s">
        <v>107</v>
      </c>
      <c r="G1132" s="122" t="s">
        <v>107</v>
      </c>
      <c r="H1132" s="122" t="s">
        <v>107</v>
      </c>
      <c r="I1132">
        <f t="shared" si="108"/>
        <v>6</v>
      </c>
    </row>
    <row r="1133" spans="1:9" x14ac:dyDescent="0.3">
      <c r="A1133" t="str">
        <f t="shared" si="103"/>
        <v>20256vr</v>
      </c>
      <c r="B1133">
        <f t="shared" si="107"/>
        <v>6</v>
      </c>
      <c r="C1133" s="18">
        <f t="shared" si="104"/>
        <v>45695</v>
      </c>
      <c r="D1133" t="str">
        <f t="shared" si="105"/>
        <v>vr</v>
      </c>
      <c r="E1133">
        <f t="shared" si="106"/>
        <v>2025</v>
      </c>
      <c r="F1133" t="s">
        <v>107</v>
      </c>
      <c r="G1133" s="122" t="s">
        <v>107</v>
      </c>
      <c r="H1133" s="122" t="s">
        <v>107</v>
      </c>
      <c r="I1133">
        <f t="shared" si="108"/>
        <v>6</v>
      </c>
    </row>
    <row r="1134" spans="1:9" x14ac:dyDescent="0.3">
      <c r="A1134" t="str">
        <f t="shared" si="103"/>
        <v>20256za</v>
      </c>
      <c r="B1134">
        <f t="shared" si="107"/>
        <v>6</v>
      </c>
      <c r="C1134" s="18">
        <f t="shared" si="104"/>
        <v>45696</v>
      </c>
      <c r="D1134" t="str">
        <f t="shared" si="105"/>
        <v>za</v>
      </c>
      <c r="E1134">
        <f t="shared" si="106"/>
        <v>2025</v>
      </c>
      <c r="F1134" t="s">
        <v>107</v>
      </c>
      <c r="G1134" s="122" t="s">
        <v>107</v>
      </c>
      <c r="H1134" s="122" t="s">
        <v>107</v>
      </c>
      <c r="I1134">
        <f t="shared" si="108"/>
        <v>6</v>
      </c>
    </row>
    <row r="1135" spans="1:9" x14ac:dyDescent="0.3">
      <c r="A1135" t="str">
        <f t="shared" si="103"/>
        <v>20256zo</v>
      </c>
      <c r="B1135">
        <f t="shared" si="107"/>
        <v>6</v>
      </c>
      <c r="C1135" s="18">
        <f t="shared" si="104"/>
        <v>45697</v>
      </c>
      <c r="D1135" t="str">
        <f t="shared" si="105"/>
        <v>zo</v>
      </c>
      <c r="E1135">
        <f t="shared" si="106"/>
        <v>2025</v>
      </c>
      <c r="F1135" t="s">
        <v>107</v>
      </c>
      <c r="G1135" s="122" t="s">
        <v>107</v>
      </c>
      <c r="H1135" s="122" t="s">
        <v>107</v>
      </c>
      <c r="I1135">
        <f t="shared" si="108"/>
        <v>6</v>
      </c>
    </row>
    <row r="1136" spans="1:9" x14ac:dyDescent="0.3">
      <c r="A1136" t="str">
        <f t="shared" si="103"/>
        <v>20257ma</v>
      </c>
      <c r="B1136">
        <f t="shared" si="107"/>
        <v>7</v>
      </c>
      <c r="C1136" s="18">
        <f t="shared" si="104"/>
        <v>45698</v>
      </c>
      <c r="D1136" t="str">
        <f t="shared" si="105"/>
        <v>ma</v>
      </c>
      <c r="E1136">
        <f t="shared" si="106"/>
        <v>2025</v>
      </c>
      <c r="F1136" t="s">
        <v>107</v>
      </c>
      <c r="G1136" s="122" t="s">
        <v>107</v>
      </c>
      <c r="H1136" s="122" t="s">
        <v>107</v>
      </c>
      <c r="I1136">
        <f t="shared" si="108"/>
        <v>7</v>
      </c>
    </row>
    <row r="1137" spans="1:9" x14ac:dyDescent="0.3">
      <c r="A1137" t="str">
        <f t="shared" si="103"/>
        <v>20257di</v>
      </c>
      <c r="B1137">
        <f t="shared" si="107"/>
        <v>7</v>
      </c>
      <c r="C1137" s="18">
        <f t="shared" si="104"/>
        <v>45699</v>
      </c>
      <c r="D1137" t="str">
        <f t="shared" si="105"/>
        <v>di</v>
      </c>
      <c r="E1137">
        <f t="shared" si="106"/>
        <v>2025</v>
      </c>
      <c r="F1137" t="s">
        <v>107</v>
      </c>
      <c r="G1137" s="122" t="s">
        <v>107</v>
      </c>
      <c r="H1137" s="122" t="s">
        <v>107</v>
      </c>
      <c r="I1137">
        <f t="shared" si="108"/>
        <v>7</v>
      </c>
    </row>
    <row r="1138" spans="1:9" x14ac:dyDescent="0.3">
      <c r="A1138" t="str">
        <f t="shared" si="103"/>
        <v>20257wo</v>
      </c>
      <c r="B1138">
        <f t="shared" si="107"/>
        <v>7</v>
      </c>
      <c r="C1138" s="18">
        <f t="shared" si="104"/>
        <v>45700</v>
      </c>
      <c r="D1138" t="str">
        <f t="shared" si="105"/>
        <v>wo</v>
      </c>
      <c r="E1138">
        <f t="shared" si="106"/>
        <v>2025</v>
      </c>
      <c r="F1138" t="s">
        <v>107</v>
      </c>
      <c r="G1138" s="122" t="s">
        <v>107</v>
      </c>
      <c r="H1138" s="122" t="s">
        <v>107</v>
      </c>
      <c r="I1138">
        <f t="shared" si="108"/>
        <v>7</v>
      </c>
    </row>
    <row r="1139" spans="1:9" x14ac:dyDescent="0.3">
      <c r="A1139" t="str">
        <f t="shared" si="103"/>
        <v>20257do</v>
      </c>
      <c r="B1139">
        <f t="shared" si="107"/>
        <v>7</v>
      </c>
      <c r="C1139" s="18">
        <f t="shared" si="104"/>
        <v>45701</v>
      </c>
      <c r="D1139" t="str">
        <f t="shared" si="105"/>
        <v>do</v>
      </c>
      <c r="E1139">
        <f t="shared" si="106"/>
        <v>2025</v>
      </c>
      <c r="F1139" t="s">
        <v>107</v>
      </c>
      <c r="G1139" s="122" t="s">
        <v>107</v>
      </c>
      <c r="H1139" s="122" t="s">
        <v>107</v>
      </c>
      <c r="I1139">
        <f t="shared" si="108"/>
        <v>7</v>
      </c>
    </row>
    <row r="1140" spans="1:9" x14ac:dyDescent="0.3">
      <c r="A1140" t="str">
        <f t="shared" si="103"/>
        <v>20257vr</v>
      </c>
      <c r="B1140">
        <f t="shared" si="107"/>
        <v>7</v>
      </c>
      <c r="C1140" s="18">
        <f t="shared" si="104"/>
        <v>45702</v>
      </c>
      <c r="D1140" t="str">
        <f t="shared" si="105"/>
        <v>vr</v>
      </c>
      <c r="E1140">
        <f t="shared" si="106"/>
        <v>2025</v>
      </c>
      <c r="F1140" t="s">
        <v>107</v>
      </c>
      <c r="G1140" s="122" t="s">
        <v>107</v>
      </c>
      <c r="H1140" s="122" t="s">
        <v>107</v>
      </c>
      <c r="I1140">
        <f t="shared" si="108"/>
        <v>7</v>
      </c>
    </row>
    <row r="1141" spans="1:9" x14ac:dyDescent="0.3">
      <c r="A1141" t="str">
        <f t="shared" si="103"/>
        <v>20257za</v>
      </c>
      <c r="B1141">
        <f t="shared" si="107"/>
        <v>7</v>
      </c>
      <c r="C1141" s="18">
        <f t="shared" si="104"/>
        <v>45703</v>
      </c>
      <c r="D1141" t="str">
        <f t="shared" si="105"/>
        <v>za</v>
      </c>
      <c r="E1141">
        <f t="shared" si="106"/>
        <v>2025</v>
      </c>
      <c r="F1141" t="s">
        <v>94</v>
      </c>
      <c r="G1141" s="122" t="s">
        <v>107</v>
      </c>
      <c r="H1141" s="122" t="s">
        <v>107</v>
      </c>
      <c r="I1141">
        <f t="shared" si="108"/>
        <v>7</v>
      </c>
    </row>
    <row r="1142" spans="1:9" x14ac:dyDescent="0.3">
      <c r="A1142" t="str">
        <f t="shared" si="103"/>
        <v>20257zo</v>
      </c>
      <c r="B1142">
        <f t="shared" si="107"/>
        <v>7</v>
      </c>
      <c r="C1142" s="18">
        <f t="shared" si="104"/>
        <v>45704</v>
      </c>
      <c r="D1142" t="str">
        <f t="shared" si="105"/>
        <v>zo</v>
      </c>
      <c r="E1142">
        <f t="shared" si="106"/>
        <v>2025</v>
      </c>
      <c r="F1142" t="s">
        <v>94</v>
      </c>
      <c r="G1142" s="122" t="s">
        <v>107</v>
      </c>
      <c r="H1142" s="122" t="s">
        <v>107</v>
      </c>
      <c r="I1142">
        <f t="shared" si="108"/>
        <v>7</v>
      </c>
    </row>
    <row r="1143" spans="1:9" x14ac:dyDescent="0.3">
      <c r="A1143" t="str">
        <f t="shared" si="103"/>
        <v>20258ma</v>
      </c>
      <c r="B1143">
        <f t="shared" si="107"/>
        <v>8</v>
      </c>
      <c r="C1143" s="18">
        <f t="shared" si="104"/>
        <v>45705</v>
      </c>
      <c r="D1143" t="str">
        <f t="shared" si="105"/>
        <v>ma</v>
      </c>
      <c r="E1143">
        <f t="shared" si="106"/>
        <v>2025</v>
      </c>
      <c r="F1143" t="s">
        <v>94</v>
      </c>
      <c r="G1143" s="122" t="s">
        <v>107</v>
      </c>
      <c r="H1143" s="122" t="s">
        <v>107</v>
      </c>
      <c r="I1143">
        <f t="shared" si="108"/>
        <v>8</v>
      </c>
    </row>
    <row r="1144" spans="1:9" x14ac:dyDescent="0.3">
      <c r="A1144" t="str">
        <f t="shared" si="103"/>
        <v>20258di</v>
      </c>
      <c r="B1144">
        <f t="shared" si="107"/>
        <v>8</v>
      </c>
      <c r="C1144" s="18">
        <f t="shared" si="104"/>
        <v>45706</v>
      </c>
      <c r="D1144" t="str">
        <f t="shared" si="105"/>
        <v>di</v>
      </c>
      <c r="E1144">
        <f t="shared" si="106"/>
        <v>2025</v>
      </c>
      <c r="F1144" t="s">
        <v>94</v>
      </c>
      <c r="G1144" s="122" t="s">
        <v>107</v>
      </c>
      <c r="H1144" s="122" t="s">
        <v>107</v>
      </c>
      <c r="I1144">
        <f t="shared" si="108"/>
        <v>8</v>
      </c>
    </row>
    <row r="1145" spans="1:9" x14ac:dyDescent="0.3">
      <c r="A1145" t="str">
        <f t="shared" si="103"/>
        <v>20258wo</v>
      </c>
      <c r="B1145">
        <f t="shared" si="107"/>
        <v>8</v>
      </c>
      <c r="C1145" s="18">
        <f t="shared" si="104"/>
        <v>45707</v>
      </c>
      <c r="D1145" t="str">
        <f t="shared" si="105"/>
        <v>wo</v>
      </c>
      <c r="E1145">
        <f t="shared" si="106"/>
        <v>2025</v>
      </c>
      <c r="F1145" t="s">
        <v>94</v>
      </c>
      <c r="G1145" s="122" t="s">
        <v>107</v>
      </c>
      <c r="H1145" s="122" t="s">
        <v>107</v>
      </c>
      <c r="I1145">
        <f t="shared" si="108"/>
        <v>8</v>
      </c>
    </row>
    <row r="1146" spans="1:9" x14ac:dyDescent="0.3">
      <c r="A1146" t="str">
        <f t="shared" si="103"/>
        <v>20258do</v>
      </c>
      <c r="B1146">
        <f t="shared" si="107"/>
        <v>8</v>
      </c>
      <c r="C1146" s="18">
        <f t="shared" si="104"/>
        <v>45708</v>
      </c>
      <c r="D1146" t="str">
        <f t="shared" si="105"/>
        <v>do</v>
      </c>
      <c r="E1146">
        <f t="shared" si="106"/>
        <v>2025</v>
      </c>
      <c r="F1146" t="s">
        <v>94</v>
      </c>
      <c r="G1146" s="122" t="s">
        <v>107</v>
      </c>
      <c r="H1146" s="122" t="s">
        <v>107</v>
      </c>
      <c r="I1146">
        <f t="shared" si="108"/>
        <v>8</v>
      </c>
    </row>
    <row r="1147" spans="1:9" x14ac:dyDescent="0.3">
      <c r="A1147" t="str">
        <f t="shared" si="103"/>
        <v>20258vr</v>
      </c>
      <c r="B1147">
        <f t="shared" si="107"/>
        <v>8</v>
      </c>
      <c r="C1147" s="18">
        <f t="shared" si="104"/>
        <v>45709</v>
      </c>
      <c r="D1147" t="str">
        <f t="shared" si="105"/>
        <v>vr</v>
      </c>
      <c r="E1147">
        <f t="shared" si="106"/>
        <v>2025</v>
      </c>
      <c r="F1147" t="s">
        <v>94</v>
      </c>
      <c r="G1147" s="122" t="s">
        <v>107</v>
      </c>
      <c r="H1147" s="122" t="s">
        <v>107</v>
      </c>
      <c r="I1147">
        <f t="shared" si="108"/>
        <v>8</v>
      </c>
    </row>
    <row r="1148" spans="1:9" x14ac:dyDescent="0.3">
      <c r="A1148" t="str">
        <f t="shared" si="103"/>
        <v>20258za</v>
      </c>
      <c r="B1148">
        <f t="shared" si="107"/>
        <v>8</v>
      </c>
      <c r="C1148" s="18">
        <f t="shared" si="104"/>
        <v>45710</v>
      </c>
      <c r="D1148" t="str">
        <f t="shared" si="105"/>
        <v>za</v>
      </c>
      <c r="E1148">
        <f t="shared" si="106"/>
        <v>2025</v>
      </c>
      <c r="F1148" t="s">
        <v>94</v>
      </c>
      <c r="G1148" s="122" t="s">
        <v>94</v>
      </c>
      <c r="H1148" s="122" t="s">
        <v>94</v>
      </c>
      <c r="I1148">
        <f t="shared" si="108"/>
        <v>8</v>
      </c>
    </row>
    <row r="1149" spans="1:9" x14ac:dyDescent="0.3">
      <c r="A1149" t="str">
        <f t="shared" si="103"/>
        <v>20258zo</v>
      </c>
      <c r="B1149">
        <f t="shared" si="107"/>
        <v>8</v>
      </c>
      <c r="C1149" s="18">
        <f t="shared" si="104"/>
        <v>45711</v>
      </c>
      <c r="D1149" t="str">
        <f t="shared" si="105"/>
        <v>zo</v>
      </c>
      <c r="E1149">
        <f t="shared" si="106"/>
        <v>2025</v>
      </c>
      <c r="F1149" t="s">
        <v>94</v>
      </c>
      <c r="G1149" s="122" t="s">
        <v>94</v>
      </c>
      <c r="H1149" s="122" t="s">
        <v>94</v>
      </c>
      <c r="I1149">
        <f t="shared" si="108"/>
        <v>8</v>
      </c>
    </row>
    <row r="1150" spans="1:9" x14ac:dyDescent="0.3">
      <c r="A1150" t="str">
        <f t="shared" si="103"/>
        <v>20259ma</v>
      </c>
      <c r="B1150">
        <f t="shared" si="107"/>
        <v>9</v>
      </c>
      <c r="C1150" s="18">
        <f t="shared" si="104"/>
        <v>45712</v>
      </c>
      <c r="D1150" t="str">
        <f t="shared" si="105"/>
        <v>ma</v>
      </c>
      <c r="E1150">
        <f t="shared" si="106"/>
        <v>2025</v>
      </c>
      <c r="F1150" t="s">
        <v>107</v>
      </c>
      <c r="G1150" s="122" t="s">
        <v>94</v>
      </c>
      <c r="H1150" s="122" t="s">
        <v>94</v>
      </c>
      <c r="I1150">
        <f t="shared" si="108"/>
        <v>9</v>
      </c>
    </row>
    <row r="1151" spans="1:9" x14ac:dyDescent="0.3">
      <c r="A1151" t="str">
        <f t="shared" si="103"/>
        <v>20259di</v>
      </c>
      <c r="B1151">
        <f t="shared" si="107"/>
        <v>9</v>
      </c>
      <c r="C1151" s="18">
        <f t="shared" si="104"/>
        <v>45713</v>
      </c>
      <c r="D1151" t="str">
        <f t="shared" si="105"/>
        <v>di</v>
      </c>
      <c r="E1151">
        <f t="shared" si="106"/>
        <v>2025</v>
      </c>
      <c r="F1151" t="s">
        <v>107</v>
      </c>
      <c r="G1151" s="122" t="s">
        <v>94</v>
      </c>
      <c r="H1151" s="122" t="s">
        <v>94</v>
      </c>
      <c r="I1151">
        <f t="shared" si="108"/>
        <v>9</v>
      </c>
    </row>
    <row r="1152" spans="1:9" x14ac:dyDescent="0.3">
      <c r="A1152" t="str">
        <f t="shared" si="103"/>
        <v>20259wo</v>
      </c>
      <c r="B1152">
        <f t="shared" si="107"/>
        <v>9</v>
      </c>
      <c r="C1152" s="18">
        <f t="shared" si="104"/>
        <v>45714</v>
      </c>
      <c r="D1152" t="str">
        <f t="shared" si="105"/>
        <v>wo</v>
      </c>
      <c r="E1152">
        <f t="shared" si="106"/>
        <v>2025</v>
      </c>
      <c r="F1152" t="s">
        <v>107</v>
      </c>
      <c r="G1152" s="122" t="s">
        <v>94</v>
      </c>
      <c r="H1152" s="122" t="s">
        <v>94</v>
      </c>
      <c r="I1152">
        <f t="shared" si="108"/>
        <v>9</v>
      </c>
    </row>
    <row r="1153" spans="1:9" x14ac:dyDescent="0.3">
      <c r="A1153" t="str">
        <f t="shared" si="103"/>
        <v>20259do</v>
      </c>
      <c r="B1153">
        <f t="shared" si="107"/>
        <v>9</v>
      </c>
      <c r="C1153" s="18">
        <f t="shared" si="104"/>
        <v>45715</v>
      </c>
      <c r="D1153" t="str">
        <f t="shared" si="105"/>
        <v>do</v>
      </c>
      <c r="E1153">
        <f t="shared" si="106"/>
        <v>2025</v>
      </c>
      <c r="F1153" t="s">
        <v>107</v>
      </c>
      <c r="G1153" s="122" t="s">
        <v>94</v>
      </c>
      <c r="H1153" s="122" t="s">
        <v>94</v>
      </c>
      <c r="I1153">
        <f t="shared" si="108"/>
        <v>9</v>
      </c>
    </row>
    <row r="1154" spans="1:9" x14ac:dyDescent="0.3">
      <c r="A1154" t="str">
        <f t="shared" ref="A1154:A1217" si="109">E1154&amp;B1154&amp;D1154</f>
        <v>20259vr</v>
      </c>
      <c r="B1154">
        <f t="shared" si="107"/>
        <v>9</v>
      </c>
      <c r="C1154" s="18">
        <f t="shared" si="104"/>
        <v>45716</v>
      </c>
      <c r="D1154" t="str">
        <f t="shared" si="105"/>
        <v>vr</v>
      </c>
      <c r="E1154">
        <f t="shared" si="106"/>
        <v>2025</v>
      </c>
      <c r="F1154" t="s">
        <v>107</v>
      </c>
      <c r="G1154" s="122" t="s">
        <v>94</v>
      </c>
      <c r="H1154" s="122" t="s">
        <v>94</v>
      </c>
      <c r="I1154">
        <f t="shared" si="108"/>
        <v>9</v>
      </c>
    </row>
    <row r="1155" spans="1:9" x14ac:dyDescent="0.3">
      <c r="A1155" t="str">
        <f t="shared" si="109"/>
        <v>20259za</v>
      </c>
      <c r="B1155">
        <f t="shared" si="107"/>
        <v>9</v>
      </c>
      <c r="C1155" s="18">
        <f t="shared" si="104"/>
        <v>45717</v>
      </c>
      <c r="D1155" t="str">
        <f t="shared" si="105"/>
        <v>za</v>
      </c>
      <c r="E1155">
        <f t="shared" si="106"/>
        <v>2025</v>
      </c>
      <c r="F1155" t="s">
        <v>107</v>
      </c>
      <c r="G1155" s="122" t="s">
        <v>94</v>
      </c>
      <c r="H1155" s="122" t="s">
        <v>94</v>
      </c>
      <c r="I1155">
        <f t="shared" si="108"/>
        <v>9</v>
      </c>
    </row>
    <row r="1156" spans="1:9" x14ac:dyDescent="0.3">
      <c r="A1156" t="str">
        <f t="shared" si="109"/>
        <v>20259zo</v>
      </c>
      <c r="B1156">
        <f t="shared" si="107"/>
        <v>9</v>
      </c>
      <c r="C1156" s="18">
        <f t="shared" si="104"/>
        <v>45718</v>
      </c>
      <c r="D1156" t="str">
        <f t="shared" si="105"/>
        <v>zo</v>
      </c>
      <c r="E1156">
        <f t="shared" si="106"/>
        <v>2025</v>
      </c>
      <c r="F1156" t="s">
        <v>107</v>
      </c>
      <c r="G1156" s="122" t="s">
        <v>94</v>
      </c>
      <c r="H1156" s="122" t="s">
        <v>94</v>
      </c>
      <c r="I1156">
        <f t="shared" si="108"/>
        <v>9</v>
      </c>
    </row>
    <row r="1157" spans="1:9" x14ac:dyDescent="0.3">
      <c r="A1157" t="str">
        <f t="shared" si="109"/>
        <v>202510ma</v>
      </c>
      <c r="B1157">
        <f t="shared" si="107"/>
        <v>10</v>
      </c>
      <c r="C1157" s="18">
        <f t="shared" si="104"/>
        <v>45719</v>
      </c>
      <c r="D1157" t="str">
        <f t="shared" si="105"/>
        <v>ma</v>
      </c>
      <c r="E1157">
        <f t="shared" si="106"/>
        <v>2025</v>
      </c>
      <c r="F1157" t="s">
        <v>107</v>
      </c>
      <c r="G1157" s="122" t="s">
        <v>107</v>
      </c>
      <c r="H1157" s="122" t="s">
        <v>107</v>
      </c>
      <c r="I1157">
        <f t="shared" si="108"/>
        <v>10</v>
      </c>
    </row>
    <row r="1158" spans="1:9" x14ac:dyDescent="0.3">
      <c r="A1158" t="str">
        <f t="shared" si="109"/>
        <v>202510di</v>
      </c>
      <c r="B1158">
        <f t="shared" si="107"/>
        <v>10</v>
      </c>
      <c r="C1158" s="18">
        <f t="shared" si="104"/>
        <v>45720</v>
      </c>
      <c r="D1158" t="str">
        <f t="shared" si="105"/>
        <v>di</v>
      </c>
      <c r="E1158">
        <f t="shared" si="106"/>
        <v>2025</v>
      </c>
      <c r="F1158" t="s">
        <v>107</v>
      </c>
      <c r="G1158" s="122" t="s">
        <v>107</v>
      </c>
      <c r="H1158" s="122" t="s">
        <v>107</v>
      </c>
      <c r="I1158">
        <f t="shared" si="108"/>
        <v>10</v>
      </c>
    </row>
    <row r="1159" spans="1:9" x14ac:dyDescent="0.3">
      <c r="A1159" t="str">
        <f t="shared" si="109"/>
        <v>202510wo</v>
      </c>
      <c r="B1159">
        <f t="shared" si="107"/>
        <v>10</v>
      </c>
      <c r="C1159" s="18">
        <f t="shared" si="104"/>
        <v>45721</v>
      </c>
      <c r="D1159" t="str">
        <f t="shared" si="105"/>
        <v>wo</v>
      </c>
      <c r="E1159">
        <f t="shared" si="106"/>
        <v>2025</v>
      </c>
      <c r="F1159" t="s">
        <v>107</v>
      </c>
      <c r="G1159" s="122" t="s">
        <v>107</v>
      </c>
      <c r="H1159" s="122" t="s">
        <v>107</v>
      </c>
      <c r="I1159">
        <f t="shared" si="108"/>
        <v>10</v>
      </c>
    </row>
    <row r="1160" spans="1:9" x14ac:dyDescent="0.3">
      <c r="A1160" t="str">
        <f t="shared" si="109"/>
        <v>202510do</v>
      </c>
      <c r="B1160">
        <f t="shared" si="107"/>
        <v>10</v>
      </c>
      <c r="C1160" s="18">
        <f t="shared" si="104"/>
        <v>45722</v>
      </c>
      <c r="D1160" t="str">
        <f t="shared" si="105"/>
        <v>do</v>
      </c>
      <c r="E1160">
        <f t="shared" si="106"/>
        <v>2025</v>
      </c>
      <c r="F1160" t="s">
        <v>107</v>
      </c>
      <c r="G1160" s="122" t="s">
        <v>107</v>
      </c>
      <c r="H1160" s="122" t="s">
        <v>107</v>
      </c>
      <c r="I1160">
        <f t="shared" si="108"/>
        <v>10</v>
      </c>
    </row>
    <row r="1161" spans="1:9" x14ac:dyDescent="0.3">
      <c r="A1161" t="str">
        <f t="shared" si="109"/>
        <v>202510vr</v>
      </c>
      <c r="B1161">
        <f t="shared" si="107"/>
        <v>10</v>
      </c>
      <c r="C1161" s="18">
        <f t="shared" si="104"/>
        <v>45723</v>
      </c>
      <c r="D1161" t="str">
        <f t="shared" si="105"/>
        <v>vr</v>
      </c>
      <c r="E1161">
        <f t="shared" si="106"/>
        <v>2025</v>
      </c>
      <c r="F1161" t="s">
        <v>107</v>
      </c>
      <c r="G1161" s="122" t="s">
        <v>107</v>
      </c>
      <c r="H1161" s="122" t="s">
        <v>107</v>
      </c>
      <c r="I1161">
        <f t="shared" si="108"/>
        <v>10</v>
      </c>
    </row>
    <row r="1162" spans="1:9" x14ac:dyDescent="0.3">
      <c r="A1162" t="str">
        <f t="shared" si="109"/>
        <v>202510za</v>
      </c>
      <c r="B1162">
        <f t="shared" si="107"/>
        <v>10</v>
      </c>
      <c r="C1162" s="18">
        <f t="shared" ref="C1162:C1225" si="110">C1161+1</f>
        <v>45724</v>
      </c>
      <c r="D1162" t="str">
        <f t="shared" ref="D1162:D1225" si="111">+D1155</f>
        <v>za</v>
      </c>
      <c r="E1162">
        <f t="shared" ref="E1162:E1225" si="112">YEAR(C1162)</f>
        <v>2025</v>
      </c>
      <c r="F1162" t="s">
        <v>107</v>
      </c>
      <c r="G1162" s="122" t="s">
        <v>107</v>
      </c>
      <c r="H1162" s="122" t="s">
        <v>107</v>
      </c>
      <c r="I1162">
        <f t="shared" si="108"/>
        <v>10</v>
      </c>
    </row>
    <row r="1163" spans="1:9" x14ac:dyDescent="0.3">
      <c r="A1163" t="str">
        <f t="shared" si="109"/>
        <v>202510zo</v>
      </c>
      <c r="B1163">
        <f t="shared" si="107"/>
        <v>10</v>
      </c>
      <c r="C1163" s="18">
        <f t="shared" si="110"/>
        <v>45725</v>
      </c>
      <c r="D1163" t="str">
        <f t="shared" si="111"/>
        <v>zo</v>
      </c>
      <c r="E1163">
        <f t="shared" si="112"/>
        <v>2025</v>
      </c>
      <c r="F1163" t="s">
        <v>107</v>
      </c>
      <c r="G1163" s="122" t="s">
        <v>107</v>
      </c>
      <c r="H1163" s="122" t="s">
        <v>107</v>
      </c>
      <c r="I1163">
        <f t="shared" si="108"/>
        <v>10</v>
      </c>
    </row>
    <row r="1164" spans="1:9" x14ac:dyDescent="0.3">
      <c r="A1164" t="str">
        <f t="shared" si="109"/>
        <v>202511ma</v>
      </c>
      <c r="B1164">
        <f t="shared" si="107"/>
        <v>11</v>
      </c>
      <c r="C1164" s="18">
        <f t="shared" si="110"/>
        <v>45726</v>
      </c>
      <c r="D1164" t="str">
        <f t="shared" si="111"/>
        <v>ma</v>
      </c>
      <c r="E1164">
        <f t="shared" si="112"/>
        <v>2025</v>
      </c>
      <c r="F1164" t="s">
        <v>107</v>
      </c>
      <c r="G1164" s="122" t="s">
        <v>107</v>
      </c>
      <c r="H1164" s="122" t="s">
        <v>107</v>
      </c>
      <c r="I1164">
        <f t="shared" si="108"/>
        <v>11</v>
      </c>
    </row>
    <row r="1165" spans="1:9" x14ac:dyDescent="0.3">
      <c r="A1165" t="str">
        <f t="shared" si="109"/>
        <v>202511di</v>
      </c>
      <c r="B1165">
        <f t="shared" ref="B1165:B1228" si="113">B1158+1</f>
        <v>11</v>
      </c>
      <c r="C1165" s="18">
        <f t="shared" si="110"/>
        <v>45727</v>
      </c>
      <c r="D1165" t="str">
        <f t="shared" si="111"/>
        <v>di</v>
      </c>
      <c r="E1165">
        <f t="shared" si="112"/>
        <v>2025</v>
      </c>
      <c r="F1165" t="s">
        <v>107</v>
      </c>
      <c r="G1165" s="122" t="s">
        <v>107</v>
      </c>
      <c r="H1165" s="122" t="s">
        <v>107</v>
      </c>
      <c r="I1165">
        <f t="shared" ref="I1165:I1228" si="114">+I1158+1</f>
        <v>11</v>
      </c>
    </row>
    <row r="1166" spans="1:9" x14ac:dyDescent="0.3">
      <c r="A1166" t="str">
        <f t="shared" si="109"/>
        <v>202511wo</v>
      </c>
      <c r="B1166">
        <f t="shared" si="113"/>
        <v>11</v>
      </c>
      <c r="C1166" s="18">
        <f t="shared" si="110"/>
        <v>45728</v>
      </c>
      <c r="D1166" t="str">
        <f t="shared" si="111"/>
        <v>wo</v>
      </c>
      <c r="E1166">
        <f t="shared" si="112"/>
        <v>2025</v>
      </c>
      <c r="F1166" t="s">
        <v>107</v>
      </c>
      <c r="G1166" s="122" t="s">
        <v>107</v>
      </c>
      <c r="H1166" s="122" t="s">
        <v>107</v>
      </c>
      <c r="I1166">
        <f t="shared" si="114"/>
        <v>11</v>
      </c>
    </row>
    <row r="1167" spans="1:9" x14ac:dyDescent="0.3">
      <c r="A1167" t="str">
        <f t="shared" si="109"/>
        <v>202511do</v>
      </c>
      <c r="B1167">
        <f t="shared" si="113"/>
        <v>11</v>
      </c>
      <c r="C1167" s="18">
        <f t="shared" si="110"/>
        <v>45729</v>
      </c>
      <c r="D1167" t="str">
        <f t="shared" si="111"/>
        <v>do</v>
      </c>
      <c r="E1167">
        <f t="shared" si="112"/>
        <v>2025</v>
      </c>
      <c r="F1167" t="s">
        <v>107</v>
      </c>
      <c r="G1167" s="122" t="s">
        <v>107</v>
      </c>
      <c r="H1167" s="122" t="s">
        <v>107</v>
      </c>
      <c r="I1167">
        <f t="shared" si="114"/>
        <v>11</v>
      </c>
    </row>
    <row r="1168" spans="1:9" x14ac:dyDescent="0.3">
      <c r="A1168" t="str">
        <f t="shared" si="109"/>
        <v>202511vr</v>
      </c>
      <c r="B1168">
        <f t="shared" si="113"/>
        <v>11</v>
      </c>
      <c r="C1168" s="18">
        <f t="shared" si="110"/>
        <v>45730</v>
      </c>
      <c r="D1168" t="str">
        <f t="shared" si="111"/>
        <v>vr</v>
      </c>
      <c r="E1168">
        <f t="shared" si="112"/>
        <v>2025</v>
      </c>
      <c r="F1168" t="s">
        <v>107</v>
      </c>
      <c r="G1168" s="122" t="s">
        <v>107</v>
      </c>
      <c r="H1168" s="122" t="s">
        <v>107</v>
      </c>
      <c r="I1168">
        <f t="shared" si="114"/>
        <v>11</v>
      </c>
    </row>
    <row r="1169" spans="1:9" x14ac:dyDescent="0.3">
      <c r="A1169" t="str">
        <f t="shared" si="109"/>
        <v>202511za</v>
      </c>
      <c r="B1169">
        <f t="shared" si="113"/>
        <v>11</v>
      </c>
      <c r="C1169" s="18">
        <f t="shared" si="110"/>
        <v>45731</v>
      </c>
      <c r="D1169" t="str">
        <f t="shared" si="111"/>
        <v>za</v>
      </c>
      <c r="E1169">
        <f t="shared" si="112"/>
        <v>2025</v>
      </c>
      <c r="F1169" t="s">
        <v>107</v>
      </c>
      <c r="G1169" s="122" t="s">
        <v>107</v>
      </c>
      <c r="H1169" s="122" t="s">
        <v>107</v>
      </c>
      <c r="I1169">
        <f t="shared" si="114"/>
        <v>11</v>
      </c>
    </row>
    <row r="1170" spans="1:9" x14ac:dyDescent="0.3">
      <c r="A1170" t="str">
        <f t="shared" si="109"/>
        <v>202511zo</v>
      </c>
      <c r="B1170">
        <f t="shared" si="113"/>
        <v>11</v>
      </c>
      <c r="C1170" s="18">
        <f t="shared" si="110"/>
        <v>45732</v>
      </c>
      <c r="D1170" t="str">
        <f t="shared" si="111"/>
        <v>zo</v>
      </c>
      <c r="E1170">
        <f t="shared" si="112"/>
        <v>2025</v>
      </c>
      <c r="F1170" t="s">
        <v>107</v>
      </c>
      <c r="G1170" s="122" t="s">
        <v>107</v>
      </c>
      <c r="H1170" s="122" t="s">
        <v>107</v>
      </c>
      <c r="I1170">
        <f t="shared" si="114"/>
        <v>11</v>
      </c>
    </row>
    <row r="1171" spans="1:9" x14ac:dyDescent="0.3">
      <c r="A1171" t="str">
        <f t="shared" si="109"/>
        <v>202512ma</v>
      </c>
      <c r="B1171">
        <f t="shared" si="113"/>
        <v>12</v>
      </c>
      <c r="C1171" s="18">
        <f t="shared" si="110"/>
        <v>45733</v>
      </c>
      <c r="D1171" t="str">
        <f t="shared" si="111"/>
        <v>ma</v>
      </c>
      <c r="E1171">
        <f t="shared" si="112"/>
        <v>2025</v>
      </c>
      <c r="F1171" t="s">
        <v>107</v>
      </c>
      <c r="G1171" s="122" t="s">
        <v>107</v>
      </c>
      <c r="H1171" s="122" t="s">
        <v>107</v>
      </c>
      <c r="I1171">
        <f t="shared" si="114"/>
        <v>12</v>
      </c>
    </row>
    <row r="1172" spans="1:9" x14ac:dyDescent="0.3">
      <c r="A1172" t="str">
        <f t="shared" si="109"/>
        <v>202512di</v>
      </c>
      <c r="B1172">
        <f t="shared" si="113"/>
        <v>12</v>
      </c>
      <c r="C1172" s="18">
        <f t="shared" si="110"/>
        <v>45734</v>
      </c>
      <c r="D1172" t="str">
        <f t="shared" si="111"/>
        <v>di</v>
      </c>
      <c r="E1172">
        <f t="shared" si="112"/>
        <v>2025</v>
      </c>
      <c r="F1172" t="s">
        <v>107</v>
      </c>
      <c r="G1172" s="122" t="s">
        <v>107</v>
      </c>
      <c r="H1172" s="122" t="s">
        <v>107</v>
      </c>
      <c r="I1172">
        <f t="shared" si="114"/>
        <v>12</v>
      </c>
    </row>
    <row r="1173" spans="1:9" x14ac:dyDescent="0.3">
      <c r="A1173" t="str">
        <f t="shared" si="109"/>
        <v>202512wo</v>
      </c>
      <c r="B1173">
        <f t="shared" si="113"/>
        <v>12</v>
      </c>
      <c r="C1173" s="18">
        <f t="shared" si="110"/>
        <v>45735</v>
      </c>
      <c r="D1173" t="str">
        <f t="shared" si="111"/>
        <v>wo</v>
      </c>
      <c r="E1173">
        <f t="shared" si="112"/>
        <v>2025</v>
      </c>
      <c r="F1173" t="s">
        <v>107</v>
      </c>
      <c r="G1173" s="122" t="s">
        <v>107</v>
      </c>
      <c r="H1173" s="122" t="s">
        <v>107</v>
      </c>
      <c r="I1173">
        <f t="shared" si="114"/>
        <v>12</v>
      </c>
    </row>
    <row r="1174" spans="1:9" x14ac:dyDescent="0.3">
      <c r="A1174" t="str">
        <f t="shared" si="109"/>
        <v>202512do</v>
      </c>
      <c r="B1174">
        <f t="shared" si="113"/>
        <v>12</v>
      </c>
      <c r="C1174" s="18">
        <f t="shared" si="110"/>
        <v>45736</v>
      </c>
      <c r="D1174" t="str">
        <f t="shared" si="111"/>
        <v>do</v>
      </c>
      <c r="E1174">
        <f t="shared" si="112"/>
        <v>2025</v>
      </c>
      <c r="F1174" t="s">
        <v>107</v>
      </c>
      <c r="G1174" s="122" t="s">
        <v>107</v>
      </c>
      <c r="H1174" s="122" t="s">
        <v>107</v>
      </c>
      <c r="I1174">
        <f t="shared" si="114"/>
        <v>12</v>
      </c>
    </row>
    <row r="1175" spans="1:9" x14ac:dyDescent="0.3">
      <c r="A1175" t="str">
        <f t="shared" si="109"/>
        <v>202512vr</v>
      </c>
      <c r="B1175">
        <f t="shared" si="113"/>
        <v>12</v>
      </c>
      <c r="C1175" s="18">
        <f t="shared" si="110"/>
        <v>45737</v>
      </c>
      <c r="D1175" t="str">
        <f t="shared" si="111"/>
        <v>vr</v>
      </c>
      <c r="E1175">
        <f t="shared" si="112"/>
        <v>2025</v>
      </c>
      <c r="F1175" t="s">
        <v>107</v>
      </c>
      <c r="G1175" s="122" t="s">
        <v>107</v>
      </c>
      <c r="H1175" s="122" t="s">
        <v>107</v>
      </c>
      <c r="I1175">
        <f t="shared" si="114"/>
        <v>12</v>
      </c>
    </row>
    <row r="1176" spans="1:9" x14ac:dyDescent="0.3">
      <c r="A1176" t="str">
        <f t="shared" si="109"/>
        <v>202512za</v>
      </c>
      <c r="B1176">
        <f t="shared" si="113"/>
        <v>12</v>
      </c>
      <c r="C1176" s="18">
        <f t="shared" si="110"/>
        <v>45738</v>
      </c>
      <c r="D1176" t="str">
        <f t="shared" si="111"/>
        <v>za</v>
      </c>
      <c r="E1176">
        <f t="shared" si="112"/>
        <v>2025</v>
      </c>
      <c r="F1176" t="s">
        <v>107</v>
      </c>
      <c r="G1176" s="122" t="s">
        <v>107</v>
      </c>
      <c r="H1176" s="122" t="s">
        <v>107</v>
      </c>
      <c r="I1176">
        <f t="shared" si="114"/>
        <v>12</v>
      </c>
    </row>
    <row r="1177" spans="1:9" x14ac:dyDescent="0.3">
      <c r="A1177" t="str">
        <f t="shared" si="109"/>
        <v>202512zo</v>
      </c>
      <c r="B1177">
        <f t="shared" si="113"/>
        <v>12</v>
      </c>
      <c r="C1177" s="18">
        <f t="shared" si="110"/>
        <v>45739</v>
      </c>
      <c r="D1177" t="str">
        <f t="shared" si="111"/>
        <v>zo</v>
      </c>
      <c r="E1177">
        <f t="shared" si="112"/>
        <v>2025</v>
      </c>
      <c r="F1177" t="s">
        <v>107</v>
      </c>
      <c r="G1177" s="122" t="s">
        <v>107</v>
      </c>
      <c r="H1177" s="122" t="s">
        <v>107</v>
      </c>
      <c r="I1177">
        <f t="shared" si="114"/>
        <v>12</v>
      </c>
    </row>
    <row r="1178" spans="1:9" x14ac:dyDescent="0.3">
      <c r="A1178" t="str">
        <f t="shared" si="109"/>
        <v>202513ma</v>
      </c>
      <c r="B1178">
        <f t="shared" si="113"/>
        <v>13</v>
      </c>
      <c r="C1178" s="18">
        <f t="shared" si="110"/>
        <v>45740</v>
      </c>
      <c r="D1178" t="str">
        <f t="shared" si="111"/>
        <v>ma</v>
      </c>
      <c r="E1178">
        <f t="shared" si="112"/>
        <v>2025</v>
      </c>
      <c r="F1178" t="s">
        <v>107</v>
      </c>
      <c r="G1178" s="122" t="s">
        <v>107</v>
      </c>
      <c r="H1178" s="122" t="s">
        <v>107</v>
      </c>
      <c r="I1178">
        <f t="shared" si="114"/>
        <v>13</v>
      </c>
    </row>
    <row r="1179" spans="1:9" x14ac:dyDescent="0.3">
      <c r="A1179" t="str">
        <f t="shared" si="109"/>
        <v>202513di</v>
      </c>
      <c r="B1179">
        <f t="shared" si="113"/>
        <v>13</v>
      </c>
      <c r="C1179" s="18">
        <f t="shared" si="110"/>
        <v>45741</v>
      </c>
      <c r="D1179" t="str">
        <f t="shared" si="111"/>
        <v>di</v>
      </c>
      <c r="E1179">
        <f t="shared" si="112"/>
        <v>2025</v>
      </c>
      <c r="F1179" t="s">
        <v>107</v>
      </c>
      <c r="G1179" s="122" t="s">
        <v>107</v>
      </c>
      <c r="H1179" s="122" t="s">
        <v>107</v>
      </c>
      <c r="I1179">
        <f t="shared" si="114"/>
        <v>13</v>
      </c>
    </row>
    <row r="1180" spans="1:9" x14ac:dyDescent="0.3">
      <c r="A1180" t="str">
        <f t="shared" si="109"/>
        <v>202513wo</v>
      </c>
      <c r="B1180">
        <f t="shared" si="113"/>
        <v>13</v>
      </c>
      <c r="C1180" s="18">
        <f t="shared" si="110"/>
        <v>45742</v>
      </c>
      <c r="D1180" t="str">
        <f t="shared" si="111"/>
        <v>wo</v>
      </c>
      <c r="E1180">
        <f t="shared" si="112"/>
        <v>2025</v>
      </c>
      <c r="F1180" t="s">
        <v>107</v>
      </c>
      <c r="G1180" s="122" t="s">
        <v>107</v>
      </c>
      <c r="H1180" s="122" t="s">
        <v>107</v>
      </c>
      <c r="I1180">
        <f t="shared" si="114"/>
        <v>13</v>
      </c>
    </row>
    <row r="1181" spans="1:9" x14ac:dyDescent="0.3">
      <c r="A1181" t="str">
        <f t="shared" si="109"/>
        <v>202513do</v>
      </c>
      <c r="B1181">
        <f t="shared" si="113"/>
        <v>13</v>
      </c>
      <c r="C1181" s="18">
        <f t="shared" si="110"/>
        <v>45743</v>
      </c>
      <c r="D1181" t="str">
        <f t="shared" si="111"/>
        <v>do</v>
      </c>
      <c r="E1181">
        <f t="shared" si="112"/>
        <v>2025</v>
      </c>
      <c r="F1181" t="s">
        <v>107</v>
      </c>
      <c r="G1181" s="122" t="s">
        <v>107</v>
      </c>
      <c r="H1181" s="122" t="s">
        <v>107</v>
      </c>
      <c r="I1181">
        <f t="shared" si="114"/>
        <v>13</v>
      </c>
    </row>
    <row r="1182" spans="1:9" x14ac:dyDescent="0.3">
      <c r="A1182" t="str">
        <f t="shared" si="109"/>
        <v>202513vr</v>
      </c>
      <c r="B1182">
        <f t="shared" si="113"/>
        <v>13</v>
      </c>
      <c r="C1182" s="18">
        <f t="shared" si="110"/>
        <v>45744</v>
      </c>
      <c r="D1182" t="str">
        <f t="shared" si="111"/>
        <v>vr</v>
      </c>
      <c r="E1182">
        <f t="shared" si="112"/>
        <v>2025</v>
      </c>
      <c r="F1182" t="s">
        <v>107</v>
      </c>
      <c r="G1182" s="122" t="s">
        <v>107</v>
      </c>
      <c r="H1182" s="122" t="s">
        <v>107</v>
      </c>
      <c r="I1182">
        <f t="shared" si="114"/>
        <v>13</v>
      </c>
    </row>
    <row r="1183" spans="1:9" x14ac:dyDescent="0.3">
      <c r="A1183" t="str">
        <f t="shared" si="109"/>
        <v>202513za</v>
      </c>
      <c r="B1183">
        <f t="shared" si="113"/>
        <v>13</v>
      </c>
      <c r="C1183" s="18">
        <f t="shared" si="110"/>
        <v>45745</v>
      </c>
      <c r="D1183" t="str">
        <f t="shared" si="111"/>
        <v>za</v>
      </c>
      <c r="E1183">
        <f t="shared" si="112"/>
        <v>2025</v>
      </c>
      <c r="F1183" t="s">
        <v>107</v>
      </c>
      <c r="G1183" s="122" t="s">
        <v>107</v>
      </c>
      <c r="H1183" s="122" t="s">
        <v>107</v>
      </c>
      <c r="I1183">
        <f t="shared" si="114"/>
        <v>13</v>
      </c>
    </row>
    <row r="1184" spans="1:9" x14ac:dyDescent="0.3">
      <c r="A1184" t="str">
        <f t="shared" si="109"/>
        <v>202513zo</v>
      </c>
      <c r="B1184">
        <f t="shared" si="113"/>
        <v>13</v>
      </c>
      <c r="C1184" s="18">
        <f t="shared" si="110"/>
        <v>45746</v>
      </c>
      <c r="D1184" t="str">
        <f t="shared" si="111"/>
        <v>zo</v>
      </c>
      <c r="E1184">
        <f t="shared" si="112"/>
        <v>2025</v>
      </c>
      <c r="F1184" t="s">
        <v>107</v>
      </c>
      <c r="G1184" s="122" t="s">
        <v>107</v>
      </c>
      <c r="H1184" s="122" t="s">
        <v>107</v>
      </c>
      <c r="I1184">
        <f t="shared" si="114"/>
        <v>13</v>
      </c>
    </row>
    <row r="1185" spans="1:9" x14ac:dyDescent="0.3">
      <c r="A1185" t="str">
        <f t="shared" si="109"/>
        <v>202514ma</v>
      </c>
      <c r="B1185">
        <f t="shared" si="113"/>
        <v>14</v>
      </c>
      <c r="C1185" s="18">
        <f t="shared" si="110"/>
        <v>45747</v>
      </c>
      <c r="D1185" t="str">
        <f t="shared" si="111"/>
        <v>ma</v>
      </c>
      <c r="E1185">
        <f t="shared" si="112"/>
        <v>2025</v>
      </c>
      <c r="F1185" t="s">
        <v>107</v>
      </c>
      <c r="G1185" s="122" t="s">
        <v>107</v>
      </c>
      <c r="H1185" s="122" t="s">
        <v>107</v>
      </c>
      <c r="I1185">
        <f t="shared" si="114"/>
        <v>14</v>
      </c>
    </row>
    <row r="1186" spans="1:9" x14ac:dyDescent="0.3">
      <c r="A1186" t="str">
        <f t="shared" si="109"/>
        <v>202514di</v>
      </c>
      <c r="B1186">
        <f t="shared" si="113"/>
        <v>14</v>
      </c>
      <c r="C1186" s="18">
        <f t="shared" si="110"/>
        <v>45748</v>
      </c>
      <c r="D1186" t="str">
        <f t="shared" si="111"/>
        <v>di</v>
      </c>
      <c r="E1186">
        <f t="shared" si="112"/>
        <v>2025</v>
      </c>
      <c r="F1186" t="s">
        <v>107</v>
      </c>
      <c r="G1186" s="122" t="s">
        <v>107</v>
      </c>
      <c r="H1186" s="122" t="s">
        <v>107</v>
      </c>
      <c r="I1186">
        <f t="shared" si="114"/>
        <v>14</v>
      </c>
    </row>
    <row r="1187" spans="1:9" x14ac:dyDescent="0.3">
      <c r="A1187" t="str">
        <f t="shared" si="109"/>
        <v>202514wo</v>
      </c>
      <c r="B1187">
        <f t="shared" si="113"/>
        <v>14</v>
      </c>
      <c r="C1187" s="18">
        <f t="shared" si="110"/>
        <v>45749</v>
      </c>
      <c r="D1187" t="str">
        <f t="shared" si="111"/>
        <v>wo</v>
      </c>
      <c r="E1187">
        <f t="shared" si="112"/>
        <v>2025</v>
      </c>
      <c r="F1187" t="s">
        <v>107</v>
      </c>
      <c r="G1187" s="122" t="s">
        <v>107</v>
      </c>
      <c r="H1187" s="122" t="s">
        <v>107</v>
      </c>
      <c r="I1187">
        <f t="shared" si="114"/>
        <v>14</v>
      </c>
    </row>
    <row r="1188" spans="1:9" x14ac:dyDescent="0.3">
      <c r="A1188" t="str">
        <f t="shared" si="109"/>
        <v>202514do</v>
      </c>
      <c r="B1188">
        <f t="shared" si="113"/>
        <v>14</v>
      </c>
      <c r="C1188" s="18">
        <f t="shared" si="110"/>
        <v>45750</v>
      </c>
      <c r="D1188" t="str">
        <f t="shared" si="111"/>
        <v>do</v>
      </c>
      <c r="E1188">
        <f t="shared" si="112"/>
        <v>2025</v>
      </c>
      <c r="F1188" t="s">
        <v>107</v>
      </c>
      <c r="G1188" s="122" t="s">
        <v>107</v>
      </c>
      <c r="H1188" s="122" t="s">
        <v>107</v>
      </c>
      <c r="I1188">
        <f t="shared" si="114"/>
        <v>14</v>
      </c>
    </row>
    <row r="1189" spans="1:9" x14ac:dyDescent="0.3">
      <c r="A1189" t="str">
        <f t="shared" si="109"/>
        <v>202514vr</v>
      </c>
      <c r="B1189">
        <f t="shared" si="113"/>
        <v>14</v>
      </c>
      <c r="C1189" s="18">
        <f t="shared" si="110"/>
        <v>45751</v>
      </c>
      <c r="D1189" t="str">
        <f t="shared" si="111"/>
        <v>vr</v>
      </c>
      <c r="E1189">
        <f t="shared" si="112"/>
        <v>2025</v>
      </c>
      <c r="F1189" t="s">
        <v>107</v>
      </c>
      <c r="G1189" s="122" t="s">
        <v>107</v>
      </c>
      <c r="H1189" s="122" t="s">
        <v>107</v>
      </c>
      <c r="I1189">
        <f t="shared" si="114"/>
        <v>14</v>
      </c>
    </row>
    <row r="1190" spans="1:9" x14ac:dyDescent="0.3">
      <c r="A1190" t="str">
        <f t="shared" si="109"/>
        <v>202514za</v>
      </c>
      <c r="B1190">
        <f t="shared" si="113"/>
        <v>14</v>
      </c>
      <c r="C1190" s="18">
        <f t="shared" si="110"/>
        <v>45752</v>
      </c>
      <c r="D1190" t="str">
        <f t="shared" si="111"/>
        <v>za</v>
      </c>
      <c r="E1190">
        <f t="shared" si="112"/>
        <v>2025</v>
      </c>
      <c r="F1190" t="s">
        <v>107</v>
      </c>
      <c r="G1190" s="122" t="s">
        <v>107</v>
      </c>
      <c r="H1190" s="122" t="s">
        <v>107</v>
      </c>
      <c r="I1190">
        <f t="shared" si="114"/>
        <v>14</v>
      </c>
    </row>
    <row r="1191" spans="1:9" x14ac:dyDescent="0.3">
      <c r="A1191" t="str">
        <f t="shared" si="109"/>
        <v>202514zo</v>
      </c>
      <c r="B1191">
        <f t="shared" si="113"/>
        <v>14</v>
      </c>
      <c r="C1191" s="18">
        <f t="shared" si="110"/>
        <v>45753</v>
      </c>
      <c r="D1191" t="str">
        <f t="shared" si="111"/>
        <v>zo</v>
      </c>
      <c r="E1191">
        <f t="shared" si="112"/>
        <v>2025</v>
      </c>
      <c r="F1191" t="s">
        <v>107</v>
      </c>
      <c r="G1191" s="122" t="s">
        <v>107</v>
      </c>
      <c r="H1191" s="122" t="s">
        <v>107</v>
      </c>
      <c r="I1191">
        <f t="shared" si="114"/>
        <v>14</v>
      </c>
    </row>
    <row r="1192" spans="1:9" x14ac:dyDescent="0.3">
      <c r="A1192" t="str">
        <f t="shared" si="109"/>
        <v>202515ma</v>
      </c>
      <c r="B1192">
        <f t="shared" si="113"/>
        <v>15</v>
      </c>
      <c r="C1192" s="18">
        <f t="shared" si="110"/>
        <v>45754</v>
      </c>
      <c r="D1192" t="str">
        <f t="shared" si="111"/>
        <v>ma</v>
      </c>
      <c r="E1192">
        <f t="shared" si="112"/>
        <v>2025</v>
      </c>
      <c r="F1192" t="s">
        <v>107</v>
      </c>
      <c r="G1192" s="122" t="s">
        <v>107</v>
      </c>
      <c r="H1192" s="122" t="s">
        <v>107</v>
      </c>
      <c r="I1192">
        <f t="shared" si="114"/>
        <v>15</v>
      </c>
    </row>
    <row r="1193" spans="1:9" x14ac:dyDescent="0.3">
      <c r="A1193" t="str">
        <f t="shared" si="109"/>
        <v>202515di</v>
      </c>
      <c r="B1193">
        <f t="shared" si="113"/>
        <v>15</v>
      </c>
      <c r="C1193" s="18">
        <f t="shared" si="110"/>
        <v>45755</v>
      </c>
      <c r="D1193" t="str">
        <f t="shared" si="111"/>
        <v>di</v>
      </c>
      <c r="E1193">
        <f t="shared" si="112"/>
        <v>2025</v>
      </c>
      <c r="F1193" t="s">
        <v>107</v>
      </c>
      <c r="G1193" s="122" t="s">
        <v>107</v>
      </c>
      <c r="H1193" s="122" t="s">
        <v>107</v>
      </c>
      <c r="I1193">
        <f t="shared" si="114"/>
        <v>15</v>
      </c>
    </row>
    <row r="1194" spans="1:9" x14ac:dyDescent="0.3">
      <c r="A1194" t="str">
        <f t="shared" si="109"/>
        <v>202515wo</v>
      </c>
      <c r="B1194">
        <f t="shared" si="113"/>
        <v>15</v>
      </c>
      <c r="C1194" s="18">
        <f t="shared" si="110"/>
        <v>45756</v>
      </c>
      <c r="D1194" t="str">
        <f t="shared" si="111"/>
        <v>wo</v>
      </c>
      <c r="E1194">
        <f t="shared" si="112"/>
        <v>2025</v>
      </c>
      <c r="F1194" t="s">
        <v>107</v>
      </c>
      <c r="G1194" s="122" t="s">
        <v>107</v>
      </c>
      <c r="H1194" s="122" t="s">
        <v>107</v>
      </c>
      <c r="I1194">
        <f t="shared" si="114"/>
        <v>15</v>
      </c>
    </row>
    <row r="1195" spans="1:9" x14ac:dyDescent="0.3">
      <c r="A1195" t="str">
        <f t="shared" si="109"/>
        <v>202515do</v>
      </c>
      <c r="B1195">
        <f t="shared" si="113"/>
        <v>15</v>
      </c>
      <c r="C1195" s="18">
        <f t="shared" si="110"/>
        <v>45757</v>
      </c>
      <c r="D1195" t="str">
        <f t="shared" si="111"/>
        <v>do</v>
      </c>
      <c r="E1195">
        <f t="shared" si="112"/>
        <v>2025</v>
      </c>
      <c r="F1195" t="s">
        <v>107</v>
      </c>
      <c r="G1195" s="122" t="s">
        <v>107</v>
      </c>
      <c r="H1195" s="122" t="s">
        <v>107</v>
      </c>
      <c r="I1195">
        <f t="shared" si="114"/>
        <v>15</v>
      </c>
    </row>
    <row r="1196" spans="1:9" x14ac:dyDescent="0.3">
      <c r="A1196" t="str">
        <f t="shared" si="109"/>
        <v>202515vr</v>
      </c>
      <c r="B1196">
        <f t="shared" si="113"/>
        <v>15</v>
      </c>
      <c r="C1196" s="18">
        <f t="shared" si="110"/>
        <v>45758</v>
      </c>
      <c r="D1196" t="str">
        <f t="shared" si="111"/>
        <v>vr</v>
      </c>
      <c r="E1196">
        <f t="shared" si="112"/>
        <v>2025</v>
      </c>
      <c r="F1196" t="s">
        <v>107</v>
      </c>
      <c r="G1196" s="122" t="s">
        <v>107</v>
      </c>
      <c r="H1196" s="122" t="s">
        <v>107</v>
      </c>
      <c r="I1196">
        <f t="shared" si="114"/>
        <v>15</v>
      </c>
    </row>
    <row r="1197" spans="1:9" x14ac:dyDescent="0.3">
      <c r="A1197" t="str">
        <f t="shared" si="109"/>
        <v>202515za</v>
      </c>
      <c r="B1197">
        <f t="shared" si="113"/>
        <v>15</v>
      </c>
      <c r="C1197" s="18">
        <f t="shared" si="110"/>
        <v>45759</v>
      </c>
      <c r="D1197" t="str">
        <f t="shared" si="111"/>
        <v>za</v>
      </c>
      <c r="E1197">
        <f t="shared" si="112"/>
        <v>2025</v>
      </c>
      <c r="F1197" t="s">
        <v>107</v>
      </c>
      <c r="G1197" s="122" t="s">
        <v>107</v>
      </c>
      <c r="H1197" s="122" t="s">
        <v>107</v>
      </c>
      <c r="I1197">
        <f t="shared" si="114"/>
        <v>15</v>
      </c>
    </row>
    <row r="1198" spans="1:9" x14ac:dyDescent="0.3">
      <c r="A1198" t="str">
        <f t="shared" si="109"/>
        <v>202515zo</v>
      </c>
      <c r="B1198">
        <f t="shared" si="113"/>
        <v>15</v>
      </c>
      <c r="C1198" s="18">
        <f t="shared" si="110"/>
        <v>45760</v>
      </c>
      <c r="D1198" t="str">
        <f t="shared" si="111"/>
        <v>zo</v>
      </c>
      <c r="E1198">
        <f t="shared" si="112"/>
        <v>2025</v>
      </c>
      <c r="F1198" t="s">
        <v>107</v>
      </c>
      <c r="G1198" s="122" t="s">
        <v>107</v>
      </c>
      <c r="H1198" s="122" t="s">
        <v>107</v>
      </c>
      <c r="I1198">
        <f t="shared" si="114"/>
        <v>15</v>
      </c>
    </row>
    <row r="1199" spans="1:9" x14ac:dyDescent="0.3">
      <c r="A1199" t="str">
        <f t="shared" si="109"/>
        <v>202516ma</v>
      </c>
      <c r="B1199">
        <f t="shared" si="113"/>
        <v>16</v>
      </c>
      <c r="C1199" s="18">
        <f t="shared" si="110"/>
        <v>45761</v>
      </c>
      <c r="D1199" t="str">
        <f t="shared" si="111"/>
        <v>ma</v>
      </c>
      <c r="E1199">
        <f t="shared" si="112"/>
        <v>2025</v>
      </c>
      <c r="F1199" t="s">
        <v>107</v>
      </c>
      <c r="G1199" s="122" t="s">
        <v>107</v>
      </c>
      <c r="H1199" s="122" t="s">
        <v>107</v>
      </c>
      <c r="I1199">
        <f t="shared" si="114"/>
        <v>16</v>
      </c>
    </row>
    <row r="1200" spans="1:9" x14ac:dyDescent="0.3">
      <c r="A1200" t="str">
        <f t="shared" si="109"/>
        <v>202516di</v>
      </c>
      <c r="B1200">
        <f t="shared" si="113"/>
        <v>16</v>
      </c>
      <c r="C1200" s="18">
        <f t="shared" si="110"/>
        <v>45762</v>
      </c>
      <c r="D1200" t="str">
        <f t="shared" si="111"/>
        <v>di</v>
      </c>
      <c r="E1200">
        <f t="shared" si="112"/>
        <v>2025</v>
      </c>
      <c r="F1200" t="s">
        <v>107</v>
      </c>
      <c r="G1200" s="122" t="s">
        <v>107</v>
      </c>
      <c r="H1200" s="122" t="s">
        <v>107</v>
      </c>
      <c r="I1200">
        <f t="shared" si="114"/>
        <v>16</v>
      </c>
    </row>
    <row r="1201" spans="1:9" x14ac:dyDescent="0.3">
      <c r="A1201" t="str">
        <f t="shared" si="109"/>
        <v>202516wo</v>
      </c>
      <c r="B1201">
        <f t="shared" si="113"/>
        <v>16</v>
      </c>
      <c r="C1201" s="18">
        <f t="shared" si="110"/>
        <v>45763</v>
      </c>
      <c r="D1201" t="str">
        <f t="shared" si="111"/>
        <v>wo</v>
      </c>
      <c r="E1201">
        <f t="shared" si="112"/>
        <v>2025</v>
      </c>
      <c r="F1201" t="s">
        <v>107</v>
      </c>
      <c r="G1201" s="122" t="s">
        <v>107</v>
      </c>
      <c r="H1201" s="122" t="s">
        <v>107</v>
      </c>
      <c r="I1201">
        <f t="shared" si="114"/>
        <v>16</v>
      </c>
    </row>
    <row r="1202" spans="1:9" x14ac:dyDescent="0.3">
      <c r="A1202" t="str">
        <f t="shared" si="109"/>
        <v>202516do</v>
      </c>
      <c r="B1202">
        <f t="shared" si="113"/>
        <v>16</v>
      </c>
      <c r="C1202" s="18">
        <f t="shared" si="110"/>
        <v>45764</v>
      </c>
      <c r="D1202" t="str">
        <f t="shared" si="111"/>
        <v>do</v>
      </c>
      <c r="E1202">
        <f t="shared" si="112"/>
        <v>2025</v>
      </c>
      <c r="F1202" t="s">
        <v>107</v>
      </c>
      <c r="G1202" s="122" t="s">
        <v>107</v>
      </c>
      <c r="H1202" s="122" t="s">
        <v>107</v>
      </c>
      <c r="I1202">
        <f t="shared" si="114"/>
        <v>16</v>
      </c>
    </row>
    <row r="1203" spans="1:9" x14ac:dyDescent="0.3">
      <c r="A1203" t="str">
        <f t="shared" si="109"/>
        <v>202516vr</v>
      </c>
      <c r="B1203">
        <f t="shared" si="113"/>
        <v>16</v>
      </c>
      <c r="C1203" s="18">
        <f t="shared" si="110"/>
        <v>45765</v>
      </c>
      <c r="D1203" t="str">
        <f t="shared" si="111"/>
        <v>vr</v>
      </c>
      <c r="E1203">
        <f t="shared" si="112"/>
        <v>2025</v>
      </c>
      <c r="F1203" t="s">
        <v>94</v>
      </c>
      <c r="G1203" s="122" t="s">
        <v>94</v>
      </c>
      <c r="H1203" s="122" t="s">
        <v>94</v>
      </c>
      <c r="I1203">
        <f t="shared" si="114"/>
        <v>16</v>
      </c>
    </row>
    <row r="1204" spans="1:9" x14ac:dyDescent="0.3">
      <c r="A1204" t="str">
        <f t="shared" si="109"/>
        <v>202516za</v>
      </c>
      <c r="B1204">
        <f t="shared" si="113"/>
        <v>16</v>
      </c>
      <c r="C1204" s="18">
        <f t="shared" si="110"/>
        <v>45766</v>
      </c>
      <c r="D1204" t="str">
        <f t="shared" si="111"/>
        <v>za</v>
      </c>
      <c r="E1204">
        <f t="shared" si="112"/>
        <v>2025</v>
      </c>
      <c r="F1204" t="s">
        <v>107</v>
      </c>
      <c r="G1204" s="122" t="s">
        <v>107</v>
      </c>
      <c r="H1204" s="122" t="s">
        <v>107</v>
      </c>
      <c r="I1204">
        <f t="shared" si="114"/>
        <v>16</v>
      </c>
    </row>
    <row r="1205" spans="1:9" x14ac:dyDescent="0.3">
      <c r="A1205" t="str">
        <f t="shared" si="109"/>
        <v>202516zo</v>
      </c>
      <c r="B1205">
        <f t="shared" si="113"/>
        <v>16</v>
      </c>
      <c r="C1205" s="18">
        <f t="shared" si="110"/>
        <v>45767</v>
      </c>
      <c r="D1205" t="str">
        <f t="shared" si="111"/>
        <v>zo</v>
      </c>
      <c r="E1205">
        <f t="shared" si="112"/>
        <v>2025</v>
      </c>
      <c r="F1205" t="s">
        <v>107</v>
      </c>
      <c r="G1205" s="122" t="s">
        <v>107</v>
      </c>
      <c r="H1205" s="122" t="s">
        <v>107</v>
      </c>
      <c r="I1205">
        <f t="shared" si="114"/>
        <v>16</v>
      </c>
    </row>
    <row r="1206" spans="1:9" x14ac:dyDescent="0.3">
      <c r="A1206" t="str">
        <f t="shared" si="109"/>
        <v>202517ma</v>
      </c>
      <c r="B1206">
        <f t="shared" si="113"/>
        <v>17</v>
      </c>
      <c r="C1206" s="18">
        <f t="shared" si="110"/>
        <v>45768</v>
      </c>
      <c r="D1206" t="str">
        <f t="shared" si="111"/>
        <v>ma</v>
      </c>
      <c r="E1206">
        <f t="shared" si="112"/>
        <v>2025</v>
      </c>
      <c r="F1206" t="s">
        <v>94</v>
      </c>
      <c r="G1206" s="122" t="s">
        <v>94</v>
      </c>
      <c r="H1206" s="122" t="s">
        <v>94</v>
      </c>
      <c r="I1206">
        <f t="shared" si="114"/>
        <v>17</v>
      </c>
    </row>
    <row r="1207" spans="1:9" x14ac:dyDescent="0.3">
      <c r="A1207" t="str">
        <f t="shared" si="109"/>
        <v>202517di</v>
      </c>
      <c r="B1207">
        <f t="shared" si="113"/>
        <v>17</v>
      </c>
      <c r="C1207" s="18">
        <f t="shared" si="110"/>
        <v>45769</v>
      </c>
      <c r="D1207" t="str">
        <f t="shared" si="111"/>
        <v>di</v>
      </c>
      <c r="E1207">
        <f t="shared" si="112"/>
        <v>2025</v>
      </c>
      <c r="F1207" t="s">
        <v>107</v>
      </c>
      <c r="G1207" s="122" t="s">
        <v>107</v>
      </c>
      <c r="H1207" s="122" t="s">
        <v>107</v>
      </c>
      <c r="I1207">
        <f t="shared" si="114"/>
        <v>17</v>
      </c>
    </row>
    <row r="1208" spans="1:9" x14ac:dyDescent="0.3">
      <c r="A1208" t="str">
        <f t="shared" si="109"/>
        <v>202517wo</v>
      </c>
      <c r="B1208">
        <f t="shared" si="113"/>
        <v>17</v>
      </c>
      <c r="C1208" s="18">
        <f t="shared" si="110"/>
        <v>45770</v>
      </c>
      <c r="D1208" t="str">
        <f t="shared" si="111"/>
        <v>wo</v>
      </c>
      <c r="E1208">
        <f t="shared" si="112"/>
        <v>2025</v>
      </c>
      <c r="F1208" t="s">
        <v>107</v>
      </c>
      <c r="G1208" s="122" t="s">
        <v>107</v>
      </c>
      <c r="H1208" s="122" t="s">
        <v>107</v>
      </c>
      <c r="I1208">
        <f t="shared" si="114"/>
        <v>17</v>
      </c>
    </row>
    <row r="1209" spans="1:9" x14ac:dyDescent="0.3">
      <c r="A1209" t="str">
        <f t="shared" si="109"/>
        <v>202517do</v>
      </c>
      <c r="B1209">
        <f t="shared" si="113"/>
        <v>17</v>
      </c>
      <c r="C1209" s="18">
        <f t="shared" si="110"/>
        <v>45771</v>
      </c>
      <c r="D1209" t="str">
        <f t="shared" si="111"/>
        <v>do</v>
      </c>
      <c r="E1209">
        <f t="shared" si="112"/>
        <v>2025</v>
      </c>
      <c r="F1209" t="s">
        <v>107</v>
      </c>
      <c r="G1209" s="122" t="s">
        <v>107</v>
      </c>
      <c r="H1209" s="122" t="s">
        <v>107</v>
      </c>
      <c r="I1209">
        <f t="shared" si="114"/>
        <v>17</v>
      </c>
    </row>
    <row r="1210" spans="1:9" x14ac:dyDescent="0.3">
      <c r="A1210" t="str">
        <f t="shared" si="109"/>
        <v>202517vr</v>
      </c>
      <c r="B1210">
        <f t="shared" si="113"/>
        <v>17</v>
      </c>
      <c r="C1210" s="18">
        <f t="shared" si="110"/>
        <v>45772</v>
      </c>
      <c r="D1210" t="str">
        <f t="shared" si="111"/>
        <v>vr</v>
      </c>
      <c r="E1210">
        <f t="shared" si="112"/>
        <v>2025</v>
      </c>
      <c r="F1210" t="s">
        <v>107</v>
      </c>
      <c r="G1210" s="122" t="s">
        <v>107</v>
      </c>
      <c r="H1210" s="122" t="s">
        <v>107</v>
      </c>
      <c r="I1210">
        <f t="shared" si="114"/>
        <v>17</v>
      </c>
    </row>
    <row r="1211" spans="1:9" x14ac:dyDescent="0.3">
      <c r="A1211" t="str">
        <f t="shared" si="109"/>
        <v>202517za</v>
      </c>
      <c r="B1211">
        <f t="shared" si="113"/>
        <v>17</v>
      </c>
      <c r="C1211" s="18">
        <f t="shared" si="110"/>
        <v>45773</v>
      </c>
      <c r="D1211" t="str">
        <f t="shared" si="111"/>
        <v>za</v>
      </c>
      <c r="E1211">
        <f t="shared" si="112"/>
        <v>2025</v>
      </c>
      <c r="F1211" t="s">
        <v>94</v>
      </c>
      <c r="G1211" s="122" t="s">
        <v>94</v>
      </c>
      <c r="H1211" s="122" t="s">
        <v>94</v>
      </c>
      <c r="I1211">
        <f t="shared" si="114"/>
        <v>17</v>
      </c>
    </row>
    <row r="1212" spans="1:9" x14ac:dyDescent="0.3">
      <c r="A1212" t="str">
        <f t="shared" si="109"/>
        <v>202517zo</v>
      </c>
      <c r="B1212">
        <f t="shared" si="113"/>
        <v>17</v>
      </c>
      <c r="C1212" s="18">
        <f t="shared" si="110"/>
        <v>45774</v>
      </c>
      <c r="D1212" t="str">
        <f t="shared" si="111"/>
        <v>zo</v>
      </c>
      <c r="E1212">
        <f t="shared" si="112"/>
        <v>2025</v>
      </c>
      <c r="F1212" t="s">
        <v>94</v>
      </c>
      <c r="G1212" s="122" t="s">
        <v>94</v>
      </c>
      <c r="H1212" s="122" t="s">
        <v>94</v>
      </c>
      <c r="I1212">
        <f t="shared" si="114"/>
        <v>17</v>
      </c>
    </row>
    <row r="1213" spans="1:9" x14ac:dyDescent="0.3">
      <c r="A1213" t="str">
        <f t="shared" si="109"/>
        <v>202518ma</v>
      </c>
      <c r="B1213">
        <f t="shared" si="113"/>
        <v>18</v>
      </c>
      <c r="C1213" s="18">
        <f t="shared" si="110"/>
        <v>45775</v>
      </c>
      <c r="D1213" t="str">
        <f t="shared" si="111"/>
        <v>ma</v>
      </c>
      <c r="E1213">
        <f t="shared" si="112"/>
        <v>2025</v>
      </c>
      <c r="F1213" t="s">
        <v>94</v>
      </c>
      <c r="G1213" s="122" t="s">
        <v>94</v>
      </c>
      <c r="H1213" s="122" t="s">
        <v>94</v>
      </c>
      <c r="I1213">
        <f t="shared" si="114"/>
        <v>18</v>
      </c>
    </row>
    <row r="1214" spans="1:9" x14ac:dyDescent="0.3">
      <c r="A1214" t="str">
        <f t="shared" si="109"/>
        <v>202518di</v>
      </c>
      <c r="B1214">
        <f t="shared" si="113"/>
        <v>18</v>
      </c>
      <c r="C1214" s="18">
        <f t="shared" si="110"/>
        <v>45776</v>
      </c>
      <c r="D1214" t="str">
        <f t="shared" si="111"/>
        <v>di</v>
      </c>
      <c r="E1214">
        <f t="shared" si="112"/>
        <v>2025</v>
      </c>
      <c r="F1214" t="s">
        <v>94</v>
      </c>
      <c r="G1214" s="122" t="s">
        <v>94</v>
      </c>
      <c r="H1214" s="122" t="s">
        <v>94</v>
      </c>
      <c r="I1214">
        <f t="shared" si="114"/>
        <v>18</v>
      </c>
    </row>
    <row r="1215" spans="1:9" x14ac:dyDescent="0.3">
      <c r="A1215" t="str">
        <f t="shared" si="109"/>
        <v>202518wo</v>
      </c>
      <c r="B1215">
        <f t="shared" si="113"/>
        <v>18</v>
      </c>
      <c r="C1215" s="18">
        <f t="shared" si="110"/>
        <v>45777</v>
      </c>
      <c r="D1215" t="str">
        <f t="shared" si="111"/>
        <v>wo</v>
      </c>
      <c r="E1215">
        <f t="shared" si="112"/>
        <v>2025</v>
      </c>
      <c r="F1215" t="s">
        <v>94</v>
      </c>
      <c r="G1215" s="122" t="s">
        <v>94</v>
      </c>
      <c r="H1215" s="122" t="s">
        <v>94</v>
      </c>
      <c r="I1215">
        <f t="shared" si="114"/>
        <v>18</v>
      </c>
    </row>
    <row r="1216" spans="1:9" x14ac:dyDescent="0.3">
      <c r="A1216" t="str">
        <f t="shared" si="109"/>
        <v>202518do</v>
      </c>
      <c r="B1216">
        <f t="shared" si="113"/>
        <v>18</v>
      </c>
      <c r="C1216" s="18">
        <f t="shared" si="110"/>
        <v>45778</v>
      </c>
      <c r="D1216" t="str">
        <f t="shared" si="111"/>
        <v>do</v>
      </c>
      <c r="E1216">
        <f t="shared" si="112"/>
        <v>2025</v>
      </c>
      <c r="F1216" t="s">
        <v>94</v>
      </c>
      <c r="G1216" s="122" t="s">
        <v>94</v>
      </c>
      <c r="H1216" s="122" t="s">
        <v>94</v>
      </c>
      <c r="I1216">
        <f t="shared" si="114"/>
        <v>18</v>
      </c>
    </row>
    <row r="1217" spans="1:9" x14ac:dyDescent="0.3">
      <c r="A1217" t="str">
        <f t="shared" si="109"/>
        <v>202518vr</v>
      </c>
      <c r="B1217">
        <f t="shared" si="113"/>
        <v>18</v>
      </c>
      <c r="C1217" s="18">
        <f t="shared" si="110"/>
        <v>45779</v>
      </c>
      <c r="D1217" t="str">
        <f t="shared" si="111"/>
        <v>vr</v>
      </c>
      <c r="E1217">
        <f t="shared" si="112"/>
        <v>2025</v>
      </c>
      <c r="F1217" t="s">
        <v>94</v>
      </c>
      <c r="G1217" s="122" t="s">
        <v>94</v>
      </c>
      <c r="H1217" s="122" t="s">
        <v>94</v>
      </c>
      <c r="I1217">
        <f t="shared" si="114"/>
        <v>18</v>
      </c>
    </row>
    <row r="1218" spans="1:9" x14ac:dyDescent="0.3">
      <c r="A1218" t="str">
        <f t="shared" ref="A1218:A1281" si="115">E1218&amp;B1218&amp;D1218</f>
        <v>202518za</v>
      </c>
      <c r="B1218">
        <f t="shared" si="113"/>
        <v>18</v>
      </c>
      <c r="C1218" s="18">
        <f t="shared" si="110"/>
        <v>45780</v>
      </c>
      <c r="D1218" t="str">
        <f t="shared" si="111"/>
        <v>za</v>
      </c>
      <c r="E1218">
        <f t="shared" si="112"/>
        <v>2025</v>
      </c>
      <c r="F1218" t="s">
        <v>94</v>
      </c>
      <c r="G1218" s="122" t="s">
        <v>94</v>
      </c>
      <c r="H1218" s="122" t="s">
        <v>94</v>
      </c>
      <c r="I1218">
        <f t="shared" si="114"/>
        <v>18</v>
      </c>
    </row>
    <row r="1219" spans="1:9" x14ac:dyDescent="0.3">
      <c r="A1219" t="str">
        <f t="shared" si="115"/>
        <v>202518zo</v>
      </c>
      <c r="B1219">
        <f t="shared" si="113"/>
        <v>18</v>
      </c>
      <c r="C1219" s="18">
        <f t="shared" si="110"/>
        <v>45781</v>
      </c>
      <c r="D1219" t="str">
        <f t="shared" si="111"/>
        <v>zo</v>
      </c>
      <c r="E1219">
        <f t="shared" si="112"/>
        <v>2025</v>
      </c>
      <c r="F1219" t="s">
        <v>94</v>
      </c>
      <c r="G1219" s="122" t="s">
        <v>94</v>
      </c>
      <c r="H1219" s="122" t="s">
        <v>94</v>
      </c>
      <c r="I1219">
        <f t="shared" si="114"/>
        <v>18</v>
      </c>
    </row>
    <row r="1220" spans="1:9" x14ac:dyDescent="0.3">
      <c r="A1220" t="str">
        <f t="shared" si="115"/>
        <v>202519ma</v>
      </c>
      <c r="B1220">
        <f t="shared" si="113"/>
        <v>19</v>
      </c>
      <c r="C1220" s="18">
        <f t="shared" si="110"/>
        <v>45782</v>
      </c>
      <c r="D1220" t="str">
        <f t="shared" si="111"/>
        <v>ma</v>
      </c>
      <c r="E1220">
        <f t="shared" si="112"/>
        <v>2025</v>
      </c>
      <c r="F1220" t="s">
        <v>94</v>
      </c>
      <c r="G1220" s="122" t="s">
        <v>94</v>
      </c>
      <c r="H1220" s="122" t="s">
        <v>94</v>
      </c>
      <c r="I1220">
        <f t="shared" si="114"/>
        <v>19</v>
      </c>
    </row>
    <row r="1221" spans="1:9" x14ac:dyDescent="0.3">
      <c r="A1221" t="str">
        <f t="shared" si="115"/>
        <v>202519di</v>
      </c>
      <c r="B1221">
        <f t="shared" si="113"/>
        <v>19</v>
      </c>
      <c r="C1221" s="18">
        <f t="shared" si="110"/>
        <v>45783</v>
      </c>
      <c r="D1221" t="str">
        <f t="shared" si="111"/>
        <v>di</v>
      </c>
      <c r="E1221">
        <f t="shared" si="112"/>
        <v>2025</v>
      </c>
      <c r="F1221" t="s">
        <v>107</v>
      </c>
      <c r="G1221" s="122" t="s">
        <v>107</v>
      </c>
      <c r="H1221" s="122" t="s">
        <v>107</v>
      </c>
      <c r="I1221">
        <f t="shared" si="114"/>
        <v>19</v>
      </c>
    </row>
    <row r="1222" spans="1:9" x14ac:dyDescent="0.3">
      <c r="A1222" t="str">
        <f t="shared" si="115"/>
        <v>202519wo</v>
      </c>
      <c r="B1222">
        <f t="shared" si="113"/>
        <v>19</v>
      </c>
      <c r="C1222" s="18">
        <f t="shared" si="110"/>
        <v>45784</v>
      </c>
      <c r="D1222" t="str">
        <f t="shared" si="111"/>
        <v>wo</v>
      </c>
      <c r="E1222">
        <f t="shared" si="112"/>
        <v>2025</v>
      </c>
      <c r="F1222" t="s">
        <v>107</v>
      </c>
      <c r="G1222" s="122" t="s">
        <v>107</v>
      </c>
      <c r="H1222" s="122" t="s">
        <v>107</v>
      </c>
      <c r="I1222">
        <f t="shared" si="114"/>
        <v>19</v>
      </c>
    </row>
    <row r="1223" spans="1:9" x14ac:dyDescent="0.3">
      <c r="A1223" t="str">
        <f t="shared" si="115"/>
        <v>202519do</v>
      </c>
      <c r="B1223">
        <f t="shared" si="113"/>
        <v>19</v>
      </c>
      <c r="C1223" s="18">
        <f t="shared" si="110"/>
        <v>45785</v>
      </c>
      <c r="D1223" t="str">
        <f t="shared" si="111"/>
        <v>do</v>
      </c>
      <c r="E1223">
        <f t="shared" si="112"/>
        <v>2025</v>
      </c>
      <c r="F1223" t="s">
        <v>107</v>
      </c>
      <c r="G1223" s="122" t="s">
        <v>107</v>
      </c>
      <c r="H1223" s="122" t="s">
        <v>107</v>
      </c>
      <c r="I1223">
        <f t="shared" si="114"/>
        <v>19</v>
      </c>
    </row>
    <row r="1224" spans="1:9" x14ac:dyDescent="0.3">
      <c r="A1224" t="str">
        <f t="shared" si="115"/>
        <v>202519vr</v>
      </c>
      <c r="B1224">
        <f t="shared" si="113"/>
        <v>19</v>
      </c>
      <c r="C1224" s="18">
        <f t="shared" si="110"/>
        <v>45786</v>
      </c>
      <c r="D1224" t="str">
        <f t="shared" si="111"/>
        <v>vr</v>
      </c>
      <c r="E1224">
        <f t="shared" si="112"/>
        <v>2025</v>
      </c>
      <c r="F1224" t="s">
        <v>107</v>
      </c>
      <c r="G1224" s="122" t="s">
        <v>107</v>
      </c>
      <c r="H1224" s="122" t="s">
        <v>107</v>
      </c>
      <c r="I1224">
        <f t="shared" si="114"/>
        <v>19</v>
      </c>
    </row>
    <row r="1225" spans="1:9" x14ac:dyDescent="0.3">
      <c r="A1225" t="str">
        <f t="shared" si="115"/>
        <v>202519za</v>
      </c>
      <c r="B1225">
        <f t="shared" si="113"/>
        <v>19</v>
      </c>
      <c r="C1225" s="18">
        <f t="shared" si="110"/>
        <v>45787</v>
      </c>
      <c r="D1225" t="str">
        <f t="shared" si="111"/>
        <v>za</v>
      </c>
      <c r="E1225">
        <f t="shared" si="112"/>
        <v>2025</v>
      </c>
      <c r="F1225" t="s">
        <v>107</v>
      </c>
      <c r="G1225" s="122" t="s">
        <v>107</v>
      </c>
      <c r="H1225" s="122" t="s">
        <v>107</v>
      </c>
      <c r="I1225">
        <f t="shared" si="114"/>
        <v>19</v>
      </c>
    </row>
    <row r="1226" spans="1:9" x14ac:dyDescent="0.3">
      <c r="A1226" t="str">
        <f t="shared" si="115"/>
        <v>202519zo</v>
      </c>
      <c r="B1226">
        <f t="shared" si="113"/>
        <v>19</v>
      </c>
      <c r="C1226" s="18">
        <f t="shared" ref="C1226:C1289" si="116">C1225+1</f>
        <v>45788</v>
      </c>
      <c r="D1226" t="str">
        <f t="shared" ref="D1226:D1289" si="117">+D1219</f>
        <v>zo</v>
      </c>
      <c r="E1226">
        <f t="shared" ref="E1226:E1289" si="118">YEAR(C1226)</f>
        <v>2025</v>
      </c>
      <c r="F1226" t="s">
        <v>107</v>
      </c>
      <c r="G1226" s="122" t="s">
        <v>107</v>
      </c>
      <c r="H1226" s="122" t="s">
        <v>107</v>
      </c>
      <c r="I1226">
        <f t="shared" si="114"/>
        <v>19</v>
      </c>
    </row>
    <row r="1227" spans="1:9" x14ac:dyDescent="0.3">
      <c r="A1227" t="str">
        <f t="shared" si="115"/>
        <v>202520ma</v>
      </c>
      <c r="B1227">
        <f t="shared" si="113"/>
        <v>20</v>
      </c>
      <c r="C1227" s="18">
        <f t="shared" si="116"/>
        <v>45789</v>
      </c>
      <c r="D1227" t="str">
        <f t="shared" si="117"/>
        <v>ma</v>
      </c>
      <c r="E1227">
        <f t="shared" si="118"/>
        <v>2025</v>
      </c>
      <c r="F1227" t="s">
        <v>107</v>
      </c>
      <c r="G1227" s="122" t="s">
        <v>107</v>
      </c>
      <c r="H1227" s="122" t="s">
        <v>107</v>
      </c>
      <c r="I1227">
        <f t="shared" si="114"/>
        <v>20</v>
      </c>
    </row>
    <row r="1228" spans="1:9" x14ac:dyDescent="0.3">
      <c r="A1228" t="str">
        <f t="shared" si="115"/>
        <v>202520di</v>
      </c>
      <c r="B1228">
        <f t="shared" si="113"/>
        <v>20</v>
      </c>
      <c r="C1228" s="18">
        <f t="shared" si="116"/>
        <v>45790</v>
      </c>
      <c r="D1228" t="str">
        <f t="shared" si="117"/>
        <v>di</v>
      </c>
      <c r="E1228">
        <f t="shared" si="118"/>
        <v>2025</v>
      </c>
      <c r="F1228" t="s">
        <v>107</v>
      </c>
      <c r="G1228" s="122" t="s">
        <v>107</v>
      </c>
      <c r="H1228" s="122" t="s">
        <v>107</v>
      </c>
      <c r="I1228">
        <f t="shared" si="114"/>
        <v>20</v>
      </c>
    </row>
    <row r="1229" spans="1:9" x14ac:dyDescent="0.3">
      <c r="A1229" t="str">
        <f t="shared" si="115"/>
        <v>202520wo</v>
      </c>
      <c r="B1229">
        <f t="shared" ref="B1229:B1292" si="119">B1222+1</f>
        <v>20</v>
      </c>
      <c r="C1229" s="18">
        <f t="shared" si="116"/>
        <v>45791</v>
      </c>
      <c r="D1229" t="str">
        <f t="shared" si="117"/>
        <v>wo</v>
      </c>
      <c r="E1229">
        <f t="shared" si="118"/>
        <v>2025</v>
      </c>
      <c r="F1229" t="s">
        <v>107</v>
      </c>
      <c r="G1229" s="122" t="s">
        <v>107</v>
      </c>
      <c r="H1229" s="122" t="s">
        <v>107</v>
      </c>
      <c r="I1229">
        <f t="shared" ref="I1229:I1292" si="120">+I1222+1</f>
        <v>20</v>
      </c>
    </row>
    <row r="1230" spans="1:9" x14ac:dyDescent="0.3">
      <c r="A1230" t="str">
        <f t="shared" si="115"/>
        <v>202520do</v>
      </c>
      <c r="B1230">
        <f t="shared" si="119"/>
        <v>20</v>
      </c>
      <c r="C1230" s="18">
        <f t="shared" si="116"/>
        <v>45792</v>
      </c>
      <c r="D1230" t="str">
        <f t="shared" si="117"/>
        <v>do</v>
      </c>
      <c r="E1230">
        <f t="shared" si="118"/>
        <v>2025</v>
      </c>
      <c r="F1230" t="s">
        <v>107</v>
      </c>
      <c r="G1230" s="122" t="s">
        <v>107</v>
      </c>
      <c r="H1230" s="122" t="s">
        <v>107</v>
      </c>
      <c r="I1230">
        <f t="shared" si="120"/>
        <v>20</v>
      </c>
    </row>
    <row r="1231" spans="1:9" x14ac:dyDescent="0.3">
      <c r="A1231" t="str">
        <f t="shared" si="115"/>
        <v>202520vr</v>
      </c>
      <c r="B1231">
        <f t="shared" si="119"/>
        <v>20</v>
      </c>
      <c r="C1231" s="18">
        <f t="shared" si="116"/>
        <v>45793</v>
      </c>
      <c r="D1231" t="str">
        <f t="shared" si="117"/>
        <v>vr</v>
      </c>
      <c r="E1231">
        <f t="shared" si="118"/>
        <v>2025</v>
      </c>
      <c r="F1231" t="s">
        <v>107</v>
      </c>
      <c r="G1231" s="122" t="s">
        <v>107</v>
      </c>
      <c r="H1231" s="122" t="s">
        <v>107</v>
      </c>
      <c r="I1231">
        <f t="shared" si="120"/>
        <v>20</v>
      </c>
    </row>
    <row r="1232" spans="1:9" x14ac:dyDescent="0.3">
      <c r="A1232" t="str">
        <f t="shared" si="115"/>
        <v>202520za</v>
      </c>
      <c r="B1232">
        <f t="shared" si="119"/>
        <v>20</v>
      </c>
      <c r="C1232" s="18">
        <f t="shared" si="116"/>
        <v>45794</v>
      </c>
      <c r="D1232" t="str">
        <f t="shared" si="117"/>
        <v>za</v>
      </c>
      <c r="E1232">
        <f t="shared" si="118"/>
        <v>2025</v>
      </c>
      <c r="F1232" t="s">
        <v>107</v>
      </c>
      <c r="G1232" s="122" t="s">
        <v>107</v>
      </c>
      <c r="H1232" s="122" t="s">
        <v>107</v>
      </c>
      <c r="I1232">
        <f t="shared" si="120"/>
        <v>20</v>
      </c>
    </row>
    <row r="1233" spans="1:9" x14ac:dyDescent="0.3">
      <c r="A1233" t="str">
        <f t="shared" si="115"/>
        <v>202520zo</v>
      </c>
      <c r="B1233">
        <f t="shared" si="119"/>
        <v>20</v>
      </c>
      <c r="C1233" s="18">
        <f t="shared" si="116"/>
        <v>45795</v>
      </c>
      <c r="D1233" t="str">
        <f t="shared" si="117"/>
        <v>zo</v>
      </c>
      <c r="E1233">
        <f t="shared" si="118"/>
        <v>2025</v>
      </c>
      <c r="F1233" t="s">
        <v>107</v>
      </c>
      <c r="G1233" s="122" t="s">
        <v>107</v>
      </c>
      <c r="H1233" s="122" t="s">
        <v>107</v>
      </c>
      <c r="I1233">
        <f t="shared" si="120"/>
        <v>20</v>
      </c>
    </row>
    <row r="1234" spans="1:9" x14ac:dyDescent="0.3">
      <c r="A1234" t="str">
        <f t="shared" si="115"/>
        <v>202521ma</v>
      </c>
      <c r="B1234">
        <f t="shared" si="119"/>
        <v>21</v>
      </c>
      <c r="C1234" s="18">
        <f t="shared" si="116"/>
        <v>45796</v>
      </c>
      <c r="D1234" t="str">
        <f t="shared" si="117"/>
        <v>ma</v>
      </c>
      <c r="E1234">
        <f t="shared" si="118"/>
        <v>2025</v>
      </c>
      <c r="F1234" t="s">
        <v>107</v>
      </c>
      <c r="G1234" s="122" t="s">
        <v>107</v>
      </c>
      <c r="H1234" s="122" t="s">
        <v>107</v>
      </c>
      <c r="I1234">
        <f t="shared" si="120"/>
        <v>21</v>
      </c>
    </row>
    <row r="1235" spans="1:9" x14ac:dyDescent="0.3">
      <c r="A1235" t="str">
        <f t="shared" si="115"/>
        <v>202521di</v>
      </c>
      <c r="B1235">
        <f t="shared" si="119"/>
        <v>21</v>
      </c>
      <c r="C1235" s="18">
        <f t="shared" si="116"/>
        <v>45797</v>
      </c>
      <c r="D1235" t="str">
        <f t="shared" si="117"/>
        <v>di</v>
      </c>
      <c r="E1235">
        <f t="shared" si="118"/>
        <v>2025</v>
      </c>
      <c r="F1235" t="s">
        <v>107</v>
      </c>
      <c r="G1235" s="122" t="s">
        <v>107</v>
      </c>
      <c r="H1235" s="122" t="s">
        <v>107</v>
      </c>
      <c r="I1235">
        <f t="shared" si="120"/>
        <v>21</v>
      </c>
    </row>
    <row r="1236" spans="1:9" x14ac:dyDescent="0.3">
      <c r="A1236" t="str">
        <f t="shared" si="115"/>
        <v>202521wo</v>
      </c>
      <c r="B1236">
        <f t="shared" si="119"/>
        <v>21</v>
      </c>
      <c r="C1236" s="18">
        <f t="shared" si="116"/>
        <v>45798</v>
      </c>
      <c r="D1236" t="str">
        <f t="shared" si="117"/>
        <v>wo</v>
      </c>
      <c r="E1236">
        <f t="shared" si="118"/>
        <v>2025</v>
      </c>
      <c r="F1236" t="s">
        <v>107</v>
      </c>
      <c r="G1236" s="122" t="s">
        <v>107</v>
      </c>
      <c r="H1236" s="122" t="s">
        <v>107</v>
      </c>
      <c r="I1236">
        <f t="shared" si="120"/>
        <v>21</v>
      </c>
    </row>
    <row r="1237" spans="1:9" x14ac:dyDescent="0.3">
      <c r="A1237" t="str">
        <f t="shared" si="115"/>
        <v>202521do</v>
      </c>
      <c r="B1237">
        <f t="shared" si="119"/>
        <v>21</v>
      </c>
      <c r="C1237" s="18">
        <f t="shared" si="116"/>
        <v>45799</v>
      </c>
      <c r="D1237" t="str">
        <f t="shared" si="117"/>
        <v>do</v>
      </c>
      <c r="E1237">
        <f t="shared" si="118"/>
        <v>2025</v>
      </c>
      <c r="F1237" t="s">
        <v>107</v>
      </c>
      <c r="G1237" s="122" t="s">
        <v>107</v>
      </c>
      <c r="H1237" s="122" t="s">
        <v>107</v>
      </c>
      <c r="I1237">
        <f t="shared" si="120"/>
        <v>21</v>
      </c>
    </row>
    <row r="1238" spans="1:9" x14ac:dyDescent="0.3">
      <c r="A1238" t="str">
        <f t="shared" si="115"/>
        <v>202521vr</v>
      </c>
      <c r="B1238">
        <f t="shared" si="119"/>
        <v>21</v>
      </c>
      <c r="C1238" s="18">
        <f t="shared" si="116"/>
        <v>45800</v>
      </c>
      <c r="D1238" t="str">
        <f t="shared" si="117"/>
        <v>vr</v>
      </c>
      <c r="E1238">
        <f t="shared" si="118"/>
        <v>2025</v>
      </c>
      <c r="F1238" t="s">
        <v>107</v>
      </c>
      <c r="G1238" s="122" t="s">
        <v>107</v>
      </c>
      <c r="H1238" s="122" t="s">
        <v>107</v>
      </c>
      <c r="I1238">
        <f t="shared" si="120"/>
        <v>21</v>
      </c>
    </row>
    <row r="1239" spans="1:9" x14ac:dyDescent="0.3">
      <c r="A1239" t="str">
        <f t="shared" si="115"/>
        <v>202521za</v>
      </c>
      <c r="B1239">
        <f t="shared" si="119"/>
        <v>21</v>
      </c>
      <c r="C1239" s="18">
        <f t="shared" si="116"/>
        <v>45801</v>
      </c>
      <c r="D1239" t="str">
        <f t="shared" si="117"/>
        <v>za</v>
      </c>
      <c r="E1239">
        <f t="shared" si="118"/>
        <v>2025</v>
      </c>
      <c r="F1239" t="s">
        <v>107</v>
      </c>
      <c r="G1239" s="122" t="s">
        <v>107</v>
      </c>
      <c r="H1239" s="122" t="s">
        <v>107</v>
      </c>
      <c r="I1239">
        <f t="shared" si="120"/>
        <v>21</v>
      </c>
    </row>
    <row r="1240" spans="1:9" x14ac:dyDescent="0.3">
      <c r="A1240" t="str">
        <f t="shared" si="115"/>
        <v>202521zo</v>
      </c>
      <c r="B1240">
        <f t="shared" si="119"/>
        <v>21</v>
      </c>
      <c r="C1240" s="18">
        <f t="shared" si="116"/>
        <v>45802</v>
      </c>
      <c r="D1240" t="str">
        <f t="shared" si="117"/>
        <v>zo</v>
      </c>
      <c r="E1240">
        <f t="shared" si="118"/>
        <v>2025</v>
      </c>
      <c r="F1240" t="s">
        <v>107</v>
      </c>
      <c r="G1240" s="122" t="s">
        <v>107</v>
      </c>
      <c r="H1240" s="122" t="s">
        <v>107</v>
      </c>
      <c r="I1240">
        <f t="shared" si="120"/>
        <v>21</v>
      </c>
    </row>
    <row r="1241" spans="1:9" x14ac:dyDescent="0.3">
      <c r="A1241" t="str">
        <f t="shared" si="115"/>
        <v>202522ma</v>
      </c>
      <c r="B1241">
        <f t="shared" si="119"/>
        <v>22</v>
      </c>
      <c r="C1241" s="18">
        <f t="shared" si="116"/>
        <v>45803</v>
      </c>
      <c r="D1241" t="str">
        <f t="shared" si="117"/>
        <v>ma</v>
      </c>
      <c r="E1241">
        <f t="shared" si="118"/>
        <v>2025</v>
      </c>
      <c r="F1241" t="s">
        <v>107</v>
      </c>
      <c r="G1241" s="122" t="s">
        <v>107</v>
      </c>
      <c r="H1241" s="122" t="s">
        <v>107</v>
      </c>
      <c r="I1241">
        <f t="shared" si="120"/>
        <v>22</v>
      </c>
    </row>
    <row r="1242" spans="1:9" x14ac:dyDescent="0.3">
      <c r="A1242" t="str">
        <f t="shared" si="115"/>
        <v>202522di</v>
      </c>
      <c r="B1242">
        <f t="shared" si="119"/>
        <v>22</v>
      </c>
      <c r="C1242" s="18">
        <f t="shared" si="116"/>
        <v>45804</v>
      </c>
      <c r="D1242" t="str">
        <f t="shared" si="117"/>
        <v>di</v>
      </c>
      <c r="E1242">
        <f t="shared" si="118"/>
        <v>2025</v>
      </c>
      <c r="F1242" t="s">
        <v>107</v>
      </c>
      <c r="G1242" s="122" t="s">
        <v>107</v>
      </c>
      <c r="H1242" s="122" t="s">
        <v>107</v>
      </c>
      <c r="I1242">
        <f t="shared" si="120"/>
        <v>22</v>
      </c>
    </row>
    <row r="1243" spans="1:9" x14ac:dyDescent="0.3">
      <c r="A1243" t="str">
        <f t="shared" si="115"/>
        <v>202522wo</v>
      </c>
      <c r="B1243">
        <f t="shared" si="119"/>
        <v>22</v>
      </c>
      <c r="C1243" s="18">
        <f t="shared" si="116"/>
        <v>45805</v>
      </c>
      <c r="D1243" t="str">
        <f t="shared" si="117"/>
        <v>wo</v>
      </c>
      <c r="E1243">
        <f t="shared" si="118"/>
        <v>2025</v>
      </c>
      <c r="F1243" t="s">
        <v>107</v>
      </c>
      <c r="G1243" s="122" t="s">
        <v>107</v>
      </c>
      <c r="H1243" s="122" t="s">
        <v>107</v>
      </c>
      <c r="I1243">
        <f t="shared" si="120"/>
        <v>22</v>
      </c>
    </row>
    <row r="1244" spans="1:9" x14ac:dyDescent="0.3">
      <c r="A1244" t="str">
        <f t="shared" si="115"/>
        <v>202522do</v>
      </c>
      <c r="B1244">
        <f t="shared" si="119"/>
        <v>22</v>
      </c>
      <c r="C1244" s="18">
        <f t="shared" si="116"/>
        <v>45806</v>
      </c>
      <c r="D1244" t="str">
        <f t="shared" si="117"/>
        <v>do</v>
      </c>
      <c r="E1244">
        <f t="shared" si="118"/>
        <v>2025</v>
      </c>
      <c r="F1244" t="s">
        <v>94</v>
      </c>
      <c r="G1244" s="122" t="s">
        <v>94</v>
      </c>
      <c r="H1244" s="122" t="s">
        <v>94</v>
      </c>
      <c r="I1244">
        <f t="shared" si="120"/>
        <v>22</v>
      </c>
    </row>
    <row r="1245" spans="1:9" x14ac:dyDescent="0.3">
      <c r="A1245" t="str">
        <f t="shared" si="115"/>
        <v>202522vr</v>
      </c>
      <c r="B1245">
        <f t="shared" si="119"/>
        <v>22</v>
      </c>
      <c r="C1245" s="18">
        <f t="shared" si="116"/>
        <v>45807</v>
      </c>
      <c r="D1245" t="str">
        <f t="shared" si="117"/>
        <v>vr</v>
      </c>
      <c r="E1245">
        <f t="shared" si="118"/>
        <v>2025</v>
      </c>
      <c r="F1245" t="s">
        <v>107</v>
      </c>
      <c r="G1245" s="122" t="s">
        <v>107</v>
      </c>
      <c r="H1245" s="122" t="s">
        <v>107</v>
      </c>
      <c r="I1245">
        <f t="shared" si="120"/>
        <v>22</v>
      </c>
    </row>
    <row r="1246" spans="1:9" x14ac:dyDescent="0.3">
      <c r="A1246" t="str">
        <f t="shared" si="115"/>
        <v>202522za</v>
      </c>
      <c r="B1246">
        <f t="shared" si="119"/>
        <v>22</v>
      </c>
      <c r="C1246" s="18">
        <f t="shared" si="116"/>
        <v>45808</v>
      </c>
      <c r="D1246" t="str">
        <f t="shared" si="117"/>
        <v>za</v>
      </c>
      <c r="E1246">
        <f t="shared" si="118"/>
        <v>2025</v>
      </c>
      <c r="F1246" t="s">
        <v>107</v>
      </c>
      <c r="G1246" s="122" t="s">
        <v>107</v>
      </c>
      <c r="H1246" s="122" t="s">
        <v>107</v>
      </c>
      <c r="I1246">
        <f t="shared" si="120"/>
        <v>22</v>
      </c>
    </row>
    <row r="1247" spans="1:9" x14ac:dyDescent="0.3">
      <c r="A1247" t="str">
        <f t="shared" si="115"/>
        <v>202522zo</v>
      </c>
      <c r="B1247">
        <f t="shared" si="119"/>
        <v>22</v>
      </c>
      <c r="C1247" s="18">
        <f t="shared" si="116"/>
        <v>45809</v>
      </c>
      <c r="D1247" t="str">
        <f t="shared" si="117"/>
        <v>zo</v>
      </c>
      <c r="E1247">
        <f t="shared" si="118"/>
        <v>2025</v>
      </c>
      <c r="F1247" t="s">
        <v>107</v>
      </c>
      <c r="G1247" s="122" t="s">
        <v>107</v>
      </c>
      <c r="H1247" s="122" t="s">
        <v>107</v>
      </c>
      <c r="I1247">
        <f t="shared" si="120"/>
        <v>22</v>
      </c>
    </row>
    <row r="1248" spans="1:9" x14ac:dyDescent="0.3">
      <c r="A1248" t="str">
        <f t="shared" si="115"/>
        <v>202523ma</v>
      </c>
      <c r="B1248">
        <f t="shared" si="119"/>
        <v>23</v>
      </c>
      <c r="C1248" s="18">
        <f t="shared" si="116"/>
        <v>45810</v>
      </c>
      <c r="D1248" t="str">
        <f t="shared" si="117"/>
        <v>ma</v>
      </c>
      <c r="E1248">
        <f t="shared" si="118"/>
        <v>2025</v>
      </c>
      <c r="F1248" t="s">
        <v>107</v>
      </c>
      <c r="G1248" s="122" t="s">
        <v>107</v>
      </c>
      <c r="H1248" s="122" t="s">
        <v>107</v>
      </c>
      <c r="I1248">
        <f t="shared" si="120"/>
        <v>23</v>
      </c>
    </row>
    <row r="1249" spans="1:9" x14ac:dyDescent="0.3">
      <c r="A1249" t="str">
        <f t="shared" si="115"/>
        <v>202523di</v>
      </c>
      <c r="B1249">
        <f t="shared" si="119"/>
        <v>23</v>
      </c>
      <c r="C1249" s="18">
        <f t="shared" si="116"/>
        <v>45811</v>
      </c>
      <c r="D1249" t="str">
        <f t="shared" si="117"/>
        <v>di</v>
      </c>
      <c r="E1249">
        <f t="shared" si="118"/>
        <v>2025</v>
      </c>
      <c r="F1249" t="s">
        <v>107</v>
      </c>
      <c r="G1249" s="122" t="s">
        <v>107</v>
      </c>
      <c r="H1249" s="122" t="s">
        <v>107</v>
      </c>
      <c r="I1249">
        <f t="shared" si="120"/>
        <v>23</v>
      </c>
    </row>
    <row r="1250" spans="1:9" x14ac:dyDescent="0.3">
      <c r="A1250" t="str">
        <f t="shared" si="115"/>
        <v>202523wo</v>
      </c>
      <c r="B1250">
        <f t="shared" si="119"/>
        <v>23</v>
      </c>
      <c r="C1250" s="18">
        <f t="shared" si="116"/>
        <v>45812</v>
      </c>
      <c r="D1250" t="str">
        <f t="shared" si="117"/>
        <v>wo</v>
      </c>
      <c r="E1250">
        <f t="shared" si="118"/>
        <v>2025</v>
      </c>
      <c r="F1250" t="s">
        <v>107</v>
      </c>
      <c r="G1250" s="122" t="s">
        <v>107</v>
      </c>
      <c r="H1250" s="122" t="s">
        <v>107</v>
      </c>
      <c r="I1250">
        <f t="shared" si="120"/>
        <v>23</v>
      </c>
    </row>
    <row r="1251" spans="1:9" x14ac:dyDescent="0.3">
      <c r="A1251" t="str">
        <f t="shared" si="115"/>
        <v>202523do</v>
      </c>
      <c r="B1251">
        <f t="shared" si="119"/>
        <v>23</v>
      </c>
      <c r="C1251" s="18">
        <f t="shared" si="116"/>
        <v>45813</v>
      </c>
      <c r="D1251" t="str">
        <f t="shared" si="117"/>
        <v>do</v>
      </c>
      <c r="E1251">
        <f t="shared" si="118"/>
        <v>2025</v>
      </c>
      <c r="F1251" t="s">
        <v>107</v>
      </c>
      <c r="G1251" s="122" t="s">
        <v>107</v>
      </c>
      <c r="H1251" s="122" t="s">
        <v>107</v>
      </c>
      <c r="I1251">
        <f t="shared" si="120"/>
        <v>23</v>
      </c>
    </row>
    <row r="1252" spans="1:9" x14ac:dyDescent="0.3">
      <c r="A1252" t="str">
        <f t="shared" si="115"/>
        <v>202523vr</v>
      </c>
      <c r="B1252">
        <f t="shared" si="119"/>
        <v>23</v>
      </c>
      <c r="C1252" s="18">
        <f t="shared" si="116"/>
        <v>45814</v>
      </c>
      <c r="D1252" t="str">
        <f t="shared" si="117"/>
        <v>vr</v>
      </c>
      <c r="E1252">
        <f t="shared" si="118"/>
        <v>2025</v>
      </c>
      <c r="F1252" t="s">
        <v>107</v>
      </c>
      <c r="G1252" s="122" t="s">
        <v>107</v>
      </c>
      <c r="H1252" s="122" t="s">
        <v>107</v>
      </c>
      <c r="I1252">
        <f t="shared" si="120"/>
        <v>23</v>
      </c>
    </row>
    <row r="1253" spans="1:9" x14ac:dyDescent="0.3">
      <c r="A1253" t="str">
        <f t="shared" si="115"/>
        <v>202523za</v>
      </c>
      <c r="B1253">
        <f t="shared" si="119"/>
        <v>23</v>
      </c>
      <c r="C1253" s="18">
        <f t="shared" si="116"/>
        <v>45815</v>
      </c>
      <c r="D1253" t="str">
        <f t="shared" si="117"/>
        <v>za</v>
      </c>
      <c r="E1253">
        <f t="shared" si="118"/>
        <v>2025</v>
      </c>
      <c r="F1253" t="s">
        <v>107</v>
      </c>
      <c r="G1253" s="122" t="s">
        <v>107</v>
      </c>
      <c r="H1253" s="122" t="s">
        <v>107</v>
      </c>
      <c r="I1253">
        <f t="shared" si="120"/>
        <v>23</v>
      </c>
    </row>
    <row r="1254" spans="1:9" x14ac:dyDescent="0.3">
      <c r="A1254" t="str">
        <f t="shared" si="115"/>
        <v>202523zo</v>
      </c>
      <c r="B1254">
        <f t="shared" si="119"/>
        <v>23</v>
      </c>
      <c r="C1254" s="18">
        <f t="shared" si="116"/>
        <v>45816</v>
      </c>
      <c r="D1254" t="str">
        <f t="shared" si="117"/>
        <v>zo</v>
      </c>
      <c r="E1254">
        <f t="shared" si="118"/>
        <v>2025</v>
      </c>
      <c r="F1254" t="s">
        <v>107</v>
      </c>
      <c r="G1254" s="122" t="s">
        <v>107</v>
      </c>
      <c r="H1254" s="122" t="s">
        <v>107</v>
      </c>
      <c r="I1254">
        <f t="shared" si="120"/>
        <v>23</v>
      </c>
    </row>
    <row r="1255" spans="1:9" x14ac:dyDescent="0.3">
      <c r="A1255" t="str">
        <f t="shared" si="115"/>
        <v>202524ma</v>
      </c>
      <c r="B1255">
        <f t="shared" si="119"/>
        <v>24</v>
      </c>
      <c r="C1255" s="18">
        <f t="shared" si="116"/>
        <v>45817</v>
      </c>
      <c r="D1255" t="str">
        <f t="shared" si="117"/>
        <v>ma</v>
      </c>
      <c r="E1255">
        <f t="shared" si="118"/>
        <v>2025</v>
      </c>
      <c r="F1255" t="s">
        <v>94</v>
      </c>
      <c r="G1255" s="122" t="s">
        <v>94</v>
      </c>
      <c r="H1255" s="122" t="s">
        <v>94</v>
      </c>
      <c r="I1255">
        <f t="shared" si="120"/>
        <v>24</v>
      </c>
    </row>
    <row r="1256" spans="1:9" x14ac:dyDescent="0.3">
      <c r="A1256" t="str">
        <f t="shared" si="115"/>
        <v>202524di</v>
      </c>
      <c r="B1256">
        <f t="shared" si="119"/>
        <v>24</v>
      </c>
      <c r="C1256" s="18">
        <f t="shared" si="116"/>
        <v>45818</v>
      </c>
      <c r="D1256" t="str">
        <f t="shared" si="117"/>
        <v>di</v>
      </c>
      <c r="E1256">
        <f t="shared" si="118"/>
        <v>2025</v>
      </c>
      <c r="F1256" t="s">
        <v>107</v>
      </c>
      <c r="G1256" s="122" t="s">
        <v>107</v>
      </c>
      <c r="H1256" s="122" t="s">
        <v>107</v>
      </c>
      <c r="I1256">
        <f t="shared" si="120"/>
        <v>24</v>
      </c>
    </row>
    <row r="1257" spans="1:9" x14ac:dyDescent="0.3">
      <c r="A1257" t="str">
        <f t="shared" si="115"/>
        <v>202524wo</v>
      </c>
      <c r="B1257">
        <f t="shared" si="119"/>
        <v>24</v>
      </c>
      <c r="C1257" s="18">
        <f t="shared" si="116"/>
        <v>45819</v>
      </c>
      <c r="D1257" t="str">
        <f t="shared" si="117"/>
        <v>wo</v>
      </c>
      <c r="E1257">
        <f t="shared" si="118"/>
        <v>2025</v>
      </c>
      <c r="F1257" t="s">
        <v>107</v>
      </c>
      <c r="G1257" s="122" t="s">
        <v>107</v>
      </c>
      <c r="H1257" s="122" t="s">
        <v>107</v>
      </c>
      <c r="I1257">
        <f t="shared" si="120"/>
        <v>24</v>
      </c>
    </row>
    <row r="1258" spans="1:9" x14ac:dyDescent="0.3">
      <c r="A1258" t="str">
        <f t="shared" si="115"/>
        <v>202524do</v>
      </c>
      <c r="B1258">
        <f t="shared" si="119"/>
        <v>24</v>
      </c>
      <c r="C1258" s="18">
        <f t="shared" si="116"/>
        <v>45820</v>
      </c>
      <c r="D1258" t="str">
        <f t="shared" si="117"/>
        <v>do</v>
      </c>
      <c r="E1258">
        <f t="shared" si="118"/>
        <v>2025</v>
      </c>
      <c r="F1258" t="s">
        <v>107</v>
      </c>
      <c r="G1258" s="122" t="s">
        <v>107</v>
      </c>
      <c r="H1258" s="122" t="s">
        <v>107</v>
      </c>
      <c r="I1258">
        <f t="shared" si="120"/>
        <v>24</v>
      </c>
    </row>
    <row r="1259" spans="1:9" x14ac:dyDescent="0.3">
      <c r="A1259" t="str">
        <f t="shared" si="115"/>
        <v>202524vr</v>
      </c>
      <c r="B1259">
        <f t="shared" si="119"/>
        <v>24</v>
      </c>
      <c r="C1259" s="18">
        <f t="shared" si="116"/>
        <v>45821</v>
      </c>
      <c r="D1259" t="str">
        <f t="shared" si="117"/>
        <v>vr</v>
      </c>
      <c r="E1259">
        <f t="shared" si="118"/>
        <v>2025</v>
      </c>
      <c r="F1259" t="s">
        <v>107</v>
      </c>
      <c r="G1259" s="122" t="s">
        <v>107</v>
      </c>
      <c r="H1259" s="122" t="s">
        <v>107</v>
      </c>
      <c r="I1259">
        <f t="shared" si="120"/>
        <v>24</v>
      </c>
    </row>
    <row r="1260" spans="1:9" x14ac:dyDescent="0.3">
      <c r="A1260" t="str">
        <f t="shared" si="115"/>
        <v>202524za</v>
      </c>
      <c r="B1260">
        <f t="shared" si="119"/>
        <v>24</v>
      </c>
      <c r="C1260" s="18">
        <f t="shared" si="116"/>
        <v>45822</v>
      </c>
      <c r="D1260" t="str">
        <f t="shared" si="117"/>
        <v>za</v>
      </c>
      <c r="E1260">
        <f t="shared" si="118"/>
        <v>2025</v>
      </c>
      <c r="F1260" t="s">
        <v>107</v>
      </c>
      <c r="G1260" s="122" t="s">
        <v>107</v>
      </c>
      <c r="H1260" s="122" t="s">
        <v>107</v>
      </c>
      <c r="I1260">
        <f t="shared" si="120"/>
        <v>24</v>
      </c>
    </row>
    <row r="1261" spans="1:9" x14ac:dyDescent="0.3">
      <c r="A1261" t="str">
        <f t="shared" si="115"/>
        <v>202524zo</v>
      </c>
      <c r="B1261">
        <f t="shared" si="119"/>
        <v>24</v>
      </c>
      <c r="C1261" s="18">
        <f t="shared" si="116"/>
        <v>45823</v>
      </c>
      <c r="D1261" t="str">
        <f t="shared" si="117"/>
        <v>zo</v>
      </c>
      <c r="E1261">
        <f t="shared" si="118"/>
        <v>2025</v>
      </c>
      <c r="F1261" t="s">
        <v>107</v>
      </c>
      <c r="G1261" s="122" t="s">
        <v>107</v>
      </c>
      <c r="H1261" s="122" t="s">
        <v>107</v>
      </c>
      <c r="I1261">
        <f t="shared" si="120"/>
        <v>24</v>
      </c>
    </row>
    <row r="1262" spans="1:9" x14ac:dyDescent="0.3">
      <c r="A1262" t="str">
        <f t="shared" si="115"/>
        <v>202525ma</v>
      </c>
      <c r="B1262">
        <f t="shared" si="119"/>
        <v>25</v>
      </c>
      <c r="C1262" s="18">
        <f t="shared" si="116"/>
        <v>45824</v>
      </c>
      <c r="D1262" t="str">
        <f t="shared" si="117"/>
        <v>ma</v>
      </c>
      <c r="E1262">
        <f t="shared" si="118"/>
        <v>2025</v>
      </c>
      <c r="F1262" t="s">
        <v>107</v>
      </c>
      <c r="G1262" s="122" t="s">
        <v>107</v>
      </c>
      <c r="H1262" s="122" t="s">
        <v>107</v>
      </c>
      <c r="I1262">
        <f t="shared" si="120"/>
        <v>25</v>
      </c>
    </row>
    <row r="1263" spans="1:9" x14ac:dyDescent="0.3">
      <c r="A1263" t="str">
        <f t="shared" si="115"/>
        <v>202525di</v>
      </c>
      <c r="B1263">
        <f t="shared" si="119"/>
        <v>25</v>
      </c>
      <c r="C1263" s="18">
        <f t="shared" si="116"/>
        <v>45825</v>
      </c>
      <c r="D1263" t="str">
        <f t="shared" si="117"/>
        <v>di</v>
      </c>
      <c r="E1263">
        <f t="shared" si="118"/>
        <v>2025</v>
      </c>
      <c r="F1263" t="s">
        <v>107</v>
      </c>
      <c r="G1263" s="122" t="s">
        <v>107</v>
      </c>
      <c r="H1263" s="122" t="s">
        <v>107</v>
      </c>
      <c r="I1263">
        <f t="shared" si="120"/>
        <v>25</v>
      </c>
    </row>
    <row r="1264" spans="1:9" x14ac:dyDescent="0.3">
      <c r="A1264" t="str">
        <f t="shared" si="115"/>
        <v>202525wo</v>
      </c>
      <c r="B1264">
        <f t="shared" si="119"/>
        <v>25</v>
      </c>
      <c r="C1264" s="18">
        <f t="shared" si="116"/>
        <v>45826</v>
      </c>
      <c r="D1264" t="str">
        <f t="shared" si="117"/>
        <v>wo</v>
      </c>
      <c r="E1264">
        <f t="shared" si="118"/>
        <v>2025</v>
      </c>
      <c r="F1264" t="s">
        <v>107</v>
      </c>
      <c r="G1264" s="122" t="s">
        <v>107</v>
      </c>
      <c r="H1264" s="122" t="s">
        <v>107</v>
      </c>
      <c r="I1264">
        <f t="shared" si="120"/>
        <v>25</v>
      </c>
    </row>
    <row r="1265" spans="1:9" x14ac:dyDescent="0.3">
      <c r="A1265" t="str">
        <f t="shared" si="115"/>
        <v>202525do</v>
      </c>
      <c r="B1265">
        <f t="shared" si="119"/>
        <v>25</v>
      </c>
      <c r="C1265" s="18">
        <f t="shared" si="116"/>
        <v>45827</v>
      </c>
      <c r="D1265" t="str">
        <f t="shared" si="117"/>
        <v>do</v>
      </c>
      <c r="E1265">
        <f t="shared" si="118"/>
        <v>2025</v>
      </c>
      <c r="F1265" t="s">
        <v>107</v>
      </c>
      <c r="G1265" s="122" t="s">
        <v>107</v>
      </c>
      <c r="H1265" s="122" t="s">
        <v>107</v>
      </c>
      <c r="I1265">
        <f t="shared" si="120"/>
        <v>25</v>
      </c>
    </row>
    <row r="1266" spans="1:9" x14ac:dyDescent="0.3">
      <c r="A1266" t="str">
        <f t="shared" si="115"/>
        <v>202525vr</v>
      </c>
      <c r="B1266">
        <f t="shared" si="119"/>
        <v>25</v>
      </c>
      <c r="C1266" s="18">
        <f t="shared" si="116"/>
        <v>45828</v>
      </c>
      <c r="D1266" t="str">
        <f t="shared" si="117"/>
        <v>vr</v>
      </c>
      <c r="E1266">
        <f t="shared" si="118"/>
        <v>2025</v>
      </c>
      <c r="F1266" t="s">
        <v>107</v>
      </c>
      <c r="G1266" s="122" t="s">
        <v>107</v>
      </c>
      <c r="H1266" s="122" t="s">
        <v>107</v>
      </c>
      <c r="I1266">
        <f t="shared" si="120"/>
        <v>25</v>
      </c>
    </row>
    <row r="1267" spans="1:9" x14ac:dyDescent="0.3">
      <c r="A1267" t="str">
        <f t="shared" si="115"/>
        <v>202525za</v>
      </c>
      <c r="B1267">
        <f t="shared" si="119"/>
        <v>25</v>
      </c>
      <c r="C1267" s="18">
        <f t="shared" si="116"/>
        <v>45829</v>
      </c>
      <c r="D1267" t="str">
        <f t="shared" si="117"/>
        <v>za</v>
      </c>
      <c r="E1267">
        <f t="shared" si="118"/>
        <v>2025</v>
      </c>
      <c r="F1267" t="s">
        <v>107</v>
      </c>
      <c r="G1267" s="122" t="s">
        <v>107</v>
      </c>
      <c r="H1267" s="122" t="s">
        <v>107</v>
      </c>
      <c r="I1267">
        <f t="shared" si="120"/>
        <v>25</v>
      </c>
    </row>
    <row r="1268" spans="1:9" x14ac:dyDescent="0.3">
      <c r="A1268" t="str">
        <f t="shared" si="115"/>
        <v>202525zo</v>
      </c>
      <c r="B1268">
        <f t="shared" si="119"/>
        <v>25</v>
      </c>
      <c r="C1268" s="18">
        <f t="shared" si="116"/>
        <v>45830</v>
      </c>
      <c r="D1268" t="str">
        <f t="shared" si="117"/>
        <v>zo</v>
      </c>
      <c r="E1268">
        <f t="shared" si="118"/>
        <v>2025</v>
      </c>
      <c r="F1268" t="s">
        <v>107</v>
      </c>
      <c r="G1268" s="122" t="s">
        <v>107</v>
      </c>
      <c r="H1268" s="122" t="s">
        <v>107</v>
      </c>
      <c r="I1268">
        <f t="shared" si="120"/>
        <v>25</v>
      </c>
    </row>
    <row r="1269" spans="1:9" x14ac:dyDescent="0.3">
      <c r="A1269" t="str">
        <f t="shared" si="115"/>
        <v>202526ma</v>
      </c>
      <c r="B1269">
        <f t="shared" si="119"/>
        <v>26</v>
      </c>
      <c r="C1269" s="18">
        <f t="shared" si="116"/>
        <v>45831</v>
      </c>
      <c r="D1269" t="str">
        <f t="shared" si="117"/>
        <v>ma</v>
      </c>
      <c r="E1269">
        <f t="shared" si="118"/>
        <v>2025</v>
      </c>
      <c r="F1269" t="s">
        <v>107</v>
      </c>
      <c r="G1269" s="122" t="s">
        <v>107</v>
      </c>
      <c r="H1269" s="122" t="s">
        <v>107</v>
      </c>
      <c r="I1269">
        <f t="shared" si="120"/>
        <v>26</v>
      </c>
    </row>
    <row r="1270" spans="1:9" x14ac:dyDescent="0.3">
      <c r="A1270" t="str">
        <f t="shared" si="115"/>
        <v>202526di</v>
      </c>
      <c r="B1270">
        <f t="shared" si="119"/>
        <v>26</v>
      </c>
      <c r="C1270" s="18">
        <f t="shared" si="116"/>
        <v>45832</v>
      </c>
      <c r="D1270" t="str">
        <f t="shared" si="117"/>
        <v>di</v>
      </c>
      <c r="E1270">
        <f t="shared" si="118"/>
        <v>2025</v>
      </c>
      <c r="F1270" t="s">
        <v>107</v>
      </c>
      <c r="G1270" s="122" t="s">
        <v>107</v>
      </c>
      <c r="H1270" s="122" t="s">
        <v>107</v>
      </c>
      <c r="I1270">
        <f t="shared" si="120"/>
        <v>26</v>
      </c>
    </row>
    <row r="1271" spans="1:9" x14ac:dyDescent="0.3">
      <c r="A1271" t="str">
        <f t="shared" si="115"/>
        <v>202526wo</v>
      </c>
      <c r="B1271">
        <f t="shared" si="119"/>
        <v>26</v>
      </c>
      <c r="C1271" s="18">
        <f t="shared" si="116"/>
        <v>45833</v>
      </c>
      <c r="D1271" t="str">
        <f t="shared" si="117"/>
        <v>wo</v>
      </c>
      <c r="E1271">
        <f t="shared" si="118"/>
        <v>2025</v>
      </c>
      <c r="F1271" t="s">
        <v>107</v>
      </c>
      <c r="G1271" s="122" t="s">
        <v>107</v>
      </c>
      <c r="H1271" s="122" t="s">
        <v>107</v>
      </c>
      <c r="I1271">
        <f t="shared" si="120"/>
        <v>26</v>
      </c>
    </row>
    <row r="1272" spans="1:9" x14ac:dyDescent="0.3">
      <c r="A1272" t="str">
        <f t="shared" si="115"/>
        <v>202526do</v>
      </c>
      <c r="B1272">
        <f t="shared" si="119"/>
        <v>26</v>
      </c>
      <c r="C1272" s="18">
        <f t="shared" si="116"/>
        <v>45834</v>
      </c>
      <c r="D1272" t="str">
        <f t="shared" si="117"/>
        <v>do</v>
      </c>
      <c r="E1272">
        <f t="shared" si="118"/>
        <v>2025</v>
      </c>
      <c r="F1272" t="s">
        <v>107</v>
      </c>
      <c r="G1272" s="122" t="s">
        <v>107</v>
      </c>
      <c r="H1272" s="122" t="s">
        <v>107</v>
      </c>
      <c r="I1272">
        <f t="shared" si="120"/>
        <v>26</v>
      </c>
    </row>
    <row r="1273" spans="1:9" x14ac:dyDescent="0.3">
      <c r="A1273" t="str">
        <f t="shared" si="115"/>
        <v>202526vr</v>
      </c>
      <c r="B1273">
        <f t="shared" si="119"/>
        <v>26</v>
      </c>
      <c r="C1273" s="18">
        <f t="shared" si="116"/>
        <v>45835</v>
      </c>
      <c r="D1273" t="str">
        <f t="shared" si="117"/>
        <v>vr</v>
      </c>
      <c r="E1273">
        <f t="shared" si="118"/>
        <v>2025</v>
      </c>
      <c r="F1273" t="s">
        <v>107</v>
      </c>
      <c r="G1273" s="122" t="s">
        <v>107</v>
      </c>
      <c r="H1273" s="122" t="s">
        <v>107</v>
      </c>
      <c r="I1273">
        <f t="shared" si="120"/>
        <v>26</v>
      </c>
    </row>
    <row r="1274" spans="1:9" x14ac:dyDescent="0.3">
      <c r="A1274" t="str">
        <f t="shared" si="115"/>
        <v>202526za</v>
      </c>
      <c r="B1274">
        <f t="shared" si="119"/>
        <v>26</v>
      </c>
      <c r="C1274" s="18">
        <f t="shared" si="116"/>
        <v>45836</v>
      </c>
      <c r="D1274" t="str">
        <f t="shared" si="117"/>
        <v>za</v>
      </c>
      <c r="E1274">
        <f t="shared" si="118"/>
        <v>2025</v>
      </c>
      <c r="F1274" t="s">
        <v>107</v>
      </c>
      <c r="G1274" s="122" t="s">
        <v>107</v>
      </c>
      <c r="H1274" s="122" t="s">
        <v>107</v>
      </c>
      <c r="I1274">
        <f t="shared" si="120"/>
        <v>26</v>
      </c>
    </row>
    <row r="1275" spans="1:9" x14ac:dyDescent="0.3">
      <c r="A1275" t="str">
        <f t="shared" si="115"/>
        <v>202526zo</v>
      </c>
      <c r="B1275">
        <f t="shared" si="119"/>
        <v>26</v>
      </c>
      <c r="C1275" s="18">
        <f t="shared" si="116"/>
        <v>45837</v>
      </c>
      <c r="D1275" t="str">
        <f t="shared" si="117"/>
        <v>zo</v>
      </c>
      <c r="E1275">
        <f t="shared" si="118"/>
        <v>2025</v>
      </c>
      <c r="F1275" t="s">
        <v>107</v>
      </c>
      <c r="G1275" s="122" t="s">
        <v>107</v>
      </c>
      <c r="H1275" s="122" t="s">
        <v>107</v>
      </c>
      <c r="I1275">
        <f t="shared" si="120"/>
        <v>26</v>
      </c>
    </row>
    <row r="1276" spans="1:9" x14ac:dyDescent="0.3">
      <c r="A1276" t="str">
        <f t="shared" si="115"/>
        <v>202527ma</v>
      </c>
      <c r="B1276">
        <f t="shared" si="119"/>
        <v>27</v>
      </c>
      <c r="C1276" s="18">
        <f t="shared" si="116"/>
        <v>45838</v>
      </c>
      <c r="D1276" t="str">
        <f t="shared" si="117"/>
        <v>ma</v>
      </c>
      <c r="E1276">
        <f t="shared" si="118"/>
        <v>2025</v>
      </c>
      <c r="F1276" t="s">
        <v>107</v>
      </c>
      <c r="G1276" s="122" t="s">
        <v>107</v>
      </c>
      <c r="H1276" s="122" t="s">
        <v>107</v>
      </c>
      <c r="I1276">
        <f t="shared" si="120"/>
        <v>27</v>
      </c>
    </row>
    <row r="1277" spans="1:9" x14ac:dyDescent="0.3">
      <c r="A1277" t="str">
        <f t="shared" si="115"/>
        <v>202527di</v>
      </c>
      <c r="B1277">
        <f t="shared" si="119"/>
        <v>27</v>
      </c>
      <c r="C1277" s="18">
        <f t="shared" si="116"/>
        <v>45839</v>
      </c>
      <c r="D1277" t="str">
        <f t="shared" si="117"/>
        <v>di</v>
      </c>
      <c r="E1277">
        <f t="shared" si="118"/>
        <v>2025</v>
      </c>
      <c r="F1277" t="s">
        <v>107</v>
      </c>
      <c r="G1277" s="122" t="s">
        <v>107</v>
      </c>
      <c r="H1277" s="122" t="s">
        <v>107</v>
      </c>
      <c r="I1277">
        <f t="shared" si="120"/>
        <v>27</v>
      </c>
    </row>
    <row r="1278" spans="1:9" x14ac:dyDescent="0.3">
      <c r="A1278" t="str">
        <f t="shared" si="115"/>
        <v>202527wo</v>
      </c>
      <c r="B1278">
        <f t="shared" si="119"/>
        <v>27</v>
      </c>
      <c r="C1278" s="18">
        <f t="shared" si="116"/>
        <v>45840</v>
      </c>
      <c r="D1278" t="str">
        <f t="shared" si="117"/>
        <v>wo</v>
      </c>
      <c r="E1278">
        <f t="shared" si="118"/>
        <v>2025</v>
      </c>
      <c r="F1278" t="s">
        <v>107</v>
      </c>
      <c r="G1278" s="122" t="s">
        <v>107</v>
      </c>
      <c r="H1278" s="122" t="s">
        <v>107</v>
      </c>
      <c r="I1278">
        <f t="shared" si="120"/>
        <v>27</v>
      </c>
    </row>
    <row r="1279" spans="1:9" x14ac:dyDescent="0.3">
      <c r="A1279" t="str">
        <f t="shared" si="115"/>
        <v>202527do</v>
      </c>
      <c r="B1279">
        <f t="shared" si="119"/>
        <v>27</v>
      </c>
      <c r="C1279" s="18">
        <f t="shared" si="116"/>
        <v>45841</v>
      </c>
      <c r="D1279" t="str">
        <f t="shared" si="117"/>
        <v>do</v>
      </c>
      <c r="E1279">
        <f t="shared" si="118"/>
        <v>2025</v>
      </c>
      <c r="F1279" t="s">
        <v>107</v>
      </c>
      <c r="G1279" s="122" t="s">
        <v>107</v>
      </c>
      <c r="H1279" s="122" t="s">
        <v>107</v>
      </c>
      <c r="I1279">
        <f t="shared" si="120"/>
        <v>27</v>
      </c>
    </row>
    <row r="1280" spans="1:9" x14ac:dyDescent="0.3">
      <c r="A1280" t="str">
        <f t="shared" si="115"/>
        <v>202527vr</v>
      </c>
      <c r="B1280">
        <f t="shared" si="119"/>
        <v>27</v>
      </c>
      <c r="C1280" s="18">
        <f t="shared" si="116"/>
        <v>45842</v>
      </c>
      <c r="D1280" t="str">
        <f t="shared" si="117"/>
        <v>vr</v>
      </c>
      <c r="E1280">
        <f t="shared" si="118"/>
        <v>2025</v>
      </c>
      <c r="F1280" t="s">
        <v>107</v>
      </c>
      <c r="G1280" s="122" t="s">
        <v>107</v>
      </c>
      <c r="H1280" s="122" t="s">
        <v>107</v>
      </c>
      <c r="I1280">
        <f t="shared" si="120"/>
        <v>27</v>
      </c>
    </row>
    <row r="1281" spans="1:9" x14ac:dyDescent="0.3">
      <c r="A1281" t="str">
        <f t="shared" si="115"/>
        <v>202527za</v>
      </c>
      <c r="B1281">
        <f t="shared" si="119"/>
        <v>27</v>
      </c>
      <c r="C1281" s="18">
        <f t="shared" si="116"/>
        <v>45843</v>
      </c>
      <c r="D1281" t="str">
        <f t="shared" si="117"/>
        <v>za</v>
      </c>
      <c r="E1281">
        <f t="shared" si="118"/>
        <v>2025</v>
      </c>
      <c r="F1281" t="s">
        <v>107</v>
      </c>
      <c r="G1281" s="122" t="s">
        <v>107</v>
      </c>
      <c r="H1281" s="122" t="s">
        <v>107</v>
      </c>
      <c r="I1281">
        <f t="shared" si="120"/>
        <v>27</v>
      </c>
    </row>
    <row r="1282" spans="1:9" x14ac:dyDescent="0.3">
      <c r="A1282" t="str">
        <f t="shared" ref="A1282:A1345" si="121">E1282&amp;B1282&amp;D1282</f>
        <v>202527zo</v>
      </c>
      <c r="B1282">
        <f t="shared" si="119"/>
        <v>27</v>
      </c>
      <c r="C1282" s="18">
        <f t="shared" si="116"/>
        <v>45844</v>
      </c>
      <c r="D1282" t="str">
        <f t="shared" si="117"/>
        <v>zo</v>
      </c>
      <c r="E1282">
        <f t="shared" si="118"/>
        <v>2025</v>
      </c>
      <c r="F1282" t="s">
        <v>107</v>
      </c>
      <c r="G1282" s="122" t="s">
        <v>107</v>
      </c>
      <c r="H1282" s="122" t="s">
        <v>107</v>
      </c>
      <c r="I1282">
        <f t="shared" si="120"/>
        <v>27</v>
      </c>
    </row>
    <row r="1283" spans="1:9" x14ac:dyDescent="0.3">
      <c r="A1283" t="str">
        <f t="shared" si="121"/>
        <v>202528ma</v>
      </c>
      <c r="B1283">
        <f t="shared" si="119"/>
        <v>28</v>
      </c>
      <c r="C1283" s="18">
        <f t="shared" si="116"/>
        <v>45845</v>
      </c>
      <c r="D1283" t="str">
        <f t="shared" si="117"/>
        <v>ma</v>
      </c>
      <c r="E1283">
        <f t="shared" si="118"/>
        <v>2025</v>
      </c>
      <c r="F1283" t="s">
        <v>107</v>
      </c>
      <c r="G1283" s="122" t="s">
        <v>107</v>
      </c>
      <c r="H1283" s="122" t="s">
        <v>94</v>
      </c>
      <c r="I1283">
        <f t="shared" si="120"/>
        <v>28</v>
      </c>
    </row>
    <row r="1284" spans="1:9" x14ac:dyDescent="0.3">
      <c r="A1284" t="str">
        <f t="shared" si="121"/>
        <v>202528di</v>
      </c>
      <c r="B1284">
        <f t="shared" si="119"/>
        <v>28</v>
      </c>
      <c r="C1284" s="18">
        <f t="shared" si="116"/>
        <v>45846</v>
      </c>
      <c r="D1284" t="str">
        <f t="shared" si="117"/>
        <v>di</v>
      </c>
      <c r="E1284">
        <f t="shared" si="118"/>
        <v>2025</v>
      </c>
      <c r="F1284" t="s">
        <v>107</v>
      </c>
      <c r="G1284" s="122" t="s">
        <v>107</v>
      </c>
      <c r="H1284" s="122" t="s">
        <v>94</v>
      </c>
      <c r="I1284">
        <f t="shared" si="120"/>
        <v>28</v>
      </c>
    </row>
    <row r="1285" spans="1:9" x14ac:dyDescent="0.3">
      <c r="A1285" t="str">
        <f t="shared" si="121"/>
        <v>202528wo</v>
      </c>
      <c r="B1285">
        <f t="shared" si="119"/>
        <v>28</v>
      </c>
      <c r="C1285" s="18">
        <f t="shared" si="116"/>
        <v>45847</v>
      </c>
      <c r="D1285" t="str">
        <f t="shared" si="117"/>
        <v>wo</v>
      </c>
      <c r="E1285">
        <f t="shared" si="118"/>
        <v>2025</v>
      </c>
      <c r="F1285" t="s">
        <v>107</v>
      </c>
      <c r="G1285" s="122" t="s">
        <v>107</v>
      </c>
      <c r="H1285" s="122" t="s">
        <v>94</v>
      </c>
      <c r="I1285">
        <f t="shared" si="120"/>
        <v>28</v>
      </c>
    </row>
    <row r="1286" spans="1:9" x14ac:dyDescent="0.3">
      <c r="A1286" t="str">
        <f t="shared" si="121"/>
        <v>202528do</v>
      </c>
      <c r="B1286">
        <f t="shared" si="119"/>
        <v>28</v>
      </c>
      <c r="C1286" s="18">
        <f t="shared" si="116"/>
        <v>45848</v>
      </c>
      <c r="D1286" t="str">
        <f t="shared" si="117"/>
        <v>do</v>
      </c>
      <c r="E1286">
        <f t="shared" si="118"/>
        <v>2025</v>
      </c>
      <c r="F1286" t="s">
        <v>107</v>
      </c>
      <c r="G1286" s="122" t="s">
        <v>107</v>
      </c>
      <c r="H1286" s="122" t="s">
        <v>94</v>
      </c>
      <c r="I1286">
        <f t="shared" si="120"/>
        <v>28</v>
      </c>
    </row>
    <row r="1287" spans="1:9" x14ac:dyDescent="0.3">
      <c r="A1287" t="str">
        <f t="shared" si="121"/>
        <v>202528vr</v>
      </c>
      <c r="B1287">
        <f t="shared" si="119"/>
        <v>28</v>
      </c>
      <c r="C1287" s="18">
        <f t="shared" si="116"/>
        <v>45849</v>
      </c>
      <c r="D1287" t="str">
        <f t="shared" si="117"/>
        <v>vr</v>
      </c>
      <c r="E1287">
        <f t="shared" si="118"/>
        <v>2025</v>
      </c>
      <c r="F1287" t="s">
        <v>107</v>
      </c>
      <c r="G1287" s="122" t="s">
        <v>107</v>
      </c>
      <c r="H1287" s="122" t="s">
        <v>94</v>
      </c>
      <c r="I1287">
        <f t="shared" si="120"/>
        <v>28</v>
      </c>
    </row>
    <row r="1288" spans="1:9" x14ac:dyDescent="0.3">
      <c r="A1288" t="str">
        <f t="shared" si="121"/>
        <v>202528za</v>
      </c>
      <c r="B1288">
        <f t="shared" si="119"/>
        <v>28</v>
      </c>
      <c r="C1288" s="18">
        <f t="shared" si="116"/>
        <v>45850</v>
      </c>
      <c r="D1288" t="str">
        <f t="shared" si="117"/>
        <v>za</v>
      </c>
      <c r="E1288">
        <f t="shared" si="118"/>
        <v>2025</v>
      </c>
      <c r="F1288" t="s">
        <v>94</v>
      </c>
      <c r="G1288" s="122" t="s">
        <v>107</v>
      </c>
      <c r="H1288" s="122" t="s">
        <v>94</v>
      </c>
      <c r="I1288">
        <f t="shared" si="120"/>
        <v>28</v>
      </c>
    </row>
    <row r="1289" spans="1:9" x14ac:dyDescent="0.3">
      <c r="A1289" t="str">
        <f t="shared" si="121"/>
        <v>202528zo</v>
      </c>
      <c r="B1289">
        <f t="shared" si="119"/>
        <v>28</v>
      </c>
      <c r="C1289" s="18">
        <f t="shared" si="116"/>
        <v>45851</v>
      </c>
      <c r="D1289" t="str">
        <f t="shared" si="117"/>
        <v>zo</v>
      </c>
      <c r="E1289">
        <f t="shared" si="118"/>
        <v>2025</v>
      </c>
      <c r="F1289" t="s">
        <v>94</v>
      </c>
      <c r="G1289" s="122" t="s">
        <v>107</v>
      </c>
      <c r="H1289" s="122" t="s">
        <v>94</v>
      </c>
      <c r="I1289">
        <f t="shared" si="120"/>
        <v>28</v>
      </c>
    </row>
    <row r="1290" spans="1:9" x14ac:dyDescent="0.3">
      <c r="A1290" t="str">
        <f t="shared" si="121"/>
        <v>202529ma</v>
      </c>
      <c r="B1290">
        <f t="shared" si="119"/>
        <v>29</v>
      </c>
      <c r="C1290" s="18">
        <f t="shared" ref="C1290:C1353" si="122">C1289+1</f>
        <v>45852</v>
      </c>
      <c r="D1290" t="str">
        <f t="shared" ref="D1290:D1353" si="123">+D1283</f>
        <v>ma</v>
      </c>
      <c r="E1290">
        <f t="shared" ref="E1290:E1353" si="124">YEAR(C1290)</f>
        <v>2025</v>
      </c>
      <c r="F1290" t="s">
        <v>94</v>
      </c>
      <c r="G1290" s="122" t="s">
        <v>107</v>
      </c>
      <c r="H1290" s="122" t="s">
        <v>94</v>
      </c>
      <c r="I1290">
        <f t="shared" si="120"/>
        <v>29</v>
      </c>
    </row>
    <row r="1291" spans="1:9" x14ac:dyDescent="0.3">
      <c r="A1291" t="str">
        <f t="shared" si="121"/>
        <v>202529di</v>
      </c>
      <c r="B1291">
        <f t="shared" si="119"/>
        <v>29</v>
      </c>
      <c r="C1291" s="18">
        <f t="shared" si="122"/>
        <v>45853</v>
      </c>
      <c r="D1291" t="str">
        <f t="shared" si="123"/>
        <v>di</v>
      </c>
      <c r="E1291">
        <f t="shared" si="124"/>
        <v>2025</v>
      </c>
      <c r="F1291" t="s">
        <v>94</v>
      </c>
      <c r="G1291" s="122" t="s">
        <v>107</v>
      </c>
      <c r="H1291" s="122" t="s">
        <v>94</v>
      </c>
      <c r="I1291">
        <f t="shared" si="120"/>
        <v>29</v>
      </c>
    </row>
    <row r="1292" spans="1:9" x14ac:dyDescent="0.3">
      <c r="A1292" t="str">
        <f t="shared" si="121"/>
        <v>202529wo</v>
      </c>
      <c r="B1292">
        <f t="shared" si="119"/>
        <v>29</v>
      </c>
      <c r="C1292" s="18">
        <f t="shared" si="122"/>
        <v>45854</v>
      </c>
      <c r="D1292" t="str">
        <f t="shared" si="123"/>
        <v>wo</v>
      </c>
      <c r="E1292">
        <f t="shared" si="124"/>
        <v>2025</v>
      </c>
      <c r="F1292" t="s">
        <v>94</v>
      </c>
      <c r="G1292" s="122" t="s">
        <v>107</v>
      </c>
      <c r="H1292" s="122" t="s">
        <v>94</v>
      </c>
      <c r="I1292">
        <f t="shared" si="120"/>
        <v>29</v>
      </c>
    </row>
    <row r="1293" spans="1:9" x14ac:dyDescent="0.3">
      <c r="A1293" t="str">
        <f t="shared" si="121"/>
        <v>202529do</v>
      </c>
      <c r="B1293">
        <f t="shared" ref="B1293:B1356" si="125">B1286+1</f>
        <v>29</v>
      </c>
      <c r="C1293" s="18">
        <f t="shared" si="122"/>
        <v>45855</v>
      </c>
      <c r="D1293" t="str">
        <f t="shared" si="123"/>
        <v>do</v>
      </c>
      <c r="E1293">
        <f t="shared" si="124"/>
        <v>2025</v>
      </c>
      <c r="F1293" t="s">
        <v>94</v>
      </c>
      <c r="G1293" s="122" t="s">
        <v>107</v>
      </c>
      <c r="H1293" s="122" t="s">
        <v>94</v>
      </c>
      <c r="I1293">
        <f t="shared" ref="I1293:I1356" si="126">+I1286+1</f>
        <v>29</v>
      </c>
    </row>
    <row r="1294" spans="1:9" x14ac:dyDescent="0.3">
      <c r="A1294" t="str">
        <f t="shared" si="121"/>
        <v>202529vr</v>
      </c>
      <c r="B1294">
        <f t="shared" si="125"/>
        <v>29</v>
      </c>
      <c r="C1294" s="18">
        <f t="shared" si="122"/>
        <v>45856</v>
      </c>
      <c r="D1294" t="str">
        <f t="shared" si="123"/>
        <v>vr</v>
      </c>
      <c r="E1294">
        <f t="shared" si="124"/>
        <v>2025</v>
      </c>
      <c r="F1294" t="s">
        <v>94</v>
      </c>
      <c r="G1294" s="122" t="s">
        <v>107</v>
      </c>
      <c r="H1294" s="122" t="s">
        <v>94</v>
      </c>
      <c r="I1294">
        <f t="shared" si="126"/>
        <v>29</v>
      </c>
    </row>
    <row r="1295" spans="1:9" x14ac:dyDescent="0.3">
      <c r="A1295" t="str">
        <f t="shared" si="121"/>
        <v>202529za</v>
      </c>
      <c r="B1295">
        <f t="shared" si="125"/>
        <v>29</v>
      </c>
      <c r="C1295" s="18">
        <f t="shared" si="122"/>
        <v>45857</v>
      </c>
      <c r="D1295" t="str">
        <f t="shared" si="123"/>
        <v>za</v>
      </c>
      <c r="E1295">
        <f t="shared" si="124"/>
        <v>2025</v>
      </c>
      <c r="F1295" t="s">
        <v>94</v>
      </c>
      <c r="G1295" s="122" t="s">
        <v>94</v>
      </c>
      <c r="H1295" s="122" t="s">
        <v>94</v>
      </c>
      <c r="I1295">
        <f t="shared" si="126"/>
        <v>29</v>
      </c>
    </row>
    <row r="1296" spans="1:9" x14ac:dyDescent="0.3">
      <c r="A1296" t="str">
        <f t="shared" si="121"/>
        <v>202529zo</v>
      </c>
      <c r="B1296">
        <f t="shared" si="125"/>
        <v>29</v>
      </c>
      <c r="C1296" s="18">
        <f t="shared" si="122"/>
        <v>45858</v>
      </c>
      <c r="D1296" t="str">
        <f t="shared" si="123"/>
        <v>zo</v>
      </c>
      <c r="E1296">
        <f t="shared" si="124"/>
        <v>2025</v>
      </c>
      <c r="F1296" t="s">
        <v>94</v>
      </c>
      <c r="G1296" s="122" t="s">
        <v>94</v>
      </c>
      <c r="H1296" s="122" t="s">
        <v>94</v>
      </c>
      <c r="I1296">
        <f t="shared" si="126"/>
        <v>29</v>
      </c>
    </row>
    <row r="1297" spans="1:9" x14ac:dyDescent="0.3">
      <c r="A1297" t="str">
        <f t="shared" si="121"/>
        <v>202530ma</v>
      </c>
      <c r="B1297">
        <f t="shared" si="125"/>
        <v>30</v>
      </c>
      <c r="C1297" s="18">
        <f t="shared" si="122"/>
        <v>45859</v>
      </c>
      <c r="D1297" t="str">
        <f t="shared" si="123"/>
        <v>ma</v>
      </c>
      <c r="E1297">
        <f t="shared" si="124"/>
        <v>2025</v>
      </c>
      <c r="F1297" t="s">
        <v>94</v>
      </c>
      <c r="G1297" s="122" t="s">
        <v>94</v>
      </c>
      <c r="H1297" s="122" t="s">
        <v>94</v>
      </c>
      <c r="I1297">
        <f t="shared" si="126"/>
        <v>30</v>
      </c>
    </row>
    <row r="1298" spans="1:9" x14ac:dyDescent="0.3">
      <c r="A1298" t="str">
        <f t="shared" si="121"/>
        <v>202530di</v>
      </c>
      <c r="B1298">
        <f t="shared" si="125"/>
        <v>30</v>
      </c>
      <c r="C1298" s="18">
        <f t="shared" si="122"/>
        <v>45860</v>
      </c>
      <c r="D1298" t="str">
        <f t="shared" si="123"/>
        <v>di</v>
      </c>
      <c r="E1298">
        <f t="shared" si="124"/>
        <v>2025</v>
      </c>
      <c r="F1298" t="s">
        <v>94</v>
      </c>
      <c r="G1298" s="122" t="s">
        <v>94</v>
      </c>
      <c r="H1298" s="122" t="s">
        <v>94</v>
      </c>
      <c r="I1298">
        <f t="shared" si="126"/>
        <v>30</v>
      </c>
    </row>
    <row r="1299" spans="1:9" x14ac:dyDescent="0.3">
      <c r="A1299" t="str">
        <f t="shared" si="121"/>
        <v>202530wo</v>
      </c>
      <c r="B1299">
        <f t="shared" si="125"/>
        <v>30</v>
      </c>
      <c r="C1299" s="18">
        <f t="shared" si="122"/>
        <v>45861</v>
      </c>
      <c r="D1299" t="str">
        <f t="shared" si="123"/>
        <v>wo</v>
      </c>
      <c r="E1299">
        <f t="shared" si="124"/>
        <v>2025</v>
      </c>
      <c r="F1299" t="s">
        <v>94</v>
      </c>
      <c r="G1299" s="122" t="s">
        <v>94</v>
      </c>
      <c r="H1299" s="122" t="s">
        <v>94</v>
      </c>
      <c r="I1299">
        <f t="shared" si="126"/>
        <v>30</v>
      </c>
    </row>
    <row r="1300" spans="1:9" x14ac:dyDescent="0.3">
      <c r="A1300" t="str">
        <f t="shared" si="121"/>
        <v>202530do</v>
      </c>
      <c r="B1300">
        <f t="shared" si="125"/>
        <v>30</v>
      </c>
      <c r="C1300" s="18">
        <f t="shared" si="122"/>
        <v>45862</v>
      </c>
      <c r="D1300" t="str">
        <f t="shared" si="123"/>
        <v>do</v>
      </c>
      <c r="E1300">
        <f t="shared" si="124"/>
        <v>2025</v>
      </c>
      <c r="F1300" t="s">
        <v>94</v>
      </c>
      <c r="G1300" s="122" t="s">
        <v>94</v>
      </c>
      <c r="H1300" s="122" t="s">
        <v>94</v>
      </c>
      <c r="I1300">
        <f t="shared" si="126"/>
        <v>30</v>
      </c>
    </row>
    <row r="1301" spans="1:9" x14ac:dyDescent="0.3">
      <c r="A1301" t="str">
        <f t="shared" si="121"/>
        <v>202530vr</v>
      </c>
      <c r="B1301">
        <f t="shared" si="125"/>
        <v>30</v>
      </c>
      <c r="C1301" s="18">
        <f t="shared" si="122"/>
        <v>45863</v>
      </c>
      <c r="D1301" t="str">
        <f t="shared" si="123"/>
        <v>vr</v>
      </c>
      <c r="E1301">
        <f t="shared" si="124"/>
        <v>2025</v>
      </c>
      <c r="F1301" t="s">
        <v>94</v>
      </c>
      <c r="G1301" s="122" t="s">
        <v>94</v>
      </c>
      <c r="H1301" s="122" t="s">
        <v>94</v>
      </c>
      <c r="I1301">
        <f t="shared" si="126"/>
        <v>30</v>
      </c>
    </row>
    <row r="1302" spans="1:9" x14ac:dyDescent="0.3">
      <c r="A1302" t="str">
        <f t="shared" si="121"/>
        <v>202530za</v>
      </c>
      <c r="B1302">
        <f t="shared" si="125"/>
        <v>30</v>
      </c>
      <c r="C1302" s="18">
        <f t="shared" si="122"/>
        <v>45864</v>
      </c>
      <c r="D1302" t="str">
        <f t="shared" si="123"/>
        <v>za</v>
      </c>
      <c r="E1302">
        <f t="shared" si="124"/>
        <v>2025</v>
      </c>
      <c r="F1302" t="s">
        <v>94</v>
      </c>
      <c r="G1302" s="122" t="s">
        <v>94</v>
      </c>
      <c r="H1302" s="122" t="s">
        <v>94</v>
      </c>
      <c r="I1302">
        <f t="shared" si="126"/>
        <v>30</v>
      </c>
    </row>
    <row r="1303" spans="1:9" x14ac:dyDescent="0.3">
      <c r="A1303" t="str">
        <f t="shared" si="121"/>
        <v>202530zo</v>
      </c>
      <c r="B1303">
        <f t="shared" si="125"/>
        <v>30</v>
      </c>
      <c r="C1303" s="18">
        <f t="shared" si="122"/>
        <v>45865</v>
      </c>
      <c r="D1303" t="str">
        <f t="shared" si="123"/>
        <v>zo</v>
      </c>
      <c r="E1303">
        <f t="shared" si="124"/>
        <v>2025</v>
      </c>
      <c r="F1303" t="s">
        <v>94</v>
      </c>
      <c r="G1303" s="122" t="s">
        <v>94</v>
      </c>
      <c r="H1303" s="122" t="s">
        <v>94</v>
      </c>
      <c r="I1303">
        <f t="shared" si="126"/>
        <v>30</v>
      </c>
    </row>
    <row r="1304" spans="1:9" x14ac:dyDescent="0.3">
      <c r="A1304" t="str">
        <f t="shared" si="121"/>
        <v>202531ma</v>
      </c>
      <c r="B1304">
        <f t="shared" si="125"/>
        <v>31</v>
      </c>
      <c r="C1304" s="18">
        <f t="shared" si="122"/>
        <v>45866</v>
      </c>
      <c r="D1304" t="str">
        <f t="shared" si="123"/>
        <v>ma</v>
      </c>
      <c r="E1304">
        <f t="shared" si="124"/>
        <v>2025</v>
      </c>
      <c r="F1304" t="s">
        <v>94</v>
      </c>
      <c r="G1304" s="122" t="s">
        <v>94</v>
      </c>
      <c r="H1304" s="122" t="s">
        <v>94</v>
      </c>
      <c r="I1304">
        <f t="shared" si="126"/>
        <v>31</v>
      </c>
    </row>
    <row r="1305" spans="1:9" x14ac:dyDescent="0.3">
      <c r="A1305" t="str">
        <f t="shared" si="121"/>
        <v>202531di</v>
      </c>
      <c r="B1305">
        <f t="shared" si="125"/>
        <v>31</v>
      </c>
      <c r="C1305" s="18">
        <f t="shared" si="122"/>
        <v>45867</v>
      </c>
      <c r="D1305" t="str">
        <f t="shared" si="123"/>
        <v>di</v>
      </c>
      <c r="E1305">
        <f t="shared" si="124"/>
        <v>2025</v>
      </c>
      <c r="F1305" t="s">
        <v>94</v>
      </c>
      <c r="G1305" s="122" t="s">
        <v>94</v>
      </c>
      <c r="H1305" s="122" t="s">
        <v>94</v>
      </c>
      <c r="I1305">
        <f t="shared" si="126"/>
        <v>31</v>
      </c>
    </row>
    <row r="1306" spans="1:9" x14ac:dyDescent="0.3">
      <c r="A1306" t="str">
        <f t="shared" si="121"/>
        <v>202531wo</v>
      </c>
      <c r="B1306">
        <f t="shared" si="125"/>
        <v>31</v>
      </c>
      <c r="C1306" s="18">
        <f t="shared" si="122"/>
        <v>45868</v>
      </c>
      <c r="D1306" t="str">
        <f t="shared" si="123"/>
        <v>wo</v>
      </c>
      <c r="E1306">
        <f t="shared" si="124"/>
        <v>2025</v>
      </c>
      <c r="F1306" t="s">
        <v>94</v>
      </c>
      <c r="G1306" s="122" t="s">
        <v>94</v>
      </c>
      <c r="H1306" s="122" t="s">
        <v>94</v>
      </c>
      <c r="I1306">
        <f t="shared" si="126"/>
        <v>31</v>
      </c>
    </row>
    <row r="1307" spans="1:9" x14ac:dyDescent="0.3">
      <c r="A1307" t="str">
        <f t="shared" si="121"/>
        <v>202531do</v>
      </c>
      <c r="B1307">
        <f t="shared" si="125"/>
        <v>31</v>
      </c>
      <c r="C1307" s="18">
        <f t="shared" si="122"/>
        <v>45869</v>
      </c>
      <c r="D1307" t="str">
        <f t="shared" si="123"/>
        <v>do</v>
      </c>
      <c r="E1307">
        <f t="shared" si="124"/>
        <v>2025</v>
      </c>
      <c r="F1307" t="s">
        <v>94</v>
      </c>
      <c r="G1307" s="122" t="s">
        <v>94</v>
      </c>
      <c r="H1307" s="122" t="s">
        <v>94</v>
      </c>
      <c r="I1307">
        <f t="shared" si="126"/>
        <v>31</v>
      </c>
    </row>
    <row r="1308" spans="1:9" x14ac:dyDescent="0.3">
      <c r="A1308" t="str">
        <f t="shared" si="121"/>
        <v>202531vr</v>
      </c>
      <c r="B1308">
        <f t="shared" si="125"/>
        <v>31</v>
      </c>
      <c r="C1308" s="18">
        <f t="shared" si="122"/>
        <v>45870</v>
      </c>
      <c r="D1308" t="str">
        <f t="shared" si="123"/>
        <v>vr</v>
      </c>
      <c r="E1308">
        <f t="shared" si="124"/>
        <v>2025</v>
      </c>
      <c r="F1308" t="s">
        <v>94</v>
      </c>
      <c r="G1308" s="122" t="s">
        <v>94</v>
      </c>
      <c r="H1308" s="122" t="s">
        <v>94</v>
      </c>
      <c r="I1308">
        <f t="shared" si="126"/>
        <v>31</v>
      </c>
    </row>
    <row r="1309" spans="1:9" x14ac:dyDescent="0.3">
      <c r="A1309" t="str">
        <f t="shared" si="121"/>
        <v>202531za</v>
      </c>
      <c r="B1309">
        <f t="shared" si="125"/>
        <v>31</v>
      </c>
      <c r="C1309" s="18">
        <f t="shared" si="122"/>
        <v>45871</v>
      </c>
      <c r="D1309" t="str">
        <f t="shared" si="123"/>
        <v>za</v>
      </c>
      <c r="E1309">
        <f t="shared" si="124"/>
        <v>2025</v>
      </c>
      <c r="F1309" t="s">
        <v>94</v>
      </c>
      <c r="G1309" s="122" t="s">
        <v>94</v>
      </c>
      <c r="H1309" s="122" t="s">
        <v>94</v>
      </c>
      <c r="I1309">
        <f t="shared" si="126"/>
        <v>31</v>
      </c>
    </row>
    <row r="1310" spans="1:9" x14ac:dyDescent="0.3">
      <c r="A1310" t="str">
        <f t="shared" si="121"/>
        <v>202531zo</v>
      </c>
      <c r="B1310">
        <f t="shared" si="125"/>
        <v>31</v>
      </c>
      <c r="C1310" s="18">
        <f t="shared" si="122"/>
        <v>45872</v>
      </c>
      <c r="D1310" t="str">
        <f t="shared" si="123"/>
        <v>zo</v>
      </c>
      <c r="E1310">
        <f t="shared" si="124"/>
        <v>2025</v>
      </c>
      <c r="F1310" t="s">
        <v>94</v>
      </c>
      <c r="G1310" s="122" t="s">
        <v>94</v>
      </c>
      <c r="H1310" s="122" t="s">
        <v>94</v>
      </c>
      <c r="I1310">
        <f t="shared" si="126"/>
        <v>31</v>
      </c>
    </row>
    <row r="1311" spans="1:9" x14ac:dyDescent="0.3">
      <c r="A1311" t="str">
        <f t="shared" si="121"/>
        <v>202532ma</v>
      </c>
      <c r="B1311">
        <f t="shared" si="125"/>
        <v>32</v>
      </c>
      <c r="C1311" s="18">
        <f t="shared" si="122"/>
        <v>45873</v>
      </c>
      <c r="D1311" t="str">
        <f t="shared" si="123"/>
        <v>ma</v>
      </c>
      <c r="E1311">
        <f t="shared" si="124"/>
        <v>2025</v>
      </c>
      <c r="F1311" t="s">
        <v>94</v>
      </c>
      <c r="G1311" s="122" t="s">
        <v>94</v>
      </c>
      <c r="H1311" s="122" t="s">
        <v>94</v>
      </c>
      <c r="I1311">
        <f t="shared" si="126"/>
        <v>32</v>
      </c>
    </row>
    <row r="1312" spans="1:9" x14ac:dyDescent="0.3">
      <c r="A1312" t="str">
        <f t="shared" si="121"/>
        <v>202532di</v>
      </c>
      <c r="B1312">
        <f t="shared" si="125"/>
        <v>32</v>
      </c>
      <c r="C1312" s="18">
        <f t="shared" si="122"/>
        <v>45874</v>
      </c>
      <c r="D1312" t="str">
        <f t="shared" si="123"/>
        <v>di</v>
      </c>
      <c r="E1312">
        <f t="shared" si="124"/>
        <v>2025</v>
      </c>
      <c r="F1312" t="s">
        <v>94</v>
      </c>
      <c r="G1312" s="122" t="s">
        <v>94</v>
      </c>
      <c r="H1312" s="122" t="s">
        <v>94</v>
      </c>
      <c r="I1312">
        <f t="shared" si="126"/>
        <v>32</v>
      </c>
    </row>
    <row r="1313" spans="1:9" x14ac:dyDescent="0.3">
      <c r="A1313" t="str">
        <f t="shared" si="121"/>
        <v>202532wo</v>
      </c>
      <c r="B1313">
        <f t="shared" si="125"/>
        <v>32</v>
      </c>
      <c r="C1313" s="18">
        <f t="shared" si="122"/>
        <v>45875</v>
      </c>
      <c r="D1313" t="str">
        <f t="shared" si="123"/>
        <v>wo</v>
      </c>
      <c r="E1313">
        <f t="shared" si="124"/>
        <v>2025</v>
      </c>
      <c r="F1313" t="s">
        <v>94</v>
      </c>
      <c r="G1313" s="122" t="s">
        <v>94</v>
      </c>
      <c r="H1313" s="122" t="s">
        <v>94</v>
      </c>
      <c r="I1313">
        <f t="shared" si="126"/>
        <v>32</v>
      </c>
    </row>
    <row r="1314" spans="1:9" x14ac:dyDescent="0.3">
      <c r="A1314" t="str">
        <f t="shared" si="121"/>
        <v>202532do</v>
      </c>
      <c r="B1314">
        <f t="shared" si="125"/>
        <v>32</v>
      </c>
      <c r="C1314" s="18">
        <f t="shared" si="122"/>
        <v>45876</v>
      </c>
      <c r="D1314" t="str">
        <f t="shared" si="123"/>
        <v>do</v>
      </c>
      <c r="E1314">
        <f t="shared" si="124"/>
        <v>2025</v>
      </c>
      <c r="F1314" t="s">
        <v>94</v>
      </c>
      <c r="G1314" s="122" t="s">
        <v>94</v>
      </c>
      <c r="H1314" s="122" t="s">
        <v>94</v>
      </c>
      <c r="I1314">
        <f t="shared" si="126"/>
        <v>32</v>
      </c>
    </row>
    <row r="1315" spans="1:9" x14ac:dyDescent="0.3">
      <c r="A1315" t="str">
        <f t="shared" si="121"/>
        <v>202532vr</v>
      </c>
      <c r="B1315">
        <f t="shared" si="125"/>
        <v>32</v>
      </c>
      <c r="C1315" s="18">
        <f t="shared" si="122"/>
        <v>45877</v>
      </c>
      <c r="D1315" t="str">
        <f t="shared" si="123"/>
        <v>vr</v>
      </c>
      <c r="E1315">
        <f t="shared" si="124"/>
        <v>2025</v>
      </c>
      <c r="F1315" t="s">
        <v>94</v>
      </c>
      <c r="G1315" s="122" t="s">
        <v>94</v>
      </c>
      <c r="H1315" s="122" t="s">
        <v>94</v>
      </c>
      <c r="I1315">
        <f t="shared" si="126"/>
        <v>32</v>
      </c>
    </row>
    <row r="1316" spans="1:9" x14ac:dyDescent="0.3">
      <c r="A1316" t="str">
        <f t="shared" si="121"/>
        <v>202532za</v>
      </c>
      <c r="B1316">
        <f t="shared" si="125"/>
        <v>32</v>
      </c>
      <c r="C1316" s="18">
        <f t="shared" si="122"/>
        <v>45878</v>
      </c>
      <c r="D1316" t="str">
        <f t="shared" si="123"/>
        <v>za</v>
      </c>
      <c r="E1316">
        <f t="shared" si="124"/>
        <v>2025</v>
      </c>
      <c r="F1316" t="s">
        <v>94</v>
      </c>
      <c r="G1316" s="122" t="s">
        <v>94</v>
      </c>
      <c r="H1316" s="122" t="s">
        <v>94</v>
      </c>
      <c r="I1316">
        <f t="shared" si="126"/>
        <v>32</v>
      </c>
    </row>
    <row r="1317" spans="1:9" x14ac:dyDescent="0.3">
      <c r="A1317" t="str">
        <f t="shared" si="121"/>
        <v>202532zo</v>
      </c>
      <c r="B1317">
        <f t="shared" si="125"/>
        <v>32</v>
      </c>
      <c r="C1317" s="18">
        <f t="shared" si="122"/>
        <v>45879</v>
      </c>
      <c r="D1317" t="str">
        <f t="shared" si="123"/>
        <v>zo</v>
      </c>
      <c r="E1317">
        <f t="shared" si="124"/>
        <v>2025</v>
      </c>
      <c r="F1317" t="s">
        <v>94</v>
      </c>
      <c r="G1317" s="122" t="s">
        <v>94</v>
      </c>
      <c r="H1317" s="122" t="s">
        <v>94</v>
      </c>
      <c r="I1317">
        <f t="shared" si="126"/>
        <v>32</v>
      </c>
    </row>
    <row r="1318" spans="1:9" x14ac:dyDescent="0.3">
      <c r="A1318" t="str">
        <f t="shared" si="121"/>
        <v>202533ma</v>
      </c>
      <c r="B1318">
        <f t="shared" si="125"/>
        <v>33</v>
      </c>
      <c r="C1318" s="18">
        <f t="shared" si="122"/>
        <v>45880</v>
      </c>
      <c r="D1318" t="str">
        <f t="shared" si="123"/>
        <v>ma</v>
      </c>
      <c r="E1318">
        <f t="shared" si="124"/>
        <v>2025</v>
      </c>
      <c r="F1318" t="s">
        <v>94</v>
      </c>
      <c r="G1318" s="122" t="s">
        <v>94</v>
      </c>
      <c r="H1318" s="122" t="s">
        <v>94</v>
      </c>
      <c r="I1318">
        <f t="shared" si="126"/>
        <v>33</v>
      </c>
    </row>
    <row r="1319" spans="1:9" x14ac:dyDescent="0.3">
      <c r="A1319" t="str">
        <f t="shared" si="121"/>
        <v>202533di</v>
      </c>
      <c r="B1319">
        <f t="shared" si="125"/>
        <v>33</v>
      </c>
      <c r="C1319" s="18">
        <f t="shared" si="122"/>
        <v>45881</v>
      </c>
      <c r="D1319" t="str">
        <f t="shared" si="123"/>
        <v>di</v>
      </c>
      <c r="E1319">
        <f t="shared" si="124"/>
        <v>2025</v>
      </c>
      <c r="F1319" t="s">
        <v>94</v>
      </c>
      <c r="G1319" s="122" t="s">
        <v>94</v>
      </c>
      <c r="H1319" s="122" t="s">
        <v>94</v>
      </c>
      <c r="I1319">
        <f t="shared" si="126"/>
        <v>33</v>
      </c>
    </row>
    <row r="1320" spans="1:9" x14ac:dyDescent="0.3">
      <c r="A1320" t="str">
        <f t="shared" si="121"/>
        <v>202533wo</v>
      </c>
      <c r="B1320">
        <f t="shared" si="125"/>
        <v>33</v>
      </c>
      <c r="C1320" s="18">
        <f t="shared" si="122"/>
        <v>45882</v>
      </c>
      <c r="D1320" t="str">
        <f t="shared" si="123"/>
        <v>wo</v>
      </c>
      <c r="E1320">
        <f t="shared" si="124"/>
        <v>2025</v>
      </c>
      <c r="F1320" t="s">
        <v>94</v>
      </c>
      <c r="G1320" s="122" t="s">
        <v>94</v>
      </c>
      <c r="H1320" s="122" t="s">
        <v>94</v>
      </c>
      <c r="I1320">
        <f t="shared" si="126"/>
        <v>33</v>
      </c>
    </row>
    <row r="1321" spans="1:9" x14ac:dyDescent="0.3">
      <c r="A1321" t="str">
        <f t="shared" si="121"/>
        <v>202533do</v>
      </c>
      <c r="B1321">
        <f t="shared" si="125"/>
        <v>33</v>
      </c>
      <c r="C1321" s="18">
        <f t="shared" si="122"/>
        <v>45883</v>
      </c>
      <c r="D1321" t="str">
        <f t="shared" si="123"/>
        <v>do</v>
      </c>
      <c r="E1321">
        <f t="shared" si="124"/>
        <v>2025</v>
      </c>
      <c r="F1321" t="s">
        <v>94</v>
      </c>
      <c r="G1321" s="122" t="s">
        <v>94</v>
      </c>
      <c r="H1321" s="122" t="s">
        <v>94</v>
      </c>
      <c r="I1321">
        <f t="shared" si="126"/>
        <v>33</v>
      </c>
    </row>
    <row r="1322" spans="1:9" x14ac:dyDescent="0.3">
      <c r="A1322" t="str">
        <f t="shared" si="121"/>
        <v>202533vr</v>
      </c>
      <c r="B1322">
        <f t="shared" si="125"/>
        <v>33</v>
      </c>
      <c r="C1322" s="18">
        <f t="shared" si="122"/>
        <v>45884</v>
      </c>
      <c r="D1322" t="str">
        <f t="shared" si="123"/>
        <v>vr</v>
      </c>
      <c r="E1322">
        <f t="shared" si="124"/>
        <v>2025</v>
      </c>
      <c r="F1322" t="s">
        <v>94</v>
      </c>
      <c r="G1322" s="122" t="s">
        <v>94</v>
      </c>
      <c r="H1322" s="122" t="s">
        <v>94</v>
      </c>
      <c r="I1322">
        <f t="shared" si="126"/>
        <v>33</v>
      </c>
    </row>
    <row r="1323" spans="1:9" x14ac:dyDescent="0.3">
      <c r="A1323" t="str">
        <f t="shared" si="121"/>
        <v>202533za</v>
      </c>
      <c r="B1323">
        <f t="shared" si="125"/>
        <v>33</v>
      </c>
      <c r="C1323" s="18">
        <f t="shared" si="122"/>
        <v>45885</v>
      </c>
      <c r="D1323" t="str">
        <f t="shared" si="123"/>
        <v>za</v>
      </c>
      <c r="E1323">
        <f t="shared" si="124"/>
        <v>2025</v>
      </c>
      <c r="F1323" t="s">
        <v>94</v>
      </c>
      <c r="G1323" s="122" t="s">
        <v>94</v>
      </c>
      <c r="H1323" s="122" t="s">
        <v>94</v>
      </c>
      <c r="I1323">
        <f t="shared" si="126"/>
        <v>33</v>
      </c>
    </row>
    <row r="1324" spans="1:9" x14ac:dyDescent="0.3">
      <c r="A1324" t="str">
        <f t="shared" si="121"/>
        <v>202533zo</v>
      </c>
      <c r="B1324">
        <f t="shared" si="125"/>
        <v>33</v>
      </c>
      <c r="C1324" s="18">
        <f t="shared" si="122"/>
        <v>45886</v>
      </c>
      <c r="D1324" t="str">
        <f t="shared" si="123"/>
        <v>zo</v>
      </c>
      <c r="E1324">
        <f t="shared" si="124"/>
        <v>2025</v>
      </c>
      <c r="F1324" t="s">
        <v>94</v>
      </c>
      <c r="G1324" s="122" t="s">
        <v>94</v>
      </c>
      <c r="H1324" s="122" t="s">
        <v>94</v>
      </c>
      <c r="I1324">
        <f t="shared" si="126"/>
        <v>33</v>
      </c>
    </row>
    <row r="1325" spans="1:9" x14ac:dyDescent="0.3">
      <c r="A1325" t="str">
        <f t="shared" si="121"/>
        <v>202534ma</v>
      </c>
      <c r="B1325">
        <f t="shared" si="125"/>
        <v>34</v>
      </c>
      <c r="C1325" s="18">
        <f t="shared" si="122"/>
        <v>45887</v>
      </c>
      <c r="D1325" t="str">
        <f t="shared" si="123"/>
        <v>ma</v>
      </c>
      <c r="E1325">
        <f t="shared" si="124"/>
        <v>2025</v>
      </c>
      <c r="F1325" t="s">
        <v>94</v>
      </c>
      <c r="G1325" s="122" t="s">
        <v>94</v>
      </c>
      <c r="H1325" s="122" t="s">
        <v>107</v>
      </c>
      <c r="I1325">
        <f t="shared" si="126"/>
        <v>34</v>
      </c>
    </row>
    <row r="1326" spans="1:9" x14ac:dyDescent="0.3">
      <c r="A1326" t="str">
        <f t="shared" si="121"/>
        <v>202534di</v>
      </c>
      <c r="B1326">
        <f t="shared" si="125"/>
        <v>34</v>
      </c>
      <c r="C1326" s="18">
        <f t="shared" si="122"/>
        <v>45888</v>
      </c>
      <c r="D1326" t="str">
        <f t="shared" si="123"/>
        <v>di</v>
      </c>
      <c r="E1326">
        <f t="shared" si="124"/>
        <v>2025</v>
      </c>
      <c r="F1326" t="s">
        <v>94</v>
      </c>
      <c r="G1326" s="122" t="s">
        <v>94</v>
      </c>
      <c r="H1326" s="122" t="s">
        <v>107</v>
      </c>
      <c r="I1326">
        <f t="shared" si="126"/>
        <v>34</v>
      </c>
    </row>
    <row r="1327" spans="1:9" x14ac:dyDescent="0.3">
      <c r="A1327" t="str">
        <f t="shared" si="121"/>
        <v>202534wo</v>
      </c>
      <c r="B1327">
        <f t="shared" si="125"/>
        <v>34</v>
      </c>
      <c r="C1327" s="18">
        <f t="shared" si="122"/>
        <v>45889</v>
      </c>
      <c r="D1327" t="str">
        <f t="shared" si="123"/>
        <v>wo</v>
      </c>
      <c r="E1327">
        <f t="shared" si="124"/>
        <v>2025</v>
      </c>
      <c r="F1327" t="s">
        <v>94</v>
      </c>
      <c r="G1327" s="122" t="s">
        <v>94</v>
      </c>
      <c r="H1327" s="122" t="s">
        <v>107</v>
      </c>
      <c r="I1327">
        <f t="shared" si="126"/>
        <v>34</v>
      </c>
    </row>
    <row r="1328" spans="1:9" x14ac:dyDescent="0.3">
      <c r="A1328" t="str">
        <f t="shared" si="121"/>
        <v>202534do</v>
      </c>
      <c r="B1328">
        <f t="shared" si="125"/>
        <v>34</v>
      </c>
      <c r="C1328" s="18">
        <f t="shared" si="122"/>
        <v>45890</v>
      </c>
      <c r="D1328" t="str">
        <f t="shared" si="123"/>
        <v>do</v>
      </c>
      <c r="E1328">
        <f t="shared" si="124"/>
        <v>2025</v>
      </c>
      <c r="F1328" t="s">
        <v>94</v>
      </c>
      <c r="G1328" s="122" t="s">
        <v>94</v>
      </c>
      <c r="H1328" s="122" t="s">
        <v>107</v>
      </c>
      <c r="I1328">
        <f t="shared" si="126"/>
        <v>34</v>
      </c>
    </row>
    <row r="1329" spans="1:9" x14ac:dyDescent="0.3">
      <c r="A1329" t="str">
        <f t="shared" si="121"/>
        <v>202534vr</v>
      </c>
      <c r="B1329">
        <f t="shared" si="125"/>
        <v>34</v>
      </c>
      <c r="C1329" s="18">
        <f t="shared" si="122"/>
        <v>45891</v>
      </c>
      <c r="D1329" t="str">
        <f t="shared" si="123"/>
        <v>vr</v>
      </c>
      <c r="E1329">
        <f t="shared" si="124"/>
        <v>2025</v>
      </c>
      <c r="F1329" t="s">
        <v>94</v>
      </c>
      <c r="G1329" s="122" t="s">
        <v>94</v>
      </c>
      <c r="H1329" s="122" t="s">
        <v>107</v>
      </c>
      <c r="I1329">
        <f t="shared" si="126"/>
        <v>34</v>
      </c>
    </row>
    <row r="1330" spans="1:9" x14ac:dyDescent="0.3">
      <c r="A1330" t="str">
        <f t="shared" si="121"/>
        <v>202534za</v>
      </c>
      <c r="B1330">
        <f t="shared" si="125"/>
        <v>34</v>
      </c>
      <c r="C1330" s="18">
        <f t="shared" si="122"/>
        <v>45892</v>
      </c>
      <c r="D1330" t="str">
        <f t="shared" si="123"/>
        <v>za</v>
      </c>
      <c r="E1330">
        <f t="shared" si="124"/>
        <v>2025</v>
      </c>
      <c r="F1330" t="s">
        <v>94</v>
      </c>
      <c r="G1330" s="122" t="s">
        <v>94</v>
      </c>
      <c r="H1330" s="122" t="s">
        <v>107</v>
      </c>
      <c r="I1330">
        <f t="shared" si="126"/>
        <v>34</v>
      </c>
    </row>
    <row r="1331" spans="1:9" x14ac:dyDescent="0.3">
      <c r="A1331" t="str">
        <f t="shared" si="121"/>
        <v>202534zo</v>
      </c>
      <c r="B1331">
        <f t="shared" si="125"/>
        <v>34</v>
      </c>
      <c r="C1331" s="18">
        <f t="shared" si="122"/>
        <v>45893</v>
      </c>
      <c r="D1331" t="str">
        <f t="shared" si="123"/>
        <v>zo</v>
      </c>
      <c r="E1331">
        <f t="shared" si="124"/>
        <v>2025</v>
      </c>
      <c r="F1331" t="s">
        <v>94</v>
      </c>
      <c r="G1331" s="122" t="s">
        <v>94</v>
      </c>
      <c r="H1331" s="122" t="s">
        <v>107</v>
      </c>
      <c r="I1331">
        <f t="shared" si="126"/>
        <v>34</v>
      </c>
    </row>
    <row r="1332" spans="1:9" x14ac:dyDescent="0.3">
      <c r="A1332" t="str">
        <f t="shared" si="121"/>
        <v>202535ma</v>
      </c>
      <c r="B1332">
        <f t="shared" si="125"/>
        <v>35</v>
      </c>
      <c r="C1332" s="18">
        <f t="shared" si="122"/>
        <v>45894</v>
      </c>
      <c r="D1332" t="str">
        <f t="shared" si="123"/>
        <v>ma</v>
      </c>
      <c r="E1332">
        <f t="shared" si="124"/>
        <v>2025</v>
      </c>
      <c r="F1332" t="s">
        <v>107</v>
      </c>
      <c r="G1332" s="122" t="s">
        <v>94</v>
      </c>
      <c r="H1332" s="122" t="s">
        <v>107</v>
      </c>
      <c r="I1332">
        <f t="shared" si="126"/>
        <v>35</v>
      </c>
    </row>
    <row r="1333" spans="1:9" x14ac:dyDescent="0.3">
      <c r="A1333" t="str">
        <f t="shared" si="121"/>
        <v>202535di</v>
      </c>
      <c r="B1333">
        <f t="shared" si="125"/>
        <v>35</v>
      </c>
      <c r="C1333" s="18">
        <f t="shared" si="122"/>
        <v>45895</v>
      </c>
      <c r="D1333" t="str">
        <f t="shared" si="123"/>
        <v>di</v>
      </c>
      <c r="E1333">
        <f t="shared" si="124"/>
        <v>2025</v>
      </c>
      <c r="F1333" t="s">
        <v>107</v>
      </c>
      <c r="G1333" s="122" t="s">
        <v>94</v>
      </c>
      <c r="H1333" s="122" t="s">
        <v>107</v>
      </c>
      <c r="I1333">
        <f t="shared" si="126"/>
        <v>35</v>
      </c>
    </row>
    <row r="1334" spans="1:9" x14ac:dyDescent="0.3">
      <c r="A1334" t="str">
        <f t="shared" si="121"/>
        <v>202535wo</v>
      </c>
      <c r="B1334">
        <f t="shared" si="125"/>
        <v>35</v>
      </c>
      <c r="C1334" s="18">
        <f t="shared" si="122"/>
        <v>45896</v>
      </c>
      <c r="D1334" t="str">
        <f t="shared" si="123"/>
        <v>wo</v>
      </c>
      <c r="E1334">
        <f t="shared" si="124"/>
        <v>2025</v>
      </c>
      <c r="F1334" t="s">
        <v>107</v>
      </c>
      <c r="G1334" s="122" t="s">
        <v>94</v>
      </c>
      <c r="H1334" s="122" t="s">
        <v>107</v>
      </c>
      <c r="I1334">
        <f t="shared" si="126"/>
        <v>35</v>
      </c>
    </row>
    <row r="1335" spans="1:9" x14ac:dyDescent="0.3">
      <c r="A1335" t="str">
        <f t="shared" si="121"/>
        <v>202535do</v>
      </c>
      <c r="B1335">
        <f t="shared" si="125"/>
        <v>35</v>
      </c>
      <c r="C1335" s="18">
        <f t="shared" si="122"/>
        <v>45897</v>
      </c>
      <c r="D1335" t="str">
        <f t="shared" si="123"/>
        <v>do</v>
      </c>
      <c r="E1335">
        <f t="shared" si="124"/>
        <v>2025</v>
      </c>
      <c r="F1335" t="s">
        <v>107</v>
      </c>
      <c r="G1335" s="122" t="s">
        <v>94</v>
      </c>
      <c r="H1335" s="122" t="s">
        <v>107</v>
      </c>
      <c r="I1335">
        <f t="shared" si="126"/>
        <v>35</v>
      </c>
    </row>
    <row r="1336" spans="1:9" x14ac:dyDescent="0.3">
      <c r="A1336" t="str">
        <f t="shared" si="121"/>
        <v>202535vr</v>
      </c>
      <c r="B1336">
        <f t="shared" si="125"/>
        <v>35</v>
      </c>
      <c r="C1336" s="18">
        <f t="shared" si="122"/>
        <v>45898</v>
      </c>
      <c r="D1336" t="str">
        <f t="shared" si="123"/>
        <v>vr</v>
      </c>
      <c r="E1336">
        <f t="shared" si="124"/>
        <v>2025</v>
      </c>
      <c r="F1336" t="s">
        <v>107</v>
      </c>
      <c r="G1336" s="122" t="s">
        <v>94</v>
      </c>
      <c r="H1336" s="122" t="s">
        <v>107</v>
      </c>
      <c r="I1336">
        <f t="shared" si="126"/>
        <v>35</v>
      </c>
    </row>
    <row r="1337" spans="1:9" x14ac:dyDescent="0.3">
      <c r="A1337" t="str">
        <f t="shared" si="121"/>
        <v>202535za</v>
      </c>
      <c r="B1337">
        <f t="shared" si="125"/>
        <v>35</v>
      </c>
      <c r="C1337" s="18">
        <f t="shared" si="122"/>
        <v>45899</v>
      </c>
      <c r="D1337" t="str">
        <f t="shared" si="123"/>
        <v>za</v>
      </c>
      <c r="E1337">
        <f t="shared" si="124"/>
        <v>2025</v>
      </c>
      <c r="F1337" t="s">
        <v>107</v>
      </c>
      <c r="G1337" s="122" t="s">
        <v>94</v>
      </c>
      <c r="H1337" s="122" t="s">
        <v>107</v>
      </c>
      <c r="I1337">
        <f t="shared" si="126"/>
        <v>35</v>
      </c>
    </row>
    <row r="1338" spans="1:9" x14ac:dyDescent="0.3">
      <c r="A1338" t="str">
        <f t="shared" si="121"/>
        <v>202535zo</v>
      </c>
      <c r="B1338">
        <f t="shared" si="125"/>
        <v>35</v>
      </c>
      <c r="C1338" s="18">
        <f t="shared" si="122"/>
        <v>45900</v>
      </c>
      <c r="D1338" t="str">
        <f t="shared" si="123"/>
        <v>zo</v>
      </c>
      <c r="E1338">
        <f t="shared" si="124"/>
        <v>2025</v>
      </c>
      <c r="F1338" t="s">
        <v>107</v>
      </c>
      <c r="G1338" s="122" t="s">
        <v>94</v>
      </c>
      <c r="H1338" s="122" t="s">
        <v>107</v>
      </c>
      <c r="I1338">
        <f t="shared" si="126"/>
        <v>35</v>
      </c>
    </row>
    <row r="1339" spans="1:9" x14ac:dyDescent="0.3">
      <c r="A1339" t="str">
        <f t="shared" si="121"/>
        <v>202536ma</v>
      </c>
      <c r="B1339">
        <f t="shared" si="125"/>
        <v>36</v>
      </c>
      <c r="C1339" s="18">
        <f t="shared" si="122"/>
        <v>45901</v>
      </c>
      <c r="D1339" t="str">
        <f t="shared" si="123"/>
        <v>ma</v>
      </c>
      <c r="E1339">
        <f t="shared" si="124"/>
        <v>2025</v>
      </c>
      <c r="F1339" t="s">
        <v>107</v>
      </c>
      <c r="G1339" s="122" t="s">
        <v>107</v>
      </c>
      <c r="H1339" s="122" t="s">
        <v>107</v>
      </c>
      <c r="I1339">
        <f t="shared" si="126"/>
        <v>36</v>
      </c>
    </row>
    <row r="1340" spans="1:9" x14ac:dyDescent="0.3">
      <c r="A1340" t="str">
        <f t="shared" si="121"/>
        <v>202536di</v>
      </c>
      <c r="B1340">
        <f t="shared" si="125"/>
        <v>36</v>
      </c>
      <c r="C1340" s="18">
        <f t="shared" si="122"/>
        <v>45902</v>
      </c>
      <c r="D1340" t="str">
        <f t="shared" si="123"/>
        <v>di</v>
      </c>
      <c r="E1340">
        <f t="shared" si="124"/>
        <v>2025</v>
      </c>
      <c r="F1340" t="s">
        <v>107</v>
      </c>
      <c r="G1340" s="122" t="s">
        <v>107</v>
      </c>
      <c r="H1340" s="122" t="s">
        <v>107</v>
      </c>
      <c r="I1340">
        <f t="shared" si="126"/>
        <v>36</v>
      </c>
    </row>
    <row r="1341" spans="1:9" x14ac:dyDescent="0.3">
      <c r="A1341" t="str">
        <f t="shared" si="121"/>
        <v>202536wo</v>
      </c>
      <c r="B1341">
        <f t="shared" si="125"/>
        <v>36</v>
      </c>
      <c r="C1341" s="18">
        <f t="shared" si="122"/>
        <v>45903</v>
      </c>
      <c r="D1341" t="str">
        <f t="shared" si="123"/>
        <v>wo</v>
      </c>
      <c r="E1341">
        <f t="shared" si="124"/>
        <v>2025</v>
      </c>
      <c r="F1341" t="s">
        <v>107</v>
      </c>
      <c r="G1341" s="122" t="s">
        <v>107</v>
      </c>
      <c r="H1341" s="122" t="s">
        <v>107</v>
      </c>
      <c r="I1341">
        <f t="shared" si="126"/>
        <v>36</v>
      </c>
    </row>
    <row r="1342" spans="1:9" x14ac:dyDescent="0.3">
      <c r="A1342" t="str">
        <f t="shared" si="121"/>
        <v>202536do</v>
      </c>
      <c r="B1342">
        <f t="shared" si="125"/>
        <v>36</v>
      </c>
      <c r="C1342" s="18">
        <f t="shared" si="122"/>
        <v>45904</v>
      </c>
      <c r="D1342" t="str">
        <f t="shared" si="123"/>
        <v>do</v>
      </c>
      <c r="E1342">
        <f t="shared" si="124"/>
        <v>2025</v>
      </c>
      <c r="F1342" t="s">
        <v>107</v>
      </c>
      <c r="G1342" s="122" t="s">
        <v>107</v>
      </c>
      <c r="H1342" s="122" t="s">
        <v>107</v>
      </c>
      <c r="I1342">
        <f t="shared" si="126"/>
        <v>36</v>
      </c>
    </row>
    <row r="1343" spans="1:9" x14ac:dyDescent="0.3">
      <c r="A1343" t="str">
        <f t="shared" si="121"/>
        <v>202536vr</v>
      </c>
      <c r="B1343">
        <f t="shared" si="125"/>
        <v>36</v>
      </c>
      <c r="C1343" s="18">
        <f t="shared" si="122"/>
        <v>45905</v>
      </c>
      <c r="D1343" t="str">
        <f t="shared" si="123"/>
        <v>vr</v>
      </c>
      <c r="E1343">
        <f t="shared" si="124"/>
        <v>2025</v>
      </c>
      <c r="F1343" t="s">
        <v>107</v>
      </c>
      <c r="G1343" s="122" t="s">
        <v>107</v>
      </c>
      <c r="H1343" s="122" t="s">
        <v>107</v>
      </c>
      <c r="I1343">
        <f t="shared" si="126"/>
        <v>36</v>
      </c>
    </row>
    <row r="1344" spans="1:9" x14ac:dyDescent="0.3">
      <c r="A1344" t="str">
        <f t="shared" si="121"/>
        <v>202536za</v>
      </c>
      <c r="B1344">
        <f t="shared" si="125"/>
        <v>36</v>
      </c>
      <c r="C1344" s="18">
        <f t="shared" si="122"/>
        <v>45906</v>
      </c>
      <c r="D1344" t="str">
        <f t="shared" si="123"/>
        <v>za</v>
      </c>
      <c r="E1344">
        <f t="shared" si="124"/>
        <v>2025</v>
      </c>
      <c r="F1344" t="s">
        <v>107</v>
      </c>
      <c r="G1344" s="122" t="s">
        <v>107</v>
      </c>
      <c r="H1344" s="122" t="s">
        <v>107</v>
      </c>
      <c r="I1344">
        <f t="shared" si="126"/>
        <v>36</v>
      </c>
    </row>
    <row r="1345" spans="1:9" x14ac:dyDescent="0.3">
      <c r="A1345" t="str">
        <f t="shared" si="121"/>
        <v>202536zo</v>
      </c>
      <c r="B1345">
        <f t="shared" si="125"/>
        <v>36</v>
      </c>
      <c r="C1345" s="18">
        <f t="shared" si="122"/>
        <v>45907</v>
      </c>
      <c r="D1345" t="str">
        <f t="shared" si="123"/>
        <v>zo</v>
      </c>
      <c r="E1345">
        <f t="shared" si="124"/>
        <v>2025</v>
      </c>
      <c r="F1345" t="s">
        <v>107</v>
      </c>
      <c r="G1345" s="122" t="s">
        <v>107</v>
      </c>
      <c r="H1345" s="122" t="s">
        <v>107</v>
      </c>
      <c r="I1345">
        <f t="shared" si="126"/>
        <v>36</v>
      </c>
    </row>
    <row r="1346" spans="1:9" x14ac:dyDescent="0.3">
      <c r="A1346" t="str">
        <f t="shared" ref="A1346:A1409" si="127">E1346&amp;B1346&amp;D1346</f>
        <v>202537ma</v>
      </c>
      <c r="B1346">
        <f t="shared" si="125"/>
        <v>37</v>
      </c>
      <c r="C1346" s="18">
        <f t="shared" si="122"/>
        <v>45908</v>
      </c>
      <c r="D1346" t="str">
        <f t="shared" si="123"/>
        <v>ma</v>
      </c>
      <c r="E1346">
        <f t="shared" si="124"/>
        <v>2025</v>
      </c>
      <c r="F1346" t="s">
        <v>107</v>
      </c>
      <c r="G1346" s="122" t="s">
        <v>107</v>
      </c>
      <c r="H1346" s="122" t="s">
        <v>107</v>
      </c>
      <c r="I1346">
        <f t="shared" si="126"/>
        <v>37</v>
      </c>
    </row>
    <row r="1347" spans="1:9" x14ac:dyDescent="0.3">
      <c r="A1347" t="str">
        <f t="shared" si="127"/>
        <v>202537di</v>
      </c>
      <c r="B1347">
        <f t="shared" si="125"/>
        <v>37</v>
      </c>
      <c r="C1347" s="18">
        <f t="shared" si="122"/>
        <v>45909</v>
      </c>
      <c r="D1347" t="str">
        <f t="shared" si="123"/>
        <v>di</v>
      </c>
      <c r="E1347">
        <f t="shared" si="124"/>
        <v>2025</v>
      </c>
      <c r="F1347" t="s">
        <v>107</v>
      </c>
      <c r="G1347" s="122" t="s">
        <v>107</v>
      </c>
      <c r="H1347" s="122" t="s">
        <v>107</v>
      </c>
      <c r="I1347">
        <f t="shared" si="126"/>
        <v>37</v>
      </c>
    </row>
    <row r="1348" spans="1:9" x14ac:dyDescent="0.3">
      <c r="A1348" t="str">
        <f t="shared" si="127"/>
        <v>202537wo</v>
      </c>
      <c r="B1348">
        <f t="shared" si="125"/>
        <v>37</v>
      </c>
      <c r="C1348" s="18">
        <f t="shared" si="122"/>
        <v>45910</v>
      </c>
      <c r="D1348" t="str">
        <f t="shared" si="123"/>
        <v>wo</v>
      </c>
      <c r="E1348">
        <f t="shared" si="124"/>
        <v>2025</v>
      </c>
      <c r="F1348" t="s">
        <v>107</v>
      </c>
      <c r="G1348" s="122" t="s">
        <v>107</v>
      </c>
      <c r="H1348" s="122" t="s">
        <v>107</v>
      </c>
      <c r="I1348">
        <f t="shared" si="126"/>
        <v>37</v>
      </c>
    </row>
    <row r="1349" spans="1:9" x14ac:dyDescent="0.3">
      <c r="A1349" t="str">
        <f t="shared" si="127"/>
        <v>202537do</v>
      </c>
      <c r="B1349">
        <f t="shared" si="125"/>
        <v>37</v>
      </c>
      <c r="C1349" s="18">
        <f t="shared" si="122"/>
        <v>45911</v>
      </c>
      <c r="D1349" t="str">
        <f t="shared" si="123"/>
        <v>do</v>
      </c>
      <c r="E1349">
        <f t="shared" si="124"/>
        <v>2025</v>
      </c>
      <c r="F1349" t="s">
        <v>107</v>
      </c>
      <c r="G1349" s="122" t="s">
        <v>107</v>
      </c>
      <c r="H1349" s="122" t="s">
        <v>107</v>
      </c>
      <c r="I1349">
        <f t="shared" si="126"/>
        <v>37</v>
      </c>
    </row>
    <row r="1350" spans="1:9" x14ac:dyDescent="0.3">
      <c r="A1350" t="str">
        <f t="shared" si="127"/>
        <v>202537vr</v>
      </c>
      <c r="B1350">
        <f t="shared" si="125"/>
        <v>37</v>
      </c>
      <c r="C1350" s="18">
        <f t="shared" si="122"/>
        <v>45912</v>
      </c>
      <c r="D1350" t="str">
        <f t="shared" si="123"/>
        <v>vr</v>
      </c>
      <c r="E1350">
        <f t="shared" si="124"/>
        <v>2025</v>
      </c>
      <c r="F1350" t="s">
        <v>107</v>
      </c>
      <c r="G1350" s="122" t="s">
        <v>107</v>
      </c>
      <c r="H1350" s="122" t="s">
        <v>107</v>
      </c>
      <c r="I1350">
        <f t="shared" si="126"/>
        <v>37</v>
      </c>
    </row>
    <row r="1351" spans="1:9" x14ac:dyDescent="0.3">
      <c r="A1351" t="str">
        <f t="shared" si="127"/>
        <v>202537za</v>
      </c>
      <c r="B1351">
        <f t="shared" si="125"/>
        <v>37</v>
      </c>
      <c r="C1351" s="18">
        <f t="shared" si="122"/>
        <v>45913</v>
      </c>
      <c r="D1351" t="str">
        <f t="shared" si="123"/>
        <v>za</v>
      </c>
      <c r="E1351">
        <f t="shared" si="124"/>
        <v>2025</v>
      </c>
      <c r="F1351" t="s">
        <v>107</v>
      </c>
      <c r="G1351" s="122" t="s">
        <v>107</v>
      </c>
      <c r="H1351" s="122" t="s">
        <v>107</v>
      </c>
      <c r="I1351">
        <f t="shared" si="126"/>
        <v>37</v>
      </c>
    </row>
    <row r="1352" spans="1:9" x14ac:dyDescent="0.3">
      <c r="A1352" t="str">
        <f t="shared" si="127"/>
        <v>202537zo</v>
      </c>
      <c r="B1352">
        <f t="shared" si="125"/>
        <v>37</v>
      </c>
      <c r="C1352" s="18">
        <f t="shared" si="122"/>
        <v>45914</v>
      </c>
      <c r="D1352" t="str">
        <f t="shared" si="123"/>
        <v>zo</v>
      </c>
      <c r="E1352">
        <f t="shared" si="124"/>
        <v>2025</v>
      </c>
      <c r="F1352" t="s">
        <v>107</v>
      </c>
      <c r="G1352" s="122" t="s">
        <v>107</v>
      </c>
      <c r="H1352" s="122" t="s">
        <v>107</v>
      </c>
      <c r="I1352">
        <f t="shared" si="126"/>
        <v>37</v>
      </c>
    </row>
    <row r="1353" spans="1:9" x14ac:dyDescent="0.3">
      <c r="A1353" t="str">
        <f t="shared" si="127"/>
        <v>202538ma</v>
      </c>
      <c r="B1353">
        <f t="shared" si="125"/>
        <v>38</v>
      </c>
      <c r="C1353" s="18">
        <f t="shared" si="122"/>
        <v>45915</v>
      </c>
      <c r="D1353" t="str">
        <f t="shared" si="123"/>
        <v>ma</v>
      </c>
      <c r="E1353">
        <f t="shared" si="124"/>
        <v>2025</v>
      </c>
      <c r="F1353" t="s">
        <v>107</v>
      </c>
      <c r="G1353" s="122" t="s">
        <v>107</v>
      </c>
      <c r="H1353" s="122" t="s">
        <v>107</v>
      </c>
      <c r="I1353">
        <f t="shared" si="126"/>
        <v>38</v>
      </c>
    </row>
    <row r="1354" spans="1:9" x14ac:dyDescent="0.3">
      <c r="A1354" t="str">
        <f t="shared" si="127"/>
        <v>202538di</v>
      </c>
      <c r="B1354">
        <f t="shared" si="125"/>
        <v>38</v>
      </c>
      <c r="C1354" s="18">
        <f t="shared" ref="C1354:C1417" si="128">C1353+1</f>
        <v>45916</v>
      </c>
      <c r="D1354" t="str">
        <f t="shared" ref="D1354:D1417" si="129">+D1347</f>
        <v>di</v>
      </c>
      <c r="E1354">
        <f t="shared" ref="E1354:E1417" si="130">YEAR(C1354)</f>
        <v>2025</v>
      </c>
      <c r="F1354" t="s">
        <v>107</v>
      </c>
      <c r="G1354" s="122" t="s">
        <v>107</v>
      </c>
      <c r="H1354" s="122" t="s">
        <v>107</v>
      </c>
      <c r="I1354">
        <f t="shared" si="126"/>
        <v>38</v>
      </c>
    </row>
    <row r="1355" spans="1:9" x14ac:dyDescent="0.3">
      <c r="A1355" t="str">
        <f t="shared" si="127"/>
        <v>202538wo</v>
      </c>
      <c r="B1355">
        <f t="shared" si="125"/>
        <v>38</v>
      </c>
      <c r="C1355" s="18">
        <f t="shared" si="128"/>
        <v>45917</v>
      </c>
      <c r="D1355" t="str">
        <f t="shared" si="129"/>
        <v>wo</v>
      </c>
      <c r="E1355">
        <f t="shared" si="130"/>
        <v>2025</v>
      </c>
      <c r="F1355" t="s">
        <v>107</v>
      </c>
      <c r="G1355" s="122" t="s">
        <v>107</v>
      </c>
      <c r="H1355" s="122" t="s">
        <v>107</v>
      </c>
      <c r="I1355">
        <f t="shared" si="126"/>
        <v>38</v>
      </c>
    </row>
    <row r="1356" spans="1:9" x14ac:dyDescent="0.3">
      <c r="A1356" t="str">
        <f t="shared" si="127"/>
        <v>202538do</v>
      </c>
      <c r="B1356">
        <f t="shared" si="125"/>
        <v>38</v>
      </c>
      <c r="C1356" s="18">
        <f t="shared" si="128"/>
        <v>45918</v>
      </c>
      <c r="D1356" t="str">
        <f t="shared" si="129"/>
        <v>do</v>
      </c>
      <c r="E1356">
        <f t="shared" si="130"/>
        <v>2025</v>
      </c>
      <c r="F1356" t="s">
        <v>107</v>
      </c>
      <c r="G1356" s="122" t="s">
        <v>107</v>
      </c>
      <c r="H1356" s="122" t="s">
        <v>107</v>
      </c>
      <c r="I1356">
        <f t="shared" si="126"/>
        <v>38</v>
      </c>
    </row>
    <row r="1357" spans="1:9" x14ac:dyDescent="0.3">
      <c r="A1357" t="str">
        <f t="shared" si="127"/>
        <v>202538vr</v>
      </c>
      <c r="B1357">
        <f t="shared" ref="B1357:B1420" si="131">B1350+1</f>
        <v>38</v>
      </c>
      <c r="C1357" s="18">
        <f t="shared" si="128"/>
        <v>45919</v>
      </c>
      <c r="D1357" t="str">
        <f t="shared" si="129"/>
        <v>vr</v>
      </c>
      <c r="E1357">
        <f t="shared" si="130"/>
        <v>2025</v>
      </c>
      <c r="F1357" t="s">
        <v>107</v>
      </c>
      <c r="G1357" s="122" t="s">
        <v>107</v>
      </c>
      <c r="H1357" s="122" t="s">
        <v>107</v>
      </c>
      <c r="I1357">
        <f t="shared" ref="I1357:I1420" si="132">+I1350+1</f>
        <v>38</v>
      </c>
    </row>
    <row r="1358" spans="1:9" x14ac:dyDescent="0.3">
      <c r="A1358" t="str">
        <f t="shared" si="127"/>
        <v>202538za</v>
      </c>
      <c r="B1358">
        <f t="shared" si="131"/>
        <v>38</v>
      </c>
      <c r="C1358" s="18">
        <f t="shared" si="128"/>
        <v>45920</v>
      </c>
      <c r="D1358" t="str">
        <f t="shared" si="129"/>
        <v>za</v>
      </c>
      <c r="E1358">
        <f t="shared" si="130"/>
        <v>2025</v>
      </c>
      <c r="F1358" t="s">
        <v>107</v>
      </c>
      <c r="G1358" s="122" t="s">
        <v>107</v>
      </c>
      <c r="H1358" s="122" t="s">
        <v>107</v>
      </c>
      <c r="I1358">
        <f t="shared" si="132"/>
        <v>38</v>
      </c>
    </row>
    <row r="1359" spans="1:9" x14ac:dyDescent="0.3">
      <c r="A1359" t="str">
        <f t="shared" si="127"/>
        <v>202538zo</v>
      </c>
      <c r="B1359">
        <f t="shared" si="131"/>
        <v>38</v>
      </c>
      <c r="C1359" s="18">
        <f t="shared" si="128"/>
        <v>45921</v>
      </c>
      <c r="D1359" t="str">
        <f t="shared" si="129"/>
        <v>zo</v>
      </c>
      <c r="E1359">
        <f t="shared" si="130"/>
        <v>2025</v>
      </c>
      <c r="F1359" t="s">
        <v>107</v>
      </c>
      <c r="G1359" s="122" t="s">
        <v>107</v>
      </c>
      <c r="H1359" s="122" t="s">
        <v>107</v>
      </c>
      <c r="I1359">
        <f t="shared" si="132"/>
        <v>38</v>
      </c>
    </row>
    <row r="1360" spans="1:9" x14ac:dyDescent="0.3">
      <c r="A1360" t="str">
        <f t="shared" si="127"/>
        <v>202539ma</v>
      </c>
      <c r="B1360">
        <f t="shared" si="131"/>
        <v>39</v>
      </c>
      <c r="C1360" s="18">
        <f t="shared" si="128"/>
        <v>45922</v>
      </c>
      <c r="D1360" t="str">
        <f t="shared" si="129"/>
        <v>ma</v>
      </c>
      <c r="E1360">
        <f t="shared" si="130"/>
        <v>2025</v>
      </c>
      <c r="F1360" t="s">
        <v>107</v>
      </c>
      <c r="G1360" s="122" t="s">
        <v>107</v>
      </c>
      <c r="H1360" s="122" t="s">
        <v>107</v>
      </c>
      <c r="I1360">
        <f t="shared" si="132"/>
        <v>39</v>
      </c>
    </row>
    <row r="1361" spans="1:9" x14ac:dyDescent="0.3">
      <c r="A1361" t="str">
        <f t="shared" si="127"/>
        <v>202539di</v>
      </c>
      <c r="B1361">
        <f t="shared" si="131"/>
        <v>39</v>
      </c>
      <c r="C1361" s="18">
        <f t="shared" si="128"/>
        <v>45923</v>
      </c>
      <c r="D1361" t="str">
        <f t="shared" si="129"/>
        <v>di</v>
      </c>
      <c r="E1361">
        <f t="shared" si="130"/>
        <v>2025</v>
      </c>
      <c r="F1361" t="s">
        <v>107</v>
      </c>
      <c r="G1361" s="122" t="s">
        <v>107</v>
      </c>
      <c r="H1361" s="122" t="s">
        <v>107</v>
      </c>
      <c r="I1361">
        <f t="shared" si="132"/>
        <v>39</v>
      </c>
    </row>
    <row r="1362" spans="1:9" x14ac:dyDescent="0.3">
      <c r="A1362" t="str">
        <f t="shared" si="127"/>
        <v>202539wo</v>
      </c>
      <c r="B1362">
        <f t="shared" si="131"/>
        <v>39</v>
      </c>
      <c r="C1362" s="18">
        <f t="shared" si="128"/>
        <v>45924</v>
      </c>
      <c r="D1362" t="str">
        <f t="shared" si="129"/>
        <v>wo</v>
      </c>
      <c r="E1362">
        <f t="shared" si="130"/>
        <v>2025</v>
      </c>
      <c r="F1362" t="s">
        <v>107</v>
      </c>
      <c r="G1362" s="122" t="s">
        <v>107</v>
      </c>
      <c r="H1362" s="122" t="s">
        <v>107</v>
      </c>
      <c r="I1362">
        <f t="shared" si="132"/>
        <v>39</v>
      </c>
    </row>
    <row r="1363" spans="1:9" x14ac:dyDescent="0.3">
      <c r="A1363" t="str">
        <f t="shared" si="127"/>
        <v>202539do</v>
      </c>
      <c r="B1363">
        <f t="shared" si="131"/>
        <v>39</v>
      </c>
      <c r="C1363" s="18">
        <f t="shared" si="128"/>
        <v>45925</v>
      </c>
      <c r="D1363" t="str">
        <f t="shared" si="129"/>
        <v>do</v>
      </c>
      <c r="E1363">
        <f t="shared" si="130"/>
        <v>2025</v>
      </c>
      <c r="F1363" t="s">
        <v>107</v>
      </c>
      <c r="G1363" s="122" t="s">
        <v>107</v>
      </c>
      <c r="H1363" s="122" t="s">
        <v>107</v>
      </c>
      <c r="I1363">
        <f t="shared" si="132"/>
        <v>39</v>
      </c>
    </row>
    <row r="1364" spans="1:9" x14ac:dyDescent="0.3">
      <c r="A1364" t="str">
        <f t="shared" si="127"/>
        <v>202539vr</v>
      </c>
      <c r="B1364">
        <f t="shared" si="131"/>
        <v>39</v>
      </c>
      <c r="C1364" s="18">
        <f t="shared" si="128"/>
        <v>45926</v>
      </c>
      <c r="D1364" t="str">
        <f t="shared" si="129"/>
        <v>vr</v>
      </c>
      <c r="E1364">
        <f t="shared" si="130"/>
        <v>2025</v>
      </c>
      <c r="F1364" t="s">
        <v>107</v>
      </c>
      <c r="G1364" s="122" t="s">
        <v>107</v>
      </c>
      <c r="H1364" s="122" t="s">
        <v>107</v>
      </c>
      <c r="I1364">
        <f t="shared" si="132"/>
        <v>39</v>
      </c>
    </row>
    <row r="1365" spans="1:9" x14ac:dyDescent="0.3">
      <c r="A1365" t="str">
        <f t="shared" si="127"/>
        <v>202539za</v>
      </c>
      <c r="B1365">
        <f t="shared" si="131"/>
        <v>39</v>
      </c>
      <c r="C1365" s="18">
        <f t="shared" si="128"/>
        <v>45927</v>
      </c>
      <c r="D1365" t="str">
        <f t="shared" si="129"/>
        <v>za</v>
      </c>
      <c r="E1365">
        <f t="shared" si="130"/>
        <v>2025</v>
      </c>
      <c r="F1365" t="s">
        <v>107</v>
      </c>
      <c r="G1365" s="122" t="s">
        <v>107</v>
      </c>
      <c r="H1365" s="122" t="s">
        <v>107</v>
      </c>
      <c r="I1365">
        <f t="shared" si="132"/>
        <v>39</v>
      </c>
    </row>
    <row r="1366" spans="1:9" x14ac:dyDescent="0.3">
      <c r="A1366" t="str">
        <f t="shared" si="127"/>
        <v>202539zo</v>
      </c>
      <c r="B1366">
        <f t="shared" si="131"/>
        <v>39</v>
      </c>
      <c r="C1366" s="18">
        <f t="shared" si="128"/>
        <v>45928</v>
      </c>
      <c r="D1366" t="str">
        <f t="shared" si="129"/>
        <v>zo</v>
      </c>
      <c r="E1366">
        <f t="shared" si="130"/>
        <v>2025</v>
      </c>
      <c r="F1366" t="s">
        <v>107</v>
      </c>
      <c r="G1366" s="122" t="s">
        <v>107</v>
      </c>
      <c r="H1366" s="122" t="s">
        <v>107</v>
      </c>
      <c r="I1366">
        <f t="shared" si="132"/>
        <v>39</v>
      </c>
    </row>
    <row r="1367" spans="1:9" x14ac:dyDescent="0.3">
      <c r="A1367" t="str">
        <f t="shared" si="127"/>
        <v>202540ma</v>
      </c>
      <c r="B1367">
        <f t="shared" si="131"/>
        <v>40</v>
      </c>
      <c r="C1367" s="18">
        <f t="shared" si="128"/>
        <v>45929</v>
      </c>
      <c r="D1367" t="str">
        <f t="shared" si="129"/>
        <v>ma</v>
      </c>
      <c r="E1367">
        <f t="shared" si="130"/>
        <v>2025</v>
      </c>
      <c r="F1367" t="s">
        <v>107</v>
      </c>
      <c r="G1367" s="122" t="s">
        <v>107</v>
      </c>
      <c r="H1367" s="122" t="s">
        <v>107</v>
      </c>
      <c r="I1367">
        <f t="shared" si="132"/>
        <v>40</v>
      </c>
    </row>
    <row r="1368" spans="1:9" x14ac:dyDescent="0.3">
      <c r="A1368" t="str">
        <f t="shared" si="127"/>
        <v>202540di</v>
      </c>
      <c r="B1368">
        <f t="shared" si="131"/>
        <v>40</v>
      </c>
      <c r="C1368" s="18">
        <f t="shared" si="128"/>
        <v>45930</v>
      </c>
      <c r="D1368" t="str">
        <f t="shared" si="129"/>
        <v>di</v>
      </c>
      <c r="E1368">
        <f t="shared" si="130"/>
        <v>2025</v>
      </c>
      <c r="F1368" t="s">
        <v>107</v>
      </c>
      <c r="G1368" s="122" t="s">
        <v>107</v>
      </c>
      <c r="H1368" s="122" t="s">
        <v>107</v>
      </c>
      <c r="I1368">
        <f t="shared" si="132"/>
        <v>40</v>
      </c>
    </row>
    <row r="1369" spans="1:9" x14ac:dyDescent="0.3">
      <c r="A1369" t="str">
        <f t="shared" si="127"/>
        <v>202540wo</v>
      </c>
      <c r="B1369">
        <f t="shared" si="131"/>
        <v>40</v>
      </c>
      <c r="C1369" s="18">
        <f t="shared" si="128"/>
        <v>45931</v>
      </c>
      <c r="D1369" t="str">
        <f t="shared" si="129"/>
        <v>wo</v>
      </c>
      <c r="E1369">
        <f t="shared" si="130"/>
        <v>2025</v>
      </c>
      <c r="F1369" t="s">
        <v>107</v>
      </c>
      <c r="G1369" s="122" t="s">
        <v>107</v>
      </c>
      <c r="H1369" s="122" t="s">
        <v>107</v>
      </c>
      <c r="I1369">
        <f t="shared" si="132"/>
        <v>40</v>
      </c>
    </row>
    <row r="1370" spans="1:9" x14ac:dyDescent="0.3">
      <c r="A1370" t="str">
        <f t="shared" si="127"/>
        <v>202540do</v>
      </c>
      <c r="B1370">
        <f t="shared" si="131"/>
        <v>40</v>
      </c>
      <c r="C1370" s="18">
        <f t="shared" si="128"/>
        <v>45932</v>
      </c>
      <c r="D1370" t="str">
        <f t="shared" si="129"/>
        <v>do</v>
      </c>
      <c r="E1370">
        <f t="shared" si="130"/>
        <v>2025</v>
      </c>
      <c r="F1370" t="s">
        <v>107</v>
      </c>
      <c r="G1370" s="122" t="s">
        <v>107</v>
      </c>
      <c r="H1370" s="122" t="s">
        <v>107</v>
      </c>
      <c r="I1370">
        <f t="shared" si="132"/>
        <v>40</v>
      </c>
    </row>
    <row r="1371" spans="1:9" x14ac:dyDescent="0.3">
      <c r="A1371" t="str">
        <f t="shared" si="127"/>
        <v>202540vr</v>
      </c>
      <c r="B1371">
        <f t="shared" si="131"/>
        <v>40</v>
      </c>
      <c r="C1371" s="18">
        <f t="shared" si="128"/>
        <v>45933</v>
      </c>
      <c r="D1371" t="str">
        <f t="shared" si="129"/>
        <v>vr</v>
      </c>
      <c r="E1371">
        <f t="shared" si="130"/>
        <v>2025</v>
      </c>
      <c r="F1371" t="s">
        <v>107</v>
      </c>
      <c r="G1371" s="122" t="s">
        <v>107</v>
      </c>
      <c r="H1371" s="122" t="s">
        <v>107</v>
      </c>
      <c r="I1371">
        <f t="shared" si="132"/>
        <v>40</v>
      </c>
    </row>
    <row r="1372" spans="1:9" x14ac:dyDescent="0.3">
      <c r="A1372" t="str">
        <f t="shared" si="127"/>
        <v>202540za</v>
      </c>
      <c r="B1372">
        <f t="shared" si="131"/>
        <v>40</v>
      </c>
      <c r="C1372" s="18">
        <f t="shared" si="128"/>
        <v>45934</v>
      </c>
      <c r="D1372" t="str">
        <f t="shared" si="129"/>
        <v>za</v>
      </c>
      <c r="E1372">
        <f t="shared" si="130"/>
        <v>2025</v>
      </c>
      <c r="F1372" t="s">
        <v>107</v>
      </c>
      <c r="G1372" s="122" t="s">
        <v>107</v>
      </c>
      <c r="H1372" s="122" t="s">
        <v>107</v>
      </c>
      <c r="I1372">
        <f t="shared" si="132"/>
        <v>40</v>
      </c>
    </row>
    <row r="1373" spans="1:9" x14ac:dyDescent="0.3">
      <c r="A1373" t="str">
        <f t="shared" si="127"/>
        <v>202540zo</v>
      </c>
      <c r="B1373">
        <f t="shared" si="131"/>
        <v>40</v>
      </c>
      <c r="C1373" s="18">
        <f t="shared" si="128"/>
        <v>45935</v>
      </c>
      <c r="D1373" t="str">
        <f t="shared" si="129"/>
        <v>zo</v>
      </c>
      <c r="E1373">
        <f t="shared" si="130"/>
        <v>2025</v>
      </c>
      <c r="F1373" t="s">
        <v>107</v>
      </c>
      <c r="G1373" s="122" t="s">
        <v>107</v>
      </c>
      <c r="H1373" s="122" t="s">
        <v>107</v>
      </c>
      <c r="I1373">
        <f t="shared" si="132"/>
        <v>40</v>
      </c>
    </row>
    <row r="1374" spans="1:9" x14ac:dyDescent="0.3">
      <c r="A1374" t="str">
        <f t="shared" si="127"/>
        <v>202541ma</v>
      </c>
      <c r="B1374">
        <f t="shared" si="131"/>
        <v>41</v>
      </c>
      <c r="C1374" s="18">
        <f t="shared" si="128"/>
        <v>45936</v>
      </c>
      <c r="D1374" t="str">
        <f t="shared" si="129"/>
        <v>ma</v>
      </c>
      <c r="E1374">
        <f t="shared" si="130"/>
        <v>2025</v>
      </c>
      <c r="F1374" t="s">
        <v>107</v>
      </c>
      <c r="G1374" s="122" t="s">
        <v>107</v>
      </c>
      <c r="H1374" s="122" t="s">
        <v>107</v>
      </c>
      <c r="I1374">
        <f t="shared" si="132"/>
        <v>41</v>
      </c>
    </row>
    <row r="1375" spans="1:9" x14ac:dyDescent="0.3">
      <c r="A1375" t="str">
        <f t="shared" si="127"/>
        <v>202541di</v>
      </c>
      <c r="B1375">
        <f t="shared" si="131"/>
        <v>41</v>
      </c>
      <c r="C1375" s="18">
        <f t="shared" si="128"/>
        <v>45937</v>
      </c>
      <c r="D1375" t="str">
        <f t="shared" si="129"/>
        <v>di</v>
      </c>
      <c r="E1375">
        <f t="shared" si="130"/>
        <v>2025</v>
      </c>
      <c r="F1375" t="s">
        <v>107</v>
      </c>
      <c r="G1375" s="122" t="s">
        <v>107</v>
      </c>
      <c r="H1375" s="122" t="s">
        <v>107</v>
      </c>
      <c r="I1375">
        <f t="shared" si="132"/>
        <v>41</v>
      </c>
    </row>
    <row r="1376" spans="1:9" x14ac:dyDescent="0.3">
      <c r="A1376" t="str">
        <f t="shared" si="127"/>
        <v>202541wo</v>
      </c>
      <c r="B1376">
        <f t="shared" si="131"/>
        <v>41</v>
      </c>
      <c r="C1376" s="18">
        <f t="shared" si="128"/>
        <v>45938</v>
      </c>
      <c r="D1376" t="str">
        <f t="shared" si="129"/>
        <v>wo</v>
      </c>
      <c r="E1376">
        <f t="shared" si="130"/>
        <v>2025</v>
      </c>
      <c r="F1376" t="s">
        <v>107</v>
      </c>
      <c r="G1376" s="122" t="s">
        <v>107</v>
      </c>
      <c r="H1376" s="122" t="s">
        <v>107</v>
      </c>
      <c r="I1376">
        <f t="shared" si="132"/>
        <v>41</v>
      </c>
    </row>
    <row r="1377" spans="1:9" x14ac:dyDescent="0.3">
      <c r="A1377" t="str">
        <f t="shared" si="127"/>
        <v>202541do</v>
      </c>
      <c r="B1377">
        <f t="shared" si="131"/>
        <v>41</v>
      </c>
      <c r="C1377" s="18">
        <f t="shared" si="128"/>
        <v>45939</v>
      </c>
      <c r="D1377" t="str">
        <f t="shared" si="129"/>
        <v>do</v>
      </c>
      <c r="E1377">
        <f t="shared" si="130"/>
        <v>2025</v>
      </c>
      <c r="F1377" t="s">
        <v>107</v>
      </c>
      <c r="G1377" s="122" t="s">
        <v>107</v>
      </c>
      <c r="H1377" s="122" t="s">
        <v>107</v>
      </c>
      <c r="I1377">
        <f t="shared" si="132"/>
        <v>41</v>
      </c>
    </row>
    <row r="1378" spans="1:9" x14ac:dyDescent="0.3">
      <c r="A1378" t="str">
        <f t="shared" si="127"/>
        <v>202541vr</v>
      </c>
      <c r="B1378">
        <f t="shared" si="131"/>
        <v>41</v>
      </c>
      <c r="C1378" s="18">
        <f t="shared" si="128"/>
        <v>45940</v>
      </c>
      <c r="D1378" t="str">
        <f t="shared" si="129"/>
        <v>vr</v>
      </c>
      <c r="E1378">
        <f t="shared" si="130"/>
        <v>2025</v>
      </c>
      <c r="F1378" t="s">
        <v>107</v>
      </c>
      <c r="G1378" s="122" t="s">
        <v>107</v>
      </c>
      <c r="H1378" s="122" t="s">
        <v>107</v>
      </c>
      <c r="I1378">
        <f t="shared" si="132"/>
        <v>41</v>
      </c>
    </row>
    <row r="1379" spans="1:9" x14ac:dyDescent="0.3">
      <c r="A1379" t="str">
        <f t="shared" si="127"/>
        <v>202541za</v>
      </c>
      <c r="B1379">
        <f t="shared" si="131"/>
        <v>41</v>
      </c>
      <c r="C1379" s="18">
        <f t="shared" si="128"/>
        <v>45941</v>
      </c>
      <c r="D1379" t="str">
        <f t="shared" si="129"/>
        <v>za</v>
      </c>
      <c r="E1379">
        <f t="shared" si="130"/>
        <v>2025</v>
      </c>
      <c r="F1379" t="s">
        <v>107</v>
      </c>
      <c r="G1379" s="122" t="s">
        <v>107</v>
      </c>
      <c r="H1379" s="122" t="s">
        <v>107</v>
      </c>
      <c r="I1379">
        <f t="shared" si="132"/>
        <v>41</v>
      </c>
    </row>
    <row r="1380" spans="1:9" x14ac:dyDescent="0.3">
      <c r="A1380" t="str">
        <f t="shared" si="127"/>
        <v>202541zo</v>
      </c>
      <c r="B1380">
        <f t="shared" si="131"/>
        <v>41</v>
      </c>
      <c r="C1380" s="18">
        <f t="shared" si="128"/>
        <v>45942</v>
      </c>
      <c r="D1380" t="str">
        <f t="shared" si="129"/>
        <v>zo</v>
      </c>
      <c r="E1380">
        <f t="shared" si="130"/>
        <v>2025</v>
      </c>
      <c r="F1380" t="s">
        <v>107</v>
      </c>
      <c r="G1380" s="122" t="s">
        <v>107</v>
      </c>
      <c r="H1380" s="122" t="s">
        <v>107</v>
      </c>
      <c r="I1380">
        <f t="shared" si="132"/>
        <v>41</v>
      </c>
    </row>
    <row r="1381" spans="1:9" x14ac:dyDescent="0.3">
      <c r="A1381" t="str">
        <f t="shared" si="127"/>
        <v>202542ma</v>
      </c>
      <c r="B1381">
        <f t="shared" si="131"/>
        <v>42</v>
      </c>
      <c r="C1381" s="18">
        <f t="shared" si="128"/>
        <v>45943</v>
      </c>
      <c r="D1381" t="str">
        <f t="shared" si="129"/>
        <v>ma</v>
      </c>
      <c r="E1381">
        <f t="shared" si="130"/>
        <v>2025</v>
      </c>
      <c r="F1381" t="s">
        <v>107</v>
      </c>
      <c r="G1381" s="122" t="s">
        <v>107</v>
      </c>
      <c r="H1381" s="122" t="s">
        <v>94</v>
      </c>
      <c r="I1381">
        <f t="shared" si="132"/>
        <v>42</v>
      </c>
    </row>
    <row r="1382" spans="1:9" x14ac:dyDescent="0.3">
      <c r="A1382" t="str">
        <f t="shared" si="127"/>
        <v>202542di</v>
      </c>
      <c r="B1382">
        <f t="shared" si="131"/>
        <v>42</v>
      </c>
      <c r="C1382" s="18">
        <f t="shared" si="128"/>
        <v>45944</v>
      </c>
      <c r="D1382" t="str">
        <f t="shared" si="129"/>
        <v>di</v>
      </c>
      <c r="E1382">
        <f t="shared" si="130"/>
        <v>2025</v>
      </c>
      <c r="F1382" t="s">
        <v>107</v>
      </c>
      <c r="G1382" s="122" t="s">
        <v>107</v>
      </c>
      <c r="H1382" s="122" t="s">
        <v>94</v>
      </c>
      <c r="I1382">
        <f t="shared" si="132"/>
        <v>42</v>
      </c>
    </row>
    <row r="1383" spans="1:9" x14ac:dyDescent="0.3">
      <c r="A1383" t="str">
        <f t="shared" si="127"/>
        <v>202542wo</v>
      </c>
      <c r="B1383">
        <f t="shared" si="131"/>
        <v>42</v>
      </c>
      <c r="C1383" s="18">
        <f t="shared" si="128"/>
        <v>45945</v>
      </c>
      <c r="D1383" t="str">
        <f t="shared" si="129"/>
        <v>wo</v>
      </c>
      <c r="E1383">
        <f t="shared" si="130"/>
        <v>2025</v>
      </c>
      <c r="F1383" t="s">
        <v>107</v>
      </c>
      <c r="G1383" s="122" t="s">
        <v>107</v>
      </c>
      <c r="H1383" s="122" t="s">
        <v>94</v>
      </c>
      <c r="I1383">
        <f t="shared" si="132"/>
        <v>42</v>
      </c>
    </row>
    <row r="1384" spans="1:9" x14ac:dyDescent="0.3">
      <c r="A1384" t="str">
        <f t="shared" si="127"/>
        <v>202542do</v>
      </c>
      <c r="B1384">
        <f t="shared" si="131"/>
        <v>42</v>
      </c>
      <c r="C1384" s="18">
        <f t="shared" si="128"/>
        <v>45946</v>
      </c>
      <c r="D1384" t="str">
        <f t="shared" si="129"/>
        <v>do</v>
      </c>
      <c r="E1384">
        <f t="shared" si="130"/>
        <v>2025</v>
      </c>
      <c r="F1384" t="s">
        <v>107</v>
      </c>
      <c r="G1384" s="122" t="s">
        <v>107</v>
      </c>
      <c r="H1384" s="122" t="s">
        <v>94</v>
      </c>
      <c r="I1384">
        <f t="shared" si="132"/>
        <v>42</v>
      </c>
    </row>
    <row r="1385" spans="1:9" x14ac:dyDescent="0.3">
      <c r="A1385" t="str">
        <f t="shared" si="127"/>
        <v>202542vr</v>
      </c>
      <c r="B1385">
        <f t="shared" si="131"/>
        <v>42</v>
      </c>
      <c r="C1385" s="18">
        <f t="shared" si="128"/>
        <v>45947</v>
      </c>
      <c r="D1385" t="str">
        <f t="shared" si="129"/>
        <v>vr</v>
      </c>
      <c r="E1385">
        <f t="shared" si="130"/>
        <v>2025</v>
      </c>
      <c r="F1385" t="s">
        <v>107</v>
      </c>
      <c r="G1385" s="122" t="s">
        <v>107</v>
      </c>
      <c r="H1385" s="122" t="s">
        <v>94</v>
      </c>
      <c r="I1385">
        <f t="shared" si="132"/>
        <v>42</v>
      </c>
    </row>
    <row r="1386" spans="1:9" x14ac:dyDescent="0.3">
      <c r="A1386" t="str">
        <f t="shared" si="127"/>
        <v>202542za</v>
      </c>
      <c r="B1386">
        <f t="shared" si="131"/>
        <v>42</v>
      </c>
      <c r="C1386" s="18">
        <f t="shared" si="128"/>
        <v>45948</v>
      </c>
      <c r="D1386" t="str">
        <f t="shared" si="129"/>
        <v>za</v>
      </c>
      <c r="E1386">
        <f t="shared" si="130"/>
        <v>2025</v>
      </c>
      <c r="F1386" t="s">
        <v>94</v>
      </c>
      <c r="G1386" s="122" t="s">
        <v>94</v>
      </c>
      <c r="H1386" s="122" t="s">
        <v>94</v>
      </c>
      <c r="I1386">
        <f t="shared" si="132"/>
        <v>42</v>
      </c>
    </row>
    <row r="1387" spans="1:9" x14ac:dyDescent="0.3">
      <c r="A1387" t="str">
        <f t="shared" si="127"/>
        <v>202542zo</v>
      </c>
      <c r="B1387">
        <f t="shared" si="131"/>
        <v>42</v>
      </c>
      <c r="C1387" s="18">
        <f t="shared" si="128"/>
        <v>45949</v>
      </c>
      <c r="D1387" t="str">
        <f t="shared" si="129"/>
        <v>zo</v>
      </c>
      <c r="E1387">
        <f t="shared" si="130"/>
        <v>2025</v>
      </c>
      <c r="F1387" t="s">
        <v>94</v>
      </c>
      <c r="G1387" s="122" t="s">
        <v>94</v>
      </c>
      <c r="H1387" s="122" t="s">
        <v>94</v>
      </c>
      <c r="I1387">
        <f t="shared" si="132"/>
        <v>42</v>
      </c>
    </row>
    <row r="1388" spans="1:9" x14ac:dyDescent="0.3">
      <c r="A1388" t="str">
        <f t="shared" si="127"/>
        <v>202543ma</v>
      </c>
      <c r="B1388">
        <f t="shared" si="131"/>
        <v>43</v>
      </c>
      <c r="C1388" s="18">
        <f t="shared" si="128"/>
        <v>45950</v>
      </c>
      <c r="D1388" t="str">
        <f t="shared" si="129"/>
        <v>ma</v>
      </c>
      <c r="E1388">
        <f t="shared" si="130"/>
        <v>2025</v>
      </c>
      <c r="F1388" t="s">
        <v>94</v>
      </c>
      <c r="G1388" s="122" t="s">
        <v>94</v>
      </c>
      <c r="H1388" s="122" t="s">
        <v>107</v>
      </c>
      <c r="I1388">
        <f t="shared" si="132"/>
        <v>43</v>
      </c>
    </row>
    <row r="1389" spans="1:9" x14ac:dyDescent="0.3">
      <c r="A1389" t="str">
        <f t="shared" si="127"/>
        <v>202543di</v>
      </c>
      <c r="B1389">
        <f t="shared" si="131"/>
        <v>43</v>
      </c>
      <c r="C1389" s="18">
        <f t="shared" si="128"/>
        <v>45951</v>
      </c>
      <c r="D1389" t="str">
        <f t="shared" si="129"/>
        <v>di</v>
      </c>
      <c r="E1389">
        <f t="shared" si="130"/>
        <v>2025</v>
      </c>
      <c r="F1389" t="s">
        <v>94</v>
      </c>
      <c r="G1389" s="122" t="s">
        <v>94</v>
      </c>
      <c r="H1389" s="122" t="s">
        <v>107</v>
      </c>
      <c r="I1389">
        <f t="shared" si="132"/>
        <v>43</v>
      </c>
    </row>
    <row r="1390" spans="1:9" x14ac:dyDescent="0.3">
      <c r="A1390" t="str">
        <f t="shared" si="127"/>
        <v>202543wo</v>
      </c>
      <c r="B1390">
        <f t="shared" si="131"/>
        <v>43</v>
      </c>
      <c r="C1390" s="18">
        <f t="shared" si="128"/>
        <v>45952</v>
      </c>
      <c r="D1390" t="str">
        <f t="shared" si="129"/>
        <v>wo</v>
      </c>
      <c r="E1390">
        <f t="shared" si="130"/>
        <v>2025</v>
      </c>
      <c r="F1390" t="s">
        <v>94</v>
      </c>
      <c r="G1390" s="122" t="s">
        <v>94</v>
      </c>
      <c r="H1390" s="122" t="s">
        <v>107</v>
      </c>
      <c r="I1390">
        <f t="shared" si="132"/>
        <v>43</v>
      </c>
    </row>
    <row r="1391" spans="1:9" x14ac:dyDescent="0.3">
      <c r="A1391" t="str">
        <f t="shared" si="127"/>
        <v>202543do</v>
      </c>
      <c r="B1391">
        <f t="shared" si="131"/>
        <v>43</v>
      </c>
      <c r="C1391" s="18">
        <f t="shared" si="128"/>
        <v>45953</v>
      </c>
      <c r="D1391" t="str">
        <f t="shared" si="129"/>
        <v>do</v>
      </c>
      <c r="E1391">
        <f t="shared" si="130"/>
        <v>2025</v>
      </c>
      <c r="F1391" t="s">
        <v>94</v>
      </c>
      <c r="G1391" s="122" t="s">
        <v>94</v>
      </c>
      <c r="H1391" s="122" t="s">
        <v>107</v>
      </c>
      <c r="I1391">
        <f t="shared" si="132"/>
        <v>43</v>
      </c>
    </row>
    <row r="1392" spans="1:9" x14ac:dyDescent="0.3">
      <c r="A1392" t="str">
        <f t="shared" si="127"/>
        <v>202543vr</v>
      </c>
      <c r="B1392">
        <f t="shared" si="131"/>
        <v>43</v>
      </c>
      <c r="C1392" s="18">
        <f t="shared" si="128"/>
        <v>45954</v>
      </c>
      <c r="D1392" t="str">
        <f t="shared" si="129"/>
        <v>vr</v>
      </c>
      <c r="E1392">
        <f t="shared" si="130"/>
        <v>2025</v>
      </c>
      <c r="F1392" t="s">
        <v>94</v>
      </c>
      <c r="G1392" s="122" t="s">
        <v>94</v>
      </c>
      <c r="H1392" s="122" t="s">
        <v>107</v>
      </c>
      <c r="I1392">
        <f t="shared" si="132"/>
        <v>43</v>
      </c>
    </row>
    <row r="1393" spans="1:9" x14ac:dyDescent="0.3">
      <c r="A1393" t="str">
        <f t="shared" si="127"/>
        <v>202543za</v>
      </c>
      <c r="B1393">
        <f t="shared" si="131"/>
        <v>43</v>
      </c>
      <c r="C1393" s="18">
        <f t="shared" si="128"/>
        <v>45955</v>
      </c>
      <c r="D1393" t="str">
        <f t="shared" si="129"/>
        <v>za</v>
      </c>
      <c r="E1393">
        <f t="shared" si="130"/>
        <v>2025</v>
      </c>
      <c r="F1393" t="s">
        <v>94</v>
      </c>
      <c r="G1393" s="122" t="s">
        <v>94</v>
      </c>
      <c r="H1393" s="122" t="s">
        <v>107</v>
      </c>
      <c r="I1393">
        <f t="shared" si="132"/>
        <v>43</v>
      </c>
    </row>
    <row r="1394" spans="1:9" x14ac:dyDescent="0.3">
      <c r="A1394" t="str">
        <f t="shared" si="127"/>
        <v>202543zo</v>
      </c>
      <c r="B1394">
        <f t="shared" si="131"/>
        <v>43</v>
      </c>
      <c r="C1394" s="18">
        <f t="shared" si="128"/>
        <v>45956</v>
      </c>
      <c r="D1394" t="str">
        <f t="shared" si="129"/>
        <v>zo</v>
      </c>
      <c r="E1394">
        <f t="shared" si="130"/>
        <v>2025</v>
      </c>
      <c r="F1394" t="s">
        <v>94</v>
      </c>
      <c r="G1394" s="122" t="s">
        <v>94</v>
      </c>
      <c r="H1394" s="122" t="s">
        <v>107</v>
      </c>
      <c r="I1394">
        <f t="shared" si="132"/>
        <v>43</v>
      </c>
    </row>
    <row r="1395" spans="1:9" x14ac:dyDescent="0.3">
      <c r="A1395" t="str">
        <f t="shared" si="127"/>
        <v>202544ma</v>
      </c>
      <c r="B1395">
        <f t="shared" si="131"/>
        <v>44</v>
      </c>
      <c r="C1395" s="18">
        <f t="shared" si="128"/>
        <v>45957</v>
      </c>
      <c r="D1395" t="str">
        <f t="shared" si="129"/>
        <v>ma</v>
      </c>
      <c r="E1395">
        <f t="shared" si="130"/>
        <v>2025</v>
      </c>
      <c r="F1395" t="s">
        <v>107</v>
      </c>
      <c r="G1395" s="122" t="s">
        <v>107</v>
      </c>
      <c r="H1395" s="122" t="s">
        <v>107</v>
      </c>
      <c r="I1395">
        <f t="shared" si="132"/>
        <v>44</v>
      </c>
    </row>
    <row r="1396" spans="1:9" x14ac:dyDescent="0.3">
      <c r="A1396" t="str">
        <f t="shared" si="127"/>
        <v>202544di</v>
      </c>
      <c r="B1396">
        <f t="shared" si="131"/>
        <v>44</v>
      </c>
      <c r="C1396" s="18">
        <f t="shared" si="128"/>
        <v>45958</v>
      </c>
      <c r="D1396" t="str">
        <f t="shared" si="129"/>
        <v>di</v>
      </c>
      <c r="E1396">
        <f t="shared" si="130"/>
        <v>2025</v>
      </c>
      <c r="F1396" t="s">
        <v>107</v>
      </c>
      <c r="G1396" s="122" t="s">
        <v>107</v>
      </c>
      <c r="H1396" s="122" t="s">
        <v>107</v>
      </c>
      <c r="I1396">
        <f t="shared" si="132"/>
        <v>44</v>
      </c>
    </row>
    <row r="1397" spans="1:9" x14ac:dyDescent="0.3">
      <c r="A1397" t="str">
        <f t="shared" si="127"/>
        <v>202544wo</v>
      </c>
      <c r="B1397">
        <f t="shared" si="131"/>
        <v>44</v>
      </c>
      <c r="C1397" s="18">
        <f t="shared" si="128"/>
        <v>45959</v>
      </c>
      <c r="D1397" t="str">
        <f t="shared" si="129"/>
        <v>wo</v>
      </c>
      <c r="E1397">
        <f t="shared" si="130"/>
        <v>2025</v>
      </c>
      <c r="F1397" t="s">
        <v>107</v>
      </c>
      <c r="G1397" s="122" t="s">
        <v>107</v>
      </c>
      <c r="H1397" s="122" t="s">
        <v>107</v>
      </c>
      <c r="I1397">
        <f t="shared" si="132"/>
        <v>44</v>
      </c>
    </row>
    <row r="1398" spans="1:9" x14ac:dyDescent="0.3">
      <c r="A1398" t="str">
        <f t="shared" si="127"/>
        <v>202544do</v>
      </c>
      <c r="B1398">
        <f t="shared" si="131"/>
        <v>44</v>
      </c>
      <c r="C1398" s="18">
        <f t="shared" si="128"/>
        <v>45960</v>
      </c>
      <c r="D1398" t="str">
        <f t="shared" si="129"/>
        <v>do</v>
      </c>
      <c r="E1398">
        <f t="shared" si="130"/>
        <v>2025</v>
      </c>
      <c r="F1398" t="s">
        <v>107</v>
      </c>
      <c r="G1398" s="122" t="s">
        <v>107</v>
      </c>
      <c r="H1398" s="122" t="s">
        <v>107</v>
      </c>
      <c r="I1398">
        <f t="shared" si="132"/>
        <v>44</v>
      </c>
    </row>
    <row r="1399" spans="1:9" x14ac:dyDescent="0.3">
      <c r="A1399" t="str">
        <f t="shared" si="127"/>
        <v>202544vr</v>
      </c>
      <c r="B1399">
        <f t="shared" si="131"/>
        <v>44</v>
      </c>
      <c r="C1399" s="18">
        <f t="shared" si="128"/>
        <v>45961</v>
      </c>
      <c r="D1399" t="str">
        <f t="shared" si="129"/>
        <v>vr</v>
      </c>
      <c r="E1399">
        <f t="shared" si="130"/>
        <v>2025</v>
      </c>
      <c r="F1399" t="s">
        <v>107</v>
      </c>
      <c r="G1399" s="122" t="s">
        <v>107</v>
      </c>
      <c r="H1399" s="122" t="s">
        <v>107</v>
      </c>
      <c r="I1399">
        <f t="shared" si="132"/>
        <v>44</v>
      </c>
    </row>
    <row r="1400" spans="1:9" x14ac:dyDescent="0.3">
      <c r="A1400" t="str">
        <f t="shared" si="127"/>
        <v>202544za</v>
      </c>
      <c r="B1400">
        <f t="shared" si="131"/>
        <v>44</v>
      </c>
      <c r="C1400" s="18">
        <f t="shared" si="128"/>
        <v>45962</v>
      </c>
      <c r="D1400" t="str">
        <f t="shared" si="129"/>
        <v>za</v>
      </c>
      <c r="E1400">
        <f t="shared" si="130"/>
        <v>2025</v>
      </c>
      <c r="F1400" t="s">
        <v>107</v>
      </c>
      <c r="G1400" s="122" t="s">
        <v>107</v>
      </c>
      <c r="H1400" s="122" t="s">
        <v>107</v>
      </c>
      <c r="I1400">
        <f t="shared" si="132"/>
        <v>44</v>
      </c>
    </row>
    <row r="1401" spans="1:9" x14ac:dyDescent="0.3">
      <c r="A1401" t="str">
        <f t="shared" si="127"/>
        <v>202544zo</v>
      </c>
      <c r="B1401">
        <f t="shared" si="131"/>
        <v>44</v>
      </c>
      <c r="C1401" s="18">
        <f t="shared" si="128"/>
        <v>45963</v>
      </c>
      <c r="D1401" t="str">
        <f t="shared" si="129"/>
        <v>zo</v>
      </c>
      <c r="E1401">
        <f t="shared" si="130"/>
        <v>2025</v>
      </c>
      <c r="F1401" t="s">
        <v>107</v>
      </c>
      <c r="G1401" s="122" t="s">
        <v>107</v>
      </c>
      <c r="H1401" s="122" t="s">
        <v>107</v>
      </c>
      <c r="I1401">
        <f t="shared" si="132"/>
        <v>44</v>
      </c>
    </row>
    <row r="1402" spans="1:9" x14ac:dyDescent="0.3">
      <c r="A1402" t="str">
        <f t="shared" si="127"/>
        <v>202545ma</v>
      </c>
      <c r="B1402">
        <f t="shared" si="131"/>
        <v>45</v>
      </c>
      <c r="C1402" s="18">
        <f t="shared" si="128"/>
        <v>45964</v>
      </c>
      <c r="D1402" t="str">
        <f t="shared" si="129"/>
        <v>ma</v>
      </c>
      <c r="E1402">
        <f t="shared" si="130"/>
        <v>2025</v>
      </c>
      <c r="F1402" t="s">
        <v>107</v>
      </c>
      <c r="G1402" s="122" t="s">
        <v>107</v>
      </c>
      <c r="H1402" s="122" t="s">
        <v>107</v>
      </c>
      <c r="I1402">
        <f t="shared" si="132"/>
        <v>45</v>
      </c>
    </row>
    <row r="1403" spans="1:9" x14ac:dyDescent="0.3">
      <c r="A1403" t="str">
        <f t="shared" si="127"/>
        <v>202545di</v>
      </c>
      <c r="B1403">
        <f t="shared" si="131"/>
        <v>45</v>
      </c>
      <c r="C1403" s="18">
        <f t="shared" si="128"/>
        <v>45965</v>
      </c>
      <c r="D1403" t="str">
        <f t="shared" si="129"/>
        <v>di</v>
      </c>
      <c r="E1403">
        <f t="shared" si="130"/>
        <v>2025</v>
      </c>
      <c r="F1403" t="s">
        <v>107</v>
      </c>
      <c r="G1403" s="122" t="s">
        <v>107</v>
      </c>
      <c r="H1403" s="122" t="s">
        <v>107</v>
      </c>
      <c r="I1403">
        <f t="shared" si="132"/>
        <v>45</v>
      </c>
    </row>
    <row r="1404" spans="1:9" x14ac:dyDescent="0.3">
      <c r="A1404" t="str">
        <f t="shared" si="127"/>
        <v>202545wo</v>
      </c>
      <c r="B1404">
        <f t="shared" si="131"/>
        <v>45</v>
      </c>
      <c r="C1404" s="18">
        <f t="shared" si="128"/>
        <v>45966</v>
      </c>
      <c r="D1404" t="str">
        <f t="shared" si="129"/>
        <v>wo</v>
      </c>
      <c r="E1404">
        <f t="shared" si="130"/>
        <v>2025</v>
      </c>
      <c r="F1404" t="s">
        <v>107</v>
      </c>
      <c r="G1404" s="122" t="s">
        <v>107</v>
      </c>
      <c r="H1404" s="122" t="s">
        <v>107</v>
      </c>
      <c r="I1404">
        <f t="shared" si="132"/>
        <v>45</v>
      </c>
    </row>
    <row r="1405" spans="1:9" x14ac:dyDescent="0.3">
      <c r="A1405" t="str">
        <f t="shared" si="127"/>
        <v>202545do</v>
      </c>
      <c r="B1405">
        <f t="shared" si="131"/>
        <v>45</v>
      </c>
      <c r="C1405" s="18">
        <f t="shared" si="128"/>
        <v>45967</v>
      </c>
      <c r="D1405" t="str">
        <f t="shared" si="129"/>
        <v>do</v>
      </c>
      <c r="E1405">
        <f t="shared" si="130"/>
        <v>2025</v>
      </c>
      <c r="F1405" t="s">
        <v>107</v>
      </c>
      <c r="G1405" s="122" t="s">
        <v>107</v>
      </c>
      <c r="H1405" s="122" t="s">
        <v>107</v>
      </c>
      <c r="I1405">
        <f t="shared" si="132"/>
        <v>45</v>
      </c>
    </row>
    <row r="1406" spans="1:9" x14ac:dyDescent="0.3">
      <c r="A1406" t="str">
        <f t="shared" si="127"/>
        <v>202545vr</v>
      </c>
      <c r="B1406">
        <f t="shared" si="131"/>
        <v>45</v>
      </c>
      <c r="C1406" s="18">
        <f t="shared" si="128"/>
        <v>45968</v>
      </c>
      <c r="D1406" t="str">
        <f t="shared" si="129"/>
        <v>vr</v>
      </c>
      <c r="E1406">
        <f t="shared" si="130"/>
        <v>2025</v>
      </c>
      <c r="F1406" t="s">
        <v>107</v>
      </c>
      <c r="G1406" s="122" t="s">
        <v>107</v>
      </c>
      <c r="H1406" s="122" t="s">
        <v>107</v>
      </c>
      <c r="I1406">
        <f t="shared" si="132"/>
        <v>45</v>
      </c>
    </row>
    <row r="1407" spans="1:9" x14ac:dyDescent="0.3">
      <c r="A1407" t="str">
        <f t="shared" si="127"/>
        <v>202545za</v>
      </c>
      <c r="B1407">
        <f t="shared" si="131"/>
        <v>45</v>
      </c>
      <c r="C1407" s="18">
        <f t="shared" si="128"/>
        <v>45969</v>
      </c>
      <c r="D1407" t="str">
        <f t="shared" si="129"/>
        <v>za</v>
      </c>
      <c r="E1407">
        <f t="shared" si="130"/>
        <v>2025</v>
      </c>
      <c r="F1407" t="s">
        <v>107</v>
      </c>
      <c r="G1407" s="122" t="s">
        <v>107</v>
      </c>
      <c r="H1407" s="122" t="s">
        <v>107</v>
      </c>
      <c r="I1407">
        <f t="shared" si="132"/>
        <v>45</v>
      </c>
    </row>
    <row r="1408" spans="1:9" x14ac:dyDescent="0.3">
      <c r="A1408" t="str">
        <f t="shared" si="127"/>
        <v>202545zo</v>
      </c>
      <c r="B1408">
        <f t="shared" si="131"/>
        <v>45</v>
      </c>
      <c r="C1408" s="18">
        <f t="shared" si="128"/>
        <v>45970</v>
      </c>
      <c r="D1408" t="str">
        <f t="shared" si="129"/>
        <v>zo</v>
      </c>
      <c r="E1408">
        <f t="shared" si="130"/>
        <v>2025</v>
      </c>
      <c r="F1408" t="s">
        <v>107</v>
      </c>
      <c r="G1408" s="122" t="s">
        <v>107</v>
      </c>
      <c r="H1408" s="122" t="s">
        <v>107</v>
      </c>
      <c r="I1408">
        <f t="shared" si="132"/>
        <v>45</v>
      </c>
    </row>
    <row r="1409" spans="1:9" x14ac:dyDescent="0.3">
      <c r="A1409" t="str">
        <f t="shared" si="127"/>
        <v>202546ma</v>
      </c>
      <c r="B1409">
        <f t="shared" si="131"/>
        <v>46</v>
      </c>
      <c r="C1409" s="18">
        <f t="shared" si="128"/>
        <v>45971</v>
      </c>
      <c r="D1409" t="str">
        <f t="shared" si="129"/>
        <v>ma</v>
      </c>
      <c r="E1409">
        <f t="shared" si="130"/>
        <v>2025</v>
      </c>
      <c r="F1409" t="s">
        <v>107</v>
      </c>
      <c r="G1409" s="122" t="s">
        <v>107</v>
      </c>
      <c r="H1409" s="122" t="s">
        <v>107</v>
      </c>
      <c r="I1409">
        <f t="shared" si="132"/>
        <v>46</v>
      </c>
    </row>
    <row r="1410" spans="1:9" x14ac:dyDescent="0.3">
      <c r="A1410" t="str">
        <f t="shared" ref="A1410:A1471" si="133">E1410&amp;B1410&amp;D1410</f>
        <v>202546di</v>
      </c>
      <c r="B1410">
        <f t="shared" si="131"/>
        <v>46</v>
      </c>
      <c r="C1410" s="18">
        <f t="shared" si="128"/>
        <v>45972</v>
      </c>
      <c r="D1410" t="str">
        <f t="shared" si="129"/>
        <v>di</v>
      </c>
      <c r="E1410">
        <f t="shared" si="130"/>
        <v>2025</v>
      </c>
      <c r="F1410" t="s">
        <v>107</v>
      </c>
      <c r="G1410" s="122" t="s">
        <v>107</v>
      </c>
      <c r="H1410" s="122" t="s">
        <v>107</v>
      </c>
      <c r="I1410">
        <f t="shared" si="132"/>
        <v>46</v>
      </c>
    </row>
    <row r="1411" spans="1:9" x14ac:dyDescent="0.3">
      <c r="A1411" t="str">
        <f t="shared" si="133"/>
        <v>202546wo</v>
      </c>
      <c r="B1411">
        <f t="shared" si="131"/>
        <v>46</v>
      </c>
      <c r="C1411" s="18">
        <f t="shared" si="128"/>
        <v>45973</v>
      </c>
      <c r="D1411" t="str">
        <f t="shared" si="129"/>
        <v>wo</v>
      </c>
      <c r="E1411">
        <f t="shared" si="130"/>
        <v>2025</v>
      </c>
      <c r="F1411" t="s">
        <v>107</v>
      </c>
      <c r="G1411" s="122" t="s">
        <v>107</v>
      </c>
      <c r="H1411" s="122" t="s">
        <v>107</v>
      </c>
      <c r="I1411">
        <f t="shared" si="132"/>
        <v>46</v>
      </c>
    </row>
    <row r="1412" spans="1:9" x14ac:dyDescent="0.3">
      <c r="A1412" t="str">
        <f t="shared" si="133"/>
        <v>202546do</v>
      </c>
      <c r="B1412">
        <f t="shared" si="131"/>
        <v>46</v>
      </c>
      <c r="C1412" s="18">
        <f t="shared" si="128"/>
        <v>45974</v>
      </c>
      <c r="D1412" t="str">
        <f t="shared" si="129"/>
        <v>do</v>
      </c>
      <c r="E1412">
        <f t="shared" si="130"/>
        <v>2025</v>
      </c>
      <c r="F1412" t="s">
        <v>107</v>
      </c>
      <c r="G1412" s="122" t="s">
        <v>107</v>
      </c>
      <c r="H1412" s="122" t="s">
        <v>107</v>
      </c>
      <c r="I1412">
        <f t="shared" si="132"/>
        <v>46</v>
      </c>
    </row>
    <row r="1413" spans="1:9" x14ac:dyDescent="0.3">
      <c r="A1413" t="str">
        <f t="shared" si="133"/>
        <v>202546vr</v>
      </c>
      <c r="B1413">
        <f t="shared" si="131"/>
        <v>46</v>
      </c>
      <c r="C1413" s="18">
        <f t="shared" si="128"/>
        <v>45975</v>
      </c>
      <c r="D1413" t="str">
        <f t="shared" si="129"/>
        <v>vr</v>
      </c>
      <c r="E1413">
        <f t="shared" si="130"/>
        <v>2025</v>
      </c>
      <c r="F1413" t="s">
        <v>107</v>
      </c>
      <c r="G1413" s="122" t="s">
        <v>107</v>
      </c>
      <c r="H1413" s="122" t="s">
        <v>107</v>
      </c>
      <c r="I1413">
        <f t="shared" si="132"/>
        <v>46</v>
      </c>
    </row>
    <row r="1414" spans="1:9" x14ac:dyDescent="0.3">
      <c r="A1414" t="str">
        <f t="shared" si="133"/>
        <v>202546za</v>
      </c>
      <c r="B1414">
        <f t="shared" si="131"/>
        <v>46</v>
      </c>
      <c r="C1414" s="18">
        <f t="shared" si="128"/>
        <v>45976</v>
      </c>
      <c r="D1414" t="str">
        <f t="shared" si="129"/>
        <v>za</v>
      </c>
      <c r="E1414">
        <f t="shared" si="130"/>
        <v>2025</v>
      </c>
      <c r="F1414" t="s">
        <v>107</v>
      </c>
      <c r="G1414" s="122" t="s">
        <v>107</v>
      </c>
      <c r="H1414" s="122" t="s">
        <v>107</v>
      </c>
      <c r="I1414">
        <f t="shared" si="132"/>
        <v>46</v>
      </c>
    </row>
    <row r="1415" spans="1:9" x14ac:dyDescent="0.3">
      <c r="A1415" t="str">
        <f t="shared" si="133"/>
        <v>202546zo</v>
      </c>
      <c r="B1415">
        <f t="shared" si="131"/>
        <v>46</v>
      </c>
      <c r="C1415" s="18">
        <f t="shared" si="128"/>
        <v>45977</v>
      </c>
      <c r="D1415" t="str">
        <f t="shared" si="129"/>
        <v>zo</v>
      </c>
      <c r="E1415">
        <f t="shared" si="130"/>
        <v>2025</v>
      </c>
      <c r="F1415" t="s">
        <v>107</v>
      </c>
      <c r="G1415" s="122" t="s">
        <v>107</v>
      </c>
      <c r="H1415" s="122" t="s">
        <v>107</v>
      </c>
      <c r="I1415">
        <f t="shared" si="132"/>
        <v>46</v>
      </c>
    </row>
    <row r="1416" spans="1:9" x14ac:dyDescent="0.3">
      <c r="A1416" t="str">
        <f t="shared" si="133"/>
        <v>202547ma</v>
      </c>
      <c r="B1416">
        <f t="shared" si="131"/>
        <v>47</v>
      </c>
      <c r="C1416" s="18">
        <f t="shared" si="128"/>
        <v>45978</v>
      </c>
      <c r="D1416" t="str">
        <f t="shared" si="129"/>
        <v>ma</v>
      </c>
      <c r="E1416">
        <f t="shared" si="130"/>
        <v>2025</v>
      </c>
      <c r="F1416" t="s">
        <v>107</v>
      </c>
      <c r="G1416" s="122" t="s">
        <v>107</v>
      </c>
      <c r="H1416" s="122" t="s">
        <v>107</v>
      </c>
      <c r="I1416">
        <f t="shared" si="132"/>
        <v>47</v>
      </c>
    </row>
    <row r="1417" spans="1:9" x14ac:dyDescent="0.3">
      <c r="A1417" t="str">
        <f t="shared" si="133"/>
        <v>202547di</v>
      </c>
      <c r="B1417">
        <f t="shared" si="131"/>
        <v>47</v>
      </c>
      <c r="C1417" s="18">
        <f t="shared" si="128"/>
        <v>45979</v>
      </c>
      <c r="D1417" t="str">
        <f t="shared" si="129"/>
        <v>di</v>
      </c>
      <c r="E1417">
        <f t="shared" si="130"/>
        <v>2025</v>
      </c>
      <c r="F1417" t="s">
        <v>107</v>
      </c>
      <c r="G1417" s="122" t="s">
        <v>107</v>
      </c>
      <c r="H1417" s="122" t="s">
        <v>107</v>
      </c>
      <c r="I1417">
        <f t="shared" si="132"/>
        <v>47</v>
      </c>
    </row>
    <row r="1418" spans="1:9" x14ac:dyDescent="0.3">
      <c r="A1418" t="str">
        <f t="shared" si="133"/>
        <v>202547wo</v>
      </c>
      <c r="B1418">
        <f t="shared" si="131"/>
        <v>47</v>
      </c>
      <c r="C1418" s="18">
        <f t="shared" ref="C1418:C1481" si="134">C1417+1</f>
        <v>45980</v>
      </c>
      <c r="D1418" t="str">
        <f t="shared" ref="D1418:D1481" si="135">+D1411</f>
        <v>wo</v>
      </c>
      <c r="E1418">
        <f t="shared" ref="E1418:E1471" si="136">YEAR(C1418)</f>
        <v>2025</v>
      </c>
      <c r="F1418" t="s">
        <v>107</v>
      </c>
      <c r="G1418" s="122" t="s">
        <v>107</v>
      </c>
      <c r="H1418" s="122" t="s">
        <v>107</v>
      </c>
      <c r="I1418">
        <f t="shared" si="132"/>
        <v>47</v>
      </c>
    </row>
    <row r="1419" spans="1:9" x14ac:dyDescent="0.3">
      <c r="A1419" t="str">
        <f t="shared" si="133"/>
        <v>202547do</v>
      </c>
      <c r="B1419">
        <f t="shared" si="131"/>
        <v>47</v>
      </c>
      <c r="C1419" s="18">
        <f t="shared" si="134"/>
        <v>45981</v>
      </c>
      <c r="D1419" t="str">
        <f t="shared" si="135"/>
        <v>do</v>
      </c>
      <c r="E1419">
        <f t="shared" si="136"/>
        <v>2025</v>
      </c>
      <c r="F1419" t="s">
        <v>107</v>
      </c>
      <c r="G1419" s="122" t="s">
        <v>107</v>
      </c>
      <c r="H1419" s="122" t="s">
        <v>107</v>
      </c>
      <c r="I1419">
        <f t="shared" si="132"/>
        <v>47</v>
      </c>
    </row>
    <row r="1420" spans="1:9" x14ac:dyDescent="0.3">
      <c r="A1420" t="str">
        <f t="shared" si="133"/>
        <v>202547vr</v>
      </c>
      <c r="B1420">
        <f t="shared" si="131"/>
        <v>47</v>
      </c>
      <c r="C1420" s="18">
        <f t="shared" si="134"/>
        <v>45982</v>
      </c>
      <c r="D1420" t="str">
        <f t="shared" si="135"/>
        <v>vr</v>
      </c>
      <c r="E1420">
        <f t="shared" si="136"/>
        <v>2025</v>
      </c>
      <c r="F1420" t="s">
        <v>107</v>
      </c>
      <c r="G1420" s="122" t="s">
        <v>107</v>
      </c>
      <c r="H1420" s="122" t="s">
        <v>107</v>
      </c>
      <c r="I1420">
        <f t="shared" si="132"/>
        <v>47</v>
      </c>
    </row>
    <row r="1421" spans="1:9" x14ac:dyDescent="0.3">
      <c r="A1421" t="str">
        <f t="shared" si="133"/>
        <v>202547za</v>
      </c>
      <c r="B1421">
        <f t="shared" ref="B1421:B1484" si="137">B1414+1</f>
        <v>47</v>
      </c>
      <c r="C1421" s="18">
        <f t="shared" si="134"/>
        <v>45983</v>
      </c>
      <c r="D1421" t="str">
        <f t="shared" si="135"/>
        <v>za</v>
      </c>
      <c r="E1421">
        <f t="shared" si="136"/>
        <v>2025</v>
      </c>
      <c r="F1421" t="s">
        <v>107</v>
      </c>
      <c r="G1421" s="122" t="s">
        <v>107</v>
      </c>
      <c r="H1421" s="122" t="s">
        <v>107</v>
      </c>
      <c r="I1421">
        <f t="shared" ref="I1421:I1484" si="138">+I1414+1</f>
        <v>47</v>
      </c>
    </row>
    <row r="1422" spans="1:9" x14ac:dyDescent="0.3">
      <c r="A1422" t="str">
        <f t="shared" si="133"/>
        <v>202547zo</v>
      </c>
      <c r="B1422">
        <f t="shared" si="137"/>
        <v>47</v>
      </c>
      <c r="C1422" s="18">
        <f t="shared" si="134"/>
        <v>45984</v>
      </c>
      <c r="D1422" t="str">
        <f t="shared" si="135"/>
        <v>zo</v>
      </c>
      <c r="E1422">
        <f t="shared" si="136"/>
        <v>2025</v>
      </c>
      <c r="F1422" t="s">
        <v>107</v>
      </c>
      <c r="G1422" s="122" t="s">
        <v>107</v>
      </c>
      <c r="H1422" s="122" t="s">
        <v>107</v>
      </c>
      <c r="I1422">
        <f t="shared" si="138"/>
        <v>47</v>
      </c>
    </row>
    <row r="1423" spans="1:9" x14ac:dyDescent="0.3">
      <c r="A1423" t="str">
        <f t="shared" si="133"/>
        <v>202548ma</v>
      </c>
      <c r="B1423">
        <f t="shared" si="137"/>
        <v>48</v>
      </c>
      <c r="C1423" s="18">
        <f t="shared" si="134"/>
        <v>45985</v>
      </c>
      <c r="D1423" t="str">
        <f t="shared" si="135"/>
        <v>ma</v>
      </c>
      <c r="E1423">
        <f t="shared" si="136"/>
        <v>2025</v>
      </c>
      <c r="F1423" t="s">
        <v>107</v>
      </c>
      <c r="G1423" s="122" t="s">
        <v>107</v>
      </c>
      <c r="H1423" s="122" t="s">
        <v>107</v>
      </c>
      <c r="I1423">
        <f t="shared" si="138"/>
        <v>48</v>
      </c>
    </row>
    <row r="1424" spans="1:9" x14ac:dyDescent="0.3">
      <c r="A1424" t="str">
        <f t="shared" si="133"/>
        <v>202548di</v>
      </c>
      <c r="B1424">
        <f t="shared" si="137"/>
        <v>48</v>
      </c>
      <c r="C1424" s="18">
        <f t="shared" si="134"/>
        <v>45986</v>
      </c>
      <c r="D1424" t="str">
        <f t="shared" si="135"/>
        <v>di</v>
      </c>
      <c r="E1424">
        <f t="shared" si="136"/>
        <v>2025</v>
      </c>
      <c r="F1424" t="s">
        <v>107</v>
      </c>
      <c r="G1424" s="122" t="s">
        <v>107</v>
      </c>
      <c r="H1424" s="122" t="s">
        <v>107</v>
      </c>
      <c r="I1424">
        <f t="shared" si="138"/>
        <v>48</v>
      </c>
    </row>
    <row r="1425" spans="1:9" x14ac:dyDescent="0.3">
      <c r="A1425" t="str">
        <f t="shared" si="133"/>
        <v>202548wo</v>
      </c>
      <c r="B1425">
        <f t="shared" si="137"/>
        <v>48</v>
      </c>
      <c r="C1425" s="18">
        <f t="shared" si="134"/>
        <v>45987</v>
      </c>
      <c r="D1425" t="str">
        <f t="shared" si="135"/>
        <v>wo</v>
      </c>
      <c r="E1425">
        <f t="shared" si="136"/>
        <v>2025</v>
      </c>
      <c r="F1425" t="s">
        <v>107</v>
      </c>
      <c r="G1425" s="122" t="s">
        <v>107</v>
      </c>
      <c r="H1425" s="122" t="s">
        <v>107</v>
      </c>
      <c r="I1425">
        <f t="shared" si="138"/>
        <v>48</v>
      </c>
    </row>
    <row r="1426" spans="1:9" x14ac:dyDescent="0.3">
      <c r="A1426" t="str">
        <f t="shared" si="133"/>
        <v>202548do</v>
      </c>
      <c r="B1426">
        <f t="shared" si="137"/>
        <v>48</v>
      </c>
      <c r="C1426" s="18">
        <f t="shared" si="134"/>
        <v>45988</v>
      </c>
      <c r="D1426" t="str">
        <f t="shared" si="135"/>
        <v>do</v>
      </c>
      <c r="E1426">
        <f t="shared" si="136"/>
        <v>2025</v>
      </c>
      <c r="F1426" t="s">
        <v>107</v>
      </c>
      <c r="G1426" s="122" t="s">
        <v>107</v>
      </c>
      <c r="H1426" s="122" t="s">
        <v>107</v>
      </c>
      <c r="I1426">
        <f t="shared" si="138"/>
        <v>48</v>
      </c>
    </row>
    <row r="1427" spans="1:9" x14ac:dyDescent="0.3">
      <c r="A1427" t="str">
        <f t="shared" si="133"/>
        <v>202548vr</v>
      </c>
      <c r="B1427">
        <f t="shared" si="137"/>
        <v>48</v>
      </c>
      <c r="C1427" s="18">
        <f t="shared" si="134"/>
        <v>45989</v>
      </c>
      <c r="D1427" t="str">
        <f t="shared" si="135"/>
        <v>vr</v>
      </c>
      <c r="E1427">
        <f t="shared" si="136"/>
        <v>2025</v>
      </c>
      <c r="F1427" t="s">
        <v>107</v>
      </c>
      <c r="G1427" s="122" t="s">
        <v>107</v>
      </c>
      <c r="H1427" s="122" t="s">
        <v>107</v>
      </c>
      <c r="I1427">
        <f t="shared" si="138"/>
        <v>48</v>
      </c>
    </row>
    <row r="1428" spans="1:9" x14ac:dyDescent="0.3">
      <c r="A1428" t="str">
        <f t="shared" si="133"/>
        <v>202548za</v>
      </c>
      <c r="B1428">
        <f t="shared" si="137"/>
        <v>48</v>
      </c>
      <c r="C1428" s="18">
        <f t="shared" si="134"/>
        <v>45990</v>
      </c>
      <c r="D1428" t="str">
        <f t="shared" si="135"/>
        <v>za</v>
      </c>
      <c r="E1428">
        <f t="shared" si="136"/>
        <v>2025</v>
      </c>
      <c r="F1428" t="s">
        <v>107</v>
      </c>
      <c r="G1428" s="122" t="s">
        <v>107</v>
      </c>
      <c r="H1428" s="122" t="s">
        <v>107</v>
      </c>
      <c r="I1428">
        <f t="shared" si="138"/>
        <v>48</v>
      </c>
    </row>
    <row r="1429" spans="1:9" x14ac:dyDescent="0.3">
      <c r="A1429" t="str">
        <f t="shared" si="133"/>
        <v>202548zo</v>
      </c>
      <c r="B1429">
        <f t="shared" si="137"/>
        <v>48</v>
      </c>
      <c r="C1429" s="18">
        <f t="shared" si="134"/>
        <v>45991</v>
      </c>
      <c r="D1429" t="str">
        <f t="shared" si="135"/>
        <v>zo</v>
      </c>
      <c r="E1429">
        <f t="shared" si="136"/>
        <v>2025</v>
      </c>
      <c r="F1429" t="s">
        <v>107</v>
      </c>
      <c r="G1429" s="122" t="s">
        <v>107</v>
      </c>
      <c r="H1429" s="122" t="s">
        <v>107</v>
      </c>
      <c r="I1429">
        <f t="shared" si="138"/>
        <v>48</v>
      </c>
    </row>
    <row r="1430" spans="1:9" x14ac:dyDescent="0.3">
      <c r="A1430" t="str">
        <f t="shared" si="133"/>
        <v>202549ma</v>
      </c>
      <c r="B1430">
        <f t="shared" si="137"/>
        <v>49</v>
      </c>
      <c r="C1430" s="18">
        <f t="shared" si="134"/>
        <v>45992</v>
      </c>
      <c r="D1430" t="str">
        <f t="shared" si="135"/>
        <v>ma</v>
      </c>
      <c r="E1430">
        <f t="shared" si="136"/>
        <v>2025</v>
      </c>
      <c r="F1430" t="s">
        <v>107</v>
      </c>
      <c r="G1430" s="122" t="s">
        <v>107</v>
      </c>
      <c r="H1430" s="122" t="s">
        <v>107</v>
      </c>
      <c r="I1430">
        <f t="shared" si="138"/>
        <v>49</v>
      </c>
    </row>
    <row r="1431" spans="1:9" x14ac:dyDescent="0.3">
      <c r="A1431" t="str">
        <f t="shared" si="133"/>
        <v>202549di</v>
      </c>
      <c r="B1431">
        <f t="shared" si="137"/>
        <v>49</v>
      </c>
      <c r="C1431" s="18">
        <f t="shared" si="134"/>
        <v>45993</v>
      </c>
      <c r="D1431" t="str">
        <f t="shared" si="135"/>
        <v>di</v>
      </c>
      <c r="E1431">
        <f t="shared" si="136"/>
        <v>2025</v>
      </c>
      <c r="F1431" t="s">
        <v>107</v>
      </c>
      <c r="G1431" s="122" t="s">
        <v>107</v>
      </c>
      <c r="H1431" s="122" t="s">
        <v>107</v>
      </c>
      <c r="I1431">
        <f t="shared" si="138"/>
        <v>49</v>
      </c>
    </row>
    <row r="1432" spans="1:9" x14ac:dyDescent="0.3">
      <c r="A1432" t="str">
        <f t="shared" si="133"/>
        <v>202549wo</v>
      </c>
      <c r="B1432">
        <f t="shared" si="137"/>
        <v>49</v>
      </c>
      <c r="C1432" s="18">
        <f t="shared" si="134"/>
        <v>45994</v>
      </c>
      <c r="D1432" t="str">
        <f t="shared" si="135"/>
        <v>wo</v>
      </c>
      <c r="E1432">
        <f t="shared" si="136"/>
        <v>2025</v>
      </c>
      <c r="F1432" t="s">
        <v>107</v>
      </c>
      <c r="G1432" s="122" t="s">
        <v>107</v>
      </c>
      <c r="H1432" s="122" t="s">
        <v>107</v>
      </c>
      <c r="I1432">
        <f t="shared" si="138"/>
        <v>49</v>
      </c>
    </row>
    <row r="1433" spans="1:9" x14ac:dyDescent="0.3">
      <c r="A1433" t="str">
        <f t="shared" si="133"/>
        <v>202549do</v>
      </c>
      <c r="B1433">
        <f t="shared" si="137"/>
        <v>49</v>
      </c>
      <c r="C1433" s="18">
        <f t="shared" si="134"/>
        <v>45995</v>
      </c>
      <c r="D1433" t="str">
        <f t="shared" si="135"/>
        <v>do</v>
      </c>
      <c r="E1433">
        <f t="shared" si="136"/>
        <v>2025</v>
      </c>
      <c r="F1433" t="s">
        <v>107</v>
      </c>
      <c r="G1433" s="122" t="s">
        <v>107</v>
      </c>
      <c r="H1433" s="122" t="s">
        <v>107</v>
      </c>
      <c r="I1433">
        <f t="shared" si="138"/>
        <v>49</v>
      </c>
    </row>
    <row r="1434" spans="1:9" x14ac:dyDescent="0.3">
      <c r="A1434" t="str">
        <f t="shared" si="133"/>
        <v>202549vr</v>
      </c>
      <c r="B1434">
        <f t="shared" si="137"/>
        <v>49</v>
      </c>
      <c r="C1434" s="18">
        <f t="shared" si="134"/>
        <v>45996</v>
      </c>
      <c r="D1434" t="str">
        <f t="shared" si="135"/>
        <v>vr</v>
      </c>
      <c r="E1434">
        <f t="shared" si="136"/>
        <v>2025</v>
      </c>
      <c r="F1434" t="s">
        <v>107</v>
      </c>
      <c r="G1434" s="122" t="s">
        <v>107</v>
      </c>
      <c r="H1434" s="122" t="s">
        <v>107</v>
      </c>
      <c r="I1434">
        <f t="shared" si="138"/>
        <v>49</v>
      </c>
    </row>
    <row r="1435" spans="1:9" x14ac:dyDescent="0.3">
      <c r="A1435" t="str">
        <f t="shared" si="133"/>
        <v>202549za</v>
      </c>
      <c r="B1435">
        <f t="shared" si="137"/>
        <v>49</v>
      </c>
      <c r="C1435" s="18">
        <f t="shared" si="134"/>
        <v>45997</v>
      </c>
      <c r="D1435" t="str">
        <f t="shared" si="135"/>
        <v>za</v>
      </c>
      <c r="E1435">
        <f t="shared" si="136"/>
        <v>2025</v>
      </c>
      <c r="F1435" t="s">
        <v>107</v>
      </c>
      <c r="G1435" s="122" t="s">
        <v>107</v>
      </c>
      <c r="H1435" s="122" t="s">
        <v>107</v>
      </c>
      <c r="I1435">
        <f t="shared" si="138"/>
        <v>49</v>
      </c>
    </row>
    <row r="1436" spans="1:9" x14ac:dyDescent="0.3">
      <c r="A1436" t="str">
        <f t="shared" si="133"/>
        <v>202549zo</v>
      </c>
      <c r="B1436">
        <f t="shared" si="137"/>
        <v>49</v>
      </c>
      <c r="C1436" s="18">
        <f t="shared" si="134"/>
        <v>45998</v>
      </c>
      <c r="D1436" t="str">
        <f t="shared" si="135"/>
        <v>zo</v>
      </c>
      <c r="E1436">
        <f t="shared" si="136"/>
        <v>2025</v>
      </c>
      <c r="F1436" t="s">
        <v>107</v>
      </c>
      <c r="G1436" s="122" t="s">
        <v>107</v>
      </c>
      <c r="H1436" s="122" t="s">
        <v>107</v>
      </c>
      <c r="I1436">
        <f t="shared" si="138"/>
        <v>49</v>
      </c>
    </row>
    <row r="1437" spans="1:9" x14ac:dyDescent="0.3">
      <c r="A1437" t="str">
        <f t="shared" si="133"/>
        <v>202550ma</v>
      </c>
      <c r="B1437">
        <f t="shared" si="137"/>
        <v>50</v>
      </c>
      <c r="C1437" s="18">
        <f t="shared" si="134"/>
        <v>45999</v>
      </c>
      <c r="D1437" t="str">
        <f t="shared" si="135"/>
        <v>ma</v>
      </c>
      <c r="E1437">
        <f t="shared" si="136"/>
        <v>2025</v>
      </c>
      <c r="F1437" t="s">
        <v>107</v>
      </c>
      <c r="G1437" s="122" t="s">
        <v>107</v>
      </c>
      <c r="H1437" s="122" t="s">
        <v>107</v>
      </c>
      <c r="I1437">
        <f t="shared" si="138"/>
        <v>50</v>
      </c>
    </row>
    <row r="1438" spans="1:9" x14ac:dyDescent="0.3">
      <c r="A1438" t="str">
        <f t="shared" si="133"/>
        <v>202550di</v>
      </c>
      <c r="B1438">
        <f t="shared" si="137"/>
        <v>50</v>
      </c>
      <c r="C1438" s="18">
        <f t="shared" si="134"/>
        <v>46000</v>
      </c>
      <c r="D1438" t="str">
        <f t="shared" si="135"/>
        <v>di</v>
      </c>
      <c r="E1438">
        <f t="shared" si="136"/>
        <v>2025</v>
      </c>
      <c r="F1438" t="s">
        <v>107</v>
      </c>
      <c r="G1438" s="122" t="s">
        <v>107</v>
      </c>
      <c r="H1438" s="122" t="s">
        <v>107</v>
      </c>
      <c r="I1438">
        <f t="shared" si="138"/>
        <v>50</v>
      </c>
    </row>
    <row r="1439" spans="1:9" x14ac:dyDescent="0.3">
      <c r="A1439" t="str">
        <f t="shared" si="133"/>
        <v>202550wo</v>
      </c>
      <c r="B1439">
        <f t="shared" si="137"/>
        <v>50</v>
      </c>
      <c r="C1439" s="18">
        <f t="shared" si="134"/>
        <v>46001</v>
      </c>
      <c r="D1439" t="str">
        <f t="shared" si="135"/>
        <v>wo</v>
      </c>
      <c r="E1439">
        <f t="shared" si="136"/>
        <v>2025</v>
      </c>
      <c r="F1439" t="s">
        <v>107</v>
      </c>
      <c r="G1439" s="122" t="s">
        <v>107</v>
      </c>
      <c r="H1439" s="122" t="s">
        <v>107</v>
      </c>
      <c r="I1439">
        <f t="shared" si="138"/>
        <v>50</v>
      </c>
    </row>
    <row r="1440" spans="1:9" x14ac:dyDescent="0.3">
      <c r="A1440" t="str">
        <f t="shared" si="133"/>
        <v>202550do</v>
      </c>
      <c r="B1440">
        <f t="shared" si="137"/>
        <v>50</v>
      </c>
      <c r="C1440" s="18">
        <f t="shared" si="134"/>
        <v>46002</v>
      </c>
      <c r="D1440" t="str">
        <f t="shared" si="135"/>
        <v>do</v>
      </c>
      <c r="E1440">
        <f t="shared" si="136"/>
        <v>2025</v>
      </c>
      <c r="F1440" t="s">
        <v>107</v>
      </c>
      <c r="G1440" s="122" t="s">
        <v>107</v>
      </c>
      <c r="H1440" s="122" t="s">
        <v>107</v>
      </c>
      <c r="I1440">
        <f t="shared" si="138"/>
        <v>50</v>
      </c>
    </row>
    <row r="1441" spans="1:9" x14ac:dyDescent="0.3">
      <c r="A1441" t="str">
        <f t="shared" si="133"/>
        <v>202550vr</v>
      </c>
      <c r="B1441">
        <f t="shared" si="137"/>
        <v>50</v>
      </c>
      <c r="C1441" s="18">
        <f t="shared" si="134"/>
        <v>46003</v>
      </c>
      <c r="D1441" t="str">
        <f t="shared" si="135"/>
        <v>vr</v>
      </c>
      <c r="E1441">
        <f t="shared" si="136"/>
        <v>2025</v>
      </c>
      <c r="F1441" t="s">
        <v>107</v>
      </c>
      <c r="G1441" s="122" t="s">
        <v>107</v>
      </c>
      <c r="H1441" s="122" t="s">
        <v>107</v>
      </c>
      <c r="I1441">
        <f t="shared" si="138"/>
        <v>50</v>
      </c>
    </row>
    <row r="1442" spans="1:9" x14ac:dyDescent="0.3">
      <c r="A1442" t="str">
        <f t="shared" si="133"/>
        <v>202550za</v>
      </c>
      <c r="B1442">
        <f t="shared" si="137"/>
        <v>50</v>
      </c>
      <c r="C1442" s="18">
        <f t="shared" si="134"/>
        <v>46004</v>
      </c>
      <c r="D1442" t="str">
        <f t="shared" si="135"/>
        <v>za</v>
      </c>
      <c r="E1442">
        <f t="shared" si="136"/>
        <v>2025</v>
      </c>
      <c r="F1442" t="s">
        <v>107</v>
      </c>
      <c r="G1442" s="122" t="s">
        <v>107</v>
      </c>
      <c r="H1442" s="122" t="s">
        <v>107</v>
      </c>
      <c r="I1442">
        <f t="shared" si="138"/>
        <v>50</v>
      </c>
    </row>
    <row r="1443" spans="1:9" x14ac:dyDescent="0.3">
      <c r="A1443" t="str">
        <f t="shared" si="133"/>
        <v>202550zo</v>
      </c>
      <c r="B1443">
        <f t="shared" si="137"/>
        <v>50</v>
      </c>
      <c r="C1443" s="18">
        <f t="shared" si="134"/>
        <v>46005</v>
      </c>
      <c r="D1443" t="str">
        <f t="shared" si="135"/>
        <v>zo</v>
      </c>
      <c r="E1443">
        <f t="shared" si="136"/>
        <v>2025</v>
      </c>
      <c r="F1443" t="s">
        <v>107</v>
      </c>
      <c r="G1443" s="122" t="s">
        <v>107</v>
      </c>
      <c r="H1443" s="122" t="s">
        <v>107</v>
      </c>
      <c r="I1443">
        <f t="shared" si="138"/>
        <v>50</v>
      </c>
    </row>
    <row r="1444" spans="1:9" x14ac:dyDescent="0.3">
      <c r="A1444" t="str">
        <f t="shared" si="133"/>
        <v>202551ma</v>
      </c>
      <c r="B1444">
        <f t="shared" si="137"/>
        <v>51</v>
      </c>
      <c r="C1444" s="18">
        <f t="shared" si="134"/>
        <v>46006</v>
      </c>
      <c r="D1444" t="str">
        <f t="shared" si="135"/>
        <v>ma</v>
      </c>
      <c r="E1444">
        <f t="shared" si="136"/>
        <v>2025</v>
      </c>
      <c r="F1444" t="s">
        <v>107</v>
      </c>
      <c r="G1444" s="122" t="s">
        <v>107</v>
      </c>
      <c r="H1444" s="122" t="s">
        <v>107</v>
      </c>
      <c r="I1444">
        <f t="shared" si="138"/>
        <v>51</v>
      </c>
    </row>
    <row r="1445" spans="1:9" x14ac:dyDescent="0.3">
      <c r="A1445" t="str">
        <f t="shared" si="133"/>
        <v>202551di</v>
      </c>
      <c r="B1445">
        <f t="shared" si="137"/>
        <v>51</v>
      </c>
      <c r="C1445" s="18">
        <f t="shared" si="134"/>
        <v>46007</v>
      </c>
      <c r="D1445" t="str">
        <f t="shared" si="135"/>
        <v>di</v>
      </c>
      <c r="E1445">
        <f t="shared" si="136"/>
        <v>2025</v>
      </c>
      <c r="F1445" t="s">
        <v>107</v>
      </c>
      <c r="G1445" s="122" t="s">
        <v>107</v>
      </c>
      <c r="H1445" s="122" t="s">
        <v>107</v>
      </c>
      <c r="I1445">
        <f t="shared" si="138"/>
        <v>51</v>
      </c>
    </row>
    <row r="1446" spans="1:9" x14ac:dyDescent="0.3">
      <c r="A1446" t="str">
        <f t="shared" si="133"/>
        <v>202551wo</v>
      </c>
      <c r="B1446">
        <f t="shared" si="137"/>
        <v>51</v>
      </c>
      <c r="C1446" s="18">
        <f t="shared" si="134"/>
        <v>46008</v>
      </c>
      <c r="D1446" t="str">
        <f t="shared" si="135"/>
        <v>wo</v>
      </c>
      <c r="E1446">
        <f t="shared" si="136"/>
        <v>2025</v>
      </c>
      <c r="F1446" t="s">
        <v>107</v>
      </c>
      <c r="G1446" s="122" t="s">
        <v>107</v>
      </c>
      <c r="H1446" s="122" t="s">
        <v>107</v>
      </c>
      <c r="I1446">
        <f t="shared" si="138"/>
        <v>51</v>
      </c>
    </row>
    <row r="1447" spans="1:9" x14ac:dyDescent="0.3">
      <c r="A1447" t="str">
        <f t="shared" si="133"/>
        <v>202551do</v>
      </c>
      <c r="B1447">
        <f t="shared" si="137"/>
        <v>51</v>
      </c>
      <c r="C1447" s="18">
        <f t="shared" si="134"/>
        <v>46009</v>
      </c>
      <c r="D1447" t="str">
        <f t="shared" si="135"/>
        <v>do</v>
      </c>
      <c r="E1447">
        <f t="shared" si="136"/>
        <v>2025</v>
      </c>
      <c r="F1447" t="s">
        <v>107</v>
      </c>
      <c r="G1447" s="122" t="s">
        <v>107</v>
      </c>
      <c r="H1447" s="122" t="s">
        <v>107</v>
      </c>
      <c r="I1447">
        <f t="shared" si="138"/>
        <v>51</v>
      </c>
    </row>
    <row r="1448" spans="1:9" x14ac:dyDescent="0.3">
      <c r="A1448" t="str">
        <f t="shared" si="133"/>
        <v>202551vr</v>
      </c>
      <c r="B1448">
        <f t="shared" si="137"/>
        <v>51</v>
      </c>
      <c r="C1448" s="18">
        <f t="shared" si="134"/>
        <v>46010</v>
      </c>
      <c r="D1448" t="str">
        <f t="shared" si="135"/>
        <v>vr</v>
      </c>
      <c r="E1448">
        <f t="shared" si="136"/>
        <v>2025</v>
      </c>
      <c r="F1448" t="s">
        <v>107</v>
      </c>
      <c r="G1448" s="122" t="s">
        <v>107</v>
      </c>
      <c r="H1448" s="122" t="s">
        <v>107</v>
      </c>
      <c r="I1448">
        <f t="shared" si="138"/>
        <v>51</v>
      </c>
    </row>
    <row r="1449" spans="1:9" x14ac:dyDescent="0.3">
      <c r="A1449" t="str">
        <f t="shared" si="133"/>
        <v>202551za</v>
      </c>
      <c r="B1449">
        <f t="shared" si="137"/>
        <v>51</v>
      </c>
      <c r="C1449" s="18">
        <f t="shared" si="134"/>
        <v>46011</v>
      </c>
      <c r="D1449" t="str">
        <f t="shared" si="135"/>
        <v>za</v>
      </c>
      <c r="E1449">
        <f t="shared" si="136"/>
        <v>2025</v>
      </c>
      <c r="F1449" t="s">
        <v>94</v>
      </c>
      <c r="G1449" s="122" t="s">
        <v>94</v>
      </c>
      <c r="H1449" s="122" t="s">
        <v>94</v>
      </c>
      <c r="I1449">
        <f t="shared" si="138"/>
        <v>51</v>
      </c>
    </row>
    <row r="1450" spans="1:9" x14ac:dyDescent="0.3">
      <c r="A1450" t="str">
        <f t="shared" si="133"/>
        <v>202551zo</v>
      </c>
      <c r="B1450">
        <f t="shared" si="137"/>
        <v>51</v>
      </c>
      <c r="C1450" s="18">
        <f t="shared" si="134"/>
        <v>46012</v>
      </c>
      <c r="D1450" t="str">
        <f t="shared" si="135"/>
        <v>zo</v>
      </c>
      <c r="E1450">
        <f t="shared" si="136"/>
        <v>2025</v>
      </c>
      <c r="F1450" t="s">
        <v>94</v>
      </c>
      <c r="G1450" s="122" t="s">
        <v>94</v>
      </c>
      <c r="H1450" s="122" t="s">
        <v>94</v>
      </c>
      <c r="I1450">
        <f t="shared" si="138"/>
        <v>51</v>
      </c>
    </row>
    <row r="1451" spans="1:9" x14ac:dyDescent="0.3">
      <c r="A1451" t="str">
        <f t="shared" si="133"/>
        <v>202552ma</v>
      </c>
      <c r="B1451">
        <f t="shared" si="137"/>
        <v>52</v>
      </c>
      <c r="C1451" s="18">
        <f t="shared" si="134"/>
        <v>46013</v>
      </c>
      <c r="D1451" t="str">
        <f t="shared" si="135"/>
        <v>ma</v>
      </c>
      <c r="E1451">
        <f t="shared" si="136"/>
        <v>2025</v>
      </c>
      <c r="F1451" t="s">
        <v>94</v>
      </c>
      <c r="G1451" s="122" t="s">
        <v>94</v>
      </c>
      <c r="H1451" s="122" t="s">
        <v>94</v>
      </c>
      <c r="I1451">
        <f t="shared" si="138"/>
        <v>52</v>
      </c>
    </row>
    <row r="1452" spans="1:9" x14ac:dyDescent="0.3">
      <c r="A1452" t="str">
        <f t="shared" si="133"/>
        <v>202552di</v>
      </c>
      <c r="B1452">
        <f t="shared" si="137"/>
        <v>52</v>
      </c>
      <c r="C1452" s="18">
        <f t="shared" si="134"/>
        <v>46014</v>
      </c>
      <c r="D1452" t="str">
        <f t="shared" si="135"/>
        <v>di</v>
      </c>
      <c r="E1452">
        <f t="shared" si="136"/>
        <v>2025</v>
      </c>
      <c r="F1452" t="s">
        <v>94</v>
      </c>
      <c r="G1452" s="122" t="s">
        <v>94</v>
      </c>
      <c r="H1452" s="122" t="s">
        <v>94</v>
      </c>
      <c r="I1452">
        <f t="shared" si="138"/>
        <v>52</v>
      </c>
    </row>
    <row r="1453" spans="1:9" x14ac:dyDescent="0.3">
      <c r="A1453" t="str">
        <f t="shared" si="133"/>
        <v>202552wo</v>
      </c>
      <c r="B1453">
        <f t="shared" si="137"/>
        <v>52</v>
      </c>
      <c r="C1453" s="18">
        <f t="shared" si="134"/>
        <v>46015</v>
      </c>
      <c r="D1453" t="str">
        <f t="shared" si="135"/>
        <v>wo</v>
      </c>
      <c r="E1453">
        <f t="shared" si="136"/>
        <v>2025</v>
      </c>
      <c r="F1453" t="s">
        <v>94</v>
      </c>
      <c r="G1453" s="122" t="s">
        <v>94</v>
      </c>
      <c r="H1453" s="122" t="s">
        <v>94</v>
      </c>
      <c r="I1453">
        <f t="shared" si="138"/>
        <v>52</v>
      </c>
    </row>
    <row r="1454" spans="1:9" x14ac:dyDescent="0.3">
      <c r="A1454" t="str">
        <f t="shared" si="133"/>
        <v>202552do</v>
      </c>
      <c r="B1454">
        <f t="shared" si="137"/>
        <v>52</v>
      </c>
      <c r="C1454" s="18">
        <f t="shared" si="134"/>
        <v>46016</v>
      </c>
      <c r="D1454" t="str">
        <f t="shared" si="135"/>
        <v>do</v>
      </c>
      <c r="E1454">
        <f t="shared" si="136"/>
        <v>2025</v>
      </c>
      <c r="F1454" t="s">
        <v>94</v>
      </c>
      <c r="G1454" s="122" t="s">
        <v>94</v>
      </c>
      <c r="H1454" s="122" t="s">
        <v>94</v>
      </c>
      <c r="I1454">
        <f t="shared" si="138"/>
        <v>52</v>
      </c>
    </row>
    <row r="1455" spans="1:9" x14ac:dyDescent="0.3">
      <c r="A1455" t="str">
        <f t="shared" si="133"/>
        <v>202552vr</v>
      </c>
      <c r="B1455">
        <f t="shared" si="137"/>
        <v>52</v>
      </c>
      <c r="C1455" s="18">
        <f t="shared" si="134"/>
        <v>46017</v>
      </c>
      <c r="D1455" t="str">
        <f t="shared" si="135"/>
        <v>vr</v>
      </c>
      <c r="E1455">
        <f t="shared" si="136"/>
        <v>2025</v>
      </c>
      <c r="F1455" t="s">
        <v>94</v>
      </c>
      <c r="G1455" s="122" t="s">
        <v>94</v>
      </c>
      <c r="H1455" s="122" t="s">
        <v>94</v>
      </c>
      <c r="I1455">
        <f t="shared" si="138"/>
        <v>52</v>
      </c>
    </row>
    <row r="1456" spans="1:9" x14ac:dyDescent="0.3">
      <c r="A1456" t="str">
        <f t="shared" si="133"/>
        <v>202552za</v>
      </c>
      <c r="B1456">
        <f t="shared" si="137"/>
        <v>52</v>
      </c>
      <c r="C1456" s="18">
        <f t="shared" si="134"/>
        <v>46018</v>
      </c>
      <c r="D1456" t="str">
        <f t="shared" si="135"/>
        <v>za</v>
      </c>
      <c r="E1456">
        <f t="shared" si="136"/>
        <v>2025</v>
      </c>
      <c r="F1456" t="s">
        <v>94</v>
      </c>
      <c r="G1456" s="122" t="s">
        <v>94</v>
      </c>
      <c r="H1456" s="122" t="s">
        <v>94</v>
      </c>
      <c r="I1456">
        <f t="shared" si="138"/>
        <v>52</v>
      </c>
    </row>
    <row r="1457" spans="1:9" x14ac:dyDescent="0.3">
      <c r="A1457" t="str">
        <f t="shared" si="133"/>
        <v>202552zo</v>
      </c>
      <c r="B1457">
        <f t="shared" si="137"/>
        <v>52</v>
      </c>
      <c r="C1457" s="18">
        <f t="shared" si="134"/>
        <v>46019</v>
      </c>
      <c r="D1457" t="str">
        <f t="shared" si="135"/>
        <v>zo</v>
      </c>
      <c r="E1457">
        <f t="shared" si="136"/>
        <v>2025</v>
      </c>
      <c r="F1457" t="s">
        <v>94</v>
      </c>
      <c r="G1457" s="122" t="s">
        <v>94</v>
      </c>
      <c r="H1457" s="122" t="s">
        <v>94</v>
      </c>
      <c r="I1457">
        <f t="shared" si="138"/>
        <v>52</v>
      </c>
    </row>
    <row r="1458" spans="1:9" x14ac:dyDescent="0.3">
      <c r="A1458" t="str">
        <f t="shared" si="133"/>
        <v>20261ma</v>
      </c>
      <c r="B1458">
        <v>1</v>
      </c>
      <c r="C1458" s="18">
        <f t="shared" si="134"/>
        <v>46020</v>
      </c>
      <c r="D1458" t="str">
        <f t="shared" si="135"/>
        <v>ma</v>
      </c>
      <c r="E1458">
        <v>2026</v>
      </c>
      <c r="F1458" t="str">
        <f t="shared" ref="F1418:F1471" si="139">IF(AND(C1458&gt;=$N$4,C1458&lt;=$O$4),"Vakantie",IF(AND(C1458&gt;=$N$5,C1458&lt;=$O$5),"Vakantie",IF(AND(C1458&gt;=$N$6,C1458&lt;=$O$6),"Vakantie",IF(AND(C1458&gt;=$N$7,C1458&lt;=$O$7),"Vakantie",IF(AND(C1458&gt;=$N$8,C1458&lt;=$O$8),"Vakantie",IF(AND(C1458&gt;=$N$9,C1458&lt;=$O$9),"Vakantie",IF(AND(C1458&gt;=$N$10,C1458&lt;=$O$10),"Vakantie",IF(AND(C1458&gt;=$N$11,C1458&lt;=$O$11),"Vakantie",IF(AND(C1458&gt;=$N$12,C1458&lt;=$O$12),"Vakantie",IF(AND(C1458&gt;=$N$13,C1458&lt;=$O$13),"Vakantie",IF(AND(C1458&gt;=$N$14,C1458&lt;=$O$14),"Vakantie",IF(AND(C1458&gt;=$N$15,C1458&lt;=$O$15),"Vakantie",IF(AND(C1458&gt;=$N$16,C1458&lt;=$O$16),"Vakantie",IF(AND(C1458&gt;=$N$17,C1458&lt;=$O$17),"Vakantie",IF(AND(C1458&gt;=$N$18,C1458&lt;=$O$18),"Vakantie",IF(AND(C1458&gt;=$N$19,C1458&lt;=$O$19),"Vakantie",IF(AND(C1458&gt;=$N$20,C1458&lt;=$O$20),"Vakantie",IF(AND(C1458&gt;=$N$21,C1458&lt;=$O$21),"Vakantie",IF(AND(C1458&gt;=$N$22,C1458&lt;=$O$22),"Vakantie",IF(AND(C1458&gt;=$N$23,C1458&lt;=$O$23),"Vakantie",IF(AND(C1458&gt;=$N$24,C1458&lt;=$O$24),"Vakantie",IF(AND(C1458&gt;=$N$25,C1458&lt;=$O$25),"Vakantie",IF(AND(C1458&gt;=$N$26,C1458&lt;=$O$26),"Vakantie",IF(AND(C1458&gt;=$N$27,C1458&lt;=$O$27),"Vakantie",IF(AND(C1458&gt;=$N$28,C1458&lt;=$O$28),"Vakantie",IF(AND(C1458&gt;=$N$29,C1458&lt;=$O$29),"Vakantie",IF(AND(C1458&gt;=$N$30,C1458&lt;=$O$30),"Vakantie",IF(AND(C1458&gt;=$N$31,C1458&lt;=$O$31),"Vakantie",IF(AND(C1458&gt;=$N$32,C1458&lt;=$O$32),"Vakantie",IF(AND(C1458&gt;=$N$33,C1458&lt;=$O$33),"Vakantie",IF(AND(C1458&gt;=$N$34,C1458&lt;=$O$34),"Vakantie",IF(AND(C1458&gt;=$N$35,C1458&lt;=$O$35),"Vakantie",IF(AND(C1458&gt;=$N$36,C1458&lt;=$O$36),"Vakantie",IF(AND(C1458&gt;=$N$37,C1458&lt;=$O$37),"Vakantie",IF(AND(C1458&gt;=$N$38,C1458&lt;=$O$38),"Vakantie",IF(AND(C1458&gt;=$N$39,C1458&lt;=$O$39),"Vakantie",IF(AND(C1458&gt;=$N$40,C1458&lt;=$O$40),"Vakantie",IF(AND(C1458&gt;=$N$41,C1458&lt;=$O$41),"Vakantie",IF(AND(C1458&gt;=$N$42,C1458&lt;=$O$42),"Vakantie",IF(AND(C1458&gt;=$N$43,C1458&lt;=$O$43),"Vakantie",IF(AND(C1458&gt;=$N$44,C1458&lt;=$O$44),"Vakantie",IF(AND(C1458&gt;=$N$45,C1458&lt;=$O$45),"Vakantie",IF(AND(C1458&gt;=$N$46,C1458&lt;=$O$46),"Vakantie",IF(AND(C1458&gt;=$N$47,C1458&lt;=$O$47),"Vakantie",IF(AND(C1458&gt;=$N$48,C1458&lt;=$O$48),"Vakantie",IF(AND(C1458&gt;=$N$49,C1458&lt;=$O$49),"Vakantie",IF(AND(C1458&gt;=$N$50,C1458&lt;=$O$50),"Vakantie",IF(AND(C1458&gt;=$N$51,C1458&lt;=$O$51),"Vakantie",IF(AND(C1458&gt;=$N$52,C1458&lt;=$O$52),"Vakantie",IF(AND(C1458&gt;=$N$53,C1458&lt;=$O$53),"Vakantie",IF(AND(C1458&gt;=$N$54,C1458&lt;=$O$54),"Vakantie",IF(AND(C1458&gt;=$N$55,C1458&lt;=$O$55),"Vakantie",IF(AND(C1458&gt;=$N$56,C1458&lt;=$O$56),"Vakantie",IF(AND(C1458&gt;=$N$57,C1458&lt;=$O$57),"Vakantie",IF(AND(C1458&gt;=$N$58,C1458&lt;=$O$58),"Vakantie",IF(AND(C1458&gt;=$N$59,C1458&lt;=$O$59),"Vakantie",IF(AND(C1458&gt;=$N$60,C1458&lt;=$O$60),"Vakantie",IF(AND(C1458&gt;=$N$61,C1458&lt;=$O$61),"Vakantie",IF(AND(C1458&gt;=$N$62,C1458&lt;=$O$62),"Vakantie",IF(AND(C1458&gt;=$N$63,C1458&lt;=$O$63),"Vakantie",""))))))))))))))))))))))))))))))))))))))))))))))))))))))))))))</f>
        <v>Vakantie</v>
      </c>
      <c r="G1458" s="122" t="str">
        <f t="shared" ref="G1418:G1471" si="140">IF(AND(C1458&gt;=$S$4,C1458&lt;=$T$4),"Vakantie",IF(AND(C1458&gt;=$S$5,C1458&lt;=$T$5),"Vakantie",IF(AND(C1458&gt;=$S$6,C1458&lt;=$T$6),"Vakantie",IF(AND(C1458&gt;=$S$7,C1458&lt;=$T$7),"Vakantie",IF(AND(C1458&gt;=$S$8,C1458&lt;=$T$8),"Vakantie",IF(AND(C1458&gt;=$S$9,C1458&lt;=$T$9),"Vakantie",IF(AND(C1458&gt;=$S$10,C1458&lt;=$T$10),"Vakantie",IF(AND(C1458&gt;=$S$11,C1458&lt;=$T$11),"Vakantie",IF(AND(C1458&gt;=$S$12,C1458&lt;=$T$12),"Vakantie",IF(AND(C1458&gt;=$S$13,C1458&lt;=$T$13),"Vakantie",IF(AND(C1458&gt;=$S$14,C1458&lt;=$T$14),"Vakantie",IF(AND(C1458&gt;=$S$15,C1458&lt;=$T$15),"Vakantie",IF(AND(C1458&gt;=$S$16,C1458&lt;=$T$16),"Vakantie",IF(AND(C1458&gt;=$S$17,C1458&lt;=$T$17),"Vakantie",IF(AND(C1458&gt;=$S$18,C1458&lt;=$T$18),"Vakantie",IF(AND(C1458&gt;=$S$19,C1458&lt;=$T$19),"Vakantie",IF(AND(C1458&gt;=$S$20,C1458&lt;=$T$20),"Vakantie",IF(AND(C1458&gt;=$S$21,C1458&lt;=$T$21),"Vakantie",IF(AND(C1458&gt;=$S$22,C1458&lt;=$T$22),"Vakantie",IF(AND(C1458&gt;=$S$23,C1458&lt;=$T$23),"Vakantie",IF(AND(C1458&gt;=$S$24,C1458&lt;=$T$24),"Vakantie",IF(AND(C1458&gt;=$S$25,C1458&lt;=$T$25),"Vakantie",IF(AND(C1458&gt;=$S$26,C1458&lt;=$T$26),"Vakantie",IF(AND(C1458&gt;=$S$27,C1458&lt;=$T$27),"Vakantie",IF(AND(C1458&gt;=$S$28,C1458&lt;=$T$28),"Vakantie",IF(AND(C1458&gt;=$S$29,C1458&lt;=$T$29),"Vakantie",IF(AND(C1458&gt;=$S$30,C1458&lt;=$T$30),"Vakantie",IF(AND(C1458&gt;=$S$31,C1458&lt;=$T$31),"Vakantie",IF(AND(C1458&gt;=$S$32,C1458&lt;=$T$32),"Vakantie",IF(AND(C1458&gt;=$S$33,C1458&lt;=$T$33),"Vakantie",IF(AND(C1458&gt;=$S$34,C1458&lt;=$T$34),"Vakantie",IF(AND(C1458&gt;=$S$35,C1458&lt;=$T$35),"Vakantie",IF(AND(C1458&gt;=$S$36,C1458&lt;=$T$36),"Vakantie",IF(AND(C1458&gt;=$S$37,C1458&lt;=$T$37),"Vakantie",IF(AND(C1458&gt;=$S$38,C1458&lt;=$T$38),"Vakantie",IF(AND(C1458&gt;=$S$39,C1458&lt;=$T$39),"Vakantie",IF(AND(C1458&gt;=$S$40,C1458&lt;=$T$40),"Vakantie",IF(AND(C1458&gt;=$S$41,C1458&lt;=$T$41),"Vakantie",IF(AND(C1458&gt;=$S$42,C1458&lt;=$T$42),"Vakantie",IF(AND(C1458&gt;=$S$43,C1458&lt;=$T$43),"Vakantie",IF(AND(C1458&gt;=$S$44,C1458&lt;=$T$44),"Vakantie",IF(AND(C1458&gt;=$S$45,C1458&lt;=$T$45),"Vakantie",IF(AND(C1458&gt;=$S$46,C1458&lt;=$T$46),"Vakantie",IF(AND(C1458&gt;=$S$47,C1458&lt;=$T$47),"Vakantie",IF(AND(C1458&gt;=$S$48,C1458&lt;=$T$48),"Vakantie",IF(AND(C1458&gt;=$S$49,C1458&lt;=$T$49),"Vakantie",IF(AND(C1458&gt;=$S$50,C1458&lt;=$T$50),"Vakantie",IF(AND(C1458&gt;=$S$51,C1458&lt;=$T$51),"Vakantie",IF(AND(C1458&gt;=$S$52,C1458&lt;=$T$52),"Vakantie",IF(AND(C1458&gt;=$S$53,C1458&lt;=$T$53),"Vakantie",IF(AND(C1458&gt;=$S$54,C1458&lt;=$T$54),"Vakantie",IF(AND(C1458&gt;=$S$55,C1458&lt;=$T$55),"Vakantie",IF(AND(C1458&gt;=$S$56,C1458&lt;=$T$56),"Vakantie",IF(AND(C1458&gt;=$S$57,C1458&lt;=$T$57),"Vakantie",IF(AND(C1458&gt;=$S$58,C1458&lt;=$T$58),"Vakantie",IF(AND(C1458&gt;=$S$59,C1458&lt;=$T$59),"Vakantie",IF(AND(C1458&gt;=$S$60,C1458&lt;=$T$60),"Vakantie",IF(AND(C1458&gt;=$S$61,C1458&lt;=$T$61),"Vakantie",IF(AND(C1458&gt;=$S$62,C1458&lt;=$T$62),"Vakantie",IF(AND(C1458&gt;=$S$63,C1458&lt;=$T$63),"Vakantie",""))))))))))))))))))))))))))))))))))))))))))))))))))))))))))))</f>
        <v>Vakantie</v>
      </c>
      <c r="H1458" s="122" t="str">
        <f t="shared" ref="H1418:H1471" si="141">IF(AND(C1458&gt;=$X$4,C1458&lt;=$Y$4),"Vakantie",IF(AND(C1458&gt;=$X$5,C1458&lt;=$Y$5),"Vakantie",IF(AND(C1458&gt;=$X$6,C1458&lt;=$Y$6),"Vakantie",IF(AND(C1458&gt;=$X$7,C1458&lt;=$Y$7),"Vakantie",IF(AND(C1458&gt;=$X$8,C1458&lt;=$Y$8),"Vakantie",IF(AND(C1458&gt;=$X$9,C1458&lt;=$Y$9),"Vakantie",IF(AND(C1458&gt;=$X$10,C1458&lt;=$Y$10),"Vakantie",IF(AND(C1458&gt;=$X$11,C1458&lt;=$Y$11),"Vakantie",IF(AND(C1458&gt;=$X$12,C1458&lt;=$Y$12),"Vakantie",IF(AND(C1458&gt;=$X$13,C1458&lt;=$Y$13),"Vakantie",IF(AND(C1458&gt;=$X$14,C1458&lt;=$Y$14),"Vakantie",IF(AND(C1458&gt;=$X$15,C1458&lt;=$Y$15),"Vakantie",IF(AND(C1458&gt;=$X$16,C1458&lt;=$Y$16),"Vakantie",IF(AND(C1458&gt;=$X$17,C1458&lt;=$Y$17),"Vakantie",IF(AND(C1458&gt;=$X$18,C1458&lt;=$Y$18),"Vakantie",IF(AND(C1458&gt;=$X$19,C1458&lt;=$Y$19),"Vakantie",IF(AND(C1458&gt;=$X$20,C1458&lt;=$Y$20),"Vakantie",IF(AND(C1458&gt;=$X$21,C1458&lt;=$Y$21),"Vakantie",IF(AND(C1458&gt;=$X$22,C1458&lt;=$Y$22),"Vakantie",IF(AND(C1458&gt;=$X$23,C1458&lt;=$Y$23),"Vakantie",IF(AND(C1458&gt;=$X$24,C1458&lt;=$Y$24),"Vakantie",IF(AND(C1458&gt;=$X$25,C1458&lt;=$Y$25),"Vakantie",IF(AND(C1458&gt;=$X$26,C1458&lt;=$Y$26),"Vakantie",IF(AND(C1458&gt;=$X$27,C1458&lt;=$Y$27),"Vakantie",IF(AND(C1458&gt;=$X$28,C1458&lt;=$Y$28),"Vakantie",IF(AND(C1458&gt;=$X$29,C1458&lt;=$Y$29),"Vakantie",IF(AND(C1458&gt;=$X$30,C1458&lt;=$Y$30),"Vakantie",IF(AND(C1458&gt;=$X$31,C1458&lt;=$Y$31),"Vakantie",IF(AND(C1458&gt;=$X$32,C1458&lt;=$Y$32),"Vakantie",IF(AND(C1458&gt;=$X$33,C1458&lt;=$Y$33),"Vakantie",IF(AND(C1458&gt;=$X$34,C1458&lt;=$Y$34),"Vakantie",IF(AND(C1458&gt;=$X$35,C1458&lt;=$Y$35),"Vakantie",IF(AND(C1458&gt;=$X$36,C1458&lt;=$Y$36),"Vakantie",IF(AND(C1458&gt;=$X$37,C1458&lt;=$Y$37),"Vakantie",IF(AND(C1458&gt;=$X$38,C1458&lt;=$Y$38),"Vakantie",IF(AND(C1458&gt;=$X$39,C1458&lt;=$Y$39),"Vakantie",IF(AND(C1458&gt;=$X$40,C1458&lt;=$Y$40),"Vakantie",IF(AND(C1458&gt;=$X$41,C1458&lt;=$Y$41),"Vakantie",IF(AND(C1458&gt;=$X$42,C1458&lt;=$Y$42),"Vakantie",IF(AND(C1458&gt;=$X$43,C1458&lt;=$Y$43),"Vakantie",IF(AND(C1458&gt;=$X$44,C1458&lt;=$Y$44),"Vakantie",IF(AND(C1458&gt;=$X$45,C1458&lt;=$Y$45),"Vakantie",IF(AND(C1458&gt;=$X$46,C1458&lt;=$Y$46),"Vakantie",IF(AND(C1458&gt;=$X$47,C1458&lt;=$Y$47),"Vakantie",IF(AND(C1458&gt;=$X$48,C1458&lt;=$Y$48),"Vakantie",IF(AND(C1458&gt;=$X$49,C1458&lt;=$Y$49),"Vakantie",IF(AND(C1458&gt;=$X$50,C1458&lt;=$Y$50),"Vakantie",IF(AND(C1458&gt;=$X$51,C1458&lt;=$Y$51),"Vakantie",IF(AND(C1458&gt;=$X$52,C1458&lt;=$Y$52),"Vakantie",IF(AND(C1458&gt;=$X$53,C1458&lt;=$Y$53),"Vakantie",IF(AND(C1458&gt;=$X$54,C1458&lt;=$Y$54),"Vakantie",IF(AND(C1458&gt;=$X$55,C1458&lt;=$Y$55),"Vakantie",IF(AND(C1458&gt;=$X$56,C1458&lt;=$Y$56),"Vakantie",IF(AND(C1458&gt;=$X$57,C1458&lt;=$Y$57),"Vakantie",IF(AND(C1458&gt;=$X$58,C1458&lt;=$Y$58),"Vakantie",IF(AND(C1458&gt;=$X$59,C1458&lt;=$Y$59),"Vakantie",IF(AND(C1458&gt;=$X$60,C1458&lt;=$Y$60),"Vakantie",IF(AND(C1458&gt;=$X$61,C1458&lt;=$Y$61),"Vakantie",IF(AND(C1458&gt;=$X$62,C1458&lt;=$Y$62),"Vakantie",IF(AND(C1458&gt;=$X$63,C1458&lt;=$Y$63),"Vakantie",""))))))))))))))))))))))))))))))))))))))))))))))))))))))))))))</f>
        <v>Vakantie</v>
      </c>
      <c r="I1458">
        <v>1</v>
      </c>
    </row>
    <row r="1459" spans="1:9" x14ac:dyDescent="0.3">
      <c r="A1459" t="str">
        <f t="shared" si="133"/>
        <v>20261di</v>
      </c>
      <c r="B1459">
        <v>1</v>
      </c>
      <c r="C1459" s="18">
        <f t="shared" si="134"/>
        <v>46021</v>
      </c>
      <c r="D1459" t="str">
        <f t="shared" si="135"/>
        <v>di</v>
      </c>
      <c r="E1459">
        <v>2026</v>
      </c>
      <c r="F1459" t="str">
        <f t="shared" si="139"/>
        <v>Vakantie</v>
      </c>
      <c r="G1459" s="122" t="str">
        <f t="shared" si="140"/>
        <v>Vakantie</v>
      </c>
      <c r="H1459" s="122" t="str">
        <f t="shared" si="141"/>
        <v>Vakantie</v>
      </c>
      <c r="I1459">
        <v>1</v>
      </c>
    </row>
    <row r="1460" spans="1:9" x14ac:dyDescent="0.3">
      <c r="A1460" t="str">
        <f t="shared" si="133"/>
        <v>20261wo</v>
      </c>
      <c r="B1460">
        <v>1</v>
      </c>
      <c r="C1460" s="18">
        <f t="shared" si="134"/>
        <v>46022</v>
      </c>
      <c r="D1460" t="str">
        <f t="shared" si="135"/>
        <v>wo</v>
      </c>
      <c r="E1460">
        <v>2026</v>
      </c>
      <c r="F1460" t="str">
        <f t="shared" si="139"/>
        <v>Vakantie</v>
      </c>
      <c r="G1460" s="122" t="str">
        <f t="shared" si="140"/>
        <v>Vakantie</v>
      </c>
      <c r="H1460" s="122" t="str">
        <f t="shared" si="141"/>
        <v>Vakantie</v>
      </c>
      <c r="I1460">
        <v>1</v>
      </c>
    </row>
    <row r="1461" spans="1:9" x14ac:dyDescent="0.3">
      <c r="A1461" t="str">
        <f t="shared" si="133"/>
        <v>20261do</v>
      </c>
      <c r="B1461">
        <v>1</v>
      </c>
      <c r="C1461" s="18">
        <f t="shared" si="134"/>
        <v>46023</v>
      </c>
      <c r="D1461" t="str">
        <f t="shared" si="135"/>
        <v>do</v>
      </c>
      <c r="E1461">
        <f t="shared" si="136"/>
        <v>2026</v>
      </c>
      <c r="F1461" t="str">
        <f t="shared" si="139"/>
        <v>Vakantie</v>
      </c>
      <c r="G1461" s="122" t="str">
        <f t="shared" si="140"/>
        <v>Vakantie</v>
      </c>
      <c r="H1461" s="122" t="str">
        <f t="shared" si="141"/>
        <v>Vakantie</v>
      </c>
      <c r="I1461">
        <v>1</v>
      </c>
    </row>
    <row r="1462" spans="1:9" x14ac:dyDescent="0.3">
      <c r="A1462" t="str">
        <f t="shared" si="133"/>
        <v>20261vr</v>
      </c>
      <c r="B1462">
        <v>1</v>
      </c>
      <c r="C1462" s="18">
        <f t="shared" si="134"/>
        <v>46024</v>
      </c>
      <c r="D1462" t="str">
        <f t="shared" si="135"/>
        <v>vr</v>
      </c>
      <c r="E1462">
        <f t="shared" si="136"/>
        <v>2026</v>
      </c>
      <c r="F1462" t="str">
        <f t="shared" si="139"/>
        <v>Vakantie</v>
      </c>
      <c r="G1462" s="122" t="str">
        <f t="shared" si="140"/>
        <v>Vakantie</v>
      </c>
      <c r="H1462" s="122" t="str">
        <f t="shared" si="141"/>
        <v>Vakantie</v>
      </c>
      <c r="I1462">
        <v>1</v>
      </c>
    </row>
    <row r="1463" spans="1:9" x14ac:dyDescent="0.3">
      <c r="A1463" t="str">
        <f t="shared" si="133"/>
        <v>20261za</v>
      </c>
      <c r="B1463">
        <v>1</v>
      </c>
      <c r="C1463" s="18">
        <f t="shared" si="134"/>
        <v>46025</v>
      </c>
      <c r="D1463" t="str">
        <f t="shared" si="135"/>
        <v>za</v>
      </c>
      <c r="E1463">
        <f t="shared" si="136"/>
        <v>2026</v>
      </c>
      <c r="F1463" t="str">
        <f t="shared" si="139"/>
        <v>Vakantie</v>
      </c>
      <c r="G1463" s="122" t="str">
        <f t="shared" si="140"/>
        <v>Vakantie</v>
      </c>
      <c r="H1463" s="122" t="str">
        <f t="shared" si="141"/>
        <v>Vakantie</v>
      </c>
      <c r="I1463">
        <v>1</v>
      </c>
    </row>
    <row r="1464" spans="1:9" x14ac:dyDescent="0.3">
      <c r="A1464" t="str">
        <f t="shared" si="133"/>
        <v>20261zo</v>
      </c>
      <c r="B1464">
        <v>1</v>
      </c>
      <c r="C1464" s="18">
        <f t="shared" si="134"/>
        <v>46026</v>
      </c>
      <c r="D1464" t="str">
        <f t="shared" si="135"/>
        <v>zo</v>
      </c>
      <c r="E1464">
        <f t="shared" si="136"/>
        <v>2026</v>
      </c>
      <c r="F1464" t="str">
        <f t="shared" si="139"/>
        <v>Vakantie</v>
      </c>
      <c r="G1464" s="122" t="str">
        <f t="shared" si="140"/>
        <v>Vakantie</v>
      </c>
      <c r="H1464" s="122" t="str">
        <f t="shared" si="141"/>
        <v>Vakantie</v>
      </c>
      <c r="I1464">
        <v>1</v>
      </c>
    </row>
    <row r="1465" spans="1:9" x14ac:dyDescent="0.3">
      <c r="A1465" t="str">
        <f t="shared" si="133"/>
        <v>20262ma</v>
      </c>
      <c r="B1465">
        <f t="shared" si="137"/>
        <v>2</v>
      </c>
      <c r="C1465" s="18">
        <f t="shared" si="134"/>
        <v>46027</v>
      </c>
      <c r="D1465" t="str">
        <f t="shared" si="135"/>
        <v>ma</v>
      </c>
      <c r="E1465">
        <f t="shared" si="136"/>
        <v>2026</v>
      </c>
      <c r="F1465" t="str">
        <f t="shared" si="139"/>
        <v/>
      </c>
      <c r="G1465" s="122" t="str">
        <f t="shared" si="140"/>
        <v/>
      </c>
      <c r="H1465" s="122" t="str">
        <f t="shared" si="141"/>
        <v/>
      </c>
      <c r="I1465">
        <f t="shared" si="138"/>
        <v>2</v>
      </c>
    </row>
    <row r="1466" spans="1:9" x14ac:dyDescent="0.3">
      <c r="A1466" t="str">
        <f t="shared" si="133"/>
        <v>20262di</v>
      </c>
      <c r="B1466">
        <f t="shared" si="137"/>
        <v>2</v>
      </c>
      <c r="C1466" s="18">
        <f t="shared" si="134"/>
        <v>46028</v>
      </c>
      <c r="D1466" t="str">
        <f t="shared" si="135"/>
        <v>di</v>
      </c>
      <c r="E1466">
        <f t="shared" si="136"/>
        <v>2026</v>
      </c>
      <c r="F1466" t="str">
        <f t="shared" si="139"/>
        <v/>
      </c>
      <c r="G1466" s="122" t="str">
        <f t="shared" si="140"/>
        <v/>
      </c>
      <c r="H1466" s="122" t="str">
        <f t="shared" si="141"/>
        <v/>
      </c>
      <c r="I1466">
        <f t="shared" si="138"/>
        <v>2</v>
      </c>
    </row>
    <row r="1467" spans="1:9" x14ac:dyDescent="0.3">
      <c r="A1467" t="str">
        <f t="shared" si="133"/>
        <v>20262wo</v>
      </c>
      <c r="B1467">
        <f t="shared" si="137"/>
        <v>2</v>
      </c>
      <c r="C1467" s="18">
        <f t="shared" si="134"/>
        <v>46029</v>
      </c>
      <c r="D1467" t="str">
        <f t="shared" si="135"/>
        <v>wo</v>
      </c>
      <c r="E1467">
        <f t="shared" si="136"/>
        <v>2026</v>
      </c>
      <c r="F1467" t="str">
        <f t="shared" si="139"/>
        <v/>
      </c>
      <c r="G1467" s="122" t="str">
        <f t="shared" si="140"/>
        <v/>
      </c>
      <c r="H1467" s="122" t="str">
        <f t="shared" si="141"/>
        <v/>
      </c>
      <c r="I1467">
        <f t="shared" si="138"/>
        <v>2</v>
      </c>
    </row>
    <row r="1468" spans="1:9" x14ac:dyDescent="0.3">
      <c r="A1468" t="str">
        <f t="shared" si="133"/>
        <v>20262do</v>
      </c>
      <c r="B1468">
        <f t="shared" si="137"/>
        <v>2</v>
      </c>
      <c r="C1468" s="18">
        <f t="shared" si="134"/>
        <v>46030</v>
      </c>
      <c r="D1468" t="str">
        <f t="shared" si="135"/>
        <v>do</v>
      </c>
      <c r="E1468">
        <f t="shared" si="136"/>
        <v>2026</v>
      </c>
      <c r="F1468" t="str">
        <f t="shared" si="139"/>
        <v/>
      </c>
      <c r="G1468" s="122" t="str">
        <f t="shared" si="140"/>
        <v/>
      </c>
      <c r="H1468" s="122" t="str">
        <f t="shared" si="141"/>
        <v/>
      </c>
      <c r="I1468">
        <f t="shared" si="138"/>
        <v>2</v>
      </c>
    </row>
    <row r="1469" spans="1:9" x14ac:dyDescent="0.3">
      <c r="A1469" t="str">
        <f t="shared" si="133"/>
        <v>20262vr</v>
      </c>
      <c r="B1469">
        <f t="shared" si="137"/>
        <v>2</v>
      </c>
      <c r="C1469" s="18">
        <f t="shared" si="134"/>
        <v>46031</v>
      </c>
      <c r="D1469" t="str">
        <f t="shared" si="135"/>
        <v>vr</v>
      </c>
      <c r="E1469">
        <f t="shared" si="136"/>
        <v>2026</v>
      </c>
      <c r="F1469" t="str">
        <f t="shared" si="139"/>
        <v/>
      </c>
      <c r="G1469" s="122" t="str">
        <f t="shared" si="140"/>
        <v/>
      </c>
      <c r="H1469" s="122" t="str">
        <f t="shared" si="141"/>
        <v/>
      </c>
      <c r="I1469">
        <f t="shared" si="138"/>
        <v>2</v>
      </c>
    </row>
    <row r="1470" spans="1:9" x14ac:dyDescent="0.3">
      <c r="A1470" t="str">
        <f t="shared" si="133"/>
        <v>20262za</v>
      </c>
      <c r="B1470">
        <f t="shared" si="137"/>
        <v>2</v>
      </c>
      <c r="C1470" s="18">
        <f t="shared" si="134"/>
        <v>46032</v>
      </c>
      <c r="D1470" t="str">
        <f t="shared" si="135"/>
        <v>za</v>
      </c>
      <c r="E1470">
        <f t="shared" si="136"/>
        <v>2026</v>
      </c>
      <c r="F1470" t="str">
        <f t="shared" si="139"/>
        <v/>
      </c>
      <c r="G1470" s="122" t="str">
        <f t="shared" si="140"/>
        <v/>
      </c>
      <c r="H1470" s="122" t="str">
        <f t="shared" si="141"/>
        <v/>
      </c>
      <c r="I1470">
        <f t="shared" si="138"/>
        <v>2</v>
      </c>
    </row>
    <row r="1471" spans="1:9" x14ac:dyDescent="0.3">
      <c r="A1471" t="str">
        <f t="shared" si="133"/>
        <v>20262zo</v>
      </c>
      <c r="B1471">
        <f t="shared" si="137"/>
        <v>2</v>
      </c>
      <c r="C1471" s="18">
        <f t="shared" si="134"/>
        <v>46033</v>
      </c>
      <c r="D1471" t="str">
        <f t="shared" si="135"/>
        <v>zo</v>
      </c>
      <c r="E1471">
        <f t="shared" si="136"/>
        <v>2026</v>
      </c>
      <c r="F1471" t="str">
        <f t="shared" si="139"/>
        <v/>
      </c>
      <c r="G1471" s="122" t="str">
        <f t="shared" si="140"/>
        <v/>
      </c>
      <c r="H1471" s="122" t="str">
        <f t="shared" si="141"/>
        <v/>
      </c>
      <c r="I1471">
        <f t="shared" si="138"/>
        <v>2</v>
      </c>
    </row>
    <row r="1472" spans="1:9" x14ac:dyDescent="0.3">
      <c r="A1472" t="str">
        <f t="shared" ref="A1472:A1475" si="142">E1472&amp;B1472&amp;D1472</f>
        <v>20263ma</v>
      </c>
      <c r="B1472">
        <f t="shared" si="137"/>
        <v>3</v>
      </c>
      <c r="C1472" s="18">
        <f t="shared" si="134"/>
        <v>46034</v>
      </c>
      <c r="D1472" t="str">
        <f t="shared" si="135"/>
        <v>ma</v>
      </c>
      <c r="E1472">
        <f t="shared" ref="E1472:E1475" si="143">YEAR(C1472)</f>
        <v>2026</v>
      </c>
      <c r="F1472" t="str">
        <f t="shared" ref="F1472:F1475" si="144">IF(AND(C1472&gt;=$N$4,C1472&lt;=$O$4),"Vakantie",IF(AND(C1472&gt;=$N$5,C1472&lt;=$O$5),"Vakantie",IF(AND(C1472&gt;=$N$6,C1472&lt;=$O$6),"Vakantie",IF(AND(C1472&gt;=$N$7,C1472&lt;=$O$7),"Vakantie",IF(AND(C1472&gt;=$N$8,C1472&lt;=$O$8),"Vakantie",IF(AND(C1472&gt;=$N$9,C1472&lt;=$O$9),"Vakantie",IF(AND(C1472&gt;=$N$10,C1472&lt;=$O$10),"Vakantie",IF(AND(C1472&gt;=$N$11,C1472&lt;=$O$11),"Vakantie",IF(AND(C1472&gt;=$N$12,C1472&lt;=$O$12),"Vakantie",IF(AND(C1472&gt;=$N$13,C1472&lt;=$O$13),"Vakantie",IF(AND(C1472&gt;=$N$14,C1472&lt;=$O$14),"Vakantie",IF(AND(C1472&gt;=$N$15,C1472&lt;=$O$15),"Vakantie",IF(AND(C1472&gt;=$N$16,C1472&lt;=$O$16),"Vakantie",IF(AND(C1472&gt;=$N$17,C1472&lt;=$O$17),"Vakantie",IF(AND(C1472&gt;=$N$18,C1472&lt;=$O$18),"Vakantie",IF(AND(C1472&gt;=$N$19,C1472&lt;=$O$19),"Vakantie",IF(AND(C1472&gt;=$N$20,C1472&lt;=$O$20),"Vakantie",IF(AND(C1472&gt;=$N$21,C1472&lt;=$O$21),"Vakantie",IF(AND(C1472&gt;=$N$22,C1472&lt;=$O$22),"Vakantie",IF(AND(C1472&gt;=$N$23,C1472&lt;=$O$23),"Vakantie",IF(AND(C1472&gt;=$N$24,C1472&lt;=$O$24),"Vakantie",IF(AND(C1472&gt;=$N$25,C1472&lt;=$O$25),"Vakantie",IF(AND(C1472&gt;=$N$26,C1472&lt;=$O$26),"Vakantie",IF(AND(C1472&gt;=$N$27,C1472&lt;=$O$27),"Vakantie",IF(AND(C1472&gt;=$N$28,C1472&lt;=$O$28),"Vakantie",IF(AND(C1472&gt;=$N$29,C1472&lt;=$O$29),"Vakantie",IF(AND(C1472&gt;=$N$30,C1472&lt;=$O$30),"Vakantie",IF(AND(C1472&gt;=$N$31,C1472&lt;=$O$31),"Vakantie",IF(AND(C1472&gt;=$N$32,C1472&lt;=$O$32),"Vakantie",IF(AND(C1472&gt;=$N$33,C1472&lt;=$O$33),"Vakantie",IF(AND(C1472&gt;=$N$34,C1472&lt;=$O$34),"Vakantie",IF(AND(C1472&gt;=$N$35,C1472&lt;=$O$35),"Vakantie",IF(AND(C1472&gt;=$N$36,C1472&lt;=$O$36),"Vakantie",IF(AND(C1472&gt;=$N$37,C1472&lt;=$O$37),"Vakantie",IF(AND(C1472&gt;=$N$38,C1472&lt;=$O$38),"Vakantie",IF(AND(C1472&gt;=$N$39,C1472&lt;=$O$39),"Vakantie",IF(AND(C1472&gt;=$N$40,C1472&lt;=$O$40),"Vakantie",IF(AND(C1472&gt;=$N$41,C1472&lt;=$O$41),"Vakantie",IF(AND(C1472&gt;=$N$42,C1472&lt;=$O$42),"Vakantie",IF(AND(C1472&gt;=$N$43,C1472&lt;=$O$43),"Vakantie",IF(AND(C1472&gt;=$N$44,C1472&lt;=$O$44),"Vakantie",IF(AND(C1472&gt;=$N$45,C1472&lt;=$O$45),"Vakantie",IF(AND(C1472&gt;=$N$46,C1472&lt;=$O$46),"Vakantie",IF(AND(C1472&gt;=$N$47,C1472&lt;=$O$47),"Vakantie",IF(AND(C1472&gt;=$N$48,C1472&lt;=$O$48),"Vakantie",IF(AND(C1472&gt;=$N$49,C1472&lt;=$O$49),"Vakantie",IF(AND(C1472&gt;=$N$50,C1472&lt;=$O$50),"Vakantie",IF(AND(C1472&gt;=$N$51,C1472&lt;=$O$51),"Vakantie",IF(AND(C1472&gt;=$N$52,C1472&lt;=$O$52),"Vakantie",IF(AND(C1472&gt;=$N$53,C1472&lt;=$O$53),"Vakantie",IF(AND(C1472&gt;=$N$54,C1472&lt;=$O$54),"Vakantie",IF(AND(C1472&gt;=$N$55,C1472&lt;=$O$55),"Vakantie",IF(AND(C1472&gt;=$N$56,C1472&lt;=$O$56),"Vakantie",IF(AND(C1472&gt;=$N$57,C1472&lt;=$O$57),"Vakantie",IF(AND(C1472&gt;=$N$58,C1472&lt;=$O$58),"Vakantie",IF(AND(C1472&gt;=$N$59,C1472&lt;=$O$59),"Vakantie",IF(AND(C1472&gt;=$N$60,C1472&lt;=$O$60),"Vakantie",IF(AND(C1472&gt;=$N$61,C1472&lt;=$O$61),"Vakantie",IF(AND(C1472&gt;=$N$62,C1472&lt;=$O$62),"Vakantie",IF(AND(C1472&gt;=$N$63,C1472&lt;=$O$63),"Vakantie",""))))))))))))))))))))))))))))))))))))))))))))))))))))))))))))</f>
        <v/>
      </c>
      <c r="G1472" s="122" t="str">
        <f t="shared" ref="G1472:G1475" si="145">IF(AND(C1472&gt;=$S$4,C1472&lt;=$T$4),"Vakantie",IF(AND(C1472&gt;=$S$5,C1472&lt;=$T$5),"Vakantie",IF(AND(C1472&gt;=$S$6,C1472&lt;=$T$6),"Vakantie",IF(AND(C1472&gt;=$S$7,C1472&lt;=$T$7),"Vakantie",IF(AND(C1472&gt;=$S$8,C1472&lt;=$T$8),"Vakantie",IF(AND(C1472&gt;=$S$9,C1472&lt;=$T$9),"Vakantie",IF(AND(C1472&gt;=$S$10,C1472&lt;=$T$10),"Vakantie",IF(AND(C1472&gt;=$S$11,C1472&lt;=$T$11),"Vakantie",IF(AND(C1472&gt;=$S$12,C1472&lt;=$T$12),"Vakantie",IF(AND(C1472&gt;=$S$13,C1472&lt;=$T$13),"Vakantie",IF(AND(C1472&gt;=$S$14,C1472&lt;=$T$14),"Vakantie",IF(AND(C1472&gt;=$S$15,C1472&lt;=$T$15),"Vakantie",IF(AND(C1472&gt;=$S$16,C1472&lt;=$T$16),"Vakantie",IF(AND(C1472&gt;=$S$17,C1472&lt;=$T$17),"Vakantie",IF(AND(C1472&gt;=$S$18,C1472&lt;=$T$18),"Vakantie",IF(AND(C1472&gt;=$S$19,C1472&lt;=$T$19),"Vakantie",IF(AND(C1472&gt;=$S$20,C1472&lt;=$T$20),"Vakantie",IF(AND(C1472&gt;=$S$21,C1472&lt;=$T$21),"Vakantie",IF(AND(C1472&gt;=$S$22,C1472&lt;=$T$22),"Vakantie",IF(AND(C1472&gt;=$S$23,C1472&lt;=$T$23),"Vakantie",IF(AND(C1472&gt;=$S$24,C1472&lt;=$T$24),"Vakantie",IF(AND(C1472&gt;=$S$25,C1472&lt;=$T$25),"Vakantie",IF(AND(C1472&gt;=$S$26,C1472&lt;=$T$26),"Vakantie",IF(AND(C1472&gt;=$S$27,C1472&lt;=$T$27),"Vakantie",IF(AND(C1472&gt;=$S$28,C1472&lt;=$T$28),"Vakantie",IF(AND(C1472&gt;=$S$29,C1472&lt;=$T$29),"Vakantie",IF(AND(C1472&gt;=$S$30,C1472&lt;=$T$30),"Vakantie",IF(AND(C1472&gt;=$S$31,C1472&lt;=$T$31),"Vakantie",IF(AND(C1472&gt;=$S$32,C1472&lt;=$T$32),"Vakantie",IF(AND(C1472&gt;=$S$33,C1472&lt;=$T$33),"Vakantie",IF(AND(C1472&gt;=$S$34,C1472&lt;=$T$34),"Vakantie",IF(AND(C1472&gt;=$S$35,C1472&lt;=$T$35),"Vakantie",IF(AND(C1472&gt;=$S$36,C1472&lt;=$T$36),"Vakantie",IF(AND(C1472&gt;=$S$37,C1472&lt;=$T$37),"Vakantie",IF(AND(C1472&gt;=$S$38,C1472&lt;=$T$38),"Vakantie",IF(AND(C1472&gt;=$S$39,C1472&lt;=$T$39),"Vakantie",IF(AND(C1472&gt;=$S$40,C1472&lt;=$T$40),"Vakantie",IF(AND(C1472&gt;=$S$41,C1472&lt;=$T$41),"Vakantie",IF(AND(C1472&gt;=$S$42,C1472&lt;=$T$42),"Vakantie",IF(AND(C1472&gt;=$S$43,C1472&lt;=$T$43),"Vakantie",IF(AND(C1472&gt;=$S$44,C1472&lt;=$T$44),"Vakantie",IF(AND(C1472&gt;=$S$45,C1472&lt;=$T$45),"Vakantie",IF(AND(C1472&gt;=$S$46,C1472&lt;=$T$46),"Vakantie",IF(AND(C1472&gt;=$S$47,C1472&lt;=$T$47),"Vakantie",IF(AND(C1472&gt;=$S$48,C1472&lt;=$T$48),"Vakantie",IF(AND(C1472&gt;=$S$49,C1472&lt;=$T$49),"Vakantie",IF(AND(C1472&gt;=$S$50,C1472&lt;=$T$50),"Vakantie",IF(AND(C1472&gt;=$S$51,C1472&lt;=$T$51),"Vakantie",IF(AND(C1472&gt;=$S$52,C1472&lt;=$T$52),"Vakantie",IF(AND(C1472&gt;=$S$53,C1472&lt;=$T$53),"Vakantie",IF(AND(C1472&gt;=$S$54,C1472&lt;=$T$54),"Vakantie",IF(AND(C1472&gt;=$S$55,C1472&lt;=$T$55),"Vakantie",IF(AND(C1472&gt;=$S$56,C1472&lt;=$T$56),"Vakantie",IF(AND(C1472&gt;=$S$57,C1472&lt;=$T$57),"Vakantie",IF(AND(C1472&gt;=$S$58,C1472&lt;=$T$58),"Vakantie",IF(AND(C1472&gt;=$S$59,C1472&lt;=$T$59),"Vakantie",IF(AND(C1472&gt;=$S$60,C1472&lt;=$T$60),"Vakantie",IF(AND(C1472&gt;=$S$61,C1472&lt;=$T$61),"Vakantie",IF(AND(C1472&gt;=$S$62,C1472&lt;=$T$62),"Vakantie",IF(AND(C1472&gt;=$S$63,C1472&lt;=$T$63),"Vakantie",""))))))))))))))))))))))))))))))))))))))))))))))))))))))))))))</f>
        <v/>
      </c>
      <c r="H1472" s="122" t="str">
        <f t="shared" ref="H1472:H1475" si="146">IF(AND(C1472&gt;=$X$4,C1472&lt;=$Y$4),"Vakantie",IF(AND(C1472&gt;=$X$5,C1472&lt;=$Y$5),"Vakantie",IF(AND(C1472&gt;=$X$6,C1472&lt;=$Y$6),"Vakantie",IF(AND(C1472&gt;=$X$7,C1472&lt;=$Y$7),"Vakantie",IF(AND(C1472&gt;=$X$8,C1472&lt;=$Y$8),"Vakantie",IF(AND(C1472&gt;=$X$9,C1472&lt;=$Y$9),"Vakantie",IF(AND(C1472&gt;=$X$10,C1472&lt;=$Y$10),"Vakantie",IF(AND(C1472&gt;=$X$11,C1472&lt;=$Y$11),"Vakantie",IF(AND(C1472&gt;=$X$12,C1472&lt;=$Y$12),"Vakantie",IF(AND(C1472&gt;=$X$13,C1472&lt;=$Y$13),"Vakantie",IF(AND(C1472&gt;=$X$14,C1472&lt;=$Y$14),"Vakantie",IF(AND(C1472&gt;=$X$15,C1472&lt;=$Y$15),"Vakantie",IF(AND(C1472&gt;=$X$16,C1472&lt;=$Y$16),"Vakantie",IF(AND(C1472&gt;=$X$17,C1472&lt;=$Y$17),"Vakantie",IF(AND(C1472&gt;=$X$18,C1472&lt;=$Y$18),"Vakantie",IF(AND(C1472&gt;=$X$19,C1472&lt;=$Y$19),"Vakantie",IF(AND(C1472&gt;=$X$20,C1472&lt;=$Y$20),"Vakantie",IF(AND(C1472&gt;=$X$21,C1472&lt;=$Y$21),"Vakantie",IF(AND(C1472&gt;=$X$22,C1472&lt;=$Y$22),"Vakantie",IF(AND(C1472&gt;=$X$23,C1472&lt;=$Y$23),"Vakantie",IF(AND(C1472&gt;=$X$24,C1472&lt;=$Y$24),"Vakantie",IF(AND(C1472&gt;=$X$25,C1472&lt;=$Y$25),"Vakantie",IF(AND(C1472&gt;=$X$26,C1472&lt;=$Y$26),"Vakantie",IF(AND(C1472&gt;=$X$27,C1472&lt;=$Y$27),"Vakantie",IF(AND(C1472&gt;=$X$28,C1472&lt;=$Y$28),"Vakantie",IF(AND(C1472&gt;=$X$29,C1472&lt;=$Y$29),"Vakantie",IF(AND(C1472&gt;=$X$30,C1472&lt;=$Y$30),"Vakantie",IF(AND(C1472&gt;=$X$31,C1472&lt;=$Y$31),"Vakantie",IF(AND(C1472&gt;=$X$32,C1472&lt;=$Y$32),"Vakantie",IF(AND(C1472&gt;=$X$33,C1472&lt;=$Y$33),"Vakantie",IF(AND(C1472&gt;=$X$34,C1472&lt;=$Y$34),"Vakantie",IF(AND(C1472&gt;=$X$35,C1472&lt;=$Y$35),"Vakantie",IF(AND(C1472&gt;=$X$36,C1472&lt;=$Y$36),"Vakantie",IF(AND(C1472&gt;=$X$37,C1472&lt;=$Y$37),"Vakantie",IF(AND(C1472&gt;=$X$38,C1472&lt;=$Y$38),"Vakantie",IF(AND(C1472&gt;=$X$39,C1472&lt;=$Y$39),"Vakantie",IF(AND(C1472&gt;=$X$40,C1472&lt;=$Y$40),"Vakantie",IF(AND(C1472&gt;=$X$41,C1472&lt;=$Y$41),"Vakantie",IF(AND(C1472&gt;=$X$42,C1472&lt;=$Y$42),"Vakantie",IF(AND(C1472&gt;=$X$43,C1472&lt;=$Y$43),"Vakantie",IF(AND(C1472&gt;=$X$44,C1472&lt;=$Y$44),"Vakantie",IF(AND(C1472&gt;=$X$45,C1472&lt;=$Y$45),"Vakantie",IF(AND(C1472&gt;=$X$46,C1472&lt;=$Y$46),"Vakantie",IF(AND(C1472&gt;=$X$47,C1472&lt;=$Y$47),"Vakantie",IF(AND(C1472&gt;=$X$48,C1472&lt;=$Y$48),"Vakantie",IF(AND(C1472&gt;=$X$49,C1472&lt;=$Y$49),"Vakantie",IF(AND(C1472&gt;=$X$50,C1472&lt;=$Y$50),"Vakantie",IF(AND(C1472&gt;=$X$51,C1472&lt;=$Y$51),"Vakantie",IF(AND(C1472&gt;=$X$52,C1472&lt;=$Y$52),"Vakantie",IF(AND(C1472&gt;=$X$53,C1472&lt;=$Y$53),"Vakantie",IF(AND(C1472&gt;=$X$54,C1472&lt;=$Y$54),"Vakantie",IF(AND(C1472&gt;=$X$55,C1472&lt;=$Y$55),"Vakantie",IF(AND(C1472&gt;=$X$56,C1472&lt;=$Y$56),"Vakantie",IF(AND(C1472&gt;=$X$57,C1472&lt;=$Y$57),"Vakantie",IF(AND(C1472&gt;=$X$58,C1472&lt;=$Y$58),"Vakantie",IF(AND(C1472&gt;=$X$59,C1472&lt;=$Y$59),"Vakantie",IF(AND(C1472&gt;=$X$60,C1472&lt;=$Y$60),"Vakantie",IF(AND(C1472&gt;=$X$61,C1472&lt;=$Y$61),"Vakantie",IF(AND(C1472&gt;=$X$62,C1472&lt;=$Y$62),"Vakantie",IF(AND(C1472&gt;=$X$63,C1472&lt;=$Y$63),"Vakantie",""))))))))))))))))))))))))))))))))))))))))))))))))))))))))))))</f>
        <v/>
      </c>
      <c r="I1472">
        <f t="shared" si="138"/>
        <v>3</v>
      </c>
    </row>
    <row r="1473" spans="1:9" x14ac:dyDescent="0.3">
      <c r="A1473" t="str">
        <f t="shared" si="142"/>
        <v>20263di</v>
      </c>
      <c r="B1473">
        <f t="shared" si="137"/>
        <v>3</v>
      </c>
      <c r="C1473" s="18">
        <f t="shared" si="134"/>
        <v>46035</v>
      </c>
      <c r="D1473" t="str">
        <f t="shared" si="135"/>
        <v>di</v>
      </c>
      <c r="E1473">
        <f t="shared" si="143"/>
        <v>2026</v>
      </c>
      <c r="F1473" t="str">
        <f t="shared" si="144"/>
        <v/>
      </c>
      <c r="G1473" s="122" t="str">
        <f t="shared" si="145"/>
        <v/>
      </c>
      <c r="H1473" s="122" t="str">
        <f t="shared" si="146"/>
        <v/>
      </c>
      <c r="I1473">
        <f t="shared" si="138"/>
        <v>3</v>
      </c>
    </row>
    <row r="1474" spans="1:9" x14ac:dyDescent="0.3">
      <c r="A1474" t="str">
        <f t="shared" si="142"/>
        <v>20263wo</v>
      </c>
      <c r="B1474">
        <f t="shared" si="137"/>
        <v>3</v>
      </c>
      <c r="C1474" s="18">
        <f t="shared" si="134"/>
        <v>46036</v>
      </c>
      <c r="D1474" t="str">
        <f t="shared" si="135"/>
        <v>wo</v>
      </c>
      <c r="E1474">
        <f t="shared" si="143"/>
        <v>2026</v>
      </c>
      <c r="F1474" t="str">
        <f t="shared" si="144"/>
        <v/>
      </c>
      <c r="G1474" s="122" t="str">
        <f t="shared" si="145"/>
        <v/>
      </c>
      <c r="H1474" s="122" t="str">
        <f t="shared" si="146"/>
        <v/>
      </c>
      <c r="I1474">
        <f t="shared" si="138"/>
        <v>3</v>
      </c>
    </row>
    <row r="1475" spans="1:9" x14ac:dyDescent="0.3">
      <c r="A1475" t="str">
        <f t="shared" si="142"/>
        <v>20263do</v>
      </c>
      <c r="B1475">
        <f t="shared" si="137"/>
        <v>3</v>
      </c>
      <c r="C1475" s="18">
        <f t="shared" si="134"/>
        <v>46037</v>
      </c>
      <c r="D1475" t="str">
        <f t="shared" si="135"/>
        <v>do</v>
      </c>
      <c r="E1475">
        <f t="shared" si="143"/>
        <v>2026</v>
      </c>
      <c r="F1475" t="str">
        <f t="shared" si="144"/>
        <v/>
      </c>
      <c r="G1475" s="122" t="str">
        <f t="shared" si="145"/>
        <v/>
      </c>
      <c r="H1475" s="122" t="str">
        <f t="shared" si="146"/>
        <v/>
      </c>
      <c r="I1475">
        <f t="shared" si="138"/>
        <v>3</v>
      </c>
    </row>
    <row r="1476" spans="1:9" x14ac:dyDescent="0.3">
      <c r="A1476" t="str">
        <f t="shared" ref="A1476:A1521" si="147">E1476&amp;B1476&amp;D1476</f>
        <v>20263vr</v>
      </c>
      <c r="B1476">
        <f t="shared" si="137"/>
        <v>3</v>
      </c>
      <c r="C1476" s="18">
        <f t="shared" si="134"/>
        <v>46038</v>
      </c>
      <c r="D1476" t="str">
        <f t="shared" si="135"/>
        <v>vr</v>
      </c>
      <c r="E1476">
        <f t="shared" ref="E1476:E1521" si="148">YEAR(C1476)</f>
        <v>2026</v>
      </c>
      <c r="F1476" t="str">
        <f t="shared" ref="F1476:F1521" si="149">IF(AND(C1476&gt;=$N$4,C1476&lt;=$O$4),"Vakantie",IF(AND(C1476&gt;=$N$5,C1476&lt;=$O$5),"Vakantie",IF(AND(C1476&gt;=$N$6,C1476&lt;=$O$6),"Vakantie",IF(AND(C1476&gt;=$N$7,C1476&lt;=$O$7),"Vakantie",IF(AND(C1476&gt;=$N$8,C1476&lt;=$O$8),"Vakantie",IF(AND(C1476&gt;=$N$9,C1476&lt;=$O$9),"Vakantie",IF(AND(C1476&gt;=$N$10,C1476&lt;=$O$10),"Vakantie",IF(AND(C1476&gt;=$N$11,C1476&lt;=$O$11),"Vakantie",IF(AND(C1476&gt;=$N$12,C1476&lt;=$O$12),"Vakantie",IF(AND(C1476&gt;=$N$13,C1476&lt;=$O$13),"Vakantie",IF(AND(C1476&gt;=$N$14,C1476&lt;=$O$14),"Vakantie",IF(AND(C1476&gt;=$N$15,C1476&lt;=$O$15),"Vakantie",IF(AND(C1476&gt;=$N$16,C1476&lt;=$O$16),"Vakantie",IF(AND(C1476&gt;=$N$17,C1476&lt;=$O$17),"Vakantie",IF(AND(C1476&gt;=$N$18,C1476&lt;=$O$18),"Vakantie",IF(AND(C1476&gt;=$N$19,C1476&lt;=$O$19),"Vakantie",IF(AND(C1476&gt;=$N$20,C1476&lt;=$O$20),"Vakantie",IF(AND(C1476&gt;=$N$21,C1476&lt;=$O$21),"Vakantie",IF(AND(C1476&gt;=$N$22,C1476&lt;=$O$22),"Vakantie",IF(AND(C1476&gt;=$N$23,C1476&lt;=$O$23),"Vakantie",IF(AND(C1476&gt;=$N$24,C1476&lt;=$O$24),"Vakantie",IF(AND(C1476&gt;=$N$25,C1476&lt;=$O$25),"Vakantie",IF(AND(C1476&gt;=$N$26,C1476&lt;=$O$26),"Vakantie",IF(AND(C1476&gt;=$N$27,C1476&lt;=$O$27),"Vakantie",IF(AND(C1476&gt;=$N$28,C1476&lt;=$O$28),"Vakantie",IF(AND(C1476&gt;=$N$29,C1476&lt;=$O$29),"Vakantie",IF(AND(C1476&gt;=$N$30,C1476&lt;=$O$30),"Vakantie",IF(AND(C1476&gt;=$N$31,C1476&lt;=$O$31),"Vakantie",IF(AND(C1476&gt;=$N$32,C1476&lt;=$O$32),"Vakantie",IF(AND(C1476&gt;=$N$33,C1476&lt;=$O$33),"Vakantie",IF(AND(C1476&gt;=$N$34,C1476&lt;=$O$34),"Vakantie",IF(AND(C1476&gt;=$N$35,C1476&lt;=$O$35),"Vakantie",IF(AND(C1476&gt;=$N$36,C1476&lt;=$O$36),"Vakantie",IF(AND(C1476&gt;=$N$37,C1476&lt;=$O$37),"Vakantie",IF(AND(C1476&gt;=$N$38,C1476&lt;=$O$38),"Vakantie",IF(AND(C1476&gt;=$N$39,C1476&lt;=$O$39),"Vakantie",IF(AND(C1476&gt;=$N$40,C1476&lt;=$O$40),"Vakantie",IF(AND(C1476&gt;=$N$41,C1476&lt;=$O$41),"Vakantie",IF(AND(C1476&gt;=$N$42,C1476&lt;=$O$42),"Vakantie",IF(AND(C1476&gt;=$N$43,C1476&lt;=$O$43),"Vakantie",IF(AND(C1476&gt;=$N$44,C1476&lt;=$O$44),"Vakantie",IF(AND(C1476&gt;=$N$45,C1476&lt;=$O$45),"Vakantie",IF(AND(C1476&gt;=$N$46,C1476&lt;=$O$46),"Vakantie",IF(AND(C1476&gt;=$N$47,C1476&lt;=$O$47),"Vakantie",IF(AND(C1476&gt;=$N$48,C1476&lt;=$O$48),"Vakantie",IF(AND(C1476&gt;=$N$49,C1476&lt;=$O$49),"Vakantie",IF(AND(C1476&gt;=$N$50,C1476&lt;=$O$50),"Vakantie",IF(AND(C1476&gt;=$N$51,C1476&lt;=$O$51),"Vakantie",IF(AND(C1476&gt;=$N$52,C1476&lt;=$O$52),"Vakantie",IF(AND(C1476&gt;=$N$53,C1476&lt;=$O$53),"Vakantie",IF(AND(C1476&gt;=$N$54,C1476&lt;=$O$54),"Vakantie",IF(AND(C1476&gt;=$N$55,C1476&lt;=$O$55),"Vakantie",IF(AND(C1476&gt;=$N$56,C1476&lt;=$O$56),"Vakantie",IF(AND(C1476&gt;=$N$57,C1476&lt;=$O$57),"Vakantie",IF(AND(C1476&gt;=$N$58,C1476&lt;=$O$58),"Vakantie",IF(AND(C1476&gt;=$N$59,C1476&lt;=$O$59),"Vakantie",IF(AND(C1476&gt;=$N$60,C1476&lt;=$O$60),"Vakantie",IF(AND(C1476&gt;=$N$61,C1476&lt;=$O$61),"Vakantie",IF(AND(C1476&gt;=$N$62,C1476&lt;=$O$62),"Vakantie",IF(AND(C1476&gt;=$N$63,C1476&lt;=$O$63),"Vakantie",""))))))))))))))))))))))))))))))))))))))))))))))))))))))))))))</f>
        <v/>
      </c>
      <c r="G1476" s="122" t="str">
        <f t="shared" ref="G1476:G1521" si="150">IF(AND(C1476&gt;=$S$4,C1476&lt;=$T$4),"Vakantie",IF(AND(C1476&gt;=$S$5,C1476&lt;=$T$5),"Vakantie",IF(AND(C1476&gt;=$S$6,C1476&lt;=$T$6),"Vakantie",IF(AND(C1476&gt;=$S$7,C1476&lt;=$T$7),"Vakantie",IF(AND(C1476&gt;=$S$8,C1476&lt;=$T$8),"Vakantie",IF(AND(C1476&gt;=$S$9,C1476&lt;=$T$9),"Vakantie",IF(AND(C1476&gt;=$S$10,C1476&lt;=$T$10),"Vakantie",IF(AND(C1476&gt;=$S$11,C1476&lt;=$T$11),"Vakantie",IF(AND(C1476&gt;=$S$12,C1476&lt;=$T$12),"Vakantie",IF(AND(C1476&gt;=$S$13,C1476&lt;=$T$13),"Vakantie",IF(AND(C1476&gt;=$S$14,C1476&lt;=$T$14),"Vakantie",IF(AND(C1476&gt;=$S$15,C1476&lt;=$T$15),"Vakantie",IF(AND(C1476&gt;=$S$16,C1476&lt;=$T$16),"Vakantie",IF(AND(C1476&gt;=$S$17,C1476&lt;=$T$17),"Vakantie",IF(AND(C1476&gt;=$S$18,C1476&lt;=$T$18),"Vakantie",IF(AND(C1476&gt;=$S$19,C1476&lt;=$T$19),"Vakantie",IF(AND(C1476&gt;=$S$20,C1476&lt;=$T$20),"Vakantie",IF(AND(C1476&gt;=$S$21,C1476&lt;=$T$21),"Vakantie",IF(AND(C1476&gt;=$S$22,C1476&lt;=$T$22),"Vakantie",IF(AND(C1476&gt;=$S$23,C1476&lt;=$T$23),"Vakantie",IF(AND(C1476&gt;=$S$24,C1476&lt;=$T$24),"Vakantie",IF(AND(C1476&gt;=$S$25,C1476&lt;=$T$25),"Vakantie",IF(AND(C1476&gt;=$S$26,C1476&lt;=$T$26),"Vakantie",IF(AND(C1476&gt;=$S$27,C1476&lt;=$T$27),"Vakantie",IF(AND(C1476&gt;=$S$28,C1476&lt;=$T$28),"Vakantie",IF(AND(C1476&gt;=$S$29,C1476&lt;=$T$29),"Vakantie",IF(AND(C1476&gt;=$S$30,C1476&lt;=$T$30),"Vakantie",IF(AND(C1476&gt;=$S$31,C1476&lt;=$T$31),"Vakantie",IF(AND(C1476&gt;=$S$32,C1476&lt;=$T$32),"Vakantie",IF(AND(C1476&gt;=$S$33,C1476&lt;=$T$33),"Vakantie",IF(AND(C1476&gt;=$S$34,C1476&lt;=$T$34),"Vakantie",IF(AND(C1476&gt;=$S$35,C1476&lt;=$T$35),"Vakantie",IF(AND(C1476&gt;=$S$36,C1476&lt;=$T$36),"Vakantie",IF(AND(C1476&gt;=$S$37,C1476&lt;=$T$37),"Vakantie",IF(AND(C1476&gt;=$S$38,C1476&lt;=$T$38),"Vakantie",IF(AND(C1476&gt;=$S$39,C1476&lt;=$T$39),"Vakantie",IF(AND(C1476&gt;=$S$40,C1476&lt;=$T$40),"Vakantie",IF(AND(C1476&gt;=$S$41,C1476&lt;=$T$41),"Vakantie",IF(AND(C1476&gt;=$S$42,C1476&lt;=$T$42),"Vakantie",IF(AND(C1476&gt;=$S$43,C1476&lt;=$T$43),"Vakantie",IF(AND(C1476&gt;=$S$44,C1476&lt;=$T$44),"Vakantie",IF(AND(C1476&gt;=$S$45,C1476&lt;=$T$45),"Vakantie",IF(AND(C1476&gt;=$S$46,C1476&lt;=$T$46),"Vakantie",IF(AND(C1476&gt;=$S$47,C1476&lt;=$T$47),"Vakantie",IF(AND(C1476&gt;=$S$48,C1476&lt;=$T$48),"Vakantie",IF(AND(C1476&gt;=$S$49,C1476&lt;=$T$49),"Vakantie",IF(AND(C1476&gt;=$S$50,C1476&lt;=$T$50),"Vakantie",IF(AND(C1476&gt;=$S$51,C1476&lt;=$T$51),"Vakantie",IF(AND(C1476&gt;=$S$52,C1476&lt;=$T$52),"Vakantie",IF(AND(C1476&gt;=$S$53,C1476&lt;=$T$53),"Vakantie",IF(AND(C1476&gt;=$S$54,C1476&lt;=$T$54),"Vakantie",IF(AND(C1476&gt;=$S$55,C1476&lt;=$T$55),"Vakantie",IF(AND(C1476&gt;=$S$56,C1476&lt;=$T$56),"Vakantie",IF(AND(C1476&gt;=$S$57,C1476&lt;=$T$57),"Vakantie",IF(AND(C1476&gt;=$S$58,C1476&lt;=$T$58),"Vakantie",IF(AND(C1476&gt;=$S$59,C1476&lt;=$T$59),"Vakantie",IF(AND(C1476&gt;=$S$60,C1476&lt;=$T$60),"Vakantie",IF(AND(C1476&gt;=$S$61,C1476&lt;=$T$61),"Vakantie",IF(AND(C1476&gt;=$S$62,C1476&lt;=$T$62),"Vakantie",IF(AND(C1476&gt;=$S$63,C1476&lt;=$T$63),"Vakantie",""))))))))))))))))))))))))))))))))))))))))))))))))))))))))))))</f>
        <v/>
      </c>
      <c r="H1476" s="122" t="str">
        <f t="shared" ref="H1476:H1521" si="151">IF(AND(C1476&gt;=$X$4,C1476&lt;=$Y$4),"Vakantie",IF(AND(C1476&gt;=$X$5,C1476&lt;=$Y$5),"Vakantie",IF(AND(C1476&gt;=$X$6,C1476&lt;=$Y$6),"Vakantie",IF(AND(C1476&gt;=$X$7,C1476&lt;=$Y$7),"Vakantie",IF(AND(C1476&gt;=$X$8,C1476&lt;=$Y$8),"Vakantie",IF(AND(C1476&gt;=$X$9,C1476&lt;=$Y$9),"Vakantie",IF(AND(C1476&gt;=$X$10,C1476&lt;=$Y$10),"Vakantie",IF(AND(C1476&gt;=$X$11,C1476&lt;=$Y$11),"Vakantie",IF(AND(C1476&gt;=$X$12,C1476&lt;=$Y$12),"Vakantie",IF(AND(C1476&gt;=$X$13,C1476&lt;=$Y$13),"Vakantie",IF(AND(C1476&gt;=$X$14,C1476&lt;=$Y$14),"Vakantie",IF(AND(C1476&gt;=$X$15,C1476&lt;=$Y$15),"Vakantie",IF(AND(C1476&gt;=$X$16,C1476&lt;=$Y$16),"Vakantie",IF(AND(C1476&gt;=$X$17,C1476&lt;=$Y$17),"Vakantie",IF(AND(C1476&gt;=$X$18,C1476&lt;=$Y$18),"Vakantie",IF(AND(C1476&gt;=$X$19,C1476&lt;=$Y$19),"Vakantie",IF(AND(C1476&gt;=$X$20,C1476&lt;=$Y$20),"Vakantie",IF(AND(C1476&gt;=$X$21,C1476&lt;=$Y$21),"Vakantie",IF(AND(C1476&gt;=$X$22,C1476&lt;=$Y$22),"Vakantie",IF(AND(C1476&gt;=$X$23,C1476&lt;=$Y$23),"Vakantie",IF(AND(C1476&gt;=$X$24,C1476&lt;=$Y$24),"Vakantie",IF(AND(C1476&gt;=$X$25,C1476&lt;=$Y$25),"Vakantie",IF(AND(C1476&gt;=$X$26,C1476&lt;=$Y$26),"Vakantie",IF(AND(C1476&gt;=$X$27,C1476&lt;=$Y$27),"Vakantie",IF(AND(C1476&gt;=$X$28,C1476&lt;=$Y$28),"Vakantie",IF(AND(C1476&gt;=$X$29,C1476&lt;=$Y$29),"Vakantie",IF(AND(C1476&gt;=$X$30,C1476&lt;=$Y$30),"Vakantie",IF(AND(C1476&gt;=$X$31,C1476&lt;=$Y$31),"Vakantie",IF(AND(C1476&gt;=$X$32,C1476&lt;=$Y$32),"Vakantie",IF(AND(C1476&gt;=$X$33,C1476&lt;=$Y$33),"Vakantie",IF(AND(C1476&gt;=$X$34,C1476&lt;=$Y$34),"Vakantie",IF(AND(C1476&gt;=$X$35,C1476&lt;=$Y$35),"Vakantie",IF(AND(C1476&gt;=$X$36,C1476&lt;=$Y$36),"Vakantie",IF(AND(C1476&gt;=$X$37,C1476&lt;=$Y$37),"Vakantie",IF(AND(C1476&gt;=$X$38,C1476&lt;=$Y$38),"Vakantie",IF(AND(C1476&gt;=$X$39,C1476&lt;=$Y$39),"Vakantie",IF(AND(C1476&gt;=$X$40,C1476&lt;=$Y$40),"Vakantie",IF(AND(C1476&gt;=$X$41,C1476&lt;=$Y$41),"Vakantie",IF(AND(C1476&gt;=$X$42,C1476&lt;=$Y$42),"Vakantie",IF(AND(C1476&gt;=$X$43,C1476&lt;=$Y$43),"Vakantie",IF(AND(C1476&gt;=$X$44,C1476&lt;=$Y$44),"Vakantie",IF(AND(C1476&gt;=$X$45,C1476&lt;=$Y$45),"Vakantie",IF(AND(C1476&gt;=$X$46,C1476&lt;=$Y$46),"Vakantie",IF(AND(C1476&gt;=$X$47,C1476&lt;=$Y$47),"Vakantie",IF(AND(C1476&gt;=$X$48,C1476&lt;=$Y$48),"Vakantie",IF(AND(C1476&gt;=$X$49,C1476&lt;=$Y$49),"Vakantie",IF(AND(C1476&gt;=$X$50,C1476&lt;=$Y$50),"Vakantie",IF(AND(C1476&gt;=$X$51,C1476&lt;=$Y$51),"Vakantie",IF(AND(C1476&gt;=$X$52,C1476&lt;=$Y$52),"Vakantie",IF(AND(C1476&gt;=$X$53,C1476&lt;=$Y$53),"Vakantie",IF(AND(C1476&gt;=$X$54,C1476&lt;=$Y$54),"Vakantie",IF(AND(C1476&gt;=$X$55,C1476&lt;=$Y$55),"Vakantie",IF(AND(C1476&gt;=$X$56,C1476&lt;=$Y$56),"Vakantie",IF(AND(C1476&gt;=$X$57,C1476&lt;=$Y$57),"Vakantie",IF(AND(C1476&gt;=$X$58,C1476&lt;=$Y$58),"Vakantie",IF(AND(C1476&gt;=$X$59,C1476&lt;=$Y$59),"Vakantie",IF(AND(C1476&gt;=$X$60,C1476&lt;=$Y$60),"Vakantie",IF(AND(C1476&gt;=$X$61,C1476&lt;=$Y$61),"Vakantie",IF(AND(C1476&gt;=$X$62,C1476&lt;=$Y$62),"Vakantie",IF(AND(C1476&gt;=$X$63,C1476&lt;=$Y$63),"Vakantie",""))))))))))))))))))))))))))))))))))))))))))))))))))))))))))))</f>
        <v/>
      </c>
      <c r="I1476">
        <f t="shared" si="138"/>
        <v>3</v>
      </c>
    </row>
    <row r="1477" spans="1:9" x14ac:dyDescent="0.3">
      <c r="A1477" t="str">
        <f t="shared" si="147"/>
        <v>20263za</v>
      </c>
      <c r="B1477">
        <f t="shared" si="137"/>
        <v>3</v>
      </c>
      <c r="C1477" s="18">
        <f t="shared" si="134"/>
        <v>46039</v>
      </c>
      <c r="D1477" t="str">
        <f t="shared" si="135"/>
        <v>za</v>
      </c>
      <c r="E1477">
        <f t="shared" si="148"/>
        <v>2026</v>
      </c>
      <c r="F1477" t="str">
        <f t="shared" si="149"/>
        <v/>
      </c>
      <c r="G1477" s="122" t="str">
        <f t="shared" si="150"/>
        <v/>
      </c>
      <c r="H1477" s="122" t="str">
        <f t="shared" si="151"/>
        <v/>
      </c>
      <c r="I1477">
        <f t="shared" si="138"/>
        <v>3</v>
      </c>
    </row>
    <row r="1478" spans="1:9" x14ac:dyDescent="0.3">
      <c r="A1478" t="str">
        <f t="shared" si="147"/>
        <v>20263zo</v>
      </c>
      <c r="B1478">
        <f t="shared" si="137"/>
        <v>3</v>
      </c>
      <c r="C1478" s="18">
        <f t="shared" si="134"/>
        <v>46040</v>
      </c>
      <c r="D1478" t="str">
        <f t="shared" si="135"/>
        <v>zo</v>
      </c>
      <c r="E1478">
        <f t="shared" si="148"/>
        <v>2026</v>
      </c>
      <c r="F1478" t="str">
        <f t="shared" si="149"/>
        <v/>
      </c>
      <c r="G1478" s="122" t="str">
        <f t="shared" si="150"/>
        <v/>
      </c>
      <c r="H1478" s="122" t="str">
        <f t="shared" si="151"/>
        <v/>
      </c>
      <c r="I1478">
        <f t="shared" si="138"/>
        <v>3</v>
      </c>
    </row>
    <row r="1479" spans="1:9" x14ac:dyDescent="0.3">
      <c r="A1479" t="str">
        <f t="shared" si="147"/>
        <v>20264ma</v>
      </c>
      <c r="B1479">
        <f t="shared" si="137"/>
        <v>4</v>
      </c>
      <c r="C1479" s="18">
        <f t="shared" si="134"/>
        <v>46041</v>
      </c>
      <c r="D1479" t="str">
        <f t="shared" si="135"/>
        <v>ma</v>
      </c>
      <c r="E1479">
        <f t="shared" si="148"/>
        <v>2026</v>
      </c>
      <c r="F1479" t="str">
        <f t="shared" si="149"/>
        <v/>
      </c>
      <c r="G1479" s="122" t="str">
        <f t="shared" si="150"/>
        <v/>
      </c>
      <c r="H1479" s="122" t="str">
        <f t="shared" si="151"/>
        <v/>
      </c>
      <c r="I1479">
        <f t="shared" si="138"/>
        <v>4</v>
      </c>
    </row>
    <row r="1480" spans="1:9" x14ac:dyDescent="0.3">
      <c r="A1480" t="str">
        <f t="shared" si="147"/>
        <v>20264di</v>
      </c>
      <c r="B1480">
        <f t="shared" si="137"/>
        <v>4</v>
      </c>
      <c r="C1480" s="18">
        <f t="shared" si="134"/>
        <v>46042</v>
      </c>
      <c r="D1480" t="str">
        <f t="shared" si="135"/>
        <v>di</v>
      </c>
      <c r="E1480">
        <f t="shared" si="148"/>
        <v>2026</v>
      </c>
      <c r="F1480" t="str">
        <f t="shared" si="149"/>
        <v/>
      </c>
      <c r="G1480" s="122" t="str">
        <f t="shared" si="150"/>
        <v/>
      </c>
      <c r="H1480" s="122" t="str">
        <f t="shared" si="151"/>
        <v/>
      </c>
      <c r="I1480">
        <f t="shared" si="138"/>
        <v>4</v>
      </c>
    </row>
    <row r="1481" spans="1:9" x14ac:dyDescent="0.3">
      <c r="A1481" t="str">
        <f t="shared" si="147"/>
        <v>20264wo</v>
      </c>
      <c r="B1481">
        <f t="shared" si="137"/>
        <v>4</v>
      </c>
      <c r="C1481" s="18">
        <f t="shared" si="134"/>
        <v>46043</v>
      </c>
      <c r="D1481" t="str">
        <f t="shared" si="135"/>
        <v>wo</v>
      </c>
      <c r="E1481">
        <f t="shared" si="148"/>
        <v>2026</v>
      </c>
      <c r="F1481" t="str">
        <f t="shared" si="149"/>
        <v/>
      </c>
      <c r="G1481" s="122" t="str">
        <f t="shared" si="150"/>
        <v/>
      </c>
      <c r="H1481" s="122" t="str">
        <f t="shared" si="151"/>
        <v/>
      </c>
      <c r="I1481">
        <f t="shared" si="138"/>
        <v>4</v>
      </c>
    </row>
    <row r="1482" spans="1:9" x14ac:dyDescent="0.3">
      <c r="A1482" t="str">
        <f t="shared" si="147"/>
        <v>20264do</v>
      </c>
      <c r="B1482">
        <f t="shared" si="137"/>
        <v>4</v>
      </c>
      <c r="C1482" s="18">
        <f t="shared" ref="C1482:C1545" si="152">C1481+1</f>
        <v>46044</v>
      </c>
      <c r="D1482" t="str">
        <f t="shared" ref="D1482:D1545" si="153">+D1475</f>
        <v>do</v>
      </c>
      <c r="E1482">
        <f t="shared" si="148"/>
        <v>2026</v>
      </c>
      <c r="F1482" t="str">
        <f t="shared" si="149"/>
        <v/>
      </c>
      <c r="G1482" s="122" t="str">
        <f t="shared" si="150"/>
        <v/>
      </c>
      <c r="H1482" s="122" t="str">
        <f t="shared" si="151"/>
        <v/>
      </c>
      <c r="I1482">
        <f t="shared" si="138"/>
        <v>4</v>
      </c>
    </row>
    <row r="1483" spans="1:9" x14ac:dyDescent="0.3">
      <c r="A1483" t="str">
        <f t="shared" si="147"/>
        <v>20264vr</v>
      </c>
      <c r="B1483">
        <f t="shared" si="137"/>
        <v>4</v>
      </c>
      <c r="C1483" s="18">
        <f t="shared" si="152"/>
        <v>46045</v>
      </c>
      <c r="D1483" t="str">
        <f t="shared" si="153"/>
        <v>vr</v>
      </c>
      <c r="E1483">
        <f t="shared" si="148"/>
        <v>2026</v>
      </c>
      <c r="F1483" t="str">
        <f t="shared" si="149"/>
        <v/>
      </c>
      <c r="G1483" s="122" t="str">
        <f t="shared" si="150"/>
        <v/>
      </c>
      <c r="H1483" s="122" t="str">
        <f t="shared" si="151"/>
        <v/>
      </c>
      <c r="I1483">
        <f t="shared" si="138"/>
        <v>4</v>
      </c>
    </row>
    <row r="1484" spans="1:9" x14ac:dyDescent="0.3">
      <c r="A1484" t="str">
        <f t="shared" si="147"/>
        <v>20264za</v>
      </c>
      <c r="B1484">
        <f t="shared" si="137"/>
        <v>4</v>
      </c>
      <c r="C1484" s="18">
        <f t="shared" si="152"/>
        <v>46046</v>
      </c>
      <c r="D1484" t="str">
        <f t="shared" si="153"/>
        <v>za</v>
      </c>
      <c r="E1484">
        <f t="shared" si="148"/>
        <v>2026</v>
      </c>
      <c r="F1484" t="str">
        <f t="shared" si="149"/>
        <v/>
      </c>
      <c r="G1484" s="122" t="str">
        <f t="shared" si="150"/>
        <v/>
      </c>
      <c r="H1484" s="122" t="str">
        <f t="shared" si="151"/>
        <v/>
      </c>
      <c r="I1484">
        <f t="shared" si="138"/>
        <v>4</v>
      </c>
    </row>
    <row r="1485" spans="1:9" x14ac:dyDescent="0.3">
      <c r="A1485" t="str">
        <f t="shared" si="147"/>
        <v>20264zo</v>
      </c>
      <c r="B1485">
        <f t="shared" ref="B1485:B1548" si="154">B1478+1</f>
        <v>4</v>
      </c>
      <c r="C1485" s="18">
        <f t="shared" si="152"/>
        <v>46047</v>
      </c>
      <c r="D1485" t="str">
        <f t="shared" si="153"/>
        <v>zo</v>
      </c>
      <c r="E1485">
        <f t="shared" si="148"/>
        <v>2026</v>
      </c>
      <c r="F1485" t="str">
        <f t="shared" si="149"/>
        <v/>
      </c>
      <c r="G1485" s="122" t="str">
        <f t="shared" si="150"/>
        <v/>
      </c>
      <c r="H1485" s="122" t="str">
        <f t="shared" si="151"/>
        <v/>
      </c>
      <c r="I1485">
        <f t="shared" ref="I1485:I1548" si="155">+I1478+1</f>
        <v>4</v>
      </c>
    </row>
    <row r="1486" spans="1:9" x14ac:dyDescent="0.3">
      <c r="A1486" t="str">
        <f t="shared" si="147"/>
        <v>20265ma</v>
      </c>
      <c r="B1486">
        <f t="shared" si="154"/>
        <v>5</v>
      </c>
      <c r="C1486" s="18">
        <f t="shared" si="152"/>
        <v>46048</v>
      </c>
      <c r="D1486" t="str">
        <f t="shared" si="153"/>
        <v>ma</v>
      </c>
      <c r="E1486">
        <f t="shared" si="148"/>
        <v>2026</v>
      </c>
      <c r="F1486" t="str">
        <f t="shared" si="149"/>
        <v/>
      </c>
      <c r="G1486" s="122" t="str">
        <f t="shared" si="150"/>
        <v/>
      </c>
      <c r="H1486" s="122" t="str">
        <f t="shared" si="151"/>
        <v/>
      </c>
      <c r="I1486">
        <f t="shared" si="155"/>
        <v>5</v>
      </c>
    </row>
    <row r="1487" spans="1:9" x14ac:dyDescent="0.3">
      <c r="A1487" t="str">
        <f t="shared" si="147"/>
        <v>20265di</v>
      </c>
      <c r="B1487">
        <f t="shared" si="154"/>
        <v>5</v>
      </c>
      <c r="C1487" s="18">
        <f t="shared" si="152"/>
        <v>46049</v>
      </c>
      <c r="D1487" t="str">
        <f t="shared" si="153"/>
        <v>di</v>
      </c>
      <c r="E1487">
        <f t="shared" si="148"/>
        <v>2026</v>
      </c>
      <c r="F1487" t="str">
        <f t="shared" si="149"/>
        <v/>
      </c>
      <c r="G1487" s="122" t="str">
        <f t="shared" si="150"/>
        <v/>
      </c>
      <c r="H1487" s="122" t="str">
        <f t="shared" si="151"/>
        <v/>
      </c>
      <c r="I1487">
        <f t="shared" si="155"/>
        <v>5</v>
      </c>
    </row>
    <row r="1488" spans="1:9" x14ac:dyDescent="0.3">
      <c r="A1488" t="str">
        <f t="shared" si="147"/>
        <v>20265wo</v>
      </c>
      <c r="B1488">
        <f t="shared" si="154"/>
        <v>5</v>
      </c>
      <c r="C1488" s="18">
        <f t="shared" si="152"/>
        <v>46050</v>
      </c>
      <c r="D1488" t="str">
        <f t="shared" si="153"/>
        <v>wo</v>
      </c>
      <c r="E1488">
        <f t="shared" si="148"/>
        <v>2026</v>
      </c>
      <c r="F1488" t="str">
        <f t="shared" si="149"/>
        <v/>
      </c>
      <c r="G1488" s="122" t="str">
        <f t="shared" si="150"/>
        <v/>
      </c>
      <c r="H1488" s="122" t="str">
        <f t="shared" si="151"/>
        <v/>
      </c>
      <c r="I1488">
        <f t="shared" si="155"/>
        <v>5</v>
      </c>
    </row>
    <row r="1489" spans="1:9" x14ac:dyDescent="0.3">
      <c r="A1489" t="str">
        <f t="shared" si="147"/>
        <v>20265do</v>
      </c>
      <c r="B1489">
        <f t="shared" si="154"/>
        <v>5</v>
      </c>
      <c r="C1489" s="18">
        <f t="shared" si="152"/>
        <v>46051</v>
      </c>
      <c r="D1489" t="str">
        <f t="shared" si="153"/>
        <v>do</v>
      </c>
      <c r="E1489">
        <f t="shared" si="148"/>
        <v>2026</v>
      </c>
      <c r="F1489" t="str">
        <f t="shared" si="149"/>
        <v/>
      </c>
      <c r="G1489" s="122" t="str">
        <f t="shared" si="150"/>
        <v/>
      </c>
      <c r="H1489" s="122" t="str">
        <f t="shared" si="151"/>
        <v/>
      </c>
      <c r="I1489">
        <f t="shared" si="155"/>
        <v>5</v>
      </c>
    </row>
    <row r="1490" spans="1:9" x14ac:dyDescent="0.3">
      <c r="A1490" t="str">
        <f t="shared" si="147"/>
        <v>20265vr</v>
      </c>
      <c r="B1490">
        <f t="shared" si="154"/>
        <v>5</v>
      </c>
      <c r="C1490" s="18">
        <f t="shared" si="152"/>
        <v>46052</v>
      </c>
      <c r="D1490" t="str">
        <f t="shared" si="153"/>
        <v>vr</v>
      </c>
      <c r="E1490">
        <f t="shared" si="148"/>
        <v>2026</v>
      </c>
      <c r="F1490" t="str">
        <f t="shared" si="149"/>
        <v/>
      </c>
      <c r="G1490" s="122" t="str">
        <f t="shared" si="150"/>
        <v/>
      </c>
      <c r="H1490" s="122" t="str">
        <f t="shared" si="151"/>
        <v/>
      </c>
      <c r="I1490">
        <f t="shared" si="155"/>
        <v>5</v>
      </c>
    </row>
    <row r="1491" spans="1:9" x14ac:dyDescent="0.3">
      <c r="A1491" t="str">
        <f t="shared" si="147"/>
        <v>20265za</v>
      </c>
      <c r="B1491">
        <f t="shared" si="154"/>
        <v>5</v>
      </c>
      <c r="C1491" s="18">
        <f t="shared" si="152"/>
        <v>46053</v>
      </c>
      <c r="D1491" t="str">
        <f t="shared" si="153"/>
        <v>za</v>
      </c>
      <c r="E1491">
        <f t="shared" si="148"/>
        <v>2026</v>
      </c>
      <c r="F1491" t="str">
        <f t="shared" si="149"/>
        <v/>
      </c>
      <c r="G1491" s="122" t="str">
        <f t="shared" si="150"/>
        <v/>
      </c>
      <c r="H1491" s="122" t="str">
        <f t="shared" si="151"/>
        <v/>
      </c>
      <c r="I1491">
        <f t="shared" si="155"/>
        <v>5</v>
      </c>
    </row>
    <row r="1492" spans="1:9" x14ac:dyDescent="0.3">
      <c r="A1492" t="str">
        <f t="shared" si="147"/>
        <v>20265zo</v>
      </c>
      <c r="B1492">
        <f t="shared" si="154"/>
        <v>5</v>
      </c>
      <c r="C1492" s="18">
        <f t="shared" si="152"/>
        <v>46054</v>
      </c>
      <c r="D1492" t="str">
        <f t="shared" si="153"/>
        <v>zo</v>
      </c>
      <c r="E1492">
        <f t="shared" si="148"/>
        <v>2026</v>
      </c>
      <c r="F1492" t="str">
        <f t="shared" si="149"/>
        <v/>
      </c>
      <c r="G1492" s="122" t="str">
        <f t="shared" si="150"/>
        <v/>
      </c>
      <c r="H1492" s="122" t="str">
        <f t="shared" si="151"/>
        <v/>
      </c>
      <c r="I1492">
        <f t="shared" si="155"/>
        <v>5</v>
      </c>
    </row>
    <row r="1493" spans="1:9" x14ac:dyDescent="0.3">
      <c r="A1493" t="str">
        <f t="shared" si="147"/>
        <v>20266ma</v>
      </c>
      <c r="B1493">
        <f t="shared" si="154"/>
        <v>6</v>
      </c>
      <c r="C1493" s="18">
        <f t="shared" si="152"/>
        <v>46055</v>
      </c>
      <c r="D1493" t="str">
        <f t="shared" si="153"/>
        <v>ma</v>
      </c>
      <c r="E1493">
        <f t="shared" si="148"/>
        <v>2026</v>
      </c>
      <c r="F1493" t="str">
        <f t="shared" si="149"/>
        <v/>
      </c>
      <c r="G1493" s="122" t="str">
        <f t="shared" si="150"/>
        <v/>
      </c>
      <c r="H1493" s="122" t="str">
        <f t="shared" si="151"/>
        <v/>
      </c>
      <c r="I1493">
        <f t="shared" si="155"/>
        <v>6</v>
      </c>
    </row>
    <row r="1494" spans="1:9" x14ac:dyDescent="0.3">
      <c r="A1494" t="str">
        <f t="shared" si="147"/>
        <v>20266di</v>
      </c>
      <c r="B1494">
        <f t="shared" si="154"/>
        <v>6</v>
      </c>
      <c r="C1494" s="18">
        <f t="shared" si="152"/>
        <v>46056</v>
      </c>
      <c r="D1494" t="str">
        <f t="shared" si="153"/>
        <v>di</v>
      </c>
      <c r="E1494">
        <f t="shared" si="148"/>
        <v>2026</v>
      </c>
      <c r="F1494" t="str">
        <f t="shared" si="149"/>
        <v/>
      </c>
      <c r="G1494" s="122" t="str">
        <f t="shared" si="150"/>
        <v/>
      </c>
      <c r="H1494" s="122" t="str">
        <f t="shared" si="151"/>
        <v/>
      </c>
      <c r="I1494">
        <f t="shared" si="155"/>
        <v>6</v>
      </c>
    </row>
    <row r="1495" spans="1:9" x14ac:dyDescent="0.3">
      <c r="A1495" t="str">
        <f t="shared" si="147"/>
        <v>20266wo</v>
      </c>
      <c r="B1495">
        <f t="shared" si="154"/>
        <v>6</v>
      </c>
      <c r="C1495" s="18">
        <f t="shared" si="152"/>
        <v>46057</v>
      </c>
      <c r="D1495" t="str">
        <f t="shared" si="153"/>
        <v>wo</v>
      </c>
      <c r="E1495">
        <f t="shared" si="148"/>
        <v>2026</v>
      </c>
      <c r="F1495" t="str">
        <f t="shared" si="149"/>
        <v/>
      </c>
      <c r="G1495" s="122" t="str">
        <f t="shared" si="150"/>
        <v/>
      </c>
      <c r="H1495" s="122" t="str">
        <f t="shared" si="151"/>
        <v/>
      </c>
      <c r="I1495">
        <f t="shared" si="155"/>
        <v>6</v>
      </c>
    </row>
    <row r="1496" spans="1:9" x14ac:dyDescent="0.3">
      <c r="A1496" t="str">
        <f t="shared" si="147"/>
        <v>20266do</v>
      </c>
      <c r="B1496">
        <f t="shared" si="154"/>
        <v>6</v>
      </c>
      <c r="C1496" s="18">
        <f t="shared" si="152"/>
        <v>46058</v>
      </c>
      <c r="D1496" t="str">
        <f t="shared" si="153"/>
        <v>do</v>
      </c>
      <c r="E1496">
        <f t="shared" si="148"/>
        <v>2026</v>
      </c>
      <c r="F1496" t="str">
        <f t="shared" si="149"/>
        <v/>
      </c>
      <c r="G1496" s="122" t="str">
        <f t="shared" si="150"/>
        <v/>
      </c>
      <c r="H1496" s="122" t="str">
        <f t="shared" si="151"/>
        <v/>
      </c>
      <c r="I1496">
        <f t="shared" si="155"/>
        <v>6</v>
      </c>
    </row>
    <row r="1497" spans="1:9" x14ac:dyDescent="0.3">
      <c r="A1497" t="str">
        <f t="shared" si="147"/>
        <v>20266vr</v>
      </c>
      <c r="B1497">
        <f t="shared" si="154"/>
        <v>6</v>
      </c>
      <c r="C1497" s="18">
        <f t="shared" si="152"/>
        <v>46059</v>
      </c>
      <c r="D1497" t="str">
        <f t="shared" si="153"/>
        <v>vr</v>
      </c>
      <c r="E1497">
        <f t="shared" si="148"/>
        <v>2026</v>
      </c>
      <c r="F1497" t="str">
        <f t="shared" si="149"/>
        <v/>
      </c>
      <c r="G1497" s="122" t="str">
        <f t="shared" si="150"/>
        <v/>
      </c>
      <c r="H1497" s="122" t="str">
        <f t="shared" si="151"/>
        <v/>
      </c>
      <c r="I1497">
        <f t="shared" si="155"/>
        <v>6</v>
      </c>
    </row>
    <row r="1498" spans="1:9" x14ac:dyDescent="0.3">
      <c r="A1498" t="str">
        <f t="shared" si="147"/>
        <v>20266za</v>
      </c>
      <c r="B1498">
        <f t="shared" si="154"/>
        <v>6</v>
      </c>
      <c r="C1498" s="18">
        <f t="shared" si="152"/>
        <v>46060</v>
      </c>
      <c r="D1498" t="str">
        <f t="shared" si="153"/>
        <v>za</v>
      </c>
      <c r="E1498">
        <f t="shared" si="148"/>
        <v>2026</v>
      </c>
      <c r="F1498" t="str">
        <f t="shared" si="149"/>
        <v/>
      </c>
      <c r="G1498" s="122" t="str">
        <f t="shared" si="150"/>
        <v/>
      </c>
      <c r="H1498" s="122" t="str">
        <f t="shared" si="151"/>
        <v/>
      </c>
      <c r="I1498">
        <f t="shared" si="155"/>
        <v>6</v>
      </c>
    </row>
    <row r="1499" spans="1:9" x14ac:dyDescent="0.3">
      <c r="A1499" t="str">
        <f t="shared" si="147"/>
        <v>20266zo</v>
      </c>
      <c r="B1499">
        <f t="shared" si="154"/>
        <v>6</v>
      </c>
      <c r="C1499" s="18">
        <f t="shared" si="152"/>
        <v>46061</v>
      </c>
      <c r="D1499" t="str">
        <f t="shared" si="153"/>
        <v>zo</v>
      </c>
      <c r="E1499">
        <f t="shared" si="148"/>
        <v>2026</v>
      </c>
      <c r="F1499" t="str">
        <f t="shared" si="149"/>
        <v/>
      </c>
      <c r="G1499" s="122" t="str">
        <f t="shared" si="150"/>
        <v/>
      </c>
      <c r="H1499" s="122" t="str">
        <f t="shared" si="151"/>
        <v/>
      </c>
      <c r="I1499">
        <f t="shared" si="155"/>
        <v>6</v>
      </c>
    </row>
    <row r="1500" spans="1:9" x14ac:dyDescent="0.3">
      <c r="A1500" t="str">
        <f t="shared" si="147"/>
        <v>20267ma</v>
      </c>
      <c r="B1500">
        <f t="shared" si="154"/>
        <v>7</v>
      </c>
      <c r="C1500" s="18">
        <f t="shared" si="152"/>
        <v>46062</v>
      </c>
      <c r="D1500" t="str">
        <f t="shared" si="153"/>
        <v>ma</v>
      </c>
      <c r="E1500">
        <f t="shared" si="148"/>
        <v>2026</v>
      </c>
      <c r="F1500" t="str">
        <f t="shared" si="149"/>
        <v/>
      </c>
      <c r="G1500" s="122" t="str">
        <f t="shared" si="150"/>
        <v/>
      </c>
      <c r="H1500" s="122" t="str">
        <f t="shared" si="151"/>
        <v/>
      </c>
      <c r="I1500">
        <f t="shared" si="155"/>
        <v>7</v>
      </c>
    </row>
    <row r="1501" spans="1:9" x14ac:dyDescent="0.3">
      <c r="A1501" t="str">
        <f t="shared" si="147"/>
        <v>20267di</v>
      </c>
      <c r="B1501">
        <f t="shared" si="154"/>
        <v>7</v>
      </c>
      <c r="C1501" s="18">
        <f t="shared" si="152"/>
        <v>46063</v>
      </c>
      <c r="D1501" t="str">
        <f t="shared" si="153"/>
        <v>di</v>
      </c>
      <c r="E1501">
        <f t="shared" si="148"/>
        <v>2026</v>
      </c>
      <c r="F1501" t="str">
        <f t="shared" si="149"/>
        <v/>
      </c>
      <c r="G1501" s="122" t="str">
        <f t="shared" si="150"/>
        <v/>
      </c>
      <c r="H1501" s="122" t="str">
        <f t="shared" si="151"/>
        <v/>
      </c>
      <c r="I1501">
        <f t="shared" si="155"/>
        <v>7</v>
      </c>
    </row>
    <row r="1502" spans="1:9" x14ac:dyDescent="0.3">
      <c r="A1502" t="str">
        <f t="shared" si="147"/>
        <v>20267wo</v>
      </c>
      <c r="B1502">
        <f t="shared" si="154"/>
        <v>7</v>
      </c>
      <c r="C1502" s="18">
        <f t="shared" si="152"/>
        <v>46064</v>
      </c>
      <c r="D1502" t="str">
        <f t="shared" si="153"/>
        <v>wo</v>
      </c>
      <c r="E1502">
        <f t="shared" si="148"/>
        <v>2026</v>
      </c>
      <c r="F1502" t="str">
        <f t="shared" si="149"/>
        <v/>
      </c>
      <c r="G1502" s="122" t="str">
        <f t="shared" si="150"/>
        <v/>
      </c>
      <c r="H1502" s="122" t="str">
        <f t="shared" si="151"/>
        <v/>
      </c>
      <c r="I1502">
        <f t="shared" si="155"/>
        <v>7</v>
      </c>
    </row>
    <row r="1503" spans="1:9" x14ac:dyDescent="0.3">
      <c r="A1503" t="str">
        <f t="shared" si="147"/>
        <v>20267do</v>
      </c>
      <c r="B1503">
        <f t="shared" si="154"/>
        <v>7</v>
      </c>
      <c r="C1503" s="18">
        <f t="shared" si="152"/>
        <v>46065</v>
      </c>
      <c r="D1503" t="str">
        <f t="shared" si="153"/>
        <v>do</v>
      </c>
      <c r="E1503">
        <f t="shared" si="148"/>
        <v>2026</v>
      </c>
      <c r="F1503" t="str">
        <f t="shared" si="149"/>
        <v/>
      </c>
      <c r="G1503" s="122" t="str">
        <f t="shared" si="150"/>
        <v/>
      </c>
      <c r="H1503" s="122" t="str">
        <f t="shared" si="151"/>
        <v/>
      </c>
      <c r="I1503">
        <f t="shared" si="155"/>
        <v>7</v>
      </c>
    </row>
    <row r="1504" spans="1:9" x14ac:dyDescent="0.3">
      <c r="A1504" t="str">
        <f t="shared" si="147"/>
        <v>20267vr</v>
      </c>
      <c r="B1504">
        <f t="shared" si="154"/>
        <v>7</v>
      </c>
      <c r="C1504" s="18">
        <f t="shared" si="152"/>
        <v>46066</v>
      </c>
      <c r="D1504" t="str">
        <f t="shared" si="153"/>
        <v>vr</v>
      </c>
      <c r="E1504">
        <f t="shared" si="148"/>
        <v>2026</v>
      </c>
      <c r="F1504" t="str">
        <f t="shared" si="149"/>
        <v/>
      </c>
      <c r="G1504" s="122" t="str">
        <f t="shared" si="150"/>
        <v/>
      </c>
      <c r="H1504" s="122" t="str">
        <f t="shared" si="151"/>
        <v/>
      </c>
      <c r="I1504">
        <f t="shared" si="155"/>
        <v>7</v>
      </c>
    </row>
    <row r="1505" spans="1:9" x14ac:dyDescent="0.3">
      <c r="A1505" t="str">
        <f t="shared" si="147"/>
        <v>20267za</v>
      </c>
      <c r="B1505">
        <f t="shared" si="154"/>
        <v>7</v>
      </c>
      <c r="C1505" s="18">
        <f t="shared" si="152"/>
        <v>46067</v>
      </c>
      <c r="D1505" t="str">
        <f t="shared" si="153"/>
        <v>za</v>
      </c>
      <c r="E1505">
        <f t="shared" si="148"/>
        <v>2026</v>
      </c>
      <c r="F1505" t="str">
        <f t="shared" si="149"/>
        <v/>
      </c>
      <c r="G1505" s="122" t="str">
        <f t="shared" si="150"/>
        <v/>
      </c>
      <c r="H1505" s="122" t="str">
        <f t="shared" si="151"/>
        <v/>
      </c>
      <c r="I1505">
        <f t="shared" si="155"/>
        <v>7</v>
      </c>
    </row>
    <row r="1506" spans="1:9" x14ac:dyDescent="0.3">
      <c r="A1506" t="str">
        <f t="shared" si="147"/>
        <v>20267zo</v>
      </c>
      <c r="B1506">
        <f t="shared" si="154"/>
        <v>7</v>
      </c>
      <c r="C1506" s="18">
        <f t="shared" si="152"/>
        <v>46068</v>
      </c>
      <c r="D1506" t="str">
        <f t="shared" si="153"/>
        <v>zo</v>
      </c>
      <c r="E1506">
        <f t="shared" si="148"/>
        <v>2026</v>
      </c>
      <c r="F1506" t="str">
        <f t="shared" si="149"/>
        <v/>
      </c>
      <c r="G1506" s="122" t="str">
        <f t="shared" si="150"/>
        <v/>
      </c>
      <c r="H1506" s="122" t="str">
        <f t="shared" si="151"/>
        <v/>
      </c>
      <c r="I1506">
        <f t="shared" si="155"/>
        <v>7</v>
      </c>
    </row>
    <row r="1507" spans="1:9" x14ac:dyDescent="0.3">
      <c r="A1507" t="str">
        <f t="shared" si="147"/>
        <v>20268ma</v>
      </c>
      <c r="B1507">
        <f t="shared" si="154"/>
        <v>8</v>
      </c>
      <c r="C1507" s="18">
        <f t="shared" si="152"/>
        <v>46069</v>
      </c>
      <c r="D1507" t="str">
        <f t="shared" si="153"/>
        <v>ma</v>
      </c>
      <c r="E1507">
        <f t="shared" si="148"/>
        <v>2026</v>
      </c>
      <c r="F1507" t="str">
        <f t="shared" si="149"/>
        <v/>
      </c>
      <c r="G1507" s="122" t="str">
        <f t="shared" si="150"/>
        <v>Vakantie</v>
      </c>
      <c r="H1507" s="122" t="str">
        <f t="shared" si="151"/>
        <v>Vakantie</v>
      </c>
      <c r="I1507">
        <f t="shared" si="155"/>
        <v>8</v>
      </c>
    </row>
    <row r="1508" spans="1:9" x14ac:dyDescent="0.3">
      <c r="A1508" t="str">
        <f t="shared" si="147"/>
        <v>20268di</v>
      </c>
      <c r="B1508">
        <f t="shared" si="154"/>
        <v>8</v>
      </c>
      <c r="C1508" s="18">
        <f t="shared" si="152"/>
        <v>46070</v>
      </c>
      <c r="D1508" t="str">
        <f t="shared" si="153"/>
        <v>di</v>
      </c>
      <c r="E1508">
        <f t="shared" si="148"/>
        <v>2026</v>
      </c>
      <c r="F1508" t="str">
        <f t="shared" si="149"/>
        <v/>
      </c>
      <c r="G1508" s="122" t="str">
        <f t="shared" si="150"/>
        <v>Vakantie</v>
      </c>
      <c r="H1508" s="122" t="str">
        <f t="shared" si="151"/>
        <v>Vakantie</v>
      </c>
      <c r="I1508">
        <f t="shared" si="155"/>
        <v>8</v>
      </c>
    </row>
    <row r="1509" spans="1:9" x14ac:dyDescent="0.3">
      <c r="A1509" t="str">
        <f t="shared" si="147"/>
        <v>20268wo</v>
      </c>
      <c r="B1509">
        <f t="shared" si="154"/>
        <v>8</v>
      </c>
      <c r="C1509" s="18">
        <f t="shared" si="152"/>
        <v>46071</v>
      </c>
      <c r="D1509" t="str">
        <f t="shared" si="153"/>
        <v>wo</v>
      </c>
      <c r="E1509">
        <f t="shared" si="148"/>
        <v>2026</v>
      </c>
      <c r="F1509" t="str">
        <f t="shared" si="149"/>
        <v/>
      </c>
      <c r="G1509" s="122" t="str">
        <f t="shared" si="150"/>
        <v>Vakantie</v>
      </c>
      <c r="H1509" s="122" t="str">
        <f t="shared" si="151"/>
        <v>Vakantie</v>
      </c>
      <c r="I1509">
        <f t="shared" si="155"/>
        <v>8</v>
      </c>
    </row>
    <row r="1510" spans="1:9" x14ac:dyDescent="0.3">
      <c r="A1510" t="str">
        <f t="shared" si="147"/>
        <v>20268do</v>
      </c>
      <c r="B1510">
        <f t="shared" si="154"/>
        <v>8</v>
      </c>
      <c r="C1510" s="18">
        <f t="shared" si="152"/>
        <v>46072</v>
      </c>
      <c r="D1510" t="str">
        <f t="shared" si="153"/>
        <v>do</v>
      </c>
      <c r="E1510">
        <f t="shared" si="148"/>
        <v>2026</v>
      </c>
      <c r="F1510" t="str">
        <f t="shared" si="149"/>
        <v/>
      </c>
      <c r="G1510" s="122" t="str">
        <f t="shared" si="150"/>
        <v>Vakantie</v>
      </c>
      <c r="H1510" s="122" t="str">
        <f t="shared" si="151"/>
        <v>Vakantie</v>
      </c>
      <c r="I1510">
        <f t="shared" si="155"/>
        <v>8</v>
      </c>
    </row>
    <row r="1511" spans="1:9" x14ac:dyDescent="0.3">
      <c r="A1511" t="str">
        <f t="shared" si="147"/>
        <v>20268vr</v>
      </c>
      <c r="B1511">
        <f t="shared" si="154"/>
        <v>8</v>
      </c>
      <c r="C1511" s="18">
        <f t="shared" si="152"/>
        <v>46073</v>
      </c>
      <c r="D1511" t="str">
        <f t="shared" si="153"/>
        <v>vr</v>
      </c>
      <c r="E1511">
        <f t="shared" si="148"/>
        <v>2026</v>
      </c>
      <c r="F1511" t="str">
        <f t="shared" si="149"/>
        <v/>
      </c>
      <c r="G1511" s="122" t="str">
        <f t="shared" si="150"/>
        <v>Vakantie</v>
      </c>
      <c r="H1511" s="122" t="str">
        <f t="shared" si="151"/>
        <v>Vakantie</v>
      </c>
      <c r="I1511">
        <f t="shared" si="155"/>
        <v>8</v>
      </c>
    </row>
    <row r="1512" spans="1:9" x14ac:dyDescent="0.3">
      <c r="A1512" t="str">
        <f t="shared" si="147"/>
        <v>20268za</v>
      </c>
      <c r="B1512">
        <f t="shared" si="154"/>
        <v>8</v>
      </c>
      <c r="C1512" s="18">
        <f t="shared" si="152"/>
        <v>46074</v>
      </c>
      <c r="D1512" t="str">
        <f t="shared" si="153"/>
        <v>za</v>
      </c>
      <c r="E1512">
        <f t="shared" si="148"/>
        <v>2026</v>
      </c>
      <c r="F1512" t="str">
        <f t="shared" si="149"/>
        <v/>
      </c>
      <c r="G1512" s="122" t="str">
        <f t="shared" si="150"/>
        <v>Vakantie</v>
      </c>
      <c r="H1512" s="122" t="str">
        <f t="shared" si="151"/>
        <v>Vakantie</v>
      </c>
      <c r="I1512">
        <f t="shared" si="155"/>
        <v>8</v>
      </c>
    </row>
    <row r="1513" spans="1:9" x14ac:dyDescent="0.3">
      <c r="A1513" t="str">
        <f t="shared" si="147"/>
        <v>20268zo</v>
      </c>
      <c r="B1513">
        <f t="shared" si="154"/>
        <v>8</v>
      </c>
      <c r="C1513" s="18">
        <f t="shared" si="152"/>
        <v>46075</v>
      </c>
      <c r="D1513" t="str">
        <f t="shared" si="153"/>
        <v>zo</v>
      </c>
      <c r="E1513">
        <f t="shared" si="148"/>
        <v>2026</v>
      </c>
      <c r="F1513" t="str">
        <f t="shared" si="149"/>
        <v/>
      </c>
      <c r="G1513" s="122" t="str">
        <f t="shared" si="150"/>
        <v>Vakantie</v>
      </c>
      <c r="H1513" s="122" t="str">
        <f t="shared" si="151"/>
        <v>Vakantie</v>
      </c>
      <c r="I1513">
        <f t="shared" si="155"/>
        <v>8</v>
      </c>
    </row>
    <row r="1514" spans="1:9" x14ac:dyDescent="0.3">
      <c r="A1514" t="str">
        <f t="shared" si="147"/>
        <v>20269ma</v>
      </c>
      <c r="B1514">
        <f t="shared" si="154"/>
        <v>9</v>
      </c>
      <c r="C1514" s="18">
        <f t="shared" si="152"/>
        <v>46076</v>
      </c>
      <c r="D1514" t="str">
        <f t="shared" si="153"/>
        <v>ma</v>
      </c>
      <c r="E1514">
        <f t="shared" si="148"/>
        <v>2026</v>
      </c>
      <c r="F1514" t="str">
        <f t="shared" si="149"/>
        <v>Vakantie</v>
      </c>
      <c r="G1514" s="122" t="str">
        <f t="shared" si="150"/>
        <v/>
      </c>
      <c r="H1514" s="122" t="str">
        <f t="shared" si="151"/>
        <v/>
      </c>
      <c r="I1514">
        <f t="shared" si="155"/>
        <v>9</v>
      </c>
    </row>
    <row r="1515" spans="1:9" x14ac:dyDescent="0.3">
      <c r="A1515" t="str">
        <f t="shared" si="147"/>
        <v>20269di</v>
      </c>
      <c r="B1515">
        <f t="shared" si="154"/>
        <v>9</v>
      </c>
      <c r="C1515" s="18">
        <f t="shared" si="152"/>
        <v>46077</v>
      </c>
      <c r="D1515" t="str">
        <f t="shared" si="153"/>
        <v>di</v>
      </c>
      <c r="E1515">
        <f t="shared" si="148"/>
        <v>2026</v>
      </c>
      <c r="F1515" t="str">
        <f t="shared" si="149"/>
        <v>Vakantie</v>
      </c>
      <c r="G1515" s="122" t="str">
        <f t="shared" si="150"/>
        <v/>
      </c>
      <c r="H1515" s="122" t="str">
        <f t="shared" si="151"/>
        <v/>
      </c>
      <c r="I1515">
        <f t="shared" si="155"/>
        <v>9</v>
      </c>
    </row>
    <row r="1516" spans="1:9" x14ac:dyDescent="0.3">
      <c r="A1516" t="str">
        <f t="shared" si="147"/>
        <v>20269wo</v>
      </c>
      <c r="B1516">
        <f t="shared" si="154"/>
        <v>9</v>
      </c>
      <c r="C1516" s="18">
        <f t="shared" si="152"/>
        <v>46078</v>
      </c>
      <c r="D1516" t="str">
        <f t="shared" si="153"/>
        <v>wo</v>
      </c>
      <c r="E1516">
        <f t="shared" si="148"/>
        <v>2026</v>
      </c>
      <c r="F1516" t="str">
        <f t="shared" si="149"/>
        <v>Vakantie</v>
      </c>
      <c r="G1516" s="122" t="str">
        <f t="shared" si="150"/>
        <v/>
      </c>
      <c r="H1516" s="122" t="str">
        <f t="shared" si="151"/>
        <v/>
      </c>
      <c r="I1516">
        <f t="shared" si="155"/>
        <v>9</v>
      </c>
    </row>
    <row r="1517" spans="1:9" x14ac:dyDescent="0.3">
      <c r="A1517" t="str">
        <f t="shared" si="147"/>
        <v>20269do</v>
      </c>
      <c r="B1517">
        <f t="shared" si="154"/>
        <v>9</v>
      </c>
      <c r="C1517" s="18">
        <f t="shared" si="152"/>
        <v>46079</v>
      </c>
      <c r="D1517" t="str">
        <f t="shared" si="153"/>
        <v>do</v>
      </c>
      <c r="E1517">
        <f t="shared" si="148"/>
        <v>2026</v>
      </c>
      <c r="F1517" t="str">
        <f t="shared" si="149"/>
        <v>Vakantie</v>
      </c>
      <c r="G1517" s="122" t="str">
        <f t="shared" si="150"/>
        <v/>
      </c>
      <c r="H1517" s="122" t="str">
        <f t="shared" si="151"/>
        <v/>
      </c>
      <c r="I1517">
        <f t="shared" si="155"/>
        <v>9</v>
      </c>
    </row>
    <row r="1518" spans="1:9" x14ac:dyDescent="0.3">
      <c r="A1518" t="str">
        <f t="shared" si="147"/>
        <v>20269vr</v>
      </c>
      <c r="B1518">
        <f t="shared" si="154"/>
        <v>9</v>
      </c>
      <c r="C1518" s="18">
        <f t="shared" si="152"/>
        <v>46080</v>
      </c>
      <c r="D1518" t="str">
        <f t="shared" si="153"/>
        <v>vr</v>
      </c>
      <c r="E1518">
        <f t="shared" si="148"/>
        <v>2026</v>
      </c>
      <c r="F1518" t="str">
        <f t="shared" si="149"/>
        <v>Vakantie</v>
      </c>
      <c r="G1518" s="122" t="str">
        <f t="shared" si="150"/>
        <v/>
      </c>
      <c r="H1518" s="122" t="str">
        <f t="shared" si="151"/>
        <v/>
      </c>
      <c r="I1518">
        <f t="shared" si="155"/>
        <v>9</v>
      </c>
    </row>
    <row r="1519" spans="1:9" x14ac:dyDescent="0.3">
      <c r="A1519" t="str">
        <f t="shared" si="147"/>
        <v>20269za</v>
      </c>
      <c r="B1519">
        <f t="shared" si="154"/>
        <v>9</v>
      </c>
      <c r="C1519" s="18">
        <f t="shared" si="152"/>
        <v>46081</v>
      </c>
      <c r="D1519" t="str">
        <f t="shared" si="153"/>
        <v>za</v>
      </c>
      <c r="E1519">
        <f t="shared" si="148"/>
        <v>2026</v>
      </c>
      <c r="F1519" t="str">
        <f t="shared" si="149"/>
        <v>Vakantie</v>
      </c>
      <c r="G1519" s="122" t="str">
        <f t="shared" si="150"/>
        <v/>
      </c>
      <c r="H1519" s="122" t="str">
        <f t="shared" si="151"/>
        <v/>
      </c>
      <c r="I1519">
        <f t="shared" si="155"/>
        <v>9</v>
      </c>
    </row>
    <row r="1520" spans="1:9" x14ac:dyDescent="0.3">
      <c r="A1520" t="str">
        <f t="shared" si="147"/>
        <v>20269zo</v>
      </c>
      <c r="B1520">
        <f t="shared" si="154"/>
        <v>9</v>
      </c>
      <c r="C1520" s="18">
        <f t="shared" si="152"/>
        <v>46082</v>
      </c>
      <c r="D1520" t="str">
        <f t="shared" si="153"/>
        <v>zo</v>
      </c>
      <c r="E1520">
        <f t="shared" si="148"/>
        <v>2026</v>
      </c>
      <c r="F1520" t="str">
        <f t="shared" si="149"/>
        <v>Vakantie</v>
      </c>
      <c r="G1520" s="122" t="str">
        <f t="shared" si="150"/>
        <v/>
      </c>
      <c r="H1520" s="122" t="str">
        <f t="shared" si="151"/>
        <v/>
      </c>
      <c r="I1520">
        <f t="shared" si="155"/>
        <v>9</v>
      </c>
    </row>
    <row r="1521" spans="1:9" x14ac:dyDescent="0.3">
      <c r="A1521" t="str">
        <f t="shared" si="147"/>
        <v>202610ma</v>
      </c>
      <c r="B1521">
        <f t="shared" si="154"/>
        <v>10</v>
      </c>
      <c r="C1521" s="18">
        <f t="shared" si="152"/>
        <v>46083</v>
      </c>
      <c r="D1521" t="str">
        <f t="shared" si="153"/>
        <v>ma</v>
      </c>
      <c r="E1521">
        <f t="shared" si="148"/>
        <v>2026</v>
      </c>
      <c r="F1521" t="str">
        <f t="shared" si="149"/>
        <v/>
      </c>
      <c r="G1521" s="122" t="str">
        <f t="shared" si="150"/>
        <v/>
      </c>
      <c r="H1521" s="122" t="str">
        <f t="shared" si="151"/>
        <v/>
      </c>
      <c r="I1521">
        <f t="shared" si="155"/>
        <v>10</v>
      </c>
    </row>
    <row r="1522" spans="1:9" x14ac:dyDescent="0.3">
      <c r="A1522" t="str">
        <f t="shared" ref="A1522:A1585" si="156">E1522&amp;B1522&amp;D1522</f>
        <v>202610di</v>
      </c>
      <c r="B1522">
        <f t="shared" si="154"/>
        <v>10</v>
      </c>
      <c r="C1522" s="18">
        <f t="shared" si="152"/>
        <v>46084</v>
      </c>
      <c r="D1522" t="str">
        <f t="shared" si="153"/>
        <v>di</v>
      </c>
      <c r="E1522">
        <f t="shared" ref="E1522:E1585" si="157">YEAR(C1522)</f>
        <v>2026</v>
      </c>
      <c r="F1522" t="str">
        <f t="shared" ref="F1522:F1585" si="158">IF(AND(C1522&gt;=$N$4,C1522&lt;=$O$4),"Vakantie",IF(AND(C1522&gt;=$N$5,C1522&lt;=$O$5),"Vakantie",IF(AND(C1522&gt;=$N$6,C1522&lt;=$O$6),"Vakantie",IF(AND(C1522&gt;=$N$7,C1522&lt;=$O$7),"Vakantie",IF(AND(C1522&gt;=$N$8,C1522&lt;=$O$8),"Vakantie",IF(AND(C1522&gt;=$N$9,C1522&lt;=$O$9),"Vakantie",IF(AND(C1522&gt;=$N$10,C1522&lt;=$O$10),"Vakantie",IF(AND(C1522&gt;=$N$11,C1522&lt;=$O$11),"Vakantie",IF(AND(C1522&gt;=$N$12,C1522&lt;=$O$12),"Vakantie",IF(AND(C1522&gt;=$N$13,C1522&lt;=$O$13),"Vakantie",IF(AND(C1522&gt;=$N$14,C1522&lt;=$O$14),"Vakantie",IF(AND(C1522&gt;=$N$15,C1522&lt;=$O$15),"Vakantie",IF(AND(C1522&gt;=$N$16,C1522&lt;=$O$16),"Vakantie",IF(AND(C1522&gt;=$N$17,C1522&lt;=$O$17),"Vakantie",IF(AND(C1522&gt;=$N$18,C1522&lt;=$O$18),"Vakantie",IF(AND(C1522&gt;=$N$19,C1522&lt;=$O$19),"Vakantie",IF(AND(C1522&gt;=$N$20,C1522&lt;=$O$20),"Vakantie",IF(AND(C1522&gt;=$N$21,C1522&lt;=$O$21),"Vakantie",IF(AND(C1522&gt;=$N$22,C1522&lt;=$O$22),"Vakantie",IF(AND(C1522&gt;=$N$23,C1522&lt;=$O$23),"Vakantie",IF(AND(C1522&gt;=$N$24,C1522&lt;=$O$24),"Vakantie",IF(AND(C1522&gt;=$N$25,C1522&lt;=$O$25),"Vakantie",IF(AND(C1522&gt;=$N$26,C1522&lt;=$O$26),"Vakantie",IF(AND(C1522&gt;=$N$27,C1522&lt;=$O$27),"Vakantie",IF(AND(C1522&gt;=$N$28,C1522&lt;=$O$28),"Vakantie",IF(AND(C1522&gt;=$N$29,C1522&lt;=$O$29),"Vakantie",IF(AND(C1522&gt;=$N$30,C1522&lt;=$O$30),"Vakantie",IF(AND(C1522&gt;=$N$31,C1522&lt;=$O$31),"Vakantie",IF(AND(C1522&gt;=$N$32,C1522&lt;=$O$32),"Vakantie",IF(AND(C1522&gt;=$N$33,C1522&lt;=$O$33),"Vakantie",IF(AND(C1522&gt;=$N$34,C1522&lt;=$O$34),"Vakantie",IF(AND(C1522&gt;=$N$35,C1522&lt;=$O$35),"Vakantie",IF(AND(C1522&gt;=$N$36,C1522&lt;=$O$36),"Vakantie",IF(AND(C1522&gt;=$N$37,C1522&lt;=$O$37),"Vakantie",IF(AND(C1522&gt;=$N$38,C1522&lt;=$O$38),"Vakantie",IF(AND(C1522&gt;=$N$39,C1522&lt;=$O$39),"Vakantie",IF(AND(C1522&gt;=$N$40,C1522&lt;=$O$40),"Vakantie",IF(AND(C1522&gt;=$N$41,C1522&lt;=$O$41),"Vakantie",IF(AND(C1522&gt;=$N$42,C1522&lt;=$O$42),"Vakantie",IF(AND(C1522&gt;=$N$43,C1522&lt;=$O$43),"Vakantie",IF(AND(C1522&gt;=$N$44,C1522&lt;=$O$44),"Vakantie",IF(AND(C1522&gt;=$N$45,C1522&lt;=$O$45),"Vakantie",IF(AND(C1522&gt;=$N$46,C1522&lt;=$O$46),"Vakantie",IF(AND(C1522&gt;=$N$47,C1522&lt;=$O$47),"Vakantie",IF(AND(C1522&gt;=$N$48,C1522&lt;=$O$48),"Vakantie",IF(AND(C1522&gt;=$N$49,C1522&lt;=$O$49),"Vakantie",IF(AND(C1522&gt;=$N$50,C1522&lt;=$O$50),"Vakantie",IF(AND(C1522&gt;=$N$51,C1522&lt;=$O$51),"Vakantie",IF(AND(C1522&gt;=$N$52,C1522&lt;=$O$52),"Vakantie",IF(AND(C1522&gt;=$N$53,C1522&lt;=$O$53),"Vakantie",IF(AND(C1522&gt;=$N$54,C1522&lt;=$O$54),"Vakantie",IF(AND(C1522&gt;=$N$55,C1522&lt;=$O$55),"Vakantie",IF(AND(C1522&gt;=$N$56,C1522&lt;=$O$56),"Vakantie",IF(AND(C1522&gt;=$N$57,C1522&lt;=$O$57),"Vakantie",IF(AND(C1522&gt;=$N$58,C1522&lt;=$O$58),"Vakantie",IF(AND(C1522&gt;=$N$59,C1522&lt;=$O$59),"Vakantie",IF(AND(C1522&gt;=$N$60,C1522&lt;=$O$60),"Vakantie",IF(AND(C1522&gt;=$N$61,C1522&lt;=$O$61),"Vakantie",IF(AND(C1522&gt;=$N$62,C1522&lt;=$O$62),"Vakantie",IF(AND(C1522&gt;=$N$63,C1522&lt;=$O$63),"Vakantie",""))))))))))))))))))))))))))))))))))))))))))))))))))))))))))))</f>
        <v/>
      </c>
      <c r="G1522" s="122" t="str">
        <f t="shared" ref="G1522:G1585" si="159">IF(AND(C1522&gt;=$S$4,C1522&lt;=$T$4),"Vakantie",IF(AND(C1522&gt;=$S$5,C1522&lt;=$T$5),"Vakantie",IF(AND(C1522&gt;=$S$6,C1522&lt;=$T$6),"Vakantie",IF(AND(C1522&gt;=$S$7,C1522&lt;=$T$7),"Vakantie",IF(AND(C1522&gt;=$S$8,C1522&lt;=$T$8),"Vakantie",IF(AND(C1522&gt;=$S$9,C1522&lt;=$T$9),"Vakantie",IF(AND(C1522&gt;=$S$10,C1522&lt;=$T$10),"Vakantie",IF(AND(C1522&gt;=$S$11,C1522&lt;=$T$11),"Vakantie",IF(AND(C1522&gt;=$S$12,C1522&lt;=$T$12),"Vakantie",IF(AND(C1522&gt;=$S$13,C1522&lt;=$T$13),"Vakantie",IF(AND(C1522&gt;=$S$14,C1522&lt;=$T$14),"Vakantie",IF(AND(C1522&gt;=$S$15,C1522&lt;=$T$15),"Vakantie",IF(AND(C1522&gt;=$S$16,C1522&lt;=$T$16),"Vakantie",IF(AND(C1522&gt;=$S$17,C1522&lt;=$T$17),"Vakantie",IF(AND(C1522&gt;=$S$18,C1522&lt;=$T$18),"Vakantie",IF(AND(C1522&gt;=$S$19,C1522&lt;=$T$19),"Vakantie",IF(AND(C1522&gt;=$S$20,C1522&lt;=$T$20),"Vakantie",IF(AND(C1522&gt;=$S$21,C1522&lt;=$T$21),"Vakantie",IF(AND(C1522&gt;=$S$22,C1522&lt;=$T$22),"Vakantie",IF(AND(C1522&gt;=$S$23,C1522&lt;=$T$23),"Vakantie",IF(AND(C1522&gt;=$S$24,C1522&lt;=$T$24),"Vakantie",IF(AND(C1522&gt;=$S$25,C1522&lt;=$T$25),"Vakantie",IF(AND(C1522&gt;=$S$26,C1522&lt;=$T$26),"Vakantie",IF(AND(C1522&gt;=$S$27,C1522&lt;=$T$27),"Vakantie",IF(AND(C1522&gt;=$S$28,C1522&lt;=$T$28),"Vakantie",IF(AND(C1522&gt;=$S$29,C1522&lt;=$T$29),"Vakantie",IF(AND(C1522&gt;=$S$30,C1522&lt;=$T$30),"Vakantie",IF(AND(C1522&gt;=$S$31,C1522&lt;=$T$31),"Vakantie",IF(AND(C1522&gt;=$S$32,C1522&lt;=$T$32),"Vakantie",IF(AND(C1522&gt;=$S$33,C1522&lt;=$T$33),"Vakantie",IF(AND(C1522&gt;=$S$34,C1522&lt;=$T$34),"Vakantie",IF(AND(C1522&gt;=$S$35,C1522&lt;=$T$35),"Vakantie",IF(AND(C1522&gt;=$S$36,C1522&lt;=$T$36),"Vakantie",IF(AND(C1522&gt;=$S$37,C1522&lt;=$T$37),"Vakantie",IF(AND(C1522&gt;=$S$38,C1522&lt;=$T$38),"Vakantie",IF(AND(C1522&gt;=$S$39,C1522&lt;=$T$39),"Vakantie",IF(AND(C1522&gt;=$S$40,C1522&lt;=$T$40),"Vakantie",IF(AND(C1522&gt;=$S$41,C1522&lt;=$T$41),"Vakantie",IF(AND(C1522&gt;=$S$42,C1522&lt;=$T$42),"Vakantie",IF(AND(C1522&gt;=$S$43,C1522&lt;=$T$43),"Vakantie",IF(AND(C1522&gt;=$S$44,C1522&lt;=$T$44),"Vakantie",IF(AND(C1522&gt;=$S$45,C1522&lt;=$T$45),"Vakantie",IF(AND(C1522&gt;=$S$46,C1522&lt;=$T$46),"Vakantie",IF(AND(C1522&gt;=$S$47,C1522&lt;=$T$47),"Vakantie",IF(AND(C1522&gt;=$S$48,C1522&lt;=$T$48),"Vakantie",IF(AND(C1522&gt;=$S$49,C1522&lt;=$T$49),"Vakantie",IF(AND(C1522&gt;=$S$50,C1522&lt;=$T$50),"Vakantie",IF(AND(C1522&gt;=$S$51,C1522&lt;=$T$51),"Vakantie",IF(AND(C1522&gt;=$S$52,C1522&lt;=$T$52),"Vakantie",IF(AND(C1522&gt;=$S$53,C1522&lt;=$T$53),"Vakantie",IF(AND(C1522&gt;=$S$54,C1522&lt;=$T$54),"Vakantie",IF(AND(C1522&gt;=$S$55,C1522&lt;=$T$55),"Vakantie",IF(AND(C1522&gt;=$S$56,C1522&lt;=$T$56),"Vakantie",IF(AND(C1522&gt;=$S$57,C1522&lt;=$T$57),"Vakantie",IF(AND(C1522&gt;=$S$58,C1522&lt;=$T$58),"Vakantie",IF(AND(C1522&gt;=$S$59,C1522&lt;=$T$59),"Vakantie",IF(AND(C1522&gt;=$S$60,C1522&lt;=$T$60),"Vakantie",IF(AND(C1522&gt;=$S$61,C1522&lt;=$T$61),"Vakantie",IF(AND(C1522&gt;=$S$62,C1522&lt;=$T$62),"Vakantie",IF(AND(C1522&gt;=$S$63,C1522&lt;=$T$63),"Vakantie",""))))))))))))))))))))))))))))))))))))))))))))))))))))))))))))</f>
        <v/>
      </c>
      <c r="H1522" s="122" t="str">
        <f t="shared" ref="H1522:H1585" si="160">IF(AND(C1522&gt;=$X$4,C1522&lt;=$Y$4),"Vakantie",IF(AND(C1522&gt;=$X$5,C1522&lt;=$Y$5),"Vakantie",IF(AND(C1522&gt;=$X$6,C1522&lt;=$Y$6),"Vakantie",IF(AND(C1522&gt;=$X$7,C1522&lt;=$Y$7),"Vakantie",IF(AND(C1522&gt;=$X$8,C1522&lt;=$Y$8),"Vakantie",IF(AND(C1522&gt;=$X$9,C1522&lt;=$Y$9),"Vakantie",IF(AND(C1522&gt;=$X$10,C1522&lt;=$Y$10),"Vakantie",IF(AND(C1522&gt;=$X$11,C1522&lt;=$Y$11),"Vakantie",IF(AND(C1522&gt;=$X$12,C1522&lt;=$Y$12),"Vakantie",IF(AND(C1522&gt;=$X$13,C1522&lt;=$Y$13),"Vakantie",IF(AND(C1522&gt;=$X$14,C1522&lt;=$Y$14),"Vakantie",IF(AND(C1522&gt;=$X$15,C1522&lt;=$Y$15),"Vakantie",IF(AND(C1522&gt;=$X$16,C1522&lt;=$Y$16),"Vakantie",IF(AND(C1522&gt;=$X$17,C1522&lt;=$Y$17),"Vakantie",IF(AND(C1522&gt;=$X$18,C1522&lt;=$Y$18),"Vakantie",IF(AND(C1522&gt;=$X$19,C1522&lt;=$Y$19),"Vakantie",IF(AND(C1522&gt;=$X$20,C1522&lt;=$Y$20),"Vakantie",IF(AND(C1522&gt;=$X$21,C1522&lt;=$Y$21),"Vakantie",IF(AND(C1522&gt;=$X$22,C1522&lt;=$Y$22),"Vakantie",IF(AND(C1522&gt;=$X$23,C1522&lt;=$Y$23),"Vakantie",IF(AND(C1522&gt;=$X$24,C1522&lt;=$Y$24),"Vakantie",IF(AND(C1522&gt;=$X$25,C1522&lt;=$Y$25),"Vakantie",IF(AND(C1522&gt;=$X$26,C1522&lt;=$Y$26),"Vakantie",IF(AND(C1522&gt;=$X$27,C1522&lt;=$Y$27),"Vakantie",IF(AND(C1522&gt;=$X$28,C1522&lt;=$Y$28),"Vakantie",IF(AND(C1522&gt;=$X$29,C1522&lt;=$Y$29),"Vakantie",IF(AND(C1522&gt;=$X$30,C1522&lt;=$Y$30),"Vakantie",IF(AND(C1522&gt;=$X$31,C1522&lt;=$Y$31),"Vakantie",IF(AND(C1522&gt;=$X$32,C1522&lt;=$Y$32),"Vakantie",IF(AND(C1522&gt;=$X$33,C1522&lt;=$Y$33),"Vakantie",IF(AND(C1522&gt;=$X$34,C1522&lt;=$Y$34),"Vakantie",IF(AND(C1522&gt;=$X$35,C1522&lt;=$Y$35),"Vakantie",IF(AND(C1522&gt;=$X$36,C1522&lt;=$Y$36),"Vakantie",IF(AND(C1522&gt;=$X$37,C1522&lt;=$Y$37),"Vakantie",IF(AND(C1522&gt;=$X$38,C1522&lt;=$Y$38),"Vakantie",IF(AND(C1522&gt;=$X$39,C1522&lt;=$Y$39),"Vakantie",IF(AND(C1522&gt;=$X$40,C1522&lt;=$Y$40),"Vakantie",IF(AND(C1522&gt;=$X$41,C1522&lt;=$Y$41),"Vakantie",IF(AND(C1522&gt;=$X$42,C1522&lt;=$Y$42),"Vakantie",IF(AND(C1522&gt;=$X$43,C1522&lt;=$Y$43),"Vakantie",IF(AND(C1522&gt;=$X$44,C1522&lt;=$Y$44),"Vakantie",IF(AND(C1522&gt;=$X$45,C1522&lt;=$Y$45),"Vakantie",IF(AND(C1522&gt;=$X$46,C1522&lt;=$Y$46),"Vakantie",IF(AND(C1522&gt;=$X$47,C1522&lt;=$Y$47),"Vakantie",IF(AND(C1522&gt;=$X$48,C1522&lt;=$Y$48),"Vakantie",IF(AND(C1522&gt;=$X$49,C1522&lt;=$Y$49),"Vakantie",IF(AND(C1522&gt;=$X$50,C1522&lt;=$Y$50),"Vakantie",IF(AND(C1522&gt;=$X$51,C1522&lt;=$Y$51),"Vakantie",IF(AND(C1522&gt;=$X$52,C1522&lt;=$Y$52),"Vakantie",IF(AND(C1522&gt;=$X$53,C1522&lt;=$Y$53),"Vakantie",IF(AND(C1522&gt;=$X$54,C1522&lt;=$Y$54),"Vakantie",IF(AND(C1522&gt;=$X$55,C1522&lt;=$Y$55),"Vakantie",IF(AND(C1522&gt;=$X$56,C1522&lt;=$Y$56),"Vakantie",IF(AND(C1522&gt;=$X$57,C1522&lt;=$Y$57),"Vakantie",IF(AND(C1522&gt;=$X$58,C1522&lt;=$Y$58),"Vakantie",IF(AND(C1522&gt;=$X$59,C1522&lt;=$Y$59),"Vakantie",IF(AND(C1522&gt;=$X$60,C1522&lt;=$Y$60),"Vakantie",IF(AND(C1522&gt;=$X$61,C1522&lt;=$Y$61),"Vakantie",IF(AND(C1522&gt;=$X$62,C1522&lt;=$Y$62),"Vakantie",IF(AND(C1522&gt;=$X$63,C1522&lt;=$Y$63),"Vakantie",""))))))))))))))))))))))))))))))))))))))))))))))))))))))))))))</f>
        <v/>
      </c>
      <c r="I1522">
        <f t="shared" si="155"/>
        <v>10</v>
      </c>
    </row>
    <row r="1523" spans="1:9" x14ac:dyDescent="0.3">
      <c r="A1523" t="str">
        <f t="shared" si="156"/>
        <v>202610wo</v>
      </c>
      <c r="B1523">
        <f t="shared" si="154"/>
        <v>10</v>
      </c>
      <c r="C1523" s="18">
        <f t="shared" si="152"/>
        <v>46085</v>
      </c>
      <c r="D1523" t="str">
        <f t="shared" si="153"/>
        <v>wo</v>
      </c>
      <c r="E1523">
        <f t="shared" si="157"/>
        <v>2026</v>
      </c>
      <c r="F1523" t="str">
        <f t="shared" si="158"/>
        <v/>
      </c>
      <c r="G1523" s="122" t="str">
        <f t="shared" si="159"/>
        <v/>
      </c>
      <c r="H1523" s="122" t="str">
        <f t="shared" si="160"/>
        <v/>
      </c>
      <c r="I1523">
        <f t="shared" si="155"/>
        <v>10</v>
      </c>
    </row>
    <row r="1524" spans="1:9" x14ac:dyDescent="0.3">
      <c r="A1524" t="str">
        <f t="shared" si="156"/>
        <v>202610do</v>
      </c>
      <c r="B1524">
        <f t="shared" si="154"/>
        <v>10</v>
      </c>
      <c r="C1524" s="18">
        <f t="shared" si="152"/>
        <v>46086</v>
      </c>
      <c r="D1524" t="str">
        <f t="shared" si="153"/>
        <v>do</v>
      </c>
      <c r="E1524">
        <f t="shared" si="157"/>
        <v>2026</v>
      </c>
      <c r="F1524" t="str">
        <f t="shared" si="158"/>
        <v/>
      </c>
      <c r="G1524" s="122" t="str">
        <f t="shared" si="159"/>
        <v/>
      </c>
      <c r="H1524" s="122" t="str">
        <f t="shared" si="160"/>
        <v/>
      </c>
      <c r="I1524">
        <f t="shared" si="155"/>
        <v>10</v>
      </c>
    </row>
    <row r="1525" spans="1:9" x14ac:dyDescent="0.3">
      <c r="A1525" t="str">
        <f t="shared" si="156"/>
        <v>202610vr</v>
      </c>
      <c r="B1525">
        <f t="shared" si="154"/>
        <v>10</v>
      </c>
      <c r="C1525" s="18">
        <f t="shared" si="152"/>
        <v>46087</v>
      </c>
      <c r="D1525" t="str">
        <f t="shared" si="153"/>
        <v>vr</v>
      </c>
      <c r="E1525">
        <f t="shared" si="157"/>
        <v>2026</v>
      </c>
      <c r="F1525" t="str">
        <f t="shared" si="158"/>
        <v/>
      </c>
      <c r="G1525" s="122" t="str">
        <f t="shared" si="159"/>
        <v/>
      </c>
      <c r="H1525" s="122" t="str">
        <f t="shared" si="160"/>
        <v/>
      </c>
      <c r="I1525">
        <f t="shared" si="155"/>
        <v>10</v>
      </c>
    </row>
    <row r="1526" spans="1:9" x14ac:dyDescent="0.3">
      <c r="A1526" t="str">
        <f t="shared" si="156"/>
        <v>202610za</v>
      </c>
      <c r="B1526">
        <f t="shared" si="154"/>
        <v>10</v>
      </c>
      <c r="C1526" s="18">
        <f t="shared" si="152"/>
        <v>46088</v>
      </c>
      <c r="D1526" t="str">
        <f t="shared" si="153"/>
        <v>za</v>
      </c>
      <c r="E1526">
        <f t="shared" si="157"/>
        <v>2026</v>
      </c>
      <c r="F1526" t="str">
        <f t="shared" si="158"/>
        <v/>
      </c>
      <c r="G1526" s="122" t="str">
        <f t="shared" si="159"/>
        <v/>
      </c>
      <c r="H1526" s="122" t="str">
        <f t="shared" si="160"/>
        <v/>
      </c>
      <c r="I1526">
        <f t="shared" si="155"/>
        <v>10</v>
      </c>
    </row>
    <row r="1527" spans="1:9" x14ac:dyDescent="0.3">
      <c r="A1527" t="str">
        <f t="shared" si="156"/>
        <v>202610zo</v>
      </c>
      <c r="B1527">
        <f t="shared" si="154"/>
        <v>10</v>
      </c>
      <c r="C1527" s="18">
        <f t="shared" si="152"/>
        <v>46089</v>
      </c>
      <c r="D1527" t="str">
        <f t="shared" si="153"/>
        <v>zo</v>
      </c>
      <c r="E1527">
        <f t="shared" si="157"/>
        <v>2026</v>
      </c>
      <c r="F1527" t="str">
        <f t="shared" si="158"/>
        <v/>
      </c>
      <c r="G1527" s="122" t="str">
        <f t="shared" si="159"/>
        <v/>
      </c>
      <c r="H1527" s="122" t="str">
        <f t="shared" si="160"/>
        <v/>
      </c>
      <c r="I1527">
        <f t="shared" si="155"/>
        <v>10</v>
      </c>
    </row>
    <row r="1528" spans="1:9" x14ac:dyDescent="0.3">
      <c r="A1528" t="str">
        <f t="shared" si="156"/>
        <v>202611ma</v>
      </c>
      <c r="B1528">
        <f t="shared" si="154"/>
        <v>11</v>
      </c>
      <c r="C1528" s="18">
        <f t="shared" si="152"/>
        <v>46090</v>
      </c>
      <c r="D1528" t="str">
        <f t="shared" si="153"/>
        <v>ma</v>
      </c>
      <c r="E1528">
        <f t="shared" si="157"/>
        <v>2026</v>
      </c>
      <c r="F1528" t="str">
        <f t="shared" si="158"/>
        <v/>
      </c>
      <c r="G1528" s="122" t="str">
        <f t="shared" si="159"/>
        <v/>
      </c>
      <c r="H1528" s="122" t="str">
        <f t="shared" si="160"/>
        <v/>
      </c>
      <c r="I1528">
        <f t="shared" si="155"/>
        <v>11</v>
      </c>
    </row>
    <row r="1529" spans="1:9" x14ac:dyDescent="0.3">
      <c r="A1529" t="str">
        <f t="shared" si="156"/>
        <v>202611di</v>
      </c>
      <c r="B1529">
        <f t="shared" si="154"/>
        <v>11</v>
      </c>
      <c r="C1529" s="18">
        <f t="shared" si="152"/>
        <v>46091</v>
      </c>
      <c r="D1529" t="str">
        <f t="shared" si="153"/>
        <v>di</v>
      </c>
      <c r="E1529">
        <f t="shared" si="157"/>
        <v>2026</v>
      </c>
      <c r="F1529" t="str">
        <f t="shared" si="158"/>
        <v/>
      </c>
      <c r="G1529" s="122" t="str">
        <f t="shared" si="159"/>
        <v/>
      </c>
      <c r="H1529" s="122" t="str">
        <f t="shared" si="160"/>
        <v/>
      </c>
      <c r="I1529">
        <f t="shared" si="155"/>
        <v>11</v>
      </c>
    </row>
    <row r="1530" spans="1:9" x14ac:dyDescent="0.3">
      <c r="A1530" t="str">
        <f t="shared" si="156"/>
        <v>202611wo</v>
      </c>
      <c r="B1530">
        <f t="shared" si="154"/>
        <v>11</v>
      </c>
      <c r="C1530" s="18">
        <f t="shared" si="152"/>
        <v>46092</v>
      </c>
      <c r="D1530" t="str">
        <f t="shared" si="153"/>
        <v>wo</v>
      </c>
      <c r="E1530">
        <f t="shared" si="157"/>
        <v>2026</v>
      </c>
      <c r="F1530" t="str">
        <f t="shared" si="158"/>
        <v/>
      </c>
      <c r="G1530" s="122" t="str">
        <f t="shared" si="159"/>
        <v/>
      </c>
      <c r="H1530" s="122" t="str">
        <f t="shared" si="160"/>
        <v/>
      </c>
      <c r="I1530">
        <f t="shared" si="155"/>
        <v>11</v>
      </c>
    </row>
    <row r="1531" spans="1:9" x14ac:dyDescent="0.3">
      <c r="A1531" t="str">
        <f t="shared" si="156"/>
        <v>202611do</v>
      </c>
      <c r="B1531">
        <f t="shared" si="154"/>
        <v>11</v>
      </c>
      <c r="C1531" s="18">
        <f t="shared" si="152"/>
        <v>46093</v>
      </c>
      <c r="D1531" t="str">
        <f t="shared" si="153"/>
        <v>do</v>
      </c>
      <c r="E1531">
        <f t="shared" si="157"/>
        <v>2026</v>
      </c>
      <c r="F1531" t="str">
        <f t="shared" si="158"/>
        <v/>
      </c>
      <c r="G1531" s="122" t="str">
        <f t="shared" si="159"/>
        <v/>
      </c>
      <c r="H1531" s="122" t="str">
        <f t="shared" si="160"/>
        <v/>
      </c>
      <c r="I1531">
        <f t="shared" si="155"/>
        <v>11</v>
      </c>
    </row>
    <row r="1532" spans="1:9" x14ac:dyDescent="0.3">
      <c r="A1532" t="str">
        <f t="shared" si="156"/>
        <v>202611vr</v>
      </c>
      <c r="B1532">
        <f t="shared" si="154"/>
        <v>11</v>
      </c>
      <c r="C1532" s="18">
        <f t="shared" si="152"/>
        <v>46094</v>
      </c>
      <c r="D1532" t="str">
        <f t="shared" si="153"/>
        <v>vr</v>
      </c>
      <c r="E1532">
        <f t="shared" si="157"/>
        <v>2026</v>
      </c>
      <c r="F1532" t="str">
        <f t="shared" si="158"/>
        <v/>
      </c>
      <c r="G1532" s="122" t="str">
        <f t="shared" si="159"/>
        <v/>
      </c>
      <c r="H1532" s="122" t="str">
        <f t="shared" si="160"/>
        <v/>
      </c>
      <c r="I1532">
        <f t="shared" si="155"/>
        <v>11</v>
      </c>
    </row>
    <row r="1533" spans="1:9" x14ac:dyDescent="0.3">
      <c r="A1533" t="str">
        <f t="shared" si="156"/>
        <v>202611za</v>
      </c>
      <c r="B1533">
        <f t="shared" si="154"/>
        <v>11</v>
      </c>
      <c r="C1533" s="18">
        <f t="shared" si="152"/>
        <v>46095</v>
      </c>
      <c r="D1533" t="str">
        <f t="shared" si="153"/>
        <v>za</v>
      </c>
      <c r="E1533">
        <f t="shared" si="157"/>
        <v>2026</v>
      </c>
      <c r="F1533" t="str">
        <f t="shared" si="158"/>
        <v/>
      </c>
      <c r="G1533" s="122" t="str">
        <f t="shared" si="159"/>
        <v/>
      </c>
      <c r="H1533" s="122" t="str">
        <f t="shared" si="160"/>
        <v/>
      </c>
      <c r="I1533">
        <f t="shared" si="155"/>
        <v>11</v>
      </c>
    </row>
    <row r="1534" spans="1:9" x14ac:dyDescent="0.3">
      <c r="A1534" t="str">
        <f t="shared" si="156"/>
        <v>202611zo</v>
      </c>
      <c r="B1534">
        <f t="shared" si="154"/>
        <v>11</v>
      </c>
      <c r="C1534" s="18">
        <f t="shared" si="152"/>
        <v>46096</v>
      </c>
      <c r="D1534" t="str">
        <f t="shared" si="153"/>
        <v>zo</v>
      </c>
      <c r="E1534">
        <f t="shared" si="157"/>
        <v>2026</v>
      </c>
      <c r="F1534" t="str">
        <f t="shared" si="158"/>
        <v/>
      </c>
      <c r="G1534" s="122" t="str">
        <f t="shared" si="159"/>
        <v/>
      </c>
      <c r="H1534" s="122" t="str">
        <f t="shared" si="160"/>
        <v/>
      </c>
      <c r="I1534">
        <f t="shared" si="155"/>
        <v>11</v>
      </c>
    </row>
    <row r="1535" spans="1:9" x14ac:dyDescent="0.3">
      <c r="A1535" t="str">
        <f t="shared" si="156"/>
        <v>202612ma</v>
      </c>
      <c r="B1535">
        <f t="shared" si="154"/>
        <v>12</v>
      </c>
      <c r="C1535" s="18">
        <f t="shared" si="152"/>
        <v>46097</v>
      </c>
      <c r="D1535" t="str">
        <f t="shared" si="153"/>
        <v>ma</v>
      </c>
      <c r="E1535">
        <f t="shared" si="157"/>
        <v>2026</v>
      </c>
      <c r="F1535" t="str">
        <f t="shared" si="158"/>
        <v/>
      </c>
      <c r="G1535" s="122" t="str">
        <f t="shared" si="159"/>
        <v/>
      </c>
      <c r="H1535" s="122" t="str">
        <f t="shared" si="160"/>
        <v/>
      </c>
      <c r="I1535">
        <f t="shared" si="155"/>
        <v>12</v>
      </c>
    </row>
    <row r="1536" spans="1:9" x14ac:dyDescent="0.3">
      <c r="A1536" t="str">
        <f t="shared" si="156"/>
        <v>202612di</v>
      </c>
      <c r="B1536">
        <f t="shared" si="154"/>
        <v>12</v>
      </c>
      <c r="C1536" s="18">
        <f t="shared" si="152"/>
        <v>46098</v>
      </c>
      <c r="D1536" t="str">
        <f t="shared" si="153"/>
        <v>di</v>
      </c>
      <c r="E1536">
        <f t="shared" si="157"/>
        <v>2026</v>
      </c>
      <c r="F1536" t="str">
        <f t="shared" si="158"/>
        <v/>
      </c>
      <c r="G1536" s="122" t="str">
        <f t="shared" si="159"/>
        <v/>
      </c>
      <c r="H1536" s="122" t="str">
        <f t="shared" si="160"/>
        <v/>
      </c>
      <c r="I1536">
        <f t="shared" si="155"/>
        <v>12</v>
      </c>
    </row>
    <row r="1537" spans="1:9" x14ac:dyDescent="0.3">
      <c r="A1537" t="str">
        <f t="shared" si="156"/>
        <v>202612wo</v>
      </c>
      <c r="B1537">
        <f t="shared" si="154"/>
        <v>12</v>
      </c>
      <c r="C1537" s="18">
        <f t="shared" si="152"/>
        <v>46099</v>
      </c>
      <c r="D1537" t="str">
        <f t="shared" si="153"/>
        <v>wo</v>
      </c>
      <c r="E1537">
        <f t="shared" si="157"/>
        <v>2026</v>
      </c>
      <c r="F1537" t="str">
        <f t="shared" si="158"/>
        <v/>
      </c>
      <c r="G1537" s="122" t="str">
        <f t="shared" si="159"/>
        <v/>
      </c>
      <c r="H1537" s="122" t="str">
        <f t="shared" si="160"/>
        <v/>
      </c>
      <c r="I1537">
        <f t="shared" si="155"/>
        <v>12</v>
      </c>
    </row>
    <row r="1538" spans="1:9" x14ac:dyDescent="0.3">
      <c r="A1538" t="str">
        <f t="shared" si="156"/>
        <v>202612do</v>
      </c>
      <c r="B1538">
        <f t="shared" si="154"/>
        <v>12</v>
      </c>
      <c r="C1538" s="18">
        <f t="shared" si="152"/>
        <v>46100</v>
      </c>
      <c r="D1538" t="str">
        <f t="shared" si="153"/>
        <v>do</v>
      </c>
      <c r="E1538">
        <f t="shared" si="157"/>
        <v>2026</v>
      </c>
      <c r="F1538" t="str">
        <f t="shared" si="158"/>
        <v/>
      </c>
      <c r="G1538" s="122" t="str">
        <f t="shared" si="159"/>
        <v/>
      </c>
      <c r="H1538" s="122" t="str">
        <f t="shared" si="160"/>
        <v/>
      </c>
      <c r="I1538">
        <f t="shared" si="155"/>
        <v>12</v>
      </c>
    </row>
    <row r="1539" spans="1:9" x14ac:dyDescent="0.3">
      <c r="A1539" t="str">
        <f t="shared" si="156"/>
        <v>202612vr</v>
      </c>
      <c r="B1539">
        <f t="shared" si="154"/>
        <v>12</v>
      </c>
      <c r="C1539" s="18">
        <f t="shared" si="152"/>
        <v>46101</v>
      </c>
      <c r="D1539" t="str">
        <f t="shared" si="153"/>
        <v>vr</v>
      </c>
      <c r="E1539">
        <f t="shared" si="157"/>
        <v>2026</v>
      </c>
      <c r="F1539" t="str">
        <f t="shared" si="158"/>
        <v/>
      </c>
      <c r="G1539" s="122" t="str">
        <f t="shared" si="159"/>
        <v/>
      </c>
      <c r="H1539" s="122" t="str">
        <f t="shared" si="160"/>
        <v/>
      </c>
      <c r="I1539">
        <f t="shared" si="155"/>
        <v>12</v>
      </c>
    </row>
    <row r="1540" spans="1:9" x14ac:dyDescent="0.3">
      <c r="A1540" t="str">
        <f t="shared" si="156"/>
        <v>202612za</v>
      </c>
      <c r="B1540">
        <f t="shared" si="154"/>
        <v>12</v>
      </c>
      <c r="C1540" s="18">
        <f t="shared" si="152"/>
        <v>46102</v>
      </c>
      <c r="D1540" t="str">
        <f t="shared" si="153"/>
        <v>za</v>
      </c>
      <c r="E1540">
        <f t="shared" si="157"/>
        <v>2026</v>
      </c>
      <c r="F1540" t="str">
        <f t="shared" si="158"/>
        <v/>
      </c>
      <c r="G1540" s="122" t="str">
        <f t="shared" si="159"/>
        <v/>
      </c>
      <c r="H1540" s="122" t="str">
        <f t="shared" si="160"/>
        <v/>
      </c>
      <c r="I1540">
        <f t="shared" si="155"/>
        <v>12</v>
      </c>
    </row>
    <row r="1541" spans="1:9" x14ac:dyDescent="0.3">
      <c r="A1541" t="str">
        <f t="shared" si="156"/>
        <v>202612zo</v>
      </c>
      <c r="B1541">
        <f t="shared" si="154"/>
        <v>12</v>
      </c>
      <c r="C1541" s="18">
        <f t="shared" si="152"/>
        <v>46103</v>
      </c>
      <c r="D1541" t="str">
        <f t="shared" si="153"/>
        <v>zo</v>
      </c>
      <c r="E1541">
        <f t="shared" si="157"/>
        <v>2026</v>
      </c>
      <c r="F1541" t="str">
        <f t="shared" si="158"/>
        <v/>
      </c>
      <c r="G1541" s="122" t="str">
        <f t="shared" si="159"/>
        <v/>
      </c>
      <c r="H1541" s="122" t="str">
        <f t="shared" si="160"/>
        <v/>
      </c>
      <c r="I1541">
        <f t="shared" si="155"/>
        <v>12</v>
      </c>
    </row>
    <row r="1542" spans="1:9" x14ac:dyDescent="0.3">
      <c r="A1542" t="str">
        <f t="shared" si="156"/>
        <v>202613ma</v>
      </c>
      <c r="B1542">
        <f t="shared" si="154"/>
        <v>13</v>
      </c>
      <c r="C1542" s="18">
        <f t="shared" si="152"/>
        <v>46104</v>
      </c>
      <c r="D1542" t="str">
        <f t="shared" si="153"/>
        <v>ma</v>
      </c>
      <c r="E1542">
        <f t="shared" si="157"/>
        <v>2026</v>
      </c>
      <c r="F1542" t="str">
        <f t="shared" si="158"/>
        <v/>
      </c>
      <c r="G1542" s="122" t="str">
        <f t="shared" si="159"/>
        <v/>
      </c>
      <c r="H1542" s="122" t="str">
        <f t="shared" si="160"/>
        <v/>
      </c>
      <c r="I1542">
        <f t="shared" si="155"/>
        <v>13</v>
      </c>
    </row>
    <row r="1543" spans="1:9" x14ac:dyDescent="0.3">
      <c r="A1543" t="str">
        <f t="shared" si="156"/>
        <v>202613di</v>
      </c>
      <c r="B1543">
        <f t="shared" si="154"/>
        <v>13</v>
      </c>
      <c r="C1543" s="18">
        <f t="shared" si="152"/>
        <v>46105</v>
      </c>
      <c r="D1543" t="str">
        <f t="shared" si="153"/>
        <v>di</v>
      </c>
      <c r="E1543">
        <f t="shared" si="157"/>
        <v>2026</v>
      </c>
      <c r="F1543" t="str">
        <f t="shared" si="158"/>
        <v/>
      </c>
      <c r="G1543" s="122" t="str">
        <f t="shared" si="159"/>
        <v/>
      </c>
      <c r="H1543" s="122" t="str">
        <f t="shared" si="160"/>
        <v/>
      </c>
      <c r="I1543">
        <f t="shared" si="155"/>
        <v>13</v>
      </c>
    </row>
    <row r="1544" spans="1:9" x14ac:dyDescent="0.3">
      <c r="A1544" t="str">
        <f t="shared" si="156"/>
        <v>202613wo</v>
      </c>
      <c r="B1544">
        <f t="shared" si="154"/>
        <v>13</v>
      </c>
      <c r="C1544" s="18">
        <f t="shared" si="152"/>
        <v>46106</v>
      </c>
      <c r="D1544" t="str">
        <f t="shared" si="153"/>
        <v>wo</v>
      </c>
      <c r="E1544">
        <f t="shared" si="157"/>
        <v>2026</v>
      </c>
      <c r="F1544" t="str">
        <f t="shared" si="158"/>
        <v/>
      </c>
      <c r="G1544" s="122" t="str">
        <f t="shared" si="159"/>
        <v/>
      </c>
      <c r="H1544" s="122" t="str">
        <f t="shared" si="160"/>
        <v/>
      </c>
      <c r="I1544">
        <f t="shared" si="155"/>
        <v>13</v>
      </c>
    </row>
    <row r="1545" spans="1:9" x14ac:dyDescent="0.3">
      <c r="A1545" t="str">
        <f t="shared" si="156"/>
        <v>202613do</v>
      </c>
      <c r="B1545">
        <f t="shared" si="154"/>
        <v>13</v>
      </c>
      <c r="C1545" s="18">
        <f t="shared" si="152"/>
        <v>46107</v>
      </c>
      <c r="D1545" t="str">
        <f t="shared" si="153"/>
        <v>do</v>
      </c>
      <c r="E1545">
        <f t="shared" si="157"/>
        <v>2026</v>
      </c>
      <c r="F1545" t="str">
        <f t="shared" si="158"/>
        <v/>
      </c>
      <c r="G1545" s="122" t="str">
        <f t="shared" si="159"/>
        <v/>
      </c>
      <c r="H1545" s="122" t="str">
        <f t="shared" si="160"/>
        <v/>
      </c>
      <c r="I1545">
        <f t="shared" si="155"/>
        <v>13</v>
      </c>
    </row>
    <row r="1546" spans="1:9" x14ac:dyDescent="0.3">
      <c r="A1546" t="str">
        <f t="shared" si="156"/>
        <v>202613vr</v>
      </c>
      <c r="B1546">
        <f t="shared" si="154"/>
        <v>13</v>
      </c>
      <c r="C1546" s="18">
        <f t="shared" ref="C1546:C1609" si="161">C1545+1</f>
        <v>46108</v>
      </c>
      <c r="D1546" t="str">
        <f t="shared" ref="D1546:D1609" si="162">+D1539</f>
        <v>vr</v>
      </c>
      <c r="E1546">
        <f t="shared" si="157"/>
        <v>2026</v>
      </c>
      <c r="F1546" t="str">
        <f t="shared" si="158"/>
        <v/>
      </c>
      <c r="G1546" s="122" t="str">
        <f t="shared" si="159"/>
        <v/>
      </c>
      <c r="H1546" s="122" t="str">
        <f t="shared" si="160"/>
        <v/>
      </c>
      <c r="I1546">
        <f t="shared" si="155"/>
        <v>13</v>
      </c>
    </row>
    <row r="1547" spans="1:9" x14ac:dyDescent="0.3">
      <c r="A1547" t="str">
        <f t="shared" si="156"/>
        <v>202613za</v>
      </c>
      <c r="B1547">
        <f t="shared" si="154"/>
        <v>13</v>
      </c>
      <c r="C1547" s="18">
        <f t="shared" si="161"/>
        <v>46109</v>
      </c>
      <c r="D1547" t="str">
        <f t="shared" si="162"/>
        <v>za</v>
      </c>
      <c r="E1547">
        <f t="shared" si="157"/>
        <v>2026</v>
      </c>
      <c r="F1547" t="str">
        <f t="shared" si="158"/>
        <v/>
      </c>
      <c r="G1547" s="122" t="str">
        <f t="shared" si="159"/>
        <v/>
      </c>
      <c r="H1547" s="122" t="str">
        <f t="shared" si="160"/>
        <v/>
      </c>
      <c r="I1547">
        <f t="shared" si="155"/>
        <v>13</v>
      </c>
    </row>
    <row r="1548" spans="1:9" x14ac:dyDescent="0.3">
      <c r="A1548" t="str">
        <f t="shared" si="156"/>
        <v>202613zo</v>
      </c>
      <c r="B1548">
        <f t="shared" si="154"/>
        <v>13</v>
      </c>
      <c r="C1548" s="18">
        <f t="shared" si="161"/>
        <v>46110</v>
      </c>
      <c r="D1548" t="str">
        <f t="shared" si="162"/>
        <v>zo</v>
      </c>
      <c r="E1548">
        <f t="shared" si="157"/>
        <v>2026</v>
      </c>
      <c r="F1548" t="str">
        <f t="shared" si="158"/>
        <v/>
      </c>
      <c r="G1548" s="122" t="str">
        <f t="shared" si="159"/>
        <v/>
      </c>
      <c r="H1548" s="122" t="str">
        <f t="shared" si="160"/>
        <v/>
      </c>
      <c r="I1548">
        <f t="shared" si="155"/>
        <v>13</v>
      </c>
    </row>
    <row r="1549" spans="1:9" x14ac:dyDescent="0.3">
      <c r="A1549" t="str">
        <f t="shared" si="156"/>
        <v>202614ma</v>
      </c>
      <c r="B1549">
        <f t="shared" ref="B1549:B1612" si="163">B1542+1</f>
        <v>14</v>
      </c>
      <c r="C1549" s="18">
        <f t="shared" si="161"/>
        <v>46111</v>
      </c>
      <c r="D1549" t="str">
        <f t="shared" si="162"/>
        <v>ma</v>
      </c>
      <c r="E1549">
        <f t="shared" si="157"/>
        <v>2026</v>
      </c>
      <c r="F1549" t="str">
        <f t="shared" si="158"/>
        <v/>
      </c>
      <c r="G1549" s="122" t="str">
        <f t="shared" si="159"/>
        <v/>
      </c>
      <c r="H1549" s="122" t="str">
        <f t="shared" si="160"/>
        <v/>
      </c>
      <c r="I1549">
        <f t="shared" ref="I1549:I1612" si="164">+I1542+1</f>
        <v>14</v>
      </c>
    </row>
    <row r="1550" spans="1:9" x14ac:dyDescent="0.3">
      <c r="A1550" t="str">
        <f t="shared" si="156"/>
        <v>202614di</v>
      </c>
      <c r="B1550">
        <f t="shared" si="163"/>
        <v>14</v>
      </c>
      <c r="C1550" s="18">
        <f t="shared" si="161"/>
        <v>46112</v>
      </c>
      <c r="D1550" t="str">
        <f t="shared" si="162"/>
        <v>di</v>
      </c>
      <c r="E1550">
        <f t="shared" si="157"/>
        <v>2026</v>
      </c>
      <c r="F1550" t="str">
        <f t="shared" si="158"/>
        <v/>
      </c>
      <c r="G1550" s="122" t="str">
        <f t="shared" si="159"/>
        <v/>
      </c>
      <c r="H1550" s="122" t="str">
        <f t="shared" si="160"/>
        <v/>
      </c>
      <c r="I1550">
        <f t="shared" si="164"/>
        <v>14</v>
      </c>
    </row>
    <row r="1551" spans="1:9" x14ac:dyDescent="0.3">
      <c r="A1551" t="str">
        <f t="shared" si="156"/>
        <v>202614wo</v>
      </c>
      <c r="B1551">
        <f t="shared" si="163"/>
        <v>14</v>
      </c>
      <c r="C1551" s="18">
        <f t="shared" si="161"/>
        <v>46113</v>
      </c>
      <c r="D1551" t="str">
        <f t="shared" si="162"/>
        <v>wo</v>
      </c>
      <c r="E1551">
        <f t="shared" si="157"/>
        <v>2026</v>
      </c>
      <c r="F1551" t="str">
        <f t="shared" si="158"/>
        <v/>
      </c>
      <c r="G1551" s="122" t="str">
        <f t="shared" si="159"/>
        <v/>
      </c>
      <c r="H1551" s="122" t="str">
        <f t="shared" si="160"/>
        <v/>
      </c>
      <c r="I1551">
        <f t="shared" si="164"/>
        <v>14</v>
      </c>
    </row>
    <row r="1552" spans="1:9" x14ac:dyDescent="0.3">
      <c r="A1552" t="str">
        <f t="shared" si="156"/>
        <v>202614do</v>
      </c>
      <c r="B1552">
        <f t="shared" si="163"/>
        <v>14</v>
      </c>
      <c r="C1552" s="18">
        <f t="shared" si="161"/>
        <v>46114</v>
      </c>
      <c r="D1552" t="str">
        <f t="shared" si="162"/>
        <v>do</v>
      </c>
      <c r="E1552">
        <f t="shared" si="157"/>
        <v>2026</v>
      </c>
      <c r="F1552" t="str">
        <f t="shared" si="158"/>
        <v/>
      </c>
      <c r="G1552" s="122" t="str">
        <f t="shared" si="159"/>
        <v/>
      </c>
      <c r="H1552" s="122" t="str">
        <f t="shared" si="160"/>
        <v/>
      </c>
      <c r="I1552">
        <f t="shared" si="164"/>
        <v>14</v>
      </c>
    </row>
    <row r="1553" spans="1:9" x14ac:dyDescent="0.3">
      <c r="A1553" t="str">
        <f t="shared" si="156"/>
        <v>202614vr</v>
      </c>
      <c r="B1553">
        <f t="shared" si="163"/>
        <v>14</v>
      </c>
      <c r="C1553" s="18">
        <f t="shared" si="161"/>
        <v>46115</v>
      </c>
      <c r="D1553" t="str">
        <f t="shared" si="162"/>
        <v>vr</v>
      </c>
      <c r="E1553">
        <f t="shared" si="157"/>
        <v>2026</v>
      </c>
      <c r="F1553" t="str">
        <f t="shared" si="158"/>
        <v>Vakantie</v>
      </c>
      <c r="G1553" s="122" t="str">
        <f t="shared" si="159"/>
        <v>Vakantie</v>
      </c>
      <c r="H1553" s="122" t="str">
        <f t="shared" si="160"/>
        <v>Vakantie</v>
      </c>
      <c r="I1553">
        <f t="shared" si="164"/>
        <v>14</v>
      </c>
    </row>
    <row r="1554" spans="1:9" x14ac:dyDescent="0.3">
      <c r="A1554" t="str">
        <f t="shared" si="156"/>
        <v>202614za</v>
      </c>
      <c r="B1554">
        <f t="shared" si="163"/>
        <v>14</v>
      </c>
      <c r="C1554" s="18">
        <f t="shared" si="161"/>
        <v>46116</v>
      </c>
      <c r="D1554" t="str">
        <f t="shared" si="162"/>
        <v>za</v>
      </c>
      <c r="E1554">
        <f t="shared" si="157"/>
        <v>2026</v>
      </c>
      <c r="F1554" t="str">
        <f t="shared" si="158"/>
        <v/>
      </c>
      <c r="G1554" s="122" t="str">
        <f t="shared" si="159"/>
        <v/>
      </c>
      <c r="H1554" s="122" t="str">
        <f t="shared" si="160"/>
        <v/>
      </c>
      <c r="I1554">
        <f t="shared" si="164"/>
        <v>14</v>
      </c>
    </row>
    <row r="1555" spans="1:9" x14ac:dyDescent="0.3">
      <c r="A1555" t="str">
        <f t="shared" si="156"/>
        <v>202614zo</v>
      </c>
      <c r="B1555">
        <f t="shared" si="163"/>
        <v>14</v>
      </c>
      <c r="C1555" s="18">
        <f t="shared" si="161"/>
        <v>46117</v>
      </c>
      <c r="D1555" t="str">
        <f t="shared" si="162"/>
        <v>zo</v>
      </c>
      <c r="E1555">
        <f t="shared" si="157"/>
        <v>2026</v>
      </c>
      <c r="F1555" t="str">
        <f t="shared" si="158"/>
        <v/>
      </c>
      <c r="G1555" s="122" t="str">
        <f t="shared" si="159"/>
        <v/>
      </c>
      <c r="H1555" s="122" t="str">
        <f t="shared" si="160"/>
        <v/>
      </c>
      <c r="I1555">
        <f t="shared" si="164"/>
        <v>14</v>
      </c>
    </row>
    <row r="1556" spans="1:9" x14ac:dyDescent="0.3">
      <c r="A1556" t="str">
        <f t="shared" si="156"/>
        <v>202615ma</v>
      </c>
      <c r="B1556">
        <f t="shared" si="163"/>
        <v>15</v>
      </c>
      <c r="C1556" s="18">
        <f t="shared" si="161"/>
        <v>46118</v>
      </c>
      <c r="D1556" t="str">
        <f t="shared" si="162"/>
        <v>ma</v>
      </c>
      <c r="E1556">
        <f t="shared" si="157"/>
        <v>2026</v>
      </c>
      <c r="F1556" t="str">
        <f t="shared" si="158"/>
        <v>Vakantie</v>
      </c>
      <c r="G1556" s="122" t="str">
        <f t="shared" si="159"/>
        <v>Vakantie</v>
      </c>
      <c r="H1556" s="122" t="str">
        <f t="shared" si="160"/>
        <v>Vakantie</v>
      </c>
      <c r="I1556">
        <f t="shared" si="164"/>
        <v>15</v>
      </c>
    </row>
    <row r="1557" spans="1:9" x14ac:dyDescent="0.3">
      <c r="A1557" t="str">
        <f t="shared" si="156"/>
        <v>202615di</v>
      </c>
      <c r="B1557">
        <f t="shared" si="163"/>
        <v>15</v>
      </c>
      <c r="C1557" s="18">
        <f t="shared" si="161"/>
        <v>46119</v>
      </c>
      <c r="D1557" t="str">
        <f t="shared" si="162"/>
        <v>di</v>
      </c>
      <c r="E1557">
        <f t="shared" si="157"/>
        <v>2026</v>
      </c>
      <c r="F1557" t="str">
        <f t="shared" si="158"/>
        <v/>
      </c>
      <c r="G1557" s="122" t="str">
        <f t="shared" si="159"/>
        <v/>
      </c>
      <c r="H1557" s="122" t="str">
        <f t="shared" si="160"/>
        <v/>
      </c>
      <c r="I1557">
        <f t="shared" si="164"/>
        <v>15</v>
      </c>
    </row>
    <row r="1558" spans="1:9" x14ac:dyDescent="0.3">
      <c r="A1558" t="str">
        <f t="shared" si="156"/>
        <v>202615wo</v>
      </c>
      <c r="B1558">
        <f t="shared" si="163"/>
        <v>15</v>
      </c>
      <c r="C1558" s="18">
        <f t="shared" si="161"/>
        <v>46120</v>
      </c>
      <c r="D1558" t="str">
        <f t="shared" si="162"/>
        <v>wo</v>
      </c>
      <c r="E1558">
        <f t="shared" si="157"/>
        <v>2026</v>
      </c>
      <c r="F1558" t="str">
        <f t="shared" si="158"/>
        <v/>
      </c>
      <c r="G1558" s="122" t="str">
        <f t="shared" si="159"/>
        <v/>
      </c>
      <c r="H1558" s="122" t="str">
        <f t="shared" si="160"/>
        <v/>
      </c>
      <c r="I1558">
        <f t="shared" si="164"/>
        <v>15</v>
      </c>
    </row>
    <row r="1559" spans="1:9" x14ac:dyDescent="0.3">
      <c r="A1559" t="str">
        <f t="shared" si="156"/>
        <v>202615do</v>
      </c>
      <c r="B1559">
        <f t="shared" si="163"/>
        <v>15</v>
      </c>
      <c r="C1559" s="18">
        <f t="shared" si="161"/>
        <v>46121</v>
      </c>
      <c r="D1559" t="str">
        <f t="shared" si="162"/>
        <v>do</v>
      </c>
      <c r="E1559">
        <f t="shared" si="157"/>
        <v>2026</v>
      </c>
      <c r="F1559" t="str">
        <f t="shared" si="158"/>
        <v/>
      </c>
      <c r="G1559" s="122" t="str">
        <f t="shared" si="159"/>
        <v/>
      </c>
      <c r="H1559" s="122" t="str">
        <f t="shared" si="160"/>
        <v/>
      </c>
      <c r="I1559">
        <f t="shared" si="164"/>
        <v>15</v>
      </c>
    </row>
    <row r="1560" spans="1:9" x14ac:dyDescent="0.3">
      <c r="A1560" t="str">
        <f t="shared" si="156"/>
        <v>202615vr</v>
      </c>
      <c r="B1560">
        <f t="shared" si="163"/>
        <v>15</v>
      </c>
      <c r="C1560" s="18">
        <f t="shared" si="161"/>
        <v>46122</v>
      </c>
      <c r="D1560" t="str">
        <f t="shared" si="162"/>
        <v>vr</v>
      </c>
      <c r="E1560">
        <f t="shared" si="157"/>
        <v>2026</v>
      </c>
      <c r="F1560" t="str">
        <f t="shared" si="158"/>
        <v/>
      </c>
      <c r="G1560" s="122" t="str">
        <f t="shared" si="159"/>
        <v/>
      </c>
      <c r="H1560" s="122" t="str">
        <f t="shared" si="160"/>
        <v/>
      </c>
      <c r="I1560">
        <f t="shared" si="164"/>
        <v>15</v>
      </c>
    </row>
    <row r="1561" spans="1:9" x14ac:dyDescent="0.3">
      <c r="A1561" t="str">
        <f t="shared" si="156"/>
        <v>202615za</v>
      </c>
      <c r="B1561">
        <f t="shared" si="163"/>
        <v>15</v>
      </c>
      <c r="C1561" s="18">
        <f t="shared" si="161"/>
        <v>46123</v>
      </c>
      <c r="D1561" t="str">
        <f t="shared" si="162"/>
        <v>za</v>
      </c>
      <c r="E1561">
        <f t="shared" si="157"/>
        <v>2026</v>
      </c>
      <c r="F1561" t="str">
        <f t="shared" si="158"/>
        <v/>
      </c>
      <c r="G1561" s="122" t="str">
        <f t="shared" si="159"/>
        <v/>
      </c>
      <c r="H1561" s="122" t="str">
        <f t="shared" si="160"/>
        <v/>
      </c>
      <c r="I1561">
        <f t="shared" si="164"/>
        <v>15</v>
      </c>
    </row>
    <row r="1562" spans="1:9" x14ac:dyDescent="0.3">
      <c r="A1562" t="str">
        <f t="shared" si="156"/>
        <v>202615zo</v>
      </c>
      <c r="B1562">
        <f t="shared" si="163"/>
        <v>15</v>
      </c>
      <c r="C1562" s="18">
        <f t="shared" si="161"/>
        <v>46124</v>
      </c>
      <c r="D1562" t="str">
        <f t="shared" si="162"/>
        <v>zo</v>
      </c>
      <c r="E1562">
        <f t="shared" si="157"/>
        <v>2026</v>
      </c>
      <c r="F1562" t="str">
        <f t="shared" si="158"/>
        <v/>
      </c>
      <c r="G1562" s="122" t="str">
        <f t="shared" si="159"/>
        <v/>
      </c>
      <c r="H1562" s="122" t="str">
        <f t="shared" si="160"/>
        <v/>
      </c>
      <c r="I1562">
        <f t="shared" si="164"/>
        <v>15</v>
      </c>
    </row>
    <row r="1563" spans="1:9" x14ac:dyDescent="0.3">
      <c r="A1563" t="str">
        <f t="shared" si="156"/>
        <v>202616ma</v>
      </c>
      <c r="B1563">
        <f t="shared" si="163"/>
        <v>16</v>
      </c>
      <c r="C1563" s="18">
        <f t="shared" si="161"/>
        <v>46125</v>
      </c>
      <c r="D1563" t="str">
        <f t="shared" si="162"/>
        <v>ma</v>
      </c>
      <c r="E1563">
        <f t="shared" si="157"/>
        <v>2026</v>
      </c>
      <c r="F1563" t="str">
        <f t="shared" si="158"/>
        <v/>
      </c>
      <c r="G1563" s="122" t="str">
        <f t="shared" si="159"/>
        <v/>
      </c>
      <c r="H1563" s="122" t="str">
        <f t="shared" si="160"/>
        <v/>
      </c>
      <c r="I1563">
        <f t="shared" si="164"/>
        <v>16</v>
      </c>
    </row>
    <row r="1564" spans="1:9" x14ac:dyDescent="0.3">
      <c r="A1564" t="str">
        <f t="shared" si="156"/>
        <v>202616di</v>
      </c>
      <c r="B1564">
        <f t="shared" si="163"/>
        <v>16</v>
      </c>
      <c r="C1564" s="18">
        <f t="shared" si="161"/>
        <v>46126</v>
      </c>
      <c r="D1564" t="str">
        <f t="shared" si="162"/>
        <v>di</v>
      </c>
      <c r="E1564">
        <f t="shared" si="157"/>
        <v>2026</v>
      </c>
      <c r="F1564" t="str">
        <f t="shared" si="158"/>
        <v/>
      </c>
      <c r="G1564" s="122" t="str">
        <f t="shared" si="159"/>
        <v/>
      </c>
      <c r="H1564" s="122" t="str">
        <f t="shared" si="160"/>
        <v/>
      </c>
      <c r="I1564">
        <f t="shared" si="164"/>
        <v>16</v>
      </c>
    </row>
    <row r="1565" spans="1:9" x14ac:dyDescent="0.3">
      <c r="A1565" t="str">
        <f t="shared" si="156"/>
        <v>202616wo</v>
      </c>
      <c r="B1565">
        <f t="shared" si="163"/>
        <v>16</v>
      </c>
      <c r="C1565" s="18">
        <f t="shared" si="161"/>
        <v>46127</v>
      </c>
      <c r="D1565" t="str">
        <f t="shared" si="162"/>
        <v>wo</v>
      </c>
      <c r="E1565">
        <f t="shared" si="157"/>
        <v>2026</v>
      </c>
      <c r="F1565" t="str">
        <f t="shared" si="158"/>
        <v/>
      </c>
      <c r="G1565" s="122" t="str">
        <f t="shared" si="159"/>
        <v/>
      </c>
      <c r="H1565" s="122" t="str">
        <f t="shared" si="160"/>
        <v/>
      </c>
      <c r="I1565">
        <f t="shared" si="164"/>
        <v>16</v>
      </c>
    </row>
    <row r="1566" spans="1:9" x14ac:dyDescent="0.3">
      <c r="A1566" t="str">
        <f t="shared" si="156"/>
        <v>202616do</v>
      </c>
      <c r="B1566">
        <f t="shared" si="163"/>
        <v>16</v>
      </c>
      <c r="C1566" s="18">
        <f t="shared" si="161"/>
        <v>46128</v>
      </c>
      <c r="D1566" t="str">
        <f t="shared" si="162"/>
        <v>do</v>
      </c>
      <c r="E1566">
        <f t="shared" si="157"/>
        <v>2026</v>
      </c>
      <c r="F1566" t="str">
        <f t="shared" si="158"/>
        <v/>
      </c>
      <c r="G1566" s="122" t="str">
        <f t="shared" si="159"/>
        <v/>
      </c>
      <c r="H1566" s="122" t="str">
        <f t="shared" si="160"/>
        <v/>
      </c>
      <c r="I1566">
        <f t="shared" si="164"/>
        <v>16</v>
      </c>
    </row>
    <row r="1567" spans="1:9" x14ac:dyDescent="0.3">
      <c r="A1567" t="str">
        <f t="shared" si="156"/>
        <v>202616vr</v>
      </c>
      <c r="B1567">
        <f t="shared" si="163"/>
        <v>16</v>
      </c>
      <c r="C1567" s="18">
        <f t="shared" si="161"/>
        <v>46129</v>
      </c>
      <c r="D1567" t="str">
        <f t="shared" si="162"/>
        <v>vr</v>
      </c>
      <c r="E1567">
        <f t="shared" si="157"/>
        <v>2026</v>
      </c>
      <c r="F1567" t="str">
        <f t="shared" si="158"/>
        <v/>
      </c>
      <c r="G1567" s="122" t="str">
        <f t="shared" si="159"/>
        <v/>
      </c>
      <c r="H1567" s="122" t="str">
        <f t="shared" si="160"/>
        <v/>
      </c>
      <c r="I1567">
        <f t="shared" si="164"/>
        <v>16</v>
      </c>
    </row>
    <row r="1568" spans="1:9" x14ac:dyDescent="0.3">
      <c r="A1568" t="str">
        <f t="shared" si="156"/>
        <v>202616za</v>
      </c>
      <c r="B1568">
        <f t="shared" si="163"/>
        <v>16</v>
      </c>
      <c r="C1568" s="18">
        <f t="shared" si="161"/>
        <v>46130</v>
      </c>
      <c r="D1568" t="str">
        <f t="shared" si="162"/>
        <v>za</v>
      </c>
      <c r="E1568">
        <f t="shared" si="157"/>
        <v>2026</v>
      </c>
      <c r="F1568" t="str">
        <f t="shared" si="158"/>
        <v/>
      </c>
      <c r="G1568" s="122" t="str">
        <f t="shared" si="159"/>
        <v/>
      </c>
      <c r="H1568" s="122" t="str">
        <f t="shared" si="160"/>
        <v/>
      </c>
      <c r="I1568">
        <f t="shared" si="164"/>
        <v>16</v>
      </c>
    </row>
    <row r="1569" spans="1:9" x14ac:dyDescent="0.3">
      <c r="A1569" t="str">
        <f t="shared" si="156"/>
        <v>202616zo</v>
      </c>
      <c r="B1569">
        <f t="shared" si="163"/>
        <v>16</v>
      </c>
      <c r="C1569" s="18">
        <f t="shared" si="161"/>
        <v>46131</v>
      </c>
      <c r="D1569" t="str">
        <f t="shared" si="162"/>
        <v>zo</v>
      </c>
      <c r="E1569">
        <f t="shared" si="157"/>
        <v>2026</v>
      </c>
      <c r="F1569" t="str">
        <f t="shared" si="158"/>
        <v/>
      </c>
      <c r="G1569" s="122" t="str">
        <f t="shared" si="159"/>
        <v/>
      </c>
      <c r="H1569" s="122" t="str">
        <f t="shared" si="160"/>
        <v/>
      </c>
      <c r="I1569">
        <f t="shared" si="164"/>
        <v>16</v>
      </c>
    </row>
    <row r="1570" spans="1:9" x14ac:dyDescent="0.3">
      <c r="A1570" t="str">
        <f t="shared" si="156"/>
        <v>202617ma</v>
      </c>
      <c r="B1570">
        <f t="shared" si="163"/>
        <v>17</v>
      </c>
      <c r="C1570" s="18">
        <f t="shared" si="161"/>
        <v>46132</v>
      </c>
      <c r="D1570" t="str">
        <f t="shared" si="162"/>
        <v>ma</v>
      </c>
      <c r="E1570">
        <f t="shared" si="157"/>
        <v>2026</v>
      </c>
      <c r="F1570" t="str">
        <f t="shared" si="158"/>
        <v/>
      </c>
      <c r="G1570" s="122" t="str">
        <f t="shared" si="159"/>
        <v/>
      </c>
      <c r="H1570" s="122" t="str">
        <f t="shared" si="160"/>
        <v/>
      </c>
      <c r="I1570">
        <f t="shared" si="164"/>
        <v>17</v>
      </c>
    </row>
    <row r="1571" spans="1:9" x14ac:dyDescent="0.3">
      <c r="A1571" t="str">
        <f t="shared" si="156"/>
        <v>202617di</v>
      </c>
      <c r="B1571">
        <f t="shared" si="163"/>
        <v>17</v>
      </c>
      <c r="C1571" s="18">
        <f t="shared" si="161"/>
        <v>46133</v>
      </c>
      <c r="D1571" t="str">
        <f t="shared" si="162"/>
        <v>di</v>
      </c>
      <c r="E1571">
        <f t="shared" si="157"/>
        <v>2026</v>
      </c>
      <c r="F1571" t="str">
        <f t="shared" si="158"/>
        <v/>
      </c>
      <c r="G1571" s="122" t="str">
        <f t="shared" si="159"/>
        <v/>
      </c>
      <c r="H1571" s="122" t="str">
        <f t="shared" si="160"/>
        <v/>
      </c>
      <c r="I1571">
        <f t="shared" si="164"/>
        <v>17</v>
      </c>
    </row>
    <row r="1572" spans="1:9" x14ac:dyDescent="0.3">
      <c r="A1572" t="str">
        <f t="shared" si="156"/>
        <v>202617wo</v>
      </c>
      <c r="B1572">
        <f t="shared" si="163"/>
        <v>17</v>
      </c>
      <c r="C1572" s="18">
        <f t="shared" si="161"/>
        <v>46134</v>
      </c>
      <c r="D1572" t="str">
        <f t="shared" si="162"/>
        <v>wo</v>
      </c>
      <c r="E1572">
        <f t="shared" si="157"/>
        <v>2026</v>
      </c>
      <c r="F1572" t="str">
        <f t="shared" si="158"/>
        <v/>
      </c>
      <c r="G1572" s="122" t="str">
        <f t="shared" si="159"/>
        <v/>
      </c>
      <c r="H1572" s="122" t="str">
        <f t="shared" si="160"/>
        <v/>
      </c>
      <c r="I1572">
        <f t="shared" si="164"/>
        <v>17</v>
      </c>
    </row>
    <row r="1573" spans="1:9" x14ac:dyDescent="0.3">
      <c r="A1573" t="str">
        <f t="shared" si="156"/>
        <v>202617do</v>
      </c>
      <c r="B1573">
        <f t="shared" si="163"/>
        <v>17</v>
      </c>
      <c r="C1573" s="18">
        <f t="shared" si="161"/>
        <v>46135</v>
      </c>
      <c r="D1573" t="str">
        <f t="shared" si="162"/>
        <v>do</v>
      </c>
      <c r="E1573">
        <f t="shared" si="157"/>
        <v>2026</v>
      </c>
      <c r="F1573" t="str">
        <f t="shared" si="158"/>
        <v/>
      </c>
      <c r="G1573" s="122" t="str">
        <f t="shared" si="159"/>
        <v/>
      </c>
      <c r="H1573" s="122" t="str">
        <f t="shared" si="160"/>
        <v/>
      </c>
      <c r="I1573">
        <f t="shared" si="164"/>
        <v>17</v>
      </c>
    </row>
    <row r="1574" spans="1:9" x14ac:dyDescent="0.3">
      <c r="A1574" t="str">
        <f t="shared" si="156"/>
        <v>202617vr</v>
      </c>
      <c r="B1574">
        <f t="shared" si="163"/>
        <v>17</v>
      </c>
      <c r="C1574" s="18">
        <f t="shared" si="161"/>
        <v>46136</v>
      </c>
      <c r="D1574" t="str">
        <f t="shared" si="162"/>
        <v>vr</v>
      </c>
      <c r="E1574">
        <f t="shared" si="157"/>
        <v>2026</v>
      </c>
      <c r="F1574" t="str">
        <f t="shared" si="158"/>
        <v/>
      </c>
      <c r="G1574" s="122" t="str">
        <f t="shared" si="159"/>
        <v/>
      </c>
      <c r="H1574" s="122" t="str">
        <f t="shared" si="160"/>
        <v/>
      </c>
      <c r="I1574">
        <f t="shared" si="164"/>
        <v>17</v>
      </c>
    </row>
    <row r="1575" spans="1:9" x14ac:dyDescent="0.3">
      <c r="A1575" t="str">
        <f t="shared" si="156"/>
        <v>202617za</v>
      </c>
      <c r="B1575">
        <f t="shared" si="163"/>
        <v>17</v>
      </c>
      <c r="C1575" s="18">
        <f t="shared" si="161"/>
        <v>46137</v>
      </c>
      <c r="D1575" t="str">
        <f t="shared" si="162"/>
        <v>za</v>
      </c>
      <c r="E1575">
        <f t="shared" si="157"/>
        <v>2026</v>
      </c>
      <c r="F1575" t="str">
        <f t="shared" si="158"/>
        <v/>
      </c>
      <c r="G1575" s="122" t="str">
        <f t="shared" si="159"/>
        <v/>
      </c>
      <c r="H1575" s="122" t="str">
        <f t="shared" si="160"/>
        <v/>
      </c>
      <c r="I1575">
        <f t="shared" si="164"/>
        <v>17</v>
      </c>
    </row>
    <row r="1576" spans="1:9" x14ac:dyDescent="0.3">
      <c r="A1576" t="str">
        <f t="shared" si="156"/>
        <v>202617zo</v>
      </c>
      <c r="B1576">
        <f t="shared" si="163"/>
        <v>17</v>
      </c>
      <c r="C1576" s="18">
        <f t="shared" si="161"/>
        <v>46138</v>
      </c>
      <c r="D1576" t="str">
        <f t="shared" si="162"/>
        <v>zo</v>
      </c>
      <c r="E1576">
        <f t="shared" si="157"/>
        <v>2026</v>
      </c>
      <c r="F1576" t="str">
        <f t="shared" si="158"/>
        <v/>
      </c>
      <c r="G1576" s="122" t="str">
        <f t="shared" si="159"/>
        <v/>
      </c>
      <c r="H1576" s="122" t="str">
        <f t="shared" si="160"/>
        <v/>
      </c>
      <c r="I1576">
        <f t="shared" si="164"/>
        <v>17</v>
      </c>
    </row>
    <row r="1577" spans="1:9" x14ac:dyDescent="0.3">
      <c r="A1577" t="str">
        <f t="shared" si="156"/>
        <v>202618ma</v>
      </c>
      <c r="B1577">
        <f t="shared" si="163"/>
        <v>18</v>
      </c>
      <c r="C1577" s="18">
        <f t="shared" si="161"/>
        <v>46139</v>
      </c>
      <c r="D1577" t="str">
        <f t="shared" si="162"/>
        <v>ma</v>
      </c>
      <c r="E1577">
        <f t="shared" si="157"/>
        <v>2026</v>
      </c>
      <c r="F1577" t="str">
        <f t="shared" si="158"/>
        <v>Vakantie</v>
      </c>
      <c r="G1577" s="122" t="str">
        <f t="shared" si="159"/>
        <v>Vakantie</v>
      </c>
      <c r="H1577" s="122" t="str">
        <f t="shared" si="160"/>
        <v>Vakantie</v>
      </c>
      <c r="I1577">
        <f t="shared" si="164"/>
        <v>18</v>
      </c>
    </row>
    <row r="1578" spans="1:9" x14ac:dyDescent="0.3">
      <c r="A1578" t="str">
        <f t="shared" si="156"/>
        <v>202618di</v>
      </c>
      <c r="B1578">
        <f t="shared" si="163"/>
        <v>18</v>
      </c>
      <c r="C1578" s="18">
        <f t="shared" si="161"/>
        <v>46140</v>
      </c>
      <c r="D1578" t="str">
        <f t="shared" si="162"/>
        <v>di</v>
      </c>
      <c r="E1578">
        <f t="shared" si="157"/>
        <v>2026</v>
      </c>
      <c r="F1578" t="str">
        <f t="shared" si="158"/>
        <v>Vakantie</v>
      </c>
      <c r="G1578" s="122" t="str">
        <f t="shared" si="159"/>
        <v>Vakantie</v>
      </c>
      <c r="H1578" s="122" t="str">
        <f t="shared" si="160"/>
        <v>Vakantie</v>
      </c>
      <c r="I1578">
        <f t="shared" si="164"/>
        <v>18</v>
      </c>
    </row>
    <row r="1579" spans="1:9" x14ac:dyDescent="0.3">
      <c r="A1579" t="str">
        <f t="shared" si="156"/>
        <v>202618wo</v>
      </c>
      <c r="B1579">
        <f t="shared" si="163"/>
        <v>18</v>
      </c>
      <c r="C1579" s="18">
        <f t="shared" si="161"/>
        <v>46141</v>
      </c>
      <c r="D1579" t="str">
        <f t="shared" si="162"/>
        <v>wo</v>
      </c>
      <c r="E1579">
        <f t="shared" si="157"/>
        <v>2026</v>
      </c>
      <c r="F1579" t="str">
        <f t="shared" si="158"/>
        <v>Vakantie</v>
      </c>
      <c r="G1579" s="122" t="str">
        <f t="shared" si="159"/>
        <v>Vakantie</v>
      </c>
      <c r="H1579" s="122" t="str">
        <f t="shared" si="160"/>
        <v>Vakantie</v>
      </c>
      <c r="I1579">
        <f t="shared" si="164"/>
        <v>18</v>
      </c>
    </row>
    <row r="1580" spans="1:9" x14ac:dyDescent="0.3">
      <c r="A1580" t="str">
        <f t="shared" si="156"/>
        <v>202618do</v>
      </c>
      <c r="B1580">
        <f t="shared" si="163"/>
        <v>18</v>
      </c>
      <c r="C1580" s="18">
        <f t="shared" si="161"/>
        <v>46142</v>
      </c>
      <c r="D1580" t="str">
        <f t="shared" si="162"/>
        <v>do</v>
      </c>
      <c r="E1580">
        <f t="shared" si="157"/>
        <v>2026</v>
      </c>
      <c r="F1580" t="str">
        <f t="shared" si="158"/>
        <v>Vakantie</v>
      </c>
      <c r="G1580" s="122" t="str">
        <f t="shared" si="159"/>
        <v>Vakantie</v>
      </c>
      <c r="H1580" s="122" t="str">
        <f t="shared" si="160"/>
        <v>Vakantie</v>
      </c>
      <c r="I1580">
        <f t="shared" si="164"/>
        <v>18</v>
      </c>
    </row>
    <row r="1581" spans="1:9" x14ac:dyDescent="0.3">
      <c r="A1581" t="str">
        <f t="shared" si="156"/>
        <v>202618vr</v>
      </c>
      <c r="B1581">
        <f t="shared" si="163"/>
        <v>18</v>
      </c>
      <c r="C1581" s="18">
        <f t="shared" si="161"/>
        <v>46143</v>
      </c>
      <c r="D1581" t="str">
        <f t="shared" si="162"/>
        <v>vr</v>
      </c>
      <c r="E1581">
        <f t="shared" si="157"/>
        <v>2026</v>
      </c>
      <c r="F1581" t="str">
        <f t="shared" si="158"/>
        <v>Vakantie</v>
      </c>
      <c r="G1581" s="122" t="str">
        <f t="shared" si="159"/>
        <v>Vakantie</v>
      </c>
      <c r="H1581" s="122" t="str">
        <f t="shared" si="160"/>
        <v>Vakantie</v>
      </c>
      <c r="I1581">
        <f t="shared" si="164"/>
        <v>18</v>
      </c>
    </row>
    <row r="1582" spans="1:9" x14ac:dyDescent="0.3">
      <c r="A1582" t="str">
        <f t="shared" si="156"/>
        <v>202618za</v>
      </c>
      <c r="B1582">
        <f t="shared" si="163"/>
        <v>18</v>
      </c>
      <c r="C1582" s="18">
        <f t="shared" si="161"/>
        <v>46144</v>
      </c>
      <c r="D1582" t="str">
        <f t="shared" si="162"/>
        <v>za</v>
      </c>
      <c r="E1582">
        <f t="shared" si="157"/>
        <v>2026</v>
      </c>
      <c r="F1582" t="str">
        <f t="shared" si="158"/>
        <v>Vakantie</v>
      </c>
      <c r="G1582" s="122" t="str">
        <f t="shared" si="159"/>
        <v>Vakantie</v>
      </c>
      <c r="H1582" s="122" t="str">
        <f t="shared" si="160"/>
        <v>Vakantie</v>
      </c>
      <c r="I1582">
        <f t="shared" si="164"/>
        <v>18</v>
      </c>
    </row>
    <row r="1583" spans="1:9" x14ac:dyDescent="0.3">
      <c r="A1583" t="str">
        <f t="shared" si="156"/>
        <v>202618zo</v>
      </c>
      <c r="B1583">
        <f t="shared" si="163"/>
        <v>18</v>
      </c>
      <c r="C1583" s="18">
        <f t="shared" si="161"/>
        <v>46145</v>
      </c>
      <c r="D1583" t="str">
        <f t="shared" si="162"/>
        <v>zo</v>
      </c>
      <c r="E1583">
        <f t="shared" si="157"/>
        <v>2026</v>
      </c>
      <c r="F1583" t="str">
        <f t="shared" si="158"/>
        <v>Vakantie</v>
      </c>
      <c r="G1583" s="122" t="str">
        <f t="shared" si="159"/>
        <v>Vakantie</v>
      </c>
      <c r="H1583" s="122" t="str">
        <f t="shared" si="160"/>
        <v>Vakantie</v>
      </c>
      <c r="I1583">
        <f t="shared" si="164"/>
        <v>18</v>
      </c>
    </row>
    <row r="1584" spans="1:9" x14ac:dyDescent="0.3">
      <c r="A1584" t="str">
        <f t="shared" si="156"/>
        <v>202619ma</v>
      </c>
      <c r="B1584">
        <f t="shared" si="163"/>
        <v>19</v>
      </c>
      <c r="C1584" s="18">
        <f t="shared" si="161"/>
        <v>46146</v>
      </c>
      <c r="D1584" t="str">
        <f t="shared" si="162"/>
        <v>ma</v>
      </c>
      <c r="E1584">
        <f t="shared" si="157"/>
        <v>2026</v>
      </c>
      <c r="F1584" t="str">
        <f t="shared" si="158"/>
        <v/>
      </c>
      <c r="G1584" s="122" t="str">
        <f t="shared" si="159"/>
        <v/>
      </c>
      <c r="H1584" s="122" t="str">
        <f t="shared" si="160"/>
        <v/>
      </c>
      <c r="I1584">
        <f t="shared" si="164"/>
        <v>19</v>
      </c>
    </row>
    <row r="1585" spans="1:9" x14ac:dyDescent="0.3">
      <c r="A1585" t="str">
        <f t="shared" si="156"/>
        <v>202619di</v>
      </c>
      <c r="B1585">
        <f t="shared" si="163"/>
        <v>19</v>
      </c>
      <c r="C1585" s="18">
        <f t="shared" si="161"/>
        <v>46147</v>
      </c>
      <c r="D1585" t="str">
        <f t="shared" si="162"/>
        <v>di</v>
      </c>
      <c r="E1585">
        <f t="shared" si="157"/>
        <v>2026</v>
      </c>
      <c r="F1585" t="str">
        <f t="shared" si="158"/>
        <v>Vakantie</v>
      </c>
      <c r="G1585" s="122" t="str">
        <f t="shared" si="159"/>
        <v>Vakantie</v>
      </c>
      <c r="H1585" s="122" t="str">
        <f t="shared" si="160"/>
        <v>Vakantie</v>
      </c>
      <c r="I1585">
        <f t="shared" si="164"/>
        <v>19</v>
      </c>
    </row>
    <row r="1586" spans="1:9" x14ac:dyDescent="0.3">
      <c r="A1586" t="str">
        <f t="shared" ref="A1586:A1649" si="165">E1586&amp;B1586&amp;D1586</f>
        <v>202619wo</v>
      </c>
      <c r="B1586">
        <f t="shared" si="163"/>
        <v>19</v>
      </c>
      <c r="C1586" s="18">
        <f t="shared" si="161"/>
        <v>46148</v>
      </c>
      <c r="D1586" t="str">
        <f t="shared" si="162"/>
        <v>wo</v>
      </c>
      <c r="E1586">
        <f t="shared" ref="E1586:E1649" si="166">YEAR(C1586)</f>
        <v>2026</v>
      </c>
      <c r="F1586" t="str">
        <f t="shared" ref="F1586:F1649" si="167">IF(AND(C1586&gt;=$N$4,C1586&lt;=$O$4),"Vakantie",IF(AND(C1586&gt;=$N$5,C1586&lt;=$O$5),"Vakantie",IF(AND(C1586&gt;=$N$6,C1586&lt;=$O$6),"Vakantie",IF(AND(C1586&gt;=$N$7,C1586&lt;=$O$7),"Vakantie",IF(AND(C1586&gt;=$N$8,C1586&lt;=$O$8),"Vakantie",IF(AND(C1586&gt;=$N$9,C1586&lt;=$O$9),"Vakantie",IF(AND(C1586&gt;=$N$10,C1586&lt;=$O$10),"Vakantie",IF(AND(C1586&gt;=$N$11,C1586&lt;=$O$11),"Vakantie",IF(AND(C1586&gt;=$N$12,C1586&lt;=$O$12),"Vakantie",IF(AND(C1586&gt;=$N$13,C1586&lt;=$O$13),"Vakantie",IF(AND(C1586&gt;=$N$14,C1586&lt;=$O$14),"Vakantie",IF(AND(C1586&gt;=$N$15,C1586&lt;=$O$15),"Vakantie",IF(AND(C1586&gt;=$N$16,C1586&lt;=$O$16),"Vakantie",IF(AND(C1586&gt;=$N$17,C1586&lt;=$O$17),"Vakantie",IF(AND(C1586&gt;=$N$18,C1586&lt;=$O$18),"Vakantie",IF(AND(C1586&gt;=$N$19,C1586&lt;=$O$19),"Vakantie",IF(AND(C1586&gt;=$N$20,C1586&lt;=$O$20),"Vakantie",IF(AND(C1586&gt;=$N$21,C1586&lt;=$O$21),"Vakantie",IF(AND(C1586&gt;=$N$22,C1586&lt;=$O$22),"Vakantie",IF(AND(C1586&gt;=$N$23,C1586&lt;=$O$23),"Vakantie",IF(AND(C1586&gt;=$N$24,C1586&lt;=$O$24),"Vakantie",IF(AND(C1586&gt;=$N$25,C1586&lt;=$O$25),"Vakantie",IF(AND(C1586&gt;=$N$26,C1586&lt;=$O$26),"Vakantie",IF(AND(C1586&gt;=$N$27,C1586&lt;=$O$27),"Vakantie",IF(AND(C1586&gt;=$N$28,C1586&lt;=$O$28),"Vakantie",IF(AND(C1586&gt;=$N$29,C1586&lt;=$O$29),"Vakantie",IF(AND(C1586&gt;=$N$30,C1586&lt;=$O$30),"Vakantie",IF(AND(C1586&gt;=$N$31,C1586&lt;=$O$31),"Vakantie",IF(AND(C1586&gt;=$N$32,C1586&lt;=$O$32),"Vakantie",IF(AND(C1586&gt;=$N$33,C1586&lt;=$O$33),"Vakantie",IF(AND(C1586&gt;=$N$34,C1586&lt;=$O$34),"Vakantie",IF(AND(C1586&gt;=$N$35,C1586&lt;=$O$35),"Vakantie",IF(AND(C1586&gt;=$N$36,C1586&lt;=$O$36),"Vakantie",IF(AND(C1586&gt;=$N$37,C1586&lt;=$O$37),"Vakantie",IF(AND(C1586&gt;=$N$38,C1586&lt;=$O$38),"Vakantie",IF(AND(C1586&gt;=$N$39,C1586&lt;=$O$39),"Vakantie",IF(AND(C1586&gt;=$N$40,C1586&lt;=$O$40),"Vakantie",IF(AND(C1586&gt;=$N$41,C1586&lt;=$O$41),"Vakantie",IF(AND(C1586&gt;=$N$42,C1586&lt;=$O$42),"Vakantie",IF(AND(C1586&gt;=$N$43,C1586&lt;=$O$43),"Vakantie",IF(AND(C1586&gt;=$N$44,C1586&lt;=$O$44),"Vakantie",IF(AND(C1586&gt;=$N$45,C1586&lt;=$O$45),"Vakantie",IF(AND(C1586&gt;=$N$46,C1586&lt;=$O$46),"Vakantie",IF(AND(C1586&gt;=$N$47,C1586&lt;=$O$47),"Vakantie",IF(AND(C1586&gt;=$N$48,C1586&lt;=$O$48),"Vakantie",IF(AND(C1586&gt;=$N$49,C1586&lt;=$O$49),"Vakantie",IF(AND(C1586&gt;=$N$50,C1586&lt;=$O$50),"Vakantie",IF(AND(C1586&gt;=$N$51,C1586&lt;=$O$51),"Vakantie",IF(AND(C1586&gt;=$N$52,C1586&lt;=$O$52),"Vakantie",IF(AND(C1586&gt;=$N$53,C1586&lt;=$O$53),"Vakantie",IF(AND(C1586&gt;=$N$54,C1586&lt;=$O$54),"Vakantie",IF(AND(C1586&gt;=$N$55,C1586&lt;=$O$55),"Vakantie",IF(AND(C1586&gt;=$N$56,C1586&lt;=$O$56),"Vakantie",IF(AND(C1586&gt;=$N$57,C1586&lt;=$O$57),"Vakantie",IF(AND(C1586&gt;=$N$58,C1586&lt;=$O$58),"Vakantie",IF(AND(C1586&gt;=$N$59,C1586&lt;=$O$59),"Vakantie",IF(AND(C1586&gt;=$N$60,C1586&lt;=$O$60),"Vakantie",IF(AND(C1586&gt;=$N$61,C1586&lt;=$O$61),"Vakantie",IF(AND(C1586&gt;=$N$62,C1586&lt;=$O$62),"Vakantie",IF(AND(C1586&gt;=$N$63,C1586&lt;=$O$63),"Vakantie",""))))))))))))))))))))))))))))))))))))))))))))))))))))))))))))</f>
        <v/>
      </c>
      <c r="G1586" s="122" t="str">
        <f t="shared" ref="G1586:G1649" si="168">IF(AND(C1586&gt;=$S$4,C1586&lt;=$T$4),"Vakantie",IF(AND(C1586&gt;=$S$5,C1586&lt;=$T$5),"Vakantie",IF(AND(C1586&gt;=$S$6,C1586&lt;=$T$6),"Vakantie",IF(AND(C1586&gt;=$S$7,C1586&lt;=$T$7),"Vakantie",IF(AND(C1586&gt;=$S$8,C1586&lt;=$T$8),"Vakantie",IF(AND(C1586&gt;=$S$9,C1586&lt;=$T$9),"Vakantie",IF(AND(C1586&gt;=$S$10,C1586&lt;=$T$10),"Vakantie",IF(AND(C1586&gt;=$S$11,C1586&lt;=$T$11),"Vakantie",IF(AND(C1586&gt;=$S$12,C1586&lt;=$T$12),"Vakantie",IF(AND(C1586&gt;=$S$13,C1586&lt;=$T$13),"Vakantie",IF(AND(C1586&gt;=$S$14,C1586&lt;=$T$14),"Vakantie",IF(AND(C1586&gt;=$S$15,C1586&lt;=$T$15),"Vakantie",IF(AND(C1586&gt;=$S$16,C1586&lt;=$T$16),"Vakantie",IF(AND(C1586&gt;=$S$17,C1586&lt;=$T$17),"Vakantie",IF(AND(C1586&gt;=$S$18,C1586&lt;=$T$18),"Vakantie",IF(AND(C1586&gt;=$S$19,C1586&lt;=$T$19),"Vakantie",IF(AND(C1586&gt;=$S$20,C1586&lt;=$T$20),"Vakantie",IF(AND(C1586&gt;=$S$21,C1586&lt;=$T$21),"Vakantie",IF(AND(C1586&gt;=$S$22,C1586&lt;=$T$22),"Vakantie",IF(AND(C1586&gt;=$S$23,C1586&lt;=$T$23),"Vakantie",IF(AND(C1586&gt;=$S$24,C1586&lt;=$T$24),"Vakantie",IF(AND(C1586&gt;=$S$25,C1586&lt;=$T$25),"Vakantie",IF(AND(C1586&gt;=$S$26,C1586&lt;=$T$26),"Vakantie",IF(AND(C1586&gt;=$S$27,C1586&lt;=$T$27),"Vakantie",IF(AND(C1586&gt;=$S$28,C1586&lt;=$T$28),"Vakantie",IF(AND(C1586&gt;=$S$29,C1586&lt;=$T$29),"Vakantie",IF(AND(C1586&gt;=$S$30,C1586&lt;=$T$30),"Vakantie",IF(AND(C1586&gt;=$S$31,C1586&lt;=$T$31),"Vakantie",IF(AND(C1586&gt;=$S$32,C1586&lt;=$T$32),"Vakantie",IF(AND(C1586&gt;=$S$33,C1586&lt;=$T$33),"Vakantie",IF(AND(C1586&gt;=$S$34,C1586&lt;=$T$34),"Vakantie",IF(AND(C1586&gt;=$S$35,C1586&lt;=$T$35),"Vakantie",IF(AND(C1586&gt;=$S$36,C1586&lt;=$T$36),"Vakantie",IF(AND(C1586&gt;=$S$37,C1586&lt;=$T$37),"Vakantie",IF(AND(C1586&gt;=$S$38,C1586&lt;=$T$38),"Vakantie",IF(AND(C1586&gt;=$S$39,C1586&lt;=$T$39),"Vakantie",IF(AND(C1586&gt;=$S$40,C1586&lt;=$T$40),"Vakantie",IF(AND(C1586&gt;=$S$41,C1586&lt;=$T$41),"Vakantie",IF(AND(C1586&gt;=$S$42,C1586&lt;=$T$42),"Vakantie",IF(AND(C1586&gt;=$S$43,C1586&lt;=$T$43),"Vakantie",IF(AND(C1586&gt;=$S$44,C1586&lt;=$T$44),"Vakantie",IF(AND(C1586&gt;=$S$45,C1586&lt;=$T$45),"Vakantie",IF(AND(C1586&gt;=$S$46,C1586&lt;=$T$46),"Vakantie",IF(AND(C1586&gt;=$S$47,C1586&lt;=$T$47),"Vakantie",IF(AND(C1586&gt;=$S$48,C1586&lt;=$T$48),"Vakantie",IF(AND(C1586&gt;=$S$49,C1586&lt;=$T$49),"Vakantie",IF(AND(C1586&gt;=$S$50,C1586&lt;=$T$50),"Vakantie",IF(AND(C1586&gt;=$S$51,C1586&lt;=$T$51),"Vakantie",IF(AND(C1586&gt;=$S$52,C1586&lt;=$T$52),"Vakantie",IF(AND(C1586&gt;=$S$53,C1586&lt;=$T$53),"Vakantie",IF(AND(C1586&gt;=$S$54,C1586&lt;=$T$54),"Vakantie",IF(AND(C1586&gt;=$S$55,C1586&lt;=$T$55),"Vakantie",IF(AND(C1586&gt;=$S$56,C1586&lt;=$T$56),"Vakantie",IF(AND(C1586&gt;=$S$57,C1586&lt;=$T$57),"Vakantie",IF(AND(C1586&gt;=$S$58,C1586&lt;=$T$58),"Vakantie",IF(AND(C1586&gt;=$S$59,C1586&lt;=$T$59),"Vakantie",IF(AND(C1586&gt;=$S$60,C1586&lt;=$T$60),"Vakantie",IF(AND(C1586&gt;=$S$61,C1586&lt;=$T$61),"Vakantie",IF(AND(C1586&gt;=$S$62,C1586&lt;=$T$62),"Vakantie",IF(AND(C1586&gt;=$S$63,C1586&lt;=$T$63),"Vakantie",""))))))))))))))))))))))))))))))))))))))))))))))))))))))))))))</f>
        <v/>
      </c>
      <c r="H1586" s="122" t="str">
        <f t="shared" ref="H1586:H1649" si="169">IF(AND(C1586&gt;=$X$4,C1586&lt;=$Y$4),"Vakantie",IF(AND(C1586&gt;=$X$5,C1586&lt;=$Y$5),"Vakantie",IF(AND(C1586&gt;=$X$6,C1586&lt;=$Y$6),"Vakantie",IF(AND(C1586&gt;=$X$7,C1586&lt;=$Y$7),"Vakantie",IF(AND(C1586&gt;=$X$8,C1586&lt;=$Y$8),"Vakantie",IF(AND(C1586&gt;=$X$9,C1586&lt;=$Y$9),"Vakantie",IF(AND(C1586&gt;=$X$10,C1586&lt;=$Y$10),"Vakantie",IF(AND(C1586&gt;=$X$11,C1586&lt;=$Y$11),"Vakantie",IF(AND(C1586&gt;=$X$12,C1586&lt;=$Y$12),"Vakantie",IF(AND(C1586&gt;=$X$13,C1586&lt;=$Y$13),"Vakantie",IF(AND(C1586&gt;=$X$14,C1586&lt;=$Y$14),"Vakantie",IF(AND(C1586&gt;=$X$15,C1586&lt;=$Y$15),"Vakantie",IF(AND(C1586&gt;=$X$16,C1586&lt;=$Y$16),"Vakantie",IF(AND(C1586&gt;=$X$17,C1586&lt;=$Y$17),"Vakantie",IF(AND(C1586&gt;=$X$18,C1586&lt;=$Y$18),"Vakantie",IF(AND(C1586&gt;=$X$19,C1586&lt;=$Y$19),"Vakantie",IF(AND(C1586&gt;=$X$20,C1586&lt;=$Y$20),"Vakantie",IF(AND(C1586&gt;=$X$21,C1586&lt;=$Y$21),"Vakantie",IF(AND(C1586&gt;=$X$22,C1586&lt;=$Y$22),"Vakantie",IF(AND(C1586&gt;=$X$23,C1586&lt;=$Y$23),"Vakantie",IF(AND(C1586&gt;=$X$24,C1586&lt;=$Y$24),"Vakantie",IF(AND(C1586&gt;=$X$25,C1586&lt;=$Y$25),"Vakantie",IF(AND(C1586&gt;=$X$26,C1586&lt;=$Y$26),"Vakantie",IF(AND(C1586&gt;=$X$27,C1586&lt;=$Y$27),"Vakantie",IF(AND(C1586&gt;=$X$28,C1586&lt;=$Y$28),"Vakantie",IF(AND(C1586&gt;=$X$29,C1586&lt;=$Y$29),"Vakantie",IF(AND(C1586&gt;=$X$30,C1586&lt;=$Y$30),"Vakantie",IF(AND(C1586&gt;=$X$31,C1586&lt;=$Y$31),"Vakantie",IF(AND(C1586&gt;=$X$32,C1586&lt;=$Y$32),"Vakantie",IF(AND(C1586&gt;=$X$33,C1586&lt;=$Y$33),"Vakantie",IF(AND(C1586&gt;=$X$34,C1586&lt;=$Y$34),"Vakantie",IF(AND(C1586&gt;=$X$35,C1586&lt;=$Y$35),"Vakantie",IF(AND(C1586&gt;=$X$36,C1586&lt;=$Y$36),"Vakantie",IF(AND(C1586&gt;=$X$37,C1586&lt;=$Y$37),"Vakantie",IF(AND(C1586&gt;=$X$38,C1586&lt;=$Y$38),"Vakantie",IF(AND(C1586&gt;=$X$39,C1586&lt;=$Y$39),"Vakantie",IF(AND(C1586&gt;=$X$40,C1586&lt;=$Y$40),"Vakantie",IF(AND(C1586&gt;=$X$41,C1586&lt;=$Y$41),"Vakantie",IF(AND(C1586&gt;=$X$42,C1586&lt;=$Y$42),"Vakantie",IF(AND(C1586&gt;=$X$43,C1586&lt;=$Y$43),"Vakantie",IF(AND(C1586&gt;=$X$44,C1586&lt;=$Y$44),"Vakantie",IF(AND(C1586&gt;=$X$45,C1586&lt;=$Y$45),"Vakantie",IF(AND(C1586&gt;=$X$46,C1586&lt;=$Y$46),"Vakantie",IF(AND(C1586&gt;=$X$47,C1586&lt;=$Y$47),"Vakantie",IF(AND(C1586&gt;=$X$48,C1586&lt;=$Y$48),"Vakantie",IF(AND(C1586&gt;=$X$49,C1586&lt;=$Y$49),"Vakantie",IF(AND(C1586&gt;=$X$50,C1586&lt;=$Y$50),"Vakantie",IF(AND(C1586&gt;=$X$51,C1586&lt;=$Y$51),"Vakantie",IF(AND(C1586&gt;=$X$52,C1586&lt;=$Y$52),"Vakantie",IF(AND(C1586&gt;=$X$53,C1586&lt;=$Y$53),"Vakantie",IF(AND(C1586&gt;=$X$54,C1586&lt;=$Y$54),"Vakantie",IF(AND(C1586&gt;=$X$55,C1586&lt;=$Y$55),"Vakantie",IF(AND(C1586&gt;=$X$56,C1586&lt;=$Y$56),"Vakantie",IF(AND(C1586&gt;=$X$57,C1586&lt;=$Y$57),"Vakantie",IF(AND(C1586&gt;=$X$58,C1586&lt;=$Y$58),"Vakantie",IF(AND(C1586&gt;=$X$59,C1586&lt;=$Y$59),"Vakantie",IF(AND(C1586&gt;=$X$60,C1586&lt;=$Y$60),"Vakantie",IF(AND(C1586&gt;=$X$61,C1586&lt;=$Y$61),"Vakantie",IF(AND(C1586&gt;=$X$62,C1586&lt;=$Y$62),"Vakantie",IF(AND(C1586&gt;=$X$63,C1586&lt;=$Y$63),"Vakantie",""))))))))))))))))))))))))))))))))))))))))))))))))))))))))))))</f>
        <v/>
      </c>
      <c r="I1586">
        <f t="shared" si="164"/>
        <v>19</v>
      </c>
    </row>
    <row r="1587" spans="1:9" x14ac:dyDescent="0.3">
      <c r="A1587" t="str">
        <f t="shared" si="165"/>
        <v>202619do</v>
      </c>
      <c r="B1587">
        <f t="shared" si="163"/>
        <v>19</v>
      </c>
      <c r="C1587" s="18">
        <f t="shared" si="161"/>
        <v>46149</v>
      </c>
      <c r="D1587" t="str">
        <f t="shared" si="162"/>
        <v>do</v>
      </c>
      <c r="E1587">
        <f t="shared" si="166"/>
        <v>2026</v>
      </c>
      <c r="F1587" t="str">
        <f t="shared" si="167"/>
        <v/>
      </c>
      <c r="G1587" s="122" t="str">
        <f t="shared" si="168"/>
        <v/>
      </c>
      <c r="H1587" s="122" t="str">
        <f t="shared" si="169"/>
        <v/>
      </c>
      <c r="I1587">
        <f t="shared" si="164"/>
        <v>19</v>
      </c>
    </row>
    <row r="1588" spans="1:9" x14ac:dyDescent="0.3">
      <c r="A1588" t="str">
        <f t="shared" si="165"/>
        <v>202619vr</v>
      </c>
      <c r="B1588">
        <f t="shared" si="163"/>
        <v>19</v>
      </c>
      <c r="C1588" s="18">
        <f t="shared" si="161"/>
        <v>46150</v>
      </c>
      <c r="D1588" t="str">
        <f t="shared" si="162"/>
        <v>vr</v>
      </c>
      <c r="E1588">
        <f t="shared" si="166"/>
        <v>2026</v>
      </c>
      <c r="F1588" t="str">
        <f t="shared" si="167"/>
        <v/>
      </c>
      <c r="G1588" s="122" t="str">
        <f t="shared" si="168"/>
        <v/>
      </c>
      <c r="H1588" s="122" t="str">
        <f t="shared" si="169"/>
        <v/>
      </c>
      <c r="I1588">
        <f t="shared" si="164"/>
        <v>19</v>
      </c>
    </row>
    <row r="1589" spans="1:9" x14ac:dyDescent="0.3">
      <c r="A1589" t="str">
        <f t="shared" si="165"/>
        <v>202619za</v>
      </c>
      <c r="B1589">
        <f t="shared" si="163"/>
        <v>19</v>
      </c>
      <c r="C1589" s="18">
        <f t="shared" si="161"/>
        <v>46151</v>
      </c>
      <c r="D1589" t="str">
        <f t="shared" si="162"/>
        <v>za</v>
      </c>
      <c r="E1589">
        <f t="shared" si="166"/>
        <v>2026</v>
      </c>
      <c r="F1589" t="str">
        <f t="shared" si="167"/>
        <v/>
      </c>
      <c r="G1589" s="122" t="str">
        <f t="shared" si="168"/>
        <v/>
      </c>
      <c r="H1589" s="122" t="str">
        <f t="shared" si="169"/>
        <v/>
      </c>
      <c r="I1589">
        <f t="shared" si="164"/>
        <v>19</v>
      </c>
    </row>
    <row r="1590" spans="1:9" x14ac:dyDescent="0.3">
      <c r="A1590" t="str">
        <f t="shared" si="165"/>
        <v>202619zo</v>
      </c>
      <c r="B1590">
        <f t="shared" si="163"/>
        <v>19</v>
      </c>
      <c r="C1590" s="18">
        <f t="shared" si="161"/>
        <v>46152</v>
      </c>
      <c r="D1590" t="str">
        <f t="shared" si="162"/>
        <v>zo</v>
      </c>
      <c r="E1590">
        <f t="shared" si="166"/>
        <v>2026</v>
      </c>
      <c r="F1590" t="str">
        <f t="shared" si="167"/>
        <v/>
      </c>
      <c r="G1590" s="122" t="str">
        <f t="shared" si="168"/>
        <v/>
      </c>
      <c r="H1590" s="122" t="str">
        <f t="shared" si="169"/>
        <v/>
      </c>
      <c r="I1590">
        <f t="shared" si="164"/>
        <v>19</v>
      </c>
    </row>
    <row r="1591" spans="1:9" x14ac:dyDescent="0.3">
      <c r="A1591" t="str">
        <f t="shared" si="165"/>
        <v>202620ma</v>
      </c>
      <c r="B1591">
        <f t="shared" si="163"/>
        <v>20</v>
      </c>
      <c r="C1591" s="18">
        <f t="shared" si="161"/>
        <v>46153</v>
      </c>
      <c r="D1591" t="str">
        <f t="shared" si="162"/>
        <v>ma</v>
      </c>
      <c r="E1591">
        <f t="shared" si="166"/>
        <v>2026</v>
      </c>
      <c r="F1591" t="str">
        <f t="shared" si="167"/>
        <v/>
      </c>
      <c r="G1591" s="122" t="str">
        <f t="shared" si="168"/>
        <v/>
      </c>
      <c r="H1591" s="122" t="str">
        <f t="shared" si="169"/>
        <v/>
      </c>
      <c r="I1591">
        <f t="shared" si="164"/>
        <v>20</v>
      </c>
    </row>
    <row r="1592" spans="1:9" x14ac:dyDescent="0.3">
      <c r="A1592" t="str">
        <f t="shared" si="165"/>
        <v>202620di</v>
      </c>
      <c r="B1592">
        <f t="shared" si="163"/>
        <v>20</v>
      </c>
      <c r="C1592" s="18">
        <f t="shared" si="161"/>
        <v>46154</v>
      </c>
      <c r="D1592" t="str">
        <f t="shared" si="162"/>
        <v>di</v>
      </c>
      <c r="E1592">
        <f t="shared" si="166"/>
        <v>2026</v>
      </c>
      <c r="F1592" t="str">
        <f t="shared" si="167"/>
        <v/>
      </c>
      <c r="G1592" s="122" t="str">
        <f t="shared" si="168"/>
        <v/>
      </c>
      <c r="H1592" s="122" t="str">
        <f t="shared" si="169"/>
        <v/>
      </c>
      <c r="I1592">
        <f t="shared" si="164"/>
        <v>20</v>
      </c>
    </row>
    <row r="1593" spans="1:9" x14ac:dyDescent="0.3">
      <c r="A1593" t="str">
        <f t="shared" si="165"/>
        <v>202620wo</v>
      </c>
      <c r="B1593">
        <f t="shared" si="163"/>
        <v>20</v>
      </c>
      <c r="C1593" s="18">
        <f t="shared" si="161"/>
        <v>46155</v>
      </c>
      <c r="D1593" t="str">
        <f t="shared" si="162"/>
        <v>wo</v>
      </c>
      <c r="E1593">
        <f t="shared" si="166"/>
        <v>2026</v>
      </c>
      <c r="F1593" t="str">
        <f t="shared" si="167"/>
        <v/>
      </c>
      <c r="G1593" s="122" t="str">
        <f t="shared" si="168"/>
        <v/>
      </c>
      <c r="H1593" s="122" t="str">
        <f t="shared" si="169"/>
        <v/>
      </c>
      <c r="I1593">
        <f t="shared" si="164"/>
        <v>20</v>
      </c>
    </row>
    <row r="1594" spans="1:9" x14ac:dyDescent="0.3">
      <c r="A1594" t="str">
        <f t="shared" si="165"/>
        <v>202620do</v>
      </c>
      <c r="B1594">
        <f t="shared" si="163"/>
        <v>20</v>
      </c>
      <c r="C1594" s="18">
        <f t="shared" si="161"/>
        <v>46156</v>
      </c>
      <c r="D1594" t="str">
        <f t="shared" si="162"/>
        <v>do</v>
      </c>
      <c r="E1594">
        <f t="shared" si="166"/>
        <v>2026</v>
      </c>
      <c r="F1594" t="str">
        <f t="shared" si="167"/>
        <v>Vakantie</v>
      </c>
      <c r="G1594" s="122" t="str">
        <f t="shared" si="168"/>
        <v>Vakantie</v>
      </c>
      <c r="H1594" s="122" t="str">
        <f t="shared" si="169"/>
        <v>Vakantie</v>
      </c>
      <c r="I1594">
        <f t="shared" si="164"/>
        <v>20</v>
      </c>
    </row>
    <row r="1595" spans="1:9" x14ac:dyDescent="0.3">
      <c r="A1595" t="str">
        <f t="shared" si="165"/>
        <v>202620vr</v>
      </c>
      <c r="B1595">
        <f t="shared" si="163"/>
        <v>20</v>
      </c>
      <c r="C1595" s="18">
        <f t="shared" si="161"/>
        <v>46157</v>
      </c>
      <c r="D1595" t="str">
        <f t="shared" si="162"/>
        <v>vr</v>
      </c>
      <c r="E1595">
        <f t="shared" si="166"/>
        <v>2026</v>
      </c>
      <c r="F1595" t="str">
        <f t="shared" si="167"/>
        <v/>
      </c>
      <c r="G1595" s="122" t="str">
        <f t="shared" si="168"/>
        <v/>
      </c>
      <c r="H1595" s="122" t="str">
        <f t="shared" si="169"/>
        <v/>
      </c>
      <c r="I1595">
        <f t="shared" si="164"/>
        <v>20</v>
      </c>
    </row>
    <row r="1596" spans="1:9" x14ac:dyDescent="0.3">
      <c r="A1596" t="str">
        <f t="shared" si="165"/>
        <v>202620za</v>
      </c>
      <c r="B1596">
        <f t="shared" si="163"/>
        <v>20</v>
      </c>
      <c r="C1596" s="18">
        <f t="shared" si="161"/>
        <v>46158</v>
      </c>
      <c r="D1596" t="str">
        <f t="shared" si="162"/>
        <v>za</v>
      </c>
      <c r="E1596">
        <f t="shared" si="166"/>
        <v>2026</v>
      </c>
      <c r="F1596" t="str">
        <f t="shared" si="167"/>
        <v/>
      </c>
      <c r="G1596" s="122" t="str">
        <f t="shared" si="168"/>
        <v/>
      </c>
      <c r="H1596" s="122" t="str">
        <f t="shared" si="169"/>
        <v/>
      </c>
      <c r="I1596">
        <f t="shared" si="164"/>
        <v>20</v>
      </c>
    </row>
    <row r="1597" spans="1:9" x14ac:dyDescent="0.3">
      <c r="A1597" t="str">
        <f t="shared" si="165"/>
        <v>202620zo</v>
      </c>
      <c r="B1597">
        <f t="shared" si="163"/>
        <v>20</v>
      </c>
      <c r="C1597" s="18">
        <f t="shared" si="161"/>
        <v>46159</v>
      </c>
      <c r="D1597" t="str">
        <f t="shared" si="162"/>
        <v>zo</v>
      </c>
      <c r="E1597">
        <f t="shared" si="166"/>
        <v>2026</v>
      </c>
      <c r="F1597" t="str">
        <f t="shared" si="167"/>
        <v/>
      </c>
      <c r="G1597" s="122" t="str">
        <f t="shared" si="168"/>
        <v/>
      </c>
      <c r="H1597" s="122" t="str">
        <f t="shared" si="169"/>
        <v/>
      </c>
      <c r="I1597">
        <f t="shared" si="164"/>
        <v>20</v>
      </c>
    </row>
    <row r="1598" spans="1:9" x14ac:dyDescent="0.3">
      <c r="A1598" t="str">
        <f t="shared" si="165"/>
        <v>202621ma</v>
      </c>
      <c r="B1598">
        <f t="shared" si="163"/>
        <v>21</v>
      </c>
      <c r="C1598" s="18">
        <f t="shared" si="161"/>
        <v>46160</v>
      </c>
      <c r="D1598" t="str">
        <f t="shared" si="162"/>
        <v>ma</v>
      </c>
      <c r="E1598">
        <f t="shared" si="166"/>
        <v>2026</v>
      </c>
      <c r="F1598" t="str">
        <f t="shared" si="167"/>
        <v/>
      </c>
      <c r="G1598" s="122" t="str">
        <f t="shared" si="168"/>
        <v/>
      </c>
      <c r="H1598" s="122" t="str">
        <f t="shared" si="169"/>
        <v/>
      </c>
      <c r="I1598">
        <f t="shared" si="164"/>
        <v>21</v>
      </c>
    </row>
    <row r="1599" spans="1:9" x14ac:dyDescent="0.3">
      <c r="A1599" t="str">
        <f t="shared" si="165"/>
        <v>202621di</v>
      </c>
      <c r="B1599">
        <f t="shared" si="163"/>
        <v>21</v>
      </c>
      <c r="C1599" s="18">
        <f t="shared" si="161"/>
        <v>46161</v>
      </c>
      <c r="D1599" t="str">
        <f t="shared" si="162"/>
        <v>di</v>
      </c>
      <c r="E1599">
        <f t="shared" si="166"/>
        <v>2026</v>
      </c>
      <c r="F1599" t="str">
        <f t="shared" si="167"/>
        <v/>
      </c>
      <c r="G1599" s="122" t="str">
        <f t="shared" si="168"/>
        <v/>
      </c>
      <c r="H1599" s="122" t="str">
        <f t="shared" si="169"/>
        <v/>
      </c>
      <c r="I1599">
        <f t="shared" si="164"/>
        <v>21</v>
      </c>
    </row>
    <row r="1600" spans="1:9" x14ac:dyDescent="0.3">
      <c r="A1600" t="str">
        <f t="shared" si="165"/>
        <v>202621wo</v>
      </c>
      <c r="B1600">
        <f t="shared" si="163"/>
        <v>21</v>
      </c>
      <c r="C1600" s="18">
        <f t="shared" si="161"/>
        <v>46162</v>
      </c>
      <c r="D1600" t="str">
        <f t="shared" si="162"/>
        <v>wo</v>
      </c>
      <c r="E1600">
        <f t="shared" si="166"/>
        <v>2026</v>
      </c>
      <c r="F1600" t="str">
        <f t="shared" si="167"/>
        <v/>
      </c>
      <c r="G1600" s="122" t="str">
        <f t="shared" si="168"/>
        <v/>
      </c>
      <c r="H1600" s="122" t="str">
        <f t="shared" si="169"/>
        <v/>
      </c>
      <c r="I1600">
        <f t="shared" si="164"/>
        <v>21</v>
      </c>
    </row>
    <row r="1601" spans="1:9" x14ac:dyDescent="0.3">
      <c r="A1601" t="str">
        <f t="shared" si="165"/>
        <v>202621do</v>
      </c>
      <c r="B1601">
        <f t="shared" si="163"/>
        <v>21</v>
      </c>
      <c r="C1601" s="18">
        <f t="shared" si="161"/>
        <v>46163</v>
      </c>
      <c r="D1601" t="str">
        <f t="shared" si="162"/>
        <v>do</v>
      </c>
      <c r="E1601">
        <f t="shared" si="166"/>
        <v>2026</v>
      </c>
      <c r="F1601" t="str">
        <f t="shared" si="167"/>
        <v/>
      </c>
      <c r="G1601" s="122" t="str">
        <f t="shared" si="168"/>
        <v/>
      </c>
      <c r="H1601" s="122" t="str">
        <f t="shared" si="169"/>
        <v/>
      </c>
      <c r="I1601">
        <f t="shared" si="164"/>
        <v>21</v>
      </c>
    </row>
    <row r="1602" spans="1:9" x14ac:dyDescent="0.3">
      <c r="A1602" t="str">
        <f t="shared" si="165"/>
        <v>202621vr</v>
      </c>
      <c r="B1602">
        <f t="shared" si="163"/>
        <v>21</v>
      </c>
      <c r="C1602" s="18">
        <f t="shared" si="161"/>
        <v>46164</v>
      </c>
      <c r="D1602" t="str">
        <f t="shared" si="162"/>
        <v>vr</v>
      </c>
      <c r="E1602">
        <f t="shared" si="166"/>
        <v>2026</v>
      </c>
      <c r="F1602" t="str">
        <f t="shared" si="167"/>
        <v/>
      </c>
      <c r="G1602" s="122" t="str">
        <f t="shared" si="168"/>
        <v/>
      </c>
      <c r="H1602" s="122" t="str">
        <f t="shared" si="169"/>
        <v/>
      </c>
      <c r="I1602">
        <f t="shared" si="164"/>
        <v>21</v>
      </c>
    </row>
    <row r="1603" spans="1:9" x14ac:dyDescent="0.3">
      <c r="A1603" t="str">
        <f t="shared" si="165"/>
        <v>202621za</v>
      </c>
      <c r="B1603">
        <f t="shared" si="163"/>
        <v>21</v>
      </c>
      <c r="C1603" s="18">
        <f t="shared" si="161"/>
        <v>46165</v>
      </c>
      <c r="D1603" t="str">
        <f t="shared" si="162"/>
        <v>za</v>
      </c>
      <c r="E1603">
        <f t="shared" si="166"/>
        <v>2026</v>
      </c>
      <c r="F1603" t="str">
        <f t="shared" si="167"/>
        <v/>
      </c>
      <c r="G1603" s="122" t="str">
        <f t="shared" si="168"/>
        <v/>
      </c>
      <c r="H1603" s="122" t="str">
        <f t="shared" si="169"/>
        <v/>
      </c>
      <c r="I1603">
        <f t="shared" si="164"/>
        <v>21</v>
      </c>
    </row>
    <row r="1604" spans="1:9" x14ac:dyDescent="0.3">
      <c r="A1604" t="str">
        <f t="shared" si="165"/>
        <v>202621zo</v>
      </c>
      <c r="B1604">
        <f t="shared" si="163"/>
        <v>21</v>
      </c>
      <c r="C1604" s="18">
        <f t="shared" si="161"/>
        <v>46166</v>
      </c>
      <c r="D1604" t="str">
        <f t="shared" si="162"/>
        <v>zo</v>
      </c>
      <c r="E1604">
        <f t="shared" si="166"/>
        <v>2026</v>
      </c>
      <c r="F1604" t="str">
        <f t="shared" si="167"/>
        <v/>
      </c>
      <c r="G1604" s="122" t="str">
        <f t="shared" si="168"/>
        <v/>
      </c>
      <c r="H1604" s="122" t="str">
        <f t="shared" si="169"/>
        <v/>
      </c>
      <c r="I1604">
        <f t="shared" si="164"/>
        <v>21</v>
      </c>
    </row>
    <row r="1605" spans="1:9" x14ac:dyDescent="0.3">
      <c r="A1605" t="str">
        <f t="shared" si="165"/>
        <v>202622ma</v>
      </c>
      <c r="B1605">
        <f t="shared" si="163"/>
        <v>22</v>
      </c>
      <c r="C1605" s="18">
        <f t="shared" si="161"/>
        <v>46167</v>
      </c>
      <c r="D1605" t="str">
        <f t="shared" si="162"/>
        <v>ma</v>
      </c>
      <c r="E1605">
        <f t="shared" si="166"/>
        <v>2026</v>
      </c>
      <c r="F1605" t="str">
        <f t="shared" si="167"/>
        <v>Vakantie</v>
      </c>
      <c r="G1605" s="122" t="str">
        <f t="shared" si="168"/>
        <v>Vakantie</v>
      </c>
      <c r="H1605" s="122" t="str">
        <f t="shared" si="169"/>
        <v>Vakantie</v>
      </c>
      <c r="I1605">
        <f t="shared" si="164"/>
        <v>22</v>
      </c>
    </row>
    <row r="1606" spans="1:9" x14ac:dyDescent="0.3">
      <c r="A1606" t="str">
        <f t="shared" si="165"/>
        <v>202622di</v>
      </c>
      <c r="B1606">
        <f t="shared" si="163"/>
        <v>22</v>
      </c>
      <c r="C1606" s="18">
        <f t="shared" si="161"/>
        <v>46168</v>
      </c>
      <c r="D1606" t="str">
        <f t="shared" si="162"/>
        <v>di</v>
      </c>
      <c r="E1606">
        <f t="shared" si="166"/>
        <v>2026</v>
      </c>
      <c r="F1606" t="str">
        <f t="shared" si="167"/>
        <v/>
      </c>
      <c r="G1606" s="122" t="str">
        <f t="shared" si="168"/>
        <v/>
      </c>
      <c r="H1606" s="122" t="str">
        <f t="shared" si="169"/>
        <v/>
      </c>
      <c r="I1606">
        <f t="shared" si="164"/>
        <v>22</v>
      </c>
    </row>
    <row r="1607" spans="1:9" x14ac:dyDescent="0.3">
      <c r="A1607" t="str">
        <f t="shared" si="165"/>
        <v>202622wo</v>
      </c>
      <c r="B1607">
        <f t="shared" si="163"/>
        <v>22</v>
      </c>
      <c r="C1607" s="18">
        <f t="shared" si="161"/>
        <v>46169</v>
      </c>
      <c r="D1607" t="str">
        <f t="shared" si="162"/>
        <v>wo</v>
      </c>
      <c r="E1607">
        <f t="shared" si="166"/>
        <v>2026</v>
      </c>
      <c r="F1607" t="str">
        <f t="shared" si="167"/>
        <v/>
      </c>
      <c r="G1607" s="122" t="str">
        <f t="shared" si="168"/>
        <v/>
      </c>
      <c r="H1607" s="122" t="str">
        <f t="shared" si="169"/>
        <v/>
      </c>
      <c r="I1607">
        <f t="shared" si="164"/>
        <v>22</v>
      </c>
    </row>
    <row r="1608" spans="1:9" x14ac:dyDescent="0.3">
      <c r="A1608" t="str">
        <f t="shared" si="165"/>
        <v>202622do</v>
      </c>
      <c r="B1608">
        <f t="shared" si="163"/>
        <v>22</v>
      </c>
      <c r="C1608" s="18">
        <f t="shared" si="161"/>
        <v>46170</v>
      </c>
      <c r="D1608" t="str">
        <f t="shared" si="162"/>
        <v>do</v>
      </c>
      <c r="E1608">
        <f t="shared" si="166"/>
        <v>2026</v>
      </c>
      <c r="F1608" t="str">
        <f t="shared" si="167"/>
        <v/>
      </c>
      <c r="G1608" s="122" t="str">
        <f t="shared" si="168"/>
        <v/>
      </c>
      <c r="H1608" s="122" t="str">
        <f t="shared" si="169"/>
        <v/>
      </c>
      <c r="I1608">
        <f t="shared" si="164"/>
        <v>22</v>
      </c>
    </row>
    <row r="1609" spans="1:9" x14ac:dyDescent="0.3">
      <c r="A1609" t="str">
        <f t="shared" si="165"/>
        <v>202622vr</v>
      </c>
      <c r="B1609">
        <f t="shared" si="163"/>
        <v>22</v>
      </c>
      <c r="C1609" s="18">
        <f t="shared" si="161"/>
        <v>46171</v>
      </c>
      <c r="D1609" t="str">
        <f t="shared" si="162"/>
        <v>vr</v>
      </c>
      <c r="E1609">
        <f t="shared" si="166"/>
        <v>2026</v>
      </c>
      <c r="F1609" t="str">
        <f t="shared" si="167"/>
        <v/>
      </c>
      <c r="G1609" s="122" t="str">
        <f t="shared" si="168"/>
        <v/>
      </c>
      <c r="H1609" s="122" t="str">
        <f t="shared" si="169"/>
        <v/>
      </c>
      <c r="I1609">
        <f t="shared" si="164"/>
        <v>22</v>
      </c>
    </row>
    <row r="1610" spans="1:9" x14ac:dyDescent="0.3">
      <c r="A1610" t="str">
        <f t="shared" si="165"/>
        <v>202622za</v>
      </c>
      <c r="B1610">
        <f t="shared" si="163"/>
        <v>22</v>
      </c>
      <c r="C1610" s="18">
        <f t="shared" ref="C1610:C1673" si="170">C1609+1</f>
        <v>46172</v>
      </c>
      <c r="D1610" t="str">
        <f t="shared" ref="D1610:D1673" si="171">+D1603</f>
        <v>za</v>
      </c>
      <c r="E1610">
        <f t="shared" si="166"/>
        <v>2026</v>
      </c>
      <c r="F1610" t="str">
        <f t="shared" si="167"/>
        <v/>
      </c>
      <c r="G1610" s="122" t="str">
        <f t="shared" si="168"/>
        <v/>
      </c>
      <c r="H1610" s="122" t="str">
        <f t="shared" si="169"/>
        <v/>
      </c>
      <c r="I1610">
        <f t="shared" si="164"/>
        <v>22</v>
      </c>
    </row>
    <row r="1611" spans="1:9" x14ac:dyDescent="0.3">
      <c r="A1611" t="str">
        <f t="shared" si="165"/>
        <v>202622zo</v>
      </c>
      <c r="B1611">
        <f t="shared" si="163"/>
        <v>22</v>
      </c>
      <c r="C1611" s="18">
        <f t="shared" si="170"/>
        <v>46173</v>
      </c>
      <c r="D1611" t="str">
        <f t="shared" si="171"/>
        <v>zo</v>
      </c>
      <c r="E1611">
        <f t="shared" si="166"/>
        <v>2026</v>
      </c>
      <c r="F1611" t="str">
        <f t="shared" si="167"/>
        <v/>
      </c>
      <c r="G1611" s="122" t="str">
        <f t="shared" si="168"/>
        <v/>
      </c>
      <c r="H1611" s="122" t="str">
        <f t="shared" si="169"/>
        <v/>
      </c>
      <c r="I1611">
        <f t="shared" si="164"/>
        <v>22</v>
      </c>
    </row>
    <row r="1612" spans="1:9" x14ac:dyDescent="0.3">
      <c r="A1612" t="str">
        <f t="shared" si="165"/>
        <v>202623ma</v>
      </c>
      <c r="B1612">
        <f t="shared" si="163"/>
        <v>23</v>
      </c>
      <c r="C1612" s="18">
        <f t="shared" si="170"/>
        <v>46174</v>
      </c>
      <c r="D1612" t="str">
        <f t="shared" si="171"/>
        <v>ma</v>
      </c>
      <c r="E1612">
        <f t="shared" si="166"/>
        <v>2026</v>
      </c>
      <c r="F1612" t="str">
        <f t="shared" si="167"/>
        <v/>
      </c>
      <c r="G1612" s="122" t="str">
        <f t="shared" si="168"/>
        <v/>
      </c>
      <c r="H1612" s="122" t="str">
        <f t="shared" si="169"/>
        <v/>
      </c>
      <c r="I1612">
        <f t="shared" si="164"/>
        <v>23</v>
      </c>
    </row>
    <row r="1613" spans="1:9" x14ac:dyDescent="0.3">
      <c r="A1613" t="str">
        <f t="shared" si="165"/>
        <v>202623di</v>
      </c>
      <c r="B1613">
        <f t="shared" ref="B1613:B1676" si="172">B1606+1</f>
        <v>23</v>
      </c>
      <c r="C1613" s="18">
        <f t="shared" si="170"/>
        <v>46175</v>
      </c>
      <c r="D1613" t="str">
        <f t="shared" si="171"/>
        <v>di</v>
      </c>
      <c r="E1613">
        <f t="shared" si="166"/>
        <v>2026</v>
      </c>
      <c r="F1613" t="str">
        <f t="shared" si="167"/>
        <v/>
      </c>
      <c r="G1613" s="122" t="str">
        <f t="shared" si="168"/>
        <v/>
      </c>
      <c r="H1613" s="122" t="str">
        <f t="shared" si="169"/>
        <v/>
      </c>
      <c r="I1613">
        <f t="shared" ref="I1613:I1676" si="173">+I1606+1</f>
        <v>23</v>
      </c>
    </row>
    <row r="1614" spans="1:9" x14ac:dyDescent="0.3">
      <c r="A1614" t="str">
        <f t="shared" si="165"/>
        <v>202623wo</v>
      </c>
      <c r="B1614">
        <f t="shared" si="172"/>
        <v>23</v>
      </c>
      <c r="C1614" s="18">
        <f t="shared" si="170"/>
        <v>46176</v>
      </c>
      <c r="D1614" t="str">
        <f t="shared" si="171"/>
        <v>wo</v>
      </c>
      <c r="E1614">
        <f t="shared" si="166"/>
        <v>2026</v>
      </c>
      <c r="F1614" t="str">
        <f t="shared" si="167"/>
        <v/>
      </c>
      <c r="G1614" s="122" t="str">
        <f t="shared" si="168"/>
        <v/>
      </c>
      <c r="H1614" s="122" t="str">
        <f t="shared" si="169"/>
        <v/>
      </c>
      <c r="I1614">
        <f t="shared" si="173"/>
        <v>23</v>
      </c>
    </row>
    <row r="1615" spans="1:9" x14ac:dyDescent="0.3">
      <c r="A1615" t="str">
        <f t="shared" si="165"/>
        <v>202623do</v>
      </c>
      <c r="B1615">
        <f t="shared" si="172"/>
        <v>23</v>
      </c>
      <c r="C1615" s="18">
        <f t="shared" si="170"/>
        <v>46177</v>
      </c>
      <c r="D1615" t="str">
        <f t="shared" si="171"/>
        <v>do</v>
      </c>
      <c r="E1615">
        <f t="shared" si="166"/>
        <v>2026</v>
      </c>
      <c r="F1615" t="str">
        <f t="shared" si="167"/>
        <v/>
      </c>
      <c r="G1615" s="122" t="str">
        <f t="shared" si="168"/>
        <v/>
      </c>
      <c r="H1615" s="122" t="str">
        <f t="shared" si="169"/>
        <v/>
      </c>
      <c r="I1615">
        <f t="shared" si="173"/>
        <v>23</v>
      </c>
    </row>
    <row r="1616" spans="1:9" x14ac:dyDescent="0.3">
      <c r="A1616" t="str">
        <f t="shared" si="165"/>
        <v>202623vr</v>
      </c>
      <c r="B1616">
        <f t="shared" si="172"/>
        <v>23</v>
      </c>
      <c r="C1616" s="18">
        <f t="shared" si="170"/>
        <v>46178</v>
      </c>
      <c r="D1616" t="str">
        <f t="shared" si="171"/>
        <v>vr</v>
      </c>
      <c r="E1616">
        <f t="shared" si="166"/>
        <v>2026</v>
      </c>
      <c r="F1616" t="str">
        <f t="shared" si="167"/>
        <v/>
      </c>
      <c r="G1616" s="122" t="str">
        <f t="shared" si="168"/>
        <v/>
      </c>
      <c r="H1616" s="122" t="str">
        <f t="shared" si="169"/>
        <v/>
      </c>
      <c r="I1616">
        <f t="shared" si="173"/>
        <v>23</v>
      </c>
    </row>
    <row r="1617" spans="1:9" x14ac:dyDescent="0.3">
      <c r="A1617" t="str">
        <f t="shared" si="165"/>
        <v>202623za</v>
      </c>
      <c r="B1617">
        <f t="shared" si="172"/>
        <v>23</v>
      </c>
      <c r="C1617" s="18">
        <f t="shared" si="170"/>
        <v>46179</v>
      </c>
      <c r="D1617" t="str">
        <f t="shared" si="171"/>
        <v>za</v>
      </c>
      <c r="E1617">
        <f t="shared" si="166"/>
        <v>2026</v>
      </c>
      <c r="F1617" t="str">
        <f t="shared" si="167"/>
        <v/>
      </c>
      <c r="G1617" s="122" t="str">
        <f t="shared" si="168"/>
        <v/>
      </c>
      <c r="H1617" s="122" t="str">
        <f t="shared" si="169"/>
        <v/>
      </c>
      <c r="I1617">
        <f t="shared" si="173"/>
        <v>23</v>
      </c>
    </row>
    <row r="1618" spans="1:9" x14ac:dyDescent="0.3">
      <c r="A1618" t="str">
        <f t="shared" si="165"/>
        <v>202623zo</v>
      </c>
      <c r="B1618">
        <f t="shared" si="172"/>
        <v>23</v>
      </c>
      <c r="C1618" s="18">
        <f t="shared" si="170"/>
        <v>46180</v>
      </c>
      <c r="D1618" t="str">
        <f t="shared" si="171"/>
        <v>zo</v>
      </c>
      <c r="E1618">
        <f t="shared" si="166"/>
        <v>2026</v>
      </c>
      <c r="F1618" t="str">
        <f t="shared" si="167"/>
        <v/>
      </c>
      <c r="G1618" s="122" t="str">
        <f t="shared" si="168"/>
        <v/>
      </c>
      <c r="H1618" s="122" t="str">
        <f t="shared" si="169"/>
        <v/>
      </c>
      <c r="I1618">
        <f t="shared" si="173"/>
        <v>23</v>
      </c>
    </row>
    <row r="1619" spans="1:9" x14ac:dyDescent="0.3">
      <c r="A1619" t="str">
        <f t="shared" si="165"/>
        <v>202624ma</v>
      </c>
      <c r="B1619">
        <f t="shared" si="172"/>
        <v>24</v>
      </c>
      <c r="C1619" s="18">
        <f t="shared" si="170"/>
        <v>46181</v>
      </c>
      <c r="D1619" t="str">
        <f t="shared" si="171"/>
        <v>ma</v>
      </c>
      <c r="E1619">
        <f t="shared" si="166"/>
        <v>2026</v>
      </c>
      <c r="F1619" t="str">
        <f t="shared" si="167"/>
        <v/>
      </c>
      <c r="G1619" s="122" t="str">
        <f t="shared" si="168"/>
        <v/>
      </c>
      <c r="H1619" s="122" t="str">
        <f t="shared" si="169"/>
        <v/>
      </c>
      <c r="I1619">
        <f t="shared" si="173"/>
        <v>24</v>
      </c>
    </row>
    <row r="1620" spans="1:9" x14ac:dyDescent="0.3">
      <c r="A1620" t="str">
        <f t="shared" si="165"/>
        <v>202624di</v>
      </c>
      <c r="B1620">
        <f t="shared" si="172"/>
        <v>24</v>
      </c>
      <c r="C1620" s="18">
        <f t="shared" si="170"/>
        <v>46182</v>
      </c>
      <c r="D1620" t="str">
        <f t="shared" si="171"/>
        <v>di</v>
      </c>
      <c r="E1620">
        <f t="shared" si="166"/>
        <v>2026</v>
      </c>
      <c r="F1620" t="str">
        <f t="shared" si="167"/>
        <v/>
      </c>
      <c r="G1620" s="122" t="str">
        <f t="shared" si="168"/>
        <v/>
      </c>
      <c r="H1620" s="122" t="str">
        <f t="shared" si="169"/>
        <v/>
      </c>
      <c r="I1620">
        <f t="shared" si="173"/>
        <v>24</v>
      </c>
    </row>
    <row r="1621" spans="1:9" x14ac:dyDescent="0.3">
      <c r="A1621" t="str">
        <f t="shared" si="165"/>
        <v>202624wo</v>
      </c>
      <c r="B1621">
        <f t="shared" si="172"/>
        <v>24</v>
      </c>
      <c r="C1621" s="18">
        <f t="shared" si="170"/>
        <v>46183</v>
      </c>
      <c r="D1621" t="str">
        <f t="shared" si="171"/>
        <v>wo</v>
      </c>
      <c r="E1621">
        <f t="shared" si="166"/>
        <v>2026</v>
      </c>
      <c r="F1621" t="str">
        <f t="shared" si="167"/>
        <v/>
      </c>
      <c r="G1621" s="122" t="str">
        <f t="shared" si="168"/>
        <v/>
      </c>
      <c r="H1621" s="122" t="str">
        <f t="shared" si="169"/>
        <v/>
      </c>
      <c r="I1621">
        <f t="shared" si="173"/>
        <v>24</v>
      </c>
    </row>
    <row r="1622" spans="1:9" x14ac:dyDescent="0.3">
      <c r="A1622" t="str">
        <f t="shared" si="165"/>
        <v>202624do</v>
      </c>
      <c r="B1622">
        <f t="shared" si="172"/>
        <v>24</v>
      </c>
      <c r="C1622" s="18">
        <f t="shared" si="170"/>
        <v>46184</v>
      </c>
      <c r="D1622" t="str">
        <f t="shared" si="171"/>
        <v>do</v>
      </c>
      <c r="E1622">
        <f t="shared" si="166"/>
        <v>2026</v>
      </c>
      <c r="F1622" t="str">
        <f t="shared" si="167"/>
        <v/>
      </c>
      <c r="G1622" s="122" t="str">
        <f t="shared" si="168"/>
        <v/>
      </c>
      <c r="H1622" s="122" t="str">
        <f t="shared" si="169"/>
        <v/>
      </c>
      <c r="I1622">
        <f t="shared" si="173"/>
        <v>24</v>
      </c>
    </row>
    <row r="1623" spans="1:9" x14ac:dyDescent="0.3">
      <c r="A1623" t="str">
        <f t="shared" si="165"/>
        <v>202624vr</v>
      </c>
      <c r="B1623">
        <f t="shared" si="172"/>
        <v>24</v>
      </c>
      <c r="C1623" s="18">
        <f t="shared" si="170"/>
        <v>46185</v>
      </c>
      <c r="D1623" t="str">
        <f t="shared" si="171"/>
        <v>vr</v>
      </c>
      <c r="E1623">
        <f t="shared" si="166"/>
        <v>2026</v>
      </c>
      <c r="F1623" t="str">
        <f t="shared" si="167"/>
        <v/>
      </c>
      <c r="G1623" s="122" t="str">
        <f t="shared" si="168"/>
        <v/>
      </c>
      <c r="H1623" s="122" t="str">
        <f t="shared" si="169"/>
        <v/>
      </c>
      <c r="I1623">
        <f t="shared" si="173"/>
        <v>24</v>
      </c>
    </row>
    <row r="1624" spans="1:9" x14ac:dyDescent="0.3">
      <c r="A1624" t="str">
        <f t="shared" si="165"/>
        <v>202624za</v>
      </c>
      <c r="B1624">
        <f t="shared" si="172"/>
        <v>24</v>
      </c>
      <c r="C1624" s="18">
        <f t="shared" si="170"/>
        <v>46186</v>
      </c>
      <c r="D1624" t="str">
        <f t="shared" si="171"/>
        <v>za</v>
      </c>
      <c r="E1624">
        <f t="shared" si="166"/>
        <v>2026</v>
      </c>
      <c r="F1624" t="str">
        <f t="shared" si="167"/>
        <v/>
      </c>
      <c r="G1624" s="122" t="str">
        <f t="shared" si="168"/>
        <v/>
      </c>
      <c r="H1624" s="122" t="str">
        <f t="shared" si="169"/>
        <v/>
      </c>
      <c r="I1624">
        <f t="shared" si="173"/>
        <v>24</v>
      </c>
    </row>
    <row r="1625" spans="1:9" x14ac:dyDescent="0.3">
      <c r="A1625" t="str">
        <f t="shared" si="165"/>
        <v>202624zo</v>
      </c>
      <c r="B1625">
        <f t="shared" si="172"/>
        <v>24</v>
      </c>
      <c r="C1625" s="18">
        <f t="shared" si="170"/>
        <v>46187</v>
      </c>
      <c r="D1625" t="str">
        <f t="shared" si="171"/>
        <v>zo</v>
      </c>
      <c r="E1625">
        <f t="shared" si="166"/>
        <v>2026</v>
      </c>
      <c r="F1625" t="str">
        <f t="shared" si="167"/>
        <v/>
      </c>
      <c r="G1625" s="122" t="str">
        <f t="shared" si="168"/>
        <v/>
      </c>
      <c r="H1625" s="122" t="str">
        <f t="shared" si="169"/>
        <v/>
      </c>
      <c r="I1625">
        <f t="shared" si="173"/>
        <v>24</v>
      </c>
    </row>
    <row r="1626" spans="1:9" x14ac:dyDescent="0.3">
      <c r="A1626" t="str">
        <f t="shared" si="165"/>
        <v>202625ma</v>
      </c>
      <c r="B1626">
        <f t="shared" si="172"/>
        <v>25</v>
      </c>
      <c r="C1626" s="18">
        <f t="shared" si="170"/>
        <v>46188</v>
      </c>
      <c r="D1626" t="str">
        <f t="shared" si="171"/>
        <v>ma</v>
      </c>
      <c r="E1626">
        <f t="shared" si="166"/>
        <v>2026</v>
      </c>
      <c r="F1626" t="str">
        <f t="shared" si="167"/>
        <v/>
      </c>
      <c r="G1626" s="122" t="str">
        <f t="shared" si="168"/>
        <v/>
      </c>
      <c r="H1626" s="122" t="str">
        <f t="shared" si="169"/>
        <v/>
      </c>
      <c r="I1626">
        <f t="shared" si="173"/>
        <v>25</v>
      </c>
    </row>
    <row r="1627" spans="1:9" x14ac:dyDescent="0.3">
      <c r="A1627" t="str">
        <f t="shared" si="165"/>
        <v>202625di</v>
      </c>
      <c r="B1627">
        <f t="shared" si="172"/>
        <v>25</v>
      </c>
      <c r="C1627" s="18">
        <f t="shared" si="170"/>
        <v>46189</v>
      </c>
      <c r="D1627" t="str">
        <f t="shared" si="171"/>
        <v>di</v>
      </c>
      <c r="E1627">
        <f t="shared" si="166"/>
        <v>2026</v>
      </c>
      <c r="F1627" t="str">
        <f t="shared" si="167"/>
        <v/>
      </c>
      <c r="G1627" s="122" t="str">
        <f t="shared" si="168"/>
        <v/>
      </c>
      <c r="H1627" s="122" t="str">
        <f t="shared" si="169"/>
        <v/>
      </c>
      <c r="I1627">
        <f t="shared" si="173"/>
        <v>25</v>
      </c>
    </row>
    <row r="1628" spans="1:9" x14ac:dyDescent="0.3">
      <c r="A1628" t="str">
        <f t="shared" si="165"/>
        <v>202625wo</v>
      </c>
      <c r="B1628">
        <f t="shared" si="172"/>
        <v>25</v>
      </c>
      <c r="C1628" s="18">
        <f t="shared" si="170"/>
        <v>46190</v>
      </c>
      <c r="D1628" t="str">
        <f t="shared" si="171"/>
        <v>wo</v>
      </c>
      <c r="E1628">
        <f t="shared" si="166"/>
        <v>2026</v>
      </c>
      <c r="F1628" t="str">
        <f t="shared" si="167"/>
        <v/>
      </c>
      <c r="G1628" s="122" t="str">
        <f t="shared" si="168"/>
        <v/>
      </c>
      <c r="H1628" s="122" t="str">
        <f t="shared" si="169"/>
        <v/>
      </c>
      <c r="I1628">
        <f t="shared" si="173"/>
        <v>25</v>
      </c>
    </row>
    <row r="1629" spans="1:9" x14ac:dyDescent="0.3">
      <c r="A1629" t="str">
        <f t="shared" si="165"/>
        <v>202625do</v>
      </c>
      <c r="B1629">
        <f t="shared" si="172"/>
        <v>25</v>
      </c>
      <c r="C1629" s="18">
        <f t="shared" si="170"/>
        <v>46191</v>
      </c>
      <c r="D1629" t="str">
        <f t="shared" si="171"/>
        <v>do</v>
      </c>
      <c r="E1629">
        <f t="shared" si="166"/>
        <v>2026</v>
      </c>
      <c r="F1629" t="str">
        <f t="shared" si="167"/>
        <v/>
      </c>
      <c r="G1629" s="122" t="str">
        <f t="shared" si="168"/>
        <v/>
      </c>
      <c r="H1629" s="122" t="str">
        <f t="shared" si="169"/>
        <v/>
      </c>
      <c r="I1629">
        <f t="shared" si="173"/>
        <v>25</v>
      </c>
    </row>
    <row r="1630" spans="1:9" x14ac:dyDescent="0.3">
      <c r="A1630" t="str">
        <f t="shared" si="165"/>
        <v>202625vr</v>
      </c>
      <c r="B1630">
        <f t="shared" si="172"/>
        <v>25</v>
      </c>
      <c r="C1630" s="18">
        <f t="shared" si="170"/>
        <v>46192</v>
      </c>
      <c r="D1630" t="str">
        <f t="shared" si="171"/>
        <v>vr</v>
      </c>
      <c r="E1630">
        <f t="shared" si="166"/>
        <v>2026</v>
      </c>
      <c r="F1630" t="str">
        <f t="shared" si="167"/>
        <v/>
      </c>
      <c r="G1630" s="122" t="str">
        <f t="shared" si="168"/>
        <v/>
      </c>
      <c r="H1630" s="122" t="str">
        <f t="shared" si="169"/>
        <v/>
      </c>
      <c r="I1630">
        <f t="shared" si="173"/>
        <v>25</v>
      </c>
    </row>
    <row r="1631" spans="1:9" x14ac:dyDescent="0.3">
      <c r="A1631" t="str">
        <f t="shared" si="165"/>
        <v>202625za</v>
      </c>
      <c r="B1631">
        <f t="shared" si="172"/>
        <v>25</v>
      </c>
      <c r="C1631" s="18">
        <f t="shared" si="170"/>
        <v>46193</v>
      </c>
      <c r="D1631" t="str">
        <f t="shared" si="171"/>
        <v>za</v>
      </c>
      <c r="E1631">
        <f t="shared" si="166"/>
        <v>2026</v>
      </c>
      <c r="F1631" t="str">
        <f t="shared" si="167"/>
        <v/>
      </c>
      <c r="G1631" s="122" t="str">
        <f t="shared" si="168"/>
        <v/>
      </c>
      <c r="H1631" s="122" t="str">
        <f t="shared" si="169"/>
        <v/>
      </c>
      <c r="I1631">
        <f t="shared" si="173"/>
        <v>25</v>
      </c>
    </row>
    <row r="1632" spans="1:9" x14ac:dyDescent="0.3">
      <c r="A1632" t="str">
        <f t="shared" si="165"/>
        <v>202625zo</v>
      </c>
      <c r="B1632">
        <f t="shared" si="172"/>
        <v>25</v>
      </c>
      <c r="C1632" s="18">
        <f t="shared" si="170"/>
        <v>46194</v>
      </c>
      <c r="D1632" t="str">
        <f t="shared" si="171"/>
        <v>zo</v>
      </c>
      <c r="E1632">
        <f t="shared" si="166"/>
        <v>2026</v>
      </c>
      <c r="F1632" t="str">
        <f t="shared" si="167"/>
        <v/>
      </c>
      <c r="G1632" s="122" t="str">
        <f t="shared" si="168"/>
        <v/>
      </c>
      <c r="H1632" s="122" t="str">
        <f t="shared" si="169"/>
        <v/>
      </c>
      <c r="I1632">
        <f t="shared" si="173"/>
        <v>25</v>
      </c>
    </row>
    <row r="1633" spans="1:9" x14ac:dyDescent="0.3">
      <c r="A1633" t="str">
        <f t="shared" si="165"/>
        <v>202626ma</v>
      </c>
      <c r="B1633">
        <f t="shared" si="172"/>
        <v>26</v>
      </c>
      <c r="C1633" s="18">
        <f t="shared" si="170"/>
        <v>46195</v>
      </c>
      <c r="D1633" t="str">
        <f t="shared" si="171"/>
        <v>ma</v>
      </c>
      <c r="E1633">
        <f t="shared" si="166"/>
        <v>2026</v>
      </c>
      <c r="F1633" t="str">
        <f t="shared" si="167"/>
        <v/>
      </c>
      <c r="G1633" s="122" t="str">
        <f t="shared" si="168"/>
        <v/>
      </c>
      <c r="H1633" s="122" t="str">
        <f t="shared" si="169"/>
        <v/>
      </c>
      <c r="I1633">
        <f t="shared" si="173"/>
        <v>26</v>
      </c>
    </row>
    <row r="1634" spans="1:9" x14ac:dyDescent="0.3">
      <c r="A1634" t="str">
        <f t="shared" si="165"/>
        <v>202626di</v>
      </c>
      <c r="B1634">
        <f t="shared" si="172"/>
        <v>26</v>
      </c>
      <c r="C1634" s="18">
        <f t="shared" si="170"/>
        <v>46196</v>
      </c>
      <c r="D1634" t="str">
        <f t="shared" si="171"/>
        <v>di</v>
      </c>
      <c r="E1634">
        <f t="shared" si="166"/>
        <v>2026</v>
      </c>
      <c r="F1634" t="str">
        <f t="shared" si="167"/>
        <v/>
      </c>
      <c r="G1634" s="122" t="str">
        <f t="shared" si="168"/>
        <v/>
      </c>
      <c r="H1634" s="122" t="str">
        <f t="shared" si="169"/>
        <v/>
      </c>
      <c r="I1634">
        <f t="shared" si="173"/>
        <v>26</v>
      </c>
    </row>
    <row r="1635" spans="1:9" x14ac:dyDescent="0.3">
      <c r="A1635" t="str">
        <f t="shared" si="165"/>
        <v>202626wo</v>
      </c>
      <c r="B1635">
        <f t="shared" si="172"/>
        <v>26</v>
      </c>
      <c r="C1635" s="18">
        <f t="shared" si="170"/>
        <v>46197</v>
      </c>
      <c r="D1635" t="str">
        <f t="shared" si="171"/>
        <v>wo</v>
      </c>
      <c r="E1635">
        <f t="shared" si="166"/>
        <v>2026</v>
      </c>
      <c r="F1635" t="str">
        <f t="shared" si="167"/>
        <v/>
      </c>
      <c r="G1635" s="122" t="str">
        <f t="shared" si="168"/>
        <v/>
      </c>
      <c r="H1635" s="122" t="str">
        <f t="shared" si="169"/>
        <v/>
      </c>
      <c r="I1635">
        <f t="shared" si="173"/>
        <v>26</v>
      </c>
    </row>
    <row r="1636" spans="1:9" x14ac:dyDescent="0.3">
      <c r="A1636" t="str">
        <f t="shared" si="165"/>
        <v>202626do</v>
      </c>
      <c r="B1636">
        <f t="shared" si="172"/>
        <v>26</v>
      </c>
      <c r="C1636" s="18">
        <f t="shared" si="170"/>
        <v>46198</v>
      </c>
      <c r="D1636" t="str">
        <f t="shared" si="171"/>
        <v>do</v>
      </c>
      <c r="E1636">
        <f t="shared" si="166"/>
        <v>2026</v>
      </c>
      <c r="F1636" t="str">
        <f t="shared" si="167"/>
        <v/>
      </c>
      <c r="G1636" s="122" t="str">
        <f t="shared" si="168"/>
        <v/>
      </c>
      <c r="H1636" s="122" t="str">
        <f t="shared" si="169"/>
        <v/>
      </c>
      <c r="I1636">
        <f t="shared" si="173"/>
        <v>26</v>
      </c>
    </row>
    <row r="1637" spans="1:9" x14ac:dyDescent="0.3">
      <c r="A1637" t="str">
        <f t="shared" si="165"/>
        <v>202626vr</v>
      </c>
      <c r="B1637">
        <f t="shared" si="172"/>
        <v>26</v>
      </c>
      <c r="C1637" s="18">
        <f t="shared" si="170"/>
        <v>46199</v>
      </c>
      <c r="D1637" t="str">
        <f t="shared" si="171"/>
        <v>vr</v>
      </c>
      <c r="E1637">
        <f t="shared" si="166"/>
        <v>2026</v>
      </c>
      <c r="F1637" t="str">
        <f t="shared" si="167"/>
        <v/>
      </c>
      <c r="G1637" s="122" t="str">
        <f t="shared" si="168"/>
        <v/>
      </c>
      <c r="H1637" s="122" t="str">
        <f t="shared" si="169"/>
        <v/>
      </c>
      <c r="I1637">
        <f t="shared" si="173"/>
        <v>26</v>
      </c>
    </row>
    <row r="1638" spans="1:9" x14ac:dyDescent="0.3">
      <c r="A1638" t="str">
        <f t="shared" si="165"/>
        <v>202626za</v>
      </c>
      <c r="B1638">
        <f t="shared" si="172"/>
        <v>26</v>
      </c>
      <c r="C1638" s="18">
        <f t="shared" si="170"/>
        <v>46200</v>
      </c>
      <c r="D1638" t="str">
        <f t="shared" si="171"/>
        <v>za</v>
      </c>
      <c r="E1638">
        <f t="shared" si="166"/>
        <v>2026</v>
      </c>
      <c r="F1638" t="str">
        <f t="shared" si="167"/>
        <v/>
      </c>
      <c r="G1638" s="122" t="str">
        <f t="shared" si="168"/>
        <v/>
      </c>
      <c r="H1638" s="122" t="str">
        <f t="shared" si="169"/>
        <v/>
      </c>
      <c r="I1638">
        <f t="shared" si="173"/>
        <v>26</v>
      </c>
    </row>
    <row r="1639" spans="1:9" x14ac:dyDescent="0.3">
      <c r="A1639" t="str">
        <f t="shared" si="165"/>
        <v>202626zo</v>
      </c>
      <c r="B1639">
        <f t="shared" si="172"/>
        <v>26</v>
      </c>
      <c r="C1639" s="18">
        <f t="shared" si="170"/>
        <v>46201</v>
      </c>
      <c r="D1639" t="str">
        <f t="shared" si="171"/>
        <v>zo</v>
      </c>
      <c r="E1639">
        <f t="shared" si="166"/>
        <v>2026</v>
      </c>
      <c r="F1639" t="str">
        <f t="shared" si="167"/>
        <v/>
      </c>
      <c r="G1639" s="122" t="str">
        <f t="shared" si="168"/>
        <v/>
      </c>
      <c r="H1639" s="122" t="str">
        <f t="shared" si="169"/>
        <v/>
      </c>
      <c r="I1639">
        <f t="shared" si="173"/>
        <v>26</v>
      </c>
    </row>
    <row r="1640" spans="1:9" x14ac:dyDescent="0.3">
      <c r="A1640" t="str">
        <f t="shared" si="165"/>
        <v>202627ma</v>
      </c>
      <c r="B1640">
        <f t="shared" si="172"/>
        <v>27</v>
      </c>
      <c r="C1640" s="18">
        <f t="shared" si="170"/>
        <v>46202</v>
      </c>
      <c r="D1640" t="str">
        <f t="shared" si="171"/>
        <v>ma</v>
      </c>
      <c r="E1640">
        <f t="shared" si="166"/>
        <v>2026</v>
      </c>
      <c r="F1640" t="str">
        <f t="shared" si="167"/>
        <v/>
      </c>
      <c r="G1640" s="122" t="str">
        <f t="shared" si="168"/>
        <v/>
      </c>
      <c r="H1640" s="122" t="str">
        <f t="shared" si="169"/>
        <v/>
      </c>
      <c r="I1640">
        <f t="shared" si="173"/>
        <v>27</v>
      </c>
    </row>
    <row r="1641" spans="1:9" x14ac:dyDescent="0.3">
      <c r="A1641" t="str">
        <f t="shared" si="165"/>
        <v>202627di</v>
      </c>
      <c r="B1641">
        <f t="shared" si="172"/>
        <v>27</v>
      </c>
      <c r="C1641" s="18">
        <f t="shared" si="170"/>
        <v>46203</v>
      </c>
      <c r="D1641" t="str">
        <f t="shared" si="171"/>
        <v>di</v>
      </c>
      <c r="E1641">
        <f t="shared" si="166"/>
        <v>2026</v>
      </c>
      <c r="F1641" t="str">
        <f t="shared" si="167"/>
        <v/>
      </c>
      <c r="G1641" s="122" t="str">
        <f t="shared" si="168"/>
        <v/>
      </c>
      <c r="H1641" s="122" t="str">
        <f t="shared" si="169"/>
        <v/>
      </c>
      <c r="I1641">
        <f t="shared" si="173"/>
        <v>27</v>
      </c>
    </row>
    <row r="1642" spans="1:9" x14ac:dyDescent="0.3">
      <c r="A1642" t="str">
        <f t="shared" si="165"/>
        <v>202627wo</v>
      </c>
      <c r="B1642">
        <f t="shared" si="172"/>
        <v>27</v>
      </c>
      <c r="C1642" s="18">
        <f t="shared" si="170"/>
        <v>46204</v>
      </c>
      <c r="D1642" t="str">
        <f t="shared" si="171"/>
        <v>wo</v>
      </c>
      <c r="E1642">
        <f t="shared" si="166"/>
        <v>2026</v>
      </c>
      <c r="F1642" t="str">
        <f t="shared" si="167"/>
        <v/>
      </c>
      <c r="G1642" s="122" t="str">
        <f t="shared" si="168"/>
        <v/>
      </c>
      <c r="H1642" s="122" t="str">
        <f t="shared" si="169"/>
        <v/>
      </c>
      <c r="I1642">
        <f t="shared" si="173"/>
        <v>27</v>
      </c>
    </row>
    <row r="1643" spans="1:9" x14ac:dyDescent="0.3">
      <c r="A1643" t="str">
        <f t="shared" si="165"/>
        <v>202627do</v>
      </c>
      <c r="B1643">
        <f t="shared" si="172"/>
        <v>27</v>
      </c>
      <c r="C1643" s="18">
        <f t="shared" si="170"/>
        <v>46205</v>
      </c>
      <c r="D1643" t="str">
        <f t="shared" si="171"/>
        <v>do</v>
      </c>
      <c r="E1643">
        <f t="shared" si="166"/>
        <v>2026</v>
      </c>
      <c r="F1643" t="str">
        <f t="shared" si="167"/>
        <v/>
      </c>
      <c r="G1643" s="122" t="str">
        <f t="shared" si="168"/>
        <v/>
      </c>
      <c r="H1643" s="122" t="str">
        <f t="shared" si="169"/>
        <v/>
      </c>
      <c r="I1643">
        <f t="shared" si="173"/>
        <v>27</v>
      </c>
    </row>
    <row r="1644" spans="1:9" x14ac:dyDescent="0.3">
      <c r="A1644" t="str">
        <f t="shared" si="165"/>
        <v>202627vr</v>
      </c>
      <c r="B1644">
        <f t="shared" si="172"/>
        <v>27</v>
      </c>
      <c r="C1644" s="18">
        <f t="shared" si="170"/>
        <v>46206</v>
      </c>
      <c r="D1644" t="str">
        <f t="shared" si="171"/>
        <v>vr</v>
      </c>
      <c r="E1644">
        <f t="shared" si="166"/>
        <v>2026</v>
      </c>
      <c r="F1644" t="str">
        <f t="shared" si="167"/>
        <v/>
      </c>
      <c r="G1644" s="122" t="str">
        <f t="shared" si="168"/>
        <v/>
      </c>
      <c r="H1644" s="122" t="str">
        <f t="shared" si="169"/>
        <v/>
      </c>
      <c r="I1644">
        <f t="shared" si="173"/>
        <v>27</v>
      </c>
    </row>
    <row r="1645" spans="1:9" x14ac:dyDescent="0.3">
      <c r="A1645" t="str">
        <f t="shared" si="165"/>
        <v>202627za</v>
      </c>
      <c r="B1645">
        <f t="shared" si="172"/>
        <v>27</v>
      </c>
      <c r="C1645" s="18">
        <f t="shared" si="170"/>
        <v>46207</v>
      </c>
      <c r="D1645" t="str">
        <f t="shared" si="171"/>
        <v>za</v>
      </c>
      <c r="E1645">
        <f t="shared" si="166"/>
        <v>2026</v>
      </c>
      <c r="F1645" t="str">
        <f t="shared" si="167"/>
        <v/>
      </c>
      <c r="G1645" s="122" t="str">
        <f t="shared" si="168"/>
        <v/>
      </c>
      <c r="H1645" s="122" t="str">
        <f t="shared" si="169"/>
        <v/>
      </c>
      <c r="I1645">
        <f t="shared" si="173"/>
        <v>27</v>
      </c>
    </row>
    <row r="1646" spans="1:9" x14ac:dyDescent="0.3">
      <c r="A1646" t="str">
        <f t="shared" si="165"/>
        <v>202627zo</v>
      </c>
      <c r="B1646">
        <f t="shared" si="172"/>
        <v>27</v>
      </c>
      <c r="C1646" s="18">
        <f t="shared" si="170"/>
        <v>46208</v>
      </c>
      <c r="D1646" t="str">
        <f t="shared" si="171"/>
        <v>zo</v>
      </c>
      <c r="E1646">
        <f t="shared" si="166"/>
        <v>2026</v>
      </c>
      <c r="F1646" t="str">
        <f t="shared" si="167"/>
        <v/>
      </c>
      <c r="G1646" s="122" t="str">
        <f t="shared" si="168"/>
        <v/>
      </c>
      <c r="H1646" s="122" t="str">
        <f t="shared" si="169"/>
        <v/>
      </c>
      <c r="I1646">
        <f t="shared" si="173"/>
        <v>27</v>
      </c>
    </row>
    <row r="1647" spans="1:9" x14ac:dyDescent="0.3">
      <c r="A1647" t="str">
        <f t="shared" si="165"/>
        <v>202628ma</v>
      </c>
      <c r="B1647">
        <f t="shared" si="172"/>
        <v>28</v>
      </c>
      <c r="C1647" s="18">
        <f t="shared" si="170"/>
        <v>46209</v>
      </c>
      <c r="D1647" t="str">
        <f t="shared" si="171"/>
        <v>ma</v>
      </c>
      <c r="E1647">
        <f t="shared" si="166"/>
        <v>2026</v>
      </c>
      <c r="F1647" t="str">
        <f t="shared" si="167"/>
        <v>Vakantie</v>
      </c>
      <c r="G1647" s="122" t="str">
        <f t="shared" si="168"/>
        <v/>
      </c>
      <c r="H1647" s="122" t="str">
        <f t="shared" si="169"/>
        <v/>
      </c>
      <c r="I1647">
        <f t="shared" si="173"/>
        <v>28</v>
      </c>
    </row>
    <row r="1648" spans="1:9" x14ac:dyDescent="0.3">
      <c r="A1648" t="str">
        <f t="shared" si="165"/>
        <v>202628di</v>
      </c>
      <c r="B1648">
        <f t="shared" si="172"/>
        <v>28</v>
      </c>
      <c r="C1648" s="18">
        <f t="shared" si="170"/>
        <v>46210</v>
      </c>
      <c r="D1648" t="str">
        <f t="shared" si="171"/>
        <v>di</v>
      </c>
      <c r="E1648">
        <f t="shared" si="166"/>
        <v>2026</v>
      </c>
      <c r="F1648" t="str">
        <f t="shared" si="167"/>
        <v>Vakantie</v>
      </c>
      <c r="G1648" s="122" t="str">
        <f t="shared" si="168"/>
        <v/>
      </c>
      <c r="H1648" s="122" t="str">
        <f t="shared" si="169"/>
        <v/>
      </c>
      <c r="I1648">
        <f t="shared" si="173"/>
        <v>28</v>
      </c>
    </row>
    <row r="1649" spans="1:9" x14ac:dyDescent="0.3">
      <c r="A1649" t="str">
        <f t="shared" si="165"/>
        <v>202628wo</v>
      </c>
      <c r="B1649">
        <f t="shared" si="172"/>
        <v>28</v>
      </c>
      <c r="C1649" s="18">
        <f t="shared" si="170"/>
        <v>46211</v>
      </c>
      <c r="D1649" t="str">
        <f t="shared" si="171"/>
        <v>wo</v>
      </c>
      <c r="E1649">
        <f t="shared" si="166"/>
        <v>2026</v>
      </c>
      <c r="F1649" t="str">
        <f t="shared" si="167"/>
        <v>Vakantie</v>
      </c>
      <c r="G1649" s="122" t="str">
        <f t="shared" si="168"/>
        <v/>
      </c>
      <c r="H1649" s="122" t="str">
        <f t="shared" si="169"/>
        <v/>
      </c>
      <c r="I1649">
        <f t="shared" si="173"/>
        <v>28</v>
      </c>
    </row>
    <row r="1650" spans="1:9" x14ac:dyDescent="0.3">
      <c r="A1650" t="str">
        <f t="shared" ref="A1650:A1713" si="174">E1650&amp;B1650&amp;D1650</f>
        <v>202628do</v>
      </c>
      <c r="B1650">
        <f t="shared" si="172"/>
        <v>28</v>
      </c>
      <c r="C1650" s="18">
        <f t="shared" si="170"/>
        <v>46212</v>
      </c>
      <c r="D1650" t="str">
        <f t="shared" si="171"/>
        <v>do</v>
      </c>
      <c r="E1650">
        <f t="shared" ref="E1650:E1713" si="175">YEAR(C1650)</f>
        <v>2026</v>
      </c>
      <c r="F1650" t="str">
        <f t="shared" ref="F1650:F1713" si="176">IF(AND(C1650&gt;=$N$4,C1650&lt;=$O$4),"Vakantie",IF(AND(C1650&gt;=$N$5,C1650&lt;=$O$5),"Vakantie",IF(AND(C1650&gt;=$N$6,C1650&lt;=$O$6),"Vakantie",IF(AND(C1650&gt;=$N$7,C1650&lt;=$O$7),"Vakantie",IF(AND(C1650&gt;=$N$8,C1650&lt;=$O$8),"Vakantie",IF(AND(C1650&gt;=$N$9,C1650&lt;=$O$9),"Vakantie",IF(AND(C1650&gt;=$N$10,C1650&lt;=$O$10),"Vakantie",IF(AND(C1650&gt;=$N$11,C1650&lt;=$O$11),"Vakantie",IF(AND(C1650&gt;=$N$12,C1650&lt;=$O$12),"Vakantie",IF(AND(C1650&gt;=$N$13,C1650&lt;=$O$13),"Vakantie",IF(AND(C1650&gt;=$N$14,C1650&lt;=$O$14),"Vakantie",IF(AND(C1650&gt;=$N$15,C1650&lt;=$O$15),"Vakantie",IF(AND(C1650&gt;=$N$16,C1650&lt;=$O$16),"Vakantie",IF(AND(C1650&gt;=$N$17,C1650&lt;=$O$17),"Vakantie",IF(AND(C1650&gt;=$N$18,C1650&lt;=$O$18),"Vakantie",IF(AND(C1650&gt;=$N$19,C1650&lt;=$O$19),"Vakantie",IF(AND(C1650&gt;=$N$20,C1650&lt;=$O$20),"Vakantie",IF(AND(C1650&gt;=$N$21,C1650&lt;=$O$21),"Vakantie",IF(AND(C1650&gt;=$N$22,C1650&lt;=$O$22),"Vakantie",IF(AND(C1650&gt;=$N$23,C1650&lt;=$O$23),"Vakantie",IF(AND(C1650&gt;=$N$24,C1650&lt;=$O$24),"Vakantie",IF(AND(C1650&gt;=$N$25,C1650&lt;=$O$25),"Vakantie",IF(AND(C1650&gt;=$N$26,C1650&lt;=$O$26),"Vakantie",IF(AND(C1650&gt;=$N$27,C1650&lt;=$O$27),"Vakantie",IF(AND(C1650&gt;=$N$28,C1650&lt;=$O$28),"Vakantie",IF(AND(C1650&gt;=$N$29,C1650&lt;=$O$29),"Vakantie",IF(AND(C1650&gt;=$N$30,C1650&lt;=$O$30),"Vakantie",IF(AND(C1650&gt;=$N$31,C1650&lt;=$O$31),"Vakantie",IF(AND(C1650&gt;=$N$32,C1650&lt;=$O$32),"Vakantie",IF(AND(C1650&gt;=$N$33,C1650&lt;=$O$33),"Vakantie",IF(AND(C1650&gt;=$N$34,C1650&lt;=$O$34),"Vakantie",IF(AND(C1650&gt;=$N$35,C1650&lt;=$O$35),"Vakantie",IF(AND(C1650&gt;=$N$36,C1650&lt;=$O$36),"Vakantie",IF(AND(C1650&gt;=$N$37,C1650&lt;=$O$37),"Vakantie",IF(AND(C1650&gt;=$N$38,C1650&lt;=$O$38),"Vakantie",IF(AND(C1650&gt;=$N$39,C1650&lt;=$O$39),"Vakantie",IF(AND(C1650&gt;=$N$40,C1650&lt;=$O$40),"Vakantie",IF(AND(C1650&gt;=$N$41,C1650&lt;=$O$41),"Vakantie",IF(AND(C1650&gt;=$N$42,C1650&lt;=$O$42),"Vakantie",IF(AND(C1650&gt;=$N$43,C1650&lt;=$O$43),"Vakantie",IF(AND(C1650&gt;=$N$44,C1650&lt;=$O$44),"Vakantie",IF(AND(C1650&gt;=$N$45,C1650&lt;=$O$45),"Vakantie",IF(AND(C1650&gt;=$N$46,C1650&lt;=$O$46),"Vakantie",IF(AND(C1650&gt;=$N$47,C1650&lt;=$O$47),"Vakantie",IF(AND(C1650&gt;=$N$48,C1650&lt;=$O$48),"Vakantie",IF(AND(C1650&gt;=$N$49,C1650&lt;=$O$49),"Vakantie",IF(AND(C1650&gt;=$N$50,C1650&lt;=$O$50),"Vakantie",IF(AND(C1650&gt;=$N$51,C1650&lt;=$O$51),"Vakantie",IF(AND(C1650&gt;=$N$52,C1650&lt;=$O$52),"Vakantie",IF(AND(C1650&gt;=$N$53,C1650&lt;=$O$53),"Vakantie",IF(AND(C1650&gt;=$N$54,C1650&lt;=$O$54),"Vakantie",IF(AND(C1650&gt;=$N$55,C1650&lt;=$O$55),"Vakantie",IF(AND(C1650&gt;=$N$56,C1650&lt;=$O$56),"Vakantie",IF(AND(C1650&gt;=$N$57,C1650&lt;=$O$57),"Vakantie",IF(AND(C1650&gt;=$N$58,C1650&lt;=$O$58),"Vakantie",IF(AND(C1650&gt;=$N$59,C1650&lt;=$O$59),"Vakantie",IF(AND(C1650&gt;=$N$60,C1650&lt;=$O$60),"Vakantie",IF(AND(C1650&gt;=$N$61,C1650&lt;=$O$61),"Vakantie",IF(AND(C1650&gt;=$N$62,C1650&lt;=$O$62),"Vakantie",IF(AND(C1650&gt;=$N$63,C1650&lt;=$O$63),"Vakantie",""))))))))))))))))))))))))))))))))))))))))))))))))))))))))))))</f>
        <v>Vakantie</v>
      </c>
      <c r="G1650" s="122" t="str">
        <f t="shared" ref="G1650:G1713" si="177">IF(AND(C1650&gt;=$S$4,C1650&lt;=$T$4),"Vakantie",IF(AND(C1650&gt;=$S$5,C1650&lt;=$T$5),"Vakantie",IF(AND(C1650&gt;=$S$6,C1650&lt;=$T$6),"Vakantie",IF(AND(C1650&gt;=$S$7,C1650&lt;=$T$7),"Vakantie",IF(AND(C1650&gt;=$S$8,C1650&lt;=$T$8),"Vakantie",IF(AND(C1650&gt;=$S$9,C1650&lt;=$T$9),"Vakantie",IF(AND(C1650&gt;=$S$10,C1650&lt;=$T$10),"Vakantie",IF(AND(C1650&gt;=$S$11,C1650&lt;=$T$11),"Vakantie",IF(AND(C1650&gt;=$S$12,C1650&lt;=$T$12),"Vakantie",IF(AND(C1650&gt;=$S$13,C1650&lt;=$T$13),"Vakantie",IF(AND(C1650&gt;=$S$14,C1650&lt;=$T$14),"Vakantie",IF(AND(C1650&gt;=$S$15,C1650&lt;=$T$15),"Vakantie",IF(AND(C1650&gt;=$S$16,C1650&lt;=$T$16),"Vakantie",IF(AND(C1650&gt;=$S$17,C1650&lt;=$T$17),"Vakantie",IF(AND(C1650&gt;=$S$18,C1650&lt;=$T$18),"Vakantie",IF(AND(C1650&gt;=$S$19,C1650&lt;=$T$19),"Vakantie",IF(AND(C1650&gt;=$S$20,C1650&lt;=$T$20),"Vakantie",IF(AND(C1650&gt;=$S$21,C1650&lt;=$T$21),"Vakantie",IF(AND(C1650&gt;=$S$22,C1650&lt;=$T$22),"Vakantie",IF(AND(C1650&gt;=$S$23,C1650&lt;=$T$23),"Vakantie",IF(AND(C1650&gt;=$S$24,C1650&lt;=$T$24),"Vakantie",IF(AND(C1650&gt;=$S$25,C1650&lt;=$T$25),"Vakantie",IF(AND(C1650&gt;=$S$26,C1650&lt;=$T$26),"Vakantie",IF(AND(C1650&gt;=$S$27,C1650&lt;=$T$27),"Vakantie",IF(AND(C1650&gt;=$S$28,C1650&lt;=$T$28),"Vakantie",IF(AND(C1650&gt;=$S$29,C1650&lt;=$T$29),"Vakantie",IF(AND(C1650&gt;=$S$30,C1650&lt;=$T$30),"Vakantie",IF(AND(C1650&gt;=$S$31,C1650&lt;=$T$31),"Vakantie",IF(AND(C1650&gt;=$S$32,C1650&lt;=$T$32),"Vakantie",IF(AND(C1650&gt;=$S$33,C1650&lt;=$T$33),"Vakantie",IF(AND(C1650&gt;=$S$34,C1650&lt;=$T$34),"Vakantie",IF(AND(C1650&gt;=$S$35,C1650&lt;=$T$35),"Vakantie",IF(AND(C1650&gt;=$S$36,C1650&lt;=$T$36),"Vakantie",IF(AND(C1650&gt;=$S$37,C1650&lt;=$T$37),"Vakantie",IF(AND(C1650&gt;=$S$38,C1650&lt;=$T$38),"Vakantie",IF(AND(C1650&gt;=$S$39,C1650&lt;=$T$39),"Vakantie",IF(AND(C1650&gt;=$S$40,C1650&lt;=$T$40),"Vakantie",IF(AND(C1650&gt;=$S$41,C1650&lt;=$T$41),"Vakantie",IF(AND(C1650&gt;=$S$42,C1650&lt;=$T$42),"Vakantie",IF(AND(C1650&gt;=$S$43,C1650&lt;=$T$43),"Vakantie",IF(AND(C1650&gt;=$S$44,C1650&lt;=$T$44),"Vakantie",IF(AND(C1650&gt;=$S$45,C1650&lt;=$T$45),"Vakantie",IF(AND(C1650&gt;=$S$46,C1650&lt;=$T$46),"Vakantie",IF(AND(C1650&gt;=$S$47,C1650&lt;=$T$47),"Vakantie",IF(AND(C1650&gt;=$S$48,C1650&lt;=$T$48),"Vakantie",IF(AND(C1650&gt;=$S$49,C1650&lt;=$T$49),"Vakantie",IF(AND(C1650&gt;=$S$50,C1650&lt;=$T$50),"Vakantie",IF(AND(C1650&gt;=$S$51,C1650&lt;=$T$51),"Vakantie",IF(AND(C1650&gt;=$S$52,C1650&lt;=$T$52),"Vakantie",IF(AND(C1650&gt;=$S$53,C1650&lt;=$T$53),"Vakantie",IF(AND(C1650&gt;=$S$54,C1650&lt;=$T$54),"Vakantie",IF(AND(C1650&gt;=$S$55,C1650&lt;=$T$55),"Vakantie",IF(AND(C1650&gt;=$S$56,C1650&lt;=$T$56),"Vakantie",IF(AND(C1650&gt;=$S$57,C1650&lt;=$T$57),"Vakantie",IF(AND(C1650&gt;=$S$58,C1650&lt;=$T$58),"Vakantie",IF(AND(C1650&gt;=$S$59,C1650&lt;=$T$59),"Vakantie",IF(AND(C1650&gt;=$S$60,C1650&lt;=$T$60),"Vakantie",IF(AND(C1650&gt;=$S$61,C1650&lt;=$T$61),"Vakantie",IF(AND(C1650&gt;=$S$62,C1650&lt;=$T$62),"Vakantie",IF(AND(C1650&gt;=$S$63,C1650&lt;=$T$63),"Vakantie",""))))))))))))))))))))))))))))))))))))))))))))))))))))))))))))</f>
        <v/>
      </c>
      <c r="H1650" s="122" t="str">
        <f t="shared" ref="H1650:H1713" si="178">IF(AND(C1650&gt;=$X$4,C1650&lt;=$Y$4),"Vakantie",IF(AND(C1650&gt;=$X$5,C1650&lt;=$Y$5),"Vakantie",IF(AND(C1650&gt;=$X$6,C1650&lt;=$Y$6),"Vakantie",IF(AND(C1650&gt;=$X$7,C1650&lt;=$Y$7),"Vakantie",IF(AND(C1650&gt;=$X$8,C1650&lt;=$Y$8),"Vakantie",IF(AND(C1650&gt;=$X$9,C1650&lt;=$Y$9),"Vakantie",IF(AND(C1650&gt;=$X$10,C1650&lt;=$Y$10),"Vakantie",IF(AND(C1650&gt;=$X$11,C1650&lt;=$Y$11),"Vakantie",IF(AND(C1650&gt;=$X$12,C1650&lt;=$Y$12),"Vakantie",IF(AND(C1650&gt;=$X$13,C1650&lt;=$Y$13),"Vakantie",IF(AND(C1650&gt;=$X$14,C1650&lt;=$Y$14),"Vakantie",IF(AND(C1650&gt;=$X$15,C1650&lt;=$Y$15),"Vakantie",IF(AND(C1650&gt;=$X$16,C1650&lt;=$Y$16),"Vakantie",IF(AND(C1650&gt;=$X$17,C1650&lt;=$Y$17),"Vakantie",IF(AND(C1650&gt;=$X$18,C1650&lt;=$Y$18),"Vakantie",IF(AND(C1650&gt;=$X$19,C1650&lt;=$Y$19),"Vakantie",IF(AND(C1650&gt;=$X$20,C1650&lt;=$Y$20),"Vakantie",IF(AND(C1650&gt;=$X$21,C1650&lt;=$Y$21),"Vakantie",IF(AND(C1650&gt;=$X$22,C1650&lt;=$Y$22),"Vakantie",IF(AND(C1650&gt;=$X$23,C1650&lt;=$Y$23),"Vakantie",IF(AND(C1650&gt;=$X$24,C1650&lt;=$Y$24),"Vakantie",IF(AND(C1650&gt;=$X$25,C1650&lt;=$Y$25),"Vakantie",IF(AND(C1650&gt;=$X$26,C1650&lt;=$Y$26),"Vakantie",IF(AND(C1650&gt;=$X$27,C1650&lt;=$Y$27),"Vakantie",IF(AND(C1650&gt;=$X$28,C1650&lt;=$Y$28),"Vakantie",IF(AND(C1650&gt;=$X$29,C1650&lt;=$Y$29),"Vakantie",IF(AND(C1650&gt;=$X$30,C1650&lt;=$Y$30),"Vakantie",IF(AND(C1650&gt;=$X$31,C1650&lt;=$Y$31),"Vakantie",IF(AND(C1650&gt;=$X$32,C1650&lt;=$Y$32),"Vakantie",IF(AND(C1650&gt;=$X$33,C1650&lt;=$Y$33),"Vakantie",IF(AND(C1650&gt;=$X$34,C1650&lt;=$Y$34),"Vakantie",IF(AND(C1650&gt;=$X$35,C1650&lt;=$Y$35),"Vakantie",IF(AND(C1650&gt;=$X$36,C1650&lt;=$Y$36),"Vakantie",IF(AND(C1650&gt;=$X$37,C1650&lt;=$Y$37),"Vakantie",IF(AND(C1650&gt;=$X$38,C1650&lt;=$Y$38),"Vakantie",IF(AND(C1650&gt;=$X$39,C1650&lt;=$Y$39),"Vakantie",IF(AND(C1650&gt;=$X$40,C1650&lt;=$Y$40),"Vakantie",IF(AND(C1650&gt;=$X$41,C1650&lt;=$Y$41),"Vakantie",IF(AND(C1650&gt;=$X$42,C1650&lt;=$Y$42),"Vakantie",IF(AND(C1650&gt;=$X$43,C1650&lt;=$Y$43),"Vakantie",IF(AND(C1650&gt;=$X$44,C1650&lt;=$Y$44),"Vakantie",IF(AND(C1650&gt;=$X$45,C1650&lt;=$Y$45),"Vakantie",IF(AND(C1650&gt;=$X$46,C1650&lt;=$Y$46),"Vakantie",IF(AND(C1650&gt;=$X$47,C1650&lt;=$Y$47),"Vakantie",IF(AND(C1650&gt;=$X$48,C1650&lt;=$Y$48),"Vakantie",IF(AND(C1650&gt;=$X$49,C1650&lt;=$Y$49),"Vakantie",IF(AND(C1650&gt;=$X$50,C1650&lt;=$Y$50),"Vakantie",IF(AND(C1650&gt;=$X$51,C1650&lt;=$Y$51),"Vakantie",IF(AND(C1650&gt;=$X$52,C1650&lt;=$Y$52),"Vakantie",IF(AND(C1650&gt;=$X$53,C1650&lt;=$Y$53),"Vakantie",IF(AND(C1650&gt;=$X$54,C1650&lt;=$Y$54),"Vakantie",IF(AND(C1650&gt;=$X$55,C1650&lt;=$Y$55),"Vakantie",IF(AND(C1650&gt;=$X$56,C1650&lt;=$Y$56),"Vakantie",IF(AND(C1650&gt;=$X$57,C1650&lt;=$Y$57),"Vakantie",IF(AND(C1650&gt;=$X$58,C1650&lt;=$Y$58),"Vakantie",IF(AND(C1650&gt;=$X$59,C1650&lt;=$Y$59),"Vakantie",IF(AND(C1650&gt;=$X$60,C1650&lt;=$Y$60),"Vakantie",IF(AND(C1650&gt;=$X$61,C1650&lt;=$Y$61),"Vakantie",IF(AND(C1650&gt;=$X$62,C1650&lt;=$Y$62),"Vakantie",IF(AND(C1650&gt;=$X$63,C1650&lt;=$Y$63),"Vakantie",""))))))))))))))))))))))))))))))))))))))))))))))))))))))))))))</f>
        <v/>
      </c>
      <c r="I1650">
        <f t="shared" si="173"/>
        <v>28</v>
      </c>
    </row>
    <row r="1651" spans="1:9" x14ac:dyDescent="0.3">
      <c r="A1651" t="str">
        <f t="shared" si="174"/>
        <v>202628vr</v>
      </c>
      <c r="B1651">
        <f t="shared" si="172"/>
        <v>28</v>
      </c>
      <c r="C1651" s="18">
        <f t="shared" si="170"/>
        <v>46213</v>
      </c>
      <c r="D1651" t="str">
        <f t="shared" si="171"/>
        <v>vr</v>
      </c>
      <c r="E1651">
        <f t="shared" si="175"/>
        <v>2026</v>
      </c>
      <c r="F1651" t="str">
        <f t="shared" si="176"/>
        <v>Vakantie</v>
      </c>
      <c r="G1651" s="122" t="str">
        <f t="shared" si="177"/>
        <v/>
      </c>
      <c r="H1651" s="122" t="str">
        <f t="shared" si="178"/>
        <v/>
      </c>
      <c r="I1651">
        <f t="shared" si="173"/>
        <v>28</v>
      </c>
    </row>
    <row r="1652" spans="1:9" x14ac:dyDescent="0.3">
      <c r="A1652" t="str">
        <f t="shared" si="174"/>
        <v>202628za</v>
      </c>
      <c r="B1652">
        <f t="shared" si="172"/>
        <v>28</v>
      </c>
      <c r="C1652" s="18">
        <f t="shared" si="170"/>
        <v>46214</v>
      </c>
      <c r="D1652" t="str">
        <f t="shared" si="171"/>
        <v>za</v>
      </c>
      <c r="E1652">
        <f t="shared" si="175"/>
        <v>2026</v>
      </c>
      <c r="F1652" t="str">
        <f t="shared" si="176"/>
        <v>Vakantie</v>
      </c>
      <c r="G1652" s="122" t="str">
        <f t="shared" si="177"/>
        <v/>
      </c>
      <c r="H1652" s="122" t="str">
        <f t="shared" si="178"/>
        <v/>
      </c>
      <c r="I1652">
        <f t="shared" si="173"/>
        <v>28</v>
      </c>
    </row>
    <row r="1653" spans="1:9" x14ac:dyDescent="0.3">
      <c r="A1653" t="str">
        <f t="shared" si="174"/>
        <v>202628zo</v>
      </c>
      <c r="B1653">
        <f t="shared" si="172"/>
        <v>28</v>
      </c>
      <c r="C1653" s="18">
        <f t="shared" si="170"/>
        <v>46215</v>
      </c>
      <c r="D1653" t="str">
        <f t="shared" si="171"/>
        <v>zo</v>
      </c>
      <c r="E1653">
        <f t="shared" si="175"/>
        <v>2026</v>
      </c>
      <c r="F1653" t="str">
        <f t="shared" si="176"/>
        <v>Vakantie</v>
      </c>
      <c r="G1653" s="122" t="str">
        <f t="shared" si="177"/>
        <v/>
      </c>
      <c r="H1653" s="122" t="str">
        <f t="shared" si="178"/>
        <v/>
      </c>
      <c r="I1653">
        <f t="shared" si="173"/>
        <v>28</v>
      </c>
    </row>
    <row r="1654" spans="1:9" x14ac:dyDescent="0.3">
      <c r="A1654" t="str">
        <f t="shared" si="174"/>
        <v>202629ma</v>
      </c>
      <c r="B1654">
        <f t="shared" si="172"/>
        <v>29</v>
      </c>
      <c r="C1654" s="18">
        <f t="shared" si="170"/>
        <v>46216</v>
      </c>
      <c r="D1654" t="str">
        <f t="shared" si="171"/>
        <v>ma</v>
      </c>
      <c r="E1654">
        <f t="shared" si="175"/>
        <v>2026</v>
      </c>
      <c r="F1654" t="str">
        <f t="shared" si="176"/>
        <v>Vakantie</v>
      </c>
      <c r="G1654" s="122" t="str">
        <f t="shared" si="177"/>
        <v/>
      </c>
      <c r="H1654" s="122" t="str">
        <f t="shared" si="178"/>
        <v>Vakantie</v>
      </c>
      <c r="I1654">
        <f t="shared" si="173"/>
        <v>29</v>
      </c>
    </row>
    <row r="1655" spans="1:9" x14ac:dyDescent="0.3">
      <c r="A1655" t="str">
        <f t="shared" si="174"/>
        <v>202629di</v>
      </c>
      <c r="B1655">
        <f t="shared" si="172"/>
        <v>29</v>
      </c>
      <c r="C1655" s="18">
        <f t="shared" si="170"/>
        <v>46217</v>
      </c>
      <c r="D1655" t="str">
        <f t="shared" si="171"/>
        <v>di</v>
      </c>
      <c r="E1655">
        <f t="shared" si="175"/>
        <v>2026</v>
      </c>
      <c r="F1655" t="str">
        <f t="shared" si="176"/>
        <v>Vakantie</v>
      </c>
      <c r="G1655" s="122" t="str">
        <f t="shared" si="177"/>
        <v/>
      </c>
      <c r="H1655" s="122" t="str">
        <f t="shared" si="178"/>
        <v>Vakantie</v>
      </c>
      <c r="I1655">
        <f t="shared" si="173"/>
        <v>29</v>
      </c>
    </row>
    <row r="1656" spans="1:9" x14ac:dyDescent="0.3">
      <c r="A1656" t="str">
        <f t="shared" si="174"/>
        <v>202629wo</v>
      </c>
      <c r="B1656">
        <f t="shared" si="172"/>
        <v>29</v>
      </c>
      <c r="C1656" s="18">
        <f t="shared" si="170"/>
        <v>46218</v>
      </c>
      <c r="D1656" t="str">
        <f t="shared" si="171"/>
        <v>wo</v>
      </c>
      <c r="E1656">
        <f t="shared" si="175"/>
        <v>2026</v>
      </c>
      <c r="F1656" t="str">
        <f t="shared" si="176"/>
        <v>Vakantie</v>
      </c>
      <c r="G1656" s="122" t="str">
        <f t="shared" si="177"/>
        <v/>
      </c>
      <c r="H1656" s="122" t="str">
        <f t="shared" si="178"/>
        <v>Vakantie</v>
      </c>
      <c r="I1656">
        <f t="shared" si="173"/>
        <v>29</v>
      </c>
    </row>
    <row r="1657" spans="1:9" x14ac:dyDescent="0.3">
      <c r="A1657" t="str">
        <f t="shared" si="174"/>
        <v>202629do</v>
      </c>
      <c r="B1657">
        <f t="shared" si="172"/>
        <v>29</v>
      </c>
      <c r="C1657" s="18">
        <f t="shared" si="170"/>
        <v>46219</v>
      </c>
      <c r="D1657" t="str">
        <f t="shared" si="171"/>
        <v>do</v>
      </c>
      <c r="E1657">
        <f t="shared" si="175"/>
        <v>2026</v>
      </c>
      <c r="F1657" t="str">
        <f t="shared" si="176"/>
        <v>Vakantie</v>
      </c>
      <c r="G1657" s="122" t="str">
        <f t="shared" si="177"/>
        <v/>
      </c>
      <c r="H1657" s="122" t="str">
        <f t="shared" si="178"/>
        <v>Vakantie</v>
      </c>
      <c r="I1657">
        <f t="shared" si="173"/>
        <v>29</v>
      </c>
    </row>
    <row r="1658" spans="1:9" x14ac:dyDescent="0.3">
      <c r="A1658" t="str">
        <f t="shared" si="174"/>
        <v>202629vr</v>
      </c>
      <c r="B1658">
        <f t="shared" si="172"/>
        <v>29</v>
      </c>
      <c r="C1658" s="18">
        <f t="shared" si="170"/>
        <v>46220</v>
      </c>
      <c r="D1658" t="str">
        <f t="shared" si="171"/>
        <v>vr</v>
      </c>
      <c r="E1658">
        <f t="shared" si="175"/>
        <v>2026</v>
      </c>
      <c r="F1658" t="str">
        <f t="shared" si="176"/>
        <v>Vakantie</v>
      </c>
      <c r="G1658" s="122" t="str">
        <f t="shared" si="177"/>
        <v/>
      </c>
      <c r="H1658" s="122" t="str">
        <f t="shared" si="178"/>
        <v>Vakantie</v>
      </c>
      <c r="I1658">
        <f t="shared" si="173"/>
        <v>29</v>
      </c>
    </row>
    <row r="1659" spans="1:9" x14ac:dyDescent="0.3">
      <c r="A1659" t="str">
        <f t="shared" si="174"/>
        <v>202629za</v>
      </c>
      <c r="B1659">
        <f t="shared" si="172"/>
        <v>29</v>
      </c>
      <c r="C1659" s="18">
        <f t="shared" si="170"/>
        <v>46221</v>
      </c>
      <c r="D1659" t="str">
        <f t="shared" si="171"/>
        <v>za</v>
      </c>
      <c r="E1659">
        <f t="shared" si="175"/>
        <v>2026</v>
      </c>
      <c r="F1659" t="str">
        <f t="shared" si="176"/>
        <v>Vakantie</v>
      </c>
      <c r="G1659" s="122" t="str">
        <f t="shared" si="177"/>
        <v/>
      </c>
      <c r="H1659" s="122" t="str">
        <f t="shared" si="178"/>
        <v>Vakantie</v>
      </c>
      <c r="I1659">
        <f t="shared" si="173"/>
        <v>29</v>
      </c>
    </row>
    <row r="1660" spans="1:9" x14ac:dyDescent="0.3">
      <c r="A1660" t="str">
        <f t="shared" si="174"/>
        <v>202629zo</v>
      </c>
      <c r="B1660">
        <f t="shared" si="172"/>
        <v>29</v>
      </c>
      <c r="C1660" s="18">
        <f t="shared" si="170"/>
        <v>46222</v>
      </c>
      <c r="D1660" t="str">
        <f t="shared" si="171"/>
        <v>zo</v>
      </c>
      <c r="E1660">
        <f t="shared" si="175"/>
        <v>2026</v>
      </c>
      <c r="F1660" t="str">
        <f t="shared" si="176"/>
        <v>Vakantie</v>
      </c>
      <c r="G1660" s="122" t="str">
        <f t="shared" si="177"/>
        <v/>
      </c>
      <c r="H1660" s="122" t="str">
        <f t="shared" si="178"/>
        <v>Vakantie</v>
      </c>
      <c r="I1660">
        <f t="shared" si="173"/>
        <v>29</v>
      </c>
    </row>
    <row r="1661" spans="1:9" x14ac:dyDescent="0.3">
      <c r="A1661" t="str">
        <f t="shared" si="174"/>
        <v>202630ma</v>
      </c>
      <c r="B1661">
        <f t="shared" si="172"/>
        <v>30</v>
      </c>
      <c r="C1661" s="18">
        <f t="shared" si="170"/>
        <v>46223</v>
      </c>
      <c r="D1661" t="str">
        <f t="shared" si="171"/>
        <v>ma</v>
      </c>
      <c r="E1661">
        <f t="shared" si="175"/>
        <v>2026</v>
      </c>
      <c r="F1661" t="str">
        <f t="shared" si="176"/>
        <v>Vakantie</v>
      </c>
      <c r="G1661" s="122" t="str">
        <f t="shared" si="177"/>
        <v>Vakantie</v>
      </c>
      <c r="H1661" s="122" t="str">
        <f t="shared" si="178"/>
        <v>Vakantie</v>
      </c>
      <c r="I1661">
        <f t="shared" si="173"/>
        <v>30</v>
      </c>
    </row>
    <row r="1662" spans="1:9" x14ac:dyDescent="0.3">
      <c r="A1662" t="str">
        <f t="shared" si="174"/>
        <v>202630di</v>
      </c>
      <c r="B1662">
        <f t="shared" si="172"/>
        <v>30</v>
      </c>
      <c r="C1662" s="18">
        <f t="shared" si="170"/>
        <v>46224</v>
      </c>
      <c r="D1662" t="str">
        <f t="shared" si="171"/>
        <v>di</v>
      </c>
      <c r="E1662">
        <f t="shared" si="175"/>
        <v>2026</v>
      </c>
      <c r="F1662" t="str">
        <f t="shared" si="176"/>
        <v>Vakantie</v>
      </c>
      <c r="G1662" s="122" t="str">
        <f t="shared" si="177"/>
        <v>Vakantie</v>
      </c>
      <c r="H1662" s="122" t="str">
        <f t="shared" si="178"/>
        <v>Vakantie</v>
      </c>
      <c r="I1662">
        <f t="shared" si="173"/>
        <v>30</v>
      </c>
    </row>
    <row r="1663" spans="1:9" x14ac:dyDescent="0.3">
      <c r="A1663" t="str">
        <f t="shared" si="174"/>
        <v>202630wo</v>
      </c>
      <c r="B1663">
        <f t="shared" si="172"/>
        <v>30</v>
      </c>
      <c r="C1663" s="18">
        <f t="shared" si="170"/>
        <v>46225</v>
      </c>
      <c r="D1663" t="str">
        <f t="shared" si="171"/>
        <v>wo</v>
      </c>
      <c r="E1663">
        <f t="shared" si="175"/>
        <v>2026</v>
      </c>
      <c r="F1663" t="str">
        <f t="shared" si="176"/>
        <v>Vakantie</v>
      </c>
      <c r="G1663" s="122" t="str">
        <f t="shared" si="177"/>
        <v>Vakantie</v>
      </c>
      <c r="H1663" s="122" t="str">
        <f t="shared" si="178"/>
        <v>Vakantie</v>
      </c>
      <c r="I1663">
        <f t="shared" si="173"/>
        <v>30</v>
      </c>
    </row>
    <row r="1664" spans="1:9" x14ac:dyDescent="0.3">
      <c r="A1664" t="str">
        <f t="shared" si="174"/>
        <v>202630do</v>
      </c>
      <c r="B1664">
        <f t="shared" si="172"/>
        <v>30</v>
      </c>
      <c r="C1664" s="18">
        <f t="shared" si="170"/>
        <v>46226</v>
      </c>
      <c r="D1664" t="str">
        <f t="shared" si="171"/>
        <v>do</v>
      </c>
      <c r="E1664">
        <f t="shared" si="175"/>
        <v>2026</v>
      </c>
      <c r="F1664" t="str">
        <f t="shared" si="176"/>
        <v>Vakantie</v>
      </c>
      <c r="G1664" s="122" t="str">
        <f t="shared" si="177"/>
        <v>Vakantie</v>
      </c>
      <c r="H1664" s="122" t="str">
        <f t="shared" si="178"/>
        <v>Vakantie</v>
      </c>
      <c r="I1664">
        <f t="shared" si="173"/>
        <v>30</v>
      </c>
    </row>
    <row r="1665" spans="1:9" x14ac:dyDescent="0.3">
      <c r="A1665" t="str">
        <f t="shared" si="174"/>
        <v>202630vr</v>
      </c>
      <c r="B1665">
        <f t="shared" si="172"/>
        <v>30</v>
      </c>
      <c r="C1665" s="18">
        <f t="shared" si="170"/>
        <v>46227</v>
      </c>
      <c r="D1665" t="str">
        <f t="shared" si="171"/>
        <v>vr</v>
      </c>
      <c r="E1665">
        <f t="shared" si="175"/>
        <v>2026</v>
      </c>
      <c r="F1665" t="str">
        <f t="shared" si="176"/>
        <v>Vakantie</v>
      </c>
      <c r="G1665" s="122" t="str">
        <f t="shared" si="177"/>
        <v>Vakantie</v>
      </c>
      <c r="H1665" s="122" t="str">
        <f t="shared" si="178"/>
        <v>Vakantie</v>
      </c>
      <c r="I1665">
        <f t="shared" si="173"/>
        <v>30</v>
      </c>
    </row>
    <row r="1666" spans="1:9" x14ac:dyDescent="0.3">
      <c r="A1666" t="str">
        <f t="shared" si="174"/>
        <v>202630za</v>
      </c>
      <c r="B1666">
        <f t="shared" si="172"/>
        <v>30</v>
      </c>
      <c r="C1666" s="18">
        <f t="shared" si="170"/>
        <v>46228</v>
      </c>
      <c r="D1666" t="str">
        <f t="shared" si="171"/>
        <v>za</v>
      </c>
      <c r="E1666">
        <f t="shared" si="175"/>
        <v>2026</v>
      </c>
      <c r="F1666" t="str">
        <f t="shared" si="176"/>
        <v>Vakantie</v>
      </c>
      <c r="G1666" s="122" t="str">
        <f t="shared" si="177"/>
        <v>Vakantie</v>
      </c>
      <c r="H1666" s="122" t="str">
        <f t="shared" si="178"/>
        <v>Vakantie</v>
      </c>
      <c r="I1666">
        <f t="shared" si="173"/>
        <v>30</v>
      </c>
    </row>
    <row r="1667" spans="1:9" x14ac:dyDescent="0.3">
      <c r="A1667" t="str">
        <f t="shared" si="174"/>
        <v>202630zo</v>
      </c>
      <c r="B1667">
        <f t="shared" si="172"/>
        <v>30</v>
      </c>
      <c r="C1667" s="18">
        <f t="shared" si="170"/>
        <v>46229</v>
      </c>
      <c r="D1667" t="str">
        <f t="shared" si="171"/>
        <v>zo</v>
      </c>
      <c r="E1667">
        <f t="shared" si="175"/>
        <v>2026</v>
      </c>
      <c r="F1667" t="str">
        <f t="shared" si="176"/>
        <v>Vakantie</v>
      </c>
      <c r="G1667" s="122" t="str">
        <f t="shared" si="177"/>
        <v>Vakantie</v>
      </c>
      <c r="H1667" s="122" t="str">
        <f t="shared" si="178"/>
        <v>Vakantie</v>
      </c>
      <c r="I1667">
        <f t="shared" si="173"/>
        <v>30</v>
      </c>
    </row>
    <row r="1668" spans="1:9" x14ac:dyDescent="0.3">
      <c r="A1668" t="str">
        <f t="shared" si="174"/>
        <v>202631ma</v>
      </c>
      <c r="B1668">
        <f t="shared" si="172"/>
        <v>31</v>
      </c>
      <c r="C1668" s="18">
        <f t="shared" si="170"/>
        <v>46230</v>
      </c>
      <c r="D1668" t="str">
        <f t="shared" si="171"/>
        <v>ma</v>
      </c>
      <c r="E1668">
        <f t="shared" si="175"/>
        <v>2026</v>
      </c>
      <c r="F1668" t="str">
        <f t="shared" si="176"/>
        <v>Vakantie</v>
      </c>
      <c r="G1668" s="122" t="str">
        <f t="shared" si="177"/>
        <v>Vakantie</v>
      </c>
      <c r="H1668" s="122" t="str">
        <f t="shared" si="178"/>
        <v>Vakantie</v>
      </c>
      <c r="I1668">
        <f t="shared" si="173"/>
        <v>31</v>
      </c>
    </row>
    <row r="1669" spans="1:9" x14ac:dyDescent="0.3">
      <c r="A1669" t="str">
        <f t="shared" si="174"/>
        <v>202631di</v>
      </c>
      <c r="B1669">
        <f t="shared" si="172"/>
        <v>31</v>
      </c>
      <c r="C1669" s="18">
        <f t="shared" si="170"/>
        <v>46231</v>
      </c>
      <c r="D1669" t="str">
        <f t="shared" si="171"/>
        <v>di</v>
      </c>
      <c r="E1669">
        <f t="shared" si="175"/>
        <v>2026</v>
      </c>
      <c r="F1669" t="str">
        <f t="shared" si="176"/>
        <v>Vakantie</v>
      </c>
      <c r="G1669" s="122" t="str">
        <f t="shared" si="177"/>
        <v>Vakantie</v>
      </c>
      <c r="H1669" s="122" t="str">
        <f t="shared" si="178"/>
        <v>Vakantie</v>
      </c>
      <c r="I1669">
        <f t="shared" si="173"/>
        <v>31</v>
      </c>
    </row>
    <row r="1670" spans="1:9" x14ac:dyDescent="0.3">
      <c r="A1670" t="str">
        <f t="shared" si="174"/>
        <v>202631wo</v>
      </c>
      <c r="B1670">
        <f t="shared" si="172"/>
        <v>31</v>
      </c>
      <c r="C1670" s="18">
        <f t="shared" si="170"/>
        <v>46232</v>
      </c>
      <c r="D1670" t="str">
        <f t="shared" si="171"/>
        <v>wo</v>
      </c>
      <c r="E1670">
        <f t="shared" si="175"/>
        <v>2026</v>
      </c>
      <c r="F1670" t="str">
        <f t="shared" si="176"/>
        <v>Vakantie</v>
      </c>
      <c r="G1670" s="122" t="str">
        <f t="shared" si="177"/>
        <v>Vakantie</v>
      </c>
      <c r="H1670" s="122" t="str">
        <f t="shared" si="178"/>
        <v>Vakantie</v>
      </c>
      <c r="I1670">
        <f t="shared" si="173"/>
        <v>31</v>
      </c>
    </row>
    <row r="1671" spans="1:9" x14ac:dyDescent="0.3">
      <c r="A1671" t="str">
        <f t="shared" si="174"/>
        <v>202631do</v>
      </c>
      <c r="B1671">
        <f t="shared" si="172"/>
        <v>31</v>
      </c>
      <c r="C1671" s="18">
        <f t="shared" si="170"/>
        <v>46233</v>
      </c>
      <c r="D1671" t="str">
        <f t="shared" si="171"/>
        <v>do</v>
      </c>
      <c r="E1671">
        <f t="shared" si="175"/>
        <v>2026</v>
      </c>
      <c r="F1671" t="str">
        <f t="shared" si="176"/>
        <v>Vakantie</v>
      </c>
      <c r="G1671" s="122" t="str">
        <f t="shared" si="177"/>
        <v>Vakantie</v>
      </c>
      <c r="H1671" s="122" t="str">
        <f t="shared" si="178"/>
        <v>Vakantie</v>
      </c>
      <c r="I1671">
        <f t="shared" si="173"/>
        <v>31</v>
      </c>
    </row>
    <row r="1672" spans="1:9" x14ac:dyDescent="0.3">
      <c r="A1672" t="str">
        <f t="shared" si="174"/>
        <v>202631vr</v>
      </c>
      <c r="B1672">
        <f t="shared" si="172"/>
        <v>31</v>
      </c>
      <c r="C1672" s="18">
        <f t="shared" si="170"/>
        <v>46234</v>
      </c>
      <c r="D1672" t="str">
        <f t="shared" si="171"/>
        <v>vr</v>
      </c>
      <c r="E1672">
        <f t="shared" si="175"/>
        <v>2026</v>
      </c>
      <c r="F1672" t="str">
        <f t="shared" si="176"/>
        <v>Vakantie</v>
      </c>
      <c r="G1672" s="122" t="str">
        <f t="shared" si="177"/>
        <v>Vakantie</v>
      </c>
      <c r="H1672" s="122" t="str">
        <f t="shared" si="178"/>
        <v>Vakantie</v>
      </c>
      <c r="I1672">
        <f t="shared" si="173"/>
        <v>31</v>
      </c>
    </row>
    <row r="1673" spans="1:9" x14ac:dyDescent="0.3">
      <c r="A1673" t="str">
        <f t="shared" si="174"/>
        <v>202631za</v>
      </c>
      <c r="B1673">
        <f t="shared" si="172"/>
        <v>31</v>
      </c>
      <c r="C1673" s="18">
        <f t="shared" si="170"/>
        <v>46235</v>
      </c>
      <c r="D1673" t="str">
        <f t="shared" si="171"/>
        <v>za</v>
      </c>
      <c r="E1673">
        <f t="shared" si="175"/>
        <v>2026</v>
      </c>
      <c r="F1673" t="str">
        <f t="shared" si="176"/>
        <v>Vakantie</v>
      </c>
      <c r="G1673" s="122" t="str">
        <f t="shared" si="177"/>
        <v>Vakantie</v>
      </c>
      <c r="H1673" s="122" t="str">
        <f t="shared" si="178"/>
        <v>Vakantie</v>
      </c>
      <c r="I1673">
        <f t="shared" si="173"/>
        <v>31</v>
      </c>
    </row>
    <row r="1674" spans="1:9" x14ac:dyDescent="0.3">
      <c r="A1674" t="str">
        <f t="shared" si="174"/>
        <v>202631zo</v>
      </c>
      <c r="B1674">
        <f t="shared" si="172"/>
        <v>31</v>
      </c>
      <c r="C1674" s="18">
        <f t="shared" ref="C1674:C1737" si="179">C1673+1</f>
        <v>46236</v>
      </c>
      <c r="D1674" t="str">
        <f t="shared" ref="D1674:D1737" si="180">+D1667</f>
        <v>zo</v>
      </c>
      <c r="E1674">
        <f t="shared" si="175"/>
        <v>2026</v>
      </c>
      <c r="F1674" t="str">
        <f t="shared" si="176"/>
        <v>Vakantie</v>
      </c>
      <c r="G1674" s="122" t="str">
        <f t="shared" si="177"/>
        <v>Vakantie</v>
      </c>
      <c r="H1674" s="122" t="str">
        <f t="shared" si="178"/>
        <v>Vakantie</v>
      </c>
      <c r="I1674">
        <f t="shared" si="173"/>
        <v>31</v>
      </c>
    </row>
    <row r="1675" spans="1:9" x14ac:dyDescent="0.3">
      <c r="A1675" t="str">
        <f t="shared" si="174"/>
        <v>202632ma</v>
      </c>
      <c r="B1675">
        <f t="shared" si="172"/>
        <v>32</v>
      </c>
      <c r="C1675" s="18">
        <f t="shared" si="179"/>
        <v>46237</v>
      </c>
      <c r="D1675" t="str">
        <f t="shared" si="180"/>
        <v>ma</v>
      </c>
      <c r="E1675">
        <f t="shared" si="175"/>
        <v>2026</v>
      </c>
      <c r="F1675" t="str">
        <f t="shared" si="176"/>
        <v>Vakantie</v>
      </c>
      <c r="G1675" s="122" t="str">
        <f t="shared" si="177"/>
        <v>Vakantie</v>
      </c>
      <c r="H1675" s="122" t="str">
        <f t="shared" si="178"/>
        <v>Vakantie</v>
      </c>
      <c r="I1675">
        <f t="shared" si="173"/>
        <v>32</v>
      </c>
    </row>
    <row r="1676" spans="1:9" x14ac:dyDescent="0.3">
      <c r="A1676" t="str">
        <f t="shared" si="174"/>
        <v>202632di</v>
      </c>
      <c r="B1676">
        <f t="shared" si="172"/>
        <v>32</v>
      </c>
      <c r="C1676" s="18">
        <f t="shared" si="179"/>
        <v>46238</v>
      </c>
      <c r="D1676" t="str">
        <f t="shared" si="180"/>
        <v>di</v>
      </c>
      <c r="E1676">
        <f t="shared" si="175"/>
        <v>2026</v>
      </c>
      <c r="F1676" t="str">
        <f t="shared" si="176"/>
        <v>Vakantie</v>
      </c>
      <c r="G1676" s="122" t="str">
        <f t="shared" si="177"/>
        <v>Vakantie</v>
      </c>
      <c r="H1676" s="122" t="str">
        <f t="shared" si="178"/>
        <v>Vakantie</v>
      </c>
      <c r="I1676">
        <f t="shared" si="173"/>
        <v>32</v>
      </c>
    </row>
    <row r="1677" spans="1:9" x14ac:dyDescent="0.3">
      <c r="A1677" t="str">
        <f t="shared" si="174"/>
        <v>202632wo</v>
      </c>
      <c r="B1677">
        <f t="shared" ref="B1677:B1740" si="181">B1670+1</f>
        <v>32</v>
      </c>
      <c r="C1677" s="18">
        <f t="shared" si="179"/>
        <v>46239</v>
      </c>
      <c r="D1677" t="str">
        <f t="shared" si="180"/>
        <v>wo</v>
      </c>
      <c r="E1677">
        <f t="shared" si="175"/>
        <v>2026</v>
      </c>
      <c r="F1677" t="str">
        <f t="shared" si="176"/>
        <v>Vakantie</v>
      </c>
      <c r="G1677" s="122" t="str">
        <f t="shared" si="177"/>
        <v>Vakantie</v>
      </c>
      <c r="H1677" s="122" t="str">
        <f t="shared" si="178"/>
        <v>Vakantie</v>
      </c>
      <c r="I1677">
        <f t="shared" ref="I1677:I1740" si="182">+I1670+1</f>
        <v>32</v>
      </c>
    </row>
    <row r="1678" spans="1:9" x14ac:dyDescent="0.3">
      <c r="A1678" t="str">
        <f t="shared" si="174"/>
        <v>202632do</v>
      </c>
      <c r="B1678">
        <f t="shared" si="181"/>
        <v>32</v>
      </c>
      <c r="C1678" s="18">
        <f t="shared" si="179"/>
        <v>46240</v>
      </c>
      <c r="D1678" t="str">
        <f t="shared" si="180"/>
        <v>do</v>
      </c>
      <c r="E1678">
        <f t="shared" si="175"/>
        <v>2026</v>
      </c>
      <c r="F1678" t="str">
        <f t="shared" si="176"/>
        <v>Vakantie</v>
      </c>
      <c r="G1678" s="122" t="str">
        <f t="shared" si="177"/>
        <v>Vakantie</v>
      </c>
      <c r="H1678" s="122" t="str">
        <f t="shared" si="178"/>
        <v>Vakantie</v>
      </c>
      <c r="I1678">
        <f t="shared" si="182"/>
        <v>32</v>
      </c>
    </row>
    <row r="1679" spans="1:9" x14ac:dyDescent="0.3">
      <c r="A1679" t="str">
        <f t="shared" si="174"/>
        <v>202632vr</v>
      </c>
      <c r="B1679">
        <f t="shared" si="181"/>
        <v>32</v>
      </c>
      <c r="C1679" s="18">
        <f t="shared" si="179"/>
        <v>46241</v>
      </c>
      <c r="D1679" t="str">
        <f t="shared" si="180"/>
        <v>vr</v>
      </c>
      <c r="E1679">
        <f t="shared" si="175"/>
        <v>2026</v>
      </c>
      <c r="F1679" t="str">
        <f t="shared" si="176"/>
        <v>Vakantie</v>
      </c>
      <c r="G1679" s="122" t="str">
        <f t="shared" si="177"/>
        <v>Vakantie</v>
      </c>
      <c r="H1679" s="122" t="str">
        <f t="shared" si="178"/>
        <v>Vakantie</v>
      </c>
      <c r="I1679">
        <f t="shared" si="182"/>
        <v>32</v>
      </c>
    </row>
    <row r="1680" spans="1:9" x14ac:dyDescent="0.3">
      <c r="A1680" t="str">
        <f t="shared" si="174"/>
        <v>202632za</v>
      </c>
      <c r="B1680">
        <f t="shared" si="181"/>
        <v>32</v>
      </c>
      <c r="C1680" s="18">
        <f t="shared" si="179"/>
        <v>46242</v>
      </c>
      <c r="D1680" t="str">
        <f t="shared" si="180"/>
        <v>za</v>
      </c>
      <c r="E1680">
        <f t="shared" si="175"/>
        <v>2026</v>
      </c>
      <c r="F1680" t="str">
        <f t="shared" si="176"/>
        <v>Vakantie</v>
      </c>
      <c r="G1680" s="122" t="str">
        <f t="shared" si="177"/>
        <v>Vakantie</v>
      </c>
      <c r="H1680" s="122" t="str">
        <f t="shared" si="178"/>
        <v>Vakantie</v>
      </c>
      <c r="I1680">
        <f t="shared" si="182"/>
        <v>32</v>
      </c>
    </row>
    <row r="1681" spans="1:9" x14ac:dyDescent="0.3">
      <c r="A1681" t="str">
        <f t="shared" si="174"/>
        <v>202632zo</v>
      </c>
      <c r="B1681">
        <f t="shared" si="181"/>
        <v>32</v>
      </c>
      <c r="C1681" s="18">
        <f t="shared" si="179"/>
        <v>46243</v>
      </c>
      <c r="D1681" t="str">
        <f t="shared" si="180"/>
        <v>zo</v>
      </c>
      <c r="E1681">
        <f t="shared" si="175"/>
        <v>2026</v>
      </c>
      <c r="F1681" t="str">
        <f t="shared" si="176"/>
        <v>Vakantie</v>
      </c>
      <c r="G1681" s="122" t="str">
        <f t="shared" si="177"/>
        <v>Vakantie</v>
      </c>
      <c r="H1681" s="122" t="str">
        <f t="shared" si="178"/>
        <v>Vakantie</v>
      </c>
      <c r="I1681">
        <f t="shared" si="182"/>
        <v>32</v>
      </c>
    </row>
    <row r="1682" spans="1:9" x14ac:dyDescent="0.3">
      <c r="A1682" t="str">
        <f t="shared" si="174"/>
        <v>202633ma</v>
      </c>
      <c r="B1682">
        <f t="shared" si="181"/>
        <v>33</v>
      </c>
      <c r="C1682" s="18">
        <f t="shared" si="179"/>
        <v>46244</v>
      </c>
      <c r="D1682" t="str">
        <f t="shared" si="180"/>
        <v>ma</v>
      </c>
      <c r="E1682">
        <f t="shared" si="175"/>
        <v>2026</v>
      </c>
      <c r="F1682" t="str">
        <f t="shared" si="176"/>
        <v>Vakantie</v>
      </c>
      <c r="G1682" s="122" t="str">
        <f t="shared" si="177"/>
        <v>Vakantie</v>
      </c>
      <c r="H1682" s="122" t="str">
        <f t="shared" si="178"/>
        <v>Vakantie</v>
      </c>
      <c r="I1682">
        <f t="shared" si="182"/>
        <v>33</v>
      </c>
    </row>
    <row r="1683" spans="1:9" x14ac:dyDescent="0.3">
      <c r="A1683" t="str">
        <f t="shared" si="174"/>
        <v>202633di</v>
      </c>
      <c r="B1683">
        <f t="shared" si="181"/>
        <v>33</v>
      </c>
      <c r="C1683" s="18">
        <f t="shared" si="179"/>
        <v>46245</v>
      </c>
      <c r="D1683" t="str">
        <f t="shared" si="180"/>
        <v>di</v>
      </c>
      <c r="E1683">
        <f t="shared" si="175"/>
        <v>2026</v>
      </c>
      <c r="F1683" t="str">
        <f t="shared" si="176"/>
        <v>Vakantie</v>
      </c>
      <c r="G1683" s="122" t="str">
        <f t="shared" si="177"/>
        <v>Vakantie</v>
      </c>
      <c r="H1683" s="122" t="str">
        <f t="shared" si="178"/>
        <v>Vakantie</v>
      </c>
      <c r="I1683">
        <f t="shared" si="182"/>
        <v>33</v>
      </c>
    </row>
    <row r="1684" spans="1:9" x14ac:dyDescent="0.3">
      <c r="A1684" t="str">
        <f t="shared" si="174"/>
        <v>202633wo</v>
      </c>
      <c r="B1684">
        <f t="shared" si="181"/>
        <v>33</v>
      </c>
      <c r="C1684" s="18">
        <f t="shared" si="179"/>
        <v>46246</v>
      </c>
      <c r="D1684" t="str">
        <f t="shared" si="180"/>
        <v>wo</v>
      </c>
      <c r="E1684">
        <f t="shared" si="175"/>
        <v>2026</v>
      </c>
      <c r="F1684" t="str">
        <f t="shared" si="176"/>
        <v>Vakantie</v>
      </c>
      <c r="G1684" s="122" t="str">
        <f t="shared" si="177"/>
        <v>Vakantie</v>
      </c>
      <c r="H1684" s="122" t="str">
        <f t="shared" si="178"/>
        <v>Vakantie</v>
      </c>
      <c r="I1684">
        <f t="shared" si="182"/>
        <v>33</v>
      </c>
    </row>
    <row r="1685" spans="1:9" x14ac:dyDescent="0.3">
      <c r="A1685" t="str">
        <f t="shared" si="174"/>
        <v>202633do</v>
      </c>
      <c r="B1685">
        <f t="shared" si="181"/>
        <v>33</v>
      </c>
      <c r="C1685" s="18">
        <f t="shared" si="179"/>
        <v>46247</v>
      </c>
      <c r="D1685" t="str">
        <f t="shared" si="180"/>
        <v>do</v>
      </c>
      <c r="E1685">
        <f t="shared" si="175"/>
        <v>2026</v>
      </c>
      <c r="F1685" t="str">
        <f t="shared" si="176"/>
        <v>Vakantie</v>
      </c>
      <c r="G1685" s="122" t="str">
        <f t="shared" si="177"/>
        <v>Vakantie</v>
      </c>
      <c r="H1685" s="122" t="str">
        <f t="shared" si="178"/>
        <v>Vakantie</v>
      </c>
      <c r="I1685">
        <f t="shared" si="182"/>
        <v>33</v>
      </c>
    </row>
    <row r="1686" spans="1:9" x14ac:dyDescent="0.3">
      <c r="A1686" t="str">
        <f t="shared" si="174"/>
        <v>202633vr</v>
      </c>
      <c r="B1686">
        <f t="shared" si="181"/>
        <v>33</v>
      </c>
      <c r="C1686" s="18">
        <f t="shared" si="179"/>
        <v>46248</v>
      </c>
      <c r="D1686" t="str">
        <f t="shared" si="180"/>
        <v>vr</v>
      </c>
      <c r="E1686">
        <f t="shared" si="175"/>
        <v>2026</v>
      </c>
      <c r="F1686" t="str">
        <f t="shared" si="176"/>
        <v>Vakantie</v>
      </c>
      <c r="G1686" s="122" t="str">
        <f t="shared" si="177"/>
        <v>Vakantie</v>
      </c>
      <c r="H1686" s="122" t="str">
        <f t="shared" si="178"/>
        <v>Vakantie</v>
      </c>
      <c r="I1686">
        <f t="shared" si="182"/>
        <v>33</v>
      </c>
    </row>
    <row r="1687" spans="1:9" x14ac:dyDescent="0.3">
      <c r="A1687" t="str">
        <f t="shared" si="174"/>
        <v>202633za</v>
      </c>
      <c r="B1687">
        <f t="shared" si="181"/>
        <v>33</v>
      </c>
      <c r="C1687" s="18">
        <f t="shared" si="179"/>
        <v>46249</v>
      </c>
      <c r="D1687" t="str">
        <f t="shared" si="180"/>
        <v>za</v>
      </c>
      <c r="E1687">
        <f t="shared" si="175"/>
        <v>2026</v>
      </c>
      <c r="F1687" t="str">
        <f t="shared" si="176"/>
        <v>Vakantie</v>
      </c>
      <c r="G1687" s="122" t="str">
        <f t="shared" si="177"/>
        <v>Vakantie</v>
      </c>
      <c r="H1687" s="122" t="str">
        <f t="shared" si="178"/>
        <v>Vakantie</v>
      </c>
      <c r="I1687">
        <f t="shared" si="182"/>
        <v>33</v>
      </c>
    </row>
    <row r="1688" spans="1:9" x14ac:dyDescent="0.3">
      <c r="A1688" t="str">
        <f t="shared" si="174"/>
        <v>202633zo</v>
      </c>
      <c r="B1688">
        <f t="shared" si="181"/>
        <v>33</v>
      </c>
      <c r="C1688" s="18">
        <f t="shared" si="179"/>
        <v>46250</v>
      </c>
      <c r="D1688" t="str">
        <f t="shared" si="180"/>
        <v>zo</v>
      </c>
      <c r="E1688">
        <f t="shared" si="175"/>
        <v>2026</v>
      </c>
      <c r="F1688" t="str">
        <f t="shared" si="176"/>
        <v>Vakantie</v>
      </c>
      <c r="G1688" s="122" t="str">
        <f t="shared" si="177"/>
        <v>Vakantie</v>
      </c>
      <c r="H1688" s="122" t="str">
        <f t="shared" si="178"/>
        <v>Vakantie</v>
      </c>
      <c r="I1688">
        <f t="shared" si="182"/>
        <v>33</v>
      </c>
    </row>
    <row r="1689" spans="1:9" x14ac:dyDescent="0.3">
      <c r="A1689" t="str">
        <f t="shared" si="174"/>
        <v>202634ma</v>
      </c>
      <c r="B1689">
        <f t="shared" si="181"/>
        <v>34</v>
      </c>
      <c r="C1689" s="18">
        <f t="shared" si="179"/>
        <v>46251</v>
      </c>
      <c r="D1689" t="str">
        <f t="shared" si="180"/>
        <v>ma</v>
      </c>
      <c r="E1689">
        <f t="shared" si="175"/>
        <v>2026</v>
      </c>
      <c r="F1689" t="str">
        <f t="shared" si="176"/>
        <v/>
      </c>
      <c r="G1689" s="122" t="str">
        <f t="shared" si="177"/>
        <v>Vakantie</v>
      </c>
      <c r="H1689" s="122" t="str">
        <f t="shared" si="178"/>
        <v>Vakantie</v>
      </c>
      <c r="I1689">
        <f t="shared" si="182"/>
        <v>34</v>
      </c>
    </row>
    <row r="1690" spans="1:9" x14ac:dyDescent="0.3">
      <c r="A1690" t="str">
        <f t="shared" si="174"/>
        <v>202634di</v>
      </c>
      <c r="B1690">
        <f t="shared" si="181"/>
        <v>34</v>
      </c>
      <c r="C1690" s="18">
        <f t="shared" si="179"/>
        <v>46252</v>
      </c>
      <c r="D1690" t="str">
        <f t="shared" si="180"/>
        <v>di</v>
      </c>
      <c r="E1690">
        <f t="shared" si="175"/>
        <v>2026</v>
      </c>
      <c r="F1690" t="str">
        <f t="shared" si="176"/>
        <v/>
      </c>
      <c r="G1690" s="122" t="str">
        <f t="shared" si="177"/>
        <v>Vakantie</v>
      </c>
      <c r="H1690" s="122" t="str">
        <f t="shared" si="178"/>
        <v>Vakantie</v>
      </c>
      <c r="I1690">
        <f t="shared" si="182"/>
        <v>34</v>
      </c>
    </row>
    <row r="1691" spans="1:9" x14ac:dyDescent="0.3">
      <c r="A1691" t="str">
        <f t="shared" si="174"/>
        <v>202634wo</v>
      </c>
      <c r="B1691">
        <f t="shared" si="181"/>
        <v>34</v>
      </c>
      <c r="C1691" s="18">
        <f t="shared" si="179"/>
        <v>46253</v>
      </c>
      <c r="D1691" t="str">
        <f t="shared" si="180"/>
        <v>wo</v>
      </c>
      <c r="E1691">
        <f t="shared" si="175"/>
        <v>2026</v>
      </c>
      <c r="F1691" t="str">
        <f t="shared" si="176"/>
        <v/>
      </c>
      <c r="G1691" s="122" t="str">
        <f t="shared" si="177"/>
        <v>Vakantie</v>
      </c>
      <c r="H1691" s="122" t="str">
        <f t="shared" si="178"/>
        <v>Vakantie</v>
      </c>
      <c r="I1691">
        <f t="shared" si="182"/>
        <v>34</v>
      </c>
    </row>
    <row r="1692" spans="1:9" x14ac:dyDescent="0.3">
      <c r="A1692" t="str">
        <f t="shared" si="174"/>
        <v>202634do</v>
      </c>
      <c r="B1692">
        <f t="shared" si="181"/>
        <v>34</v>
      </c>
      <c r="C1692" s="18">
        <f t="shared" si="179"/>
        <v>46254</v>
      </c>
      <c r="D1692" t="str">
        <f t="shared" si="180"/>
        <v>do</v>
      </c>
      <c r="E1692">
        <f t="shared" si="175"/>
        <v>2026</v>
      </c>
      <c r="F1692" t="str">
        <f t="shared" si="176"/>
        <v/>
      </c>
      <c r="G1692" s="122" t="str">
        <f t="shared" si="177"/>
        <v>Vakantie</v>
      </c>
      <c r="H1692" s="122" t="str">
        <f t="shared" si="178"/>
        <v>Vakantie</v>
      </c>
      <c r="I1692">
        <f t="shared" si="182"/>
        <v>34</v>
      </c>
    </row>
    <row r="1693" spans="1:9" x14ac:dyDescent="0.3">
      <c r="A1693" t="str">
        <f t="shared" si="174"/>
        <v>202634vr</v>
      </c>
      <c r="B1693">
        <f t="shared" si="181"/>
        <v>34</v>
      </c>
      <c r="C1693" s="18">
        <f t="shared" si="179"/>
        <v>46255</v>
      </c>
      <c r="D1693" t="str">
        <f t="shared" si="180"/>
        <v>vr</v>
      </c>
      <c r="E1693">
        <f t="shared" si="175"/>
        <v>2026</v>
      </c>
      <c r="F1693" t="str">
        <f t="shared" si="176"/>
        <v/>
      </c>
      <c r="G1693" s="122" t="str">
        <f t="shared" si="177"/>
        <v>Vakantie</v>
      </c>
      <c r="H1693" s="122" t="str">
        <f t="shared" si="178"/>
        <v>Vakantie</v>
      </c>
      <c r="I1693">
        <f t="shared" si="182"/>
        <v>34</v>
      </c>
    </row>
    <row r="1694" spans="1:9" x14ac:dyDescent="0.3">
      <c r="A1694" t="str">
        <f t="shared" si="174"/>
        <v>202634za</v>
      </c>
      <c r="B1694">
        <f t="shared" si="181"/>
        <v>34</v>
      </c>
      <c r="C1694" s="18">
        <f t="shared" si="179"/>
        <v>46256</v>
      </c>
      <c r="D1694" t="str">
        <f t="shared" si="180"/>
        <v>za</v>
      </c>
      <c r="E1694">
        <f t="shared" si="175"/>
        <v>2026</v>
      </c>
      <c r="F1694" t="str">
        <f t="shared" si="176"/>
        <v/>
      </c>
      <c r="G1694" s="122" t="str">
        <f t="shared" si="177"/>
        <v>Vakantie</v>
      </c>
      <c r="H1694" s="122" t="str">
        <f t="shared" si="178"/>
        <v>Vakantie</v>
      </c>
      <c r="I1694">
        <f t="shared" si="182"/>
        <v>34</v>
      </c>
    </row>
    <row r="1695" spans="1:9" x14ac:dyDescent="0.3">
      <c r="A1695" t="str">
        <f t="shared" si="174"/>
        <v>202634zo</v>
      </c>
      <c r="B1695">
        <f t="shared" si="181"/>
        <v>34</v>
      </c>
      <c r="C1695" s="18">
        <f t="shared" si="179"/>
        <v>46257</v>
      </c>
      <c r="D1695" t="str">
        <f t="shared" si="180"/>
        <v>zo</v>
      </c>
      <c r="E1695">
        <f t="shared" si="175"/>
        <v>2026</v>
      </c>
      <c r="F1695" t="str">
        <f t="shared" si="176"/>
        <v/>
      </c>
      <c r="G1695" s="122" t="str">
        <f t="shared" si="177"/>
        <v>Vakantie</v>
      </c>
      <c r="H1695" s="122" t="str">
        <f t="shared" si="178"/>
        <v>Vakantie</v>
      </c>
      <c r="I1695">
        <f t="shared" si="182"/>
        <v>34</v>
      </c>
    </row>
    <row r="1696" spans="1:9" x14ac:dyDescent="0.3">
      <c r="A1696" t="str">
        <f t="shared" si="174"/>
        <v>202635ma</v>
      </c>
      <c r="B1696">
        <f t="shared" si="181"/>
        <v>35</v>
      </c>
      <c r="C1696" s="18">
        <f t="shared" si="179"/>
        <v>46258</v>
      </c>
      <c r="D1696" t="str">
        <f t="shared" si="180"/>
        <v>ma</v>
      </c>
      <c r="E1696">
        <f t="shared" si="175"/>
        <v>2026</v>
      </c>
      <c r="F1696" t="str">
        <f t="shared" si="176"/>
        <v/>
      </c>
      <c r="G1696" s="122" t="str">
        <f t="shared" si="177"/>
        <v>Vakantie</v>
      </c>
      <c r="H1696" s="122" t="str">
        <f t="shared" si="178"/>
        <v/>
      </c>
      <c r="I1696">
        <f t="shared" si="182"/>
        <v>35</v>
      </c>
    </row>
    <row r="1697" spans="1:9" x14ac:dyDescent="0.3">
      <c r="A1697" t="str">
        <f t="shared" si="174"/>
        <v>202635di</v>
      </c>
      <c r="B1697">
        <f t="shared" si="181"/>
        <v>35</v>
      </c>
      <c r="C1697" s="18">
        <f t="shared" si="179"/>
        <v>46259</v>
      </c>
      <c r="D1697" t="str">
        <f t="shared" si="180"/>
        <v>di</v>
      </c>
      <c r="E1697">
        <f t="shared" si="175"/>
        <v>2026</v>
      </c>
      <c r="F1697" t="str">
        <f t="shared" si="176"/>
        <v/>
      </c>
      <c r="G1697" s="122" t="str">
        <f t="shared" si="177"/>
        <v>Vakantie</v>
      </c>
      <c r="H1697" s="122" t="str">
        <f t="shared" si="178"/>
        <v/>
      </c>
      <c r="I1697">
        <f t="shared" si="182"/>
        <v>35</v>
      </c>
    </row>
    <row r="1698" spans="1:9" x14ac:dyDescent="0.3">
      <c r="A1698" t="str">
        <f t="shared" si="174"/>
        <v>202635wo</v>
      </c>
      <c r="B1698">
        <f t="shared" si="181"/>
        <v>35</v>
      </c>
      <c r="C1698" s="18">
        <f t="shared" si="179"/>
        <v>46260</v>
      </c>
      <c r="D1698" t="str">
        <f t="shared" si="180"/>
        <v>wo</v>
      </c>
      <c r="E1698">
        <f t="shared" si="175"/>
        <v>2026</v>
      </c>
      <c r="F1698" t="str">
        <f t="shared" si="176"/>
        <v/>
      </c>
      <c r="G1698" s="122" t="str">
        <f t="shared" si="177"/>
        <v>Vakantie</v>
      </c>
      <c r="H1698" s="122" t="str">
        <f t="shared" si="178"/>
        <v/>
      </c>
      <c r="I1698">
        <f t="shared" si="182"/>
        <v>35</v>
      </c>
    </row>
    <row r="1699" spans="1:9" x14ac:dyDescent="0.3">
      <c r="A1699" t="str">
        <f t="shared" si="174"/>
        <v>202635do</v>
      </c>
      <c r="B1699">
        <f t="shared" si="181"/>
        <v>35</v>
      </c>
      <c r="C1699" s="18">
        <f t="shared" si="179"/>
        <v>46261</v>
      </c>
      <c r="D1699" t="str">
        <f t="shared" si="180"/>
        <v>do</v>
      </c>
      <c r="E1699">
        <f t="shared" si="175"/>
        <v>2026</v>
      </c>
      <c r="F1699" t="str">
        <f t="shared" si="176"/>
        <v/>
      </c>
      <c r="G1699" s="122" t="str">
        <f t="shared" si="177"/>
        <v>Vakantie</v>
      </c>
      <c r="H1699" s="122" t="str">
        <f t="shared" si="178"/>
        <v/>
      </c>
      <c r="I1699">
        <f t="shared" si="182"/>
        <v>35</v>
      </c>
    </row>
    <row r="1700" spans="1:9" x14ac:dyDescent="0.3">
      <c r="A1700" t="str">
        <f t="shared" si="174"/>
        <v>202635vr</v>
      </c>
      <c r="B1700">
        <f t="shared" si="181"/>
        <v>35</v>
      </c>
      <c r="C1700" s="18">
        <f t="shared" si="179"/>
        <v>46262</v>
      </c>
      <c r="D1700" t="str">
        <f t="shared" si="180"/>
        <v>vr</v>
      </c>
      <c r="E1700">
        <f t="shared" si="175"/>
        <v>2026</v>
      </c>
      <c r="F1700" t="str">
        <f t="shared" si="176"/>
        <v/>
      </c>
      <c r="G1700" s="122" t="str">
        <f t="shared" si="177"/>
        <v>Vakantie</v>
      </c>
      <c r="H1700" s="122" t="str">
        <f t="shared" si="178"/>
        <v/>
      </c>
      <c r="I1700">
        <f t="shared" si="182"/>
        <v>35</v>
      </c>
    </row>
    <row r="1701" spans="1:9" x14ac:dyDescent="0.3">
      <c r="A1701" t="str">
        <f t="shared" si="174"/>
        <v>202635za</v>
      </c>
      <c r="B1701">
        <f t="shared" si="181"/>
        <v>35</v>
      </c>
      <c r="C1701" s="18">
        <f t="shared" si="179"/>
        <v>46263</v>
      </c>
      <c r="D1701" t="str">
        <f t="shared" si="180"/>
        <v>za</v>
      </c>
      <c r="E1701">
        <f t="shared" si="175"/>
        <v>2026</v>
      </c>
      <c r="F1701" t="str">
        <f t="shared" si="176"/>
        <v/>
      </c>
      <c r="G1701" s="122" t="str">
        <f t="shared" si="177"/>
        <v>Vakantie</v>
      </c>
      <c r="H1701" s="122" t="str">
        <f t="shared" si="178"/>
        <v/>
      </c>
      <c r="I1701">
        <f t="shared" si="182"/>
        <v>35</v>
      </c>
    </row>
    <row r="1702" spans="1:9" x14ac:dyDescent="0.3">
      <c r="A1702" t="str">
        <f t="shared" si="174"/>
        <v>202635zo</v>
      </c>
      <c r="B1702">
        <f t="shared" si="181"/>
        <v>35</v>
      </c>
      <c r="C1702" s="18">
        <f t="shared" si="179"/>
        <v>46264</v>
      </c>
      <c r="D1702" t="str">
        <f t="shared" si="180"/>
        <v>zo</v>
      </c>
      <c r="E1702">
        <f t="shared" si="175"/>
        <v>2026</v>
      </c>
      <c r="F1702" t="str">
        <f t="shared" si="176"/>
        <v/>
      </c>
      <c r="G1702" s="122" t="str">
        <f t="shared" si="177"/>
        <v>Vakantie</v>
      </c>
      <c r="H1702" s="122" t="str">
        <f t="shared" si="178"/>
        <v/>
      </c>
      <c r="I1702">
        <f t="shared" si="182"/>
        <v>35</v>
      </c>
    </row>
    <row r="1703" spans="1:9" x14ac:dyDescent="0.3">
      <c r="A1703" t="str">
        <f t="shared" si="174"/>
        <v>202636ma</v>
      </c>
      <c r="B1703">
        <f t="shared" si="181"/>
        <v>36</v>
      </c>
      <c r="C1703" s="18">
        <f t="shared" si="179"/>
        <v>46265</v>
      </c>
      <c r="D1703" t="str">
        <f t="shared" si="180"/>
        <v>ma</v>
      </c>
      <c r="E1703">
        <f t="shared" si="175"/>
        <v>2026</v>
      </c>
      <c r="F1703" t="str">
        <f t="shared" si="176"/>
        <v/>
      </c>
      <c r="G1703" s="122" t="str">
        <f t="shared" si="177"/>
        <v/>
      </c>
      <c r="H1703" s="122" t="str">
        <f t="shared" si="178"/>
        <v/>
      </c>
      <c r="I1703">
        <f t="shared" si="182"/>
        <v>36</v>
      </c>
    </row>
    <row r="1704" spans="1:9" x14ac:dyDescent="0.3">
      <c r="A1704" t="str">
        <f t="shared" si="174"/>
        <v>202636di</v>
      </c>
      <c r="B1704">
        <f t="shared" si="181"/>
        <v>36</v>
      </c>
      <c r="C1704" s="18">
        <f t="shared" si="179"/>
        <v>46266</v>
      </c>
      <c r="D1704" t="str">
        <f t="shared" si="180"/>
        <v>di</v>
      </c>
      <c r="E1704">
        <f t="shared" si="175"/>
        <v>2026</v>
      </c>
      <c r="F1704" t="str">
        <f t="shared" si="176"/>
        <v/>
      </c>
      <c r="G1704" s="122" t="str">
        <f t="shared" si="177"/>
        <v/>
      </c>
      <c r="H1704" s="122" t="str">
        <f t="shared" si="178"/>
        <v/>
      </c>
      <c r="I1704">
        <f t="shared" si="182"/>
        <v>36</v>
      </c>
    </row>
    <row r="1705" spans="1:9" x14ac:dyDescent="0.3">
      <c r="A1705" t="str">
        <f t="shared" si="174"/>
        <v>202636wo</v>
      </c>
      <c r="B1705">
        <f t="shared" si="181"/>
        <v>36</v>
      </c>
      <c r="C1705" s="18">
        <f t="shared" si="179"/>
        <v>46267</v>
      </c>
      <c r="D1705" t="str">
        <f t="shared" si="180"/>
        <v>wo</v>
      </c>
      <c r="E1705">
        <f t="shared" si="175"/>
        <v>2026</v>
      </c>
      <c r="F1705" t="str">
        <f t="shared" si="176"/>
        <v/>
      </c>
      <c r="G1705" s="122" t="str">
        <f t="shared" si="177"/>
        <v/>
      </c>
      <c r="H1705" s="122" t="str">
        <f t="shared" si="178"/>
        <v/>
      </c>
      <c r="I1705">
        <f t="shared" si="182"/>
        <v>36</v>
      </c>
    </row>
    <row r="1706" spans="1:9" x14ac:dyDescent="0.3">
      <c r="A1706" t="str">
        <f t="shared" si="174"/>
        <v>202636do</v>
      </c>
      <c r="B1706">
        <f t="shared" si="181"/>
        <v>36</v>
      </c>
      <c r="C1706" s="18">
        <f t="shared" si="179"/>
        <v>46268</v>
      </c>
      <c r="D1706" t="str">
        <f t="shared" si="180"/>
        <v>do</v>
      </c>
      <c r="E1706">
        <f t="shared" si="175"/>
        <v>2026</v>
      </c>
      <c r="F1706" t="str">
        <f t="shared" si="176"/>
        <v/>
      </c>
      <c r="G1706" s="122" t="str">
        <f t="shared" si="177"/>
        <v/>
      </c>
      <c r="H1706" s="122" t="str">
        <f t="shared" si="178"/>
        <v/>
      </c>
      <c r="I1706">
        <f t="shared" si="182"/>
        <v>36</v>
      </c>
    </row>
    <row r="1707" spans="1:9" x14ac:dyDescent="0.3">
      <c r="A1707" t="str">
        <f t="shared" si="174"/>
        <v>202636vr</v>
      </c>
      <c r="B1707">
        <f t="shared" si="181"/>
        <v>36</v>
      </c>
      <c r="C1707" s="18">
        <f t="shared" si="179"/>
        <v>46269</v>
      </c>
      <c r="D1707" t="str">
        <f t="shared" si="180"/>
        <v>vr</v>
      </c>
      <c r="E1707">
        <f t="shared" si="175"/>
        <v>2026</v>
      </c>
      <c r="F1707" t="str">
        <f t="shared" si="176"/>
        <v/>
      </c>
      <c r="G1707" s="122" t="str">
        <f t="shared" si="177"/>
        <v/>
      </c>
      <c r="H1707" s="122" t="str">
        <f t="shared" si="178"/>
        <v/>
      </c>
      <c r="I1707">
        <f t="shared" si="182"/>
        <v>36</v>
      </c>
    </row>
    <row r="1708" spans="1:9" x14ac:dyDescent="0.3">
      <c r="A1708" t="str">
        <f t="shared" si="174"/>
        <v>202636za</v>
      </c>
      <c r="B1708">
        <f t="shared" si="181"/>
        <v>36</v>
      </c>
      <c r="C1708" s="18">
        <f t="shared" si="179"/>
        <v>46270</v>
      </c>
      <c r="D1708" t="str">
        <f t="shared" si="180"/>
        <v>za</v>
      </c>
      <c r="E1708">
        <f t="shared" si="175"/>
        <v>2026</v>
      </c>
      <c r="F1708" t="str">
        <f t="shared" si="176"/>
        <v/>
      </c>
      <c r="G1708" s="122" t="str">
        <f t="shared" si="177"/>
        <v/>
      </c>
      <c r="H1708" s="122" t="str">
        <f t="shared" si="178"/>
        <v/>
      </c>
      <c r="I1708">
        <f t="shared" si="182"/>
        <v>36</v>
      </c>
    </row>
    <row r="1709" spans="1:9" x14ac:dyDescent="0.3">
      <c r="A1709" t="str">
        <f t="shared" si="174"/>
        <v>202636zo</v>
      </c>
      <c r="B1709">
        <f t="shared" si="181"/>
        <v>36</v>
      </c>
      <c r="C1709" s="18">
        <f t="shared" si="179"/>
        <v>46271</v>
      </c>
      <c r="D1709" t="str">
        <f t="shared" si="180"/>
        <v>zo</v>
      </c>
      <c r="E1709">
        <f t="shared" si="175"/>
        <v>2026</v>
      </c>
      <c r="F1709" t="str">
        <f t="shared" si="176"/>
        <v/>
      </c>
      <c r="G1709" s="122" t="str">
        <f t="shared" si="177"/>
        <v/>
      </c>
      <c r="H1709" s="122" t="str">
        <f t="shared" si="178"/>
        <v/>
      </c>
      <c r="I1709">
        <f t="shared" si="182"/>
        <v>36</v>
      </c>
    </row>
    <row r="1710" spans="1:9" x14ac:dyDescent="0.3">
      <c r="A1710" t="str">
        <f t="shared" si="174"/>
        <v>202637ma</v>
      </c>
      <c r="B1710">
        <f t="shared" si="181"/>
        <v>37</v>
      </c>
      <c r="C1710" s="18">
        <f t="shared" si="179"/>
        <v>46272</v>
      </c>
      <c r="D1710" t="str">
        <f t="shared" si="180"/>
        <v>ma</v>
      </c>
      <c r="E1710">
        <f t="shared" si="175"/>
        <v>2026</v>
      </c>
      <c r="F1710" t="str">
        <f t="shared" si="176"/>
        <v/>
      </c>
      <c r="G1710" s="122" t="str">
        <f t="shared" si="177"/>
        <v/>
      </c>
      <c r="H1710" s="122" t="str">
        <f t="shared" si="178"/>
        <v/>
      </c>
      <c r="I1710">
        <f t="shared" si="182"/>
        <v>37</v>
      </c>
    </row>
    <row r="1711" spans="1:9" x14ac:dyDescent="0.3">
      <c r="A1711" t="str">
        <f t="shared" si="174"/>
        <v>202637di</v>
      </c>
      <c r="B1711">
        <f t="shared" si="181"/>
        <v>37</v>
      </c>
      <c r="C1711" s="18">
        <f t="shared" si="179"/>
        <v>46273</v>
      </c>
      <c r="D1711" t="str">
        <f t="shared" si="180"/>
        <v>di</v>
      </c>
      <c r="E1711">
        <f t="shared" si="175"/>
        <v>2026</v>
      </c>
      <c r="F1711" t="str">
        <f t="shared" si="176"/>
        <v/>
      </c>
      <c r="G1711" s="122" t="str">
        <f t="shared" si="177"/>
        <v/>
      </c>
      <c r="H1711" s="122" t="str">
        <f t="shared" si="178"/>
        <v/>
      </c>
      <c r="I1711">
        <f t="shared" si="182"/>
        <v>37</v>
      </c>
    </row>
    <row r="1712" spans="1:9" x14ac:dyDescent="0.3">
      <c r="A1712" t="str">
        <f t="shared" si="174"/>
        <v>202637wo</v>
      </c>
      <c r="B1712">
        <f t="shared" si="181"/>
        <v>37</v>
      </c>
      <c r="C1712" s="18">
        <f t="shared" si="179"/>
        <v>46274</v>
      </c>
      <c r="D1712" t="str">
        <f t="shared" si="180"/>
        <v>wo</v>
      </c>
      <c r="E1712">
        <f t="shared" si="175"/>
        <v>2026</v>
      </c>
      <c r="F1712" t="str">
        <f t="shared" si="176"/>
        <v/>
      </c>
      <c r="G1712" s="122" t="str">
        <f t="shared" si="177"/>
        <v/>
      </c>
      <c r="H1712" s="122" t="str">
        <f t="shared" si="178"/>
        <v/>
      </c>
      <c r="I1712">
        <f t="shared" si="182"/>
        <v>37</v>
      </c>
    </row>
    <row r="1713" spans="1:9" x14ac:dyDescent="0.3">
      <c r="A1713" t="str">
        <f t="shared" si="174"/>
        <v>202637do</v>
      </c>
      <c r="B1713">
        <f t="shared" si="181"/>
        <v>37</v>
      </c>
      <c r="C1713" s="18">
        <f t="shared" si="179"/>
        <v>46275</v>
      </c>
      <c r="D1713" t="str">
        <f t="shared" si="180"/>
        <v>do</v>
      </c>
      <c r="E1713">
        <f t="shared" si="175"/>
        <v>2026</v>
      </c>
      <c r="F1713" t="str">
        <f t="shared" si="176"/>
        <v/>
      </c>
      <c r="G1713" s="122" t="str">
        <f t="shared" si="177"/>
        <v/>
      </c>
      <c r="H1713" s="122" t="str">
        <f t="shared" si="178"/>
        <v/>
      </c>
      <c r="I1713">
        <f t="shared" si="182"/>
        <v>37</v>
      </c>
    </row>
    <row r="1714" spans="1:9" x14ac:dyDescent="0.3">
      <c r="A1714" t="str">
        <f t="shared" ref="A1714:A1777" si="183">E1714&amp;B1714&amp;D1714</f>
        <v>202637vr</v>
      </c>
      <c r="B1714">
        <f t="shared" si="181"/>
        <v>37</v>
      </c>
      <c r="C1714" s="18">
        <f t="shared" si="179"/>
        <v>46276</v>
      </c>
      <c r="D1714" t="str">
        <f t="shared" si="180"/>
        <v>vr</v>
      </c>
      <c r="E1714">
        <f t="shared" ref="E1714:E1777" si="184">YEAR(C1714)</f>
        <v>2026</v>
      </c>
      <c r="F1714" t="str">
        <f t="shared" ref="F1714:F1777" si="185">IF(AND(C1714&gt;=$N$4,C1714&lt;=$O$4),"Vakantie",IF(AND(C1714&gt;=$N$5,C1714&lt;=$O$5),"Vakantie",IF(AND(C1714&gt;=$N$6,C1714&lt;=$O$6),"Vakantie",IF(AND(C1714&gt;=$N$7,C1714&lt;=$O$7),"Vakantie",IF(AND(C1714&gt;=$N$8,C1714&lt;=$O$8),"Vakantie",IF(AND(C1714&gt;=$N$9,C1714&lt;=$O$9),"Vakantie",IF(AND(C1714&gt;=$N$10,C1714&lt;=$O$10),"Vakantie",IF(AND(C1714&gt;=$N$11,C1714&lt;=$O$11),"Vakantie",IF(AND(C1714&gt;=$N$12,C1714&lt;=$O$12),"Vakantie",IF(AND(C1714&gt;=$N$13,C1714&lt;=$O$13),"Vakantie",IF(AND(C1714&gt;=$N$14,C1714&lt;=$O$14),"Vakantie",IF(AND(C1714&gt;=$N$15,C1714&lt;=$O$15),"Vakantie",IF(AND(C1714&gt;=$N$16,C1714&lt;=$O$16),"Vakantie",IF(AND(C1714&gt;=$N$17,C1714&lt;=$O$17),"Vakantie",IF(AND(C1714&gt;=$N$18,C1714&lt;=$O$18),"Vakantie",IF(AND(C1714&gt;=$N$19,C1714&lt;=$O$19),"Vakantie",IF(AND(C1714&gt;=$N$20,C1714&lt;=$O$20),"Vakantie",IF(AND(C1714&gt;=$N$21,C1714&lt;=$O$21),"Vakantie",IF(AND(C1714&gt;=$N$22,C1714&lt;=$O$22),"Vakantie",IF(AND(C1714&gt;=$N$23,C1714&lt;=$O$23),"Vakantie",IF(AND(C1714&gt;=$N$24,C1714&lt;=$O$24),"Vakantie",IF(AND(C1714&gt;=$N$25,C1714&lt;=$O$25),"Vakantie",IF(AND(C1714&gt;=$N$26,C1714&lt;=$O$26),"Vakantie",IF(AND(C1714&gt;=$N$27,C1714&lt;=$O$27),"Vakantie",IF(AND(C1714&gt;=$N$28,C1714&lt;=$O$28),"Vakantie",IF(AND(C1714&gt;=$N$29,C1714&lt;=$O$29),"Vakantie",IF(AND(C1714&gt;=$N$30,C1714&lt;=$O$30),"Vakantie",IF(AND(C1714&gt;=$N$31,C1714&lt;=$O$31),"Vakantie",IF(AND(C1714&gt;=$N$32,C1714&lt;=$O$32),"Vakantie",IF(AND(C1714&gt;=$N$33,C1714&lt;=$O$33),"Vakantie",IF(AND(C1714&gt;=$N$34,C1714&lt;=$O$34),"Vakantie",IF(AND(C1714&gt;=$N$35,C1714&lt;=$O$35),"Vakantie",IF(AND(C1714&gt;=$N$36,C1714&lt;=$O$36),"Vakantie",IF(AND(C1714&gt;=$N$37,C1714&lt;=$O$37),"Vakantie",IF(AND(C1714&gt;=$N$38,C1714&lt;=$O$38),"Vakantie",IF(AND(C1714&gt;=$N$39,C1714&lt;=$O$39),"Vakantie",IF(AND(C1714&gt;=$N$40,C1714&lt;=$O$40),"Vakantie",IF(AND(C1714&gt;=$N$41,C1714&lt;=$O$41),"Vakantie",IF(AND(C1714&gt;=$N$42,C1714&lt;=$O$42),"Vakantie",IF(AND(C1714&gt;=$N$43,C1714&lt;=$O$43),"Vakantie",IF(AND(C1714&gt;=$N$44,C1714&lt;=$O$44),"Vakantie",IF(AND(C1714&gt;=$N$45,C1714&lt;=$O$45),"Vakantie",IF(AND(C1714&gt;=$N$46,C1714&lt;=$O$46),"Vakantie",IF(AND(C1714&gt;=$N$47,C1714&lt;=$O$47),"Vakantie",IF(AND(C1714&gt;=$N$48,C1714&lt;=$O$48),"Vakantie",IF(AND(C1714&gt;=$N$49,C1714&lt;=$O$49),"Vakantie",IF(AND(C1714&gt;=$N$50,C1714&lt;=$O$50),"Vakantie",IF(AND(C1714&gt;=$N$51,C1714&lt;=$O$51),"Vakantie",IF(AND(C1714&gt;=$N$52,C1714&lt;=$O$52),"Vakantie",IF(AND(C1714&gt;=$N$53,C1714&lt;=$O$53),"Vakantie",IF(AND(C1714&gt;=$N$54,C1714&lt;=$O$54),"Vakantie",IF(AND(C1714&gt;=$N$55,C1714&lt;=$O$55),"Vakantie",IF(AND(C1714&gt;=$N$56,C1714&lt;=$O$56),"Vakantie",IF(AND(C1714&gt;=$N$57,C1714&lt;=$O$57),"Vakantie",IF(AND(C1714&gt;=$N$58,C1714&lt;=$O$58),"Vakantie",IF(AND(C1714&gt;=$N$59,C1714&lt;=$O$59),"Vakantie",IF(AND(C1714&gt;=$N$60,C1714&lt;=$O$60),"Vakantie",IF(AND(C1714&gt;=$N$61,C1714&lt;=$O$61),"Vakantie",IF(AND(C1714&gt;=$N$62,C1714&lt;=$O$62),"Vakantie",IF(AND(C1714&gt;=$N$63,C1714&lt;=$O$63),"Vakantie",""))))))))))))))))))))))))))))))))))))))))))))))))))))))))))))</f>
        <v/>
      </c>
      <c r="G1714" s="122" t="str">
        <f t="shared" ref="G1714:G1777" si="186">IF(AND(C1714&gt;=$S$4,C1714&lt;=$T$4),"Vakantie",IF(AND(C1714&gt;=$S$5,C1714&lt;=$T$5),"Vakantie",IF(AND(C1714&gt;=$S$6,C1714&lt;=$T$6),"Vakantie",IF(AND(C1714&gt;=$S$7,C1714&lt;=$T$7),"Vakantie",IF(AND(C1714&gt;=$S$8,C1714&lt;=$T$8),"Vakantie",IF(AND(C1714&gt;=$S$9,C1714&lt;=$T$9),"Vakantie",IF(AND(C1714&gt;=$S$10,C1714&lt;=$T$10),"Vakantie",IF(AND(C1714&gt;=$S$11,C1714&lt;=$T$11),"Vakantie",IF(AND(C1714&gt;=$S$12,C1714&lt;=$T$12),"Vakantie",IF(AND(C1714&gt;=$S$13,C1714&lt;=$T$13),"Vakantie",IF(AND(C1714&gt;=$S$14,C1714&lt;=$T$14),"Vakantie",IF(AND(C1714&gt;=$S$15,C1714&lt;=$T$15),"Vakantie",IF(AND(C1714&gt;=$S$16,C1714&lt;=$T$16),"Vakantie",IF(AND(C1714&gt;=$S$17,C1714&lt;=$T$17),"Vakantie",IF(AND(C1714&gt;=$S$18,C1714&lt;=$T$18),"Vakantie",IF(AND(C1714&gt;=$S$19,C1714&lt;=$T$19),"Vakantie",IF(AND(C1714&gt;=$S$20,C1714&lt;=$T$20),"Vakantie",IF(AND(C1714&gt;=$S$21,C1714&lt;=$T$21),"Vakantie",IF(AND(C1714&gt;=$S$22,C1714&lt;=$T$22),"Vakantie",IF(AND(C1714&gt;=$S$23,C1714&lt;=$T$23),"Vakantie",IF(AND(C1714&gt;=$S$24,C1714&lt;=$T$24),"Vakantie",IF(AND(C1714&gt;=$S$25,C1714&lt;=$T$25),"Vakantie",IF(AND(C1714&gt;=$S$26,C1714&lt;=$T$26),"Vakantie",IF(AND(C1714&gt;=$S$27,C1714&lt;=$T$27),"Vakantie",IF(AND(C1714&gt;=$S$28,C1714&lt;=$T$28),"Vakantie",IF(AND(C1714&gt;=$S$29,C1714&lt;=$T$29),"Vakantie",IF(AND(C1714&gt;=$S$30,C1714&lt;=$T$30),"Vakantie",IF(AND(C1714&gt;=$S$31,C1714&lt;=$T$31),"Vakantie",IF(AND(C1714&gt;=$S$32,C1714&lt;=$T$32),"Vakantie",IF(AND(C1714&gt;=$S$33,C1714&lt;=$T$33),"Vakantie",IF(AND(C1714&gt;=$S$34,C1714&lt;=$T$34),"Vakantie",IF(AND(C1714&gt;=$S$35,C1714&lt;=$T$35),"Vakantie",IF(AND(C1714&gt;=$S$36,C1714&lt;=$T$36),"Vakantie",IF(AND(C1714&gt;=$S$37,C1714&lt;=$T$37),"Vakantie",IF(AND(C1714&gt;=$S$38,C1714&lt;=$T$38),"Vakantie",IF(AND(C1714&gt;=$S$39,C1714&lt;=$T$39),"Vakantie",IF(AND(C1714&gt;=$S$40,C1714&lt;=$T$40),"Vakantie",IF(AND(C1714&gt;=$S$41,C1714&lt;=$T$41),"Vakantie",IF(AND(C1714&gt;=$S$42,C1714&lt;=$T$42),"Vakantie",IF(AND(C1714&gt;=$S$43,C1714&lt;=$T$43),"Vakantie",IF(AND(C1714&gt;=$S$44,C1714&lt;=$T$44),"Vakantie",IF(AND(C1714&gt;=$S$45,C1714&lt;=$T$45),"Vakantie",IF(AND(C1714&gt;=$S$46,C1714&lt;=$T$46),"Vakantie",IF(AND(C1714&gt;=$S$47,C1714&lt;=$T$47),"Vakantie",IF(AND(C1714&gt;=$S$48,C1714&lt;=$T$48),"Vakantie",IF(AND(C1714&gt;=$S$49,C1714&lt;=$T$49),"Vakantie",IF(AND(C1714&gt;=$S$50,C1714&lt;=$T$50),"Vakantie",IF(AND(C1714&gt;=$S$51,C1714&lt;=$T$51),"Vakantie",IF(AND(C1714&gt;=$S$52,C1714&lt;=$T$52),"Vakantie",IF(AND(C1714&gt;=$S$53,C1714&lt;=$T$53),"Vakantie",IF(AND(C1714&gt;=$S$54,C1714&lt;=$T$54),"Vakantie",IF(AND(C1714&gt;=$S$55,C1714&lt;=$T$55),"Vakantie",IF(AND(C1714&gt;=$S$56,C1714&lt;=$T$56),"Vakantie",IF(AND(C1714&gt;=$S$57,C1714&lt;=$T$57),"Vakantie",IF(AND(C1714&gt;=$S$58,C1714&lt;=$T$58),"Vakantie",IF(AND(C1714&gt;=$S$59,C1714&lt;=$T$59),"Vakantie",IF(AND(C1714&gt;=$S$60,C1714&lt;=$T$60),"Vakantie",IF(AND(C1714&gt;=$S$61,C1714&lt;=$T$61),"Vakantie",IF(AND(C1714&gt;=$S$62,C1714&lt;=$T$62),"Vakantie",IF(AND(C1714&gt;=$S$63,C1714&lt;=$T$63),"Vakantie",""))))))))))))))))))))))))))))))))))))))))))))))))))))))))))))</f>
        <v/>
      </c>
      <c r="H1714" s="122" t="str">
        <f t="shared" ref="H1714:H1777" si="187">IF(AND(C1714&gt;=$X$4,C1714&lt;=$Y$4),"Vakantie",IF(AND(C1714&gt;=$X$5,C1714&lt;=$Y$5),"Vakantie",IF(AND(C1714&gt;=$X$6,C1714&lt;=$Y$6),"Vakantie",IF(AND(C1714&gt;=$X$7,C1714&lt;=$Y$7),"Vakantie",IF(AND(C1714&gt;=$X$8,C1714&lt;=$Y$8),"Vakantie",IF(AND(C1714&gt;=$X$9,C1714&lt;=$Y$9),"Vakantie",IF(AND(C1714&gt;=$X$10,C1714&lt;=$Y$10),"Vakantie",IF(AND(C1714&gt;=$X$11,C1714&lt;=$Y$11),"Vakantie",IF(AND(C1714&gt;=$X$12,C1714&lt;=$Y$12),"Vakantie",IF(AND(C1714&gt;=$X$13,C1714&lt;=$Y$13),"Vakantie",IF(AND(C1714&gt;=$X$14,C1714&lt;=$Y$14),"Vakantie",IF(AND(C1714&gt;=$X$15,C1714&lt;=$Y$15),"Vakantie",IF(AND(C1714&gt;=$X$16,C1714&lt;=$Y$16),"Vakantie",IF(AND(C1714&gt;=$X$17,C1714&lt;=$Y$17),"Vakantie",IF(AND(C1714&gt;=$X$18,C1714&lt;=$Y$18),"Vakantie",IF(AND(C1714&gt;=$X$19,C1714&lt;=$Y$19),"Vakantie",IF(AND(C1714&gt;=$X$20,C1714&lt;=$Y$20),"Vakantie",IF(AND(C1714&gt;=$X$21,C1714&lt;=$Y$21),"Vakantie",IF(AND(C1714&gt;=$X$22,C1714&lt;=$Y$22),"Vakantie",IF(AND(C1714&gt;=$X$23,C1714&lt;=$Y$23),"Vakantie",IF(AND(C1714&gt;=$X$24,C1714&lt;=$Y$24),"Vakantie",IF(AND(C1714&gt;=$X$25,C1714&lt;=$Y$25),"Vakantie",IF(AND(C1714&gt;=$X$26,C1714&lt;=$Y$26),"Vakantie",IF(AND(C1714&gt;=$X$27,C1714&lt;=$Y$27),"Vakantie",IF(AND(C1714&gt;=$X$28,C1714&lt;=$Y$28),"Vakantie",IF(AND(C1714&gt;=$X$29,C1714&lt;=$Y$29),"Vakantie",IF(AND(C1714&gt;=$X$30,C1714&lt;=$Y$30),"Vakantie",IF(AND(C1714&gt;=$X$31,C1714&lt;=$Y$31),"Vakantie",IF(AND(C1714&gt;=$X$32,C1714&lt;=$Y$32),"Vakantie",IF(AND(C1714&gt;=$X$33,C1714&lt;=$Y$33),"Vakantie",IF(AND(C1714&gt;=$X$34,C1714&lt;=$Y$34),"Vakantie",IF(AND(C1714&gt;=$X$35,C1714&lt;=$Y$35),"Vakantie",IF(AND(C1714&gt;=$X$36,C1714&lt;=$Y$36),"Vakantie",IF(AND(C1714&gt;=$X$37,C1714&lt;=$Y$37),"Vakantie",IF(AND(C1714&gt;=$X$38,C1714&lt;=$Y$38),"Vakantie",IF(AND(C1714&gt;=$X$39,C1714&lt;=$Y$39),"Vakantie",IF(AND(C1714&gt;=$X$40,C1714&lt;=$Y$40),"Vakantie",IF(AND(C1714&gt;=$X$41,C1714&lt;=$Y$41),"Vakantie",IF(AND(C1714&gt;=$X$42,C1714&lt;=$Y$42),"Vakantie",IF(AND(C1714&gt;=$X$43,C1714&lt;=$Y$43),"Vakantie",IF(AND(C1714&gt;=$X$44,C1714&lt;=$Y$44),"Vakantie",IF(AND(C1714&gt;=$X$45,C1714&lt;=$Y$45),"Vakantie",IF(AND(C1714&gt;=$X$46,C1714&lt;=$Y$46),"Vakantie",IF(AND(C1714&gt;=$X$47,C1714&lt;=$Y$47),"Vakantie",IF(AND(C1714&gt;=$X$48,C1714&lt;=$Y$48),"Vakantie",IF(AND(C1714&gt;=$X$49,C1714&lt;=$Y$49),"Vakantie",IF(AND(C1714&gt;=$X$50,C1714&lt;=$Y$50),"Vakantie",IF(AND(C1714&gt;=$X$51,C1714&lt;=$Y$51),"Vakantie",IF(AND(C1714&gt;=$X$52,C1714&lt;=$Y$52),"Vakantie",IF(AND(C1714&gt;=$X$53,C1714&lt;=$Y$53),"Vakantie",IF(AND(C1714&gt;=$X$54,C1714&lt;=$Y$54),"Vakantie",IF(AND(C1714&gt;=$X$55,C1714&lt;=$Y$55),"Vakantie",IF(AND(C1714&gt;=$X$56,C1714&lt;=$Y$56),"Vakantie",IF(AND(C1714&gt;=$X$57,C1714&lt;=$Y$57),"Vakantie",IF(AND(C1714&gt;=$X$58,C1714&lt;=$Y$58),"Vakantie",IF(AND(C1714&gt;=$X$59,C1714&lt;=$Y$59),"Vakantie",IF(AND(C1714&gt;=$X$60,C1714&lt;=$Y$60),"Vakantie",IF(AND(C1714&gt;=$X$61,C1714&lt;=$Y$61),"Vakantie",IF(AND(C1714&gt;=$X$62,C1714&lt;=$Y$62),"Vakantie",IF(AND(C1714&gt;=$X$63,C1714&lt;=$Y$63),"Vakantie",""))))))))))))))))))))))))))))))))))))))))))))))))))))))))))))</f>
        <v/>
      </c>
      <c r="I1714">
        <f t="shared" si="182"/>
        <v>37</v>
      </c>
    </row>
    <row r="1715" spans="1:9" x14ac:dyDescent="0.3">
      <c r="A1715" t="str">
        <f t="shared" si="183"/>
        <v>202637za</v>
      </c>
      <c r="B1715">
        <f t="shared" si="181"/>
        <v>37</v>
      </c>
      <c r="C1715" s="18">
        <f t="shared" si="179"/>
        <v>46277</v>
      </c>
      <c r="D1715" t="str">
        <f t="shared" si="180"/>
        <v>za</v>
      </c>
      <c r="E1715">
        <f t="shared" si="184"/>
        <v>2026</v>
      </c>
      <c r="F1715" t="str">
        <f t="shared" si="185"/>
        <v/>
      </c>
      <c r="G1715" s="122" t="str">
        <f t="shared" si="186"/>
        <v/>
      </c>
      <c r="H1715" s="122" t="str">
        <f t="shared" si="187"/>
        <v/>
      </c>
      <c r="I1715">
        <f t="shared" si="182"/>
        <v>37</v>
      </c>
    </row>
    <row r="1716" spans="1:9" x14ac:dyDescent="0.3">
      <c r="A1716" t="str">
        <f t="shared" si="183"/>
        <v>202637zo</v>
      </c>
      <c r="B1716">
        <f t="shared" si="181"/>
        <v>37</v>
      </c>
      <c r="C1716" s="18">
        <f t="shared" si="179"/>
        <v>46278</v>
      </c>
      <c r="D1716" t="str">
        <f t="shared" si="180"/>
        <v>zo</v>
      </c>
      <c r="E1716">
        <f t="shared" si="184"/>
        <v>2026</v>
      </c>
      <c r="F1716" t="str">
        <f t="shared" si="185"/>
        <v/>
      </c>
      <c r="G1716" s="122" t="str">
        <f t="shared" si="186"/>
        <v/>
      </c>
      <c r="H1716" s="122" t="str">
        <f t="shared" si="187"/>
        <v/>
      </c>
      <c r="I1716">
        <f t="shared" si="182"/>
        <v>37</v>
      </c>
    </row>
    <row r="1717" spans="1:9" x14ac:dyDescent="0.3">
      <c r="A1717" t="str">
        <f t="shared" si="183"/>
        <v>202638ma</v>
      </c>
      <c r="B1717">
        <f t="shared" si="181"/>
        <v>38</v>
      </c>
      <c r="C1717" s="18">
        <f t="shared" si="179"/>
        <v>46279</v>
      </c>
      <c r="D1717" t="str">
        <f t="shared" si="180"/>
        <v>ma</v>
      </c>
      <c r="E1717">
        <f t="shared" si="184"/>
        <v>2026</v>
      </c>
      <c r="F1717" t="str">
        <f t="shared" si="185"/>
        <v/>
      </c>
      <c r="G1717" s="122" t="str">
        <f t="shared" si="186"/>
        <v/>
      </c>
      <c r="H1717" s="122" t="str">
        <f t="shared" si="187"/>
        <v/>
      </c>
      <c r="I1717">
        <f t="shared" si="182"/>
        <v>38</v>
      </c>
    </row>
    <row r="1718" spans="1:9" x14ac:dyDescent="0.3">
      <c r="A1718" t="str">
        <f t="shared" si="183"/>
        <v>202638di</v>
      </c>
      <c r="B1718">
        <f t="shared" si="181"/>
        <v>38</v>
      </c>
      <c r="C1718" s="18">
        <f t="shared" si="179"/>
        <v>46280</v>
      </c>
      <c r="D1718" t="str">
        <f t="shared" si="180"/>
        <v>di</v>
      </c>
      <c r="E1718">
        <f t="shared" si="184"/>
        <v>2026</v>
      </c>
      <c r="F1718" t="str">
        <f t="shared" si="185"/>
        <v/>
      </c>
      <c r="G1718" s="122" t="str">
        <f t="shared" si="186"/>
        <v/>
      </c>
      <c r="H1718" s="122" t="str">
        <f t="shared" si="187"/>
        <v/>
      </c>
      <c r="I1718">
        <f t="shared" si="182"/>
        <v>38</v>
      </c>
    </row>
    <row r="1719" spans="1:9" x14ac:dyDescent="0.3">
      <c r="A1719" t="str">
        <f t="shared" si="183"/>
        <v>202638wo</v>
      </c>
      <c r="B1719">
        <f t="shared" si="181"/>
        <v>38</v>
      </c>
      <c r="C1719" s="18">
        <f t="shared" si="179"/>
        <v>46281</v>
      </c>
      <c r="D1719" t="str">
        <f t="shared" si="180"/>
        <v>wo</v>
      </c>
      <c r="E1719">
        <f t="shared" si="184"/>
        <v>2026</v>
      </c>
      <c r="F1719" t="str">
        <f t="shared" si="185"/>
        <v/>
      </c>
      <c r="G1719" s="122" t="str">
        <f t="shared" si="186"/>
        <v/>
      </c>
      <c r="H1719" s="122" t="str">
        <f t="shared" si="187"/>
        <v/>
      </c>
      <c r="I1719">
        <f t="shared" si="182"/>
        <v>38</v>
      </c>
    </row>
    <row r="1720" spans="1:9" x14ac:dyDescent="0.3">
      <c r="A1720" t="str">
        <f t="shared" si="183"/>
        <v>202638do</v>
      </c>
      <c r="B1720">
        <f t="shared" si="181"/>
        <v>38</v>
      </c>
      <c r="C1720" s="18">
        <f t="shared" si="179"/>
        <v>46282</v>
      </c>
      <c r="D1720" t="str">
        <f t="shared" si="180"/>
        <v>do</v>
      </c>
      <c r="E1720">
        <f t="shared" si="184"/>
        <v>2026</v>
      </c>
      <c r="F1720" t="str">
        <f t="shared" si="185"/>
        <v/>
      </c>
      <c r="G1720" s="122" t="str">
        <f t="shared" si="186"/>
        <v/>
      </c>
      <c r="H1720" s="122" t="str">
        <f t="shared" si="187"/>
        <v/>
      </c>
      <c r="I1720">
        <f t="shared" si="182"/>
        <v>38</v>
      </c>
    </row>
    <row r="1721" spans="1:9" x14ac:dyDescent="0.3">
      <c r="A1721" t="str">
        <f t="shared" si="183"/>
        <v>202638vr</v>
      </c>
      <c r="B1721">
        <f t="shared" si="181"/>
        <v>38</v>
      </c>
      <c r="C1721" s="18">
        <f t="shared" si="179"/>
        <v>46283</v>
      </c>
      <c r="D1721" t="str">
        <f t="shared" si="180"/>
        <v>vr</v>
      </c>
      <c r="E1721">
        <f t="shared" si="184"/>
        <v>2026</v>
      </c>
      <c r="F1721" t="str">
        <f t="shared" si="185"/>
        <v/>
      </c>
      <c r="G1721" s="122" t="str">
        <f t="shared" si="186"/>
        <v/>
      </c>
      <c r="H1721" s="122" t="str">
        <f t="shared" si="187"/>
        <v/>
      </c>
      <c r="I1721">
        <f t="shared" si="182"/>
        <v>38</v>
      </c>
    </row>
    <row r="1722" spans="1:9" x14ac:dyDescent="0.3">
      <c r="A1722" t="str">
        <f t="shared" si="183"/>
        <v>202638za</v>
      </c>
      <c r="B1722">
        <f t="shared" si="181"/>
        <v>38</v>
      </c>
      <c r="C1722" s="18">
        <f t="shared" si="179"/>
        <v>46284</v>
      </c>
      <c r="D1722" t="str">
        <f t="shared" si="180"/>
        <v>za</v>
      </c>
      <c r="E1722">
        <f t="shared" si="184"/>
        <v>2026</v>
      </c>
      <c r="F1722" t="str">
        <f t="shared" si="185"/>
        <v/>
      </c>
      <c r="G1722" s="122" t="str">
        <f t="shared" si="186"/>
        <v/>
      </c>
      <c r="H1722" s="122" t="str">
        <f t="shared" si="187"/>
        <v/>
      </c>
      <c r="I1722">
        <f t="shared" si="182"/>
        <v>38</v>
      </c>
    </row>
    <row r="1723" spans="1:9" x14ac:dyDescent="0.3">
      <c r="A1723" t="str">
        <f t="shared" si="183"/>
        <v>202638zo</v>
      </c>
      <c r="B1723">
        <f t="shared" si="181"/>
        <v>38</v>
      </c>
      <c r="C1723" s="18">
        <f t="shared" si="179"/>
        <v>46285</v>
      </c>
      <c r="D1723" t="str">
        <f t="shared" si="180"/>
        <v>zo</v>
      </c>
      <c r="E1723">
        <f t="shared" si="184"/>
        <v>2026</v>
      </c>
      <c r="F1723" t="str">
        <f t="shared" si="185"/>
        <v/>
      </c>
      <c r="G1723" s="122" t="str">
        <f t="shared" si="186"/>
        <v/>
      </c>
      <c r="H1723" s="122" t="str">
        <f t="shared" si="187"/>
        <v/>
      </c>
      <c r="I1723">
        <f t="shared" si="182"/>
        <v>38</v>
      </c>
    </row>
    <row r="1724" spans="1:9" x14ac:dyDescent="0.3">
      <c r="A1724" t="str">
        <f t="shared" si="183"/>
        <v>202639ma</v>
      </c>
      <c r="B1724">
        <f t="shared" si="181"/>
        <v>39</v>
      </c>
      <c r="C1724" s="18">
        <f t="shared" si="179"/>
        <v>46286</v>
      </c>
      <c r="D1724" t="str">
        <f t="shared" si="180"/>
        <v>ma</v>
      </c>
      <c r="E1724">
        <f t="shared" si="184"/>
        <v>2026</v>
      </c>
      <c r="F1724" t="str">
        <f t="shared" si="185"/>
        <v/>
      </c>
      <c r="G1724" s="122" t="str">
        <f t="shared" si="186"/>
        <v/>
      </c>
      <c r="H1724" s="122" t="str">
        <f t="shared" si="187"/>
        <v/>
      </c>
      <c r="I1724">
        <f t="shared" si="182"/>
        <v>39</v>
      </c>
    </row>
    <row r="1725" spans="1:9" x14ac:dyDescent="0.3">
      <c r="A1725" t="str">
        <f t="shared" si="183"/>
        <v>202639di</v>
      </c>
      <c r="B1725">
        <f t="shared" si="181"/>
        <v>39</v>
      </c>
      <c r="C1725" s="18">
        <f t="shared" si="179"/>
        <v>46287</v>
      </c>
      <c r="D1725" t="str">
        <f t="shared" si="180"/>
        <v>di</v>
      </c>
      <c r="E1725">
        <f t="shared" si="184"/>
        <v>2026</v>
      </c>
      <c r="F1725" t="str">
        <f t="shared" si="185"/>
        <v/>
      </c>
      <c r="G1725" s="122" t="str">
        <f t="shared" si="186"/>
        <v/>
      </c>
      <c r="H1725" s="122" t="str">
        <f t="shared" si="187"/>
        <v/>
      </c>
      <c r="I1725">
        <f t="shared" si="182"/>
        <v>39</v>
      </c>
    </row>
    <row r="1726" spans="1:9" x14ac:dyDescent="0.3">
      <c r="A1726" t="str">
        <f t="shared" si="183"/>
        <v>202639wo</v>
      </c>
      <c r="B1726">
        <f t="shared" si="181"/>
        <v>39</v>
      </c>
      <c r="C1726" s="18">
        <f t="shared" si="179"/>
        <v>46288</v>
      </c>
      <c r="D1726" t="str">
        <f t="shared" si="180"/>
        <v>wo</v>
      </c>
      <c r="E1726">
        <f t="shared" si="184"/>
        <v>2026</v>
      </c>
      <c r="F1726" t="str">
        <f t="shared" si="185"/>
        <v/>
      </c>
      <c r="G1726" s="122" t="str">
        <f t="shared" si="186"/>
        <v/>
      </c>
      <c r="H1726" s="122" t="str">
        <f t="shared" si="187"/>
        <v/>
      </c>
      <c r="I1726">
        <f t="shared" si="182"/>
        <v>39</v>
      </c>
    </row>
    <row r="1727" spans="1:9" x14ac:dyDescent="0.3">
      <c r="A1727" t="str">
        <f t="shared" si="183"/>
        <v>202639do</v>
      </c>
      <c r="B1727">
        <f t="shared" si="181"/>
        <v>39</v>
      </c>
      <c r="C1727" s="18">
        <f t="shared" si="179"/>
        <v>46289</v>
      </c>
      <c r="D1727" t="str">
        <f t="shared" si="180"/>
        <v>do</v>
      </c>
      <c r="E1727">
        <f t="shared" si="184"/>
        <v>2026</v>
      </c>
      <c r="F1727" t="str">
        <f t="shared" si="185"/>
        <v/>
      </c>
      <c r="G1727" s="122" t="str">
        <f t="shared" si="186"/>
        <v/>
      </c>
      <c r="H1727" s="122" t="str">
        <f t="shared" si="187"/>
        <v/>
      </c>
      <c r="I1727">
        <f t="shared" si="182"/>
        <v>39</v>
      </c>
    </row>
    <row r="1728" spans="1:9" x14ac:dyDescent="0.3">
      <c r="A1728" t="str">
        <f t="shared" si="183"/>
        <v>202639vr</v>
      </c>
      <c r="B1728">
        <f t="shared" si="181"/>
        <v>39</v>
      </c>
      <c r="C1728" s="18">
        <f t="shared" si="179"/>
        <v>46290</v>
      </c>
      <c r="D1728" t="str">
        <f t="shared" si="180"/>
        <v>vr</v>
      </c>
      <c r="E1728">
        <f t="shared" si="184"/>
        <v>2026</v>
      </c>
      <c r="F1728" t="str">
        <f t="shared" si="185"/>
        <v/>
      </c>
      <c r="G1728" s="122" t="str">
        <f t="shared" si="186"/>
        <v/>
      </c>
      <c r="H1728" s="122" t="str">
        <f t="shared" si="187"/>
        <v/>
      </c>
      <c r="I1728">
        <f t="shared" si="182"/>
        <v>39</v>
      </c>
    </row>
    <row r="1729" spans="1:9" x14ac:dyDescent="0.3">
      <c r="A1729" t="str">
        <f t="shared" si="183"/>
        <v>202639za</v>
      </c>
      <c r="B1729">
        <f t="shared" si="181"/>
        <v>39</v>
      </c>
      <c r="C1729" s="18">
        <f t="shared" si="179"/>
        <v>46291</v>
      </c>
      <c r="D1729" t="str">
        <f t="shared" si="180"/>
        <v>za</v>
      </c>
      <c r="E1729">
        <f t="shared" si="184"/>
        <v>2026</v>
      </c>
      <c r="F1729" t="str">
        <f t="shared" si="185"/>
        <v/>
      </c>
      <c r="G1729" s="122" t="str">
        <f t="shared" si="186"/>
        <v/>
      </c>
      <c r="H1729" s="122" t="str">
        <f t="shared" si="187"/>
        <v/>
      </c>
      <c r="I1729">
        <f t="shared" si="182"/>
        <v>39</v>
      </c>
    </row>
    <row r="1730" spans="1:9" x14ac:dyDescent="0.3">
      <c r="A1730" t="str">
        <f t="shared" si="183"/>
        <v>202639zo</v>
      </c>
      <c r="B1730">
        <f t="shared" si="181"/>
        <v>39</v>
      </c>
      <c r="C1730" s="18">
        <f t="shared" si="179"/>
        <v>46292</v>
      </c>
      <c r="D1730" t="str">
        <f t="shared" si="180"/>
        <v>zo</v>
      </c>
      <c r="E1730">
        <f t="shared" si="184"/>
        <v>2026</v>
      </c>
      <c r="F1730" t="str">
        <f t="shared" si="185"/>
        <v/>
      </c>
      <c r="G1730" s="122" t="str">
        <f t="shared" si="186"/>
        <v/>
      </c>
      <c r="H1730" s="122" t="str">
        <f t="shared" si="187"/>
        <v/>
      </c>
      <c r="I1730">
        <f t="shared" si="182"/>
        <v>39</v>
      </c>
    </row>
    <row r="1731" spans="1:9" x14ac:dyDescent="0.3">
      <c r="A1731" t="str">
        <f t="shared" si="183"/>
        <v>202640ma</v>
      </c>
      <c r="B1731">
        <f t="shared" si="181"/>
        <v>40</v>
      </c>
      <c r="C1731" s="18">
        <f t="shared" si="179"/>
        <v>46293</v>
      </c>
      <c r="D1731" t="str">
        <f t="shared" si="180"/>
        <v>ma</v>
      </c>
      <c r="E1731">
        <f t="shared" si="184"/>
        <v>2026</v>
      </c>
      <c r="F1731" t="str">
        <f t="shared" si="185"/>
        <v/>
      </c>
      <c r="G1731" s="122" t="str">
        <f t="shared" si="186"/>
        <v/>
      </c>
      <c r="H1731" s="122" t="str">
        <f t="shared" si="187"/>
        <v/>
      </c>
      <c r="I1731">
        <f t="shared" si="182"/>
        <v>40</v>
      </c>
    </row>
    <row r="1732" spans="1:9" x14ac:dyDescent="0.3">
      <c r="A1732" t="str">
        <f t="shared" si="183"/>
        <v>202640di</v>
      </c>
      <c r="B1732">
        <f t="shared" si="181"/>
        <v>40</v>
      </c>
      <c r="C1732" s="18">
        <f t="shared" si="179"/>
        <v>46294</v>
      </c>
      <c r="D1732" t="str">
        <f t="shared" si="180"/>
        <v>di</v>
      </c>
      <c r="E1732">
        <f t="shared" si="184"/>
        <v>2026</v>
      </c>
      <c r="F1732" t="str">
        <f t="shared" si="185"/>
        <v/>
      </c>
      <c r="G1732" s="122" t="str">
        <f t="shared" si="186"/>
        <v/>
      </c>
      <c r="H1732" s="122" t="str">
        <f t="shared" si="187"/>
        <v/>
      </c>
      <c r="I1732">
        <f t="shared" si="182"/>
        <v>40</v>
      </c>
    </row>
    <row r="1733" spans="1:9" x14ac:dyDescent="0.3">
      <c r="A1733" t="str">
        <f t="shared" si="183"/>
        <v>202640wo</v>
      </c>
      <c r="B1733">
        <f t="shared" si="181"/>
        <v>40</v>
      </c>
      <c r="C1733" s="18">
        <f t="shared" si="179"/>
        <v>46295</v>
      </c>
      <c r="D1733" t="str">
        <f t="shared" si="180"/>
        <v>wo</v>
      </c>
      <c r="E1733">
        <f t="shared" si="184"/>
        <v>2026</v>
      </c>
      <c r="F1733" t="str">
        <f t="shared" si="185"/>
        <v/>
      </c>
      <c r="G1733" s="122" t="str">
        <f t="shared" si="186"/>
        <v/>
      </c>
      <c r="H1733" s="122" t="str">
        <f t="shared" si="187"/>
        <v/>
      </c>
      <c r="I1733">
        <f t="shared" si="182"/>
        <v>40</v>
      </c>
    </row>
    <row r="1734" spans="1:9" x14ac:dyDescent="0.3">
      <c r="A1734" t="str">
        <f t="shared" si="183"/>
        <v>202640do</v>
      </c>
      <c r="B1734">
        <f t="shared" si="181"/>
        <v>40</v>
      </c>
      <c r="C1734" s="18">
        <f t="shared" si="179"/>
        <v>46296</v>
      </c>
      <c r="D1734" t="str">
        <f t="shared" si="180"/>
        <v>do</v>
      </c>
      <c r="E1734">
        <f t="shared" si="184"/>
        <v>2026</v>
      </c>
      <c r="F1734" t="str">
        <f t="shared" si="185"/>
        <v/>
      </c>
      <c r="G1734" s="122" t="str">
        <f t="shared" si="186"/>
        <v/>
      </c>
      <c r="H1734" s="122" t="str">
        <f t="shared" si="187"/>
        <v/>
      </c>
      <c r="I1734">
        <f t="shared" si="182"/>
        <v>40</v>
      </c>
    </row>
    <row r="1735" spans="1:9" x14ac:dyDescent="0.3">
      <c r="A1735" t="str">
        <f t="shared" si="183"/>
        <v>202640vr</v>
      </c>
      <c r="B1735">
        <f t="shared" si="181"/>
        <v>40</v>
      </c>
      <c r="C1735" s="18">
        <f t="shared" si="179"/>
        <v>46297</v>
      </c>
      <c r="D1735" t="str">
        <f t="shared" si="180"/>
        <v>vr</v>
      </c>
      <c r="E1735">
        <f t="shared" si="184"/>
        <v>2026</v>
      </c>
      <c r="F1735" t="str">
        <f t="shared" si="185"/>
        <v/>
      </c>
      <c r="G1735" s="122" t="str">
        <f t="shared" si="186"/>
        <v/>
      </c>
      <c r="H1735" s="122" t="str">
        <f t="shared" si="187"/>
        <v/>
      </c>
      <c r="I1735">
        <f t="shared" si="182"/>
        <v>40</v>
      </c>
    </row>
    <row r="1736" spans="1:9" x14ac:dyDescent="0.3">
      <c r="A1736" t="str">
        <f t="shared" si="183"/>
        <v>202640za</v>
      </c>
      <c r="B1736">
        <f t="shared" si="181"/>
        <v>40</v>
      </c>
      <c r="C1736" s="18">
        <f t="shared" si="179"/>
        <v>46298</v>
      </c>
      <c r="D1736" t="str">
        <f t="shared" si="180"/>
        <v>za</v>
      </c>
      <c r="E1736">
        <f t="shared" si="184"/>
        <v>2026</v>
      </c>
      <c r="F1736" t="str">
        <f t="shared" si="185"/>
        <v/>
      </c>
      <c r="G1736" s="122" t="str">
        <f t="shared" si="186"/>
        <v/>
      </c>
      <c r="H1736" s="122" t="str">
        <f t="shared" si="187"/>
        <v/>
      </c>
      <c r="I1736">
        <f t="shared" si="182"/>
        <v>40</v>
      </c>
    </row>
    <row r="1737" spans="1:9" x14ac:dyDescent="0.3">
      <c r="A1737" t="str">
        <f t="shared" si="183"/>
        <v>202640zo</v>
      </c>
      <c r="B1737">
        <f t="shared" si="181"/>
        <v>40</v>
      </c>
      <c r="C1737" s="18">
        <f t="shared" si="179"/>
        <v>46299</v>
      </c>
      <c r="D1737" t="str">
        <f t="shared" si="180"/>
        <v>zo</v>
      </c>
      <c r="E1737">
        <f t="shared" si="184"/>
        <v>2026</v>
      </c>
      <c r="F1737" t="str">
        <f t="shared" si="185"/>
        <v/>
      </c>
      <c r="G1737" s="122" t="str">
        <f t="shared" si="186"/>
        <v/>
      </c>
      <c r="H1737" s="122" t="str">
        <f t="shared" si="187"/>
        <v/>
      </c>
      <c r="I1737">
        <f t="shared" si="182"/>
        <v>40</v>
      </c>
    </row>
    <row r="1738" spans="1:9" x14ac:dyDescent="0.3">
      <c r="A1738" t="str">
        <f t="shared" si="183"/>
        <v>202641ma</v>
      </c>
      <c r="B1738">
        <f t="shared" si="181"/>
        <v>41</v>
      </c>
      <c r="C1738" s="18">
        <f t="shared" ref="C1738:C1801" si="188">C1737+1</f>
        <v>46300</v>
      </c>
      <c r="D1738" t="str">
        <f t="shared" ref="D1738:D1801" si="189">+D1731</f>
        <v>ma</v>
      </c>
      <c r="E1738">
        <f t="shared" si="184"/>
        <v>2026</v>
      </c>
      <c r="F1738" t="str">
        <f t="shared" si="185"/>
        <v/>
      </c>
      <c r="G1738" s="122" t="str">
        <f t="shared" si="186"/>
        <v/>
      </c>
      <c r="H1738" s="122" t="str">
        <f t="shared" si="187"/>
        <v/>
      </c>
      <c r="I1738">
        <f t="shared" si="182"/>
        <v>41</v>
      </c>
    </row>
    <row r="1739" spans="1:9" x14ac:dyDescent="0.3">
      <c r="A1739" t="str">
        <f t="shared" si="183"/>
        <v>202641di</v>
      </c>
      <c r="B1739">
        <f t="shared" si="181"/>
        <v>41</v>
      </c>
      <c r="C1739" s="18">
        <f t="shared" si="188"/>
        <v>46301</v>
      </c>
      <c r="D1739" t="str">
        <f t="shared" si="189"/>
        <v>di</v>
      </c>
      <c r="E1739">
        <f t="shared" si="184"/>
        <v>2026</v>
      </c>
      <c r="F1739" t="str">
        <f t="shared" si="185"/>
        <v/>
      </c>
      <c r="G1739" s="122" t="str">
        <f t="shared" si="186"/>
        <v/>
      </c>
      <c r="H1739" s="122" t="str">
        <f t="shared" si="187"/>
        <v/>
      </c>
      <c r="I1739">
        <f t="shared" si="182"/>
        <v>41</v>
      </c>
    </row>
    <row r="1740" spans="1:9" x14ac:dyDescent="0.3">
      <c r="A1740" t="str">
        <f t="shared" si="183"/>
        <v>202641wo</v>
      </c>
      <c r="B1740">
        <f t="shared" si="181"/>
        <v>41</v>
      </c>
      <c r="C1740" s="18">
        <f t="shared" si="188"/>
        <v>46302</v>
      </c>
      <c r="D1740" t="str">
        <f t="shared" si="189"/>
        <v>wo</v>
      </c>
      <c r="E1740">
        <f t="shared" si="184"/>
        <v>2026</v>
      </c>
      <c r="F1740" t="str">
        <f t="shared" si="185"/>
        <v/>
      </c>
      <c r="G1740" s="122" t="str">
        <f t="shared" si="186"/>
        <v/>
      </c>
      <c r="H1740" s="122" t="str">
        <f t="shared" si="187"/>
        <v/>
      </c>
      <c r="I1740">
        <f t="shared" si="182"/>
        <v>41</v>
      </c>
    </row>
    <row r="1741" spans="1:9" x14ac:dyDescent="0.3">
      <c r="A1741" t="str">
        <f t="shared" si="183"/>
        <v>202641do</v>
      </c>
      <c r="B1741">
        <f t="shared" ref="B1741:B1804" si="190">B1734+1</f>
        <v>41</v>
      </c>
      <c r="C1741" s="18">
        <f t="shared" si="188"/>
        <v>46303</v>
      </c>
      <c r="D1741" t="str">
        <f t="shared" si="189"/>
        <v>do</v>
      </c>
      <c r="E1741">
        <f t="shared" si="184"/>
        <v>2026</v>
      </c>
      <c r="F1741" t="str">
        <f t="shared" si="185"/>
        <v/>
      </c>
      <c r="G1741" s="122" t="str">
        <f t="shared" si="186"/>
        <v/>
      </c>
      <c r="H1741" s="122" t="str">
        <f t="shared" si="187"/>
        <v/>
      </c>
      <c r="I1741">
        <f t="shared" ref="I1741:I1804" si="191">+I1734+1</f>
        <v>41</v>
      </c>
    </row>
    <row r="1742" spans="1:9" x14ac:dyDescent="0.3">
      <c r="A1742" t="str">
        <f t="shared" si="183"/>
        <v>202641vr</v>
      </c>
      <c r="B1742">
        <f t="shared" si="190"/>
        <v>41</v>
      </c>
      <c r="C1742" s="18">
        <f t="shared" si="188"/>
        <v>46304</v>
      </c>
      <c r="D1742" t="str">
        <f t="shared" si="189"/>
        <v>vr</v>
      </c>
      <c r="E1742">
        <f t="shared" si="184"/>
        <v>2026</v>
      </c>
      <c r="F1742" t="str">
        <f t="shared" si="185"/>
        <v/>
      </c>
      <c r="G1742" s="122" t="str">
        <f t="shared" si="186"/>
        <v/>
      </c>
      <c r="H1742" s="122" t="str">
        <f t="shared" si="187"/>
        <v/>
      </c>
      <c r="I1742">
        <f t="shared" si="191"/>
        <v>41</v>
      </c>
    </row>
    <row r="1743" spans="1:9" x14ac:dyDescent="0.3">
      <c r="A1743" t="str">
        <f t="shared" si="183"/>
        <v>202641za</v>
      </c>
      <c r="B1743">
        <f t="shared" si="190"/>
        <v>41</v>
      </c>
      <c r="C1743" s="18">
        <f t="shared" si="188"/>
        <v>46305</v>
      </c>
      <c r="D1743" t="str">
        <f t="shared" si="189"/>
        <v>za</v>
      </c>
      <c r="E1743">
        <f t="shared" si="184"/>
        <v>2026</v>
      </c>
      <c r="F1743" t="str">
        <f t="shared" si="185"/>
        <v/>
      </c>
      <c r="G1743" s="122" t="str">
        <f t="shared" si="186"/>
        <v/>
      </c>
      <c r="H1743" s="122" t="str">
        <f t="shared" si="187"/>
        <v/>
      </c>
      <c r="I1743">
        <f t="shared" si="191"/>
        <v>41</v>
      </c>
    </row>
    <row r="1744" spans="1:9" x14ac:dyDescent="0.3">
      <c r="A1744" t="str">
        <f t="shared" si="183"/>
        <v>202641zo</v>
      </c>
      <c r="B1744">
        <f t="shared" si="190"/>
        <v>41</v>
      </c>
      <c r="C1744" s="18">
        <f t="shared" si="188"/>
        <v>46306</v>
      </c>
      <c r="D1744" t="str">
        <f t="shared" si="189"/>
        <v>zo</v>
      </c>
      <c r="E1744">
        <f t="shared" si="184"/>
        <v>2026</v>
      </c>
      <c r="F1744" t="str">
        <f t="shared" si="185"/>
        <v/>
      </c>
      <c r="G1744" s="122" t="str">
        <f t="shared" si="186"/>
        <v/>
      </c>
      <c r="H1744" s="122" t="str">
        <f t="shared" si="187"/>
        <v/>
      </c>
      <c r="I1744">
        <f t="shared" si="191"/>
        <v>41</v>
      </c>
    </row>
    <row r="1745" spans="1:9" x14ac:dyDescent="0.3">
      <c r="A1745" t="str">
        <f t="shared" si="183"/>
        <v>202642ma</v>
      </c>
      <c r="B1745">
        <f t="shared" si="190"/>
        <v>42</v>
      </c>
      <c r="C1745" s="18">
        <f t="shared" si="188"/>
        <v>46307</v>
      </c>
      <c r="D1745" t="str">
        <f t="shared" si="189"/>
        <v>ma</v>
      </c>
      <c r="E1745">
        <f t="shared" si="184"/>
        <v>2026</v>
      </c>
      <c r="F1745" t="str">
        <f t="shared" si="185"/>
        <v>Vakantie</v>
      </c>
      <c r="G1745" s="122" t="str">
        <f t="shared" si="186"/>
        <v/>
      </c>
      <c r="H1745" s="122" t="str">
        <f t="shared" si="187"/>
        <v/>
      </c>
      <c r="I1745">
        <f t="shared" si="191"/>
        <v>42</v>
      </c>
    </row>
    <row r="1746" spans="1:9" x14ac:dyDescent="0.3">
      <c r="A1746" t="str">
        <f t="shared" si="183"/>
        <v>202642di</v>
      </c>
      <c r="B1746">
        <f t="shared" si="190"/>
        <v>42</v>
      </c>
      <c r="C1746" s="18">
        <f t="shared" si="188"/>
        <v>46308</v>
      </c>
      <c r="D1746" t="str">
        <f t="shared" si="189"/>
        <v>di</v>
      </c>
      <c r="E1746">
        <f t="shared" si="184"/>
        <v>2026</v>
      </c>
      <c r="F1746" t="str">
        <f t="shared" si="185"/>
        <v>Vakantie</v>
      </c>
      <c r="G1746" s="122" t="str">
        <f t="shared" si="186"/>
        <v/>
      </c>
      <c r="H1746" s="122" t="str">
        <f t="shared" si="187"/>
        <v/>
      </c>
      <c r="I1746">
        <f t="shared" si="191"/>
        <v>42</v>
      </c>
    </row>
    <row r="1747" spans="1:9" x14ac:dyDescent="0.3">
      <c r="A1747" t="str">
        <f t="shared" si="183"/>
        <v>202642wo</v>
      </c>
      <c r="B1747">
        <f t="shared" si="190"/>
        <v>42</v>
      </c>
      <c r="C1747" s="18">
        <f t="shared" si="188"/>
        <v>46309</v>
      </c>
      <c r="D1747" t="str">
        <f t="shared" si="189"/>
        <v>wo</v>
      </c>
      <c r="E1747">
        <f t="shared" si="184"/>
        <v>2026</v>
      </c>
      <c r="F1747" t="str">
        <f t="shared" si="185"/>
        <v>Vakantie</v>
      </c>
      <c r="G1747" s="122" t="str">
        <f t="shared" si="186"/>
        <v/>
      </c>
      <c r="H1747" s="122" t="str">
        <f t="shared" si="187"/>
        <v/>
      </c>
      <c r="I1747">
        <f t="shared" si="191"/>
        <v>42</v>
      </c>
    </row>
    <row r="1748" spans="1:9" x14ac:dyDescent="0.3">
      <c r="A1748" t="str">
        <f t="shared" si="183"/>
        <v>202642do</v>
      </c>
      <c r="B1748">
        <f t="shared" si="190"/>
        <v>42</v>
      </c>
      <c r="C1748" s="18">
        <f t="shared" si="188"/>
        <v>46310</v>
      </c>
      <c r="D1748" t="str">
        <f t="shared" si="189"/>
        <v>do</v>
      </c>
      <c r="E1748">
        <f t="shared" si="184"/>
        <v>2026</v>
      </c>
      <c r="F1748" t="str">
        <f t="shared" si="185"/>
        <v>Vakantie</v>
      </c>
      <c r="G1748" s="122" t="str">
        <f t="shared" si="186"/>
        <v/>
      </c>
      <c r="H1748" s="122" t="str">
        <f t="shared" si="187"/>
        <v/>
      </c>
      <c r="I1748">
        <f t="shared" si="191"/>
        <v>42</v>
      </c>
    </row>
    <row r="1749" spans="1:9" x14ac:dyDescent="0.3">
      <c r="A1749" t="str">
        <f t="shared" si="183"/>
        <v>202642vr</v>
      </c>
      <c r="B1749">
        <f t="shared" si="190"/>
        <v>42</v>
      </c>
      <c r="C1749" s="18">
        <f t="shared" si="188"/>
        <v>46311</v>
      </c>
      <c r="D1749" t="str">
        <f t="shared" si="189"/>
        <v>vr</v>
      </c>
      <c r="E1749">
        <f t="shared" si="184"/>
        <v>2026</v>
      </c>
      <c r="F1749" t="str">
        <f t="shared" si="185"/>
        <v>Vakantie</v>
      </c>
      <c r="G1749" s="122" t="str">
        <f t="shared" si="186"/>
        <v/>
      </c>
      <c r="H1749" s="122" t="str">
        <f t="shared" si="187"/>
        <v/>
      </c>
      <c r="I1749">
        <f t="shared" si="191"/>
        <v>42</v>
      </c>
    </row>
    <row r="1750" spans="1:9" x14ac:dyDescent="0.3">
      <c r="A1750" t="str">
        <f t="shared" si="183"/>
        <v>202642za</v>
      </c>
      <c r="B1750">
        <f t="shared" si="190"/>
        <v>42</v>
      </c>
      <c r="C1750" s="18">
        <f t="shared" si="188"/>
        <v>46312</v>
      </c>
      <c r="D1750" t="str">
        <f t="shared" si="189"/>
        <v>za</v>
      </c>
      <c r="E1750">
        <f t="shared" si="184"/>
        <v>2026</v>
      </c>
      <c r="F1750" t="str">
        <f t="shared" si="185"/>
        <v>Vakantie</v>
      </c>
      <c r="G1750" s="122" t="str">
        <f t="shared" si="186"/>
        <v/>
      </c>
      <c r="H1750" s="122" t="str">
        <f t="shared" si="187"/>
        <v/>
      </c>
      <c r="I1750">
        <f t="shared" si="191"/>
        <v>42</v>
      </c>
    </row>
    <row r="1751" spans="1:9" x14ac:dyDescent="0.3">
      <c r="A1751" t="str">
        <f t="shared" si="183"/>
        <v>202642zo</v>
      </c>
      <c r="B1751">
        <f t="shared" si="190"/>
        <v>42</v>
      </c>
      <c r="C1751" s="18">
        <f t="shared" si="188"/>
        <v>46313</v>
      </c>
      <c r="D1751" t="str">
        <f t="shared" si="189"/>
        <v>zo</v>
      </c>
      <c r="E1751">
        <f t="shared" si="184"/>
        <v>2026</v>
      </c>
      <c r="F1751" t="str">
        <f t="shared" si="185"/>
        <v>Vakantie</v>
      </c>
      <c r="G1751" s="122" t="str">
        <f t="shared" si="186"/>
        <v/>
      </c>
      <c r="H1751" s="122" t="str">
        <f t="shared" si="187"/>
        <v/>
      </c>
      <c r="I1751">
        <f t="shared" si="191"/>
        <v>42</v>
      </c>
    </row>
    <row r="1752" spans="1:9" x14ac:dyDescent="0.3">
      <c r="A1752" t="str">
        <f t="shared" si="183"/>
        <v>202643ma</v>
      </c>
      <c r="B1752">
        <f t="shared" si="190"/>
        <v>43</v>
      </c>
      <c r="C1752" s="18">
        <f t="shared" si="188"/>
        <v>46314</v>
      </c>
      <c r="D1752" t="str">
        <f t="shared" si="189"/>
        <v>ma</v>
      </c>
      <c r="E1752">
        <f t="shared" si="184"/>
        <v>2026</v>
      </c>
      <c r="F1752" t="str">
        <f t="shared" si="185"/>
        <v/>
      </c>
      <c r="G1752" s="122" t="str">
        <f t="shared" si="186"/>
        <v>Vakantie</v>
      </c>
      <c r="H1752" s="122" t="str">
        <f t="shared" si="187"/>
        <v>Vakantie</v>
      </c>
      <c r="I1752">
        <f t="shared" si="191"/>
        <v>43</v>
      </c>
    </row>
    <row r="1753" spans="1:9" x14ac:dyDescent="0.3">
      <c r="A1753" t="str">
        <f t="shared" si="183"/>
        <v>202643di</v>
      </c>
      <c r="B1753">
        <f t="shared" si="190"/>
        <v>43</v>
      </c>
      <c r="C1753" s="18">
        <f t="shared" si="188"/>
        <v>46315</v>
      </c>
      <c r="D1753" t="str">
        <f t="shared" si="189"/>
        <v>di</v>
      </c>
      <c r="E1753">
        <f t="shared" si="184"/>
        <v>2026</v>
      </c>
      <c r="F1753" t="str">
        <f t="shared" si="185"/>
        <v/>
      </c>
      <c r="G1753" s="122" t="str">
        <f t="shared" si="186"/>
        <v>Vakantie</v>
      </c>
      <c r="H1753" s="122" t="str">
        <f t="shared" si="187"/>
        <v>Vakantie</v>
      </c>
      <c r="I1753">
        <f t="shared" si="191"/>
        <v>43</v>
      </c>
    </row>
    <row r="1754" spans="1:9" x14ac:dyDescent="0.3">
      <c r="A1754" t="str">
        <f t="shared" si="183"/>
        <v>202643wo</v>
      </c>
      <c r="B1754">
        <f t="shared" si="190"/>
        <v>43</v>
      </c>
      <c r="C1754" s="18">
        <f t="shared" si="188"/>
        <v>46316</v>
      </c>
      <c r="D1754" t="str">
        <f t="shared" si="189"/>
        <v>wo</v>
      </c>
      <c r="E1754">
        <f t="shared" si="184"/>
        <v>2026</v>
      </c>
      <c r="F1754" t="str">
        <f t="shared" si="185"/>
        <v/>
      </c>
      <c r="G1754" s="122" t="str">
        <f t="shared" si="186"/>
        <v>Vakantie</v>
      </c>
      <c r="H1754" s="122" t="str">
        <f t="shared" si="187"/>
        <v>Vakantie</v>
      </c>
      <c r="I1754">
        <f t="shared" si="191"/>
        <v>43</v>
      </c>
    </row>
    <row r="1755" spans="1:9" x14ac:dyDescent="0.3">
      <c r="A1755" t="str">
        <f t="shared" si="183"/>
        <v>202643do</v>
      </c>
      <c r="B1755">
        <f t="shared" si="190"/>
        <v>43</v>
      </c>
      <c r="C1755" s="18">
        <f t="shared" si="188"/>
        <v>46317</v>
      </c>
      <c r="D1755" t="str">
        <f t="shared" si="189"/>
        <v>do</v>
      </c>
      <c r="E1755">
        <f t="shared" si="184"/>
        <v>2026</v>
      </c>
      <c r="F1755" t="str">
        <f t="shared" si="185"/>
        <v/>
      </c>
      <c r="G1755" s="122" t="str">
        <f t="shared" si="186"/>
        <v>Vakantie</v>
      </c>
      <c r="H1755" s="122" t="str">
        <f t="shared" si="187"/>
        <v>Vakantie</v>
      </c>
      <c r="I1755">
        <f t="shared" si="191"/>
        <v>43</v>
      </c>
    </row>
    <row r="1756" spans="1:9" x14ac:dyDescent="0.3">
      <c r="A1756" t="str">
        <f t="shared" si="183"/>
        <v>202643vr</v>
      </c>
      <c r="B1756">
        <f t="shared" si="190"/>
        <v>43</v>
      </c>
      <c r="C1756" s="18">
        <f t="shared" si="188"/>
        <v>46318</v>
      </c>
      <c r="D1756" t="str">
        <f t="shared" si="189"/>
        <v>vr</v>
      </c>
      <c r="E1756">
        <f t="shared" si="184"/>
        <v>2026</v>
      </c>
      <c r="F1756" t="str">
        <f t="shared" si="185"/>
        <v/>
      </c>
      <c r="G1756" s="122" t="str">
        <f t="shared" si="186"/>
        <v>Vakantie</v>
      </c>
      <c r="H1756" s="122" t="str">
        <f t="shared" si="187"/>
        <v>Vakantie</v>
      </c>
      <c r="I1756">
        <f t="shared" si="191"/>
        <v>43</v>
      </c>
    </row>
    <row r="1757" spans="1:9" x14ac:dyDescent="0.3">
      <c r="A1757" t="str">
        <f t="shared" si="183"/>
        <v>202643za</v>
      </c>
      <c r="B1757">
        <f t="shared" si="190"/>
        <v>43</v>
      </c>
      <c r="C1757" s="18">
        <f t="shared" si="188"/>
        <v>46319</v>
      </c>
      <c r="D1757" t="str">
        <f t="shared" si="189"/>
        <v>za</v>
      </c>
      <c r="E1757">
        <f t="shared" si="184"/>
        <v>2026</v>
      </c>
      <c r="F1757" t="str">
        <f t="shared" si="185"/>
        <v/>
      </c>
      <c r="G1757" s="122" t="str">
        <f t="shared" si="186"/>
        <v>Vakantie</v>
      </c>
      <c r="H1757" s="122" t="str">
        <f t="shared" si="187"/>
        <v>Vakantie</v>
      </c>
      <c r="I1757">
        <f t="shared" si="191"/>
        <v>43</v>
      </c>
    </row>
    <row r="1758" spans="1:9" x14ac:dyDescent="0.3">
      <c r="A1758" t="str">
        <f t="shared" si="183"/>
        <v>202643zo</v>
      </c>
      <c r="B1758">
        <f t="shared" si="190"/>
        <v>43</v>
      </c>
      <c r="C1758" s="18">
        <f t="shared" si="188"/>
        <v>46320</v>
      </c>
      <c r="D1758" t="str">
        <f t="shared" si="189"/>
        <v>zo</v>
      </c>
      <c r="E1758">
        <f t="shared" si="184"/>
        <v>2026</v>
      </c>
      <c r="F1758" t="str">
        <f t="shared" si="185"/>
        <v/>
      </c>
      <c r="G1758" s="122" t="str">
        <f t="shared" si="186"/>
        <v>Vakantie</v>
      </c>
      <c r="H1758" s="122" t="str">
        <f t="shared" si="187"/>
        <v>Vakantie</v>
      </c>
      <c r="I1758">
        <f t="shared" si="191"/>
        <v>43</v>
      </c>
    </row>
    <row r="1759" spans="1:9" x14ac:dyDescent="0.3">
      <c r="A1759" t="str">
        <f t="shared" si="183"/>
        <v>202644ma</v>
      </c>
      <c r="B1759">
        <f t="shared" si="190"/>
        <v>44</v>
      </c>
      <c r="C1759" s="18">
        <f t="shared" si="188"/>
        <v>46321</v>
      </c>
      <c r="D1759" t="str">
        <f t="shared" si="189"/>
        <v>ma</v>
      </c>
      <c r="E1759">
        <f t="shared" si="184"/>
        <v>2026</v>
      </c>
      <c r="F1759" t="str">
        <f t="shared" si="185"/>
        <v/>
      </c>
      <c r="G1759" s="122" t="str">
        <f t="shared" si="186"/>
        <v/>
      </c>
      <c r="H1759" s="122" t="str">
        <f t="shared" si="187"/>
        <v/>
      </c>
      <c r="I1759">
        <f t="shared" si="191"/>
        <v>44</v>
      </c>
    </row>
    <row r="1760" spans="1:9" x14ac:dyDescent="0.3">
      <c r="A1760" t="str">
        <f t="shared" si="183"/>
        <v>202644di</v>
      </c>
      <c r="B1760">
        <f t="shared" si="190"/>
        <v>44</v>
      </c>
      <c r="C1760" s="18">
        <f t="shared" si="188"/>
        <v>46322</v>
      </c>
      <c r="D1760" t="str">
        <f t="shared" si="189"/>
        <v>di</v>
      </c>
      <c r="E1760">
        <f t="shared" si="184"/>
        <v>2026</v>
      </c>
      <c r="F1760" t="str">
        <f t="shared" si="185"/>
        <v/>
      </c>
      <c r="G1760" s="122" t="str">
        <f t="shared" si="186"/>
        <v/>
      </c>
      <c r="H1760" s="122" t="str">
        <f t="shared" si="187"/>
        <v/>
      </c>
      <c r="I1760">
        <f t="shared" si="191"/>
        <v>44</v>
      </c>
    </row>
    <row r="1761" spans="1:9" x14ac:dyDescent="0.3">
      <c r="A1761" t="str">
        <f t="shared" si="183"/>
        <v>202644wo</v>
      </c>
      <c r="B1761">
        <f t="shared" si="190"/>
        <v>44</v>
      </c>
      <c r="C1761" s="18">
        <f t="shared" si="188"/>
        <v>46323</v>
      </c>
      <c r="D1761" t="str">
        <f t="shared" si="189"/>
        <v>wo</v>
      </c>
      <c r="E1761">
        <f t="shared" si="184"/>
        <v>2026</v>
      </c>
      <c r="F1761" t="str">
        <f t="shared" si="185"/>
        <v/>
      </c>
      <c r="G1761" s="122" t="str">
        <f t="shared" si="186"/>
        <v/>
      </c>
      <c r="H1761" s="122" t="str">
        <f t="shared" si="187"/>
        <v/>
      </c>
      <c r="I1761">
        <f t="shared" si="191"/>
        <v>44</v>
      </c>
    </row>
    <row r="1762" spans="1:9" x14ac:dyDescent="0.3">
      <c r="A1762" t="str">
        <f t="shared" si="183"/>
        <v>202644do</v>
      </c>
      <c r="B1762">
        <f t="shared" si="190"/>
        <v>44</v>
      </c>
      <c r="C1762" s="18">
        <f t="shared" si="188"/>
        <v>46324</v>
      </c>
      <c r="D1762" t="str">
        <f t="shared" si="189"/>
        <v>do</v>
      </c>
      <c r="E1762">
        <f t="shared" si="184"/>
        <v>2026</v>
      </c>
      <c r="F1762" t="str">
        <f t="shared" si="185"/>
        <v/>
      </c>
      <c r="G1762" s="122" t="str">
        <f t="shared" si="186"/>
        <v/>
      </c>
      <c r="H1762" s="122" t="str">
        <f t="shared" si="187"/>
        <v/>
      </c>
      <c r="I1762">
        <f t="shared" si="191"/>
        <v>44</v>
      </c>
    </row>
    <row r="1763" spans="1:9" x14ac:dyDescent="0.3">
      <c r="A1763" t="str">
        <f t="shared" si="183"/>
        <v>202644vr</v>
      </c>
      <c r="B1763">
        <f t="shared" si="190"/>
        <v>44</v>
      </c>
      <c r="C1763" s="18">
        <f t="shared" si="188"/>
        <v>46325</v>
      </c>
      <c r="D1763" t="str">
        <f t="shared" si="189"/>
        <v>vr</v>
      </c>
      <c r="E1763">
        <f t="shared" si="184"/>
        <v>2026</v>
      </c>
      <c r="F1763" t="str">
        <f t="shared" si="185"/>
        <v/>
      </c>
      <c r="G1763" s="122" t="str">
        <f t="shared" si="186"/>
        <v/>
      </c>
      <c r="H1763" s="122" t="str">
        <f t="shared" si="187"/>
        <v/>
      </c>
      <c r="I1763">
        <f t="shared" si="191"/>
        <v>44</v>
      </c>
    </row>
    <row r="1764" spans="1:9" x14ac:dyDescent="0.3">
      <c r="A1764" t="str">
        <f t="shared" si="183"/>
        <v>202644za</v>
      </c>
      <c r="B1764">
        <f t="shared" si="190"/>
        <v>44</v>
      </c>
      <c r="C1764" s="18">
        <f t="shared" si="188"/>
        <v>46326</v>
      </c>
      <c r="D1764" t="str">
        <f t="shared" si="189"/>
        <v>za</v>
      </c>
      <c r="E1764">
        <f t="shared" si="184"/>
        <v>2026</v>
      </c>
      <c r="F1764" t="str">
        <f t="shared" si="185"/>
        <v/>
      </c>
      <c r="G1764" s="122" t="str">
        <f t="shared" si="186"/>
        <v/>
      </c>
      <c r="H1764" s="122" t="str">
        <f t="shared" si="187"/>
        <v/>
      </c>
      <c r="I1764">
        <f t="shared" si="191"/>
        <v>44</v>
      </c>
    </row>
    <row r="1765" spans="1:9" x14ac:dyDescent="0.3">
      <c r="A1765" t="str">
        <f t="shared" si="183"/>
        <v>202644zo</v>
      </c>
      <c r="B1765">
        <f t="shared" si="190"/>
        <v>44</v>
      </c>
      <c r="C1765" s="18">
        <f t="shared" si="188"/>
        <v>46327</v>
      </c>
      <c r="D1765" t="str">
        <f t="shared" si="189"/>
        <v>zo</v>
      </c>
      <c r="E1765">
        <f t="shared" si="184"/>
        <v>2026</v>
      </c>
      <c r="F1765" t="str">
        <f t="shared" si="185"/>
        <v/>
      </c>
      <c r="G1765" s="122" t="str">
        <f t="shared" si="186"/>
        <v/>
      </c>
      <c r="H1765" s="122" t="str">
        <f t="shared" si="187"/>
        <v/>
      </c>
      <c r="I1765">
        <f t="shared" si="191"/>
        <v>44</v>
      </c>
    </row>
    <row r="1766" spans="1:9" x14ac:dyDescent="0.3">
      <c r="A1766" t="str">
        <f t="shared" si="183"/>
        <v>202645ma</v>
      </c>
      <c r="B1766">
        <f t="shared" si="190"/>
        <v>45</v>
      </c>
      <c r="C1766" s="18">
        <f t="shared" si="188"/>
        <v>46328</v>
      </c>
      <c r="D1766" t="str">
        <f t="shared" si="189"/>
        <v>ma</v>
      </c>
      <c r="E1766">
        <f t="shared" si="184"/>
        <v>2026</v>
      </c>
      <c r="F1766" t="str">
        <f t="shared" si="185"/>
        <v/>
      </c>
      <c r="G1766" s="122" t="str">
        <f t="shared" si="186"/>
        <v/>
      </c>
      <c r="H1766" s="122" t="str">
        <f t="shared" si="187"/>
        <v/>
      </c>
      <c r="I1766">
        <f t="shared" si="191"/>
        <v>45</v>
      </c>
    </row>
    <row r="1767" spans="1:9" x14ac:dyDescent="0.3">
      <c r="A1767" t="str">
        <f t="shared" si="183"/>
        <v>202645di</v>
      </c>
      <c r="B1767">
        <f t="shared" si="190"/>
        <v>45</v>
      </c>
      <c r="C1767" s="18">
        <f t="shared" si="188"/>
        <v>46329</v>
      </c>
      <c r="D1767" t="str">
        <f t="shared" si="189"/>
        <v>di</v>
      </c>
      <c r="E1767">
        <f t="shared" si="184"/>
        <v>2026</v>
      </c>
      <c r="F1767" t="str">
        <f t="shared" si="185"/>
        <v/>
      </c>
      <c r="G1767" s="122" t="str">
        <f t="shared" si="186"/>
        <v/>
      </c>
      <c r="H1767" s="122" t="str">
        <f t="shared" si="187"/>
        <v/>
      </c>
      <c r="I1767">
        <f t="shared" si="191"/>
        <v>45</v>
      </c>
    </row>
    <row r="1768" spans="1:9" x14ac:dyDescent="0.3">
      <c r="A1768" t="str">
        <f t="shared" si="183"/>
        <v>202645wo</v>
      </c>
      <c r="B1768">
        <f t="shared" si="190"/>
        <v>45</v>
      </c>
      <c r="C1768" s="18">
        <f t="shared" si="188"/>
        <v>46330</v>
      </c>
      <c r="D1768" t="str">
        <f t="shared" si="189"/>
        <v>wo</v>
      </c>
      <c r="E1768">
        <f t="shared" si="184"/>
        <v>2026</v>
      </c>
      <c r="F1768" t="str">
        <f t="shared" si="185"/>
        <v/>
      </c>
      <c r="G1768" s="122" t="str">
        <f t="shared" si="186"/>
        <v/>
      </c>
      <c r="H1768" s="122" t="str">
        <f t="shared" si="187"/>
        <v/>
      </c>
      <c r="I1768">
        <f t="shared" si="191"/>
        <v>45</v>
      </c>
    </row>
    <row r="1769" spans="1:9" x14ac:dyDescent="0.3">
      <c r="A1769" t="str">
        <f t="shared" si="183"/>
        <v>202645do</v>
      </c>
      <c r="B1769">
        <f t="shared" si="190"/>
        <v>45</v>
      </c>
      <c r="C1769" s="18">
        <f t="shared" si="188"/>
        <v>46331</v>
      </c>
      <c r="D1769" t="str">
        <f t="shared" si="189"/>
        <v>do</v>
      </c>
      <c r="E1769">
        <f t="shared" si="184"/>
        <v>2026</v>
      </c>
      <c r="F1769" t="str">
        <f t="shared" si="185"/>
        <v/>
      </c>
      <c r="G1769" s="122" t="str">
        <f t="shared" si="186"/>
        <v/>
      </c>
      <c r="H1769" s="122" t="str">
        <f t="shared" si="187"/>
        <v/>
      </c>
      <c r="I1769">
        <f t="shared" si="191"/>
        <v>45</v>
      </c>
    </row>
    <row r="1770" spans="1:9" x14ac:dyDescent="0.3">
      <c r="A1770" t="str">
        <f t="shared" si="183"/>
        <v>202645vr</v>
      </c>
      <c r="B1770">
        <f t="shared" si="190"/>
        <v>45</v>
      </c>
      <c r="C1770" s="18">
        <f t="shared" si="188"/>
        <v>46332</v>
      </c>
      <c r="D1770" t="str">
        <f t="shared" si="189"/>
        <v>vr</v>
      </c>
      <c r="E1770">
        <f t="shared" si="184"/>
        <v>2026</v>
      </c>
      <c r="F1770" t="str">
        <f t="shared" si="185"/>
        <v/>
      </c>
      <c r="G1770" s="122" t="str">
        <f t="shared" si="186"/>
        <v/>
      </c>
      <c r="H1770" s="122" t="str">
        <f t="shared" si="187"/>
        <v/>
      </c>
      <c r="I1770">
        <f t="shared" si="191"/>
        <v>45</v>
      </c>
    </row>
    <row r="1771" spans="1:9" x14ac:dyDescent="0.3">
      <c r="A1771" t="str">
        <f t="shared" si="183"/>
        <v>202645za</v>
      </c>
      <c r="B1771">
        <f t="shared" si="190"/>
        <v>45</v>
      </c>
      <c r="C1771" s="18">
        <f t="shared" si="188"/>
        <v>46333</v>
      </c>
      <c r="D1771" t="str">
        <f t="shared" si="189"/>
        <v>za</v>
      </c>
      <c r="E1771">
        <f t="shared" si="184"/>
        <v>2026</v>
      </c>
      <c r="F1771" t="str">
        <f t="shared" si="185"/>
        <v/>
      </c>
      <c r="G1771" s="122" t="str">
        <f t="shared" si="186"/>
        <v/>
      </c>
      <c r="H1771" s="122" t="str">
        <f t="shared" si="187"/>
        <v/>
      </c>
      <c r="I1771">
        <f t="shared" si="191"/>
        <v>45</v>
      </c>
    </row>
    <row r="1772" spans="1:9" x14ac:dyDescent="0.3">
      <c r="A1772" t="str">
        <f t="shared" si="183"/>
        <v>202645zo</v>
      </c>
      <c r="B1772">
        <f t="shared" si="190"/>
        <v>45</v>
      </c>
      <c r="C1772" s="18">
        <f t="shared" si="188"/>
        <v>46334</v>
      </c>
      <c r="D1772" t="str">
        <f t="shared" si="189"/>
        <v>zo</v>
      </c>
      <c r="E1772">
        <f t="shared" si="184"/>
        <v>2026</v>
      </c>
      <c r="F1772" t="str">
        <f t="shared" si="185"/>
        <v/>
      </c>
      <c r="G1772" s="122" t="str">
        <f t="shared" si="186"/>
        <v/>
      </c>
      <c r="H1772" s="122" t="str">
        <f t="shared" si="187"/>
        <v/>
      </c>
      <c r="I1772">
        <f t="shared" si="191"/>
        <v>45</v>
      </c>
    </row>
    <row r="1773" spans="1:9" x14ac:dyDescent="0.3">
      <c r="A1773" t="str">
        <f t="shared" si="183"/>
        <v>202646ma</v>
      </c>
      <c r="B1773">
        <f t="shared" si="190"/>
        <v>46</v>
      </c>
      <c r="C1773" s="18">
        <f t="shared" si="188"/>
        <v>46335</v>
      </c>
      <c r="D1773" t="str">
        <f t="shared" si="189"/>
        <v>ma</v>
      </c>
      <c r="E1773">
        <f t="shared" si="184"/>
        <v>2026</v>
      </c>
      <c r="F1773" t="str">
        <f t="shared" si="185"/>
        <v/>
      </c>
      <c r="G1773" s="122" t="str">
        <f t="shared" si="186"/>
        <v/>
      </c>
      <c r="H1773" s="122" t="str">
        <f t="shared" si="187"/>
        <v/>
      </c>
      <c r="I1773">
        <f t="shared" si="191"/>
        <v>46</v>
      </c>
    </row>
    <row r="1774" spans="1:9" x14ac:dyDescent="0.3">
      <c r="A1774" t="str">
        <f t="shared" si="183"/>
        <v>202646di</v>
      </c>
      <c r="B1774">
        <f t="shared" si="190"/>
        <v>46</v>
      </c>
      <c r="C1774" s="18">
        <f t="shared" si="188"/>
        <v>46336</v>
      </c>
      <c r="D1774" t="str">
        <f t="shared" si="189"/>
        <v>di</v>
      </c>
      <c r="E1774">
        <f t="shared" si="184"/>
        <v>2026</v>
      </c>
      <c r="F1774" t="str">
        <f t="shared" si="185"/>
        <v/>
      </c>
      <c r="G1774" s="122" t="str">
        <f t="shared" si="186"/>
        <v/>
      </c>
      <c r="H1774" s="122" t="str">
        <f t="shared" si="187"/>
        <v/>
      </c>
      <c r="I1774">
        <f t="shared" si="191"/>
        <v>46</v>
      </c>
    </row>
    <row r="1775" spans="1:9" x14ac:dyDescent="0.3">
      <c r="A1775" t="str">
        <f t="shared" si="183"/>
        <v>202646wo</v>
      </c>
      <c r="B1775">
        <f t="shared" si="190"/>
        <v>46</v>
      </c>
      <c r="C1775" s="18">
        <f t="shared" si="188"/>
        <v>46337</v>
      </c>
      <c r="D1775" t="str">
        <f t="shared" si="189"/>
        <v>wo</v>
      </c>
      <c r="E1775">
        <f t="shared" si="184"/>
        <v>2026</v>
      </c>
      <c r="F1775" t="str">
        <f t="shared" si="185"/>
        <v/>
      </c>
      <c r="G1775" s="122" t="str">
        <f t="shared" si="186"/>
        <v/>
      </c>
      <c r="H1775" s="122" t="str">
        <f t="shared" si="187"/>
        <v/>
      </c>
      <c r="I1775">
        <f t="shared" si="191"/>
        <v>46</v>
      </c>
    </row>
    <row r="1776" spans="1:9" x14ac:dyDescent="0.3">
      <c r="A1776" t="str">
        <f t="shared" si="183"/>
        <v>202646do</v>
      </c>
      <c r="B1776">
        <f t="shared" si="190"/>
        <v>46</v>
      </c>
      <c r="C1776" s="18">
        <f t="shared" si="188"/>
        <v>46338</v>
      </c>
      <c r="D1776" t="str">
        <f t="shared" si="189"/>
        <v>do</v>
      </c>
      <c r="E1776">
        <f t="shared" si="184"/>
        <v>2026</v>
      </c>
      <c r="F1776" t="str">
        <f t="shared" si="185"/>
        <v/>
      </c>
      <c r="G1776" s="122" t="str">
        <f t="shared" si="186"/>
        <v/>
      </c>
      <c r="H1776" s="122" t="str">
        <f t="shared" si="187"/>
        <v/>
      </c>
      <c r="I1776">
        <f t="shared" si="191"/>
        <v>46</v>
      </c>
    </row>
    <row r="1777" spans="1:9" x14ac:dyDescent="0.3">
      <c r="A1777" t="str">
        <f t="shared" si="183"/>
        <v>202646vr</v>
      </c>
      <c r="B1777">
        <f t="shared" si="190"/>
        <v>46</v>
      </c>
      <c r="C1777" s="18">
        <f t="shared" si="188"/>
        <v>46339</v>
      </c>
      <c r="D1777" t="str">
        <f t="shared" si="189"/>
        <v>vr</v>
      </c>
      <c r="E1777">
        <f t="shared" si="184"/>
        <v>2026</v>
      </c>
      <c r="F1777" t="str">
        <f t="shared" si="185"/>
        <v/>
      </c>
      <c r="G1777" s="122" t="str">
        <f t="shared" si="186"/>
        <v/>
      </c>
      <c r="H1777" s="122" t="str">
        <f t="shared" si="187"/>
        <v/>
      </c>
      <c r="I1777">
        <f t="shared" si="191"/>
        <v>46</v>
      </c>
    </row>
    <row r="1778" spans="1:9" x14ac:dyDescent="0.3">
      <c r="A1778" t="str">
        <f t="shared" ref="A1778:A1835" si="192">E1778&amp;B1778&amp;D1778</f>
        <v>202646za</v>
      </c>
      <c r="B1778">
        <f t="shared" si="190"/>
        <v>46</v>
      </c>
      <c r="C1778" s="18">
        <f t="shared" si="188"/>
        <v>46340</v>
      </c>
      <c r="D1778" t="str">
        <f t="shared" si="189"/>
        <v>za</v>
      </c>
      <c r="E1778">
        <f t="shared" ref="E1778:E1835" si="193">YEAR(C1778)</f>
        <v>2026</v>
      </c>
      <c r="F1778" t="str">
        <f t="shared" ref="F1778:F1835" si="194">IF(AND(C1778&gt;=$N$4,C1778&lt;=$O$4),"Vakantie",IF(AND(C1778&gt;=$N$5,C1778&lt;=$O$5),"Vakantie",IF(AND(C1778&gt;=$N$6,C1778&lt;=$O$6),"Vakantie",IF(AND(C1778&gt;=$N$7,C1778&lt;=$O$7),"Vakantie",IF(AND(C1778&gt;=$N$8,C1778&lt;=$O$8),"Vakantie",IF(AND(C1778&gt;=$N$9,C1778&lt;=$O$9),"Vakantie",IF(AND(C1778&gt;=$N$10,C1778&lt;=$O$10),"Vakantie",IF(AND(C1778&gt;=$N$11,C1778&lt;=$O$11),"Vakantie",IF(AND(C1778&gt;=$N$12,C1778&lt;=$O$12),"Vakantie",IF(AND(C1778&gt;=$N$13,C1778&lt;=$O$13),"Vakantie",IF(AND(C1778&gt;=$N$14,C1778&lt;=$O$14),"Vakantie",IF(AND(C1778&gt;=$N$15,C1778&lt;=$O$15),"Vakantie",IF(AND(C1778&gt;=$N$16,C1778&lt;=$O$16),"Vakantie",IF(AND(C1778&gt;=$N$17,C1778&lt;=$O$17),"Vakantie",IF(AND(C1778&gt;=$N$18,C1778&lt;=$O$18),"Vakantie",IF(AND(C1778&gt;=$N$19,C1778&lt;=$O$19),"Vakantie",IF(AND(C1778&gt;=$N$20,C1778&lt;=$O$20),"Vakantie",IF(AND(C1778&gt;=$N$21,C1778&lt;=$O$21),"Vakantie",IF(AND(C1778&gt;=$N$22,C1778&lt;=$O$22),"Vakantie",IF(AND(C1778&gt;=$N$23,C1778&lt;=$O$23),"Vakantie",IF(AND(C1778&gt;=$N$24,C1778&lt;=$O$24),"Vakantie",IF(AND(C1778&gt;=$N$25,C1778&lt;=$O$25),"Vakantie",IF(AND(C1778&gt;=$N$26,C1778&lt;=$O$26),"Vakantie",IF(AND(C1778&gt;=$N$27,C1778&lt;=$O$27),"Vakantie",IF(AND(C1778&gt;=$N$28,C1778&lt;=$O$28),"Vakantie",IF(AND(C1778&gt;=$N$29,C1778&lt;=$O$29),"Vakantie",IF(AND(C1778&gt;=$N$30,C1778&lt;=$O$30),"Vakantie",IF(AND(C1778&gt;=$N$31,C1778&lt;=$O$31),"Vakantie",IF(AND(C1778&gt;=$N$32,C1778&lt;=$O$32),"Vakantie",IF(AND(C1778&gt;=$N$33,C1778&lt;=$O$33),"Vakantie",IF(AND(C1778&gt;=$N$34,C1778&lt;=$O$34),"Vakantie",IF(AND(C1778&gt;=$N$35,C1778&lt;=$O$35),"Vakantie",IF(AND(C1778&gt;=$N$36,C1778&lt;=$O$36),"Vakantie",IF(AND(C1778&gt;=$N$37,C1778&lt;=$O$37),"Vakantie",IF(AND(C1778&gt;=$N$38,C1778&lt;=$O$38),"Vakantie",IF(AND(C1778&gt;=$N$39,C1778&lt;=$O$39),"Vakantie",IF(AND(C1778&gt;=$N$40,C1778&lt;=$O$40),"Vakantie",IF(AND(C1778&gt;=$N$41,C1778&lt;=$O$41),"Vakantie",IF(AND(C1778&gt;=$N$42,C1778&lt;=$O$42),"Vakantie",IF(AND(C1778&gt;=$N$43,C1778&lt;=$O$43),"Vakantie",IF(AND(C1778&gt;=$N$44,C1778&lt;=$O$44),"Vakantie",IF(AND(C1778&gt;=$N$45,C1778&lt;=$O$45),"Vakantie",IF(AND(C1778&gt;=$N$46,C1778&lt;=$O$46),"Vakantie",IF(AND(C1778&gt;=$N$47,C1778&lt;=$O$47),"Vakantie",IF(AND(C1778&gt;=$N$48,C1778&lt;=$O$48),"Vakantie",IF(AND(C1778&gt;=$N$49,C1778&lt;=$O$49),"Vakantie",IF(AND(C1778&gt;=$N$50,C1778&lt;=$O$50),"Vakantie",IF(AND(C1778&gt;=$N$51,C1778&lt;=$O$51),"Vakantie",IF(AND(C1778&gt;=$N$52,C1778&lt;=$O$52),"Vakantie",IF(AND(C1778&gt;=$N$53,C1778&lt;=$O$53),"Vakantie",IF(AND(C1778&gt;=$N$54,C1778&lt;=$O$54),"Vakantie",IF(AND(C1778&gt;=$N$55,C1778&lt;=$O$55),"Vakantie",IF(AND(C1778&gt;=$N$56,C1778&lt;=$O$56),"Vakantie",IF(AND(C1778&gt;=$N$57,C1778&lt;=$O$57),"Vakantie",IF(AND(C1778&gt;=$N$58,C1778&lt;=$O$58),"Vakantie",IF(AND(C1778&gt;=$N$59,C1778&lt;=$O$59),"Vakantie",IF(AND(C1778&gt;=$N$60,C1778&lt;=$O$60),"Vakantie",IF(AND(C1778&gt;=$N$61,C1778&lt;=$O$61),"Vakantie",IF(AND(C1778&gt;=$N$62,C1778&lt;=$O$62),"Vakantie",IF(AND(C1778&gt;=$N$63,C1778&lt;=$O$63),"Vakantie",""))))))))))))))))))))))))))))))))))))))))))))))))))))))))))))</f>
        <v/>
      </c>
      <c r="G1778" s="122" t="str">
        <f t="shared" ref="G1778:G1835" si="195">IF(AND(C1778&gt;=$S$4,C1778&lt;=$T$4),"Vakantie",IF(AND(C1778&gt;=$S$5,C1778&lt;=$T$5),"Vakantie",IF(AND(C1778&gt;=$S$6,C1778&lt;=$T$6),"Vakantie",IF(AND(C1778&gt;=$S$7,C1778&lt;=$T$7),"Vakantie",IF(AND(C1778&gt;=$S$8,C1778&lt;=$T$8),"Vakantie",IF(AND(C1778&gt;=$S$9,C1778&lt;=$T$9),"Vakantie",IF(AND(C1778&gt;=$S$10,C1778&lt;=$T$10),"Vakantie",IF(AND(C1778&gt;=$S$11,C1778&lt;=$T$11),"Vakantie",IF(AND(C1778&gt;=$S$12,C1778&lt;=$T$12),"Vakantie",IF(AND(C1778&gt;=$S$13,C1778&lt;=$T$13),"Vakantie",IF(AND(C1778&gt;=$S$14,C1778&lt;=$T$14),"Vakantie",IF(AND(C1778&gt;=$S$15,C1778&lt;=$T$15),"Vakantie",IF(AND(C1778&gt;=$S$16,C1778&lt;=$T$16),"Vakantie",IF(AND(C1778&gt;=$S$17,C1778&lt;=$T$17),"Vakantie",IF(AND(C1778&gt;=$S$18,C1778&lt;=$T$18),"Vakantie",IF(AND(C1778&gt;=$S$19,C1778&lt;=$T$19),"Vakantie",IF(AND(C1778&gt;=$S$20,C1778&lt;=$T$20),"Vakantie",IF(AND(C1778&gt;=$S$21,C1778&lt;=$T$21),"Vakantie",IF(AND(C1778&gt;=$S$22,C1778&lt;=$T$22),"Vakantie",IF(AND(C1778&gt;=$S$23,C1778&lt;=$T$23),"Vakantie",IF(AND(C1778&gt;=$S$24,C1778&lt;=$T$24),"Vakantie",IF(AND(C1778&gt;=$S$25,C1778&lt;=$T$25),"Vakantie",IF(AND(C1778&gt;=$S$26,C1778&lt;=$T$26),"Vakantie",IF(AND(C1778&gt;=$S$27,C1778&lt;=$T$27),"Vakantie",IF(AND(C1778&gt;=$S$28,C1778&lt;=$T$28),"Vakantie",IF(AND(C1778&gt;=$S$29,C1778&lt;=$T$29),"Vakantie",IF(AND(C1778&gt;=$S$30,C1778&lt;=$T$30),"Vakantie",IF(AND(C1778&gt;=$S$31,C1778&lt;=$T$31),"Vakantie",IF(AND(C1778&gt;=$S$32,C1778&lt;=$T$32),"Vakantie",IF(AND(C1778&gt;=$S$33,C1778&lt;=$T$33),"Vakantie",IF(AND(C1778&gt;=$S$34,C1778&lt;=$T$34),"Vakantie",IF(AND(C1778&gt;=$S$35,C1778&lt;=$T$35),"Vakantie",IF(AND(C1778&gt;=$S$36,C1778&lt;=$T$36),"Vakantie",IF(AND(C1778&gt;=$S$37,C1778&lt;=$T$37),"Vakantie",IF(AND(C1778&gt;=$S$38,C1778&lt;=$T$38),"Vakantie",IF(AND(C1778&gt;=$S$39,C1778&lt;=$T$39),"Vakantie",IF(AND(C1778&gt;=$S$40,C1778&lt;=$T$40),"Vakantie",IF(AND(C1778&gt;=$S$41,C1778&lt;=$T$41),"Vakantie",IF(AND(C1778&gt;=$S$42,C1778&lt;=$T$42),"Vakantie",IF(AND(C1778&gt;=$S$43,C1778&lt;=$T$43),"Vakantie",IF(AND(C1778&gt;=$S$44,C1778&lt;=$T$44),"Vakantie",IF(AND(C1778&gt;=$S$45,C1778&lt;=$T$45),"Vakantie",IF(AND(C1778&gt;=$S$46,C1778&lt;=$T$46),"Vakantie",IF(AND(C1778&gt;=$S$47,C1778&lt;=$T$47),"Vakantie",IF(AND(C1778&gt;=$S$48,C1778&lt;=$T$48),"Vakantie",IF(AND(C1778&gt;=$S$49,C1778&lt;=$T$49),"Vakantie",IF(AND(C1778&gt;=$S$50,C1778&lt;=$T$50),"Vakantie",IF(AND(C1778&gt;=$S$51,C1778&lt;=$T$51),"Vakantie",IF(AND(C1778&gt;=$S$52,C1778&lt;=$T$52),"Vakantie",IF(AND(C1778&gt;=$S$53,C1778&lt;=$T$53),"Vakantie",IF(AND(C1778&gt;=$S$54,C1778&lt;=$T$54),"Vakantie",IF(AND(C1778&gt;=$S$55,C1778&lt;=$T$55),"Vakantie",IF(AND(C1778&gt;=$S$56,C1778&lt;=$T$56),"Vakantie",IF(AND(C1778&gt;=$S$57,C1778&lt;=$T$57),"Vakantie",IF(AND(C1778&gt;=$S$58,C1778&lt;=$T$58),"Vakantie",IF(AND(C1778&gt;=$S$59,C1778&lt;=$T$59),"Vakantie",IF(AND(C1778&gt;=$S$60,C1778&lt;=$T$60),"Vakantie",IF(AND(C1778&gt;=$S$61,C1778&lt;=$T$61),"Vakantie",IF(AND(C1778&gt;=$S$62,C1778&lt;=$T$62),"Vakantie",IF(AND(C1778&gt;=$S$63,C1778&lt;=$T$63),"Vakantie",""))))))))))))))))))))))))))))))))))))))))))))))))))))))))))))</f>
        <v/>
      </c>
      <c r="H1778" s="122" t="str">
        <f t="shared" ref="H1778:H1835" si="196">IF(AND(C1778&gt;=$X$4,C1778&lt;=$Y$4),"Vakantie",IF(AND(C1778&gt;=$X$5,C1778&lt;=$Y$5),"Vakantie",IF(AND(C1778&gt;=$X$6,C1778&lt;=$Y$6),"Vakantie",IF(AND(C1778&gt;=$X$7,C1778&lt;=$Y$7),"Vakantie",IF(AND(C1778&gt;=$X$8,C1778&lt;=$Y$8),"Vakantie",IF(AND(C1778&gt;=$X$9,C1778&lt;=$Y$9),"Vakantie",IF(AND(C1778&gt;=$X$10,C1778&lt;=$Y$10),"Vakantie",IF(AND(C1778&gt;=$X$11,C1778&lt;=$Y$11),"Vakantie",IF(AND(C1778&gt;=$X$12,C1778&lt;=$Y$12),"Vakantie",IF(AND(C1778&gt;=$X$13,C1778&lt;=$Y$13),"Vakantie",IF(AND(C1778&gt;=$X$14,C1778&lt;=$Y$14),"Vakantie",IF(AND(C1778&gt;=$X$15,C1778&lt;=$Y$15),"Vakantie",IF(AND(C1778&gt;=$X$16,C1778&lt;=$Y$16),"Vakantie",IF(AND(C1778&gt;=$X$17,C1778&lt;=$Y$17),"Vakantie",IF(AND(C1778&gt;=$X$18,C1778&lt;=$Y$18),"Vakantie",IF(AND(C1778&gt;=$X$19,C1778&lt;=$Y$19),"Vakantie",IF(AND(C1778&gt;=$X$20,C1778&lt;=$Y$20),"Vakantie",IF(AND(C1778&gt;=$X$21,C1778&lt;=$Y$21),"Vakantie",IF(AND(C1778&gt;=$X$22,C1778&lt;=$Y$22),"Vakantie",IF(AND(C1778&gt;=$X$23,C1778&lt;=$Y$23),"Vakantie",IF(AND(C1778&gt;=$X$24,C1778&lt;=$Y$24),"Vakantie",IF(AND(C1778&gt;=$X$25,C1778&lt;=$Y$25),"Vakantie",IF(AND(C1778&gt;=$X$26,C1778&lt;=$Y$26),"Vakantie",IF(AND(C1778&gt;=$X$27,C1778&lt;=$Y$27),"Vakantie",IF(AND(C1778&gt;=$X$28,C1778&lt;=$Y$28),"Vakantie",IF(AND(C1778&gt;=$X$29,C1778&lt;=$Y$29),"Vakantie",IF(AND(C1778&gt;=$X$30,C1778&lt;=$Y$30),"Vakantie",IF(AND(C1778&gt;=$X$31,C1778&lt;=$Y$31),"Vakantie",IF(AND(C1778&gt;=$X$32,C1778&lt;=$Y$32),"Vakantie",IF(AND(C1778&gt;=$X$33,C1778&lt;=$Y$33),"Vakantie",IF(AND(C1778&gt;=$X$34,C1778&lt;=$Y$34),"Vakantie",IF(AND(C1778&gt;=$X$35,C1778&lt;=$Y$35),"Vakantie",IF(AND(C1778&gt;=$X$36,C1778&lt;=$Y$36),"Vakantie",IF(AND(C1778&gt;=$X$37,C1778&lt;=$Y$37),"Vakantie",IF(AND(C1778&gt;=$X$38,C1778&lt;=$Y$38),"Vakantie",IF(AND(C1778&gt;=$X$39,C1778&lt;=$Y$39),"Vakantie",IF(AND(C1778&gt;=$X$40,C1778&lt;=$Y$40),"Vakantie",IF(AND(C1778&gt;=$X$41,C1778&lt;=$Y$41),"Vakantie",IF(AND(C1778&gt;=$X$42,C1778&lt;=$Y$42),"Vakantie",IF(AND(C1778&gt;=$X$43,C1778&lt;=$Y$43),"Vakantie",IF(AND(C1778&gt;=$X$44,C1778&lt;=$Y$44),"Vakantie",IF(AND(C1778&gt;=$X$45,C1778&lt;=$Y$45),"Vakantie",IF(AND(C1778&gt;=$X$46,C1778&lt;=$Y$46),"Vakantie",IF(AND(C1778&gt;=$X$47,C1778&lt;=$Y$47),"Vakantie",IF(AND(C1778&gt;=$X$48,C1778&lt;=$Y$48),"Vakantie",IF(AND(C1778&gt;=$X$49,C1778&lt;=$Y$49),"Vakantie",IF(AND(C1778&gt;=$X$50,C1778&lt;=$Y$50),"Vakantie",IF(AND(C1778&gt;=$X$51,C1778&lt;=$Y$51),"Vakantie",IF(AND(C1778&gt;=$X$52,C1778&lt;=$Y$52),"Vakantie",IF(AND(C1778&gt;=$X$53,C1778&lt;=$Y$53),"Vakantie",IF(AND(C1778&gt;=$X$54,C1778&lt;=$Y$54),"Vakantie",IF(AND(C1778&gt;=$X$55,C1778&lt;=$Y$55),"Vakantie",IF(AND(C1778&gt;=$X$56,C1778&lt;=$Y$56),"Vakantie",IF(AND(C1778&gt;=$X$57,C1778&lt;=$Y$57),"Vakantie",IF(AND(C1778&gt;=$X$58,C1778&lt;=$Y$58),"Vakantie",IF(AND(C1778&gt;=$X$59,C1778&lt;=$Y$59),"Vakantie",IF(AND(C1778&gt;=$X$60,C1778&lt;=$Y$60),"Vakantie",IF(AND(C1778&gt;=$X$61,C1778&lt;=$Y$61),"Vakantie",IF(AND(C1778&gt;=$X$62,C1778&lt;=$Y$62),"Vakantie",IF(AND(C1778&gt;=$X$63,C1778&lt;=$Y$63),"Vakantie",""))))))))))))))))))))))))))))))))))))))))))))))))))))))))))))</f>
        <v/>
      </c>
      <c r="I1778">
        <f t="shared" si="191"/>
        <v>46</v>
      </c>
    </row>
    <row r="1779" spans="1:9" x14ac:dyDescent="0.3">
      <c r="A1779" t="str">
        <f t="shared" si="192"/>
        <v>202646zo</v>
      </c>
      <c r="B1779">
        <f t="shared" si="190"/>
        <v>46</v>
      </c>
      <c r="C1779" s="18">
        <f t="shared" si="188"/>
        <v>46341</v>
      </c>
      <c r="D1779" t="str">
        <f t="shared" si="189"/>
        <v>zo</v>
      </c>
      <c r="E1779">
        <f t="shared" si="193"/>
        <v>2026</v>
      </c>
      <c r="F1779" t="str">
        <f t="shared" si="194"/>
        <v/>
      </c>
      <c r="G1779" s="122" t="str">
        <f t="shared" si="195"/>
        <v/>
      </c>
      <c r="H1779" s="122" t="str">
        <f t="shared" si="196"/>
        <v/>
      </c>
      <c r="I1779">
        <f t="shared" si="191"/>
        <v>46</v>
      </c>
    </row>
    <row r="1780" spans="1:9" x14ac:dyDescent="0.3">
      <c r="A1780" t="str">
        <f t="shared" si="192"/>
        <v>202647ma</v>
      </c>
      <c r="B1780">
        <f t="shared" si="190"/>
        <v>47</v>
      </c>
      <c r="C1780" s="18">
        <f t="shared" si="188"/>
        <v>46342</v>
      </c>
      <c r="D1780" t="str">
        <f t="shared" si="189"/>
        <v>ma</v>
      </c>
      <c r="E1780">
        <f t="shared" si="193"/>
        <v>2026</v>
      </c>
      <c r="F1780" t="str">
        <f t="shared" si="194"/>
        <v/>
      </c>
      <c r="G1780" s="122" t="str">
        <f t="shared" si="195"/>
        <v/>
      </c>
      <c r="H1780" s="122" t="str">
        <f t="shared" si="196"/>
        <v/>
      </c>
      <c r="I1780">
        <f t="shared" si="191"/>
        <v>47</v>
      </c>
    </row>
    <row r="1781" spans="1:9" x14ac:dyDescent="0.3">
      <c r="A1781" t="str">
        <f t="shared" si="192"/>
        <v>202647di</v>
      </c>
      <c r="B1781">
        <f t="shared" si="190"/>
        <v>47</v>
      </c>
      <c r="C1781" s="18">
        <f t="shared" si="188"/>
        <v>46343</v>
      </c>
      <c r="D1781" t="str">
        <f t="shared" si="189"/>
        <v>di</v>
      </c>
      <c r="E1781">
        <f t="shared" si="193"/>
        <v>2026</v>
      </c>
      <c r="F1781" t="str">
        <f t="shared" si="194"/>
        <v/>
      </c>
      <c r="G1781" s="122" t="str">
        <f t="shared" si="195"/>
        <v/>
      </c>
      <c r="H1781" s="122" t="str">
        <f t="shared" si="196"/>
        <v/>
      </c>
      <c r="I1781">
        <f t="shared" si="191"/>
        <v>47</v>
      </c>
    </row>
    <row r="1782" spans="1:9" x14ac:dyDescent="0.3">
      <c r="A1782" t="str">
        <f t="shared" si="192"/>
        <v>202647wo</v>
      </c>
      <c r="B1782">
        <f t="shared" si="190"/>
        <v>47</v>
      </c>
      <c r="C1782" s="18">
        <f t="shared" si="188"/>
        <v>46344</v>
      </c>
      <c r="D1782" t="str">
        <f t="shared" si="189"/>
        <v>wo</v>
      </c>
      <c r="E1782">
        <f t="shared" si="193"/>
        <v>2026</v>
      </c>
      <c r="F1782" t="str">
        <f t="shared" si="194"/>
        <v/>
      </c>
      <c r="G1782" s="122" t="str">
        <f t="shared" si="195"/>
        <v/>
      </c>
      <c r="H1782" s="122" t="str">
        <f t="shared" si="196"/>
        <v/>
      </c>
      <c r="I1782">
        <f t="shared" si="191"/>
        <v>47</v>
      </c>
    </row>
    <row r="1783" spans="1:9" x14ac:dyDescent="0.3">
      <c r="A1783" t="str">
        <f t="shared" si="192"/>
        <v>202647do</v>
      </c>
      <c r="B1783">
        <f t="shared" si="190"/>
        <v>47</v>
      </c>
      <c r="C1783" s="18">
        <f t="shared" si="188"/>
        <v>46345</v>
      </c>
      <c r="D1783" t="str">
        <f t="shared" si="189"/>
        <v>do</v>
      </c>
      <c r="E1783">
        <f t="shared" si="193"/>
        <v>2026</v>
      </c>
      <c r="F1783" t="str">
        <f t="shared" si="194"/>
        <v/>
      </c>
      <c r="G1783" s="122" t="str">
        <f t="shared" si="195"/>
        <v/>
      </c>
      <c r="H1783" s="122" t="str">
        <f t="shared" si="196"/>
        <v/>
      </c>
      <c r="I1783">
        <f t="shared" si="191"/>
        <v>47</v>
      </c>
    </row>
    <row r="1784" spans="1:9" x14ac:dyDescent="0.3">
      <c r="A1784" t="str">
        <f t="shared" si="192"/>
        <v>202647vr</v>
      </c>
      <c r="B1784">
        <f t="shared" si="190"/>
        <v>47</v>
      </c>
      <c r="C1784" s="18">
        <f t="shared" si="188"/>
        <v>46346</v>
      </c>
      <c r="D1784" t="str">
        <f t="shared" si="189"/>
        <v>vr</v>
      </c>
      <c r="E1784">
        <f t="shared" si="193"/>
        <v>2026</v>
      </c>
      <c r="F1784" t="str">
        <f t="shared" si="194"/>
        <v/>
      </c>
      <c r="G1784" s="122" t="str">
        <f t="shared" si="195"/>
        <v/>
      </c>
      <c r="H1784" s="122" t="str">
        <f t="shared" si="196"/>
        <v/>
      </c>
      <c r="I1784">
        <f t="shared" si="191"/>
        <v>47</v>
      </c>
    </row>
    <row r="1785" spans="1:9" x14ac:dyDescent="0.3">
      <c r="A1785" t="str">
        <f t="shared" si="192"/>
        <v>202647za</v>
      </c>
      <c r="B1785">
        <f t="shared" si="190"/>
        <v>47</v>
      </c>
      <c r="C1785" s="18">
        <f t="shared" si="188"/>
        <v>46347</v>
      </c>
      <c r="D1785" t="str">
        <f t="shared" si="189"/>
        <v>za</v>
      </c>
      <c r="E1785">
        <f t="shared" si="193"/>
        <v>2026</v>
      </c>
      <c r="F1785" t="str">
        <f t="shared" si="194"/>
        <v/>
      </c>
      <c r="G1785" s="122" t="str">
        <f t="shared" si="195"/>
        <v/>
      </c>
      <c r="H1785" s="122" t="str">
        <f t="shared" si="196"/>
        <v/>
      </c>
      <c r="I1785">
        <f t="shared" si="191"/>
        <v>47</v>
      </c>
    </row>
    <row r="1786" spans="1:9" x14ac:dyDescent="0.3">
      <c r="A1786" t="str">
        <f t="shared" si="192"/>
        <v>202647zo</v>
      </c>
      <c r="B1786">
        <f t="shared" si="190"/>
        <v>47</v>
      </c>
      <c r="C1786" s="18">
        <f t="shared" si="188"/>
        <v>46348</v>
      </c>
      <c r="D1786" t="str">
        <f t="shared" si="189"/>
        <v>zo</v>
      </c>
      <c r="E1786">
        <f t="shared" si="193"/>
        <v>2026</v>
      </c>
      <c r="F1786" t="str">
        <f t="shared" si="194"/>
        <v/>
      </c>
      <c r="G1786" s="122" t="str">
        <f t="shared" si="195"/>
        <v/>
      </c>
      <c r="H1786" s="122" t="str">
        <f t="shared" si="196"/>
        <v/>
      </c>
      <c r="I1786">
        <f t="shared" si="191"/>
        <v>47</v>
      </c>
    </row>
    <row r="1787" spans="1:9" x14ac:dyDescent="0.3">
      <c r="A1787" t="str">
        <f t="shared" si="192"/>
        <v>202648ma</v>
      </c>
      <c r="B1787">
        <f t="shared" si="190"/>
        <v>48</v>
      </c>
      <c r="C1787" s="18">
        <f t="shared" si="188"/>
        <v>46349</v>
      </c>
      <c r="D1787" t="str">
        <f t="shared" si="189"/>
        <v>ma</v>
      </c>
      <c r="E1787">
        <f t="shared" si="193"/>
        <v>2026</v>
      </c>
      <c r="F1787" t="str">
        <f t="shared" si="194"/>
        <v/>
      </c>
      <c r="G1787" s="122" t="str">
        <f t="shared" si="195"/>
        <v/>
      </c>
      <c r="H1787" s="122" t="str">
        <f t="shared" si="196"/>
        <v/>
      </c>
      <c r="I1787">
        <f t="shared" si="191"/>
        <v>48</v>
      </c>
    </row>
    <row r="1788" spans="1:9" x14ac:dyDescent="0.3">
      <c r="A1788" t="str">
        <f t="shared" si="192"/>
        <v>202648di</v>
      </c>
      <c r="B1788">
        <f t="shared" si="190"/>
        <v>48</v>
      </c>
      <c r="C1788" s="18">
        <f t="shared" si="188"/>
        <v>46350</v>
      </c>
      <c r="D1788" t="str">
        <f t="shared" si="189"/>
        <v>di</v>
      </c>
      <c r="E1788">
        <f t="shared" si="193"/>
        <v>2026</v>
      </c>
      <c r="F1788" t="str">
        <f t="shared" si="194"/>
        <v/>
      </c>
      <c r="G1788" s="122" t="str">
        <f t="shared" si="195"/>
        <v/>
      </c>
      <c r="H1788" s="122" t="str">
        <f t="shared" si="196"/>
        <v/>
      </c>
      <c r="I1788">
        <f t="shared" si="191"/>
        <v>48</v>
      </c>
    </row>
    <row r="1789" spans="1:9" x14ac:dyDescent="0.3">
      <c r="A1789" t="str">
        <f t="shared" si="192"/>
        <v>202648wo</v>
      </c>
      <c r="B1789">
        <f t="shared" si="190"/>
        <v>48</v>
      </c>
      <c r="C1789" s="18">
        <f t="shared" si="188"/>
        <v>46351</v>
      </c>
      <c r="D1789" t="str">
        <f t="shared" si="189"/>
        <v>wo</v>
      </c>
      <c r="E1789">
        <f t="shared" si="193"/>
        <v>2026</v>
      </c>
      <c r="F1789" t="str">
        <f t="shared" si="194"/>
        <v/>
      </c>
      <c r="G1789" s="122" t="str">
        <f t="shared" si="195"/>
        <v/>
      </c>
      <c r="H1789" s="122" t="str">
        <f t="shared" si="196"/>
        <v/>
      </c>
      <c r="I1789">
        <f t="shared" si="191"/>
        <v>48</v>
      </c>
    </row>
    <row r="1790" spans="1:9" x14ac:dyDescent="0.3">
      <c r="A1790" t="str">
        <f t="shared" si="192"/>
        <v>202648do</v>
      </c>
      <c r="B1790">
        <f t="shared" si="190"/>
        <v>48</v>
      </c>
      <c r="C1790" s="18">
        <f t="shared" si="188"/>
        <v>46352</v>
      </c>
      <c r="D1790" t="str">
        <f t="shared" si="189"/>
        <v>do</v>
      </c>
      <c r="E1790">
        <f t="shared" si="193"/>
        <v>2026</v>
      </c>
      <c r="F1790" t="str">
        <f t="shared" si="194"/>
        <v/>
      </c>
      <c r="G1790" s="122" t="str">
        <f t="shared" si="195"/>
        <v/>
      </c>
      <c r="H1790" s="122" t="str">
        <f t="shared" si="196"/>
        <v/>
      </c>
      <c r="I1790">
        <f t="shared" si="191"/>
        <v>48</v>
      </c>
    </row>
    <row r="1791" spans="1:9" x14ac:dyDescent="0.3">
      <c r="A1791" t="str">
        <f t="shared" si="192"/>
        <v>202648vr</v>
      </c>
      <c r="B1791">
        <f t="shared" si="190"/>
        <v>48</v>
      </c>
      <c r="C1791" s="18">
        <f t="shared" si="188"/>
        <v>46353</v>
      </c>
      <c r="D1791" t="str">
        <f t="shared" si="189"/>
        <v>vr</v>
      </c>
      <c r="E1791">
        <f t="shared" si="193"/>
        <v>2026</v>
      </c>
      <c r="F1791" t="str">
        <f t="shared" si="194"/>
        <v/>
      </c>
      <c r="G1791" s="122" t="str">
        <f t="shared" si="195"/>
        <v/>
      </c>
      <c r="H1791" s="122" t="str">
        <f t="shared" si="196"/>
        <v/>
      </c>
      <c r="I1791">
        <f t="shared" si="191"/>
        <v>48</v>
      </c>
    </row>
    <row r="1792" spans="1:9" x14ac:dyDescent="0.3">
      <c r="A1792" t="str">
        <f t="shared" si="192"/>
        <v>202648za</v>
      </c>
      <c r="B1792">
        <f t="shared" si="190"/>
        <v>48</v>
      </c>
      <c r="C1792" s="18">
        <f t="shared" si="188"/>
        <v>46354</v>
      </c>
      <c r="D1792" t="str">
        <f t="shared" si="189"/>
        <v>za</v>
      </c>
      <c r="E1792">
        <f t="shared" si="193"/>
        <v>2026</v>
      </c>
      <c r="F1792" t="str">
        <f t="shared" si="194"/>
        <v/>
      </c>
      <c r="G1792" s="122" t="str">
        <f t="shared" si="195"/>
        <v/>
      </c>
      <c r="H1792" s="122" t="str">
        <f t="shared" si="196"/>
        <v/>
      </c>
      <c r="I1792">
        <f t="shared" si="191"/>
        <v>48</v>
      </c>
    </row>
    <row r="1793" spans="1:9" x14ac:dyDescent="0.3">
      <c r="A1793" t="str">
        <f t="shared" si="192"/>
        <v>202648zo</v>
      </c>
      <c r="B1793">
        <f t="shared" si="190"/>
        <v>48</v>
      </c>
      <c r="C1793" s="18">
        <f t="shared" si="188"/>
        <v>46355</v>
      </c>
      <c r="D1793" t="str">
        <f t="shared" si="189"/>
        <v>zo</v>
      </c>
      <c r="E1793">
        <f t="shared" si="193"/>
        <v>2026</v>
      </c>
      <c r="F1793" t="str">
        <f t="shared" si="194"/>
        <v/>
      </c>
      <c r="G1793" s="122" t="str">
        <f t="shared" si="195"/>
        <v/>
      </c>
      <c r="H1793" s="122" t="str">
        <f t="shared" si="196"/>
        <v/>
      </c>
      <c r="I1793">
        <f t="shared" si="191"/>
        <v>48</v>
      </c>
    </row>
    <row r="1794" spans="1:9" x14ac:dyDescent="0.3">
      <c r="A1794" t="str">
        <f t="shared" si="192"/>
        <v>202649ma</v>
      </c>
      <c r="B1794">
        <f t="shared" si="190"/>
        <v>49</v>
      </c>
      <c r="C1794" s="18">
        <f t="shared" si="188"/>
        <v>46356</v>
      </c>
      <c r="D1794" t="str">
        <f t="shared" si="189"/>
        <v>ma</v>
      </c>
      <c r="E1794">
        <f t="shared" si="193"/>
        <v>2026</v>
      </c>
      <c r="F1794" t="str">
        <f t="shared" si="194"/>
        <v/>
      </c>
      <c r="G1794" s="122" t="str">
        <f t="shared" si="195"/>
        <v/>
      </c>
      <c r="H1794" s="122" t="str">
        <f t="shared" si="196"/>
        <v/>
      </c>
      <c r="I1794">
        <f t="shared" si="191"/>
        <v>49</v>
      </c>
    </row>
    <row r="1795" spans="1:9" x14ac:dyDescent="0.3">
      <c r="A1795" t="str">
        <f t="shared" si="192"/>
        <v>202649di</v>
      </c>
      <c r="B1795">
        <f t="shared" si="190"/>
        <v>49</v>
      </c>
      <c r="C1795" s="18">
        <f t="shared" si="188"/>
        <v>46357</v>
      </c>
      <c r="D1795" t="str">
        <f t="shared" si="189"/>
        <v>di</v>
      </c>
      <c r="E1795">
        <f t="shared" si="193"/>
        <v>2026</v>
      </c>
      <c r="F1795" t="str">
        <f t="shared" si="194"/>
        <v/>
      </c>
      <c r="G1795" s="122" t="str">
        <f t="shared" si="195"/>
        <v/>
      </c>
      <c r="H1795" s="122" t="str">
        <f t="shared" si="196"/>
        <v/>
      </c>
      <c r="I1795">
        <f t="shared" si="191"/>
        <v>49</v>
      </c>
    </row>
    <row r="1796" spans="1:9" x14ac:dyDescent="0.3">
      <c r="A1796" t="str">
        <f t="shared" si="192"/>
        <v>202649wo</v>
      </c>
      <c r="B1796">
        <f t="shared" si="190"/>
        <v>49</v>
      </c>
      <c r="C1796" s="18">
        <f t="shared" si="188"/>
        <v>46358</v>
      </c>
      <c r="D1796" t="str">
        <f t="shared" si="189"/>
        <v>wo</v>
      </c>
      <c r="E1796">
        <f t="shared" si="193"/>
        <v>2026</v>
      </c>
      <c r="F1796" t="str">
        <f t="shared" si="194"/>
        <v/>
      </c>
      <c r="G1796" s="122" t="str">
        <f t="shared" si="195"/>
        <v/>
      </c>
      <c r="H1796" s="122" t="str">
        <f t="shared" si="196"/>
        <v/>
      </c>
      <c r="I1796">
        <f t="shared" si="191"/>
        <v>49</v>
      </c>
    </row>
    <row r="1797" spans="1:9" x14ac:dyDescent="0.3">
      <c r="A1797" t="str">
        <f t="shared" si="192"/>
        <v>202649do</v>
      </c>
      <c r="B1797">
        <f t="shared" si="190"/>
        <v>49</v>
      </c>
      <c r="C1797" s="18">
        <f t="shared" si="188"/>
        <v>46359</v>
      </c>
      <c r="D1797" t="str">
        <f t="shared" si="189"/>
        <v>do</v>
      </c>
      <c r="E1797">
        <f t="shared" si="193"/>
        <v>2026</v>
      </c>
      <c r="F1797" t="str">
        <f t="shared" si="194"/>
        <v/>
      </c>
      <c r="G1797" s="122" t="str">
        <f t="shared" si="195"/>
        <v/>
      </c>
      <c r="H1797" s="122" t="str">
        <f t="shared" si="196"/>
        <v/>
      </c>
      <c r="I1797">
        <f t="shared" si="191"/>
        <v>49</v>
      </c>
    </row>
    <row r="1798" spans="1:9" x14ac:dyDescent="0.3">
      <c r="A1798" t="str">
        <f t="shared" si="192"/>
        <v>202649vr</v>
      </c>
      <c r="B1798">
        <f t="shared" si="190"/>
        <v>49</v>
      </c>
      <c r="C1798" s="18">
        <f t="shared" si="188"/>
        <v>46360</v>
      </c>
      <c r="D1798" t="str">
        <f t="shared" si="189"/>
        <v>vr</v>
      </c>
      <c r="E1798">
        <f t="shared" si="193"/>
        <v>2026</v>
      </c>
      <c r="F1798" t="str">
        <f t="shared" si="194"/>
        <v/>
      </c>
      <c r="G1798" s="122" t="str">
        <f t="shared" si="195"/>
        <v/>
      </c>
      <c r="H1798" s="122" t="str">
        <f t="shared" si="196"/>
        <v/>
      </c>
      <c r="I1798">
        <f t="shared" si="191"/>
        <v>49</v>
      </c>
    </row>
    <row r="1799" spans="1:9" x14ac:dyDescent="0.3">
      <c r="A1799" t="str">
        <f t="shared" si="192"/>
        <v>202649za</v>
      </c>
      <c r="B1799">
        <f t="shared" si="190"/>
        <v>49</v>
      </c>
      <c r="C1799" s="18">
        <f t="shared" si="188"/>
        <v>46361</v>
      </c>
      <c r="D1799" t="str">
        <f t="shared" si="189"/>
        <v>za</v>
      </c>
      <c r="E1799">
        <f t="shared" si="193"/>
        <v>2026</v>
      </c>
      <c r="F1799" t="str">
        <f t="shared" si="194"/>
        <v/>
      </c>
      <c r="G1799" s="122" t="str">
        <f t="shared" si="195"/>
        <v/>
      </c>
      <c r="H1799" s="122" t="str">
        <f t="shared" si="196"/>
        <v/>
      </c>
      <c r="I1799">
        <f t="shared" si="191"/>
        <v>49</v>
      </c>
    </row>
    <row r="1800" spans="1:9" x14ac:dyDescent="0.3">
      <c r="A1800" t="str">
        <f t="shared" si="192"/>
        <v>202649zo</v>
      </c>
      <c r="B1800">
        <f t="shared" si="190"/>
        <v>49</v>
      </c>
      <c r="C1800" s="18">
        <f t="shared" si="188"/>
        <v>46362</v>
      </c>
      <c r="D1800" t="str">
        <f t="shared" si="189"/>
        <v>zo</v>
      </c>
      <c r="E1800">
        <f t="shared" si="193"/>
        <v>2026</v>
      </c>
      <c r="F1800" t="str">
        <f t="shared" si="194"/>
        <v/>
      </c>
      <c r="G1800" s="122" t="str">
        <f t="shared" si="195"/>
        <v/>
      </c>
      <c r="H1800" s="122" t="str">
        <f t="shared" si="196"/>
        <v/>
      </c>
      <c r="I1800">
        <f t="shared" si="191"/>
        <v>49</v>
      </c>
    </row>
    <row r="1801" spans="1:9" x14ac:dyDescent="0.3">
      <c r="A1801" t="str">
        <f t="shared" si="192"/>
        <v>202650ma</v>
      </c>
      <c r="B1801">
        <f t="shared" si="190"/>
        <v>50</v>
      </c>
      <c r="C1801" s="18">
        <f t="shared" si="188"/>
        <v>46363</v>
      </c>
      <c r="D1801" t="str">
        <f t="shared" si="189"/>
        <v>ma</v>
      </c>
      <c r="E1801">
        <f t="shared" si="193"/>
        <v>2026</v>
      </c>
      <c r="F1801" t="str">
        <f t="shared" si="194"/>
        <v/>
      </c>
      <c r="G1801" s="122" t="str">
        <f t="shared" si="195"/>
        <v/>
      </c>
      <c r="H1801" s="122" t="str">
        <f t="shared" si="196"/>
        <v/>
      </c>
      <c r="I1801">
        <f t="shared" si="191"/>
        <v>50</v>
      </c>
    </row>
    <row r="1802" spans="1:9" x14ac:dyDescent="0.3">
      <c r="A1802" t="str">
        <f t="shared" si="192"/>
        <v>202650di</v>
      </c>
      <c r="B1802">
        <f t="shared" si="190"/>
        <v>50</v>
      </c>
      <c r="C1802" s="18">
        <f t="shared" ref="C1802:C1865" si="197">C1801+1</f>
        <v>46364</v>
      </c>
      <c r="D1802" t="str">
        <f t="shared" ref="D1802:D1865" si="198">+D1795</f>
        <v>di</v>
      </c>
      <c r="E1802">
        <f t="shared" si="193"/>
        <v>2026</v>
      </c>
      <c r="F1802" t="str">
        <f t="shared" si="194"/>
        <v/>
      </c>
      <c r="G1802" s="122" t="str">
        <f t="shared" si="195"/>
        <v/>
      </c>
      <c r="H1802" s="122" t="str">
        <f t="shared" si="196"/>
        <v/>
      </c>
      <c r="I1802">
        <f t="shared" si="191"/>
        <v>50</v>
      </c>
    </row>
    <row r="1803" spans="1:9" x14ac:dyDescent="0.3">
      <c r="A1803" t="str">
        <f t="shared" si="192"/>
        <v>202650wo</v>
      </c>
      <c r="B1803">
        <f t="shared" si="190"/>
        <v>50</v>
      </c>
      <c r="C1803" s="18">
        <f t="shared" si="197"/>
        <v>46365</v>
      </c>
      <c r="D1803" t="str">
        <f t="shared" si="198"/>
        <v>wo</v>
      </c>
      <c r="E1803">
        <f t="shared" si="193"/>
        <v>2026</v>
      </c>
      <c r="F1803" t="str">
        <f t="shared" si="194"/>
        <v/>
      </c>
      <c r="G1803" s="122" t="str">
        <f t="shared" si="195"/>
        <v/>
      </c>
      <c r="H1803" s="122" t="str">
        <f t="shared" si="196"/>
        <v/>
      </c>
      <c r="I1803">
        <f t="shared" si="191"/>
        <v>50</v>
      </c>
    </row>
    <row r="1804" spans="1:9" x14ac:dyDescent="0.3">
      <c r="A1804" t="str">
        <f t="shared" si="192"/>
        <v>202650do</v>
      </c>
      <c r="B1804">
        <f t="shared" si="190"/>
        <v>50</v>
      </c>
      <c r="C1804" s="18">
        <f t="shared" si="197"/>
        <v>46366</v>
      </c>
      <c r="D1804" t="str">
        <f t="shared" si="198"/>
        <v>do</v>
      </c>
      <c r="E1804">
        <f t="shared" si="193"/>
        <v>2026</v>
      </c>
      <c r="F1804" t="str">
        <f t="shared" si="194"/>
        <v/>
      </c>
      <c r="G1804" s="122" t="str">
        <f t="shared" si="195"/>
        <v/>
      </c>
      <c r="H1804" s="122" t="str">
        <f t="shared" si="196"/>
        <v/>
      </c>
      <c r="I1804">
        <f t="shared" si="191"/>
        <v>50</v>
      </c>
    </row>
    <row r="1805" spans="1:9" x14ac:dyDescent="0.3">
      <c r="A1805" t="str">
        <f t="shared" si="192"/>
        <v>202650vr</v>
      </c>
      <c r="B1805">
        <f t="shared" ref="B1805:B1868" si="199">B1798+1</f>
        <v>50</v>
      </c>
      <c r="C1805" s="18">
        <f t="shared" si="197"/>
        <v>46367</v>
      </c>
      <c r="D1805" t="str">
        <f t="shared" si="198"/>
        <v>vr</v>
      </c>
      <c r="E1805">
        <f t="shared" si="193"/>
        <v>2026</v>
      </c>
      <c r="F1805" t="str">
        <f t="shared" si="194"/>
        <v/>
      </c>
      <c r="G1805" s="122" t="str">
        <f t="shared" si="195"/>
        <v/>
      </c>
      <c r="H1805" s="122" t="str">
        <f t="shared" si="196"/>
        <v/>
      </c>
      <c r="I1805">
        <f t="shared" ref="I1805:I1868" si="200">+I1798+1</f>
        <v>50</v>
      </c>
    </row>
    <row r="1806" spans="1:9" x14ac:dyDescent="0.3">
      <c r="A1806" t="str">
        <f t="shared" si="192"/>
        <v>202650za</v>
      </c>
      <c r="B1806">
        <f t="shared" si="199"/>
        <v>50</v>
      </c>
      <c r="C1806" s="18">
        <f t="shared" si="197"/>
        <v>46368</v>
      </c>
      <c r="D1806" t="str">
        <f t="shared" si="198"/>
        <v>za</v>
      </c>
      <c r="E1806">
        <f t="shared" si="193"/>
        <v>2026</v>
      </c>
      <c r="F1806" t="str">
        <f t="shared" si="194"/>
        <v/>
      </c>
      <c r="G1806" s="122" t="str">
        <f t="shared" si="195"/>
        <v/>
      </c>
      <c r="H1806" s="122" t="str">
        <f t="shared" si="196"/>
        <v/>
      </c>
      <c r="I1806">
        <f t="shared" si="200"/>
        <v>50</v>
      </c>
    </row>
    <row r="1807" spans="1:9" x14ac:dyDescent="0.3">
      <c r="A1807" t="str">
        <f t="shared" si="192"/>
        <v>202650zo</v>
      </c>
      <c r="B1807">
        <f t="shared" si="199"/>
        <v>50</v>
      </c>
      <c r="C1807" s="18">
        <f t="shared" si="197"/>
        <v>46369</v>
      </c>
      <c r="D1807" t="str">
        <f t="shared" si="198"/>
        <v>zo</v>
      </c>
      <c r="E1807">
        <f t="shared" si="193"/>
        <v>2026</v>
      </c>
      <c r="F1807" t="str">
        <f t="shared" si="194"/>
        <v/>
      </c>
      <c r="G1807" s="122" t="str">
        <f t="shared" si="195"/>
        <v/>
      </c>
      <c r="H1807" s="122" t="str">
        <f t="shared" si="196"/>
        <v/>
      </c>
      <c r="I1807">
        <f t="shared" si="200"/>
        <v>50</v>
      </c>
    </row>
    <row r="1808" spans="1:9" x14ac:dyDescent="0.3">
      <c r="A1808" t="str">
        <f t="shared" si="192"/>
        <v>202651ma</v>
      </c>
      <c r="B1808">
        <f t="shared" si="199"/>
        <v>51</v>
      </c>
      <c r="C1808" s="18">
        <f t="shared" si="197"/>
        <v>46370</v>
      </c>
      <c r="D1808" t="str">
        <f t="shared" si="198"/>
        <v>ma</v>
      </c>
      <c r="E1808">
        <f t="shared" si="193"/>
        <v>2026</v>
      </c>
      <c r="F1808" t="str">
        <f t="shared" si="194"/>
        <v/>
      </c>
      <c r="G1808" s="122" t="str">
        <f t="shared" si="195"/>
        <v/>
      </c>
      <c r="H1808" s="122" t="str">
        <f t="shared" si="196"/>
        <v/>
      </c>
      <c r="I1808">
        <f t="shared" si="200"/>
        <v>51</v>
      </c>
    </row>
    <row r="1809" spans="1:9" x14ac:dyDescent="0.3">
      <c r="A1809" t="str">
        <f t="shared" si="192"/>
        <v>202651di</v>
      </c>
      <c r="B1809">
        <f t="shared" si="199"/>
        <v>51</v>
      </c>
      <c r="C1809" s="18">
        <f t="shared" si="197"/>
        <v>46371</v>
      </c>
      <c r="D1809" t="str">
        <f t="shared" si="198"/>
        <v>di</v>
      </c>
      <c r="E1809">
        <f t="shared" si="193"/>
        <v>2026</v>
      </c>
      <c r="F1809" t="str">
        <f t="shared" si="194"/>
        <v/>
      </c>
      <c r="G1809" s="122" t="str">
        <f t="shared" si="195"/>
        <v/>
      </c>
      <c r="H1809" s="122" t="str">
        <f t="shared" si="196"/>
        <v/>
      </c>
      <c r="I1809">
        <f t="shared" si="200"/>
        <v>51</v>
      </c>
    </row>
    <row r="1810" spans="1:9" x14ac:dyDescent="0.3">
      <c r="A1810" t="str">
        <f t="shared" si="192"/>
        <v>202651wo</v>
      </c>
      <c r="B1810">
        <f t="shared" si="199"/>
        <v>51</v>
      </c>
      <c r="C1810" s="18">
        <f t="shared" si="197"/>
        <v>46372</v>
      </c>
      <c r="D1810" t="str">
        <f t="shared" si="198"/>
        <v>wo</v>
      </c>
      <c r="E1810">
        <f t="shared" si="193"/>
        <v>2026</v>
      </c>
      <c r="F1810" t="str">
        <f t="shared" si="194"/>
        <v/>
      </c>
      <c r="G1810" s="122" t="str">
        <f t="shared" si="195"/>
        <v/>
      </c>
      <c r="H1810" s="122" t="str">
        <f t="shared" si="196"/>
        <v/>
      </c>
      <c r="I1810">
        <f t="shared" si="200"/>
        <v>51</v>
      </c>
    </row>
    <row r="1811" spans="1:9" x14ac:dyDescent="0.3">
      <c r="A1811" t="str">
        <f t="shared" si="192"/>
        <v>202651do</v>
      </c>
      <c r="B1811">
        <f t="shared" si="199"/>
        <v>51</v>
      </c>
      <c r="C1811" s="18">
        <f t="shared" si="197"/>
        <v>46373</v>
      </c>
      <c r="D1811" t="str">
        <f t="shared" si="198"/>
        <v>do</v>
      </c>
      <c r="E1811">
        <f t="shared" si="193"/>
        <v>2026</v>
      </c>
      <c r="F1811" t="str">
        <f t="shared" si="194"/>
        <v/>
      </c>
      <c r="G1811" s="122" t="str">
        <f t="shared" si="195"/>
        <v/>
      </c>
      <c r="H1811" s="122" t="str">
        <f t="shared" si="196"/>
        <v/>
      </c>
      <c r="I1811">
        <f t="shared" si="200"/>
        <v>51</v>
      </c>
    </row>
    <row r="1812" spans="1:9" x14ac:dyDescent="0.3">
      <c r="A1812" t="str">
        <f t="shared" si="192"/>
        <v>202651vr</v>
      </c>
      <c r="B1812">
        <f t="shared" si="199"/>
        <v>51</v>
      </c>
      <c r="C1812" s="18">
        <f t="shared" si="197"/>
        <v>46374</v>
      </c>
      <c r="D1812" t="str">
        <f t="shared" si="198"/>
        <v>vr</v>
      </c>
      <c r="E1812">
        <f t="shared" si="193"/>
        <v>2026</v>
      </c>
      <c r="F1812" t="str">
        <f t="shared" si="194"/>
        <v/>
      </c>
      <c r="G1812" s="122" t="str">
        <f t="shared" si="195"/>
        <v/>
      </c>
      <c r="H1812" s="122" t="str">
        <f t="shared" si="196"/>
        <v/>
      </c>
      <c r="I1812">
        <f t="shared" si="200"/>
        <v>51</v>
      </c>
    </row>
    <row r="1813" spans="1:9" x14ac:dyDescent="0.3">
      <c r="A1813" t="str">
        <f t="shared" si="192"/>
        <v>202651za</v>
      </c>
      <c r="B1813">
        <f t="shared" si="199"/>
        <v>51</v>
      </c>
      <c r="C1813" s="18">
        <f t="shared" si="197"/>
        <v>46375</v>
      </c>
      <c r="D1813" t="str">
        <f t="shared" si="198"/>
        <v>za</v>
      </c>
      <c r="E1813">
        <f t="shared" si="193"/>
        <v>2026</v>
      </c>
      <c r="F1813" t="str">
        <f t="shared" si="194"/>
        <v/>
      </c>
      <c r="G1813" s="122" t="str">
        <f t="shared" si="195"/>
        <v/>
      </c>
      <c r="H1813" s="122" t="str">
        <f t="shared" si="196"/>
        <v/>
      </c>
      <c r="I1813">
        <f t="shared" si="200"/>
        <v>51</v>
      </c>
    </row>
    <row r="1814" spans="1:9" x14ac:dyDescent="0.3">
      <c r="A1814" t="str">
        <f t="shared" si="192"/>
        <v>202651zo</v>
      </c>
      <c r="B1814">
        <f t="shared" si="199"/>
        <v>51</v>
      </c>
      <c r="C1814" s="18">
        <f t="shared" si="197"/>
        <v>46376</v>
      </c>
      <c r="D1814" t="str">
        <f t="shared" si="198"/>
        <v>zo</v>
      </c>
      <c r="E1814">
        <f t="shared" si="193"/>
        <v>2026</v>
      </c>
      <c r="F1814" t="str">
        <f t="shared" si="194"/>
        <v/>
      </c>
      <c r="G1814" s="122" t="str">
        <f t="shared" si="195"/>
        <v/>
      </c>
      <c r="H1814" s="122" t="str">
        <f t="shared" si="196"/>
        <v/>
      </c>
      <c r="I1814">
        <f t="shared" si="200"/>
        <v>51</v>
      </c>
    </row>
    <row r="1815" spans="1:9" x14ac:dyDescent="0.3">
      <c r="A1815" t="str">
        <f t="shared" si="192"/>
        <v>202652ma</v>
      </c>
      <c r="B1815">
        <f t="shared" si="199"/>
        <v>52</v>
      </c>
      <c r="C1815" s="18">
        <f t="shared" si="197"/>
        <v>46377</v>
      </c>
      <c r="D1815" t="str">
        <f t="shared" si="198"/>
        <v>ma</v>
      </c>
      <c r="E1815">
        <f t="shared" si="193"/>
        <v>2026</v>
      </c>
      <c r="F1815" t="str">
        <f t="shared" si="194"/>
        <v>Vakantie</v>
      </c>
      <c r="G1815" s="122" t="str">
        <f t="shared" si="195"/>
        <v>Vakantie</v>
      </c>
      <c r="H1815" s="122" t="str">
        <f t="shared" si="196"/>
        <v>Vakantie</v>
      </c>
      <c r="I1815">
        <f t="shared" si="200"/>
        <v>52</v>
      </c>
    </row>
    <row r="1816" spans="1:9" x14ac:dyDescent="0.3">
      <c r="A1816" t="str">
        <f t="shared" si="192"/>
        <v>202652di</v>
      </c>
      <c r="B1816">
        <f t="shared" si="199"/>
        <v>52</v>
      </c>
      <c r="C1816" s="18">
        <f t="shared" si="197"/>
        <v>46378</v>
      </c>
      <c r="D1816" t="str">
        <f t="shared" si="198"/>
        <v>di</v>
      </c>
      <c r="E1816">
        <f t="shared" si="193"/>
        <v>2026</v>
      </c>
      <c r="F1816" t="str">
        <f t="shared" si="194"/>
        <v>Vakantie</v>
      </c>
      <c r="G1816" s="122" t="str">
        <f t="shared" si="195"/>
        <v>Vakantie</v>
      </c>
      <c r="H1816" s="122" t="str">
        <f t="shared" si="196"/>
        <v>Vakantie</v>
      </c>
      <c r="I1816">
        <f t="shared" si="200"/>
        <v>52</v>
      </c>
    </row>
    <row r="1817" spans="1:9" x14ac:dyDescent="0.3">
      <c r="A1817" t="str">
        <f t="shared" si="192"/>
        <v>202652wo</v>
      </c>
      <c r="B1817">
        <f t="shared" si="199"/>
        <v>52</v>
      </c>
      <c r="C1817" s="18">
        <f t="shared" si="197"/>
        <v>46379</v>
      </c>
      <c r="D1817" t="str">
        <f t="shared" si="198"/>
        <v>wo</v>
      </c>
      <c r="E1817">
        <f t="shared" si="193"/>
        <v>2026</v>
      </c>
      <c r="F1817" t="str">
        <f t="shared" si="194"/>
        <v>Vakantie</v>
      </c>
      <c r="G1817" s="122" t="str">
        <f t="shared" si="195"/>
        <v>Vakantie</v>
      </c>
      <c r="H1817" s="122" t="str">
        <f t="shared" si="196"/>
        <v>Vakantie</v>
      </c>
      <c r="I1817">
        <f t="shared" si="200"/>
        <v>52</v>
      </c>
    </row>
    <row r="1818" spans="1:9" x14ac:dyDescent="0.3">
      <c r="A1818" t="str">
        <f t="shared" si="192"/>
        <v>202652do</v>
      </c>
      <c r="B1818">
        <f t="shared" si="199"/>
        <v>52</v>
      </c>
      <c r="C1818" s="18">
        <f t="shared" si="197"/>
        <v>46380</v>
      </c>
      <c r="D1818" t="str">
        <f t="shared" si="198"/>
        <v>do</v>
      </c>
      <c r="E1818">
        <f t="shared" si="193"/>
        <v>2026</v>
      </c>
      <c r="F1818" t="str">
        <f t="shared" si="194"/>
        <v>Vakantie</v>
      </c>
      <c r="G1818" s="122" t="str">
        <f t="shared" si="195"/>
        <v>Vakantie</v>
      </c>
      <c r="H1818" s="122" t="str">
        <f t="shared" si="196"/>
        <v>Vakantie</v>
      </c>
      <c r="I1818">
        <f t="shared" si="200"/>
        <v>52</v>
      </c>
    </row>
    <row r="1819" spans="1:9" x14ac:dyDescent="0.3">
      <c r="A1819" t="str">
        <f t="shared" si="192"/>
        <v>202652vr</v>
      </c>
      <c r="B1819">
        <f t="shared" si="199"/>
        <v>52</v>
      </c>
      <c r="C1819" s="18">
        <f t="shared" si="197"/>
        <v>46381</v>
      </c>
      <c r="D1819" t="str">
        <f t="shared" si="198"/>
        <v>vr</v>
      </c>
      <c r="E1819">
        <f t="shared" si="193"/>
        <v>2026</v>
      </c>
      <c r="F1819" t="str">
        <f t="shared" si="194"/>
        <v>Vakantie</v>
      </c>
      <c r="G1819" s="122" t="str">
        <f t="shared" si="195"/>
        <v>Vakantie</v>
      </c>
      <c r="H1819" s="122" t="str">
        <f t="shared" si="196"/>
        <v>Vakantie</v>
      </c>
      <c r="I1819">
        <f t="shared" si="200"/>
        <v>52</v>
      </c>
    </row>
    <row r="1820" spans="1:9" x14ac:dyDescent="0.3">
      <c r="A1820" t="str">
        <f t="shared" si="192"/>
        <v>202652za</v>
      </c>
      <c r="B1820">
        <f t="shared" si="199"/>
        <v>52</v>
      </c>
      <c r="C1820" s="18">
        <f t="shared" si="197"/>
        <v>46382</v>
      </c>
      <c r="D1820" t="str">
        <f t="shared" si="198"/>
        <v>za</v>
      </c>
      <c r="E1820">
        <f t="shared" si="193"/>
        <v>2026</v>
      </c>
      <c r="F1820" t="str">
        <f t="shared" si="194"/>
        <v>Vakantie</v>
      </c>
      <c r="G1820" s="122" t="str">
        <f t="shared" si="195"/>
        <v>Vakantie</v>
      </c>
      <c r="H1820" s="122" t="str">
        <f t="shared" si="196"/>
        <v>Vakantie</v>
      </c>
      <c r="I1820">
        <f t="shared" si="200"/>
        <v>52</v>
      </c>
    </row>
    <row r="1821" spans="1:9" x14ac:dyDescent="0.3">
      <c r="A1821" t="str">
        <f t="shared" si="192"/>
        <v>202652zo</v>
      </c>
      <c r="B1821">
        <f t="shared" si="199"/>
        <v>52</v>
      </c>
      <c r="C1821" s="18">
        <f t="shared" si="197"/>
        <v>46383</v>
      </c>
      <c r="D1821" t="str">
        <f t="shared" si="198"/>
        <v>zo</v>
      </c>
      <c r="E1821">
        <f t="shared" si="193"/>
        <v>2026</v>
      </c>
      <c r="F1821" t="str">
        <f t="shared" si="194"/>
        <v>Vakantie</v>
      </c>
      <c r="G1821" s="122" t="str">
        <f t="shared" si="195"/>
        <v>Vakantie</v>
      </c>
      <c r="H1821" s="122" t="str">
        <f t="shared" si="196"/>
        <v>Vakantie</v>
      </c>
      <c r="I1821">
        <f t="shared" si="200"/>
        <v>52</v>
      </c>
    </row>
    <row r="1822" spans="1:9" x14ac:dyDescent="0.3">
      <c r="A1822" t="str">
        <f t="shared" si="192"/>
        <v>202653ma</v>
      </c>
      <c r="B1822">
        <f t="shared" si="199"/>
        <v>53</v>
      </c>
      <c r="C1822" s="18">
        <f t="shared" si="197"/>
        <v>46384</v>
      </c>
      <c r="D1822" t="str">
        <f t="shared" si="198"/>
        <v>ma</v>
      </c>
      <c r="E1822">
        <f t="shared" si="193"/>
        <v>2026</v>
      </c>
      <c r="F1822" t="str">
        <f t="shared" si="194"/>
        <v>Vakantie</v>
      </c>
      <c r="G1822" s="122" t="str">
        <f t="shared" si="195"/>
        <v>Vakantie</v>
      </c>
      <c r="H1822" s="122" t="str">
        <f t="shared" si="196"/>
        <v>Vakantie</v>
      </c>
      <c r="I1822">
        <f t="shared" si="200"/>
        <v>53</v>
      </c>
    </row>
    <row r="1823" spans="1:9" x14ac:dyDescent="0.3">
      <c r="A1823" t="str">
        <f t="shared" si="192"/>
        <v>202653di</v>
      </c>
      <c r="B1823">
        <f t="shared" si="199"/>
        <v>53</v>
      </c>
      <c r="C1823" s="18">
        <f t="shared" si="197"/>
        <v>46385</v>
      </c>
      <c r="D1823" t="str">
        <f t="shared" si="198"/>
        <v>di</v>
      </c>
      <c r="E1823">
        <f t="shared" si="193"/>
        <v>2026</v>
      </c>
      <c r="F1823" t="str">
        <f t="shared" si="194"/>
        <v>Vakantie</v>
      </c>
      <c r="G1823" s="122" t="str">
        <f t="shared" si="195"/>
        <v>Vakantie</v>
      </c>
      <c r="H1823" s="122" t="str">
        <f t="shared" si="196"/>
        <v>Vakantie</v>
      </c>
      <c r="I1823">
        <f t="shared" si="200"/>
        <v>53</v>
      </c>
    </row>
    <row r="1824" spans="1:9" x14ac:dyDescent="0.3">
      <c r="A1824" t="str">
        <f t="shared" si="192"/>
        <v>202653wo</v>
      </c>
      <c r="B1824">
        <f t="shared" si="199"/>
        <v>53</v>
      </c>
      <c r="C1824" s="18">
        <f t="shared" si="197"/>
        <v>46386</v>
      </c>
      <c r="D1824" t="str">
        <f t="shared" si="198"/>
        <v>wo</v>
      </c>
      <c r="E1824">
        <f t="shared" si="193"/>
        <v>2026</v>
      </c>
      <c r="F1824" t="str">
        <f t="shared" si="194"/>
        <v>Vakantie</v>
      </c>
      <c r="G1824" s="122" t="str">
        <f t="shared" si="195"/>
        <v>Vakantie</v>
      </c>
      <c r="H1824" s="122" t="str">
        <f t="shared" si="196"/>
        <v>Vakantie</v>
      </c>
      <c r="I1824">
        <f t="shared" si="200"/>
        <v>53</v>
      </c>
    </row>
    <row r="1825" spans="1:9" x14ac:dyDescent="0.3">
      <c r="A1825" t="str">
        <f t="shared" si="192"/>
        <v>202653do</v>
      </c>
      <c r="B1825">
        <f t="shared" si="199"/>
        <v>53</v>
      </c>
      <c r="C1825" s="18">
        <f t="shared" si="197"/>
        <v>46387</v>
      </c>
      <c r="D1825" t="str">
        <f t="shared" si="198"/>
        <v>do</v>
      </c>
      <c r="E1825">
        <f t="shared" si="193"/>
        <v>2026</v>
      </c>
      <c r="F1825" t="str">
        <f t="shared" si="194"/>
        <v>Vakantie</v>
      </c>
      <c r="G1825" s="122" t="str">
        <f t="shared" si="195"/>
        <v>Vakantie</v>
      </c>
      <c r="H1825" s="122" t="str">
        <f t="shared" si="196"/>
        <v>Vakantie</v>
      </c>
      <c r="I1825">
        <f t="shared" si="200"/>
        <v>53</v>
      </c>
    </row>
    <row r="1826" spans="1:9" x14ac:dyDescent="0.3">
      <c r="A1826" t="str">
        <f t="shared" si="192"/>
        <v>202653vr</v>
      </c>
      <c r="B1826">
        <f t="shared" si="199"/>
        <v>53</v>
      </c>
      <c r="C1826" s="18">
        <f t="shared" si="197"/>
        <v>46388</v>
      </c>
      <c r="D1826" t="str">
        <f t="shared" si="198"/>
        <v>vr</v>
      </c>
      <c r="E1826">
        <v>2026</v>
      </c>
      <c r="F1826" t="str">
        <f t="shared" si="194"/>
        <v>Vakantie</v>
      </c>
      <c r="G1826" s="122" t="str">
        <f t="shared" si="195"/>
        <v>Vakantie</v>
      </c>
      <c r="H1826" s="122" t="str">
        <f t="shared" si="196"/>
        <v>Vakantie</v>
      </c>
      <c r="I1826">
        <f t="shared" si="200"/>
        <v>53</v>
      </c>
    </row>
    <row r="1827" spans="1:9" x14ac:dyDescent="0.3">
      <c r="A1827" t="str">
        <f t="shared" si="192"/>
        <v>202653za</v>
      </c>
      <c r="B1827">
        <f t="shared" si="199"/>
        <v>53</v>
      </c>
      <c r="C1827" s="18">
        <f t="shared" si="197"/>
        <v>46389</v>
      </c>
      <c r="D1827" t="str">
        <f t="shared" si="198"/>
        <v>za</v>
      </c>
      <c r="E1827">
        <v>2026</v>
      </c>
      <c r="F1827" t="str">
        <f t="shared" si="194"/>
        <v>Vakantie</v>
      </c>
      <c r="G1827" s="122" t="str">
        <f t="shared" si="195"/>
        <v>Vakantie</v>
      </c>
      <c r="H1827" s="122" t="str">
        <f t="shared" si="196"/>
        <v>Vakantie</v>
      </c>
      <c r="I1827">
        <f t="shared" si="200"/>
        <v>53</v>
      </c>
    </row>
    <row r="1828" spans="1:9" x14ac:dyDescent="0.3">
      <c r="A1828" t="str">
        <f t="shared" si="192"/>
        <v>202653zo</v>
      </c>
      <c r="B1828">
        <f t="shared" si="199"/>
        <v>53</v>
      </c>
      <c r="C1828" s="18">
        <f t="shared" si="197"/>
        <v>46390</v>
      </c>
      <c r="D1828" t="str">
        <f t="shared" si="198"/>
        <v>zo</v>
      </c>
      <c r="E1828">
        <v>2026</v>
      </c>
      <c r="F1828" t="str">
        <f t="shared" si="194"/>
        <v>Vakantie</v>
      </c>
      <c r="G1828" s="122" t="str">
        <f t="shared" si="195"/>
        <v>Vakantie</v>
      </c>
      <c r="H1828" s="122" t="str">
        <f t="shared" si="196"/>
        <v>Vakantie</v>
      </c>
      <c r="I1828">
        <f t="shared" si="200"/>
        <v>53</v>
      </c>
    </row>
    <row r="1829" spans="1:9" x14ac:dyDescent="0.3">
      <c r="A1829" t="str">
        <f t="shared" si="192"/>
        <v>20271ma</v>
      </c>
      <c r="B1829">
        <v>1</v>
      </c>
      <c r="C1829" s="18">
        <f t="shared" si="197"/>
        <v>46391</v>
      </c>
      <c r="D1829" t="str">
        <f t="shared" si="198"/>
        <v>ma</v>
      </c>
      <c r="E1829">
        <f t="shared" si="193"/>
        <v>2027</v>
      </c>
      <c r="F1829" t="str">
        <f t="shared" si="194"/>
        <v/>
      </c>
      <c r="G1829" s="122" t="str">
        <f t="shared" si="195"/>
        <v/>
      </c>
      <c r="H1829" s="122" t="str">
        <f t="shared" si="196"/>
        <v/>
      </c>
      <c r="I1829">
        <v>1</v>
      </c>
    </row>
    <row r="1830" spans="1:9" x14ac:dyDescent="0.3">
      <c r="A1830" t="str">
        <f t="shared" si="192"/>
        <v>20271di</v>
      </c>
      <c r="B1830">
        <v>1</v>
      </c>
      <c r="C1830" s="18">
        <f t="shared" si="197"/>
        <v>46392</v>
      </c>
      <c r="D1830" t="str">
        <f t="shared" si="198"/>
        <v>di</v>
      </c>
      <c r="E1830">
        <f t="shared" si="193"/>
        <v>2027</v>
      </c>
      <c r="F1830" t="str">
        <f t="shared" si="194"/>
        <v/>
      </c>
      <c r="G1830" s="122" t="str">
        <f t="shared" si="195"/>
        <v/>
      </c>
      <c r="H1830" s="122" t="str">
        <f t="shared" si="196"/>
        <v/>
      </c>
      <c r="I1830">
        <v>1</v>
      </c>
    </row>
    <row r="1831" spans="1:9" x14ac:dyDescent="0.3">
      <c r="A1831" t="str">
        <f t="shared" si="192"/>
        <v>20271wo</v>
      </c>
      <c r="B1831">
        <v>1</v>
      </c>
      <c r="C1831" s="18">
        <f t="shared" si="197"/>
        <v>46393</v>
      </c>
      <c r="D1831" t="str">
        <f t="shared" si="198"/>
        <v>wo</v>
      </c>
      <c r="E1831">
        <f t="shared" si="193"/>
        <v>2027</v>
      </c>
      <c r="F1831" t="str">
        <f t="shared" si="194"/>
        <v/>
      </c>
      <c r="G1831" s="122" t="str">
        <f t="shared" si="195"/>
        <v/>
      </c>
      <c r="H1831" s="122" t="str">
        <f t="shared" si="196"/>
        <v/>
      </c>
      <c r="I1831">
        <v>1</v>
      </c>
    </row>
    <row r="1832" spans="1:9" x14ac:dyDescent="0.3">
      <c r="A1832" t="str">
        <f t="shared" si="192"/>
        <v>20271do</v>
      </c>
      <c r="B1832">
        <v>1</v>
      </c>
      <c r="C1832" s="18">
        <f t="shared" si="197"/>
        <v>46394</v>
      </c>
      <c r="D1832" t="str">
        <f t="shared" si="198"/>
        <v>do</v>
      </c>
      <c r="E1832">
        <f t="shared" si="193"/>
        <v>2027</v>
      </c>
      <c r="F1832" t="str">
        <f t="shared" si="194"/>
        <v/>
      </c>
      <c r="G1832" s="122" t="str">
        <f t="shared" si="195"/>
        <v/>
      </c>
      <c r="H1832" s="122" t="str">
        <f t="shared" si="196"/>
        <v/>
      </c>
      <c r="I1832">
        <v>1</v>
      </c>
    </row>
    <row r="1833" spans="1:9" x14ac:dyDescent="0.3">
      <c r="A1833" t="str">
        <f t="shared" si="192"/>
        <v>20271vr</v>
      </c>
      <c r="B1833">
        <v>1</v>
      </c>
      <c r="C1833" s="18">
        <f t="shared" si="197"/>
        <v>46395</v>
      </c>
      <c r="D1833" t="str">
        <f t="shared" si="198"/>
        <v>vr</v>
      </c>
      <c r="E1833">
        <f t="shared" si="193"/>
        <v>2027</v>
      </c>
      <c r="F1833" t="str">
        <f t="shared" si="194"/>
        <v/>
      </c>
      <c r="G1833" s="122" t="str">
        <f t="shared" si="195"/>
        <v/>
      </c>
      <c r="H1833" s="122" t="str">
        <f t="shared" si="196"/>
        <v/>
      </c>
      <c r="I1833">
        <v>1</v>
      </c>
    </row>
    <row r="1834" spans="1:9" x14ac:dyDescent="0.3">
      <c r="A1834" t="str">
        <f t="shared" si="192"/>
        <v>20271za</v>
      </c>
      <c r="B1834">
        <v>1</v>
      </c>
      <c r="C1834" s="18">
        <f t="shared" si="197"/>
        <v>46396</v>
      </c>
      <c r="D1834" t="str">
        <f t="shared" si="198"/>
        <v>za</v>
      </c>
      <c r="E1834">
        <f t="shared" si="193"/>
        <v>2027</v>
      </c>
      <c r="F1834" t="str">
        <f t="shared" si="194"/>
        <v/>
      </c>
      <c r="G1834" s="122" t="str">
        <f t="shared" si="195"/>
        <v/>
      </c>
      <c r="H1834" s="122" t="str">
        <f t="shared" si="196"/>
        <v/>
      </c>
      <c r="I1834">
        <v>1</v>
      </c>
    </row>
    <row r="1835" spans="1:9" x14ac:dyDescent="0.3">
      <c r="A1835" t="str">
        <f t="shared" si="192"/>
        <v>20271zo</v>
      </c>
      <c r="B1835">
        <v>1</v>
      </c>
      <c r="C1835" s="18">
        <f t="shared" si="197"/>
        <v>46397</v>
      </c>
      <c r="D1835" t="str">
        <f t="shared" si="198"/>
        <v>zo</v>
      </c>
      <c r="E1835">
        <f t="shared" si="193"/>
        <v>2027</v>
      </c>
      <c r="F1835" t="str">
        <f t="shared" si="194"/>
        <v/>
      </c>
      <c r="G1835" s="122" t="str">
        <f t="shared" si="195"/>
        <v/>
      </c>
      <c r="H1835" s="122" t="str">
        <f t="shared" si="196"/>
        <v/>
      </c>
      <c r="I1835">
        <v>1</v>
      </c>
    </row>
    <row r="1836" spans="1:9" x14ac:dyDescent="0.3">
      <c r="A1836" t="str">
        <f t="shared" ref="A1836:A1846" si="201">E1836&amp;B1836&amp;D1836</f>
        <v>20272ma</v>
      </c>
      <c r="B1836">
        <f t="shared" si="199"/>
        <v>2</v>
      </c>
      <c r="C1836" s="18">
        <f t="shared" si="197"/>
        <v>46398</v>
      </c>
      <c r="D1836" t="str">
        <f t="shared" si="198"/>
        <v>ma</v>
      </c>
      <c r="E1836">
        <f t="shared" ref="E1836:E1846" si="202">YEAR(C1836)</f>
        <v>2027</v>
      </c>
      <c r="F1836" t="str">
        <f t="shared" ref="F1836:F1846" si="203">IF(AND(C1836&gt;=$N$4,C1836&lt;=$O$4),"Vakantie",IF(AND(C1836&gt;=$N$5,C1836&lt;=$O$5),"Vakantie",IF(AND(C1836&gt;=$N$6,C1836&lt;=$O$6),"Vakantie",IF(AND(C1836&gt;=$N$7,C1836&lt;=$O$7),"Vakantie",IF(AND(C1836&gt;=$N$8,C1836&lt;=$O$8),"Vakantie",IF(AND(C1836&gt;=$N$9,C1836&lt;=$O$9),"Vakantie",IF(AND(C1836&gt;=$N$10,C1836&lt;=$O$10),"Vakantie",IF(AND(C1836&gt;=$N$11,C1836&lt;=$O$11),"Vakantie",IF(AND(C1836&gt;=$N$12,C1836&lt;=$O$12),"Vakantie",IF(AND(C1836&gt;=$N$13,C1836&lt;=$O$13),"Vakantie",IF(AND(C1836&gt;=$N$14,C1836&lt;=$O$14),"Vakantie",IF(AND(C1836&gt;=$N$15,C1836&lt;=$O$15),"Vakantie",IF(AND(C1836&gt;=$N$16,C1836&lt;=$O$16),"Vakantie",IF(AND(C1836&gt;=$N$17,C1836&lt;=$O$17),"Vakantie",IF(AND(C1836&gt;=$N$18,C1836&lt;=$O$18),"Vakantie",IF(AND(C1836&gt;=$N$19,C1836&lt;=$O$19),"Vakantie",IF(AND(C1836&gt;=$N$20,C1836&lt;=$O$20),"Vakantie",IF(AND(C1836&gt;=$N$21,C1836&lt;=$O$21),"Vakantie",IF(AND(C1836&gt;=$N$22,C1836&lt;=$O$22),"Vakantie",IF(AND(C1836&gt;=$N$23,C1836&lt;=$O$23),"Vakantie",IF(AND(C1836&gt;=$N$24,C1836&lt;=$O$24),"Vakantie",IF(AND(C1836&gt;=$N$25,C1836&lt;=$O$25),"Vakantie",IF(AND(C1836&gt;=$N$26,C1836&lt;=$O$26),"Vakantie",IF(AND(C1836&gt;=$N$27,C1836&lt;=$O$27),"Vakantie",IF(AND(C1836&gt;=$N$28,C1836&lt;=$O$28),"Vakantie",IF(AND(C1836&gt;=$N$29,C1836&lt;=$O$29),"Vakantie",IF(AND(C1836&gt;=$N$30,C1836&lt;=$O$30),"Vakantie",IF(AND(C1836&gt;=$N$31,C1836&lt;=$O$31),"Vakantie",IF(AND(C1836&gt;=$N$32,C1836&lt;=$O$32),"Vakantie",IF(AND(C1836&gt;=$N$33,C1836&lt;=$O$33),"Vakantie",IF(AND(C1836&gt;=$N$34,C1836&lt;=$O$34),"Vakantie",IF(AND(C1836&gt;=$N$35,C1836&lt;=$O$35),"Vakantie",IF(AND(C1836&gt;=$N$36,C1836&lt;=$O$36),"Vakantie",IF(AND(C1836&gt;=$N$37,C1836&lt;=$O$37),"Vakantie",IF(AND(C1836&gt;=$N$38,C1836&lt;=$O$38),"Vakantie",IF(AND(C1836&gt;=$N$39,C1836&lt;=$O$39),"Vakantie",IF(AND(C1836&gt;=$N$40,C1836&lt;=$O$40),"Vakantie",IF(AND(C1836&gt;=$N$41,C1836&lt;=$O$41),"Vakantie",IF(AND(C1836&gt;=$N$42,C1836&lt;=$O$42),"Vakantie",IF(AND(C1836&gt;=$N$43,C1836&lt;=$O$43),"Vakantie",IF(AND(C1836&gt;=$N$44,C1836&lt;=$O$44),"Vakantie",IF(AND(C1836&gt;=$N$45,C1836&lt;=$O$45),"Vakantie",IF(AND(C1836&gt;=$N$46,C1836&lt;=$O$46),"Vakantie",IF(AND(C1836&gt;=$N$47,C1836&lt;=$O$47),"Vakantie",IF(AND(C1836&gt;=$N$48,C1836&lt;=$O$48),"Vakantie",IF(AND(C1836&gt;=$N$49,C1836&lt;=$O$49),"Vakantie",IF(AND(C1836&gt;=$N$50,C1836&lt;=$O$50),"Vakantie",IF(AND(C1836&gt;=$N$51,C1836&lt;=$O$51),"Vakantie",IF(AND(C1836&gt;=$N$52,C1836&lt;=$O$52),"Vakantie",IF(AND(C1836&gt;=$N$53,C1836&lt;=$O$53),"Vakantie",IF(AND(C1836&gt;=$N$54,C1836&lt;=$O$54),"Vakantie",IF(AND(C1836&gt;=$N$55,C1836&lt;=$O$55),"Vakantie",IF(AND(C1836&gt;=$N$56,C1836&lt;=$O$56),"Vakantie",IF(AND(C1836&gt;=$N$57,C1836&lt;=$O$57),"Vakantie",IF(AND(C1836&gt;=$N$58,C1836&lt;=$O$58),"Vakantie",IF(AND(C1836&gt;=$N$59,C1836&lt;=$O$59),"Vakantie",IF(AND(C1836&gt;=$N$60,C1836&lt;=$O$60),"Vakantie",IF(AND(C1836&gt;=$N$61,C1836&lt;=$O$61),"Vakantie",IF(AND(C1836&gt;=$N$62,C1836&lt;=$O$62),"Vakantie",IF(AND(C1836&gt;=$N$63,C1836&lt;=$O$63),"Vakantie",""))))))))))))))))))))))))))))))))))))))))))))))))))))))))))))</f>
        <v/>
      </c>
      <c r="G1836" s="122" t="str">
        <f t="shared" ref="G1836:G1846" si="204">IF(AND(C1836&gt;=$S$4,C1836&lt;=$T$4),"Vakantie",IF(AND(C1836&gt;=$S$5,C1836&lt;=$T$5),"Vakantie",IF(AND(C1836&gt;=$S$6,C1836&lt;=$T$6),"Vakantie",IF(AND(C1836&gt;=$S$7,C1836&lt;=$T$7),"Vakantie",IF(AND(C1836&gt;=$S$8,C1836&lt;=$T$8),"Vakantie",IF(AND(C1836&gt;=$S$9,C1836&lt;=$T$9),"Vakantie",IF(AND(C1836&gt;=$S$10,C1836&lt;=$T$10),"Vakantie",IF(AND(C1836&gt;=$S$11,C1836&lt;=$T$11),"Vakantie",IF(AND(C1836&gt;=$S$12,C1836&lt;=$T$12),"Vakantie",IF(AND(C1836&gt;=$S$13,C1836&lt;=$T$13),"Vakantie",IF(AND(C1836&gt;=$S$14,C1836&lt;=$T$14),"Vakantie",IF(AND(C1836&gt;=$S$15,C1836&lt;=$T$15),"Vakantie",IF(AND(C1836&gt;=$S$16,C1836&lt;=$T$16),"Vakantie",IF(AND(C1836&gt;=$S$17,C1836&lt;=$T$17),"Vakantie",IF(AND(C1836&gt;=$S$18,C1836&lt;=$T$18),"Vakantie",IF(AND(C1836&gt;=$S$19,C1836&lt;=$T$19),"Vakantie",IF(AND(C1836&gt;=$S$20,C1836&lt;=$T$20),"Vakantie",IF(AND(C1836&gt;=$S$21,C1836&lt;=$T$21),"Vakantie",IF(AND(C1836&gt;=$S$22,C1836&lt;=$T$22),"Vakantie",IF(AND(C1836&gt;=$S$23,C1836&lt;=$T$23),"Vakantie",IF(AND(C1836&gt;=$S$24,C1836&lt;=$T$24),"Vakantie",IF(AND(C1836&gt;=$S$25,C1836&lt;=$T$25),"Vakantie",IF(AND(C1836&gt;=$S$26,C1836&lt;=$T$26),"Vakantie",IF(AND(C1836&gt;=$S$27,C1836&lt;=$T$27),"Vakantie",IF(AND(C1836&gt;=$S$28,C1836&lt;=$T$28),"Vakantie",IF(AND(C1836&gt;=$S$29,C1836&lt;=$T$29),"Vakantie",IF(AND(C1836&gt;=$S$30,C1836&lt;=$T$30),"Vakantie",IF(AND(C1836&gt;=$S$31,C1836&lt;=$T$31),"Vakantie",IF(AND(C1836&gt;=$S$32,C1836&lt;=$T$32),"Vakantie",IF(AND(C1836&gt;=$S$33,C1836&lt;=$T$33),"Vakantie",IF(AND(C1836&gt;=$S$34,C1836&lt;=$T$34),"Vakantie",IF(AND(C1836&gt;=$S$35,C1836&lt;=$T$35),"Vakantie",IF(AND(C1836&gt;=$S$36,C1836&lt;=$T$36),"Vakantie",IF(AND(C1836&gt;=$S$37,C1836&lt;=$T$37),"Vakantie",IF(AND(C1836&gt;=$S$38,C1836&lt;=$T$38),"Vakantie",IF(AND(C1836&gt;=$S$39,C1836&lt;=$T$39),"Vakantie",IF(AND(C1836&gt;=$S$40,C1836&lt;=$T$40),"Vakantie",IF(AND(C1836&gt;=$S$41,C1836&lt;=$T$41),"Vakantie",IF(AND(C1836&gt;=$S$42,C1836&lt;=$T$42),"Vakantie",IF(AND(C1836&gt;=$S$43,C1836&lt;=$T$43),"Vakantie",IF(AND(C1836&gt;=$S$44,C1836&lt;=$T$44),"Vakantie",IF(AND(C1836&gt;=$S$45,C1836&lt;=$T$45),"Vakantie",IF(AND(C1836&gt;=$S$46,C1836&lt;=$T$46),"Vakantie",IF(AND(C1836&gt;=$S$47,C1836&lt;=$T$47),"Vakantie",IF(AND(C1836&gt;=$S$48,C1836&lt;=$T$48),"Vakantie",IF(AND(C1836&gt;=$S$49,C1836&lt;=$T$49),"Vakantie",IF(AND(C1836&gt;=$S$50,C1836&lt;=$T$50),"Vakantie",IF(AND(C1836&gt;=$S$51,C1836&lt;=$T$51),"Vakantie",IF(AND(C1836&gt;=$S$52,C1836&lt;=$T$52),"Vakantie",IF(AND(C1836&gt;=$S$53,C1836&lt;=$T$53),"Vakantie",IF(AND(C1836&gt;=$S$54,C1836&lt;=$T$54),"Vakantie",IF(AND(C1836&gt;=$S$55,C1836&lt;=$T$55),"Vakantie",IF(AND(C1836&gt;=$S$56,C1836&lt;=$T$56),"Vakantie",IF(AND(C1836&gt;=$S$57,C1836&lt;=$T$57),"Vakantie",IF(AND(C1836&gt;=$S$58,C1836&lt;=$T$58),"Vakantie",IF(AND(C1836&gt;=$S$59,C1836&lt;=$T$59),"Vakantie",IF(AND(C1836&gt;=$S$60,C1836&lt;=$T$60),"Vakantie",IF(AND(C1836&gt;=$S$61,C1836&lt;=$T$61),"Vakantie",IF(AND(C1836&gt;=$S$62,C1836&lt;=$T$62),"Vakantie",IF(AND(C1836&gt;=$S$63,C1836&lt;=$T$63),"Vakantie",""))))))))))))))))))))))))))))))))))))))))))))))))))))))))))))</f>
        <v/>
      </c>
      <c r="H1836" s="122" t="str">
        <f t="shared" ref="H1836:H1846" si="205">IF(AND(C1836&gt;=$X$4,C1836&lt;=$Y$4),"Vakantie",IF(AND(C1836&gt;=$X$5,C1836&lt;=$Y$5),"Vakantie",IF(AND(C1836&gt;=$X$6,C1836&lt;=$Y$6),"Vakantie",IF(AND(C1836&gt;=$X$7,C1836&lt;=$Y$7),"Vakantie",IF(AND(C1836&gt;=$X$8,C1836&lt;=$Y$8),"Vakantie",IF(AND(C1836&gt;=$X$9,C1836&lt;=$Y$9),"Vakantie",IF(AND(C1836&gt;=$X$10,C1836&lt;=$Y$10),"Vakantie",IF(AND(C1836&gt;=$X$11,C1836&lt;=$Y$11),"Vakantie",IF(AND(C1836&gt;=$X$12,C1836&lt;=$Y$12),"Vakantie",IF(AND(C1836&gt;=$X$13,C1836&lt;=$Y$13),"Vakantie",IF(AND(C1836&gt;=$X$14,C1836&lt;=$Y$14),"Vakantie",IF(AND(C1836&gt;=$X$15,C1836&lt;=$Y$15),"Vakantie",IF(AND(C1836&gt;=$X$16,C1836&lt;=$Y$16),"Vakantie",IF(AND(C1836&gt;=$X$17,C1836&lt;=$Y$17),"Vakantie",IF(AND(C1836&gt;=$X$18,C1836&lt;=$Y$18),"Vakantie",IF(AND(C1836&gt;=$X$19,C1836&lt;=$Y$19),"Vakantie",IF(AND(C1836&gt;=$X$20,C1836&lt;=$Y$20),"Vakantie",IF(AND(C1836&gt;=$X$21,C1836&lt;=$Y$21),"Vakantie",IF(AND(C1836&gt;=$X$22,C1836&lt;=$Y$22),"Vakantie",IF(AND(C1836&gt;=$X$23,C1836&lt;=$Y$23),"Vakantie",IF(AND(C1836&gt;=$X$24,C1836&lt;=$Y$24),"Vakantie",IF(AND(C1836&gt;=$X$25,C1836&lt;=$Y$25),"Vakantie",IF(AND(C1836&gt;=$X$26,C1836&lt;=$Y$26),"Vakantie",IF(AND(C1836&gt;=$X$27,C1836&lt;=$Y$27),"Vakantie",IF(AND(C1836&gt;=$X$28,C1836&lt;=$Y$28),"Vakantie",IF(AND(C1836&gt;=$X$29,C1836&lt;=$Y$29),"Vakantie",IF(AND(C1836&gt;=$X$30,C1836&lt;=$Y$30),"Vakantie",IF(AND(C1836&gt;=$X$31,C1836&lt;=$Y$31),"Vakantie",IF(AND(C1836&gt;=$X$32,C1836&lt;=$Y$32),"Vakantie",IF(AND(C1836&gt;=$X$33,C1836&lt;=$Y$33),"Vakantie",IF(AND(C1836&gt;=$X$34,C1836&lt;=$Y$34),"Vakantie",IF(AND(C1836&gt;=$X$35,C1836&lt;=$Y$35),"Vakantie",IF(AND(C1836&gt;=$X$36,C1836&lt;=$Y$36),"Vakantie",IF(AND(C1836&gt;=$X$37,C1836&lt;=$Y$37),"Vakantie",IF(AND(C1836&gt;=$X$38,C1836&lt;=$Y$38),"Vakantie",IF(AND(C1836&gt;=$X$39,C1836&lt;=$Y$39),"Vakantie",IF(AND(C1836&gt;=$X$40,C1836&lt;=$Y$40),"Vakantie",IF(AND(C1836&gt;=$X$41,C1836&lt;=$Y$41),"Vakantie",IF(AND(C1836&gt;=$X$42,C1836&lt;=$Y$42),"Vakantie",IF(AND(C1836&gt;=$X$43,C1836&lt;=$Y$43),"Vakantie",IF(AND(C1836&gt;=$X$44,C1836&lt;=$Y$44),"Vakantie",IF(AND(C1836&gt;=$X$45,C1836&lt;=$Y$45),"Vakantie",IF(AND(C1836&gt;=$X$46,C1836&lt;=$Y$46),"Vakantie",IF(AND(C1836&gt;=$X$47,C1836&lt;=$Y$47),"Vakantie",IF(AND(C1836&gt;=$X$48,C1836&lt;=$Y$48),"Vakantie",IF(AND(C1836&gt;=$X$49,C1836&lt;=$Y$49),"Vakantie",IF(AND(C1836&gt;=$X$50,C1836&lt;=$Y$50),"Vakantie",IF(AND(C1836&gt;=$X$51,C1836&lt;=$Y$51),"Vakantie",IF(AND(C1836&gt;=$X$52,C1836&lt;=$Y$52),"Vakantie",IF(AND(C1836&gt;=$X$53,C1836&lt;=$Y$53),"Vakantie",IF(AND(C1836&gt;=$X$54,C1836&lt;=$Y$54),"Vakantie",IF(AND(C1836&gt;=$X$55,C1836&lt;=$Y$55),"Vakantie",IF(AND(C1836&gt;=$X$56,C1836&lt;=$Y$56),"Vakantie",IF(AND(C1836&gt;=$X$57,C1836&lt;=$Y$57),"Vakantie",IF(AND(C1836&gt;=$X$58,C1836&lt;=$Y$58),"Vakantie",IF(AND(C1836&gt;=$X$59,C1836&lt;=$Y$59),"Vakantie",IF(AND(C1836&gt;=$X$60,C1836&lt;=$Y$60),"Vakantie",IF(AND(C1836&gt;=$X$61,C1836&lt;=$Y$61),"Vakantie",IF(AND(C1836&gt;=$X$62,C1836&lt;=$Y$62),"Vakantie",IF(AND(C1836&gt;=$X$63,C1836&lt;=$Y$63),"Vakantie",""))))))))))))))))))))))))))))))))))))))))))))))))))))))))))))</f>
        <v/>
      </c>
      <c r="I1836">
        <f t="shared" si="200"/>
        <v>2</v>
      </c>
    </row>
    <row r="1837" spans="1:9" x14ac:dyDescent="0.3">
      <c r="A1837" t="str">
        <f t="shared" si="201"/>
        <v>20272di</v>
      </c>
      <c r="B1837">
        <f t="shared" si="199"/>
        <v>2</v>
      </c>
      <c r="C1837" s="18">
        <f t="shared" si="197"/>
        <v>46399</v>
      </c>
      <c r="D1837" t="str">
        <f t="shared" si="198"/>
        <v>di</v>
      </c>
      <c r="E1837">
        <f t="shared" si="202"/>
        <v>2027</v>
      </c>
      <c r="F1837" t="str">
        <f t="shared" si="203"/>
        <v/>
      </c>
      <c r="G1837" s="122" t="str">
        <f t="shared" si="204"/>
        <v/>
      </c>
      <c r="H1837" s="122" t="str">
        <f t="shared" si="205"/>
        <v/>
      </c>
      <c r="I1837">
        <f t="shared" si="200"/>
        <v>2</v>
      </c>
    </row>
    <row r="1838" spans="1:9" x14ac:dyDescent="0.3">
      <c r="A1838" t="str">
        <f t="shared" si="201"/>
        <v>20272wo</v>
      </c>
      <c r="B1838">
        <f t="shared" si="199"/>
        <v>2</v>
      </c>
      <c r="C1838" s="18">
        <f t="shared" si="197"/>
        <v>46400</v>
      </c>
      <c r="D1838" t="str">
        <f t="shared" si="198"/>
        <v>wo</v>
      </c>
      <c r="E1838">
        <f t="shared" si="202"/>
        <v>2027</v>
      </c>
      <c r="F1838" t="str">
        <f t="shared" si="203"/>
        <v/>
      </c>
      <c r="G1838" s="122" t="str">
        <f t="shared" si="204"/>
        <v/>
      </c>
      <c r="H1838" s="122" t="str">
        <f t="shared" si="205"/>
        <v/>
      </c>
      <c r="I1838">
        <f t="shared" si="200"/>
        <v>2</v>
      </c>
    </row>
    <row r="1839" spans="1:9" x14ac:dyDescent="0.3">
      <c r="A1839" t="str">
        <f t="shared" si="201"/>
        <v>20272do</v>
      </c>
      <c r="B1839">
        <f t="shared" si="199"/>
        <v>2</v>
      </c>
      <c r="C1839" s="18">
        <f t="shared" si="197"/>
        <v>46401</v>
      </c>
      <c r="D1839" t="str">
        <f t="shared" si="198"/>
        <v>do</v>
      </c>
      <c r="E1839">
        <f t="shared" si="202"/>
        <v>2027</v>
      </c>
      <c r="F1839" t="str">
        <f t="shared" si="203"/>
        <v/>
      </c>
      <c r="G1839" s="122" t="str">
        <f t="shared" si="204"/>
        <v/>
      </c>
      <c r="H1839" s="122" t="str">
        <f t="shared" si="205"/>
        <v/>
      </c>
      <c r="I1839">
        <f t="shared" si="200"/>
        <v>2</v>
      </c>
    </row>
    <row r="1840" spans="1:9" x14ac:dyDescent="0.3">
      <c r="A1840" t="str">
        <f t="shared" si="201"/>
        <v>20272vr</v>
      </c>
      <c r="B1840">
        <f t="shared" si="199"/>
        <v>2</v>
      </c>
      <c r="C1840" s="18">
        <f t="shared" si="197"/>
        <v>46402</v>
      </c>
      <c r="D1840" t="str">
        <f t="shared" si="198"/>
        <v>vr</v>
      </c>
      <c r="E1840">
        <f t="shared" si="202"/>
        <v>2027</v>
      </c>
      <c r="F1840" t="str">
        <f t="shared" si="203"/>
        <v/>
      </c>
      <c r="G1840" s="122" t="str">
        <f t="shared" si="204"/>
        <v/>
      </c>
      <c r="H1840" s="122" t="str">
        <f t="shared" si="205"/>
        <v/>
      </c>
      <c r="I1840">
        <f t="shared" si="200"/>
        <v>2</v>
      </c>
    </row>
    <row r="1841" spans="1:9" x14ac:dyDescent="0.3">
      <c r="A1841" t="str">
        <f t="shared" si="201"/>
        <v>20272za</v>
      </c>
      <c r="B1841">
        <f t="shared" si="199"/>
        <v>2</v>
      </c>
      <c r="C1841" s="18">
        <f t="shared" si="197"/>
        <v>46403</v>
      </c>
      <c r="D1841" t="str">
        <f t="shared" si="198"/>
        <v>za</v>
      </c>
      <c r="E1841">
        <f t="shared" si="202"/>
        <v>2027</v>
      </c>
      <c r="F1841" t="str">
        <f t="shared" si="203"/>
        <v/>
      </c>
      <c r="G1841" s="122" t="str">
        <f t="shared" si="204"/>
        <v/>
      </c>
      <c r="H1841" s="122" t="str">
        <f t="shared" si="205"/>
        <v/>
      </c>
      <c r="I1841">
        <f t="shared" si="200"/>
        <v>2</v>
      </c>
    </row>
    <row r="1842" spans="1:9" x14ac:dyDescent="0.3">
      <c r="A1842" t="str">
        <f t="shared" si="201"/>
        <v>20272zo</v>
      </c>
      <c r="B1842">
        <f t="shared" si="199"/>
        <v>2</v>
      </c>
      <c r="C1842" s="18">
        <f t="shared" si="197"/>
        <v>46404</v>
      </c>
      <c r="D1842" t="str">
        <f t="shared" si="198"/>
        <v>zo</v>
      </c>
      <c r="E1842">
        <f t="shared" si="202"/>
        <v>2027</v>
      </c>
      <c r="F1842" t="str">
        <f t="shared" si="203"/>
        <v/>
      </c>
      <c r="G1842" s="122" t="str">
        <f t="shared" si="204"/>
        <v/>
      </c>
      <c r="H1842" s="122" t="str">
        <f t="shared" si="205"/>
        <v/>
      </c>
      <c r="I1842">
        <f t="shared" si="200"/>
        <v>2</v>
      </c>
    </row>
    <row r="1843" spans="1:9" x14ac:dyDescent="0.3">
      <c r="A1843" t="str">
        <f t="shared" si="201"/>
        <v>20273ma</v>
      </c>
      <c r="B1843">
        <f t="shared" si="199"/>
        <v>3</v>
      </c>
      <c r="C1843" s="18">
        <f t="shared" si="197"/>
        <v>46405</v>
      </c>
      <c r="D1843" t="str">
        <f t="shared" si="198"/>
        <v>ma</v>
      </c>
      <c r="E1843">
        <f t="shared" si="202"/>
        <v>2027</v>
      </c>
      <c r="F1843" t="str">
        <f t="shared" si="203"/>
        <v/>
      </c>
      <c r="G1843" s="122" t="str">
        <f t="shared" si="204"/>
        <v/>
      </c>
      <c r="H1843" s="122" t="str">
        <f t="shared" si="205"/>
        <v/>
      </c>
      <c r="I1843">
        <f t="shared" si="200"/>
        <v>3</v>
      </c>
    </row>
    <row r="1844" spans="1:9" x14ac:dyDescent="0.3">
      <c r="A1844" t="str">
        <f t="shared" si="201"/>
        <v>20273di</v>
      </c>
      <c r="B1844">
        <f t="shared" si="199"/>
        <v>3</v>
      </c>
      <c r="C1844" s="18">
        <f t="shared" si="197"/>
        <v>46406</v>
      </c>
      <c r="D1844" t="str">
        <f t="shared" si="198"/>
        <v>di</v>
      </c>
      <c r="E1844">
        <f t="shared" si="202"/>
        <v>2027</v>
      </c>
      <c r="F1844" t="str">
        <f t="shared" si="203"/>
        <v/>
      </c>
      <c r="G1844" s="122" t="str">
        <f t="shared" si="204"/>
        <v/>
      </c>
      <c r="H1844" s="122" t="str">
        <f t="shared" si="205"/>
        <v/>
      </c>
      <c r="I1844">
        <f t="shared" si="200"/>
        <v>3</v>
      </c>
    </row>
    <row r="1845" spans="1:9" x14ac:dyDescent="0.3">
      <c r="A1845" t="str">
        <f t="shared" si="201"/>
        <v>20273wo</v>
      </c>
      <c r="B1845">
        <f t="shared" si="199"/>
        <v>3</v>
      </c>
      <c r="C1845" s="18">
        <f t="shared" si="197"/>
        <v>46407</v>
      </c>
      <c r="D1845" t="str">
        <f t="shared" si="198"/>
        <v>wo</v>
      </c>
      <c r="E1845">
        <f t="shared" si="202"/>
        <v>2027</v>
      </c>
      <c r="F1845" t="str">
        <f t="shared" si="203"/>
        <v/>
      </c>
      <c r="G1845" s="122" t="str">
        <f t="shared" si="204"/>
        <v/>
      </c>
      <c r="H1845" s="122" t="str">
        <f t="shared" si="205"/>
        <v/>
      </c>
      <c r="I1845">
        <f t="shared" si="200"/>
        <v>3</v>
      </c>
    </row>
    <row r="1846" spans="1:9" x14ac:dyDescent="0.3">
      <c r="A1846" t="str">
        <f t="shared" si="201"/>
        <v>20273do</v>
      </c>
      <c r="B1846">
        <f t="shared" si="199"/>
        <v>3</v>
      </c>
      <c r="C1846" s="18">
        <f t="shared" si="197"/>
        <v>46408</v>
      </c>
      <c r="D1846" t="str">
        <f t="shared" si="198"/>
        <v>do</v>
      </c>
      <c r="E1846">
        <f t="shared" si="202"/>
        <v>2027</v>
      </c>
      <c r="F1846" t="str">
        <f t="shared" si="203"/>
        <v/>
      </c>
      <c r="G1846" s="122" t="str">
        <f t="shared" si="204"/>
        <v/>
      </c>
      <c r="H1846" s="122" t="str">
        <f t="shared" si="205"/>
        <v/>
      </c>
      <c r="I1846">
        <f t="shared" si="200"/>
        <v>3</v>
      </c>
    </row>
    <row r="1847" spans="1:9" x14ac:dyDescent="0.3">
      <c r="A1847" t="str">
        <f t="shared" ref="A1847:A1849" si="206">E1847&amp;B1847&amp;D1847</f>
        <v>20273vr</v>
      </c>
      <c r="B1847">
        <f t="shared" si="199"/>
        <v>3</v>
      </c>
      <c r="C1847" s="18">
        <f t="shared" si="197"/>
        <v>46409</v>
      </c>
      <c r="D1847" t="str">
        <f t="shared" si="198"/>
        <v>vr</v>
      </c>
      <c r="E1847">
        <f t="shared" ref="E1847:E1849" si="207">YEAR(C1847)</f>
        <v>2027</v>
      </c>
      <c r="F1847" t="str">
        <f t="shared" ref="F1847:F1849" si="208">IF(AND(C1847&gt;=$N$4,C1847&lt;=$O$4),"Vakantie",IF(AND(C1847&gt;=$N$5,C1847&lt;=$O$5),"Vakantie",IF(AND(C1847&gt;=$N$6,C1847&lt;=$O$6),"Vakantie",IF(AND(C1847&gt;=$N$7,C1847&lt;=$O$7),"Vakantie",IF(AND(C1847&gt;=$N$8,C1847&lt;=$O$8),"Vakantie",IF(AND(C1847&gt;=$N$9,C1847&lt;=$O$9),"Vakantie",IF(AND(C1847&gt;=$N$10,C1847&lt;=$O$10),"Vakantie",IF(AND(C1847&gt;=$N$11,C1847&lt;=$O$11),"Vakantie",IF(AND(C1847&gt;=$N$12,C1847&lt;=$O$12),"Vakantie",IF(AND(C1847&gt;=$N$13,C1847&lt;=$O$13),"Vakantie",IF(AND(C1847&gt;=$N$14,C1847&lt;=$O$14),"Vakantie",IF(AND(C1847&gt;=$N$15,C1847&lt;=$O$15),"Vakantie",IF(AND(C1847&gt;=$N$16,C1847&lt;=$O$16),"Vakantie",IF(AND(C1847&gt;=$N$17,C1847&lt;=$O$17),"Vakantie",IF(AND(C1847&gt;=$N$18,C1847&lt;=$O$18),"Vakantie",IF(AND(C1847&gt;=$N$19,C1847&lt;=$O$19),"Vakantie",IF(AND(C1847&gt;=$N$20,C1847&lt;=$O$20),"Vakantie",IF(AND(C1847&gt;=$N$21,C1847&lt;=$O$21),"Vakantie",IF(AND(C1847&gt;=$N$22,C1847&lt;=$O$22),"Vakantie",IF(AND(C1847&gt;=$N$23,C1847&lt;=$O$23),"Vakantie",IF(AND(C1847&gt;=$N$24,C1847&lt;=$O$24),"Vakantie",IF(AND(C1847&gt;=$N$25,C1847&lt;=$O$25),"Vakantie",IF(AND(C1847&gt;=$N$26,C1847&lt;=$O$26),"Vakantie",IF(AND(C1847&gt;=$N$27,C1847&lt;=$O$27),"Vakantie",IF(AND(C1847&gt;=$N$28,C1847&lt;=$O$28),"Vakantie",IF(AND(C1847&gt;=$N$29,C1847&lt;=$O$29),"Vakantie",IF(AND(C1847&gt;=$N$30,C1847&lt;=$O$30),"Vakantie",IF(AND(C1847&gt;=$N$31,C1847&lt;=$O$31),"Vakantie",IF(AND(C1847&gt;=$N$32,C1847&lt;=$O$32),"Vakantie",IF(AND(C1847&gt;=$N$33,C1847&lt;=$O$33),"Vakantie",IF(AND(C1847&gt;=$N$34,C1847&lt;=$O$34),"Vakantie",IF(AND(C1847&gt;=$N$35,C1847&lt;=$O$35),"Vakantie",IF(AND(C1847&gt;=$N$36,C1847&lt;=$O$36),"Vakantie",IF(AND(C1847&gt;=$N$37,C1847&lt;=$O$37),"Vakantie",IF(AND(C1847&gt;=$N$38,C1847&lt;=$O$38),"Vakantie",IF(AND(C1847&gt;=$N$39,C1847&lt;=$O$39),"Vakantie",IF(AND(C1847&gt;=$N$40,C1847&lt;=$O$40),"Vakantie",IF(AND(C1847&gt;=$N$41,C1847&lt;=$O$41),"Vakantie",IF(AND(C1847&gt;=$N$42,C1847&lt;=$O$42),"Vakantie",IF(AND(C1847&gt;=$N$43,C1847&lt;=$O$43),"Vakantie",IF(AND(C1847&gt;=$N$44,C1847&lt;=$O$44),"Vakantie",IF(AND(C1847&gt;=$N$45,C1847&lt;=$O$45),"Vakantie",IF(AND(C1847&gt;=$N$46,C1847&lt;=$O$46),"Vakantie",IF(AND(C1847&gt;=$N$47,C1847&lt;=$O$47),"Vakantie",IF(AND(C1847&gt;=$N$48,C1847&lt;=$O$48),"Vakantie",IF(AND(C1847&gt;=$N$49,C1847&lt;=$O$49),"Vakantie",IF(AND(C1847&gt;=$N$50,C1847&lt;=$O$50),"Vakantie",IF(AND(C1847&gt;=$N$51,C1847&lt;=$O$51),"Vakantie",IF(AND(C1847&gt;=$N$52,C1847&lt;=$O$52),"Vakantie",IF(AND(C1847&gt;=$N$53,C1847&lt;=$O$53),"Vakantie",IF(AND(C1847&gt;=$N$54,C1847&lt;=$O$54),"Vakantie",IF(AND(C1847&gt;=$N$55,C1847&lt;=$O$55),"Vakantie",IF(AND(C1847&gt;=$N$56,C1847&lt;=$O$56),"Vakantie",IF(AND(C1847&gt;=$N$57,C1847&lt;=$O$57),"Vakantie",IF(AND(C1847&gt;=$N$58,C1847&lt;=$O$58),"Vakantie",IF(AND(C1847&gt;=$N$59,C1847&lt;=$O$59),"Vakantie",IF(AND(C1847&gt;=$N$60,C1847&lt;=$O$60),"Vakantie",IF(AND(C1847&gt;=$N$61,C1847&lt;=$O$61),"Vakantie",IF(AND(C1847&gt;=$N$62,C1847&lt;=$O$62),"Vakantie",IF(AND(C1847&gt;=$N$63,C1847&lt;=$O$63),"Vakantie",""))))))))))))))))))))))))))))))))))))))))))))))))))))))))))))</f>
        <v/>
      </c>
      <c r="G1847" s="122" t="str">
        <f t="shared" ref="G1847:G1849" si="209">IF(AND(C1847&gt;=$S$4,C1847&lt;=$T$4),"Vakantie",IF(AND(C1847&gt;=$S$5,C1847&lt;=$T$5),"Vakantie",IF(AND(C1847&gt;=$S$6,C1847&lt;=$T$6),"Vakantie",IF(AND(C1847&gt;=$S$7,C1847&lt;=$T$7),"Vakantie",IF(AND(C1847&gt;=$S$8,C1847&lt;=$T$8),"Vakantie",IF(AND(C1847&gt;=$S$9,C1847&lt;=$T$9),"Vakantie",IF(AND(C1847&gt;=$S$10,C1847&lt;=$T$10),"Vakantie",IF(AND(C1847&gt;=$S$11,C1847&lt;=$T$11),"Vakantie",IF(AND(C1847&gt;=$S$12,C1847&lt;=$T$12),"Vakantie",IF(AND(C1847&gt;=$S$13,C1847&lt;=$T$13),"Vakantie",IF(AND(C1847&gt;=$S$14,C1847&lt;=$T$14),"Vakantie",IF(AND(C1847&gt;=$S$15,C1847&lt;=$T$15),"Vakantie",IF(AND(C1847&gt;=$S$16,C1847&lt;=$T$16),"Vakantie",IF(AND(C1847&gt;=$S$17,C1847&lt;=$T$17),"Vakantie",IF(AND(C1847&gt;=$S$18,C1847&lt;=$T$18),"Vakantie",IF(AND(C1847&gt;=$S$19,C1847&lt;=$T$19),"Vakantie",IF(AND(C1847&gt;=$S$20,C1847&lt;=$T$20),"Vakantie",IF(AND(C1847&gt;=$S$21,C1847&lt;=$T$21),"Vakantie",IF(AND(C1847&gt;=$S$22,C1847&lt;=$T$22),"Vakantie",IF(AND(C1847&gt;=$S$23,C1847&lt;=$T$23),"Vakantie",IF(AND(C1847&gt;=$S$24,C1847&lt;=$T$24),"Vakantie",IF(AND(C1847&gt;=$S$25,C1847&lt;=$T$25),"Vakantie",IF(AND(C1847&gt;=$S$26,C1847&lt;=$T$26),"Vakantie",IF(AND(C1847&gt;=$S$27,C1847&lt;=$T$27),"Vakantie",IF(AND(C1847&gt;=$S$28,C1847&lt;=$T$28),"Vakantie",IF(AND(C1847&gt;=$S$29,C1847&lt;=$T$29),"Vakantie",IF(AND(C1847&gt;=$S$30,C1847&lt;=$T$30),"Vakantie",IF(AND(C1847&gt;=$S$31,C1847&lt;=$T$31),"Vakantie",IF(AND(C1847&gt;=$S$32,C1847&lt;=$T$32),"Vakantie",IF(AND(C1847&gt;=$S$33,C1847&lt;=$T$33),"Vakantie",IF(AND(C1847&gt;=$S$34,C1847&lt;=$T$34),"Vakantie",IF(AND(C1847&gt;=$S$35,C1847&lt;=$T$35),"Vakantie",IF(AND(C1847&gt;=$S$36,C1847&lt;=$T$36),"Vakantie",IF(AND(C1847&gt;=$S$37,C1847&lt;=$T$37),"Vakantie",IF(AND(C1847&gt;=$S$38,C1847&lt;=$T$38),"Vakantie",IF(AND(C1847&gt;=$S$39,C1847&lt;=$T$39),"Vakantie",IF(AND(C1847&gt;=$S$40,C1847&lt;=$T$40),"Vakantie",IF(AND(C1847&gt;=$S$41,C1847&lt;=$T$41),"Vakantie",IF(AND(C1847&gt;=$S$42,C1847&lt;=$T$42),"Vakantie",IF(AND(C1847&gt;=$S$43,C1847&lt;=$T$43),"Vakantie",IF(AND(C1847&gt;=$S$44,C1847&lt;=$T$44),"Vakantie",IF(AND(C1847&gt;=$S$45,C1847&lt;=$T$45),"Vakantie",IF(AND(C1847&gt;=$S$46,C1847&lt;=$T$46),"Vakantie",IF(AND(C1847&gt;=$S$47,C1847&lt;=$T$47),"Vakantie",IF(AND(C1847&gt;=$S$48,C1847&lt;=$T$48),"Vakantie",IF(AND(C1847&gt;=$S$49,C1847&lt;=$T$49),"Vakantie",IF(AND(C1847&gt;=$S$50,C1847&lt;=$T$50),"Vakantie",IF(AND(C1847&gt;=$S$51,C1847&lt;=$T$51),"Vakantie",IF(AND(C1847&gt;=$S$52,C1847&lt;=$T$52),"Vakantie",IF(AND(C1847&gt;=$S$53,C1847&lt;=$T$53),"Vakantie",IF(AND(C1847&gt;=$S$54,C1847&lt;=$T$54),"Vakantie",IF(AND(C1847&gt;=$S$55,C1847&lt;=$T$55),"Vakantie",IF(AND(C1847&gt;=$S$56,C1847&lt;=$T$56),"Vakantie",IF(AND(C1847&gt;=$S$57,C1847&lt;=$T$57),"Vakantie",IF(AND(C1847&gt;=$S$58,C1847&lt;=$T$58),"Vakantie",IF(AND(C1847&gt;=$S$59,C1847&lt;=$T$59),"Vakantie",IF(AND(C1847&gt;=$S$60,C1847&lt;=$T$60),"Vakantie",IF(AND(C1847&gt;=$S$61,C1847&lt;=$T$61),"Vakantie",IF(AND(C1847&gt;=$S$62,C1847&lt;=$T$62),"Vakantie",IF(AND(C1847&gt;=$S$63,C1847&lt;=$T$63),"Vakantie",""))))))))))))))))))))))))))))))))))))))))))))))))))))))))))))</f>
        <v/>
      </c>
      <c r="H1847" s="122" t="str">
        <f t="shared" ref="H1847:H1849" si="210">IF(AND(C1847&gt;=$X$4,C1847&lt;=$Y$4),"Vakantie",IF(AND(C1847&gt;=$X$5,C1847&lt;=$Y$5),"Vakantie",IF(AND(C1847&gt;=$X$6,C1847&lt;=$Y$6),"Vakantie",IF(AND(C1847&gt;=$X$7,C1847&lt;=$Y$7),"Vakantie",IF(AND(C1847&gt;=$X$8,C1847&lt;=$Y$8),"Vakantie",IF(AND(C1847&gt;=$X$9,C1847&lt;=$Y$9),"Vakantie",IF(AND(C1847&gt;=$X$10,C1847&lt;=$Y$10),"Vakantie",IF(AND(C1847&gt;=$X$11,C1847&lt;=$Y$11),"Vakantie",IF(AND(C1847&gt;=$X$12,C1847&lt;=$Y$12),"Vakantie",IF(AND(C1847&gt;=$X$13,C1847&lt;=$Y$13),"Vakantie",IF(AND(C1847&gt;=$X$14,C1847&lt;=$Y$14),"Vakantie",IF(AND(C1847&gt;=$X$15,C1847&lt;=$Y$15),"Vakantie",IF(AND(C1847&gt;=$X$16,C1847&lt;=$Y$16),"Vakantie",IF(AND(C1847&gt;=$X$17,C1847&lt;=$Y$17),"Vakantie",IF(AND(C1847&gt;=$X$18,C1847&lt;=$Y$18),"Vakantie",IF(AND(C1847&gt;=$X$19,C1847&lt;=$Y$19),"Vakantie",IF(AND(C1847&gt;=$X$20,C1847&lt;=$Y$20),"Vakantie",IF(AND(C1847&gt;=$X$21,C1847&lt;=$Y$21),"Vakantie",IF(AND(C1847&gt;=$X$22,C1847&lt;=$Y$22),"Vakantie",IF(AND(C1847&gt;=$X$23,C1847&lt;=$Y$23),"Vakantie",IF(AND(C1847&gt;=$X$24,C1847&lt;=$Y$24),"Vakantie",IF(AND(C1847&gt;=$X$25,C1847&lt;=$Y$25),"Vakantie",IF(AND(C1847&gt;=$X$26,C1847&lt;=$Y$26),"Vakantie",IF(AND(C1847&gt;=$X$27,C1847&lt;=$Y$27),"Vakantie",IF(AND(C1847&gt;=$X$28,C1847&lt;=$Y$28),"Vakantie",IF(AND(C1847&gt;=$X$29,C1847&lt;=$Y$29),"Vakantie",IF(AND(C1847&gt;=$X$30,C1847&lt;=$Y$30),"Vakantie",IF(AND(C1847&gt;=$X$31,C1847&lt;=$Y$31),"Vakantie",IF(AND(C1847&gt;=$X$32,C1847&lt;=$Y$32),"Vakantie",IF(AND(C1847&gt;=$X$33,C1847&lt;=$Y$33),"Vakantie",IF(AND(C1847&gt;=$X$34,C1847&lt;=$Y$34),"Vakantie",IF(AND(C1847&gt;=$X$35,C1847&lt;=$Y$35),"Vakantie",IF(AND(C1847&gt;=$X$36,C1847&lt;=$Y$36),"Vakantie",IF(AND(C1847&gt;=$X$37,C1847&lt;=$Y$37),"Vakantie",IF(AND(C1847&gt;=$X$38,C1847&lt;=$Y$38),"Vakantie",IF(AND(C1847&gt;=$X$39,C1847&lt;=$Y$39),"Vakantie",IF(AND(C1847&gt;=$X$40,C1847&lt;=$Y$40),"Vakantie",IF(AND(C1847&gt;=$X$41,C1847&lt;=$Y$41),"Vakantie",IF(AND(C1847&gt;=$X$42,C1847&lt;=$Y$42),"Vakantie",IF(AND(C1847&gt;=$X$43,C1847&lt;=$Y$43),"Vakantie",IF(AND(C1847&gt;=$X$44,C1847&lt;=$Y$44),"Vakantie",IF(AND(C1847&gt;=$X$45,C1847&lt;=$Y$45),"Vakantie",IF(AND(C1847&gt;=$X$46,C1847&lt;=$Y$46),"Vakantie",IF(AND(C1847&gt;=$X$47,C1847&lt;=$Y$47),"Vakantie",IF(AND(C1847&gt;=$X$48,C1847&lt;=$Y$48),"Vakantie",IF(AND(C1847&gt;=$X$49,C1847&lt;=$Y$49),"Vakantie",IF(AND(C1847&gt;=$X$50,C1847&lt;=$Y$50),"Vakantie",IF(AND(C1847&gt;=$X$51,C1847&lt;=$Y$51),"Vakantie",IF(AND(C1847&gt;=$X$52,C1847&lt;=$Y$52),"Vakantie",IF(AND(C1847&gt;=$X$53,C1847&lt;=$Y$53),"Vakantie",IF(AND(C1847&gt;=$X$54,C1847&lt;=$Y$54),"Vakantie",IF(AND(C1847&gt;=$X$55,C1847&lt;=$Y$55),"Vakantie",IF(AND(C1847&gt;=$X$56,C1847&lt;=$Y$56),"Vakantie",IF(AND(C1847&gt;=$X$57,C1847&lt;=$Y$57),"Vakantie",IF(AND(C1847&gt;=$X$58,C1847&lt;=$Y$58),"Vakantie",IF(AND(C1847&gt;=$X$59,C1847&lt;=$Y$59),"Vakantie",IF(AND(C1847&gt;=$X$60,C1847&lt;=$Y$60),"Vakantie",IF(AND(C1847&gt;=$X$61,C1847&lt;=$Y$61),"Vakantie",IF(AND(C1847&gt;=$X$62,C1847&lt;=$Y$62),"Vakantie",IF(AND(C1847&gt;=$X$63,C1847&lt;=$Y$63),"Vakantie",""))))))))))))))))))))))))))))))))))))))))))))))))))))))))))))</f>
        <v/>
      </c>
      <c r="I1847">
        <f t="shared" si="200"/>
        <v>3</v>
      </c>
    </row>
    <row r="1848" spans="1:9" x14ac:dyDescent="0.3">
      <c r="A1848" t="str">
        <f t="shared" si="206"/>
        <v>20273za</v>
      </c>
      <c r="B1848">
        <f t="shared" si="199"/>
        <v>3</v>
      </c>
      <c r="C1848" s="18">
        <f t="shared" si="197"/>
        <v>46410</v>
      </c>
      <c r="D1848" t="str">
        <f t="shared" si="198"/>
        <v>za</v>
      </c>
      <c r="E1848">
        <f t="shared" si="207"/>
        <v>2027</v>
      </c>
      <c r="F1848" t="str">
        <f t="shared" si="208"/>
        <v/>
      </c>
      <c r="G1848" s="122" t="str">
        <f t="shared" si="209"/>
        <v/>
      </c>
      <c r="H1848" s="122" t="str">
        <f t="shared" si="210"/>
        <v/>
      </c>
      <c r="I1848">
        <f t="shared" si="200"/>
        <v>3</v>
      </c>
    </row>
    <row r="1849" spans="1:9" x14ac:dyDescent="0.3">
      <c r="A1849" t="str">
        <f t="shared" si="206"/>
        <v>20273zo</v>
      </c>
      <c r="B1849">
        <f t="shared" si="199"/>
        <v>3</v>
      </c>
      <c r="C1849" s="18">
        <f t="shared" si="197"/>
        <v>46411</v>
      </c>
      <c r="D1849" t="str">
        <f t="shared" si="198"/>
        <v>zo</v>
      </c>
      <c r="E1849">
        <f t="shared" si="207"/>
        <v>2027</v>
      </c>
      <c r="F1849" t="str">
        <f t="shared" si="208"/>
        <v/>
      </c>
      <c r="G1849" s="122" t="str">
        <f t="shared" si="209"/>
        <v/>
      </c>
      <c r="H1849" s="122" t="str">
        <f t="shared" si="210"/>
        <v/>
      </c>
      <c r="I1849">
        <f t="shared" si="200"/>
        <v>3</v>
      </c>
    </row>
    <row r="1850" spans="1:9" x14ac:dyDescent="0.3">
      <c r="A1850" t="str">
        <f t="shared" ref="A1850:A1913" si="211">E1850&amp;B1850&amp;D1850</f>
        <v>20274ma</v>
      </c>
      <c r="B1850">
        <f t="shared" si="199"/>
        <v>4</v>
      </c>
      <c r="C1850" s="18">
        <f t="shared" si="197"/>
        <v>46412</v>
      </c>
      <c r="D1850" t="str">
        <f t="shared" si="198"/>
        <v>ma</v>
      </c>
      <c r="E1850">
        <f t="shared" ref="E1850:E1913" si="212">YEAR(C1850)</f>
        <v>2027</v>
      </c>
      <c r="F1850" t="str">
        <f t="shared" ref="F1850:F1913" si="213">IF(AND(C1850&gt;=$N$4,C1850&lt;=$O$4),"Vakantie",IF(AND(C1850&gt;=$N$5,C1850&lt;=$O$5),"Vakantie",IF(AND(C1850&gt;=$N$6,C1850&lt;=$O$6),"Vakantie",IF(AND(C1850&gt;=$N$7,C1850&lt;=$O$7),"Vakantie",IF(AND(C1850&gt;=$N$8,C1850&lt;=$O$8),"Vakantie",IF(AND(C1850&gt;=$N$9,C1850&lt;=$O$9),"Vakantie",IF(AND(C1850&gt;=$N$10,C1850&lt;=$O$10),"Vakantie",IF(AND(C1850&gt;=$N$11,C1850&lt;=$O$11),"Vakantie",IF(AND(C1850&gt;=$N$12,C1850&lt;=$O$12),"Vakantie",IF(AND(C1850&gt;=$N$13,C1850&lt;=$O$13),"Vakantie",IF(AND(C1850&gt;=$N$14,C1850&lt;=$O$14),"Vakantie",IF(AND(C1850&gt;=$N$15,C1850&lt;=$O$15),"Vakantie",IF(AND(C1850&gt;=$N$16,C1850&lt;=$O$16),"Vakantie",IF(AND(C1850&gt;=$N$17,C1850&lt;=$O$17),"Vakantie",IF(AND(C1850&gt;=$N$18,C1850&lt;=$O$18),"Vakantie",IF(AND(C1850&gt;=$N$19,C1850&lt;=$O$19),"Vakantie",IF(AND(C1850&gt;=$N$20,C1850&lt;=$O$20),"Vakantie",IF(AND(C1850&gt;=$N$21,C1850&lt;=$O$21),"Vakantie",IF(AND(C1850&gt;=$N$22,C1850&lt;=$O$22),"Vakantie",IF(AND(C1850&gt;=$N$23,C1850&lt;=$O$23),"Vakantie",IF(AND(C1850&gt;=$N$24,C1850&lt;=$O$24),"Vakantie",IF(AND(C1850&gt;=$N$25,C1850&lt;=$O$25),"Vakantie",IF(AND(C1850&gt;=$N$26,C1850&lt;=$O$26),"Vakantie",IF(AND(C1850&gt;=$N$27,C1850&lt;=$O$27),"Vakantie",IF(AND(C1850&gt;=$N$28,C1850&lt;=$O$28),"Vakantie",IF(AND(C1850&gt;=$N$29,C1850&lt;=$O$29),"Vakantie",IF(AND(C1850&gt;=$N$30,C1850&lt;=$O$30),"Vakantie",IF(AND(C1850&gt;=$N$31,C1850&lt;=$O$31),"Vakantie",IF(AND(C1850&gt;=$N$32,C1850&lt;=$O$32),"Vakantie",IF(AND(C1850&gt;=$N$33,C1850&lt;=$O$33),"Vakantie",IF(AND(C1850&gt;=$N$34,C1850&lt;=$O$34),"Vakantie",IF(AND(C1850&gt;=$N$35,C1850&lt;=$O$35),"Vakantie",IF(AND(C1850&gt;=$N$36,C1850&lt;=$O$36),"Vakantie",IF(AND(C1850&gt;=$N$37,C1850&lt;=$O$37),"Vakantie",IF(AND(C1850&gt;=$N$38,C1850&lt;=$O$38),"Vakantie",IF(AND(C1850&gt;=$N$39,C1850&lt;=$O$39),"Vakantie",IF(AND(C1850&gt;=$N$40,C1850&lt;=$O$40),"Vakantie",IF(AND(C1850&gt;=$N$41,C1850&lt;=$O$41),"Vakantie",IF(AND(C1850&gt;=$N$42,C1850&lt;=$O$42),"Vakantie",IF(AND(C1850&gt;=$N$43,C1850&lt;=$O$43),"Vakantie",IF(AND(C1850&gt;=$N$44,C1850&lt;=$O$44),"Vakantie",IF(AND(C1850&gt;=$N$45,C1850&lt;=$O$45),"Vakantie",IF(AND(C1850&gt;=$N$46,C1850&lt;=$O$46),"Vakantie",IF(AND(C1850&gt;=$N$47,C1850&lt;=$O$47),"Vakantie",IF(AND(C1850&gt;=$N$48,C1850&lt;=$O$48),"Vakantie",IF(AND(C1850&gt;=$N$49,C1850&lt;=$O$49),"Vakantie",IF(AND(C1850&gt;=$N$50,C1850&lt;=$O$50),"Vakantie",IF(AND(C1850&gt;=$N$51,C1850&lt;=$O$51),"Vakantie",IF(AND(C1850&gt;=$N$52,C1850&lt;=$O$52),"Vakantie",IF(AND(C1850&gt;=$N$53,C1850&lt;=$O$53),"Vakantie",IF(AND(C1850&gt;=$N$54,C1850&lt;=$O$54),"Vakantie",IF(AND(C1850&gt;=$N$55,C1850&lt;=$O$55),"Vakantie",IF(AND(C1850&gt;=$N$56,C1850&lt;=$O$56),"Vakantie",IF(AND(C1850&gt;=$N$57,C1850&lt;=$O$57),"Vakantie",IF(AND(C1850&gt;=$N$58,C1850&lt;=$O$58),"Vakantie",IF(AND(C1850&gt;=$N$59,C1850&lt;=$O$59),"Vakantie",IF(AND(C1850&gt;=$N$60,C1850&lt;=$O$60),"Vakantie",IF(AND(C1850&gt;=$N$61,C1850&lt;=$O$61),"Vakantie",IF(AND(C1850&gt;=$N$62,C1850&lt;=$O$62),"Vakantie",IF(AND(C1850&gt;=$N$63,C1850&lt;=$O$63),"Vakantie",""))))))))))))))))))))))))))))))))))))))))))))))))))))))))))))</f>
        <v/>
      </c>
      <c r="G1850" s="122" t="str">
        <f t="shared" ref="G1850:G1913" si="214">IF(AND(C1850&gt;=$S$4,C1850&lt;=$T$4),"Vakantie",IF(AND(C1850&gt;=$S$5,C1850&lt;=$T$5),"Vakantie",IF(AND(C1850&gt;=$S$6,C1850&lt;=$T$6),"Vakantie",IF(AND(C1850&gt;=$S$7,C1850&lt;=$T$7),"Vakantie",IF(AND(C1850&gt;=$S$8,C1850&lt;=$T$8),"Vakantie",IF(AND(C1850&gt;=$S$9,C1850&lt;=$T$9),"Vakantie",IF(AND(C1850&gt;=$S$10,C1850&lt;=$T$10),"Vakantie",IF(AND(C1850&gt;=$S$11,C1850&lt;=$T$11),"Vakantie",IF(AND(C1850&gt;=$S$12,C1850&lt;=$T$12),"Vakantie",IF(AND(C1850&gt;=$S$13,C1850&lt;=$T$13),"Vakantie",IF(AND(C1850&gt;=$S$14,C1850&lt;=$T$14),"Vakantie",IF(AND(C1850&gt;=$S$15,C1850&lt;=$T$15),"Vakantie",IF(AND(C1850&gt;=$S$16,C1850&lt;=$T$16),"Vakantie",IF(AND(C1850&gt;=$S$17,C1850&lt;=$T$17),"Vakantie",IF(AND(C1850&gt;=$S$18,C1850&lt;=$T$18),"Vakantie",IF(AND(C1850&gt;=$S$19,C1850&lt;=$T$19),"Vakantie",IF(AND(C1850&gt;=$S$20,C1850&lt;=$T$20),"Vakantie",IF(AND(C1850&gt;=$S$21,C1850&lt;=$T$21),"Vakantie",IF(AND(C1850&gt;=$S$22,C1850&lt;=$T$22),"Vakantie",IF(AND(C1850&gt;=$S$23,C1850&lt;=$T$23),"Vakantie",IF(AND(C1850&gt;=$S$24,C1850&lt;=$T$24),"Vakantie",IF(AND(C1850&gt;=$S$25,C1850&lt;=$T$25),"Vakantie",IF(AND(C1850&gt;=$S$26,C1850&lt;=$T$26),"Vakantie",IF(AND(C1850&gt;=$S$27,C1850&lt;=$T$27),"Vakantie",IF(AND(C1850&gt;=$S$28,C1850&lt;=$T$28),"Vakantie",IF(AND(C1850&gt;=$S$29,C1850&lt;=$T$29),"Vakantie",IF(AND(C1850&gt;=$S$30,C1850&lt;=$T$30),"Vakantie",IF(AND(C1850&gt;=$S$31,C1850&lt;=$T$31),"Vakantie",IF(AND(C1850&gt;=$S$32,C1850&lt;=$T$32),"Vakantie",IF(AND(C1850&gt;=$S$33,C1850&lt;=$T$33),"Vakantie",IF(AND(C1850&gt;=$S$34,C1850&lt;=$T$34),"Vakantie",IF(AND(C1850&gt;=$S$35,C1850&lt;=$T$35),"Vakantie",IF(AND(C1850&gt;=$S$36,C1850&lt;=$T$36),"Vakantie",IF(AND(C1850&gt;=$S$37,C1850&lt;=$T$37),"Vakantie",IF(AND(C1850&gt;=$S$38,C1850&lt;=$T$38),"Vakantie",IF(AND(C1850&gt;=$S$39,C1850&lt;=$T$39),"Vakantie",IF(AND(C1850&gt;=$S$40,C1850&lt;=$T$40),"Vakantie",IF(AND(C1850&gt;=$S$41,C1850&lt;=$T$41),"Vakantie",IF(AND(C1850&gt;=$S$42,C1850&lt;=$T$42),"Vakantie",IF(AND(C1850&gt;=$S$43,C1850&lt;=$T$43),"Vakantie",IF(AND(C1850&gt;=$S$44,C1850&lt;=$T$44),"Vakantie",IF(AND(C1850&gt;=$S$45,C1850&lt;=$T$45),"Vakantie",IF(AND(C1850&gt;=$S$46,C1850&lt;=$T$46),"Vakantie",IF(AND(C1850&gt;=$S$47,C1850&lt;=$T$47),"Vakantie",IF(AND(C1850&gt;=$S$48,C1850&lt;=$T$48),"Vakantie",IF(AND(C1850&gt;=$S$49,C1850&lt;=$T$49),"Vakantie",IF(AND(C1850&gt;=$S$50,C1850&lt;=$T$50),"Vakantie",IF(AND(C1850&gt;=$S$51,C1850&lt;=$T$51),"Vakantie",IF(AND(C1850&gt;=$S$52,C1850&lt;=$T$52),"Vakantie",IF(AND(C1850&gt;=$S$53,C1850&lt;=$T$53),"Vakantie",IF(AND(C1850&gt;=$S$54,C1850&lt;=$T$54),"Vakantie",IF(AND(C1850&gt;=$S$55,C1850&lt;=$T$55),"Vakantie",IF(AND(C1850&gt;=$S$56,C1850&lt;=$T$56),"Vakantie",IF(AND(C1850&gt;=$S$57,C1850&lt;=$T$57),"Vakantie",IF(AND(C1850&gt;=$S$58,C1850&lt;=$T$58),"Vakantie",IF(AND(C1850&gt;=$S$59,C1850&lt;=$T$59),"Vakantie",IF(AND(C1850&gt;=$S$60,C1850&lt;=$T$60),"Vakantie",IF(AND(C1850&gt;=$S$61,C1850&lt;=$T$61),"Vakantie",IF(AND(C1850&gt;=$S$62,C1850&lt;=$T$62),"Vakantie",IF(AND(C1850&gt;=$S$63,C1850&lt;=$T$63),"Vakantie",""))))))))))))))))))))))))))))))))))))))))))))))))))))))))))))</f>
        <v/>
      </c>
      <c r="H1850" s="122" t="str">
        <f t="shared" ref="H1850:H1913" si="215">IF(AND(C1850&gt;=$X$4,C1850&lt;=$Y$4),"Vakantie",IF(AND(C1850&gt;=$X$5,C1850&lt;=$Y$5),"Vakantie",IF(AND(C1850&gt;=$X$6,C1850&lt;=$Y$6),"Vakantie",IF(AND(C1850&gt;=$X$7,C1850&lt;=$Y$7),"Vakantie",IF(AND(C1850&gt;=$X$8,C1850&lt;=$Y$8),"Vakantie",IF(AND(C1850&gt;=$X$9,C1850&lt;=$Y$9),"Vakantie",IF(AND(C1850&gt;=$X$10,C1850&lt;=$Y$10),"Vakantie",IF(AND(C1850&gt;=$X$11,C1850&lt;=$Y$11),"Vakantie",IF(AND(C1850&gt;=$X$12,C1850&lt;=$Y$12),"Vakantie",IF(AND(C1850&gt;=$X$13,C1850&lt;=$Y$13),"Vakantie",IF(AND(C1850&gt;=$X$14,C1850&lt;=$Y$14),"Vakantie",IF(AND(C1850&gt;=$X$15,C1850&lt;=$Y$15),"Vakantie",IF(AND(C1850&gt;=$X$16,C1850&lt;=$Y$16),"Vakantie",IF(AND(C1850&gt;=$X$17,C1850&lt;=$Y$17),"Vakantie",IF(AND(C1850&gt;=$X$18,C1850&lt;=$Y$18),"Vakantie",IF(AND(C1850&gt;=$X$19,C1850&lt;=$Y$19),"Vakantie",IF(AND(C1850&gt;=$X$20,C1850&lt;=$Y$20),"Vakantie",IF(AND(C1850&gt;=$X$21,C1850&lt;=$Y$21),"Vakantie",IF(AND(C1850&gt;=$X$22,C1850&lt;=$Y$22),"Vakantie",IF(AND(C1850&gt;=$X$23,C1850&lt;=$Y$23),"Vakantie",IF(AND(C1850&gt;=$X$24,C1850&lt;=$Y$24),"Vakantie",IF(AND(C1850&gt;=$X$25,C1850&lt;=$Y$25),"Vakantie",IF(AND(C1850&gt;=$X$26,C1850&lt;=$Y$26),"Vakantie",IF(AND(C1850&gt;=$X$27,C1850&lt;=$Y$27),"Vakantie",IF(AND(C1850&gt;=$X$28,C1850&lt;=$Y$28),"Vakantie",IF(AND(C1850&gt;=$X$29,C1850&lt;=$Y$29),"Vakantie",IF(AND(C1850&gt;=$X$30,C1850&lt;=$Y$30),"Vakantie",IF(AND(C1850&gt;=$X$31,C1850&lt;=$Y$31),"Vakantie",IF(AND(C1850&gt;=$X$32,C1850&lt;=$Y$32),"Vakantie",IF(AND(C1850&gt;=$X$33,C1850&lt;=$Y$33),"Vakantie",IF(AND(C1850&gt;=$X$34,C1850&lt;=$Y$34),"Vakantie",IF(AND(C1850&gt;=$X$35,C1850&lt;=$Y$35),"Vakantie",IF(AND(C1850&gt;=$X$36,C1850&lt;=$Y$36),"Vakantie",IF(AND(C1850&gt;=$X$37,C1850&lt;=$Y$37),"Vakantie",IF(AND(C1850&gt;=$X$38,C1850&lt;=$Y$38),"Vakantie",IF(AND(C1850&gt;=$X$39,C1850&lt;=$Y$39),"Vakantie",IF(AND(C1850&gt;=$X$40,C1850&lt;=$Y$40),"Vakantie",IF(AND(C1850&gt;=$X$41,C1850&lt;=$Y$41),"Vakantie",IF(AND(C1850&gt;=$X$42,C1850&lt;=$Y$42),"Vakantie",IF(AND(C1850&gt;=$X$43,C1850&lt;=$Y$43),"Vakantie",IF(AND(C1850&gt;=$X$44,C1850&lt;=$Y$44),"Vakantie",IF(AND(C1850&gt;=$X$45,C1850&lt;=$Y$45),"Vakantie",IF(AND(C1850&gt;=$X$46,C1850&lt;=$Y$46),"Vakantie",IF(AND(C1850&gt;=$X$47,C1850&lt;=$Y$47),"Vakantie",IF(AND(C1850&gt;=$X$48,C1850&lt;=$Y$48),"Vakantie",IF(AND(C1850&gt;=$X$49,C1850&lt;=$Y$49),"Vakantie",IF(AND(C1850&gt;=$X$50,C1850&lt;=$Y$50),"Vakantie",IF(AND(C1850&gt;=$X$51,C1850&lt;=$Y$51),"Vakantie",IF(AND(C1850&gt;=$X$52,C1850&lt;=$Y$52),"Vakantie",IF(AND(C1850&gt;=$X$53,C1850&lt;=$Y$53),"Vakantie",IF(AND(C1850&gt;=$X$54,C1850&lt;=$Y$54),"Vakantie",IF(AND(C1850&gt;=$X$55,C1850&lt;=$Y$55),"Vakantie",IF(AND(C1850&gt;=$X$56,C1850&lt;=$Y$56),"Vakantie",IF(AND(C1850&gt;=$X$57,C1850&lt;=$Y$57),"Vakantie",IF(AND(C1850&gt;=$X$58,C1850&lt;=$Y$58),"Vakantie",IF(AND(C1850&gt;=$X$59,C1850&lt;=$Y$59),"Vakantie",IF(AND(C1850&gt;=$X$60,C1850&lt;=$Y$60),"Vakantie",IF(AND(C1850&gt;=$X$61,C1850&lt;=$Y$61),"Vakantie",IF(AND(C1850&gt;=$X$62,C1850&lt;=$Y$62),"Vakantie",IF(AND(C1850&gt;=$X$63,C1850&lt;=$Y$63),"Vakantie",""))))))))))))))))))))))))))))))))))))))))))))))))))))))))))))</f>
        <v/>
      </c>
      <c r="I1850">
        <f t="shared" si="200"/>
        <v>4</v>
      </c>
    </row>
    <row r="1851" spans="1:9" x14ac:dyDescent="0.3">
      <c r="A1851" t="str">
        <f t="shared" si="211"/>
        <v>20274di</v>
      </c>
      <c r="B1851">
        <f t="shared" si="199"/>
        <v>4</v>
      </c>
      <c r="C1851" s="18">
        <f t="shared" si="197"/>
        <v>46413</v>
      </c>
      <c r="D1851" t="str">
        <f t="shared" si="198"/>
        <v>di</v>
      </c>
      <c r="E1851">
        <f t="shared" si="212"/>
        <v>2027</v>
      </c>
      <c r="F1851" t="str">
        <f t="shared" si="213"/>
        <v/>
      </c>
      <c r="G1851" s="122" t="str">
        <f t="shared" si="214"/>
        <v/>
      </c>
      <c r="H1851" s="122" t="str">
        <f t="shared" si="215"/>
        <v/>
      </c>
      <c r="I1851">
        <f t="shared" si="200"/>
        <v>4</v>
      </c>
    </row>
    <row r="1852" spans="1:9" x14ac:dyDescent="0.3">
      <c r="A1852" t="str">
        <f t="shared" si="211"/>
        <v>20274wo</v>
      </c>
      <c r="B1852">
        <f t="shared" si="199"/>
        <v>4</v>
      </c>
      <c r="C1852" s="18">
        <f t="shared" si="197"/>
        <v>46414</v>
      </c>
      <c r="D1852" t="str">
        <f t="shared" si="198"/>
        <v>wo</v>
      </c>
      <c r="E1852">
        <f t="shared" si="212"/>
        <v>2027</v>
      </c>
      <c r="F1852" t="str">
        <f t="shared" si="213"/>
        <v/>
      </c>
      <c r="G1852" s="122" t="str">
        <f t="shared" si="214"/>
        <v/>
      </c>
      <c r="H1852" s="122" t="str">
        <f t="shared" si="215"/>
        <v/>
      </c>
      <c r="I1852">
        <f t="shared" si="200"/>
        <v>4</v>
      </c>
    </row>
    <row r="1853" spans="1:9" x14ac:dyDescent="0.3">
      <c r="A1853" t="str">
        <f t="shared" si="211"/>
        <v>20274do</v>
      </c>
      <c r="B1853">
        <f t="shared" si="199"/>
        <v>4</v>
      </c>
      <c r="C1853" s="18">
        <f t="shared" si="197"/>
        <v>46415</v>
      </c>
      <c r="D1853" t="str">
        <f t="shared" si="198"/>
        <v>do</v>
      </c>
      <c r="E1853">
        <f t="shared" si="212"/>
        <v>2027</v>
      </c>
      <c r="F1853" t="str">
        <f t="shared" si="213"/>
        <v/>
      </c>
      <c r="G1853" s="122" t="str">
        <f t="shared" si="214"/>
        <v/>
      </c>
      <c r="H1853" s="122" t="str">
        <f t="shared" si="215"/>
        <v/>
      </c>
      <c r="I1853">
        <f t="shared" si="200"/>
        <v>4</v>
      </c>
    </row>
    <row r="1854" spans="1:9" x14ac:dyDescent="0.3">
      <c r="A1854" t="str">
        <f t="shared" si="211"/>
        <v>20274vr</v>
      </c>
      <c r="B1854">
        <f t="shared" si="199"/>
        <v>4</v>
      </c>
      <c r="C1854" s="18">
        <f t="shared" si="197"/>
        <v>46416</v>
      </c>
      <c r="D1854" t="str">
        <f t="shared" si="198"/>
        <v>vr</v>
      </c>
      <c r="E1854">
        <f t="shared" si="212"/>
        <v>2027</v>
      </c>
      <c r="F1854" t="str">
        <f t="shared" si="213"/>
        <v/>
      </c>
      <c r="G1854" s="122" t="str">
        <f t="shared" si="214"/>
        <v/>
      </c>
      <c r="H1854" s="122" t="str">
        <f t="shared" si="215"/>
        <v/>
      </c>
      <c r="I1854">
        <f t="shared" si="200"/>
        <v>4</v>
      </c>
    </row>
    <row r="1855" spans="1:9" x14ac:dyDescent="0.3">
      <c r="A1855" t="str">
        <f t="shared" si="211"/>
        <v>20274za</v>
      </c>
      <c r="B1855">
        <f t="shared" si="199"/>
        <v>4</v>
      </c>
      <c r="C1855" s="18">
        <f t="shared" si="197"/>
        <v>46417</v>
      </c>
      <c r="D1855" t="str">
        <f t="shared" si="198"/>
        <v>za</v>
      </c>
      <c r="E1855">
        <f t="shared" si="212"/>
        <v>2027</v>
      </c>
      <c r="F1855" t="str">
        <f t="shared" si="213"/>
        <v/>
      </c>
      <c r="G1855" s="122" t="str">
        <f t="shared" si="214"/>
        <v/>
      </c>
      <c r="H1855" s="122" t="str">
        <f t="shared" si="215"/>
        <v/>
      </c>
      <c r="I1855">
        <f t="shared" si="200"/>
        <v>4</v>
      </c>
    </row>
    <row r="1856" spans="1:9" x14ac:dyDescent="0.3">
      <c r="A1856" t="str">
        <f t="shared" si="211"/>
        <v>20274zo</v>
      </c>
      <c r="B1856">
        <f t="shared" si="199"/>
        <v>4</v>
      </c>
      <c r="C1856" s="18">
        <f t="shared" si="197"/>
        <v>46418</v>
      </c>
      <c r="D1856" t="str">
        <f t="shared" si="198"/>
        <v>zo</v>
      </c>
      <c r="E1856">
        <f t="shared" si="212"/>
        <v>2027</v>
      </c>
      <c r="F1856" t="str">
        <f t="shared" si="213"/>
        <v/>
      </c>
      <c r="G1856" s="122" t="str">
        <f t="shared" si="214"/>
        <v/>
      </c>
      <c r="H1856" s="122" t="str">
        <f t="shared" si="215"/>
        <v/>
      </c>
      <c r="I1856">
        <f t="shared" si="200"/>
        <v>4</v>
      </c>
    </row>
    <row r="1857" spans="1:9" x14ac:dyDescent="0.3">
      <c r="A1857" t="str">
        <f t="shared" si="211"/>
        <v>20275ma</v>
      </c>
      <c r="B1857">
        <f t="shared" si="199"/>
        <v>5</v>
      </c>
      <c r="C1857" s="18">
        <f t="shared" si="197"/>
        <v>46419</v>
      </c>
      <c r="D1857" t="str">
        <f t="shared" si="198"/>
        <v>ma</v>
      </c>
      <c r="E1857">
        <f t="shared" si="212"/>
        <v>2027</v>
      </c>
      <c r="F1857" t="str">
        <f t="shared" si="213"/>
        <v/>
      </c>
      <c r="G1857" s="122" t="str">
        <f t="shared" si="214"/>
        <v/>
      </c>
      <c r="H1857" s="122" t="str">
        <f t="shared" si="215"/>
        <v/>
      </c>
      <c r="I1857">
        <f t="shared" si="200"/>
        <v>5</v>
      </c>
    </row>
    <row r="1858" spans="1:9" x14ac:dyDescent="0.3">
      <c r="A1858" t="str">
        <f t="shared" si="211"/>
        <v>20275di</v>
      </c>
      <c r="B1858">
        <f t="shared" si="199"/>
        <v>5</v>
      </c>
      <c r="C1858" s="18">
        <f t="shared" si="197"/>
        <v>46420</v>
      </c>
      <c r="D1858" t="str">
        <f t="shared" si="198"/>
        <v>di</v>
      </c>
      <c r="E1858">
        <f t="shared" si="212"/>
        <v>2027</v>
      </c>
      <c r="F1858" t="str">
        <f t="shared" si="213"/>
        <v/>
      </c>
      <c r="G1858" s="122" t="str">
        <f t="shared" si="214"/>
        <v/>
      </c>
      <c r="H1858" s="122" t="str">
        <f t="shared" si="215"/>
        <v/>
      </c>
      <c r="I1858">
        <f t="shared" si="200"/>
        <v>5</v>
      </c>
    </row>
    <row r="1859" spans="1:9" x14ac:dyDescent="0.3">
      <c r="A1859" t="str">
        <f t="shared" si="211"/>
        <v>20275wo</v>
      </c>
      <c r="B1859">
        <f t="shared" si="199"/>
        <v>5</v>
      </c>
      <c r="C1859" s="18">
        <f t="shared" si="197"/>
        <v>46421</v>
      </c>
      <c r="D1859" t="str">
        <f t="shared" si="198"/>
        <v>wo</v>
      </c>
      <c r="E1859">
        <f t="shared" si="212"/>
        <v>2027</v>
      </c>
      <c r="F1859" t="str">
        <f t="shared" si="213"/>
        <v/>
      </c>
      <c r="G1859" s="122" t="str">
        <f t="shared" si="214"/>
        <v/>
      </c>
      <c r="H1859" s="122" t="str">
        <f t="shared" si="215"/>
        <v/>
      </c>
      <c r="I1859">
        <f t="shared" si="200"/>
        <v>5</v>
      </c>
    </row>
    <row r="1860" spans="1:9" x14ac:dyDescent="0.3">
      <c r="A1860" t="str">
        <f t="shared" si="211"/>
        <v>20275do</v>
      </c>
      <c r="B1860">
        <f t="shared" si="199"/>
        <v>5</v>
      </c>
      <c r="C1860" s="18">
        <f t="shared" si="197"/>
        <v>46422</v>
      </c>
      <c r="D1860" t="str">
        <f t="shared" si="198"/>
        <v>do</v>
      </c>
      <c r="E1860">
        <f t="shared" si="212"/>
        <v>2027</v>
      </c>
      <c r="F1860" t="str">
        <f t="shared" si="213"/>
        <v/>
      </c>
      <c r="G1860" s="122" t="str">
        <f t="shared" si="214"/>
        <v/>
      </c>
      <c r="H1860" s="122" t="str">
        <f t="shared" si="215"/>
        <v/>
      </c>
      <c r="I1860">
        <f t="shared" si="200"/>
        <v>5</v>
      </c>
    </row>
    <row r="1861" spans="1:9" x14ac:dyDescent="0.3">
      <c r="A1861" t="str">
        <f t="shared" si="211"/>
        <v>20275vr</v>
      </c>
      <c r="B1861">
        <f t="shared" si="199"/>
        <v>5</v>
      </c>
      <c r="C1861" s="18">
        <f t="shared" si="197"/>
        <v>46423</v>
      </c>
      <c r="D1861" t="str">
        <f t="shared" si="198"/>
        <v>vr</v>
      </c>
      <c r="E1861">
        <f t="shared" si="212"/>
        <v>2027</v>
      </c>
      <c r="F1861" t="str">
        <f t="shared" si="213"/>
        <v/>
      </c>
      <c r="G1861" s="122" t="str">
        <f t="shared" si="214"/>
        <v/>
      </c>
      <c r="H1861" s="122" t="str">
        <f t="shared" si="215"/>
        <v/>
      </c>
      <c r="I1861">
        <f t="shared" si="200"/>
        <v>5</v>
      </c>
    </row>
    <row r="1862" spans="1:9" x14ac:dyDescent="0.3">
      <c r="A1862" t="str">
        <f t="shared" si="211"/>
        <v>20275za</v>
      </c>
      <c r="B1862">
        <f t="shared" si="199"/>
        <v>5</v>
      </c>
      <c r="C1862" s="18">
        <f t="shared" si="197"/>
        <v>46424</v>
      </c>
      <c r="D1862" t="str">
        <f t="shared" si="198"/>
        <v>za</v>
      </c>
      <c r="E1862">
        <f t="shared" si="212"/>
        <v>2027</v>
      </c>
      <c r="F1862" t="str">
        <f t="shared" si="213"/>
        <v/>
      </c>
      <c r="G1862" s="122" t="str">
        <f t="shared" si="214"/>
        <v/>
      </c>
      <c r="H1862" s="122" t="str">
        <f t="shared" si="215"/>
        <v/>
      </c>
      <c r="I1862">
        <f t="shared" si="200"/>
        <v>5</v>
      </c>
    </row>
    <row r="1863" spans="1:9" x14ac:dyDescent="0.3">
      <c r="A1863" t="str">
        <f t="shared" si="211"/>
        <v>20275zo</v>
      </c>
      <c r="B1863">
        <f t="shared" si="199"/>
        <v>5</v>
      </c>
      <c r="C1863" s="18">
        <f t="shared" si="197"/>
        <v>46425</v>
      </c>
      <c r="D1863" t="str">
        <f t="shared" si="198"/>
        <v>zo</v>
      </c>
      <c r="E1863">
        <f t="shared" si="212"/>
        <v>2027</v>
      </c>
      <c r="F1863" t="str">
        <f t="shared" si="213"/>
        <v/>
      </c>
      <c r="G1863" s="122" t="str">
        <f t="shared" si="214"/>
        <v/>
      </c>
      <c r="H1863" s="122" t="str">
        <f t="shared" si="215"/>
        <v/>
      </c>
      <c r="I1863">
        <f t="shared" si="200"/>
        <v>5</v>
      </c>
    </row>
    <row r="1864" spans="1:9" x14ac:dyDescent="0.3">
      <c r="A1864" t="str">
        <f t="shared" si="211"/>
        <v>20276ma</v>
      </c>
      <c r="B1864">
        <f t="shared" si="199"/>
        <v>6</v>
      </c>
      <c r="C1864" s="18">
        <f t="shared" si="197"/>
        <v>46426</v>
      </c>
      <c r="D1864" t="str">
        <f t="shared" si="198"/>
        <v>ma</v>
      </c>
      <c r="E1864">
        <f t="shared" si="212"/>
        <v>2027</v>
      </c>
      <c r="F1864" t="str">
        <f t="shared" si="213"/>
        <v/>
      </c>
      <c r="G1864" s="122" t="str">
        <f t="shared" si="214"/>
        <v/>
      </c>
      <c r="H1864" s="122" t="str">
        <f t="shared" si="215"/>
        <v/>
      </c>
      <c r="I1864">
        <f t="shared" si="200"/>
        <v>6</v>
      </c>
    </row>
    <row r="1865" spans="1:9" x14ac:dyDescent="0.3">
      <c r="A1865" t="str">
        <f t="shared" si="211"/>
        <v>20276di</v>
      </c>
      <c r="B1865">
        <f t="shared" si="199"/>
        <v>6</v>
      </c>
      <c r="C1865" s="18">
        <f t="shared" si="197"/>
        <v>46427</v>
      </c>
      <c r="D1865" t="str">
        <f t="shared" si="198"/>
        <v>di</v>
      </c>
      <c r="E1865">
        <f t="shared" si="212"/>
        <v>2027</v>
      </c>
      <c r="F1865" t="str">
        <f t="shared" si="213"/>
        <v/>
      </c>
      <c r="G1865" s="122" t="str">
        <f t="shared" si="214"/>
        <v/>
      </c>
      <c r="H1865" s="122" t="str">
        <f t="shared" si="215"/>
        <v/>
      </c>
      <c r="I1865">
        <f t="shared" si="200"/>
        <v>6</v>
      </c>
    </row>
    <row r="1866" spans="1:9" x14ac:dyDescent="0.3">
      <c r="A1866" t="str">
        <f t="shared" si="211"/>
        <v>20276wo</v>
      </c>
      <c r="B1866">
        <f t="shared" si="199"/>
        <v>6</v>
      </c>
      <c r="C1866" s="18">
        <f t="shared" ref="C1866:C1929" si="216">C1865+1</f>
        <v>46428</v>
      </c>
      <c r="D1866" t="str">
        <f t="shared" ref="D1866:D1929" si="217">+D1859</f>
        <v>wo</v>
      </c>
      <c r="E1866">
        <f t="shared" si="212"/>
        <v>2027</v>
      </c>
      <c r="F1866" t="str">
        <f t="shared" si="213"/>
        <v/>
      </c>
      <c r="G1866" s="122" t="str">
        <f t="shared" si="214"/>
        <v/>
      </c>
      <c r="H1866" s="122" t="str">
        <f t="shared" si="215"/>
        <v/>
      </c>
      <c r="I1866">
        <f t="shared" si="200"/>
        <v>6</v>
      </c>
    </row>
    <row r="1867" spans="1:9" x14ac:dyDescent="0.3">
      <c r="A1867" t="str">
        <f t="shared" si="211"/>
        <v>20276do</v>
      </c>
      <c r="B1867">
        <f t="shared" si="199"/>
        <v>6</v>
      </c>
      <c r="C1867" s="18">
        <f t="shared" si="216"/>
        <v>46429</v>
      </c>
      <c r="D1867" t="str">
        <f t="shared" si="217"/>
        <v>do</v>
      </c>
      <c r="E1867">
        <f t="shared" si="212"/>
        <v>2027</v>
      </c>
      <c r="F1867" t="str">
        <f t="shared" si="213"/>
        <v/>
      </c>
      <c r="G1867" s="122" t="str">
        <f t="shared" si="214"/>
        <v/>
      </c>
      <c r="H1867" s="122" t="str">
        <f t="shared" si="215"/>
        <v/>
      </c>
      <c r="I1867">
        <f t="shared" si="200"/>
        <v>6</v>
      </c>
    </row>
    <row r="1868" spans="1:9" x14ac:dyDescent="0.3">
      <c r="A1868" t="str">
        <f t="shared" si="211"/>
        <v>20276vr</v>
      </c>
      <c r="B1868">
        <f t="shared" si="199"/>
        <v>6</v>
      </c>
      <c r="C1868" s="18">
        <f t="shared" si="216"/>
        <v>46430</v>
      </c>
      <c r="D1868" t="str">
        <f t="shared" si="217"/>
        <v>vr</v>
      </c>
      <c r="E1868">
        <f t="shared" si="212"/>
        <v>2027</v>
      </c>
      <c r="F1868" t="str">
        <f t="shared" si="213"/>
        <v/>
      </c>
      <c r="G1868" s="122" t="str">
        <f t="shared" si="214"/>
        <v/>
      </c>
      <c r="H1868" s="122" t="str">
        <f t="shared" si="215"/>
        <v/>
      </c>
      <c r="I1868">
        <f t="shared" si="200"/>
        <v>6</v>
      </c>
    </row>
    <row r="1869" spans="1:9" x14ac:dyDescent="0.3">
      <c r="A1869" t="str">
        <f t="shared" si="211"/>
        <v>20276za</v>
      </c>
      <c r="B1869">
        <f t="shared" ref="B1869:B1932" si="218">B1862+1</f>
        <v>6</v>
      </c>
      <c r="C1869" s="18">
        <f t="shared" si="216"/>
        <v>46431</v>
      </c>
      <c r="D1869" t="str">
        <f t="shared" si="217"/>
        <v>za</v>
      </c>
      <c r="E1869">
        <f t="shared" si="212"/>
        <v>2027</v>
      </c>
      <c r="F1869" t="str">
        <f t="shared" si="213"/>
        <v/>
      </c>
      <c r="G1869" s="122" t="str">
        <f t="shared" si="214"/>
        <v/>
      </c>
      <c r="H1869" s="122" t="str">
        <f t="shared" si="215"/>
        <v/>
      </c>
      <c r="I1869">
        <f t="shared" ref="I1869:I1932" si="219">+I1862+1</f>
        <v>6</v>
      </c>
    </row>
    <row r="1870" spans="1:9" x14ac:dyDescent="0.3">
      <c r="A1870" t="str">
        <f t="shared" si="211"/>
        <v>20276zo</v>
      </c>
      <c r="B1870">
        <f t="shared" si="218"/>
        <v>6</v>
      </c>
      <c r="C1870" s="18">
        <f t="shared" si="216"/>
        <v>46432</v>
      </c>
      <c r="D1870" t="str">
        <f t="shared" si="217"/>
        <v>zo</v>
      </c>
      <c r="E1870">
        <f t="shared" si="212"/>
        <v>2027</v>
      </c>
      <c r="F1870" t="str">
        <f t="shared" si="213"/>
        <v/>
      </c>
      <c r="G1870" s="122" t="str">
        <f t="shared" si="214"/>
        <v/>
      </c>
      <c r="H1870" s="122" t="str">
        <f t="shared" si="215"/>
        <v/>
      </c>
      <c r="I1870">
        <f t="shared" si="219"/>
        <v>6</v>
      </c>
    </row>
    <row r="1871" spans="1:9" x14ac:dyDescent="0.3">
      <c r="A1871" t="str">
        <f t="shared" si="211"/>
        <v>20277ma</v>
      </c>
      <c r="B1871">
        <f t="shared" si="218"/>
        <v>7</v>
      </c>
      <c r="C1871" s="18">
        <f t="shared" si="216"/>
        <v>46433</v>
      </c>
      <c r="D1871" t="str">
        <f t="shared" si="217"/>
        <v>ma</v>
      </c>
      <c r="E1871">
        <f t="shared" si="212"/>
        <v>2027</v>
      </c>
      <c r="F1871" t="str">
        <f t="shared" si="213"/>
        <v/>
      </c>
      <c r="G1871" s="122" t="str">
        <f t="shared" si="214"/>
        <v/>
      </c>
      <c r="H1871" s="122" t="str">
        <f t="shared" si="215"/>
        <v>Vakantie</v>
      </c>
      <c r="I1871">
        <f t="shared" si="219"/>
        <v>7</v>
      </c>
    </row>
    <row r="1872" spans="1:9" x14ac:dyDescent="0.3">
      <c r="A1872" t="str">
        <f t="shared" si="211"/>
        <v>20277di</v>
      </c>
      <c r="B1872">
        <f t="shared" si="218"/>
        <v>7</v>
      </c>
      <c r="C1872" s="18">
        <f t="shared" si="216"/>
        <v>46434</v>
      </c>
      <c r="D1872" t="str">
        <f t="shared" si="217"/>
        <v>di</v>
      </c>
      <c r="E1872">
        <f t="shared" si="212"/>
        <v>2027</v>
      </c>
      <c r="F1872" t="str">
        <f t="shared" si="213"/>
        <v/>
      </c>
      <c r="G1872" s="122" t="str">
        <f t="shared" si="214"/>
        <v/>
      </c>
      <c r="H1872" s="122" t="str">
        <f t="shared" si="215"/>
        <v>Vakantie</v>
      </c>
      <c r="I1872">
        <f t="shared" si="219"/>
        <v>7</v>
      </c>
    </row>
    <row r="1873" spans="1:9" x14ac:dyDescent="0.3">
      <c r="A1873" t="str">
        <f t="shared" si="211"/>
        <v>20277wo</v>
      </c>
      <c r="B1873">
        <f t="shared" si="218"/>
        <v>7</v>
      </c>
      <c r="C1873" s="18">
        <f t="shared" si="216"/>
        <v>46435</v>
      </c>
      <c r="D1873" t="str">
        <f t="shared" si="217"/>
        <v>wo</v>
      </c>
      <c r="E1873">
        <f t="shared" si="212"/>
        <v>2027</v>
      </c>
      <c r="F1873" t="str">
        <f t="shared" si="213"/>
        <v/>
      </c>
      <c r="G1873" s="122" t="str">
        <f t="shared" si="214"/>
        <v/>
      </c>
      <c r="H1873" s="122" t="str">
        <f t="shared" si="215"/>
        <v>Vakantie</v>
      </c>
      <c r="I1873">
        <f t="shared" si="219"/>
        <v>7</v>
      </c>
    </row>
    <row r="1874" spans="1:9" x14ac:dyDescent="0.3">
      <c r="A1874" t="str">
        <f t="shared" si="211"/>
        <v>20277do</v>
      </c>
      <c r="B1874">
        <f t="shared" si="218"/>
        <v>7</v>
      </c>
      <c r="C1874" s="18">
        <f t="shared" si="216"/>
        <v>46436</v>
      </c>
      <c r="D1874" t="str">
        <f t="shared" si="217"/>
        <v>do</v>
      </c>
      <c r="E1874">
        <f t="shared" si="212"/>
        <v>2027</v>
      </c>
      <c r="F1874" t="str">
        <f t="shared" si="213"/>
        <v/>
      </c>
      <c r="G1874" s="122" t="str">
        <f t="shared" si="214"/>
        <v/>
      </c>
      <c r="H1874" s="122" t="str">
        <f t="shared" si="215"/>
        <v>Vakantie</v>
      </c>
      <c r="I1874">
        <f t="shared" si="219"/>
        <v>7</v>
      </c>
    </row>
    <row r="1875" spans="1:9" x14ac:dyDescent="0.3">
      <c r="A1875" t="str">
        <f t="shared" si="211"/>
        <v>20277vr</v>
      </c>
      <c r="B1875">
        <f t="shared" si="218"/>
        <v>7</v>
      </c>
      <c r="C1875" s="18">
        <f t="shared" si="216"/>
        <v>46437</v>
      </c>
      <c r="D1875" t="str">
        <f t="shared" si="217"/>
        <v>vr</v>
      </c>
      <c r="E1875">
        <f t="shared" si="212"/>
        <v>2027</v>
      </c>
      <c r="F1875" t="str">
        <f t="shared" si="213"/>
        <v/>
      </c>
      <c r="G1875" s="122" t="str">
        <f t="shared" si="214"/>
        <v/>
      </c>
      <c r="H1875" s="122" t="str">
        <f t="shared" si="215"/>
        <v>Vakantie</v>
      </c>
      <c r="I1875">
        <f t="shared" si="219"/>
        <v>7</v>
      </c>
    </row>
    <row r="1876" spans="1:9" x14ac:dyDescent="0.3">
      <c r="A1876" t="str">
        <f t="shared" si="211"/>
        <v>20277za</v>
      </c>
      <c r="B1876">
        <f t="shared" si="218"/>
        <v>7</v>
      </c>
      <c r="C1876" s="18">
        <f t="shared" si="216"/>
        <v>46438</v>
      </c>
      <c r="D1876" t="str">
        <f t="shared" si="217"/>
        <v>za</v>
      </c>
      <c r="E1876">
        <f t="shared" si="212"/>
        <v>2027</v>
      </c>
      <c r="F1876" t="str">
        <f t="shared" si="213"/>
        <v/>
      </c>
      <c r="G1876" s="122" t="str">
        <f t="shared" si="214"/>
        <v/>
      </c>
      <c r="H1876" s="122" t="str">
        <f t="shared" si="215"/>
        <v>Vakantie</v>
      </c>
      <c r="I1876">
        <f t="shared" si="219"/>
        <v>7</v>
      </c>
    </row>
    <row r="1877" spans="1:9" x14ac:dyDescent="0.3">
      <c r="A1877" t="str">
        <f t="shared" si="211"/>
        <v>20277zo</v>
      </c>
      <c r="B1877">
        <f t="shared" si="218"/>
        <v>7</v>
      </c>
      <c r="C1877" s="18">
        <f t="shared" si="216"/>
        <v>46439</v>
      </c>
      <c r="D1877" t="str">
        <f t="shared" si="217"/>
        <v>zo</v>
      </c>
      <c r="E1877">
        <f t="shared" si="212"/>
        <v>2027</v>
      </c>
      <c r="F1877" t="str">
        <f t="shared" si="213"/>
        <v/>
      </c>
      <c r="G1877" s="122" t="str">
        <f t="shared" si="214"/>
        <v/>
      </c>
      <c r="H1877" s="122" t="str">
        <f t="shared" si="215"/>
        <v>Vakantie</v>
      </c>
      <c r="I1877">
        <f t="shared" si="219"/>
        <v>7</v>
      </c>
    </row>
    <row r="1878" spans="1:9" x14ac:dyDescent="0.3">
      <c r="A1878" t="str">
        <f t="shared" si="211"/>
        <v>20278ma</v>
      </c>
      <c r="B1878">
        <f t="shared" si="218"/>
        <v>8</v>
      </c>
      <c r="C1878" s="18">
        <f t="shared" si="216"/>
        <v>46440</v>
      </c>
      <c r="D1878" t="str">
        <f t="shared" si="217"/>
        <v>ma</v>
      </c>
      <c r="E1878">
        <f t="shared" si="212"/>
        <v>2027</v>
      </c>
      <c r="F1878" t="str">
        <f t="shared" si="213"/>
        <v>Vakantie</v>
      </c>
      <c r="G1878" s="122" t="str">
        <f t="shared" si="214"/>
        <v>Vakantie</v>
      </c>
      <c r="H1878" s="122" t="str">
        <f t="shared" si="215"/>
        <v/>
      </c>
      <c r="I1878">
        <f t="shared" si="219"/>
        <v>8</v>
      </c>
    </row>
    <row r="1879" spans="1:9" x14ac:dyDescent="0.3">
      <c r="A1879" t="str">
        <f t="shared" si="211"/>
        <v>20278di</v>
      </c>
      <c r="B1879">
        <f t="shared" si="218"/>
        <v>8</v>
      </c>
      <c r="C1879" s="18">
        <f t="shared" si="216"/>
        <v>46441</v>
      </c>
      <c r="D1879" t="str">
        <f t="shared" si="217"/>
        <v>di</v>
      </c>
      <c r="E1879">
        <f t="shared" si="212"/>
        <v>2027</v>
      </c>
      <c r="F1879" t="str">
        <f t="shared" si="213"/>
        <v>Vakantie</v>
      </c>
      <c r="G1879" s="122" t="str">
        <f t="shared" si="214"/>
        <v>Vakantie</v>
      </c>
      <c r="H1879" s="122" t="str">
        <f t="shared" si="215"/>
        <v/>
      </c>
      <c r="I1879">
        <f t="shared" si="219"/>
        <v>8</v>
      </c>
    </row>
    <row r="1880" spans="1:9" x14ac:dyDescent="0.3">
      <c r="A1880" t="str">
        <f t="shared" si="211"/>
        <v>20278wo</v>
      </c>
      <c r="B1880">
        <f t="shared" si="218"/>
        <v>8</v>
      </c>
      <c r="C1880" s="18">
        <f t="shared" si="216"/>
        <v>46442</v>
      </c>
      <c r="D1880" t="str">
        <f t="shared" si="217"/>
        <v>wo</v>
      </c>
      <c r="E1880">
        <f t="shared" si="212"/>
        <v>2027</v>
      </c>
      <c r="F1880" t="str">
        <f t="shared" si="213"/>
        <v>Vakantie</v>
      </c>
      <c r="G1880" s="122" t="str">
        <f t="shared" si="214"/>
        <v>Vakantie</v>
      </c>
      <c r="H1880" s="122" t="str">
        <f t="shared" si="215"/>
        <v/>
      </c>
      <c r="I1880">
        <f t="shared" si="219"/>
        <v>8</v>
      </c>
    </row>
    <row r="1881" spans="1:9" x14ac:dyDescent="0.3">
      <c r="A1881" t="str">
        <f t="shared" si="211"/>
        <v>20278do</v>
      </c>
      <c r="B1881">
        <f t="shared" si="218"/>
        <v>8</v>
      </c>
      <c r="C1881" s="18">
        <f t="shared" si="216"/>
        <v>46443</v>
      </c>
      <c r="D1881" t="str">
        <f t="shared" si="217"/>
        <v>do</v>
      </c>
      <c r="E1881">
        <f t="shared" si="212"/>
        <v>2027</v>
      </c>
      <c r="F1881" t="str">
        <f t="shared" si="213"/>
        <v>Vakantie</v>
      </c>
      <c r="G1881" s="122" t="str">
        <f t="shared" si="214"/>
        <v>Vakantie</v>
      </c>
      <c r="H1881" s="122" t="str">
        <f t="shared" si="215"/>
        <v/>
      </c>
      <c r="I1881">
        <f t="shared" si="219"/>
        <v>8</v>
      </c>
    </row>
    <row r="1882" spans="1:9" x14ac:dyDescent="0.3">
      <c r="A1882" t="str">
        <f t="shared" si="211"/>
        <v>20278vr</v>
      </c>
      <c r="B1882">
        <f t="shared" si="218"/>
        <v>8</v>
      </c>
      <c r="C1882" s="18">
        <f t="shared" si="216"/>
        <v>46444</v>
      </c>
      <c r="D1882" t="str">
        <f t="shared" si="217"/>
        <v>vr</v>
      </c>
      <c r="E1882">
        <f t="shared" si="212"/>
        <v>2027</v>
      </c>
      <c r="F1882" t="str">
        <f t="shared" si="213"/>
        <v>Vakantie</v>
      </c>
      <c r="G1882" s="122" t="str">
        <f t="shared" si="214"/>
        <v>Vakantie</v>
      </c>
      <c r="H1882" s="122" t="str">
        <f t="shared" si="215"/>
        <v/>
      </c>
      <c r="I1882">
        <f t="shared" si="219"/>
        <v>8</v>
      </c>
    </row>
    <row r="1883" spans="1:9" x14ac:dyDescent="0.3">
      <c r="A1883" t="str">
        <f t="shared" si="211"/>
        <v>20278za</v>
      </c>
      <c r="B1883">
        <f t="shared" si="218"/>
        <v>8</v>
      </c>
      <c r="C1883" s="18">
        <f t="shared" si="216"/>
        <v>46445</v>
      </c>
      <c r="D1883" t="str">
        <f t="shared" si="217"/>
        <v>za</v>
      </c>
      <c r="E1883">
        <f t="shared" si="212"/>
        <v>2027</v>
      </c>
      <c r="F1883" t="str">
        <f t="shared" si="213"/>
        <v>Vakantie</v>
      </c>
      <c r="G1883" s="122" t="str">
        <f t="shared" si="214"/>
        <v>Vakantie</v>
      </c>
      <c r="H1883" s="122" t="str">
        <f t="shared" si="215"/>
        <v/>
      </c>
      <c r="I1883">
        <f t="shared" si="219"/>
        <v>8</v>
      </c>
    </row>
    <row r="1884" spans="1:9" x14ac:dyDescent="0.3">
      <c r="A1884" t="str">
        <f t="shared" si="211"/>
        <v>20278zo</v>
      </c>
      <c r="B1884">
        <f t="shared" si="218"/>
        <v>8</v>
      </c>
      <c r="C1884" s="18">
        <f t="shared" si="216"/>
        <v>46446</v>
      </c>
      <c r="D1884" t="str">
        <f t="shared" si="217"/>
        <v>zo</v>
      </c>
      <c r="E1884">
        <f t="shared" si="212"/>
        <v>2027</v>
      </c>
      <c r="F1884" t="str">
        <f t="shared" si="213"/>
        <v>Vakantie</v>
      </c>
      <c r="G1884" s="122" t="str">
        <f t="shared" si="214"/>
        <v>Vakantie</v>
      </c>
      <c r="H1884" s="122" t="str">
        <f t="shared" si="215"/>
        <v/>
      </c>
      <c r="I1884">
        <f t="shared" si="219"/>
        <v>8</v>
      </c>
    </row>
    <row r="1885" spans="1:9" x14ac:dyDescent="0.3">
      <c r="A1885" t="str">
        <f t="shared" si="211"/>
        <v>20279ma</v>
      </c>
      <c r="B1885">
        <f t="shared" si="218"/>
        <v>9</v>
      </c>
      <c r="C1885" s="18">
        <f t="shared" si="216"/>
        <v>46447</v>
      </c>
      <c r="D1885" t="str">
        <f t="shared" si="217"/>
        <v>ma</v>
      </c>
      <c r="E1885">
        <f t="shared" si="212"/>
        <v>2027</v>
      </c>
      <c r="F1885" t="str">
        <f t="shared" si="213"/>
        <v/>
      </c>
      <c r="G1885" s="122" t="str">
        <f t="shared" si="214"/>
        <v/>
      </c>
      <c r="H1885" s="122" t="str">
        <f t="shared" si="215"/>
        <v/>
      </c>
      <c r="I1885">
        <f t="shared" si="219"/>
        <v>9</v>
      </c>
    </row>
    <row r="1886" spans="1:9" x14ac:dyDescent="0.3">
      <c r="A1886" t="str">
        <f t="shared" si="211"/>
        <v>20279di</v>
      </c>
      <c r="B1886">
        <f t="shared" si="218"/>
        <v>9</v>
      </c>
      <c r="C1886" s="18">
        <f t="shared" si="216"/>
        <v>46448</v>
      </c>
      <c r="D1886" t="str">
        <f t="shared" si="217"/>
        <v>di</v>
      </c>
      <c r="E1886">
        <f t="shared" si="212"/>
        <v>2027</v>
      </c>
      <c r="F1886" t="str">
        <f t="shared" si="213"/>
        <v/>
      </c>
      <c r="G1886" s="122" t="str">
        <f t="shared" si="214"/>
        <v/>
      </c>
      <c r="H1886" s="122" t="str">
        <f t="shared" si="215"/>
        <v/>
      </c>
      <c r="I1886">
        <f t="shared" si="219"/>
        <v>9</v>
      </c>
    </row>
    <row r="1887" spans="1:9" x14ac:dyDescent="0.3">
      <c r="A1887" t="str">
        <f t="shared" si="211"/>
        <v>20279wo</v>
      </c>
      <c r="B1887">
        <f t="shared" si="218"/>
        <v>9</v>
      </c>
      <c r="C1887" s="18">
        <f t="shared" si="216"/>
        <v>46449</v>
      </c>
      <c r="D1887" t="str">
        <f t="shared" si="217"/>
        <v>wo</v>
      </c>
      <c r="E1887">
        <f t="shared" si="212"/>
        <v>2027</v>
      </c>
      <c r="F1887" t="str">
        <f t="shared" si="213"/>
        <v/>
      </c>
      <c r="G1887" s="122" t="str">
        <f t="shared" si="214"/>
        <v/>
      </c>
      <c r="H1887" s="122" t="str">
        <f t="shared" si="215"/>
        <v/>
      </c>
      <c r="I1887">
        <f t="shared" si="219"/>
        <v>9</v>
      </c>
    </row>
    <row r="1888" spans="1:9" x14ac:dyDescent="0.3">
      <c r="A1888" t="str">
        <f t="shared" si="211"/>
        <v>20279do</v>
      </c>
      <c r="B1888">
        <f t="shared" si="218"/>
        <v>9</v>
      </c>
      <c r="C1888" s="18">
        <f t="shared" si="216"/>
        <v>46450</v>
      </c>
      <c r="D1888" t="str">
        <f t="shared" si="217"/>
        <v>do</v>
      </c>
      <c r="E1888">
        <f t="shared" si="212"/>
        <v>2027</v>
      </c>
      <c r="F1888" t="str">
        <f t="shared" si="213"/>
        <v/>
      </c>
      <c r="G1888" s="122" t="str">
        <f t="shared" si="214"/>
        <v/>
      </c>
      <c r="H1888" s="122" t="str">
        <f t="shared" si="215"/>
        <v/>
      </c>
      <c r="I1888">
        <f t="shared" si="219"/>
        <v>9</v>
      </c>
    </row>
    <row r="1889" spans="1:9" x14ac:dyDescent="0.3">
      <c r="A1889" t="str">
        <f t="shared" si="211"/>
        <v>20279vr</v>
      </c>
      <c r="B1889">
        <f t="shared" si="218"/>
        <v>9</v>
      </c>
      <c r="C1889" s="18">
        <f t="shared" si="216"/>
        <v>46451</v>
      </c>
      <c r="D1889" t="str">
        <f t="shared" si="217"/>
        <v>vr</v>
      </c>
      <c r="E1889">
        <f t="shared" si="212"/>
        <v>2027</v>
      </c>
      <c r="F1889" t="str">
        <f t="shared" si="213"/>
        <v/>
      </c>
      <c r="G1889" s="122" t="str">
        <f t="shared" si="214"/>
        <v/>
      </c>
      <c r="H1889" s="122" t="str">
        <f t="shared" si="215"/>
        <v/>
      </c>
      <c r="I1889">
        <f t="shared" si="219"/>
        <v>9</v>
      </c>
    </row>
    <row r="1890" spans="1:9" x14ac:dyDescent="0.3">
      <c r="A1890" t="str">
        <f t="shared" si="211"/>
        <v>20279za</v>
      </c>
      <c r="B1890">
        <f t="shared" si="218"/>
        <v>9</v>
      </c>
      <c r="C1890" s="18">
        <f t="shared" si="216"/>
        <v>46452</v>
      </c>
      <c r="D1890" t="str">
        <f t="shared" si="217"/>
        <v>za</v>
      </c>
      <c r="E1890">
        <f t="shared" si="212"/>
        <v>2027</v>
      </c>
      <c r="F1890" t="str">
        <f t="shared" si="213"/>
        <v/>
      </c>
      <c r="G1890" s="122" t="str">
        <f t="shared" si="214"/>
        <v/>
      </c>
      <c r="H1890" s="122" t="str">
        <f t="shared" si="215"/>
        <v/>
      </c>
      <c r="I1890">
        <f t="shared" si="219"/>
        <v>9</v>
      </c>
    </row>
    <row r="1891" spans="1:9" x14ac:dyDescent="0.3">
      <c r="A1891" t="str">
        <f t="shared" si="211"/>
        <v>20279zo</v>
      </c>
      <c r="B1891">
        <f t="shared" si="218"/>
        <v>9</v>
      </c>
      <c r="C1891" s="18">
        <f t="shared" si="216"/>
        <v>46453</v>
      </c>
      <c r="D1891" t="str">
        <f t="shared" si="217"/>
        <v>zo</v>
      </c>
      <c r="E1891">
        <f t="shared" si="212"/>
        <v>2027</v>
      </c>
      <c r="F1891" t="str">
        <f t="shared" si="213"/>
        <v/>
      </c>
      <c r="G1891" s="122" t="str">
        <f t="shared" si="214"/>
        <v/>
      </c>
      <c r="H1891" s="122" t="str">
        <f t="shared" si="215"/>
        <v/>
      </c>
      <c r="I1891">
        <f t="shared" si="219"/>
        <v>9</v>
      </c>
    </row>
    <row r="1892" spans="1:9" x14ac:dyDescent="0.3">
      <c r="A1892" t="str">
        <f t="shared" si="211"/>
        <v>202710ma</v>
      </c>
      <c r="B1892">
        <f t="shared" si="218"/>
        <v>10</v>
      </c>
      <c r="C1892" s="18">
        <f t="shared" si="216"/>
        <v>46454</v>
      </c>
      <c r="D1892" t="str">
        <f t="shared" si="217"/>
        <v>ma</v>
      </c>
      <c r="E1892">
        <f t="shared" si="212"/>
        <v>2027</v>
      </c>
      <c r="F1892" t="str">
        <f t="shared" si="213"/>
        <v/>
      </c>
      <c r="G1892" s="122" t="str">
        <f t="shared" si="214"/>
        <v/>
      </c>
      <c r="H1892" s="122" t="str">
        <f t="shared" si="215"/>
        <v/>
      </c>
      <c r="I1892">
        <f t="shared" si="219"/>
        <v>10</v>
      </c>
    </row>
    <row r="1893" spans="1:9" x14ac:dyDescent="0.3">
      <c r="A1893" t="str">
        <f t="shared" si="211"/>
        <v>202710di</v>
      </c>
      <c r="B1893">
        <f t="shared" si="218"/>
        <v>10</v>
      </c>
      <c r="C1893" s="18">
        <f t="shared" si="216"/>
        <v>46455</v>
      </c>
      <c r="D1893" t="str">
        <f t="shared" si="217"/>
        <v>di</v>
      </c>
      <c r="E1893">
        <f t="shared" si="212"/>
        <v>2027</v>
      </c>
      <c r="F1893" t="str">
        <f t="shared" si="213"/>
        <v/>
      </c>
      <c r="G1893" s="122" t="str">
        <f t="shared" si="214"/>
        <v/>
      </c>
      <c r="H1893" s="122" t="str">
        <f t="shared" si="215"/>
        <v/>
      </c>
      <c r="I1893">
        <f t="shared" si="219"/>
        <v>10</v>
      </c>
    </row>
    <row r="1894" spans="1:9" x14ac:dyDescent="0.3">
      <c r="A1894" t="str">
        <f t="shared" si="211"/>
        <v>202710wo</v>
      </c>
      <c r="B1894">
        <f t="shared" si="218"/>
        <v>10</v>
      </c>
      <c r="C1894" s="18">
        <f t="shared" si="216"/>
        <v>46456</v>
      </c>
      <c r="D1894" t="str">
        <f t="shared" si="217"/>
        <v>wo</v>
      </c>
      <c r="E1894">
        <f t="shared" si="212"/>
        <v>2027</v>
      </c>
      <c r="F1894" t="str">
        <f t="shared" si="213"/>
        <v/>
      </c>
      <c r="G1894" s="122" t="str">
        <f t="shared" si="214"/>
        <v/>
      </c>
      <c r="H1894" s="122" t="str">
        <f t="shared" si="215"/>
        <v/>
      </c>
      <c r="I1894">
        <f t="shared" si="219"/>
        <v>10</v>
      </c>
    </row>
    <row r="1895" spans="1:9" x14ac:dyDescent="0.3">
      <c r="A1895" t="str">
        <f t="shared" si="211"/>
        <v>202710do</v>
      </c>
      <c r="B1895">
        <f t="shared" si="218"/>
        <v>10</v>
      </c>
      <c r="C1895" s="18">
        <f t="shared" si="216"/>
        <v>46457</v>
      </c>
      <c r="D1895" t="str">
        <f t="shared" si="217"/>
        <v>do</v>
      </c>
      <c r="E1895">
        <f t="shared" si="212"/>
        <v>2027</v>
      </c>
      <c r="F1895" t="str">
        <f t="shared" si="213"/>
        <v/>
      </c>
      <c r="G1895" s="122" t="str">
        <f t="shared" si="214"/>
        <v/>
      </c>
      <c r="H1895" s="122" t="str">
        <f t="shared" si="215"/>
        <v/>
      </c>
      <c r="I1895">
        <f t="shared" si="219"/>
        <v>10</v>
      </c>
    </row>
    <row r="1896" spans="1:9" x14ac:dyDescent="0.3">
      <c r="A1896" t="str">
        <f t="shared" si="211"/>
        <v>202710vr</v>
      </c>
      <c r="B1896">
        <f t="shared" si="218"/>
        <v>10</v>
      </c>
      <c r="C1896" s="18">
        <f t="shared" si="216"/>
        <v>46458</v>
      </c>
      <c r="D1896" t="str">
        <f t="shared" si="217"/>
        <v>vr</v>
      </c>
      <c r="E1896">
        <f t="shared" si="212"/>
        <v>2027</v>
      </c>
      <c r="F1896" t="str">
        <f t="shared" si="213"/>
        <v/>
      </c>
      <c r="G1896" s="122" t="str">
        <f t="shared" si="214"/>
        <v/>
      </c>
      <c r="H1896" s="122" t="str">
        <f t="shared" si="215"/>
        <v/>
      </c>
      <c r="I1896">
        <f t="shared" si="219"/>
        <v>10</v>
      </c>
    </row>
    <row r="1897" spans="1:9" x14ac:dyDescent="0.3">
      <c r="A1897" t="str">
        <f t="shared" si="211"/>
        <v>202710za</v>
      </c>
      <c r="B1897">
        <f t="shared" si="218"/>
        <v>10</v>
      </c>
      <c r="C1897" s="18">
        <f t="shared" si="216"/>
        <v>46459</v>
      </c>
      <c r="D1897" t="str">
        <f t="shared" si="217"/>
        <v>za</v>
      </c>
      <c r="E1897">
        <f t="shared" si="212"/>
        <v>2027</v>
      </c>
      <c r="F1897" t="str">
        <f t="shared" si="213"/>
        <v/>
      </c>
      <c r="G1897" s="122" t="str">
        <f t="shared" si="214"/>
        <v/>
      </c>
      <c r="H1897" s="122" t="str">
        <f t="shared" si="215"/>
        <v/>
      </c>
      <c r="I1897">
        <f t="shared" si="219"/>
        <v>10</v>
      </c>
    </row>
    <row r="1898" spans="1:9" x14ac:dyDescent="0.3">
      <c r="A1898" t="str">
        <f t="shared" si="211"/>
        <v>202710zo</v>
      </c>
      <c r="B1898">
        <f t="shared" si="218"/>
        <v>10</v>
      </c>
      <c r="C1898" s="18">
        <f t="shared" si="216"/>
        <v>46460</v>
      </c>
      <c r="D1898" t="str">
        <f t="shared" si="217"/>
        <v>zo</v>
      </c>
      <c r="E1898">
        <f t="shared" si="212"/>
        <v>2027</v>
      </c>
      <c r="F1898" t="str">
        <f t="shared" si="213"/>
        <v/>
      </c>
      <c r="G1898" s="122" t="str">
        <f t="shared" si="214"/>
        <v/>
      </c>
      <c r="H1898" s="122" t="str">
        <f t="shared" si="215"/>
        <v/>
      </c>
      <c r="I1898">
        <f t="shared" si="219"/>
        <v>10</v>
      </c>
    </row>
    <row r="1899" spans="1:9" x14ac:dyDescent="0.3">
      <c r="A1899" t="str">
        <f t="shared" si="211"/>
        <v>202711ma</v>
      </c>
      <c r="B1899">
        <f t="shared" si="218"/>
        <v>11</v>
      </c>
      <c r="C1899" s="18">
        <f t="shared" si="216"/>
        <v>46461</v>
      </c>
      <c r="D1899" t="str">
        <f t="shared" si="217"/>
        <v>ma</v>
      </c>
      <c r="E1899">
        <f t="shared" si="212"/>
        <v>2027</v>
      </c>
      <c r="F1899" t="str">
        <f t="shared" si="213"/>
        <v/>
      </c>
      <c r="G1899" s="122" t="str">
        <f t="shared" si="214"/>
        <v/>
      </c>
      <c r="H1899" s="122" t="str">
        <f t="shared" si="215"/>
        <v/>
      </c>
      <c r="I1899">
        <f t="shared" si="219"/>
        <v>11</v>
      </c>
    </row>
    <row r="1900" spans="1:9" x14ac:dyDescent="0.3">
      <c r="A1900" t="str">
        <f t="shared" si="211"/>
        <v>202711di</v>
      </c>
      <c r="B1900">
        <f t="shared" si="218"/>
        <v>11</v>
      </c>
      <c r="C1900" s="18">
        <f t="shared" si="216"/>
        <v>46462</v>
      </c>
      <c r="D1900" t="str">
        <f t="shared" si="217"/>
        <v>di</v>
      </c>
      <c r="E1900">
        <f t="shared" si="212"/>
        <v>2027</v>
      </c>
      <c r="F1900" t="str">
        <f t="shared" si="213"/>
        <v/>
      </c>
      <c r="G1900" s="122" t="str">
        <f t="shared" si="214"/>
        <v/>
      </c>
      <c r="H1900" s="122" t="str">
        <f t="shared" si="215"/>
        <v/>
      </c>
      <c r="I1900">
        <f t="shared" si="219"/>
        <v>11</v>
      </c>
    </row>
    <row r="1901" spans="1:9" x14ac:dyDescent="0.3">
      <c r="A1901" t="str">
        <f t="shared" si="211"/>
        <v>202711wo</v>
      </c>
      <c r="B1901">
        <f t="shared" si="218"/>
        <v>11</v>
      </c>
      <c r="C1901" s="18">
        <f t="shared" si="216"/>
        <v>46463</v>
      </c>
      <c r="D1901" t="str">
        <f t="shared" si="217"/>
        <v>wo</v>
      </c>
      <c r="E1901">
        <f t="shared" si="212"/>
        <v>2027</v>
      </c>
      <c r="F1901" t="str">
        <f t="shared" si="213"/>
        <v/>
      </c>
      <c r="G1901" s="122" t="str">
        <f t="shared" si="214"/>
        <v/>
      </c>
      <c r="H1901" s="122" t="str">
        <f t="shared" si="215"/>
        <v/>
      </c>
      <c r="I1901">
        <f t="shared" si="219"/>
        <v>11</v>
      </c>
    </row>
    <row r="1902" spans="1:9" x14ac:dyDescent="0.3">
      <c r="A1902" t="str">
        <f t="shared" si="211"/>
        <v>202711do</v>
      </c>
      <c r="B1902">
        <f t="shared" si="218"/>
        <v>11</v>
      </c>
      <c r="C1902" s="18">
        <f t="shared" si="216"/>
        <v>46464</v>
      </c>
      <c r="D1902" t="str">
        <f t="shared" si="217"/>
        <v>do</v>
      </c>
      <c r="E1902">
        <f t="shared" si="212"/>
        <v>2027</v>
      </c>
      <c r="F1902" t="str">
        <f t="shared" si="213"/>
        <v/>
      </c>
      <c r="G1902" s="122" t="str">
        <f t="shared" si="214"/>
        <v/>
      </c>
      <c r="H1902" s="122" t="str">
        <f t="shared" si="215"/>
        <v/>
      </c>
      <c r="I1902">
        <f t="shared" si="219"/>
        <v>11</v>
      </c>
    </row>
    <row r="1903" spans="1:9" x14ac:dyDescent="0.3">
      <c r="A1903" t="str">
        <f t="shared" si="211"/>
        <v>202711vr</v>
      </c>
      <c r="B1903">
        <f t="shared" si="218"/>
        <v>11</v>
      </c>
      <c r="C1903" s="18">
        <f t="shared" si="216"/>
        <v>46465</v>
      </c>
      <c r="D1903" t="str">
        <f t="shared" si="217"/>
        <v>vr</v>
      </c>
      <c r="E1903">
        <f t="shared" si="212"/>
        <v>2027</v>
      </c>
      <c r="F1903" t="str">
        <f t="shared" si="213"/>
        <v/>
      </c>
      <c r="G1903" s="122" t="str">
        <f t="shared" si="214"/>
        <v/>
      </c>
      <c r="H1903" s="122" t="str">
        <f t="shared" si="215"/>
        <v/>
      </c>
      <c r="I1903">
        <f t="shared" si="219"/>
        <v>11</v>
      </c>
    </row>
    <row r="1904" spans="1:9" x14ac:dyDescent="0.3">
      <c r="A1904" t="str">
        <f t="shared" si="211"/>
        <v>202711za</v>
      </c>
      <c r="B1904">
        <f t="shared" si="218"/>
        <v>11</v>
      </c>
      <c r="C1904" s="18">
        <f t="shared" si="216"/>
        <v>46466</v>
      </c>
      <c r="D1904" t="str">
        <f t="shared" si="217"/>
        <v>za</v>
      </c>
      <c r="E1904">
        <f t="shared" si="212"/>
        <v>2027</v>
      </c>
      <c r="F1904" t="str">
        <f t="shared" si="213"/>
        <v/>
      </c>
      <c r="G1904" s="122" t="str">
        <f t="shared" si="214"/>
        <v/>
      </c>
      <c r="H1904" s="122" t="str">
        <f t="shared" si="215"/>
        <v/>
      </c>
      <c r="I1904">
        <f t="shared" si="219"/>
        <v>11</v>
      </c>
    </row>
    <row r="1905" spans="1:9" x14ac:dyDescent="0.3">
      <c r="A1905" t="str">
        <f t="shared" si="211"/>
        <v>202711zo</v>
      </c>
      <c r="B1905">
        <f t="shared" si="218"/>
        <v>11</v>
      </c>
      <c r="C1905" s="18">
        <f t="shared" si="216"/>
        <v>46467</v>
      </c>
      <c r="D1905" t="str">
        <f t="shared" si="217"/>
        <v>zo</v>
      </c>
      <c r="E1905">
        <f t="shared" si="212"/>
        <v>2027</v>
      </c>
      <c r="F1905" t="str">
        <f t="shared" si="213"/>
        <v/>
      </c>
      <c r="G1905" s="122" t="str">
        <f t="shared" si="214"/>
        <v/>
      </c>
      <c r="H1905" s="122" t="str">
        <f t="shared" si="215"/>
        <v/>
      </c>
      <c r="I1905">
        <f t="shared" si="219"/>
        <v>11</v>
      </c>
    </row>
    <row r="1906" spans="1:9" x14ac:dyDescent="0.3">
      <c r="A1906" t="str">
        <f t="shared" si="211"/>
        <v>202712ma</v>
      </c>
      <c r="B1906">
        <f t="shared" si="218"/>
        <v>12</v>
      </c>
      <c r="C1906" s="18">
        <f t="shared" si="216"/>
        <v>46468</v>
      </c>
      <c r="D1906" t="str">
        <f t="shared" si="217"/>
        <v>ma</v>
      </c>
      <c r="E1906">
        <f t="shared" si="212"/>
        <v>2027</v>
      </c>
      <c r="F1906" t="str">
        <f t="shared" si="213"/>
        <v/>
      </c>
      <c r="G1906" s="122" t="str">
        <f t="shared" si="214"/>
        <v/>
      </c>
      <c r="H1906" s="122" t="str">
        <f t="shared" si="215"/>
        <v/>
      </c>
      <c r="I1906">
        <f t="shared" si="219"/>
        <v>12</v>
      </c>
    </row>
    <row r="1907" spans="1:9" x14ac:dyDescent="0.3">
      <c r="A1907" t="str">
        <f t="shared" si="211"/>
        <v>202712di</v>
      </c>
      <c r="B1907">
        <f t="shared" si="218"/>
        <v>12</v>
      </c>
      <c r="C1907" s="18">
        <f t="shared" si="216"/>
        <v>46469</v>
      </c>
      <c r="D1907" t="str">
        <f t="shared" si="217"/>
        <v>di</v>
      </c>
      <c r="E1907">
        <f t="shared" si="212"/>
        <v>2027</v>
      </c>
      <c r="F1907" t="str">
        <f t="shared" si="213"/>
        <v/>
      </c>
      <c r="G1907" s="122" t="str">
        <f t="shared" si="214"/>
        <v/>
      </c>
      <c r="H1907" s="122" t="str">
        <f t="shared" si="215"/>
        <v/>
      </c>
      <c r="I1907">
        <f t="shared" si="219"/>
        <v>12</v>
      </c>
    </row>
    <row r="1908" spans="1:9" x14ac:dyDescent="0.3">
      <c r="A1908" t="str">
        <f t="shared" si="211"/>
        <v>202712wo</v>
      </c>
      <c r="B1908">
        <f t="shared" si="218"/>
        <v>12</v>
      </c>
      <c r="C1908" s="18">
        <f t="shared" si="216"/>
        <v>46470</v>
      </c>
      <c r="D1908" t="str">
        <f t="shared" si="217"/>
        <v>wo</v>
      </c>
      <c r="E1908">
        <f t="shared" si="212"/>
        <v>2027</v>
      </c>
      <c r="F1908" t="str">
        <f t="shared" si="213"/>
        <v/>
      </c>
      <c r="G1908" s="122" t="str">
        <f t="shared" si="214"/>
        <v/>
      </c>
      <c r="H1908" s="122" t="str">
        <f t="shared" si="215"/>
        <v/>
      </c>
      <c r="I1908">
        <f t="shared" si="219"/>
        <v>12</v>
      </c>
    </row>
    <row r="1909" spans="1:9" x14ac:dyDescent="0.3">
      <c r="A1909" t="str">
        <f t="shared" si="211"/>
        <v>202712do</v>
      </c>
      <c r="B1909">
        <f t="shared" si="218"/>
        <v>12</v>
      </c>
      <c r="C1909" s="18">
        <f t="shared" si="216"/>
        <v>46471</v>
      </c>
      <c r="D1909" t="str">
        <f t="shared" si="217"/>
        <v>do</v>
      </c>
      <c r="E1909">
        <f t="shared" si="212"/>
        <v>2027</v>
      </c>
      <c r="F1909" t="str">
        <f t="shared" si="213"/>
        <v/>
      </c>
      <c r="G1909" s="122" t="str">
        <f t="shared" si="214"/>
        <v/>
      </c>
      <c r="H1909" s="122" t="str">
        <f t="shared" si="215"/>
        <v/>
      </c>
      <c r="I1909">
        <f t="shared" si="219"/>
        <v>12</v>
      </c>
    </row>
    <row r="1910" spans="1:9" x14ac:dyDescent="0.3">
      <c r="A1910" t="str">
        <f t="shared" si="211"/>
        <v>202712vr</v>
      </c>
      <c r="B1910">
        <f t="shared" si="218"/>
        <v>12</v>
      </c>
      <c r="C1910" s="18">
        <f t="shared" si="216"/>
        <v>46472</v>
      </c>
      <c r="D1910" t="str">
        <f t="shared" si="217"/>
        <v>vr</v>
      </c>
      <c r="E1910">
        <f t="shared" si="212"/>
        <v>2027</v>
      </c>
      <c r="F1910" t="str">
        <f t="shared" si="213"/>
        <v>Vakantie</v>
      </c>
      <c r="G1910" s="122" t="str">
        <f t="shared" si="214"/>
        <v>Vakantie</v>
      </c>
      <c r="H1910" s="122" t="str">
        <f t="shared" si="215"/>
        <v>Vakantie</v>
      </c>
      <c r="I1910">
        <f t="shared" si="219"/>
        <v>12</v>
      </c>
    </row>
    <row r="1911" spans="1:9" x14ac:dyDescent="0.3">
      <c r="A1911" t="str">
        <f t="shared" si="211"/>
        <v>202712za</v>
      </c>
      <c r="B1911">
        <f t="shared" si="218"/>
        <v>12</v>
      </c>
      <c r="C1911" s="18">
        <f t="shared" si="216"/>
        <v>46473</v>
      </c>
      <c r="D1911" t="str">
        <f t="shared" si="217"/>
        <v>za</v>
      </c>
      <c r="E1911">
        <f t="shared" si="212"/>
        <v>2027</v>
      </c>
      <c r="F1911" t="str">
        <f t="shared" si="213"/>
        <v/>
      </c>
      <c r="G1911" s="122" t="str">
        <f t="shared" si="214"/>
        <v/>
      </c>
      <c r="H1911" s="122" t="str">
        <f t="shared" si="215"/>
        <v/>
      </c>
      <c r="I1911">
        <f t="shared" si="219"/>
        <v>12</v>
      </c>
    </row>
    <row r="1912" spans="1:9" x14ac:dyDescent="0.3">
      <c r="A1912" t="str">
        <f t="shared" si="211"/>
        <v>202712zo</v>
      </c>
      <c r="B1912">
        <f t="shared" si="218"/>
        <v>12</v>
      </c>
      <c r="C1912" s="18">
        <f t="shared" si="216"/>
        <v>46474</v>
      </c>
      <c r="D1912" t="str">
        <f t="shared" si="217"/>
        <v>zo</v>
      </c>
      <c r="E1912">
        <f t="shared" si="212"/>
        <v>2027</v>
      </c>
      <c r="F1912" t="str">
        <f t="shared" si="213"/>
        <v/>
      </c>
      <c r="G1912" s="122" t="str">
        <f t="shared" si="214"/>
        <v/>
      </c>
      <c r="H1912" s="122" t="str">
        <f t="shared" si="215"/>
        <v/>
      </c>
      <c r="I1912">
        <f t="shared" si="219"/>
        <v>12</v>
      </c>
    </row>
    <row r="1913" spans="1:9" x14ac:dyDescent="0.3">
      <c r="A1913" t="str">
        <f t="shared" si="211"/>
        <v>202713ma</v>
      </c>
      <c r="B1913">
        <f t="shared" si="218"/>
        <v>13</v>
      </c>
      <c r="C1913" s="18">
        <f t="shared" si="216"/>
        <v>46475</v>
      </c>
      <c r="D1913" t="str">
        <f t="shared" si="217"/>
        <v>ma</v>
      </c>
      <c r="E1913">
        <f t="shared" si="212"/>
        <v>2027</v>
      </c>
      <c r="F1913" t="str">
        <f t="shared" si="213"/>
        <v>Vakantie</v>
      </c>
      <c r="G1913" s="122" t="str">
        <f t="shared" si="214"/>
        <v>Vakantie</v>
      </c>
      <c r="H1913" s="122" t="str">
        <f t="shared" si="215"/>
        <v>Vakantie</v>
      </c>
      <c r="I1913">
        <f t="shared" si="219"/>
        <v>13</v>
      </c>
    </row>
    <row r="1914" spans="1:9" x14ac:dyDescent="0.3">
      <c r="A1914" t="str">
        <f t="shared" ref="A1914:A1977" si="220">E1914&amp;B1914&amp;D1914</f>
        <v>202713di</v>
      </c>
      <c r="B1914">
        <f t="shared" si="218"/>
        <v>13</v>
      </c>
      <c r="C1914" s="18">
        <f t="shared" si="216"/>
        <v>46476</v>
      </c>
      <c r="D1914" t="str">
        <f t="shared" si="217"/>
        <v>di</v>
      </c>
      <c r="E1914">
        <f t="shared" ref="E1914:E1977" si="221">YEAR(C1914)</f>
        <v>2027</v>
      </c>
      <c r="F1914" t="str">
        <f t="shared" ref="F1914:F1977" si="222">IF(AND(C1914&gt;=$N$4,C1914&lt;=$O$4),"Vakantie",IF(AND(C1914&gt;=$N$5,C1914&lt;=$O$5),"Vakantie",IF(AND(C1914&gt;=$N$6,C1914&lt;=$O$6),"Vakantie",IF(AND(C1914&gt;=$N$7,C1914&lt;=$O$7),"Vakantie",IF(AND(C1914&gt;=$N$8,C1914&lt;=$O$8),"Vakantie",IF(AND(C1914&gt;=$N$9,C1914&lt;=$O$9),"Vakantie",IF(AND(C1914&gt;=$N$10,C1914&lt;=$O$10),"Vakantie",IF(AND(C1914&gt;=$N$11,C1914&lt;=$O$11),"Vakantie",IF(AND(C1914&gt;=$N$12,C1914&lt;=$O$12),"Vakantie",IF(AND(C1914&gt;=$N$13,C1914&lt;=$O$13),"Vakantie",IF(AND(C1914&gt;=$N$14,C1914&lt;=$O$14),"Vakantie",IF(AND(C1914&gt;=$N$15,C1914&lt;=$O$15),"Vakantie",IF(AND(C1914&gt;=$N$16,C1914&lt;=$O$16),"Vakantie",IF(AND(C1914&gt;=$N$17,C1914&lt;=$O$17),"Vakantie",IF(AND(C1914&gt;=$N$18,C1914&lt;=$O$18),"Vakantie",IF(AND(C1914&gt;=$N$19,C1914&lt;=$O$19),"Vakantie",IF(AND(C1914&gt;=$N$20,C1914&lt;=$O$20),"Vakantie",IF(AND(C1914&gt;=$N$21,C1914&lt;=$O$21),"Vakantie",IF(AND(C1914&gt;=$N$22,C1914&lt;=$O$22),"Vakantie",IF(AND(C1914&gt;=$N$23,C1914&lt;=$O$23),"Vakantie",IF(AND(C1914&gt;=$N$24,C1914&lt;=$O$24),"Vakantie",IF(AND(C1914&gt;=$N$25,C1914&lt;=$O$25),"Vakantie",IF(AND(C1914&gt;=$N$26,C1914&lt;=$O$26),"Vakantie",IF(AND(C1914&gt;=$N$27,C1914&lt;=$O$27),"Vakantie",IF(AND(C1914&gt;=$N$28,C1914&lt;=$O$28),"Vakantie",IF(AND(C1914&gt;=$N$29,C1914&lt;=$O$29),"Vakantie",IF(AND(C1914&gt;=$N$30,C1914&lt;=$O$30),"Vakantie",IF(AND(C1914&gt;=$N$31,C1914&lt;=$O$31),"Vakantie",IF(AND(C1914&gt;=$N$32,C1914&lt;=$O$32),"Vakantie",IF(AND(C1914&gt;=$N$33,C1914&lt;=$O$33),"Vakantie",IF(AND(C1914&gt;=$N$34,C1914&lt;=$O$34),"Vakantie",IF(AND(C1914&gt;=$N$35,C1914&lt;=$O$35),"Vakantie",IF(AND(C1914&gt;=$N$36,C1914&lt;=$O$36),"Vakantie",IF(AND(C1914&gt;=$N$37,C1914&lt;=$O$37),"Vakantie",IF(AND(C1914&gt;=$N$38,C1914&lt;=$O$38),"Vakantie",IF(AND(C1914&gt;=$N$39,C1914&lt;=$O$39),"Vakantie",IF(AND(C1914&gt;=$N$40,C1914&lt;=$O$40),"Vakantie",IF(AND(C1914&gt;=$N$41,C1914&lt;=$O$41),"Vakantie",IF(AND(C1914&gt;=$N$42,C1914&lt;=$O$42),"Vakantie",IF(AND(C1914&gt;=$N$43,C1914&lt;=$O$43),"Vakantie",IF(AND(C1914&gt;=$N$44,C1914&lt;=$O$44),"Vakantie",IF(AND(C1914&gt;=$N$45,C1914&lt;=$O$45),"Vakantie",IF(AND(C1914&gt;=$N$46,C1914&lt;=$O$46),"Vakantie",IF(AND(C1914&gt;=$N$47,C1914&lt;=$O$47),"Vakantie",IF(AND(C1914&gt;=$N$48,C1914&lt;=$O$48),"Vakantie",IF(AND(C1914&gt;=$N$49,C1914&lt;=$O$49),"Vakantie",IF(AND(C1914&gt;=$N$50,C1914&lt;=$O$50),"Vakantie",IF(AND(C1914&gt;=$N$51,C1914&lt;=$O$51),"Vakantie",IF(AND(C1914&gt;=$N$52,C1914&lt;=$O$52),"Vakantie",IF(AND(C1914&gt;=$N$53,C1914&lt;=$O$53),"Vakantie",IF(AND(C1914&gt;=$N$54,C1914&lt;=$O$54),"Vakantie",IF(AND(C1914&gt;=$N$55,C1914&lt;=$O$55),"Vakantie",IF(AND(C1914&gt;=$N$56,C1914&lt;=$O$56),"Vakantie",IF(AND(C1914&gt;=$N$57,C1914&lt;=$O$57),"Vakantie",IF(AND(C1914&gt;=$N$58,C1914&lt;=$O$58),"Vakantie",IF(AND(C1914&gt;=$N$59,C1914&lt;=$O$59),"Vakantie",IF(AND(C1914&gt;=$N$60,C1914&lt;=$O$60),"Vakantie",IF(AND(C1914&gt;=$N$61,C1914&lt;=$O$61),"Vakantie",IF(AND(C1914&gt;=$N$62,C1914&lt;=$O$62),"Vakantie",IF(AND(C1914&gt;=$N$63,C1914&lt;=$O$63),"Vakantie",""))))))))))))))))))))))))))))))))))))))))))))))))))))))))))))</f>
        <v/>
      </c>
      <c r="G1914" s="122" t="str">
        <f t="shared" ref="G1914:G1977" si="223">IF(AND(C1914&gt;=$S$4,C1914&lt;=$T$4),"Vakantie",IF(AND(C1914&gt;=$S$5,C1914&lt;=$T$5),"Vakantie",IF(AND(C1914&gt;=$S$6,C1914&lt;=$T$6),"Vakantie",IF(AND(C1914&gt;=$S$7,C1914&lt;=$T$7),"Vakantie",IF(AND(C1914&gt;=$S$8,C1914&lt;=$T$8),"Vakantie",IF(AND(C1914&gt;=$S$9,C1914&lt;=$T$9),"Vakantie",IF(AND(C1914&gt;=$S$10,C1914&lt;=$T$10),"Vakantie",IF(AND(C1914&gt;=$S$11,C1914&lt;=$T$11),"Vakantie",IF(AND(C1914&gt;=$S$12,C1914&lt;=$T$12),"Vakantie",IF(AND(C1914&gt;=$S$13,C1914&lt;=$T$13),"Vakantie",IF(AND(C1914&gt;=$S$14,C1914&lt;=$T$14),"Vakantie",IF(AND(C1914&gt;=$S$15,C1914&lt;=$T$15),"Vakantie",IF(AND(C1914&gt;=$S$16,C1914&lt;=$T$16),"Vakantie",IF(AND(C1914&gt;=$S$17,C1914&lt;=$T$17),"Vakantie",IF(AND(C1914&gt;=$S$18,C1914&lt;=$T$18),"Vakantie",IF(AND(C1914&gt;=$S$19,C1914&lt;=$T$19),"Vakantie",IF(AND(C1914&gt;=$S$20,C1914&lt;=$T$20),"Vakantie",IF(AND(C1914&gt;=$S$21,C1914&lt;=$T$21),"Vakantie",IF(AND(C1914&gt;=$S$22,C1914&lt;=$T$22),"Vakantie",IF(AND(C1914&gt;=$S$23,C1914&lt;=$T$23),"Vakantie",IF(AND(C1914&gt;=$S$24,C1914&lt;=$T$24),"Vakantie",IF(AND(C1914&gt;=$S$25,C1914&lt;=$T$25),"Vakantie",IF(AND(C1914&gt;=$S$26,C1914&lt;=$T$26),"Vakantie",IF(AND(C1914&gt;=$S$27,C1914&lt;=$T$27),"Vakantie",IF(AND(C1914&gt;=$S$28,C1914&lt;=$T$28),"Vakantie",IF(AND(C1914&gt;=$S$29,C1914&lt;=$T$29),"Vakantie",IF(AND(C1914&gt;=$S$30,C1914&lt;=$T$30),"Vakantie",IF(AND(C1914&gt;=$S$31,C1914&lt;=$T$31),"Vakantie",IF(AND(C1914&gt;=$S$32,C1914&lt;=$T$32),"Vakantie",IF(AND(C1914&gt;=$S$33,C1914&lt;=$T$33),"Vakantie",IF(AND(C1914&gt;=$S$34,C1914&lt;=$T$34),"Vakantie",IF(AND(C1914&gt;=$S$35,C1914&lt;=$T$35),"Vakantie",IF(AND(C1914&gt;=$S$36,C1914&lt;=$T$36),"Vakantie",IF(AND(C1914&gt;=$S$37,C1914&lt;=$T$37),"Vakantie",IF(AND(C1914&gt;=$S$38,C1914&lt;=$T$38),"Vakantie",IF(AND(C1914&gt;=$S$39,C1914&lt;=$T$39),"Vakantie",IF(AND(C1914&gt;=$S$40,C1914&lt;=$T$40),"Vakantie",IF(AND(C1914&gt;=$S$41,C1914&lt;=$T$41),"Vakantie",IF(AND(C1914&gt;=$S$42,C1914&lt;=$T$42),"Vakantie",IF(AND(C1914&gt;=$S$43,C1914&lt;=$T$43),"Vakantie",IF(AND(C1914&gt;=$S$44,C1914&lt;=$T$44),"Vakantie",IF(AND(C1914&gt;=$S$45,C1914&lt;=$T$45),"Vakantie",IF(AND(C1914&gt;=$S$46,C1914&lt;=$T$46),"Vakantie",IF(AND(C1914&gt;=$S$47,C1914&lt;=$T$47),"Vakantie",IF(AND(C1914&gt;=$S$48,C1914&lt;=$T$48),"Vakantie",IF(AND(C1914&gt;=$S$49,C1914&lt;=$T$49),"Vakantie",IF(AND(C1914&gt;=$S$50,C1914&lt;=$T$50),"Vakantie",IF(AND(C1914&gt;=$S$51,C1914&lt;=$T$51),"Vakantie",IF(AND(C1914&gt;=$S$52,C1914&lt;=$T$52),"Vakantie",IF(AND(C1914&gt;=$S$53,C1914&lt;=$T$53),"Vakantie",IF(AND(C1914&gt;=$S$54,C1914&lt;=$T$54),"Vakantie",IF(AND(C1914&gt;=$S$55,C1914&lt;=$T$55),"Vakantie",IF(AND(C1914&gt;=$S$56,C1914&lt;=$T$56),"Vakantie",IF(AND(C1914&gt;=$S$57,C1914&lt;=$T$57),"Vakantie",IF(AND(C1914&gt;=$S$58,C1914&lt;=$T$58),"Vakantie",IF(AND(C1914&gt;=$S$59,C1914&lt;=$T$59),"Vakantie",IF(AND(C1914&gt;=$S$60,C1914&lt;=$T$60),"Vakantie",IF(AND(C1914&gt;=$S$61,C1914&lt;=$T$61),"Vakantie",IF(AND(C1914&gt;=$S$62,C1914&lt;=$T$62),"Vakantie",IF(AND(C1914&gt;=$S$63,C1914&lt;=$T$63),"Vakantie",""))))))))))))))))))))))))))))))))))))))))))))))))))))))))))))</f>
        <v/>
      </c>
      <c r="H1914" s="122" t="str">
        <f t="shared" ref="H1914:H1977" si="224">IF(AND(C1914&gt;=$X$4,C1914&lt;=$Y$4),"Vakantie",IF(AND(C1914&gt;=$X$5,C1914&lt;=$Y$5),"Vakantie",IF(AND(C1914&gt;=$X$6,C1914&lt;=$Y$6),"Vakantie",IF(AND(C1914&gt;=$X$7,C1914&lt;=$Y$7),"Vakantie",IF(AND(C1914&gt;=$X$8,C1914&lt;=$Y$8),"Vakantie",IF(AND(C1914&gt;=$X$9,C1914&lt;=$Y$9),"Vakantie",IF(AND(C1914&gt;=$X$10,C1914&lt;=$Y$10),"Vakantie",IF(AND(C1914&gt;=$X$11,C1914&lt;=$Y$11),"Vakantie",IF(AND(C1914&gt;=$X$12,C1914&lt;=$Y$12),"Vakantie",IF(AND(C1914&gt;=$X$13,C1914&lt;=$Y$13),"Vakantie",IF(AND(C1914&gt;=$X$14,C1914&lt;=$Y$14),"Vakantie",IF(AND(C1914&gt;=$X$15,C1914&lt;=$Y$15),"Vakantie",IF(AND(C1914&gt;=$X$16,C1914&lt;=$Y$16),"Vakantie",IF(AND(C1914&gt;=$X$17,C1914&lt;=$Y$17),"Vakantie",IF(AND(C1914&gt;=$X$18,C1914&lt;=$Y$18),"Vakantie",IF(AND(C1914&gt;=$X$19,C1914&lt;=$Y$19),"Vakantie",IF(AND(C1914&gt;=$X$20,C1914&lt;=$Y$20),"Vakantie",IF(AND(C1914&gt;=$X$21,C1914&lt;=$Y$21),"Vakantie",IF(AND(C1914&gt;=$X$22,C1914&lt;=$Y$22),"Vakantie",IF(AND(C1914&gt;=$X$23,C1914&lt;=$Y$23),"Vakantie",IF(AND(C1914&gt;=$X$24,C1914&lt;=$Y$24),"Vakantie",IF(AND(C1914&gt;=$X$25,C1914&lt;=$Y$25),"Vakantie",IF(AND(C1914&gt;=$X$26,C1914&lt;=$Y$26),"Vakantie",IF(AND(C1914&gt;=$X$27,C1914&lt;=$Y$27),"Vakantie",IF(AND(C1914&gt;=$X$28,C1914&lt;=$Y$28),"Vakantie",IF(AND(C1914&gt;=$X$29,C1914&lt;=$Y$29),"Vakantie",IF(AND(C1914&gt;=$X$30,C1914&lt;=$Y$30),"Vakantie",IF(AND(C1914&gt;=$X$31,C1914&lt;=$Y$31),"Vakantie",IF(AND(C1914&gt;=$X$32,C1914&lt;=$Y$32),"Vakantie",IF(AND(C1914&gt;=$X$33,C1914&lt;=$Y$33),"Vakantie",IF(AND(C1914&gt;=$X$34,C1914&lt;=$Y$34),"Vakantie",IF(AND(C1914&gt;=$X$35,C1914&lt;=$Y$35),"Vakantie",IF(AND(C1914&gt;=$X$36,C1914&lt;=$Y$36),"Vakantie",IF(AND(C1914&gt;=$X$37,C1914&lt;=$Y$37),"Vakantie",IF(AND(C1914&gt;=$X$38,C1914&lt;=$Y$38),"Vakantie",IF(AND(C1914&gt;=$X$39,C1914&lt;=$Y$39),"Vakantie",IF(AND(C1914&gt;=$X$40,C1914&lt;=$Y$40),"Vakantie",IF(AND(C1914&gt;=$X$41,C1914&lt;=$Y$41),"Vakantie",IF(AND(C1914&gt;=$X$42,C1914&lt;=$Y$42),"Vakantie",IF(AND(C1914&gt;=$X$43,C1914&lt;=$Y$43),"Vakantie",IF(AND(C1914&gt;=$X$44,C1914&lt;=$Y$44),"Vakantie",IF(AND(C1914&gt;=$X$45,C1914&lt;=$Y$45),"Vakantie",IF(AND(C1914&gt;=$X$46,C1914&lt;=$Y$46),"Vakantie",IF(AND(C1914&gt;=$X$47,C1914&lt;=$Y$47),"Vakantie",IF(AND(C1914&gt;=$X$48,C1914&lt;=$Y$48),"Vakantie",IF(AND(C1914&gt;=$X$49,C1914&lt;=$Y$49),"Vakantie",IF(AND(C1914&gt;=$X$50,C1914&lt;=$Y$50),"Vakantie",IF(AND(C1914&gt;=$X$51,C1914&lt;=$Y$51),"Vakantie",IF(AND(C1914&gt;=$X$52,C1914&lt;=$Y$52),"Vakantie",IF(AND(C1914&gt;=$X$53,C1914&lt;=$Y$53),"Vakantie",IF(AND(C1914&gt;=$X$54,C1914&lt;=$Y$54),"Vakantie",IF(AND(C1914&gt;=$X$55,C1914&lt;=$Y$55),"Vakantie",IF(AND(C1914&gt;=$X$56,C1914&lt;=$Y$56),"Vakantie",IF(AND(C1914&gt;=$X$57,C1914&lt;=$Y$57),"Vakantie",IF(AND(C1914&gt;=$X$58,C1914&lt;=$Y$58),"Vakantie",IF(AND(C1914&gt;=$X$59,C1914&lt;=$Y$59),"Vakantie",IF(AND(C1914&gt;=$X$60,C1914&lt;=$Y$60),"Vakantie",IF(AND(C1914&gt;=$X$61,C1914&lt;=$Y$61),"Vakantie",IF(AND(C1914&gt;=$X$62,C1914&lt;=$Y$62),"Vakantie",IF(AND(C1914&gt;=$X$63,C1914&lt;=$Y$63),"Vakantie",""))))))))))))))))))))))))))))))))))))))))))))))))))))))))))))</f>
        <v/>
      </c>
      <c r="I1914">
        <f t="shared" si="219"/>
        <v>13</v>
      </c>
    </row>
    <row r="1915" spans="1:9" x14ac:dyDescent="0.3">
      <c r="A1915" t="str">
        <f t="shared" si="220"/>
        <v>202713wo</v>
      </c>
      <c r="B1915">
        <f t="shared" si="218"/>
        <v>13</v>
      </c>
      <c r="C1915" s="18">
        <f t="shared" si="216"/>
        <v>46477</v>
      </c>
      <c r="D1915" t="str">
        <f t="shared" si="217"/>
        <v>wo</v>
      </c>
      <c r="E1915">
        <f t="shared" si="221"/>
        <v>2027</v>
      </c>
      <c r="F1915" t="str">
        <f t="shared" si="222"/>
        <v/>
      </c>
      <c r="G1915" s="122" t="str">
        <f t="shared" si="223"/>
        <v/>
      </c>
      <c r="H1915" s="122" t="str">
        <f t="shared" si="224"/>
        <v/>
      </c>
      <c r="I1915">
        <f t="shared" si="219"/>
        <v>13</v>
      </c>
    </row>
    <row r="1916" spans="1:9" x14ac:dyDescent="0.3">
      <c r="A1916" t="str">
        <f t="shared" si="220"/>
        <v>202713do</v>
      </c>
      <c r="B1916">
        <f t="shared" si="218"/>
        <v>13</v>
      </c>
      <c r="C1916" s="18">
        <f t="shared" si="216"/>
        <v>46478</v>
      </c>
      <c r="D1916" t="str">
        <f t="shared" si="217"/>
        <v>do</v>
      </c>
      <c r="E1916">
        <f t="shared" si="221"/>
        <v>2027</v>
      </c>
      <c r="F1916" t="str">
        <f t="shared" si="222"/>
        <v/>
      </c>
      <c r="G1916" s="122" t="str">
        <f t="shared" si="223"/>
        <v/>
      </c>
      <c r="H1916" s="122" t="str">
        <f t="shared" si="224"/>
        <v/>
      </c>
      <c r="I1916">
        <f t="shared" si="219"/>
        <v>13</v>
      </c>
    </row>
    <row r="1917" spans="1:9" x14ac:dyDescent="0.3">
      <c r="A1917" t="str">
        <f t="shared" si="220"/>
        <v>202713vr</v>
      </c>
      <c r="B1917">
        <f t="shared" si="218"/>
        <v>13</v>
      </c>
      <c r="C1917" s="18">
        <f t="shared" si="216"/>
        <v>46479</v>
      </c>
      <c r="D1917" t="str">
        <f t="shared" si="217"/>
        <v>vr</v>
      </c>
      <c r="E1917">
        <f t="shared" si="221"/>
        <v>2027</v>
      </c>
      <c r="F1917" t="str">
        <f t="shared" si="222"/>
        <v/>
      </c>
      <c r="G1917" s="122" t="str">
        <f t="shared" si="223"/>
        <v/>
      </c>
      <c r="H1917" s="122" t="str">
        <f t="shared" si="224"/>
        <v/>
      </c>
      <c r="I1917">
        <f t="shared" si="219"/>
        <v>13</v>
      </c>
    </row>
    <row r="1918" spans="1:9" x14ac:dyDescent="0.3">
      <c r="A1918" t="str">
        <f t="shared" si="220"/>
        <v>202713za</v>
      </c>
      <c r="B1918">
        <f t="shared" si="218"/>
        <v>13</v>
      </c>
      <c r="C1918" s="18">
        <f t="shared" si="216"/>
        <v>46480</v>
      </c>
      <c r="D1918" t="str">
        <f t="shared" si="217"/>
        <v>za</v>
      </c>
      <c r="E1918">
        <f t="shared" si="221"/>
        <v>2027</v>
      </c>
      <c r="F1918" t="str">
        <f t="shared" si="222"/>
        <v/>
      </c>
      <c r="G1918" s="122" t="str">
        <f t="shared" si="223"/>
        <v/>
      </c>
      <c r="H1918" s="122" t="str">
        <f t="shared" si="224"/>
        <v/>
      </c>
      <c r="I1918">
        <f t="shared" si="219"/>
        <v>13</v>
      </c>
    </row>
    <row r="1919" spans="1:9" x14ac:dyDescent="0.3">
      <c r="A1919" t="str">
        <f t="shared" si="220"/>
        <v>202713zo</v>
      </c>
      <c r="B1919">
        <f t="shared" si="218"/>
        <v>13</v>
      </c>
      <c r="C1919" s="18">
        <f t="shared" si="216"/>
        <v>46481</v>
      </c>
      <c r="D1919" t="str">
        <f t="shared" si="217"/>
        <v>zo</v>
      </c>
      <c r="E1919">
        <f t="shared" si="221"/>
        <v>2027</v>
      </c>
      <c r="F1919" t="str">
        <f t="shared" si="222"/>
        <v/>
      </c>
      <c r="G1919" s="122" t="str">
        <f t="shared" si="223"/>
        <v/>
      </c>
      <c r="H1919" s="122" t="str">
        <f t="shared" si="224"/>
        <v/>
      </c>
      <c r="I1919">
        <f t="shared" si="219"/>
        <v>13</v>
      </c>
    </row>
    <row r="1920" spans="1:9" x14ac:dyDescent="0.3">
      <c r="A1920" t="str">
        <f t="shared" si="220"/>
        <v>202714ma</v>
      </c>
      <c r="B1920">
        <f t="shared" si="218"/>
        <v>14</v>
      </c>
      <c r="C1920" s="18">
        <f t="shared" si="216"/>
        <v>46482</v>
      </c>
      <c r="D1920" t="str">
        <f t="shared" si="217"/>
        <v>ma</v>
      </c>
      <c r="E1920">
        <f t="shared" si="221"/>
        <v>2027</v>
      </c>
      <c r="F1920" t="str">
        <f t="shared" si="222"/>
        <v/>
      </c>
      <c r="G1920" s="122" t="str">
        <f t="shared" si="223"/>
        <v/>
      </c>
      <c r="H1920" s="122" t="str">
        <f t="shared" si="224"/>
        <v/>
      </c>
      <c r="I1920">
        <f t="shared" si="219"/>
        <v>14</v>
      </c>
    </row>
    <row r="1921" spans="1:9" x14ac:dyDescent="0.3">
      <c r="A1921" t="str">
        <f t="shared" si="220"/>
        <v>202714di</v>
      </c>
      <c r="B1921">
        <f t="shared" si="218"/>
        <v>14</v>
      </c>
      <c r="C1921" s="18">
        <f t="shared" si="216"/>
        <v>46483</v>
      </c>
      <c r="D1921" t="str">
        <f t="shared" si="217"/>
        <v>di</v>
      </c>
      <c r="E1921">
        <f t="shared" si="221"/>
        <v>2027</v>
      </c>
      <c r="F1921" t="str">
        <f t="shared" si="222"/>
        <v/>
      </c>
      <c r="G1921" s="122" t="str">
        <f t="shared" si="223"/>
        <v/>
      </c>
      <c r="H1921" s="122" t="str">
        <f t="shared" si="224"/>
        <v/>
      </c>
      <c r="I1921">
        <f t="shared" si="219"/>
        <v>14</v>
      </c>
    </row>
    <row r="1922" spans="1:9" x14ac:dyDescent="0.3">
      <c r="A1922" t="str">
        <f t="shared" si="220"/>
        <v>202714wo</v>
      </c>
      <c r="B1922">
        <f t="shared" si="218"/>
        <v>14</v>
      </c>
      <c r="C1922" s="18">
        <f t="shared" si="216"/>
        <v>46484</v>
      </c>
      <c r="D1922" t="str">
        <f t="shared" si="217"/>
        <v>wo</v>
      </c>
      <c r="E1922">
        <f t="shared" si="221"/>
        <v>2027</v>
      </c>
      <c r="F1922" t="str">
        <f t="shared" si="222"/>
        <v/>
      </c>
      <c r="G1922" s="122" t="str">
        <f t="shared" si="223"/>
        <v/>
      </c>
      <c r="H1922" s="122" t="str">
        <f t="shared" si="224"/>
        <v/>
      </c>
      <c r="I1922">
        <f t="shared" si="219"/>
        <v>14</v>
      </c>
    </row>
    <row r="1923" spans="1:9" x14ac:dyDescent="0.3">
      <c r="A1923" t="str">
        <f t="shared" si="220"/>
        <v>202714do</v>
      </c>
      <c r="B1923">
        <f t="shared" si="218"/>
        <v>14</v>
      </c>
      <c r="C1923" s="18">
        <f t="shared" si="216"/>
        <v>46485</v>
      </c>
      <c r="D1923" t="str">
        <f t="shared" si="217"/>
        <v>do</v>
      </c>
      <c r="E1923">
        <f t="shared" si="221"/>
        <v>2027</v>
      </c>
      <c r="F1923" t="str">
        <f t="shared" si="222"/>
        <v/>
      </c>
      <c r="G1923" s="122" t="str">
        <f t="shared" si="223"/>
        <v/>
      </c>
      <c r="H1923" s="122" t="str">
        <f t="shared" si="224"/>
        <v/>
      </c>
      <c r="I1923">
        <f t="shared" si="219"/>
        <v>14</v>
      </c>
    </row>
    <row r="1924" spans="1:9" x14ac:dyDescent="0.3">
      <c r="A1924" t="str">
        <f t="shared" si="220"/>
        <v>202714vr</v>
      </c>
      <c r="B1924">
        <f t="shared" si="218"/>
        <v>14</v>
      </c>
      <c r="C1924" s="18">
        <f t="shared" si="216"/>
        <v>46486</v>
      </c>
      <c r="D1924" t="str">
        <f t="shared" si="217"/>
        <v>vr</v>
      </c>
      <c r="E1924">
        <f t="shared" si="221"/>
        <v>2027</v>
      </c>
      <c r="F1924" t="str">
        <f t="shared" si="222"/>
        <v/>
      </c>
      <c r="G1924" s="122" t="str">
        <f t="shared" si="223"/>
        <v/>
      </c>
      <c r="H1924" s="122" t="str">
        <f t="shared" si="224"/>
        <v/>
      </c>
      <c r="I1924">
        <f t="shared" si="219"/>
        <v>14</v>
      </c>
    </row>
    <row r="1925" spans="1:9" x14ac:dyDescent="0.3">
      <c r="A1925" t="str">
        <f t="shared" si="220"/>
        <v>202714za</v>
      </c>
      <c r="B1925">
        <f t="shared" si="218"/>
        <v>14</v>
      </c>
      <c r="C1925" s="18">
        <f t="shared" si="216"/>
        <v>46487</v>
      </c>
      <c r="D1925" t="str">
        <f t="shared" si="217"/>
        <v>za</v>
      </c>
      <c r="E1925">
        <f t="shared" si="221"/>
        <v>2027</v>
      </c>
      <c r="F1925" t="str">
        <f t="shared" si="222"/>
        <v/>
      </c>
      <c r="G1925" s="122" t="str">
        <f t="shared" si="223"/>
        <v/>
      </c>
      <c r="H1925" s="122" t="str">
        <f t="shared" si="224"/>
        <v/>
      </c>
      <c r="I1925">
        <f t="shared" si="219"/>
        <v>14</v>
      </c>
    </row>
    <row r="1926" spans="1:9" x14ac:dyDescent="0.3">
      <c r="A1926" t="str">
        <f t="shared" si="220"/>
        <v>202714zo</v>
      </c>
      <c r="B1926">
        <f t="shared" si="218"/>
        <v>14</v>
      </c>
      <c r="C1926" s="18">
        <f t="shared" si="216"/>
        <v>46488</v>
      </c>
      <c r="D1926" t="str">
        <f t="shared" si="217"/>
        <v>zo</v>
      </c>
      <c r="E1926">
        <f t="shared" si="221"/>
        <v>2027</v>
      </c>
      <c r="F1926" t="str">
        <f t="shared" si="222"/>
        <v/>
      </c>
      <c r="G1926" s="122" t="str">
        <f t="shared" si="223"/>
        <v/>
      </c>
      <c r="H1926" s="122" t="str">
        <f t="shared" si="224"/>
        <v/>
      </c>
      <c r="I1926">
        <f t="shared" si="219"/>
        <v>14</v>
      </c>
    </row>
    <row r="1927" spans="1:9" x14ac:dyDescent="0.3">
      <c r="A1927" t="str">
        <f t="shared" si="220"/>
        <v>202715ma</v>
      </c>
      <c r="B1927">
        <f t="shared" si="218"/>
        <v>15</v>
      </c>
      <c r="C1927" s="18">
        <f t="shared" si="216"/>
        <v>46489</v>
      </c>
      <c r="D1927" t="str">
        <f t="shared" si="217"/>
        <v>ma</v>
      </c>
      <c r="E1927">
        <f t="shared" si="221"/>
        <v>2027</v>
      </c>
      <c r="F1927" t="str">
        <f t="shared" si="222"/>
        <v/>
      </c>
      <c r="G1927" s="122" t="str">
        <f t="shared" si="223"/>
        <v/>
      </c>
      <c r="H1927" s="122" t="str">
        <f t="shared" si="224"/>
        <v/>
      </c>
      <c r="I1927">
        <f t="shared" si="219"/>
        <v>15</v>
      </c>
    </row>
    <row r="1928" spans="1:9" x14ac:dyDescent="0.3">
      <c r="A1928" t="str">
        <f t="shared" si="220"/>
        <v>202715di</v>
      </c>
      <c r="B1928">
        <f t="shared" si="218"/>
        <v>15</v>
      </c>
      <c r="C1928" s="18">
        <f t="shared" si="216"/>
        <v>46490</v>
      </c>
      <c r="D1928" t="str">
        <f t="shared" si="217"/>
        <v>di</v>
      </c>
      <c r="E1928">
        <f t="shared" si="221"/>
        <v>2027</v>
      </c>
      <c r="F1928" t="str">
        <f t="shared" si="222"/>
        <v/>
      </c>
      <c r="G1928" s="122" t="str">
        <f t="shared" si="223"/>
        <v/>
      </c>
      <c r="H1928" s="122" t="str">
        <f t="shared" si="224"/>
        <v/>
      </c>
      <c r="I1928">
        <f t="shared" si="219"/>
        <v>15</v>
      </c>
    </row>
    <row r="1929" spans="1:9" x14ac:dyDescent="0.3">
      <c r="A1929" t="str">
        <f t="shared" si="220"/>
        <v>202715wo</v>
      </c>
      <c r="B1929">
        <f t="shared" si="218"/>
        <v>15</v>
      </c>
      <c r="C1929" s="18">
        <f t="shared" si="216"/>
        <v>46491</v>
      </c>
      <c r="D1929" t="str">
        <f t="shared" si="217"/>
        <v>wo</v>
      </c>
      <c r="E1929">
        <f t="shared" si="221"/>
        <v>2027</v>
      </c>
      <c r="F1929" t="str">
        <f t="shared" si="222"/>
        <v/>
      </c>
      <c r="G1929" s="122" t="str">
        <f t="shared" si="223"/>
        <v/>
      </c>
      <c r="H1929" s="122" t="str">
        <f t="shared" si="224"/>
        <v/>
      </c>
      <c r="I1929">
        <f t="shared" si="219"/>
        <v>15</v>
      </c>
    </row>
    <row r="1930" spans="1:9" x14ac:dyDescent="0.3">
      <c r="A1930" t="str">
        <f t="shared" si="220"/>
        <v>202715do</v>
      </c>
      <c r="B1930">
        <f t="shared" si="218"/>
        <v>15</v>
      </c>
      <c r="C1930" s="18">
        <f t="shared" ref="C1930:C1993" si="225">C1929+1</f>
        <v>46492</v>
      </c>
      <c r="D1930" t="str">
        <f t="shared" ref="D1930:D1993" si="226">+D1923</f>
        <v>do</v>
      </c>
      <c r="E1930">
        <f t="shared" si="221"/>
        <v>2027</v>
      </c>
      <c r="F1930" t="str">
        <f t="shared" si="222"/>
        <v/>
      </c>
      <c r="G1930" s="122" t="str">
        <f t="shared" si="223"/>
        <v/>
      </c>
      <c r="H1930" s="122" t="str">
        <f t="shared" si="224"/>
        <v/>
      </c>
      <c r="I1930">
        <f t="shared" si="219"/>
        <v>15</v>
      </c>
    </row>
    <row r="1931" spans="1:9" x14ac:dyDescent="0.3">
      <c r="A1931" t="str">
        <f t="shared" si="220"/>
        <v>202715vr</v>
      </c>
      <c r="B1931">
        <f t="shared" si="218"/>
        <v>15</v>
      </c>
      <c r="C1931" s="18">
        <f t="shared" si="225"/>
        <v>46493</v>
      </c>
      <c r="D1931" t="str">
        <f t="shared" si="226"/>
        <v>vr</v>
      </c>
      <c r="E1931">
        <f t="shared" si="221"/>
        <v>2027</v>
      </c>
      <c r="F1931" t="str">
        <f t="shared" si="222"/>
        <v/>
      </c>
      <c r="G1931" s="122" t="str">
        <f t="shared" si="223"/>
        <v/>
      </c>
      <c r="H1931" s="122" t="str">
        <f t="shared" si="224"/>
        <v/>
      </c>
      <c r="I1931">
        <f t="shared" si="219"/>
        <v>15</v>
      </c>
    </row>
    <row r="1932" spans="1:9" x14ac:dyDescent="0.3">
      <c r="A1932" t="str">
        <f t="shared" si="220"/>
        <v>202715za</v>
      </c>
      <c r="B1932">
        <f t="shared" si="218"/>
        <v>15</v>
      </c>
      <c r="C1932" s="18">
        <f t="shared" si="225"/>
        <v>46494</v>
      </c>
      <c r="D1932" t="str">
        <f t="shared" si="226"/>
        <v>za</v>
      </c>
      <c r="E1932">
        <f t="shared" si="221"/>
        <v>2027</v>
      </c>
      <c r="F1932" t="str">
        <f t="shared" si="222"/>
        <v/>
      </c>
      <c r="G1932" s="122" t="str">
        <f t="shared" si="223"/>
        <v/>
      </c>
      <c r="H1932" s="122" t="str">
        <f t="shared" si="224"/>
        <v/>
      </c>
      <c r="I1932">
        <f t="shared" si="219"/>
        <v>15</v>
      </c>
    </row>
    <row r="1933" spans="1:9" x14ac:dyDescent="0.3">
      <c r="A1933" t="str">
        <f t="shared" si="220"/>
        <v>202715zo</v>
      </c>
      <c r="B1933">
        <f t="shared" ref="B1933:B1996" si="227">B1926+1</f>
        <v>15</v>
      </c>
      <c r="C1933" s="18">
        <f t="shared" si="225"/>
        <v>46495</v>
      </c>
      <c r="D1933" t="str">
        <f t="shared" si="226"/>
        <v>zo</v>
      </c>
      <c r="E1933">
        <f t="shared" si="221"/>
        <v>2027</v>
      </c>
      <c r="F1933" t="str">
        <f t="shared" si="222"/>
        <v/>
      </c>
      <c r="G1933" s="122" t="str">
        <f t="shared" si="223"/>
        <v/>
      </c>
      <c r="H1933" s="122" t="str">
        <f t="shared" si="224"/>
        <v/>
      </c>
      <c r="I1933">
        <f t="shared" ref="I1933:I1996" si="228">+I1926+1</f>
        <v>15</v>
      </c>
    </row>
    <row r="1934" spans="1:9" x14ac:dyDescent="0.3">
      <c r="A1934" t="str">
        <f t="shared" si="220"/>
        <v>202716ma</v>
      </c>
      <c r="B1934">
        <f t="shared" si="227"/>
        <v>16</v>
      </c>
      <c r="C1934" s="18">
        <f t="shared" si="225"/>
        <v>46496</v>
      </c>
      <c r="D1934" t="str">
        <f t="shared" si="226"/>
        <v>ma</v>
      </c>
      <c r="E1934">
        <f t="shared" si="221"/>
        <v>2027</v>
      </c>
      <c r="F1934" t="str">
        <f t="shared" si="222"/>
        <v/>
      </c>
      <c r="G1934" s="122" t="str">
        <f t="shared" si="223"/>
        <v/>
      </c>
      <c r="H1934" s="122" t="str">
        <f t="shared" si="224"/>
        <v/>
      </c>
      <c r="I1934">
        <f t="shared" si="228"/>
        <v>16</v>
      </c>
    </row>
    <row r="1935" spans="1:9" x14ac:dyDescent="0.3">
      <c r="A1935" t="str">
        <f t="shared" si="220"/>
        <v>202716di</v>
      </c>
      <c r="B1935">
        <f t="shared" si="227"/>
        <v>16</v>
      </c>
      <c r="C1935" s="18">
        <f t="shared" si="225"/>
        <v>46497</v>
      </c>
      <c r="D1935" t="str">
        <f t="shared" si="226"/>
        <v>di</v>
      </c>
      <c r="E1935">
        <f t="shared" si="221"/>
        <v>2027</v>
      </c>
      <c r="F1935" t="str">
        <f t="shared" si="222"/>
        <v/>
      </c>
      <c r="G1935" s="122" t="str">
        <f t="shared" si="223"/>
        <v/>
      </c>
      <c r="H1935" s="122" t="str">
        <f t="shared" si="224"/>
        <v/>
      </c>
      <c r="I1935">
        <f t="shared" si="228"/>
        <v>16</v>
      </c>
    </row>
    <row r="1936" spans="1:9" x14ac:dyDescent="0.3">
      <c r="A1936" t="str">
        <f t="shared" si="220"/>
        <v>202716wo</v>
      </c>
      <c r="B1936">
        <f t="shared" si="227"/>
        <v>16</v>
      </c>
      <c r="C1936" s="18">
        <f t="shared" si="225"/>
        <v>46498</v>
      </c>
      <c r="D1936" t="str">
        <f t="shared" si="226"/>
        <v>wo</v>
      </c>
      <c r="E1936">
        <f t="shared" si="221"/>
        <v>2027</v>
      </c>
      <c r="F1936" t="str">
        <f t="shared" si="222"/>
        <v/>
      </c>
      <c r="G1936" s="122" t="str">
        <f t="shared" si="223"/>
        <v/>
      </c>
      <c r="H1936" s="122" t="str">
        <f t="shared" si="224"/>
        <v/>
      </c>
      <c r="I1936">
        <f t="shared" si="228"/>
        <v>16</v>
      </c>
    </row>
    <row r="1937" spans="1:9" x14ac:dyDescent="0.3">
      <c r="A1937" t="str">
        <f t="shared" si="220"/>
        <v>202716do</v>
      </c>
      <c r="B1937">
        <f t="shared" si="227"/>
        <v>16</v>
      </c>
      <c r="C1937" s="18">
        <f t="shared" si="225"/>
        <v>46499</v>
      </c>
      <c r="D1937" t="str">
        <f t="shared" si="226"/>
        <v>do</v>
      </c>
      <c r="E1937">
        <f t="shared" si="221"/>
        <v>2027</v>
      </c>
      <c r="F1937" t="str">
        <f t="shared" si="222"/>
        <v/>
      </c>
      <c r="G1937" s="122" t="str">
        <f t="shared" si="223"/>
        <v/>
      </c>
      <c r="H1937" s="122" t="str">
        <f t="shared" si="224"/>
        <v/>
      </c>
      <c r="I1937">
        <f t="shared" si="228"/>
        <v>16</v>
      </c>
    </row>
    <row r="1938" spans="1:9" x14ac:dyDescent="0.3">
      <c r="A1938" t="str">
        <f t="shared" si="220"/>
        <v>202716vr</v>
      </c>
      <c r="B1938">
        <f t="shared" si="227"/>
        <v>16</v>
      </c>
      <c r="C1938" s="18">
        <f t="shared" si="225"/>
        <v>46500</v>
      </c>
      <c r="D1938" t="str">
        <f t="shared" si="226"/>
        <v>vr</v>
      </c>
      <c r="E1938">
        <f t="shared" si="221"/>
        <v>2027</v>
      </c>
      <c r="F1938" t="str">
        <f t="shared" si="222"/>
        <v/>
      </c>
      <c r="G1938" s="122" t="str">
        <f t="shared" si="223"/>
        <v/>
      </c>
      <c r="H1938" s="122" t="str">
        <f t="shared" si="224"/>
        <v/>
      </c>
      <c r="I1938">
        <f t="shared" si="228"/>
        <v>16</v>
      </c>
    </row>
    <row r="1939" spans="1:9" x14ac:dyDescent="0.3">
      <c r="A1939" t="str">
        <f t="shared" si="220"/>
        <v>202716za</v>
      </c>
      <c r="B1939">
        <f t="shared" si="227"/>
        <v>16</v>
      </c>
      <c r="C1939" s="18">
        <f t="shared" si="225"/>
        <v>46501</v>
      </c>
      <c r="D1939" t="str">
        <f t="shared" si="226"/>
        <v>za</v>
      </c>
      <c r="E1939">
        <f t="shared" si="221"/>
        <v>2027</v>
      </c>
      <c r="F1939" t="str">
        <f t="shared" si="222"/>
        <v/>
      </c>
      <c r="G1939" s="122" t="str">
        <f t="shared" si="223"/>
        <v/>
      </c>
      <c r="H1939" s="122" t="str">
        <f t="shared" si="224"/>
        <v/>
      </c>
      <c r="I1939">
        <f t="shared" si="228"/>
        <v>16</v>
      </c>
    </row>
    <row r="1940" spans="1:9" x14ac:dyDescent="0.3">
      <c r="A1940" t="str">
        <f t="shared" si="220"/>
        <v>202716zo</v>
      </c>
      <c r="B1940">
        <f t="shared" si="227"/>
        <v>16</v>
      </c>
      <c r="C1940" s="18">
        <f t="shared" si="225"/>
        <v>46502</v>
      </c>
      <c r="D1940" t="str">
        <f t="shared" si="226"/>
        <v>zo</v>
      </c>
      <c r="E1940">
        <f t="shared" si="221"/>
        <v>2027</v>
      </c>
      <c r="F1940" t="str">
        <f t="shared" si="222"/>
        <v/>
      </c>
      <c r="G1940" s="122" t="str">
        <f t="shared" si="223"/>
        <v/>
      </c>
      <c r="H1940" s="122" t="str">
        <f t="shared" si="224"/>
        <v/>
      </c>
      <c r="I1940">
        <f t="shared" si="228"/>
        <v>16</v>
      </c>
    </row>
    <row r="1941" spans="1:9" x14ac:dyDescent="0.3">
      <c r="A1941" t="str">
        <f t="shared" si="220"/>
        <v>202717ma</v>
      </c>
      <c r="B1941">
        <f t="shared" si="227"/>
        <v>17</v>
      </c>
      <c r="C1941" s="18">
        <f t="shared" si="225"/>
        <v>46503</v>
      </c>
      <c r="D1941" t="str">
        <f t="shared" si="226"/>
        <v>ma</v>
      </c>
      <c r="E1941">
        <f t="shared" si="221"/>
        <v>2027</v>
      </c>
      <c r="F1941" t="str">
        <f t="shared" si="222"/>
        <v>Vakantie</v>
      </c>
      <c r="G1941" s="122" t="str">
        <f t="shared" si="223"/>
        <v>Vakantie</v>
      </c>
      <c r="H1941" s="122" t="str">
        <f t="shared" si="224"/>
        <v>Vakantie</v>
      </c>
      <c r="I1941">
        <f t="shared" si="228"/>
        <v>17</v>
      </c>
    </row>
    <row r="1942" spans="1:9" x14ac:dyDescent="0.3">
      <c r="A1942" t="str">
        <f t="shared" si="220"/>
        <v>202717di</v>
      </c>
      <c r="B1942">
        <f t="shared" si="227"/>
        <v>17</v>
      </c>
      <c r="C1942" s="18">
        <f t="shared" si="225"/>
        <v>46504</v>
      </c>
      <c r="D1942" t="str">
        <f t="shared" si="226"/>
        <v>di</v>
      </c>
      <c r="E1942">
        <f t="shared" si="221"/>
        <v>2027</v>
      </c>
      <c r="F1942" t="str">
        <f t="shared" si="222"/>
        <v>Vakantie</v>
      </c>
      <c r="G1942" s="122" t="str">
        <f t="shared" si="223"/>
        <v>Vakantie</v>
      </c>
      <c r="H1942" s="122" t="str">
        <f t="shared" si="224"/>
        <v>Vakantie</v>
      </c>
      <c r="I1942">
        <f t="shared" si="228"/>
        <v>17</v>
      </c>
    </row>
    <row r="1943" spans="1:9" x14ac:dyDescent="0.3">
      <c r="A1943" t="str">
        <f t="shared" si="220"/>
        <v>202717wo</v>
      </c>
      <c r="B1943">
        <f t="shared" si="227"/>
        <v>17</v>
      </c>
      <c r="C1943" s="18">
        <f t="shared" si="225"/>
        <v>46505</v>
      </c>
      <c r="D1943" t="str">
        <f t="shared" si="226"/>
        <v>wo</v>
      </c>
      <c r="E1943">
        <f t="shared" si="221"/>
        <v>2027</v>
      </c>
      <c r="F1943" t="str">
        <f t="shared" si="222"/>
        <v>Vakantie</v>
      </c>
      <c r="G1943" s="122" t="str">
        <f t="shared" si="223"/>
        <v>Vakantie</v>
      </c>
      <c r="H1943" s="122" t="str">
        <f t="shared" si="224"/>
        <v>Vakantie</v>
      </c>
      <c r="I1943">
        <f t="shared" si="228"/>
        <v>17</v>
      </c>
    </row>
    <row r="1944" spans="1:9" x14ac:dyDescent="0.3">
      <c r="A1944" t="str">
        <f t="shared" si="220"/>
        <v>202717do</v>
      </c>
      <c r="B1944">
        <f t="shared" si="227"/>
        <v>17</v>
      </c>
      <c r="C1944" s="18">
        <f t="shared" si="225"/>
        <v>46506</v>
      </c>
      <c r="D1944" t="str">
        <f t="shared" si="226"/>
        <v>do</v>
      </c>
      <c r="E1944">
        <f t="shared" si="221"/>
        <v>2027</v>
      </c>
      <c r="F1944" t="str">
        <f t="shared" si="222"/>
        <v>Vakantie</v>
      </c>
      <c r="G1944" s="122" t="str">
        <f t="shared" si="223"/>
        <v>Vakantie</v>
      </c>
      <c r="H1944" s="122" t="str">
        <f t="shared" si="224"/>
        <v>Vakantie</v>
      </c>
      <c r="I1944">
        <f t="shared" si="228"/>
        <v>17</v>
      </c>
    </row>
    <row r="1945" spans="1:9" x14ac:dyDescent="0.3">
      <c r="A1945" t="str">
        <f t="shared" si="220"/>
        <v>202717vr</v>
      </c>
      <c r="B1945">
        <f t="shared" si="227"/>
        <v>17</v>
      </c>
      <c r="C1945" s="18">
        <f t="shared" si="225"/>
        <v>46507</v>
      </c>
      <c r="D1945" t="str">
        <f t="shared" si="226"/>
        <v>vr</v>
      </c>
      <c r="E1945">
        <f t="shared" si="221"/>
        <v>2027</v>
      </c>
      <c r="F1945" t="str">
        <f t="shared" si="222"/>
        <v>Vakantie</v>
      </c>
      <c r="G1945" s="122" t="str">
        <f t="shared" si="223"/>
        <v>Vakantie</v>
      </c>
      <c r="H1945" s="122" t="str">
        <f t="shared" si="224"/>
        <v>Vakantie</v>
      </c>
      <c r="I1945">
        <f t="shared" si="228"/>
        <v>17</v>
      </c>
    </row>
    <row r="1946" spans="1:9" x14ac:dyDescent="0.3">
      <c r="A1946" t="str">
        <f t="shared" si="220"/>
        <v>202717za</v>
      </c>
      <c r="B1946">
        <f t="shared" si="227"/>
        <v>17</v>
      </c>
      <c r="C1946" s="18">
        <f t="shared" si="225"/>
        <v>46508</v>
      </c>
      <c r="D1946" t="str">
        <f t="shared" si="226"/>
        <v>za</v>
      </c>
      <c r="E1946">
        <f t="shared" si="221"/>
        <v>2027</v>
      </c>
      <c r="F1946" t="str">
        <f t="shared" si="222"/>
        <v>Vakantie</v>
      </c>
      <c r="G1946" s="122" t="str">
        <f t="shared" si="223"/>
        <v>Vakantie</v>
      </c>
      <c r="H1946" s="122" t="str">
        <f t="shared" si="224"/>
        <v>Vakantie</v>
      </c>
      <c r="I1946">
        <f t="shared" si="228"/>
        <v>17</v>
      </c>
    </row>
    <row r="1947" spans="1:9" x14ac:dyDescent="0.3">
      <c r="A1947" t="str">
        <f t="shared" si="220"/>
        <v>202717zo</v>
      </c>
      <c r="B1947">
        <f t="shared" si="227"/>
        <v>17</v>
      </c>
      <c r="C1947" s="18">
        <f t="shared" si="225"/>
        <v>46509</v>
      </c>
      <c r="D1947" t="str">
        <f t="shared" si="226"/>
        <v>zo</v>
      </c>
      <c r="E1947">
        <f t="shared" si="221"/>
        <v>2027</v>
      </c>
      <c r="F1947" t="str">
        <f t="shared" si="222"/>
        <v>Vakantie</v>
      </c>
      <c r="G1947" s="122" t="str">
        <f t="shared" si="223"/>
        <v>Vakantie</v>
      </c>
      <c r="H1947" s="122" t="str">
        <f t="shared" si="224"/>
        <v>Vakantie</v>
      </c>
      <c r="I1947">
        <f t="shared" si="228"/>
        <v>17</v>
      </c>
    </row>
    <row r="1948" spans="1:9" x14ac:dyDescent="0.3">
      <c r="A1948" t="str">
        <f t="shared" si="220"/>
        <v>202718ma</v>
      </c>
      <c r="B1948">
        <f t="shared" si="227"/>
        <v>18</v>
      </c>
      <c r="C1948" s="18">
        <f t="shared" si="225"/>
        <v>46510</v>
      </c>
      <c r="D1948" t="str">
        <f t="shared" si="226"/>
        <v>ma</v>
      </c>
      <c r="E1948">
        <f t="shared" si="221"/>
        <v>2027</v>
      </c>
      <c r="F1948" t="str">
        <f t="shared" si="222"/>
        <v/>
      </c>
      <c r="G1948" s="122" t="str">
        <f t="shared" si="223"/>
        <v/>
      </c>
      <c r="H1948" s="122" t="str">
        <f t="shared" si="224"/>
        <v/>
      </c>
      <c r="I1948">
        <f t="shared" si="228"/>
        <v>18</v>
      </c>
    </row>
    <row r="1949" spans="1:9" x14ac:dyDescent="0.3">
      <c r="A1949" t="str">
        <f t="shared" si="220"/>
        <v>202718di</v>
      </c>
      <c r="B1949">
        <f t="shared" si="227"/>
        <v>18</v>
      </c>
      <c r="C1949" s="18">
        <f t="shared" si="225"/>
        <v>46511</v>
      </c>
      <c r="D1949" t="str">
        <f t="shared" si="226"/>
        <v>di</v>
      </c>
      <c r="E1949">
        <f t="shared" si="221"/>
        <v>2027</v>
      </c>
      <c r="F1949" t="str">
        <f t="shared" si="222"/>
        <v/>
      </c>
      <c r="G1949" s="122" t="str">
        <f t="shared" si="223"/>
        <v/>
      </c>
      <c r="H1949" s="122" t="str">
        <f t="shared" si="224"/>
        <v/>
      </c>
      <c r="I1949">
        <f t="shared" si="228"/>
        <v>18</v>
      </c>
    </row>
    <row r="1950" spans="1:9" x14ac:dyDescent="0.3">
      <c r="A1950" t="str">
        <f t="shared" si="220"/>
        <v>202718wo</v>
      </c>
      <c r="B1950">
        <f t="shared" si="227"/>
        <v>18</v>
      </c>
      <c r="C1950" s="18">
        <f t="shared" si="225"/>
        <v>46512</v>
      </c>
      <c r="D1950" t="str">
        <f t="shared" si="226"/>
        <v>wo</v>
      </c>
      <c r="E1950">
        <f t="shared" si="221"/>
        <v>2027</v>
      </c>
      <c r="F1950" t="str">
        <f t="shared" si="222"/>
        <v>Vakantie</v>
      </c>
      <c r="G1950" s="122" t="str">
        <f t="shared" si="223"/>
        <v>Vakantie</v>
      </c>
      <c r="H1950" s="122" t="str">
        <f t="shared" si="224"/>
        <v>Vakantie</v>
      </c>
      <c r="I1950">
        <f t="shared" si="228"/>
        <v>18</v>
      </c>
    </row>
    <row r="1951" spans="1:9" x14ac:dyDescent="0.3">
      <c r="A1951" t="str">
        <f t="shared" si="220"/>
        <v>202718do</v>
      </c>
      <c r="B1951">
        <f t="shared" si="227"/>
        <v>18</v>
      </c>
      <c r="C1951" s="18">
        <f t="shared" si="225"/>
        <v>46513</v>
      </c>
      <c r="D1951" t="str">
        <f t="shared" si="226"/>
        <v>do</v>
      </c>
      <c r="E1951">
        <f t="shared" si="221"/>
        <v>2027</v>
      </c>
      <c r="F1951" t="str">
        <f t="shared" si="222"/>
        <v>Vakantie</v>
      </c>
      <c r="G1951" s="122" t="str">
        <f t="shared" si="223"/>
        <v>Vakantie</v>
      </c>
      <c r="H1951" s="122" t="str">
        <f t="shared" si="224"/>
        <v>Vakantie</v>
      </c>
      <c r="I1951">
        <f t="shared" si="228"/>
        <v>18</v>
      </c>
    </row>
    <row r="1952" spans="1:9" x14ac:dyDescent="0.3">
      <c r="A1952" t="str">
        <f t="shared" si="220"/>
        <v>202718vr</v>
      </c>
      <c r="B1952">
        <f t="shared" si="227"/>
        <v>18</v>
      </c>
      <c r="C1952" s="18">
        <f t="shared" si="225"/>
        <v>46514</v>
      </c>
      <c r="D1952" t="str">
        <f t="shared" si="226"/>
        <v>vr</v>
      </c>
      <c r="E1952">
        <f t="shared" si="221"/>
        <v>2027</v>
      </c>
      <c r="F1952" t="str">
        <f t="shared" si="222"/>
        <v/>
      </c>
      <c r="G1952" s="122" t="str">
        <f t="shared" si="223"/>
        <v/>
      </c>
      <c r="H1952" s="122" t="str">
        <f t="shared" si="224"/>
        <v/>
      </c>
      <c r="I1952">
        <f t="shared" si="228"/>
        <v>18</v>
      </c>
    </row>
    <row r="1953" spans="1:9" x14ac:dyDescent="0.3">
      <c r="A1953" t="str">
        <f t="shared" si="220"/>
        <v>202718za</v>
      </c>
      <c r="B1953">
        <f t="shared" si="227"/>
        <v>18</v>
      </c>
      <c r="C1953" s="18">
        <f t="shared" si="225"/>
        <v>46515</v>
      </c>
      <c r="D1953" t="str">
        <f t="shared" si="226"/>
        <v>za</v>
      </c>
      <c r="E1953">
        <f t="shared" si="221"/>
        <v>2027</v>
      </c>
      <c r="F1953" t="str">
        <f t="shared" si="222"/>
        <v/>
      </c>
      <c r="G1953" s="122" t="str">
        <f t="shared" si="223"/>
        <v/>
      </c>
      <c r="H1953" s="122" t="str">
        <f t="shared" si="224"/>
        <v/>
      </c>
      <c r="I1953">
        <f t="shared" si="228"/>
        <v>18</v>
      </c>
    </row>
    <row r="1954" spans="1:9" x14ac:dyDescent="0.3">
      <c r="A1954" t="str">
        <f t="shared" si="220"/>
        <v>202718zo</v>
      </c>
      <c r="B1954">
        <f t="shared" si="227"/>
        <v>18</v>
      </c>
      <c r="C1954" s="18">
        <f t="shared" si="225"/>
        <v>46516</v>
      </c>
      <c r="D1954" t="str">
        <f t="shared" si="226"/>
        <v>zo</v>
      </c>
      <c r="E1954">
        <f t="shared" si="221"/>
        <v>2027</v>
      </c>
      <c r="F1954" t="str">
        <f t="shared" si="222"/>
        <v/>
      </c>
      <c r="G1954" s="122" t="str">
        <f t="shared" si="223"/>
        <v/>
      </c>
      <c r="H1954" s="122" t="str">
        <f t="shared" si="224"/>
        <v/>
      </c>
      <c r="I1954">
        <f t="shared" si="228"/>
        <v>18</v>
      </c>
    </row>
    <row r="1955" spans="1:9" x14ac:dyDescent="0.3">
      <c r="A1955" t="str">
        <f t="shared" si="220"/>
        <v>202719ma</v>
      </c>
      <c r="B1955">
        <f t="shared" si="227"/>
        <v>19</v>
      </c>
      <c r="C1955" s="18">
        <f t="shared" si="225"/>
        <v>46517</v>
      </c>
      <c r="D1955" t="str">
        <f t="shared" si="226"/>
        <v>ma</v>
      </c>
      <c r="E1955">
        <f t="shared" si="221"/>
        <v>2027</v>
      </c>
      <c r="F1955" t="str">
        <f t="shared" si="222"/>
        <v/>
      </c>
      <c r="G1955" s="122" t="str">
        <f t="shared" si="223"/>
        <v/>
      </c>
      <c r="H1955" s="122" t="str">
        <f t="shared" si="224"/>
        <v/>
      </c>
      <c r="I1955">
        <f t="shared" si="228"/>
        <v>19</v>
      </c>
    </row>
    <row r="1956" spans="1:9" x14ac:dyDescent="0.3">
      <c r="A1956" t="str">
        <f t="shared" si="220"/>
        <v>202719di</v>
      </c>
      <c r="B1956">
        <f t="shared" si="227"/>
        <v>19</v>
      </c>
      <c r="C1956" s="18">
        <f t="shared" si="225"/>
        <v>46518</v>
      </c>
      <c r="D1956" t="str">
        <f t="shared" si="226"/>
        <v>di</v>
      </c>
      <c r="E1956">
        <f t="shared" si="221"/>
        <v>2027</v>
      </c>
      <c r="F1956" t="str">
        <f t="shared" si="222"/>
        <v/>
      </c>
      <c r="G1956" s="122" t="str">
        <f t="shared" si="223"/>
        <v/>
      </c>
      <c r="H1956" s="122" t="str">
        <f t="shared" si="224"/>
        <v/>
      </c>
      <c r="I1956">
        <f t="shared" si="228"/>
        <v>19</v>
      </c>
    </row>
    <row r="1957" spans="1:9" x14ac:dyDescent="0.3">
      <c r="A1957" t="str">
        <f t="shared" si="220"/>
        <v>202719wo</v>
      </c>
      <c r="B1957">
        <f t="shared" si="227"/>
        <v>19</v>
      </c>
      <c r="C1957" s="18">
        <f t="shared" si="225"/>
        <v>46519</v>
      </c>
      <c r="D1957" t="str">
        <f t="shared" si="226"/>
        <v>wo</v>
      </c>
      <c r="E1957">
        <f t="shared" si="221"/>
        <v>2027</v>
      </c>
      <c r="F1957" t="str">
        <f t="shared" si="222"/>
        <v/>
      </c>
      <c r="G1957" s="122" t="str">
        <f t="shared" si="223"/>
        <v/>
      </c>
      <c r="H1957" s="122" t="str">
        <f t="shared" si="224"/>
        <v/>
      </c>
      <c r="I1957">
        <f t="shared" si="228"/>
        <v>19</v>
      </c>
    </row>
    <row r="1958" spans="1:9" x14ac:dyDescent="0.3">
      <c r="A1958" t="str">
        <f t="shared" si="220"/>
        <v>202719do</v>
      </c>
      <c r="B1958">
        <f t="shared" si="227"/>
        <v>19</v>
      </c>
      <c r="C1958" s="18">
        <f t="shared" si="225"/>
        <v>46520</v>
      </c>
      <c r="D1958" t="str">
        <f t="shared" si="226"/>
        <v>do</v>
      </c>
      <c r="E1958">
        <f t="shared" si="221"/>
        <v>2027</v>
      </c>
      <c r="F1958" t="str">
        <f t="shared" si="222"/>
        <v/>
      </c>
      <c r="G1958" s="122" t="str">
        <f t="shared" si="223"/>
        <v/>
      </c>
      <c r="H1958" s="122" t="str">
        <f t="shared" si="224"/>
        <v/>
      </c>
      <c r="I1958">
        <f t="shared" si="228"/>
        <v>19</v>
      </c>
    </row>
    <row r="1959" spans="1:9" x14ac:dyDescent="0.3">
      <c r="A1959" t="str">
        <f t="shared" si="220"/>
        <v>202719vr</v>
      </c>
      <c r="B1959">
        <f t="shared" si="227"/>
        <v>19</v>
      </c>
      <c r="C1959" s="18">
        <f t="shared" si="225"/>
        <v>46521</v>
      </c>
      <c r="D1959" t="str">
        <f t="shared" si="226"/>
        <v>vr</v>
      </c>
      <c r="E1959">
        <f t="shared" si="221"/>
        <v>2027</v>
      </c>
      <c r="F1959" t="str">
        <f t="shared" si="222"/>
        <v/>
      </c>
      <c r="G1959" s="122" t="str">
        <f t="shared" si="223"/>
        <v/>
      </c>
      <c r="H1959" s="122" t="str">
        <f t="shared" si="224"/>
        <v/>
      </c>
      <c r="I1959">
        <f t="shared" si="228"/>
        <v>19</v>
      </c>
    </row>
    <row r="1960" spans="1:9" x14ac:dyDescent="0.3">
      <c r="A1960" t="str">
        <f t="shared" si="220"/>
        <v>202719za</v>
      </c>
      <c r="B1960">
        <f t="shared" si="227"/>
        <v>19</v>
      </c>
      <c r="C1960" s="18">
        <f t="shared" si="225"/>
        <v>46522</v>
      </c>
      <c r="D1960" t="str">
        <f t="shared" si="226"/>
        <v>za</v>
      </c>
      <c r="E1960">
        <f t="shared" si="221"/>
        <v>2027</v>
      </c>
      <c r="F1960" t="str">
        <f t="shared" si="222"/>
        <v/>
      </c>
      <c r="G1960" s="122" t="str">
        <f t="shared" si="223"/>
        <v/>
      </c>
      <c r="H1960" s="122" t="str">
        <f t="shared" si="224"/>
        <v/>
      </c>
      <c r="I1960">
        <f t="shared" si="228"/>
        <v>19</v>
      </c>
    </row>
    <row r="1961" spans="1:9" x14ac:dyDescent="0.3">
      <c r="A1961" t="str">
        <f t="shared" si="220"/>
        <v>202719zo</v>
      </c>
      <c r="B1961">
        <f t="shared" si="227"/>
        <v>19</v>
      </c>
      <c r="C1961" s="18">
        <f t="shared" si="225"/>
        <v>46523</v>
      </c>
      <c r="D1961" t="str">
        <f t="shared" si="226"/>
        <v>zo</v>
      </c>
      <c r="E1961">
        <f t="shared" si="221"/>
        <v>2027</v>
      </c>
      <c r="F1961" t="str">
        <f t="shared" si="222"/>
        <v/>
      </c>
      <c r="G1961" s="122" t="str">
        <f t="shared" si="223"/>
        <v/>
      </c>
      <c r="H1961" s="122" t="str">
        <f t="shared" si="224"/>
        <v/>
      </c>
      <c r="I1961">
        <f t="shared" si="228"/>
        <v>19</v>
      </c>
    </row>
    <row r="1962" spans="1:9" x14ac:dyDescent="0.3">
      <c r="A1962" t="str">
        <f t="shared" si="220"/>
        <v>202720ma</v>
      </c>
      <c r="B1962">
        <f t="shared" si="227"/>
        <v>20</v>
      </c>
      <c r="C1962" s="18">
        <f t="shared" si="225"/>
        <v>46524</v>
      </c>
      <c r="D1962" t="str">
        <f t="shared" si="226"/>
        <v>ma</v>
      </c>
      <c r="E1962">
        <f t="shared" si="221"/>
        <v>2027</v>
      </c>
      <c r="F1962" t="str">
        <f t="shared" si="222"/>
        <v>Vakantie</v>
      </c>
      <c r="G1962" s="122" t="str">
        <f t="shared" si="223"/>
        <v>Vakantie</v>
      </c>
      <c r="H1962" s="122" t="str">
        <f t="shared" si="224"/>
        <v>Vakantie</v>
      </c>
      <c r="I1962">
        <f t="shared" si="228"/>
        <v>20</v>
      </c>
    </row>
    <row r="1963" spans="1:9" x14ac:dyDescent="0.3">
      <c r="A1963" t="str">
        <f t="shared" si="220"/>
        <v>202720di</v>
      </c>
      <c r="B1963">
        <f t="shared" si="227"/>
        <v>20</v>
      </c>
      <c r="C1963" s="18">
        <f t="shared" si="225"/>
        <v>46525</v>
      </c>
      <c r="D1963" t="str">
        <f t="shared" si="226"/>
        <v>di</v>
      </c>
      <c r="E1963">
        <f t="shared" si="221"/>
        <v>2027</v>
      </c>
      <c r="F1963" t="str">
        <f t="shared" si="222"/>
        <v/>
      </c>
      <c r="G1963" s="122" t="str">
        <f t="shared" si="223"/>
        <v/>
      </c>
      <c r="H1963" s="122" t="str">
        <f t="shared" si="224"/>
        <v/>
      </c>
      <c r="I1963">
        <f t="shared" si="228"/>
        <v>20</v>
      </c>
    </row>
    <row r="1964" spans="1:9" x14ac:dyDescent="0.3">
      <c r="A1964" t="str">
        <f t="shared" si="220"/>
        <v>202720wo</v>
      </c>
      <c r="B1964">
        <f t="shared" si="227"/>
        <v>20</v>
      </c>
      <c r="C1964" s="18">
        <f t="shared" si="225"/>
        <v>46526</v>
      </c>
      <c r="D1964" t="str">
        <f t="shared" si="226"/>
        <v>wo</v>
      </c>
      <c r="E1964">
        <f t="shared" si="221"/>
        <v>2027</v>
      </c>
      <c r="F1964" t="str">
        <f t="shared" si="222"/>
        <v/>
      </c>
      <c r="G1964" s="122" t="str">
        <f t="shared" si="223"/>
        <v/>
      </c>
      <c r="H1964" s="122" t="str">
        <f t="shared" si="224"/>
        <v/>
      </c>
      <c r="I1964">
        <f t="shared" si="228"/>
        <v>20</v>
      </c>
    </row>
    <row r="1965" spans="1:9" x14ac:dyDescent="0.3">
      <c r="A1965" t="str">
        <f t="shared" si="220"/>
        <v>202720do</v>
      </c>
      <c r="B1965">
        <f t="shared" si="227"/>
        <v>20</v>
      </c>
      <c r="C1965" s="18">
        <f t="shared" si="225"/>
        <v>46527</v>
      </c>
      <c r="D1965" t="str">
        <f t="shared" si="226"/>
        <v>do</v>
      </c>
      <c r="E1965">
        <f t="shared" si="221"/>
        <v>2027</v>
      </c>
      <c r="F1965" t="str">
        <f t="shared" si="222"/>
        <v/>
      </c>
      <c r="G1965" s="122" t="str">
        <f t="shared" si="223"/>
        <v/>
      </c>
      <c r="H1965" s="122" t="str">
        <f t="shared" si="224"/>
        <v/>
      </c>
      <c r="I1965">
        <f t="shared" si="228"/>
        <v>20</v>
      </c>
    </row>
    <row r="1966" spans="1:9" x14ac:dyDescent="0.3">
      <c r="A1966" t="str">
        <f t="shared" si="220"/>
        <v>202720vr</v>
      </c>
      <c r="B1966">
        <f t="shared" si="227"/>
        <v>20</v>
      </c>
      <c r="C1966" s="18">
        <f t="shared" si="225"/>
        <v>46528</v>
      </c>
      <c r="D1966" t="str">
        <f t="shared" si="226"/>
        <v>vr</v>
      </c>
      <c r="E1966">
        <f t="shared" si="221"/>
        <v>2027</v>
      </c>
      <c r="F1966" t="str">
        <f t="shared" si="222"/>
        <v/>
      </c>
      <c r="G1966" s="122" t="str">
        <f t="shared" si="223"/>
        <v/>
      </c>
      <c r="H1966" s="122" t="str">
        <f t="shared" si="224"/>
        <v/>
      </c>
      <c r="I1966">
        <f t="shared" si="228"/>
        <v>20</v>
      </c>
    </row>
    <row r="1967" spans="1:9" x14ac:dyDescent="0.3">
      <c r="A1967" t="str">
        <f t="shared" si="220"/>
        <v>202720za</v>
      </c>
      <c r="B1967">
        <f t="shared" si="227"/>
        <v>20</v>
      </c>
      <c r="C1967" s="18">
        <f t="shared" si="225"/>
        <v>46529</v>
      </c>
      <c r="D1967" t="str">
        <f t="shared" si="226"/>
        <v>za</v>
      </c>
      <c r="E1967">
        <f t="shared" si="221"/>
        <v>2027</v>
      </c>
      <c r="F1967" t="str">
        <f t="shared" si="222"/>
        <v/>
      </c>
      <c r="G1967" s="122" t="str">
        <f t="shared" si="223"/>
        <v/>
      </c>
      <c r="H1967" s="122" t="str">
        <f t="shared" si="224"/>
        <v/>
      </c>
      <c r="I1967">
        <f t="shared" si="228"/>
        <v>20</v>
      </c>
    </row>
    <row r="1968" spans="1:9" x14ac:dyDescent="0.3">
      <c r="A1968" t="str">
        <f t="shared" si="220"/>
        <v>202720zo</v>
      </c>
      <c r="B1968">
        <f t="shared" si="227"/>
        <v>20</v>
      </c>
      <c r="C1968" s="18">
        <f t="shared" si="225"/>
        <v>46530</v>
      </c>
      <c r="D1968" t="str">
        <f t="shared" si="226"/>
        <v>zo</v>
      </c>
      <c r="E1968">
        <f t="shared" si="221"/>
        <v>2027</v>
      </c>
      <c r="F1968" t="str">
        <f t="shared" si="222"/>
        <v/>
      </c>
      <c r="G1968" s="122" t="str">
        <f t="shared" si="223"/>
        <v/>
      </c>
      <c r="H1968" s="122" t="str">
        <f t="shared" si="224"/>
        <v/>
      </c>
      <c r="I1968">
        <f t="shared" si="228"/>
        <v>20</v>
      </c>
    </row>
    <row r="1969" spans="1:9" x14ac:dyDescent="0.3">
      <c r="A1969" t="str">
        <f t="shared" si="220"/>
        <v>202721ma</v>
      </c>
      <c r="B1969">
        <f t="shared" si="227"/>
        <v>21</v>
      </c>
      <c r="C1969" s="18">
        <f t="shared" si="225"/>
        <v>46531</v>
      </c>
      <c r="D1969" t="str">
        <f t="shared" si="226"/>
        <v>ma</v>
      </c>
      <c r="E1969">
        <f t="shared" si="221"/>
        <v>2027</v>
      </c>
      <c r="F1969" t="str">
        <f t="shared" si="222"/>
        <v/>
      </c>
      <c r="G1969" s="122" t="str">
        <f t="shared" si="223"/>
        <v/>
      </c>
      <c r="H1969" s="122" t="str">
        <f t="shared" si="224"/>
        <v/>
      </c>
      <c r="I1969">
        <f t="shared" si="228"/>
        <v>21</v>
      </c>
    </row>
    <row r="1970" spans="1:9" x14ac:dyDescent="0.3">
      <c r="A1970" t="str">
        <f t="shared" si="220"/>
        <v>202721di</v>
      </c>
      <c r="B1970">
        <f t="shared" si="227"/>
        <v>21</v>
      </c>
      <c r="C1970" s="18">
        <f t="shared" si="225"/>
        <v>46532</v>
      </c>
      <c r="D1970" t="str">
        <f t="shared" si="226"/>
        <v>di</v>
      </c>
      <c r="E1970">
        <f t="shared" si="221"/>
        <v>2027</v>
      </c>
      <c r="F1970" t="str">
        <f t="shared" si="222"/>
        <v/>
      </c>
      <c r="G1970" s="122" t="str">
        <f t="shared" si="223"/>
        <v/>
      </c>
      <c r="H1970" s="122" t="str">
        <f t="shared" si="224"/>
        <v/>
      </c>
      <c r="I1970">
        <f t="shared" si="228"/>
        <v>21</v>
      </c>
    </row>
    <row r="1971" spans="1:9" x14ac:dyDescent="0.3">
      <c r="A1971" t="str">
        <f t="shared" si="220"/>
        <v>202721wo</v>
      </c>
      <c r="B1971">
        <f t="shared" si="227"/>
        <v>21</v>
      </c>
      <c r="C1971" s="18">
        <f t="shared" si="225"/>
        <v>46533</v>
      </c>
      <c r="D1971" t="str">
        <f t="shared" si="226"/>
        <v>wo</v>
      </c>
      <c r="E1971">
        <f t="shared" si="221"/>
        <v>2027</v>
      </c>
      <c r="F1971" t="str">
        <f t="shared" si="222"/>
        <v/>
      </c>
      <c r="G1971" s="122" t="str">
        <f t="shared" si="223"/>
        <v/>
      </c>
      <c r="H1971" s="122" t="str">
        <f t="shared" si="224"/>
        <v/>
      </c>
      <c r="I1971">
        <f t="shared" si="228"/>
        <v>21</v>
      </c>
    </row>
    <row r="1972" spans="1:9" x14ac:dyDescent="0.3">
      <c r="A1972" t="str">
        <f t="shared" si="220"/>
        <v>202721do</v>
      </c>
      <c r="B1972">
        <f t="shared" si="227"/>
        <v>21</v>
      </c>
      <c r="C1972" s="18">
        <f t="shared" si="225"/>
        <v>46534</v>
      </c>
      <c r="D1972" t="str">
        <f t="shared" si="226"/>
        <v>do</v>
      </c>
      <c r="E1972">
        <f t="shared" si="221"/>
        <v>2027</v>
      </c>
      <c r="F1972" t="str">
        <f t="shared" si="222"/>
        <v/>
      </c>
      <c r="G1972" s="122" t="str">
        <f t="shared" si="223"/>
        <v/>
      </c>
      <c r="H1972" s="122" t="str">
        <f t="shared" si="224"/>
        <v/>
      </c>
      <c r="I1972">
        <f t="shared" si="228"/>
        <v>21</v>
      </c>
    </row>
    <row r="1973" spans="1:9" x14ac:dyDescent="0.3">
      <c r="A1973" t="str">
        <f t="shared" si="220"/>
        <v>202721vr</v>
      </c>
      <c r="B1973">
        <f t="shared" si="227"/>
        <v>21</v>
      </c>
      <c r="C1973" s="18">
        <f t="shared" si="225"/>
        <v>46535</v>
      </c>
      <c r="D1973" t="str">
        <f t="shared" si="226"/>
        <v>vr</v>
      </c>
      <c r="E1973">
        <f t="shared" si="221"/>
        <v>2027</v>
      </c>
      <c r="F1973" t="str">
        <f t="shared" si="222"/>
        <v/>
      </c>
      <c r="G1973" s="122" t="str">
        <f t="shared" si="223"/>
        <v/>
      </c>
      <c r="H1973" s="122" t="str">
        <f t="shared" si="224"/>
        <v/>
      </c>
      <c r="I1973">
        <f t="shared" si="228"/>
        <v>21</v>
      </c>
    </row>
    <row r="1974" spans="1:9" x14ac:dyDescent="0.3">
      <c r="A1974" t="str">
        <f t="shared" si="220"/>
        <v>202721za</v>
      </c>
      <c r="B1974">
        <f t="shared" si="227"/>
        <v>21</v>
      </c>
      <c r="C1974" s="18">
        <f t="shared" si="225"/>
        <v>46536</v>
      </c>
      <c r="D1974" t="str">
        <f t="shared" si="226"/>
        <v>za</v>
      </c>
      <c r="E1974">
        <f t="shared" si="221"/>
        <v>2027</v>
      </c>
      <c r="F1974" t="str">
        <f t="shared" si="222"/>
        <v/>
      </c>
      <c r="G1974" s="122" t="str">
        <f t="shared" si="223"/>
        <v/>
      </c>
      <c r="H1974" s="122" t="str">
        <f t="shared" si="224"/>
        <v/>
      </c>
      <c r="I1974">
        <f t="shared" si="228"/>
        <v>21</v>
      </c>
    </row>
    <row r="1975" spans="1:9" x14ac:dyDescent="0.3">
      <c r="A1975" t="str">
        <f t="shared" si="220"/>
        <v>202721zo</v>
      </c>
      <c r="B1975">
        <f t="shared" si="227"/>
        <v>21</v>
      </c>
      <c r="C1975" s="18">
        <f t="shared" si="225"/>
        <v>46537</v>
      </c>
      <c r="D1975" t="str">
        <f t="shared" si="226"/>
        <v>zo</v>
      </c>
      <c r="E1975">
        <f t="shared" si="221"/>
        <v>2027</v>
      </c>
      <c r="F1975" t="str">
        <f t="shared" si="222"/>
        <v/>
      </c>
      <c r="G1975" s="122" t="str">
        <f t="shared" si="223"/>
        <v/>
      </c>
      <c r="H1975" s="122" t="str">
        <f t="shared" si="224"/>
        <v/>
      </c>
      <c r="I1975">
        <f t="shared" si="228"/>
        <v>21</v>
      </c>
    </row>
    <row r="1976" spans="1:9" x14ac:dyDescent="0.3">
      <c r="A1976" t="str">
        <f t="shared" si="220"/>
        <v>202722ma</v>
      </c>
      <c r="B1976">
        <f t="shared" si="227"/>
        <v>22</v>
      </c>
      <c r="C1976" s="18">
        <f t="shared" si="225"/>
        <v>46538</v>
      </c>
      <c r="D1976" t="str">
        <f t="shared" si="226"/>
        <v>ma</v>
      </c>
      <c r="E1976">
        <f t="shared" si="221"/>
        <v>2027</v>
      </c>
      <c r="F1976" t="str">
        <f t="shared" si="222"/>
        <v/>
      </c>
      <c r="G1976" s="122" t="str">
        <f t="shared" si="223"/>
        <v/>
      </c>
      <c r="H1976" s="122" t="str">
        <f t="shared" si="224"/>
        <v/>
      </c>
      <c r="I1976">
        <f t="shared" si="228"/>
        <v>22</v>
      </c>
    </row>
    <row r="1977" spans="1:9" x14ac:dyDescent="0.3">
      <c r="A1977" t="str">
        <f t="shared" si="220"/>
        <v>202722di</v>
      </c>
      <c r="B1977">
        <f t="shared" si="227"/>
        <v>22</v>
      </c>
      <c r="C1977" s="18">
        <f t="shared" si="225"/>
        <v>46539</v>
      </c>
      <c r="D1977" t="str">
        <f t="shared" si="226"/>
        <v>di</v>
      </c>
      <c r="E1977">
        <f t="shared" si="221"/>
        <v>2027</v>
      </c>
      <c r="F1977" t="str">
        <f t="shared" si="222"/>
        <v/>
      </c>
      <c r="G1977" s="122" t="str">
        <f t="shared" si="223"/>
        <v/>
      </c>
      <c r="H1977" s="122" t="str">
        <f t="shared" si="224"/>
        <v/>
      </c>
      <c r="I1977">
        <f t="shared" si="228"/>
        <v>22</v>
      </c>
    </row>
    <row r="1978" spans="1:9" x14ac:dyDescent="0.3">
      <c r="A1978" t="str">
        <f t="shared" ref="A1978:A2041" si="229">E1978&amp;B1978&amp;D1978</f>
        <v>202722wo</v>
      </c>
      <c r="B1978">
        <f t="shared" si="227"/>
        <v>22</v>
      </c>
      <c r="C1978" s="18">
        <f t="shared" si="225"/>
        <v>46540</v>
      </c>
      <c r="D1978" t="str">
        <f t="shared" si="226"/>
        <v>wo</v>
      </c>
      <c r="E1978">
        <f t="shared" ref="E1978:E2041" si="230">YEAR(C1978)</f>
        <v>2027</v>
      </c>
      <c r="F1978" t="str">
        <f t="shared" ref="F1978:F2041" si="231">IF(AND(C1978&gt;=$N$4,C1978&lt;=$O$4),"Vakantie",IF(AND(C1978&gt;=$N$5,C1978&lt;=$O$5),"Vakantie",IF(AND(C1978&gt;=$N$6,C1978&lt;=$O$6),"Vakantie",IF(AND(C1978&gt;=$N$7,C1978&lt;=$O$7),"Vakantie",IF(AND(C1978&gt;=$N$8,C1978&lt;=$O$8),"Vakantie",IF(AND(C1978&gt;=$N$9,C1978&lt;=$O$9),"Vakantie",IF(AND(C1978&gt;=$N$10,C1978&lt;=$O$10),"Vakantie",IF(AND(C1978&gt;=$N$11,C1978&lt;=$O$11),"Vakantie",IF(AND(C1978&gt;=$N$12,C1978&lt;=$O$12),"Vakantie",IF(AND(C1978&gt;=$N$13,C1978&lt;=$O$13),"Vakantie",IF(AND(C1978&gt;=$N$14,C1978&lt;=$O$14),"Vakantie",IF(AND(C1978&gt;=$N$15,C1978&lt;=$O$15),"Vakantie",IF(AND(C1978&gt;=$N$16,C1978&lt;=$O$16),"Vakantie",IF(AND(C1978&gt;=$N$17,C1978&lt;=$O$17),"Vakantie",IF(AND(C1978&gt;=$N$18,C1978&lt;=$O$18),"Vakantie",IF(AND(C1978&gt;=$N$19,C1978&lt;=$O$19),"Vakantie",IF(AND(C1978&gt;=$N$20,C1978&lt;=$O$20),"Vakantie",IF(AND(C1978&gt;=$N$21,C1978&lt;=$O$21),"Vakantie",IF(AND(C1978&gt;=$N$22,C1978&lt;=$O$22),"Vakantie",IF(AND(C1978&gt;=$N$23,C1978&lt;=$O$23),"Vakantie",IF(AND(C1978&gt;=$N$24,C1978&lt;=$O$24),"Vakantie",IF(AND(C1978&gt;=$N$25,C1978&lt;=$O$25),"Vakantie",IF(AND(C1978&gt;=$N$26,C1978&lt;=$O$26),"Vakantie",IF(AND(C1978&gt;=$N$27,C1978&lt;=$O$27),"Vakantie",IF(AND(C1978&gt;=$N$28,C1978&lt;=$O$28),"Vakantie",IF(AND(C1978&gt;=$N$29,C1978&lt;=$O$29),"Vakantie",IF(AND(C1978&gt;=$N$30,C1978&lt;=$O$30),"Vakantie",IF(AND(C1978&gt;=$N$31,C1978&lt;=$O$31),"Vakantie",IF(AND(C1978&gt;=$N$32,C1978&lt;=$O$32),"Vakantie",IF(AND(C1978&gt;=$N$33,C1978&lt;=$O$33),"Vakantie",IF(AND(C1978&gt;=$N$34,C1978&lt;=$O$34),"Vakantie",IF(AND(C1978&gt;=$N$35,C1978&lt;=$O$35),"Vakantie",IF(AND(C1978&gt;=$N$36,C1978&lt;=$O$36),"Vakantie",IF(AND(C1978&gt;=$N$37,C1978&lt;=$O$37),"Vakantie",IF(AND(C1978&gt;=$N$38,C1978&lt;=$O$38),"Vakantie",IF(AND(C1978&gt;=$N$39,C1978&lt;=$O$39),"Vakantie",IF(AND(C1978&gt;=$N$40,C1978&lt;=$O$40),"Vakantie",IF(AND(C1978&gt;=$N$41,C1978&lt;=$O$41),"Vakantie",IF(AND(C1978&gt;=$N$42,C1978&lt;=$O$42),"Vakantie",IF(AND(C1978&gt;=$N$43,C1978&lt;=$O$43),"Vakantie",IF(AND(C1978&gt;=$N$44,C1978&lt;=$O$44),"Vakantie",IF(AND(C1978&gt;=$N$45,C1978&lt;=$O$45),"Vakantie",IF(AND(C1978&gt;=$N$46,C1978&lt;=$O$46),"Vakantie",IF(AND(C1978&gt;=$N$47,C1978&lt;=$O$47),"Vakantie",IF(AND(C1978&gt;=$N$48,C1978&lt;=$O$48),"Vakantie",IF(AND(C1978&gt;=$N$49,C1978&lt;=$O$49),"Vakantie",IF(AND(C1978&gt;=$N$50,C1978&lt;=$O$50),"Vakantie",IF(AND(C1978&gt;=$N$51,C1978&lt;=$O$51),"Vakantie",IF(AND(C1978&gt;=$N$52,C1978&lt;=$O$52),"Vakantie",IF(AND(C1978&gt;=$N$53,C1978&lt;=$O$53),"Vakantie",IF(AND(C1978&gt;=$N$54,C1978&lt;=$O$54),"Vakantie",IF(AND(C1978&gt;=$N$55,C1978&lt;=$O$55),"Vakantie",IF(AND(C1978&gt;=$N$56,C1978&lt;=$O$56),"Vakantie",IF(AND(C1978&gt;=$N$57,C1978&lt;=$O$57),"Vakantie",IF(AND(C1978&gt;=$N$58,C1978&lt;=$O$58),"Vakantie",IF(AND(C1978&gt;=$N$59,C1978&lt;=$O$59),"Vakantie",IF(AND(C1978&gt;=$N$60,C1978&lt;=$O$60),"Vakantie",IF(AND(C1978&gt;=$N$61,C1978&lt;=$O$61),"Vakantie",IF(AND(C1978&gt;=$N$62,C1978&lt;=$O$62),"Vakantie",IF(AND(C1978&gt;=$N$63,C1978&lt;=$O$63),"Vakantie",""))))))))))))))))))))))))))))))))))))))))))))))))))))))))))))</f>
        <v/>
      </c>
      <c r="G1978" s="122" t="str">
        <f t="shared" ref="G1978:G2041" si="232">IF(AND(C1978&gt;=$S$4,C1978&lt;=$T$4),"Vakantie",IF(AND(C1978&gt;=$S$5,C1978&lt;=$T$5),"Vakantie",IF(AND(C1978&gt;=$S$6,C1978&lt;=$T$6),"Vakantie",IF(AND(C1978&gt;=$S$7,C1978&lt;=$T$7),"Vakantie",IF(AND(C1978&gt;=$S$8,C1978&lt;=$T$8),"Vakantie",IF(AND(C1978&gt;=$S$9,C1978&lt;=$T$9),"Vakantie",IF(AND(C1978&gt;=$S$10,C1978&lt;=$T$10),"Vakantie",IF(AND(C1978&gt;=$S$11,C1978&lt;=$T$11),"Vakantie",IF(AND(C1978&gt;=$S$12,C1978&lt;=$T$12),"Vakantie",IF(AND(C1978&gt;=$S$13,C1978&lt;=$T$13),"Vakantie",IF(AND(C1978&gt;=$S$14,C1978&lt;=$T$14),"Vakantie",IF(AND(C1978&gt;=$S$15,C1978&lt;=$T$15),"Vakantie",IF(AND(C1978&gt;=$S$16,C1978&lt;=$T$16),"Vakantie",IF(AND(C1978&gt;=$S$17,C1978&lt;=$T$17),"Vakantie",IF(AND(C1978&gt;=$S$18,C1978&lt;=$T$18),"Vakantie",IF(AND(C1978&gt;=$S$19,C1978&lt;=$T$19),"Vakantie",IF(AND(C1978&gt;=$S$20,C1978&lt;=$T$20),"Vakantie",IF(AND(C1978&gt;=$S$21,C1978&lt;=$T$21),"Vakantie",IF(AND(C1978&gt;=$S$22,C1978&lt;=$T$22),"Vakantie",IF(AND(C1978&gt;=$S$23,C1978&lt;=$T$23),"Vakantie",IF(AND(C1978&gt;=$S$24,C1978&lt;=$T$24),"Vakantie",IF(AND(C1978&gt;=$S$25,C1978&lt;=$T$25),"Vakantie",IF(AND(C1978&gt;=$S$26,C1978&lt;=$T$26),"Vakantie",IF(AND(C1978&gt;=$S$27,C1978&lt;=$T$27),"Vakantie",IF(AND(C1978&gt;=$S$28,C1978&lt;=$T$28),"Vakantie",IF(AND(C1978&gt;=$S$29,C1978&lt;=$T$29),"Vakantie",IF(AND(C1978&gt;=$S$30,C1978&lt;=$T$30),"Vakantie",IF(AND(C1978&gt;=$S$31,C1978&lt;=$T$31),"Vakantie",IF(AND(C1978&gt;=$S$32,C1978&lt;=$T$32),"Vakantie",IF(AND(C1978&gt;=$S$33,C1978&lt;=$T$33),"Vakantie",IF(AND(C1978&gt;=$S$34,C1978&lt;=$T$34),"Vakantie",IF(AND(C1978&gt;=$S$35,C1978&lt;=$T$35),"Vakantie",IF(AND(C1978&gt;=$S$36,C1978&lt;=$T$36),"Vakantie",IF(AND(C1978&gt;=$S$37,C1978&lt;=$T$37),"Vakantie",IF(AND(C1978&gt;=$S$38,C1978&lt;=$T$38),"Vakantie",IF(AND(C1978&gt;=$S$39,C1978&lt;=$T$39),"Vakantie",IF(AND(C1978&gt;=$S$40,C1978&lt;=$T$40),"Vakantie",IF(AND(C1978&gt;=$S$41,C1978&lt;=$T$41),"Vakantie",IF(AND(C1978&gt;=$S$42,C1978&lt;=$T$42),"Vakantie",IF(AND(C1978&gt;=$S$43,C1978&lt;=$T$43),"Vakantie",IF(AND(C1978&gt;=$S$44,C1978&lt;=$T$44),"Vakantie",IF(AND(C1978&gt;=$S$45,C1978&lt;=$T$45),"Vakantie",IF(AND(C1978&gt;=$S$46,C1978&lt;=$T$46),"Vakantie",IF(AND(C1978&gt;=$S$47,C1978&lt;=$T$47),"Vakantie",IF(AND(C1978&gt;=$S$48,C1978&lt;=$T$48),"Vakantie",IF(AND(C1978&gt;=$S$49,C1978&lt;=$T$49),"Vakantie",IF(AND(C1978&gt;=$S$50,C1978&lt;=$T$50),"Vakantie",IF(AND(C1978&gt;=$S$51,C1978&lt;=$T$51),"Vakantie",IF(AND(C1978&gt;=$S$52,C1978&lt;=$T$52),"Vakantie",IF(AND(C1978&gt;=$S$53,C1978&lt;=$T$53),"Vakantie",IF(AND(C1978&gt;=$S$54,C1978&lt;=$T$54),"Vakantie",IF(AND(C1978&gt;=$S$55,C1978&lt;=$T$55),"Vakantie",IF(AND(C1978&gt;=$S$56,C1978&lt;=$T$56),"Vakantie",IF(AND(C1978&gt;=$S$57,C1978&lt;=$T$57),"Vakantie",IF(AND(C1978&gt;=$S$58,C1978&lt;=$T$58),"Vakantie",IF(AND(C1978&gt;=$S$59,C1978&lt;=$T$59),"Vakantie",IF(AND(C1978&gt;=$S$60,C1978&lt;=$T$60),"Vakantie",IF(AND(C1978&gt;=$S$61,C1978&lt;=$T$61),"Vakantie",IF(AND(C1978&gt;=$S$62,C1978&lt;=$T$62),"Vakantie",IF(AND(C1978&gt;=$S$63,C1978&lt;=$T$63),"Vakantie",""))))))))))))))))))))))))))))))))))))))))))))))))))))))))))))</f>
        <v/>
      </c>
      <c r="H1978" s="122" t="str">
        <f t="shared" ref="H1978:H2041" si="233">IF(AND(C1978&gt;=$X$4,C1978&lt;=$Y$4),"Vakantie",IF(AND(C1978&gt;=$X$5,C1978&lt;=$Y$5),"Vakantie",IF(AND(C1978&gt;=$X$6,C1978&lt;=$Y$6),"Vakantie",IF(AND(C1978&gt;=$X$7,C1978&lt;=$Y$7),"Vakantie",IF(AND(C1978&gt;=$X$8,C1978&lt;=$Y$8),"Vakantie",IF(AND(C1978&gt;=$X$9,C1978&lt;=$Y$9),"Vakantie",IF(AND(C1978&gt;=$X$10,C1978&lt;=$Y$10),"Vakantie",IF(AND(C1978&gt;=$X$11,C1978&lt;=$Y$11),"Vakantie",IF(AND(C1978&gt;=$X$12,C1978&lt;=$Y$12),"Vakantie",IF(AND(C1978&gt;=$X$13,C1978&lt;=$Y$13),"Vakantie",IF(AND(C1978&gt;=$X$14,C1978&lt;=$Y$14),"Vakantie",IF(AND(C1978&gt;=$X$15,C1978&lt;=$Y$15),"Vakantie",IF(AND(C1978&gt;=$X$16,C1978&lt;=$Y$16),"Vakantie",IF(AND(C1978&gt;=$X$17,C1978&lt;=$Y$17),"Vakantie",IF(AND(C1978&gt;=$X$18,C1978&lt;=$Y$18),"Vakantie",IF(AND(C1978&gt;=$X$19,C1978&lt;=$Y$19),"Vakantie",IF(AND(C1978&gt;=$X$20,C1978&lt;=$Y$20),"Vakantie",IF(AND(C1978&gt;=$X$21,C1978&lt;=$Y$21),"Vakantie",IF(AND(C1978&gt;=$X$22,C1978&lt;=$Y$22),"Vakantie",IF(AND(C1978&gt;=$X$23,C1978&lt;=$Y$23),"Vakantie",IF(AND(C1978&gt;=$X$24,C1978&lt;=$Y$24),"Vakantie",IF(AND(C1978&gt;=$X$25,C1978&lt;=$Y$25),"Vakantie",IF(AND(C1978&gt;=$X$26,C1978&lt;=$Y$26),"Vakantie",IF(AND(C1978&gt;=$X$27,C1978&lt;=$Y$27),"Vakantie",IF(AND(C1978&gt;=$X$28,C1978&lt;=$Y$28),"Vakantie",IF(AND(C1978&gt;=$X$29,C1978&lt;=$Y$29),"Vakantie",IF(AND(C1978&gt;=$X$30,C1978&lt;=$Y$30),"Vakantie",IF(AND(C1978&gt;=$X$31,C1978&lt;=$Y$31),"Vakantie",IF(AND(C1978&gt;=$X$32,C1978&lt;=$Y$32),"Vakantie",IF(AND(C1978&gt;=$X$33,C1978&lt;=$Y$33),"Vakantie",IF(AND(C1978&gt;=$X$34,C1978&lt;=$Y$34),"Vakantie",IF(AND(C1978&gt;=$X$35,C1978&lt;=$Y$35),"Vakantie",IF(AND(C1978&gt;=$X$36,C1978&lt;=$Y$36),"Vakantie",IF(AND(C1978&gt;=$X$37,C1978&lt;=$Y$37),"Vakantie",IF(AND(C1978&gt;=$X$38,C1978&lt;=$Y$38),"Vakantie",IF(AND(C1978&gt;=$X$39,C1978&lt;=$Y$39),"Vakantie",IF(AND(C1978&gt;=$X$40,C1978&lt;=$Y$40),"Vakantie",IF(AND(C1978&gt;=$X$41,C1978&lt;=$Y$41),"Vakantie",IF(AND(C1978&gt;=$X$42,C1978&lt;=$Y$42),"Vakantie",IF(AND(C1978&gt;=$X$43,C1978&lt;=$Y$43),"Vakantie",IF(AND(C1978&gt;=$X$44,C1978&lt;=$Y$44),"Vakantie",IF(AND(C1978&gt;=$X$45,C1978&lt;=$Y$45),"Vakantie",IF(AND(C1978&gt;=$X$46,C1978&lt;=$Y$46),"Vakantie",IF(AND(C1978&gt;=$X$47,C1978&lt;=$Y$47),"Vakantie",IF(AND(C1978&gt;=$X$48,C1978&lt;=$Y$48),"Vakantie",IF(AND(C1978&gt;=$X$49,C1978&lt;=$Y$49),"Vakantie",IF(AND(C1978&gt;=$X$50,C1978&lt;=$Y$50),"Vakantie",IF(AND(C1978&gt;=$X$51,C1978&lt;=$Y$51),"Vakantie",IF(AND(C1978&gt;=$X$52,C1978&lt;=$Y$52),"Vakantie",IF(AND(C1978&gt;=$X$53,C1978&lt;=$Y$53),"Vakantie",IF(AND(C1978&gt;=$X$54,C1978&lt;=$Y$54),"Vakantie",IF(AND(C1978&gt;=$X$55,C1978&lt;=$Y$55),"Vakantie",IF(AND(C1978&gt;=$X$56,C1978&lt;=$Y$56),"Vakantie",IF(AND(C1978&gt;=$X$57,C1978&lt;=$Y$57),"Vakantie",IF(AND(C1978&gt;=$X$58,C1978&lt;=$Y$58),"Vakantie",IF(AND(C1978&gt;=$X$59,C1978&lt;=$Y$59),"Vakantie",IF(AND(C1978&gt;=$X$60,C1978&lt;=$Y$60),"Vakantie",IF(AND(C1978&gt;=$X$61,C1978&lt;=$Y$61),"Vakantie",IF(AND(C1978&gt;=$X$62,C1978&lt;=$Y$62),"Vakantie",IF(AND(C1978&gt;=$X$63,C1978&lt;=$Y$63),"Vakantie",""))))))))))))))))))))))))))))))))))))))))))))))))))))))))))))</f>
        <v/>
      </c>
      <c r="I1978">
        <f t="shared" si="228"/>
        <v>22</v>
      </c>
    </row>
    <row r="1979" spans="1:9" x14ac:dyDescent="0.3">
      <c r="A1979" t="str">
        <f t="shared" si="229"/>
        <v>202722do</v>
      </c>
      <c r="B1979">
        <f t="shared" si="227"/>
        <v>22</v>
      </c>
      <c r="C1979" s="18">
        <f t="shared" si="225"/>
        <v>46541</v>
      </c>
      <c r="D1979" t="str">
        <f t="shared" si="226"/>
        <v>do</v>
      </c>
      <c r="E1979">
        <f t="shared" si="230"/>
        <v>2027</v>
      </c>
      <c r="F1979" t="str">
        <f t="shared" si="231"/>
        <v/>
      </c>
      <c r="G1979" s="122" t="str">
        <f t="shared" si="232"/>
        <v/>
      </c>
      <c r="H1979" s="122" t="str">
        <f t="shared" si="233"/>
        <v/>
      </c>
      <c r="I1979">
        <f t="shared" si="228"/>
        <v>22</v>
      </c>
    </row>
    <row r="1980" spans="1:9" x14ac:dyDescent="0.3">
      <c r="A1980" t="str">
        <f t="shared" si="229"/>
        <v>202722vr</v>
      </c>
      <c r="B1980">
        <f t="shared" si="227"/>
        <v>22</v>
      </c>
      <c r="C1980" s="18">
        <f t="shared" si="225"/>
        <v>46542</v>
      </c>
      <c r="D1980" t="str">
        <f t="shared" si="226"/>
        <v>vr</v>
      </c>
      <c r="E1980">
        <f t="shared" si="230"/>
        <v>2027</v>
      </c>
      <c r="F1980" t="str">
        <f t="shared" si="231"/>
        <v/>
      </c>
      <c r="G1980" s="122" t="str">
        <f t="shared" si="232"/>
        <v/>
      </c>
      <c r="H1980" s="122" t="str">
        <f t="shared" si="233"/>
        <v/>
      </c>
      <c r="I1980">
        <f t="shared" si="228"/>
        <v>22</v>
      </c>
    </row>
    <row r="1981" spans="1:9" x14ac:dyDescent="0.3">
      <c r="A1981" t="str">
        <f t="shared" si="229"/>
        <v>202722za</v>
      </c>
      <c r="B1981">
        <f t="shared" si="227"/>
        <v>22</v>
      </c>
      <c r="C1981" s="18">
        <f t="shared" si="225"/>
        <v>46543</v>
      </c>
      <c r="D1981" t="str">
        <f t="shared" si="226"/>
        <v>za</v>
      </c>
      <c r="E1981">
        <f t="shared" si="230"/>
        <v>2027</v>
      </c>
      <c r="F1981" t="str">
        <f t="shared" si="231"/>
        <v/>
      </c>
      <c r="G1981" s="122" t="str">
        <f t="shared" si="232"/>
        <v/>
      </c>
      <c r="H1981" s="122" t="str">
        <f t="shared" si="233"/>
        <v/>
      </c>
      <c r="I1981">
        <f t="shared" si="228"/>
        <v>22</v>
      </c>
    </row>
    <row r="1982" spans="1:9" x14ac:dyDescent="0.3">
      <c r="A1982" t="str">
        <f t="shared" si="229"/>
        <v>202722zo</v>
      </c>
      <c r="B1982">
        <f t="shared" si="227"/>
        <v>22</v>
      </c>
      <c r="C1982" s="18">
        <f t="shared" si="225"/>
        <v>46544</v>
      </c>
      <c r="D1982" t="str">
        <f t="shared" si="226"/>
        <v>zo</v>
      </c>
      <c r="E1982">
        <f t="shared" si="230"/>
        <v>2027</v>
      </c>
      <c r="F1982" t="str">
        <f t="shared" si="231"/>
        <v/>
      </c>
      <c r="G1982" s="122" t="str">
        <f t="shared" si="232"/>
        <v/>
      </c>
      <c r="H1982" s="122" t="str">
        <f t="shared" si="233"/>
        <v/>
      </c>
      <c r="I1982">
        <f t="shared" si="228"/>
        <v>22</v>
      </c>
    </row>
    <row r="1983" spans="1:9" x14ac:dyDescent="0.3">
      <c r="A1983" t="str">
        <f t="shared" si="229"/>
        <v>202723ma</v>
      </c>
      <c r="B1983">
        <f t="shared" si="227"/>
        <v>23</v>
      </c>
      <c r="C1983" s="18">
        <f t="shared" si="225"/>
        <v>46545</v>
      </c>
      <c r="D1983" t="str">
        <f t="shared" si="226"/>
        <v>ma</v>
      </c>
      <c r="E1983">
        <f t="shared" si="230"/>
        <v>2027</v>
      </c>
      <c r="F1983" t="str">
        <f t="shared" si="231"/>
        <v/>
      </c>
      <c r="G1983" s="122" t="str">
        <f t="shared" si="232"/>
        <v/>
      </c>
      <c r="H1983" s="122" t="str">
        <f t="shared" si="233"/>
        <v/>
      </c>
      <c r="I1983">
        <f t="shared" si="228"/>
        <v>23</v>
      </c>
    </row>
    <row r="1984" spans="1:9" x14ac:dyDescent="0.3">
      <c r="A1984" t="str">
        <f t="shared" si="229"/>
        <v>202723di</v>
      </c>
      <c r="B1984">
        <f t="shared" si="227"/>
        <v>23</v>
      </c>
      <c r="C1984" s="18">
        <f t="shared" si="225"/>
        <v>46546</v>
      </c>
      <c r="D1984" t="str">
        <f t="shared" si="226"/>
        <v>di</v>
      </c>
      <c r="E1984">
        <f t="shared" si="230"/>
        <v>2027</v>
      </c>
      <c r="F1984" t="str">
        <f t="shared" si="231"/>
        <v/>
      </c>
      <c r="G1984" s="122" t="str">
        <f t="shared" si="232"/>
        <v/>
      </c>
      <c r="H1984" s="122" t="str">
        <f t="shared" si="233"/>
        <v/>
      </c>
      <c r="I1984">
        <f t="shared" si="228"/>
        <v>23</v>
      </c>
    </row>
    <row r="1985" spans="1:9" x14ac:dyDescent="0.3">
      <c r="A1985" t="str">
        <f t="shared" si="229"/>
        <v>202723wo</v>
      </c>
      <c r="B1985">
        <f t="shared" si="227"/>
        <v>23</v>
      </c>
      <c r="C1985" s="18">
        <f t="shared" si="225"/>
        <v>46547</v>
      </c>
      <c r="D1985" t="str">
        <f t="shared" si="226"/>
        <v>wo</v>
      </c>
      <c r="E1985">
        <f t="shared" si="230"/>
        <v>2027</v>
      </c>
      <c r="F1985" t="str">
        <f t="shared" si="231"/>
        <v/>
      </c>
      <c r="G1985" s="122" t="str">
        <f t="shared" si="232"/>
        <v/>
      </c>
      <c r="H1985" s="122" t="str">
        <f t="shared" si="233"/>
        <v/>
      </c>
      <c r="I1985">
        <f t="shared" si="228"/>
        <v>23</v>
      </c>
    </row>
    <row r="1986" spans="1:9" x14ac:dyDescent="0.3">
      <c r="A1986" t="str">
        <f t="shared" si="229"/>
        <v>202723do</v>
      </c>
      <c r="B1986">
        <f t="shared" si="227"/>
        <v>23</v>
      </c>
      <c r="C1986" s="18">
        <f t="shared" si="225"/>
        <v>46548</v>
      </c>
      <c r="D1986" t="str">
        <f t="shared" si="226"/>
        <v>do</v>
      </c>
      <c r="E1986">
        <f t="shared" si="230"/>
        <v>2027</v>
      </c>
      <c r="F1986" t="str">
        <f t="shared" si="231"/>
        <v/>
      </c>
      <c r="G1986" s="122" t="str">
        <f t="shared" si="232"/>
        <v/>
      </c>
      <c r="H1986" s="122" t="str">
        <f t="shared" si="233"/>
        <v/>
      </c>
      <c r="I1986">
        <f t="shared" si="228"/>
        <v>23</v>
      </c>
    </row>
    <row r="1987" spans="1:9" x14ac:dyDescent="0.3">
      <c r="A1987" t="str">
        <f t="shared" si="229"/>
        <v>202723vr</v>
      </c>
      <c r="B1987">
        <f t="shared" si="227"/>
        <v>23</v>
      </c>
      <c r="C1987" s="18">
        <f t="shared" si="225"/>
        <v>46549</v>
      </c>
      <c r="D1987" t="str">
        <f t="shared" si="226"/>
        <v>vr</v>
      </c>
      <c r="E1987">
        <f t="shared" si="230"/>
        <v>2027</v>
      </c>
      <c r="F1987" t="str">
        <f t="shared" si="231"/>
        <v/>
      </c>
      <c r="G1987" s="122" t="str">
        <f t="shared" si="232"/>
        <v/>
      </c>
      <c r="H1987" s="122" t="str">
        <f t="shared" si="233"/>
        <v/>
      </c>
      <c r="I1987">
        <f t="shared" si="228"/>
        <v>23</v>
      </c>
    </row>
    <row r="1988" spans="1:9" x14ac:dyDescent="0.3">
      <c r="A1988" t="str">
        <f t="shared" si="229"/>
        <v>202723za</v>
      </c>
      <c r="B1988">
        <f t="shared" si="227"/>
        <v>23</v>
      </c>
      <c r="C1988" s="18">
        <f t="shared" si="225"/>
        <v>46550</v>
      </c>
      <c r="D1988" t="str">
        <f t="shared" si="226"/>
        <v>za</v>
      </c>
      <c r="E1988">
        <f t="shared" si="230"/>
        <v>2027</v>
      </c>
      <c r="F1988" t="str">
        <f t="shared" si="231"/>
        <v/>
      </c>
      <c r="G1988" s="122" t="str">
        <f t="shared" si="232"/>
        <v/>
      </c>
      <c r="H1988" s="122" t="str">
        <f t="shared" si="233"/>
        <v/>
      </c>
      <c r="I1988">
        <f t="shared" si="228"/>
        <v>23</v>
      </c>
    </row>
    <row r="1989" spans="1:9" x14ac:dyDescent="0.3">
      <c r="A1989" t="str">
        <f t="shared" si="229"/>
        <v>202723zo</v>
      </c>
      <c r="B1989">
        <f t="shared" si="227"/>
        <v>23</v>
      </c>
      <c r="C1989" s="18">
        <f t="shared" si="225"/>
        <v>46551</v>
      </c>
      <c r="D1989" t="str">
        <f t="shared" si="226"/>
        <v>zo</v>
      </c>
      <c r="E1989">
        <f t="shared" si="230"/>
        <v>2027</v>
      </c>
      <c r="F1989" t="str">
        <f t="shared" si="231"/>
        <v/>
      </c>
      <c r="G1989" s="122" t="str">
        <f t="shared" si="232"/>
        <v/>
      </c>
      <c r="H1989" s="122" t="str">
        <f t="shared" si="233"/>
        <v/>
      </c>
      <c r="I1989">
        <f t="shared" si="228"/>
        <v>23</v>
      </c>
    </row>
    <row r="1990" spans="1:9" x14ac:dyDescent="0.3">
      <c r="A1990" t="str">
        <f t="shared" si="229"/>
        <v>202724ma</v>
      </c>
      <c r="B1990">
        <f t="shared" si="227"/>
        <v>24</v>
      </c>
      <c r="C1990" s="18">
        <f t="shared" si="225"/>
        <v>46552</v>
      </c>
      <c r="D1990" t="str">
        <f t="shared" si="226"/>
        <v>ma</v>
      </c>
      <c r="E1990">
        <f t="shared" si="230"/>
        <v>2027</v>
      </c>
      <c r="F1990" t="str">
        <f t="shared" si="231"/>
        <v/>
      </c>
      <c r="G1990" s="122" t="str">
        <f t="shared" si="232"/>
        <v/>
      </c>
      <c r="H1990" s="122" t="str">
        <f t="shared" si="233"/>
        <v/>
      </c>
      <c r="I1990">
        <f t="shared" si="228"/>
        <v>24</v>
      </c>
    </row>
    <row r="1991" spans="1:9" x14ac:dyDescent="0.3">
      <c r="A1991" t="str">
        <f t="shared" si="229"/>
        <v>202724di</v>
      </c>
      <c r="B1991">
        <f t="shared" si="227"/>
        <v>24</v>
      </c>
      <c r="C1991" s="18">
        <f t="shared" si="225"/>
        <v>46553</v>
      </c>
      <c r="D1991" t="str">
        <f t="shared" si="226"/>
        <v>di</v>
      </c>
      <c r="E1991">
        <f t="shared" si="230"/>
        <v>2027</v>
      </c>
      <c r="F1991" t="str">
        <f t="shared" si="231"/>
        <v/>
      </c>
      <c r="G1991" s="122" t="str">
        <f t="shared" si="232"/>
        <v/>
      </c>
      <c r="H1991" s="122" t="str">
        <f t="shared" si="233"/>
        <v/>
      </c>
      <c r="I1991">
        <f t="shared" si="228"/>
        <v>24</v>
      </c>
    </row>
    <row r="1992" spans="1:9" x14ac:dyDescent="0.3">
      <c r="A1992" t="str">
        <f t="shared" si="229"/>
        <v>202724wo</v>
      </c>
      <c r="B1992">
        <f t="shared" si="227"/>
        <v>24</v>
      </c>
      <c r="C1992" s="18">
        <f t="shared" si="225"/>
        <v>46554</v>
      </c>
      <c r="D1992" t="str">
        <f t="shared" si="226"/>
        <v>wo</v>
      </c>
      <c r="E1992">
        <f t="shared" si="230"/>
        <v>2027</v>
      </c>
      <c r="F1992" t="str">
        <f t="shared" si="231"/>
        <v/>
      </c>
      <c r="G1992" s="122" t="str">
        <f t="shared" si="232"/>
        <v/>
      </c>
      <c r="H1992" s="122" t="str">
        <f t="shared" si="233"/>
        <v/>
      </c>
      <c r="I1992">
        <f t="shared" si="228"/>
        <v>24</v>
      </c>
    </row>
    <row r="1993" spans="1:9" x14ac:dyDescent="0.3">
      <c r="A1993" t="str">
        <f t="shared" si="229"/>
        <v>202724do</v>
      </c>
      <c r="B1993">
        <f t="shared" si="227"/>
        <v>24</v>
      </c>
      <c r="C1993" s="18">
        <f t="shared" si="225"/>
        <v>46555</v>
      </c>
      <c r="D1993" t="str">
        <f t="shared" si="226"/>
        <v>do</v>
      </c>
      <c r="E1993">
        <f t="shared" si="230"/>
        <v>2027</v>
      </c>
      <c r="F1993" t="str">
        <f t="shared" si="231"/>
        <v/>
      </c>
      <c r="G1993" s="122" t="str">
        <f t="shared" si="232"/>
        <v/>
      </c>
      <c r="H1993" s="122" t="str">
        <f t="shared" si="233"/>
        <v/>
      </c>
      <c r="I1993">
        <f t="shared" si="228"/>
        <v>24</v>
      </c>
    </row>
    <row r="1994" spans="1:9" x14ac:dyDescent="0.3">
      <c r="A1994" t="str">
        <f t="shared" si="229"/>
        <v>202724vr</v>
      </c>
      <c r="B1994">
        <f t="shared" si="227"/>
        <v>24</v>
      </c>
      <c r="C1994" s="18">
        <f t="shared" ref="C1994:C2057" si="234">C1993+1</f>
        <v>46556</v>
      </c>
      <c r="D1994" t="str">
        <f t="shared" ref="D1994:D2057" si="235">+D1987</f>
        <v>vr</v>
      </c>
      <c r="E1994">
        <f t="shared" si="230"/>
        <v>2027</v>
      </c>
      <c r="F1994" t="str">
        <f t="shared" si="231"/>
        <v/>
      </c>
      <c r="G1994" s="122" t="str">
        <f t="shared" si="232"/>
        <v/>
      </c>
      <c r="H1994" s="122" t="str">
        <f t="shared" si="233"/>
        <v/>
      </c>
      <c r="I1994">
        <f t="shared" si="228"/>
        <v>24</v>
      </c>
    </row>
    <row r="1995" spans="1:9" x14ac:dyDescent="0.3">
      <c r="A1995" t="str">
        <f t="shared" si="229"/>
        <v>202724za</v>
      </c>
      <c r="B1995">
        <f t="shared" si="227"/>
        <v>24</v>
      </c>
      <c r="C1995" s="18">
        <f t="shared" si="234"/>
        <v>46557</v>
      </c>
      <c r="D1995" t="str">
        <f t="shared" si="235"/>
        <v>za</v>
      </c>
      <c r="E1995">
        <f t="shared" si="230"/>
        <v>2027</v>
      </c>
      <c r="F1995" t="str">
        <f t="shared" si="231"/>
        <v/>
      </c>
      <c r="G1995" s="122" t="str">
        <f t="shared" si="232"/>
        <v/>
      </c>
      <c r="H1995" s="122" t="str">
        <f t="shared" si="233"/>
        <v/>
      </c>
      <c r="I1995">
        <f t="shared" si="228"/>
        <v>24</v>
      </c>
    </row>
    <row r="1996" spans="1:9" x14ac:dyDescent="0.3">
      <c r="A1996" t="str">
        <f t="shared" si="229"/>
        <v>202724zo</v>
      </c>
      <c r="B1996">
        <f t="shared" si="227"/>
        <v>24</v>
      </c>
      <c r="C1996" s="18">
        <f t="shared" si="234"/>
        <v>46558</v>
      </c>
      <c r="D1996" t="str">
        <f t="shared" si="235"/>
        <v>zo</v>
      </c>
      <c r="E1996">
        <f t="shared" si="230"/>
        <v>2027</v>
      </c>
      <c r="F1996" t="str">
        <f t="shared" si="231"/>
        <v/>
      </c>
      <c r="G1996" s="122" t="str">
        <f t="shared" si="232"/>
        <v/>
      </c>
      <c r="H1996" s="122" t="str">
        <f t="shared" si="233"/>
        <v/>
      </c>
      <c r="I1996">
        <f t="shared" si="228"/>
        <v>24</v>
      </c>
    </row>
    <row r="1997" spans="1:9" x14ac:dyDescent="0.3">
      <c r="A1997" t="str">
        <f t="shared" si="229"/>
        <v>202725ma</v>
      </c>
      <c r="B1997">
        <f t="shared" ref="B1997:B2060" si="236">B1990+1</f>
        <v>25</v>
      </c>
      <c r="C1997" s="18">
        <f t="shared" si="234"/>
        <v>46559</v>
      </c>
      <c r="D1997" t="str">
        <f t="shared" si="235"/>
        <v>ma</v>
      </c>
      <c r="E1997">
        <f t="shared" si="230"/>
        <v>2027</v>
      </c>
      <c r="F1997" t="str">
        <f t="shared" si="231"/>
        <v/>
      </c>
      <c r="G1997" s="122" t="str">
        <f t="shared" si="232"/>
        <v/>
      </c>
      <c r="H1997" s="122" t="str">
        <f t="shared" si="233"/>
        <v/>
      </c>
      <c r="I1997">
        <f t="shared" ref="I1997:I2060" si="237">+I1990+1</f>
        <v>25</v>
      </c>
    </row>
    <row r="1998" spans="1:9" x14ac:dyDescent="0.3">
      <c r="A1998" t="str">
        <f t="shared" si="229"/>
        <v>202725di</v>
      </c>
      <c r="B1998">
        <f t="shared" si="236"/>
        <v>25</v>
      </c>
      <c r="C1998" s="18">
        <f t="shared" si="234"/>
        <v>46560</v>
      </c>
      <c r="D1998" t="str">
        <f t="shared" si="235"/>
        <v>di</v>
      </c>
      <c r="E1998">
        <f t="shared" si="230"/>
        <v>2027</v>
      </c>
      <c r="F1998" t="str">
        <f t="shared" si="231"/>
        <v/>
      </c>
      <c r="G1998" s="122" t="str">
        <f t="shared" si="232"/>
        <v/>
      </c>
      <c r="H1998" s="122" t="str">
        <f t="shared" si="233"/>
        <v/>
      </c>
      <c r="I1998">
        <f t="shared" si="237"/>
        <v>25</v>
      </c>
    </row>
    <row r="1999" spans="1:9" x14ac:dyDescent="0.3">
      <c r="A1999" t="str">
        <f t="shared" si="229"/>
        <v>202725wo</v>
      </c>
      <c r="B1999">
        <f t="shared" si="236"/>
        <v>25</v>
      </c>
      <c r="C1999" s="18">
        <f t="shared" si="234"/>
        <v>46561</v>
      </c>
      <c r="D1999" t="str">
        <f t="shared" si="235"/>
        <v>wo</v>
      </c>
      <c r="E1999">
        <f t="shared" si="230"/>
        <v>2027</v>
      </c>
      <c r="F1999" t="str">
        <f t="shared" si="231"/>
        <v/>
      </c>
      <c r="G1999" s="122" t="str">
        <f t="shared" si="232"/>
        <v/>
      </c>
      <c r="H1999" s="122" t="str">
        <f t="shared" si="233"/>
        <v/>
      </c>
      <c r="I1999">
        <f t="shared" si="237"/>
        <v>25</v>
      </c>
    </row>
    <row r="2000" spans="1:9" x14ac:dyDescent="0.3">
      <c r="A2000" t="str">
        <f t="shared" si="229"/>
        <v>202725do</v>
      </c>
      <c r="B2000">
        <f t="shared" si="236"/>
        <v>25</v>
      </c>
      <c r="C2000" s="18">
        <f t="shared" si="234"/>
        <v>46562</v>
      </c>
      <c r="D2000" t="str">
        <f t="shared" si="235"/>
        <v>do</v>
      </c>
      <c r="E2000">
        <f t="shared" si="230"/>
        <v>2027</v>
      </c>
      <c r="F2000" t="str">
        <f t="shared" si="231"/>
        <v/>
      </c>
      <c r="G2000" s="122" t="str">
        <f t="shared" si="232"/>
        <v/>
      </c>
      <c r="H2000" s="122" t="str">
        <f t="shared" si="233"/>
        <v/>
      </c>
      <c r="I2000">
        <f t="shared" si="237"/>
        <v>25</v>
      </c>
    </row>
    <row r="2001" spans="1:9" x14ac:dyDescent="0.3">
      <c r="A2001" t="str">
        <f t="shared" si="229"/>
        <v>202725vr</v>
      </c>
      <c r="B2001">
        <f t="shared" si="236"/>
        <v>25</v>
      </c>
      <c r="C2001" s="18">
        <f t="shared" si="234"/>
        <v>46563</v>
      </c>
      <c r="D2001" t="str">
        <f t="shared" si="235"/>
        <v>vr</v>
      </c>
      <c r="E2001">
        <f t="shared" si="230"/>
        <v>2027</v>
      </c>
      <c r="F2001" t="str">
        <f t="shared" si="231"/>
        <v/>
      </c>
      <c r="G2001" s="122" t="str">
        <f t="shared" si="232"/>
        <v/>
      </c>
      <c r="H2001" s="122" t="str">
        <f t="shared" si="233"/>
        <v/>
      </c>
      <c r="I2001">
        <f t="shared" si="237"/>
        <v>25</v>
      </c>
    </row>
    <row r="2002" spans="1:9" x14ac:dyDescent="0.3">
      <c r="A2002" t="str">
        <f t="shared" si="229"/>
        <v>202725za</v>
      </c>
      <c r="B2002">
        <f t="shared" si="236"/>
        <v>25</v>
      </c>
      <c r="C2002" s="18">
        <f t="shared" si="234"/>
        <v>46564</v>
      </c>
      <c r="D2002" t="str">
        <f t="shared" si="235"/>
        <v>za</v>
      </c>
      <c r="E2002">
        <f t="shared" si="230"/>
        <v>2027</v>
      </c>
      <c r="F2002" t="str">
        <f t="shared" si="231"/>
        <v/>
      </c>
      <c r="G2002" s="122" t="str">
        <f t="shared" si="232"/>
        <v/>
      </c>
      <c r="H2002" s="122" t="str">
        <f t="shared" si="233"/>
        <v/>
      </c>
      <c r="I2002">
        <f t="shared" si="237"/>
        <v>25</v>
      </c>
    </row>
    <row r="2003" spans="1:9" x14ac:dyDescent="0.3">
      <c r="A2003" t="str">
        <f t="shared" si="229"/>
        <v>202725zo</v>
      </c>
      <c r="B2003">
        <f t="shared" si="236"/>
        <v>25</v>
      </c>
      <c r="C2003" s="18">
        <f t="shared" si="234"/>
        <v>46565</v>
      </c>
      <c r="D2003" t="str">
        <f t="shared" si="235"/>
        <v>zo</v>
      </c>
      <c r="E2003">
        <f t="shared" si="230"/>
        <v>2027</v>
      </c>
      <c r="F2003" t="str">
        <f t="shared" si="231"/>
        <v/>
      </c>
      <c r="G2003" s="122" t="str">
        <f t="shared" si="232"/>
        <v/>
      </c>
      <c r="H2003" s="122" t="str">
        <f t="shared" si="233"/>
        <v/>
      </c>
      <c r="I2003">
        <f t="shared" si="237"/>
        <v>25</v>
      </c>
    </row>
    <row r="2004" spans="1:9" x14ac:dyDescent="0.3">
      <c r="A2004" t="str">
        <f t="shared" si="229"/>
        <v>202726ma</v>
      </c>
      <c r="B2004">
        <f t="shared" si="236"/>
        <v>26</v>
      </c>
      <c r="C2004" s="18">
        <f t="shared" si="234"/>
        <v>46566</v>
      </c>
      <c r="D2004" t="str">
        <f t="shared" si="235"/>
        <v>ma</v>
      </c>
      <c r="E2004">
        <f t="shared" si="230"/>
        <v>2027</v>
      </c>
      <c r="F2004" t="str">
        <f t="shared" si="231"/>
        <v/>
      </c>
      <c r="G2004" s="122" t="str">
        <f t="shared" si="232"/>
        <v/>
      </c>
      <c r="H2004" s="122" t="str">
        <f t="shared" si="233"/>
        <v/>
      </c>
      <c r="I2004">
        <f t="shared" si="237"/>
        <v>26</v>
      </c>
    </row>
    <row r="2005" spans="1:9" x14ac:dyDescent="0.3">
      <c r="A2005" t="str">
        <f t="shared" si="229"/>
        <v>202726di</v>
      </c>
      <c r="B2005">
        <f t="shared" si="236"/>
        <v>26</v>
      </c>
      <c r="C2005" s="18">
        <f t="shared" si="234"/>
        <v>46567</v>
      </c>
      <c r="D2005" t="str">
        <f t="shared" si="235"/>
        <v>di</v>
      </c>
      <c r="E2005">
        <f t="shared" si="230"/>
        <v>2027</v>
      </c>
      <c r="F2005" t="str">
        <f t="shared" si="231"/>
        <v/>
      </c>
      <c r="G2005" s="122" t="str">
        <f t="shared" si="232"/>
        <v/>
      </c>
      <c r="H2005" s="122" t="str">
        <f t="shared" si="233"/>
        <v/>
      </c>
      <c r="I2005">
        <f t="shared" si="237"/>
        <v>26</v>
      </c>
    </row>
    <row r="2006" spans="1:9" x14ac:dyDescent="0.3">
      <c r="A2006" t="str">
        <f t="shared" si="229"/>
        <v>202726wo</v>
      </c>
      <c r="B2006">
        <f t="shared" si="236"/>
        <v>26</v>
      </c>
      <c r="C2006" s="18">
        <f t="shared" si="234"/>
        <v>46568</v>
      </c>
      <c r="D2006" t="str">
        <f t="shared" si="235"/>
        <v>wo</v>
      </c>
      <c r="E2006">
        <f t="shared" si="230"/>
        <v>2027</v>
      </c>
      <c r="F2006" t="str">
        <f t="shared" si="231"/>
        <v/>
      </c>
      <c r="G2006" s="122" t="str">
        <f t="shared" si="232"/>
        <v/>
      </c>
      <c r="H2006" s="122" t="str">
        <f t="shared" si="233"/>
        <v/>
      </c>
      <c r="I2006">
        <f t="shared" si="237"/>
        <v>26</v>
      </c>
    </row>
    <row r="2007" spans="1:9" x14ac:dyDescent="0.3">
      <c r="A2007" t="str">
        <f t="shared" si="229"/>
        <v>202726do</v>
      </c>
      <c r="B2007">
        <f t="shared" si="236"/>
        <v>26</v>
      </c>
      <c r="C2007" s="18">
        <f t="shared" si="234"/>
        <v>46569</v>
      </c>
      <c r="D2007" t="str">
        <f t="shared" si="235"/>
        <v>do</v>
      </c>
      <c r="E2007">
        <f t="shared" si="230"/>
        <v>2027</v>
      </c>
      <c r="F2007" t="str">
        <f t="shared" si="231"/>
        <v/>
      </c>
      <c r="G2007" s="122" t="str">
        <f t="shared" si="232"/>
        <v/>
      </c>
      <c r="H2007" s="122" t="str">
        <f t="shared" si="233"/>
        <v/>
      </c>
      <c r="I2007">
        <f t="shared" si="237"/>
        <v>26</v>
      </c>
    </row>
    <row r="2008" spans="1:9" x14ac:dyDescent="0.3">
      <c r="A2008" t="str">
        <f t="shared" si="229"/>
        <v>202726vr</v>
      </c>
      <c r="B2008">
        <f t="shared" si="236"/>
        <v>26</v>
      </c>
      <c r="C2008" s="18">
        <f t="shared" si="234"/>
        <v>46570</v>
      </c>
      <c r="D2008" t="str">
        <f t="shared" si="235"/>
        <v>vr</v>
      </c>
      <c r="E2008">
        <f t="shared" si="230"/>
        <v>2027</v>
      </c>
      <c r="F2008" t="str">
        <f t="shared" si="231"/>
        <v/>
      </c>
      <c r="G2008" s="122" t="str">
        <f t="shared" si="232"/>
        <v/>
      </c>
      <c r="H2008" s="122" t="str">
        <f t="shared" si="233"/>
        <v/>
      </c>
      <c r="I2008">
        <f t="shared" si="237"/>
        <v>26</v>
      </c>
    </row>
    <row r="2009" spans="1:9" x14ac:dyDescent="0.3">
      <c r="A2009" t="str">
        <f t="shared" si="229"/>
        <v>202726za</v>
      </c>
      <c r="B2009">
        <f t="shared" si="236"/>
        <v>26</v>
      </c>
      <c r="C2009" s="18">
        <f t="shared" si="234"/>
        <v>46571</v>
      </c>
      <c r="D2009" t="str">
        <f t="shared" si="235"/>
        <v>za</v>
      </c>
      <c r="E2009">
        <f t="shared" si="230"/>
        <v>2027</v>
      </c>
      <c r="F2009" t="str">
        <f t="shared" si="231"/>
        <v/>
      </c>
      <c r="G2009" s="122" t="str">
        <f t="shared" si="232"/>
        <v/>
      </c>
      <c r="H2009" s="122" t="str">
        <f t="shared" si="233"/>
        <v/>
      </c>
      <c r="I2009">
        <f t="shared" si="237"/>
        <v>26</v>
      </c>
    </row>
    <row r="2010" spans="1:9" x14ac:dyDescent="0.3">
      <c r="A2010" t="str">
        <f t="shared" si="229"/>
        <v>202726zo</v>
      </c>
      <c r="B2010">
        <f t="shared" si="236"/>
        <v>26</v>
      </c>
      <c r="C2010" s="18">
        <f t="shared" si="234"/>
        <v>46572</v>
      </c>
      <c r="D2010" t="str">
        <f t="shared" si="235"/>
        <v>zo</v>
      </c>
      <c r="E2010">
        <f t="shared" si="230"/>
        <v>2027</v>
      </c>
      <c r="F2010" t="str">
        <f t="shared" si="231"/>
        <v/>
      </c>
      <c r="G2010" s="122" t="str">
        <f t="shared" si="232"/>
        <v/>
      </c>
      <c r="H2010" s="122" t="str">
        <f t="shared" si="233"/>
        <v/>
      </c>
      <c r="I2010">
        <f t="shared" si="237"/>
        <v>26</v>
      </c>
    </row>
    <row r="2011" spans="1:9" x14ac:dyDescent="0.3">
      <c r="A2011" t="str">
        <f t="shared" si="229"/>
        <v>202727ma</v>
      </c>
      <c r="B2011">
        <f t="shared" si="236"/>
        <v>27</v>
      </c>
      <c r="C2011" s="18">
        <f t="shared" si="234"/>
        <v>46573</v>
      </c>
      <c r="D2011" t="str">
        <f t="shared" si="235"/>
        <v>ma</v>
      </c>
      <c r="E2011">
        <f t="shared" si="230"/>
        <v>2027</v>
      </c>
      <c r="F2011" t="str">
        <f t="shared" si="231"/>
        <v/>
      </c>
      <c r="G2011" s="122" t="str">
        <f t="shared" si="232"/>
        <v/>
      </c>
      <c r="H2011" s="122" t="str">
        <f t="shared" si="233"/>
        <v/>
      </c>
      <c r="I2011">
        <f t="shared" si="237"/>
        <v>27</v>
      </c>
    </row>
    <row r="2012" spans="1:9" x14ac:dyDescent="0.3">
      <c r="A2012" t="str">
        <f t="shared" si="229"/>
        <v>202727di</v>
      </c>
      <c r="B2012">
        <f t="shared" si="236"/>
        <v>27</v>
      </c>
      <c r="C2012" s="18">
        <f t="shared" si="234"/>
        <v>46574</v>
      </c>
      <c r="D2012" t="str">
        <f t="shared" si="235"/>
        <v>di</v>
      </c>
      <c r="E2012">
        <f t="shared" si="230"/>
        <v>2027</v>
      </c>
      <c r="F2012" t="str">
        <f t="shared" si="231"/>
        <v/>
      </c>
      <c r="G2012" s="122" t="str">
        <f t="shared" si="232"/>
        <v/>
      </c>
      <c r="H2012" s="122" t="str">
        <f t="shared" si="233"/>
        <v/>
      </c>
      <c r="I2012">
        <f t="shared" si="237"/>
        <v>27</v>
      </c>
    </row>
    <row r="2013" spans="1:9" x14ac:dyDescent="0.3">
      <c r="A2013" t="str">
        <f t="shared" si="229"/>
        <v>202727wo</v>
      </c>
      <c r="B2013">
        <f t="shared" si="236"/>
        <v>27</v>
      </c>
      <c r="C2013" s="18">
        <f t="shared" si="234"/>
        <v>46575</v>
      </c>
      <c r="D2013" t="str">
        <f t="shared" si="235"/>
        <v>wo</v>
      </c>
      <c r="E2013">
        <f t="shared" si="230"/>
        <v>2027</v>
      </c>
      <c r="F2013" t="str">
        <f t="shared" si="231"/>
        <v/>
      </c>
      <c r="G2013" s="122" t="str">
        <f t="shared" si="232"/>
        <v/>
      </c>
      <c r="H2013" s="122" t="str">
        <f t="shared" si="233"/>
        <v/>
      </c>
      <c r="I2013">
        <f t="shared" si="237"/>
        <v>27</v>
      </c>
    </row>
    <row r="2014" spans="1:9" x14ac:dyDescent="0.3">
      <c r="A2014" t="str">
        <f t="shared" si="229"/>
        <v>202727do</v>
      </c>
      <c r="B2014">
        <f t="shared" si="236"/>
        <v>27</v>
      </c>
      <c r="C2014" s="18">
        <f t="shared" si="234"/>
        <v>46576</v>
      </c>
      <c r="D2014" t="str">
        <f t="shared" si="235"/>
        <v>do</v>
      </c>
      <c r="E2014">
        <f t="shared" si="230"/>
        <v>2027</v>
      </c>
      <c r="F2014" t="str">
        <f t="shared" si="231"/>
        <v/>
      </c>
      <c r="G2014" s="122" t="str">
        <f t="shared" si="232"/>
        <v/>
      </c>
      <c r="H2014" s="122" t="str">
        <f t="shared" si="233"/>
        <v/>
      </c>
      <c r="I2014">
        <f t="shared" si="237"/>
        <v>27</v>
      </c>
    </row>
    <row r="2015" spans="1:9" x14ac:dyDescent="0.3">
      <c r="A2015" t="str">
        <f t="shared" si="229"/>
        <v>202727vr</v>
      </c>
      <c r="B2015">
        <f t="shared" si="236"/>
        <v>27</v>
      </c>
      <c r="C2015" s="18">
        <f t="shared" si="234"/>
        <v>46577</v>
      </c>
      <c r="D2015" t="str">
        <f t="shared" si="235"/>
        <v>vr</v>
      </c>
      <c r="E2015">
        <f t="shared" si="230"/>
        <v>2027</v>
      </c>
      <c r="F2015" t="str">
        <f t="shared" si="231"/>
        <v/>
      </c>
      <c r="G2015" s="122" t="str">
        <f t="shared" si="232"/>
        <v/>
      </c>
      <c r="H2015" s="122" t="str">
        <f t="shared" si="233"/>
        <v/>
      </c>
      <c r="I2015">
        <f t="shared" si="237"/>
        <v>27</v>
      </c>
    </row>
    <row r="2016" spans="1:9" x14ac:dyDescent="0.3">
      <c r="A2016" t="str">
        <f t="shared" si="229"/>
        <v>202727za</v>
      </c>
      <c r="B2016">
        <f t="shared" si="236"/>
        <v>27</v>
      </c>
      <c r="C2016" s="18">
        <f t="shared" si="234"/>
        <v>46578</v>
      </c>
      <c r="D2016" t="str">
        <f t="shared" si="235"/>
        <v>za</v>
      </c>
      <c r="E2016">
        <f t="shared" si="230"/>
        <v>2027</v>
      </c>
      <c r="F2016" t="str">
        <f t="shared" si="231"/>
        <v/>
      </c>
      <c r="G2016" s="122" t="str">
        <f t="shared" si="232"/>
        <v/>
      </c>
      <c r="H2016" s="122" t="str">
        <f t="shared" si="233"/>
        <v/>
      </c>
      <c r="I2016">
        <f t="shared" si="237"/>
        <v>27</v>
      </c>
    </row>
    <row r="2017" spans="1:9" x14ac:dyDescent="0.3">
      <c r="A2017" t="str">
        <f t="shared" si="229"/>
        <v>202727zo</v>
      </c>
      <c r="B2017">
        <f t="shared" si="236"/>
        <v>27</v>
      </c>
      <c r="C2017" s="18">
        <f t="shared" si="234"/>
        <v>46579</v>
      </c>
      <c r="D2017" t="str">
        <f t="shared" si="235"/>
        <v>zo</v>
      </c>
      <c r="E2017">
        <f t="shared" si="230"/>
        <v>2027</v>
      </c>
      <c r="F2017" t="str">
        <f t="shared" si="231"/>
        <v/>
      </c>
      <c r="G2017" s="122" t="str">
        <f t="shared" si="232"/>
        <v/>
      </c>
      <c r="H2017" s="122" t="str">
        <f t="shared" si="233"/>
        <v/>
      </c>
      <c r="I2017">
        <f t="shared" si="237"/>
        <v>27</v>
      </c>
    </row>
    <row r="2018" spans="1:9" x14ac:dyDescent="0.3">
      <c r="A2018" t="str">
        <f t="shared" si="229"/>
        <v>202728ma</v>
      </c>
      <c r="B2018">
        <f t="shared" si="236"/>
        <v>28</v>
      </c>
      <c r="C2018" s="18">
        <f t="shared" si="234"/>
        <v>46580</v>
      </c>
      <c r="D2018" t="str">
        <f t="shared" si="235"/>
        <v>ma</v>
      </c>
      <c r="E2018">
        <f t="shared" si="230"/>
        <v>2027</v>
      </c>
      <c r="F2018" t="str">
        <f t="shared" si="231"/>
        <v>Vakantie</v>
      </c>
      <c r="G2018" s="122" t="str">
        <f t="shared" si="232"/>
        <v/>
      </c>
      <c r="H2018" s="122" t="str">
        <f t="shared" si="233"/>
        <v/>
      </c>
      <c r="I2018">
        <f t="shared" si="237"/>
        <v>28</v>
      </c>
    </row>
    <row r="2019" spans="1:9" x14ac:dyDescent="0.3">
      <c r="A2019" t="str">
        <f t="shared" si="229"/>
        <v>202728di</v>
      </c>
      <c r="B2019">
        <f t="shared" si="236"/>
        <v>28</v>
      </c>
      <c r="C2019" s="18">
        <f t="shared" si="234"/>
        <v>46581</v>
      </c>
      <c r="D2019" t="str">
        <f t="shared" si="235"/>
        <v>di</v>
      </c>
      <c r="E2019">
        <f t="shared" si="230"/>
        <v>2027</v>
      </c>
      <c r="F2019" t="str">
        <f t="shared" si="231"/>
        <v>Vakantie</v>
      </c>
      <c r="G2019" s="122" t="str">
        <f t="shared" si="232"/>
        <v/>
      </c>
      <c r="H2019" s="122" t="str">
        <f t="shared" si="233"/>
        <v/>
      </c>
      <c r="I2019">
        <f t="shared" si="237"/>
        <v>28</v>
      </c>
    </row>
    <row r="2020" spans="1:9" x14ac:dyDescent="0.3">
      <c r="A2020" t="str">
        <f t="shared" si="229"/>
        <v>202728wo</v>
      </c>
      <c r="B2020">
        <f t="shared" si="236"/>
        <v>28</v>
      </c>
      <c r="C2020" s="18">
        <f t="shared" si="234"/>
        <v>46582</v>
      </c>
      <c r="D2020" t="str">
        <f t="shared" si="235"/>
        <v>wo</v>
      </c>
      <c r="E2020">
        <f t="shared" si="230"/>
        <v>2027</v>
      </c>
      <c r="F2020" t="str">
        <f t="shared" si="231"/>
        <v>Vakantie</v>
      </c>
      <c r="G2020" s="122" t="str">
        <f t="shared" si="232"/>
        <v/>
      </c>
      <c r="H2020" s="122" t="str">
        <f t="shared" si="233"/>
        <v/>
      </c>
      <c r="I2020">
        <f t="shared" si="237"/>
        <v>28</v>
      </c>
    </row>
    <row r="2021" spans="1:9" x14ac:dyDescent="0.3">
      <c r="A2021" t="str">
        <f t="shared" si="229"/>
        <v>202728do</v>
      </c>
      <c r="B2021">
        <f t="shared" si="236"/>
        <v>28</v>
      </c>
      <c r="C2021" s="18">
        <f t="shared" si="234"/>
        <v>46583</v>
      </c>
      <c r="D2021" t="str">
        <f t="shared" si="235"/>
        <v>do</v>
      </c>
      <c r="E2021">
        <f t="shared" si="230"/>
        <v>2027</v>
      </c>
      <c r="F2021" t="str">
        <f t="shared" si="231"/>
        <v>Vakantie</v>
      </c>
      <c r="G2021" s="122" t="str">
        <f t="shared" si="232"/>
        <v/>
      </c>
      <c r="H2021" s="122" t="str">
        <f t="shared" si="233"/>
        <v/>
      </c>
      <c r="I2021">
        <f t="shared" si="237"/>
        <v>28</v>
      </c>
    </row>
    <row r="2022" spans="1:9" x14ac:dyDescent="0.3">
      <c r="A2022" t="str">
        <f t="shared" si="229"/>
        <v>202728vr</v>
      </c>
      <c r="B2022">
        <f t="shared" si="236"/>
        <v>28</v>
      </c>
      <c r="C2022" s="18">
        <f t="shared" si="234"/>
        <v>46584</v>
      </c>
      <c r="D2022" t="str">
        <f t="shared" si="235"/>
        <v>vr</v>
      </c>
      <c r="E2022">
        <f t="shared" si="230"/>
        <v>2027</v>
      </c>
      <c r="F2022" t="str">
        <f t="shared" si="231"/>
        <v>Vakantie</v>
      </c>
      <c r="G2022" s="122" t="str">
        <f t="shared" si="232"/>
        <v/>
      </c>
      <c r="H2022" s="122" t="str">
        <f t="shared" si="233"/>
        <v/>
      </c>
      <c r="I2022">
        <f t="shared" si="237"/>
        <v>28</v>
      </c>
    </row>
    <row r="2023" spans="1:9" x14ac:dyDescent="0.3">
      <c r="A2023" t="str">
        <f t="shared" si="229"/>
        <v>202728za</v>
      </c>
      <c r="B2023">
        <f t="shared" si="236"/>
        <v>28</v>
      </c>
      <c r="C2023" s="18">
        <f t="shared" si="234"/>
        <v>46585</v>
      </c>
      <c r="D2023" t="str">
        <f t="shared" si="235"/>
        <v>za</v>
      </c>
      <c r="E2023">
        <f t="shared" si="230"/>
        <v>2027</v>
      </c>
      <c r="F2023" t="str">
        <f t="shared" si="231"/>
        <v>Vakantie</v>
      </c>
      <c r="G2023" s="122" t="str">
        <f t="shared" si="232"/>
        <v/>
      </c>
      <c r="H2023" s="122" t="str">
        <f t="shared" si="233"/>
        <v/>
      </c>
      <c r="I2023">
        <f t="shared" si="237"/>
        <v>28</v>
      </c>
    </row>
    <row r="2024" spans="1:9" x14ac:dyDescent="0.3">
      <c r="A2024" t="str">
        <f t="shared" si="229"/>
        <v>202728zo</v>
      </c>
      <c r="B2024">
        <f t="shared" si="236"/>
        <v>28</v>
      </c>
      <c r="C2024" s="18">
        <f t="shared" si="234"/>
        <v>46586</v>
      </c>
      <c r="D2024" t="str">
        <f t="shared" si="235"/>
        <v>zo</v>
      </c>
      <c r="E2024">
        <f t="shared" si="230"/>
        <v>2027</v>
      </c>
      <c r="F2024" t="str">
        <f t="shared" si="231"/>
        <v>Vakantie</v>
      </c>
      <c r="G2024" s="122" t="str">
        <f t="shared" si="232"/>
        <v/>
      </c>
      <c r="H2024" s="122" t="str">
        <f t="shared" si="233"/>
        <v/>
      </c>
      <c r="I2024">
        <f t="shared" si="237"/>
        <v>28</v>
      </c>
    </row>
    <row r="2025" spans="1:9" x14ac:dyDescent="0.3">
      <c r="A2025" t="str">
        <f t="shared" si="229"/>
        <v>202729ma</v>
      </c>
      <c r="B2025">
        <f t="shared" si="236"/>
        <v>29</v>
      </c>
      <c r="C2025" s="18">
        <f t="shared" si="234"/>
        <v>46587</v>
      </c>
      <c r="D2025" t="str">
        <f t="shared" si="235"/>
        <v>ma</v>
      </c>
      <c r="E2025">
        <f t="shared" si="230"/>
        <v>2027</v>
      </c>
      <c r="F2025" t="str">
        <f t="shared" si="231"/>
        <v>Vakantie</v>
      </c>
      <c r="G2025" s="122" t="str">
        <f t="shared" si="232"/>
        <v>Vakantie</v>
      </c>
      <c r="H2025" s="122" t="str">
        <f t="shared" si="233"/>
        <v/>
      </c>
      <c r="I2025">
        <f t="shared" si="237"/>
        <v>29</v>
      </c>
    </row>
    <row r="2026" spans="1:9" x14ac:dyDescent="0.3">
      <c r="A2026" t="str">
        <f t="shared" si="229"/>
        <v>202729di</v>
      </c>
      <c r="B2026">
        <f t="shared" si="236"/>
        <v>29</v>
      </c>
      <c r="C2026" s="18">
        <f t="shared" si="234"/>
        <v>46588</v>
      </c>
      <c r="D2026" t="str">
        <f t="shared" si="235"/>
        <v>di</v>
      </c>
      <c r="E2026">
        <f t="shared" si="230"/>
        <v>2027</v>
      </c>
      <c r="F2026" t="str">
        <f t="shared" si="231"/>
        <v>Vakantie</v>
      </c>
      <c r="G2026" s="122" t="str">
        <f t="shared" si="232"/>
        <v>Vakantie</v>
      </c>
      <c r="H2026" s="122" t="str">
        <f t="shared" si="233"/>
        <v/>
      </c>
      <c r="I2026">
        <f t="shared" si="237"/>
        <v>29</v>
      </c>
    </row>
    <row r="2027" spans="1:9" x14ac:dyDescent="0.3">
      <c r="A2027" t="str">
        <f t="shared" si="229"/>
        <v>202729wo</v>
      </c>
      <c r="B2027">
        <f t="shared" si="236"/>
        <v>29</v>
      </c>
      <c r="C2027" s="18">
        <f t="shared" si="234"/>
        <v>46589</v>
      </c>
      <c r="D2027" t="str">
        <f t="shared" si="235"/>
        <v>wo</v>
      </c>
      <c r="E2027">
        <f t="shared" si="230"/>
        <v>2027</v>
      </c>
      <c r="F2027" t="str">
        <f t="shared" si="231"/>
        <v>Vakantie</v>
      </c>
      <c r="G2027" s="122" t="str">
        <f t="shared" si="232"/>
        <v>Vakantie</v>
      </c>
      <c r="H2027" s="122" t="str">
        <f t="shared" si="233"/>
        <v/>
      </c>
      <c r="I2027">
        <f t="shared" si="237"/>
        <v>29</v>
      </c>
    </row>
    <row r="2028" spans="1:9" x14ac:dyDescent="0.3">
      <c r="A2028" t="str">
        <f t="shared" si="229"/>
        <v>202729do</v>
      </c>
      <c r="B2028">
        <f t="shared" si="236"/>
        <v>29</v>
      </c>
      <c r="C2028" s="18">
        <f t="shared" si="234"/>
        <v>46590</v>
      </c>
      <c r="D2028" t="str">
        <f t="shared" si="235"/>
        <v>do</v>
      </c>
      <c r="E2028">
        <f t="shared" si="230"/>
        <v>2027</v>
      </c>
      <c r="F2028" t="str">
        <f t="shared" si="231"/>
        <v>Vakantie</v>
      </c>
      <c r="G2028" s="122" t="str">
        <f t="shared" si="232"/>
        <v>Vakantie</v>
      </c>
      <c r="H2028" s="122" t="str">
        <f t="shared" si="233"/>
        <v/>
      </c>
      <c r="I2028">
        <f t="shared" si="237"/>
        <v>29</v>
      </c>
    </row>
    <row r="2029" spans="1:9" x14ac:dyDescent="0.3">
      <c r="A2029" t="str">
        <f t="shared" si="229"/>
        <v>202729vr</v>
      </c>
      <c r="B2029">
        <f t="shared" si="236"/>
        <v>29</v>
      </c>
      <c r="C2029" s="18">
        <f t="shared" si="234"/>
        <v>46591</v>
      </c>
      <c r="D2029" t="str">
        <f t="shared" si="235"/>
        <v>vr</v>
      </c>
      <c r="E2029">
        <f t="shared" si="230"/>
        <v>2027</v>
      </c>
      <c r="F2029" t="str">
        <f t="shared" si="231"/>
        <v>Vakantie</v>
      </c>
      <c r="G2029" s="122" t="str">
        <f t="shared" si="232"/>
        <v>Vakantie</v>
      </c>
      <c r="H2029" s="122" t="str">
        <f t="shared" si="233"/>
        <v/>
      </c>
      <c r="I2029">
        <f t="shared" si="237"/>
        <v>29</v>
      </c>
    </row>
    <row r="2030" spans="1:9" x14ac:dyDescent="0.3">
      <c r="A2030" t="str">
        <f t="shared" si="229"/>
        <v>202729za</v>
      </c>
      <c r="B2030">
        <f t="shared" si="236"/>
        <v>29</v>
      </c>
      <c r="C2030" s="18">
        <f t="shared" si="234"/>
        <v>46592</v>
      </c>
      <c r="D2030" t="str">
        <f t="shared" si="235"/>
        <v>za</v>
      </c>
      <c r="E2030">
        <f t="shared" si="230"/>
        <v>2027</v>
      </c>
      <c r="F2030" t="str">
        <f t="shared" si="231"/>
        <v>Vakantie</v>
      </c>
      <c r="G2030" s="122" t="str">
        <f t="shared" si="232"/>
        <v>Vakantie</v>
      </c>
      <c r="H2030" s="122" t="str">
        <f t="shared" si="233"/>
        <v/>
      </c>
      <c r="I2030">
        <f t="shared" si="237"/>
        <v>29</v>
      </c>
    </row>
    <row r="2031" spans="1:9" x14ac:dyDescent="0.3">
      <c r="A2031" t="str">
        <f t="shared" si="229"/>
        <v>202729zo</v>
      </c>
      <c r="B2031">
        <f t="shared" si="236"/>
        <v>29</v>
      </c>
      <c r="C2031" s="18">
        <f t="shared" si="234"/>
        <v>46593</v>
      </c>
      <c r="D2031" t="str">
        <f t="shared" si="235"/>
        <v>zo</v>
      </c>
      <c r="E2031">
        <f t="shared" si="230"/>
        <v>2027</v>
      </c>
      <c r="F2031" t="str">
        <f t="shared" si="231"/>
        <v>Vakantie</v>
      </c>
      <c r="G2031" s="122" t="str">
        <f t="shared" si="232"/>
        <v>Vakantie</v>
      </c>
      <c r="H2031" s="122" t="str">
        <f t="shared" si="233"/>
        <v/>
      </c>
      <c r="I2031">
        <f t="shared" si="237"/>
        <v>29</v>
      </c>
    </row>
    <row r="2032" spans="1:9" x14ac:dyDescent="0.3">
      <c r="A2032" t="str">
        <f t="shared" si="229"/>
        <v>202730ma</v>
      </c>
      <c r="B2032">
        <f t="shared" si="236"/>
        <v>30</v>
      </c>
      <c r="C2032" s="18">
        <f t="shared" si="234"/>
        <v>46594</v>
      </c>
      <c r="D2032" t="str">
        <f t="shared" si="235"/>
        <v>ma</v>
      </c>
      <c r="E2032">
        <f t="shared" si="230"/>
        <v>2027</v>
      </c>
      <c r="F2032" t="str">
        <f t="shared" si="231"/>
        <v>Vakantie</v>
      </c>
      <c r="G2032" s="122" t="str">
        <f t="shared" si="232"/>
        <v>Vakantie</v>
      </c>
      <c r="H2032" s="122" t="str">
        <f t="shared" si="233"/>
        <v>Vakantie</v>
      </c>
      <c r="I2032">
        <f t="shared" si="237"/>
        <v>30</v>
      </c>
    </row>
    <row r="2033" spans="1:9" x14ac:dyDescent="0.3">
      <c r="A2033" t="str">
        <f t="shared" si="229"/>
        <v>202730di</v>
      </c>
      <c r="B2033">
        <f t="shared" si="236"/>
        <v>30</v>
      </c>
      <c r="C2033" s="18">
        <f t="shared" si="234"/>
        <v>46595</v>
      </c>
      <c r="D2033" t="str">
        <f t="shared" si="235"/>
        <v>di</v>
      </c>
      <c r="E2033">
        <f t="shared" si="230"/>
        <v>2027</v>
      </c>
      <c r="F2033" t="str">
        <f t="shared" si="231"/>
        <v>Vakantie</v>
      </c>
      <c r="G2033" s="122" t="str">
        <f t="shared" si="232"/>
        <v>Vakantie</v>
      </c>
      <c r="H2033" s="122" t="str">
        <f t="shared" si="233"/>
        <v>Vakantie</v>
      </c>
      <c r="I2033">
        <f t="shared" si="237"/>
        <v>30</v>
      </c>
    </row>
    <row r="2034" spans="1:9" x14ac:dyDescent="0.3">
      <c r="A2034" t="str">
        <f t="shared" si="229"/>
        <v>202730wo</v>
      </c>
      <c r="B2034">
        <f t="shared" si="236"/>
        <v>30</v>
      </c>
      <c r="C2034" s="18">
        <f t="shared" si="234"/>
        <v>46596</v>
      </c>
      <c r="D2034" t="str">
        <f t="shared" si="235"/>
        <v>wo</v>
      </c>
      <c r="E2034">
        <f t="shared" si="230"/>
        <v>2027</v>
      </c>
      <c r="F2034" t="str">
        <f t="shared" si="231"/>
        <v>Vakantie</v>
      </c>
      <c r="G2034" s="122" t="str">
        <f t="shared" si="232"/>
        <v>Vakantie</v>
      </c>
      <c r="H2034" s="122" t="str">
        <f t="shared" si="233"/>
        <v>Vakantie</v>
      </c>
      <c r="I2034">
        <f t="shared" si="237"/>
        <v>30</v>
      </c>
    </row>
    <row r="2035" spans="1:9" x14ac:dyDescent="0.3">
      <c r="A2035" t="str">
        <f t="shared" si="229"/>
        <v>202730do</v>
      </c>
      <c r="B2035">
        <f t="shared" si="236"/>
        <v>30</v>
      </c>
      <c r="C2035" s="18">
        <f t="shared" si="234"/>
        <v>46597</v>
      </c>
      <c r="D2035" t="str">
        <f t="shared" si="235"/>
        <v>do</v>
      </c>
      <c r="E2035">
        <f t="shared" si="230"/>
        <v>2027</v>
      </c>
      <c r="F2035" t="str">
        <f t="shared" si="231"/>
        <v>Vakantie</v>
      </c>
      <c r="G2035" s="122" t="str">
        <f t="shared" si="232"/>
        <v>Vakantie</v>
      </c>
      <c r="H2035" s="122" t="str">
        <f t="shared" si="233"/>
        <v>Vakantie</v>
      </c>
      <c r="I2035">
        <f t="shared" si="237"/>
        <v>30</v>
      </c>
    </row>
    <row r="2036" spans="1:9" x14ac:dyDescent="0.3">
      <c r="A2036" t="str">
        <f t="shared" si="229"/>
        <v>202730vr</v>
      </c>
      <c r="B2036">
        <f t="shared" si="236"/>
        <v>30</v>
      </c>
      <c r="C2036" s="18">
        <f t="shared" si="234"/>
        <v>46598</v>
      </c>
      <c r="D2036" t="str">
        <f t="shared" si="235"/>
        <v>vr</v>
      </c>
      <c r="E2036">
        <f t="shared" si="230"/>
        <v>2027</v>
      </c>
      <c r="F2036" t="str">
        <f t="shared" si="231"/>
        <v>Vakantie</v>
      </c>
      <c r="G2036" s="122" t="str">
        <f t="shared" si="232"/>
        <v>Vakantie</v>
      </c>
      <c r="H2036" s="122" t="str">
        <f t="shared" si="233"/>
        <v>Vakantie</v>
      </c>
      <c r="I2036">
        <f t="shared" si="237"/>
        <v>30</v>
      </c>
    </row>
    <row r="2037" spans="1:9" x14ac:dyDescent="0.3">
      <c r="A2037" t="str">
        <f t="shared" si="229"/>
        <v>202730za</v>
      </c>
      <c r="B2037">
        <f t="shared" si="236"/>
        <v>30</v>
      </c>
      <c r="C2037" s="18">
        <f t="shared" si="234"/>
        <v>46599</v>
      </c>
      <c r="D2037" t="str">
        <f t="shared" si="235"/>
        <v>za</v>
      </c>
      <c r="E2037">
        <f t="shared" si="230"/>
        <v>2027</v>
      </c>
      <c r="F2037" t="str">
        <f t="shared" si="231"/>
        <v>Vakantie</v>
      </c>
      <c r="G2037" s="122" t="str">
        <f t="shared" si="232"/>
        <v>Vakantie</v>
      </c>
      <c r="H2037" s="122" t="str">
        <f t="shared" si="233"/>
        <v>Vakantie</v>
      </c>
      <c r="I2037">
        <f t="shared" si="237"/>
        <v>30</v>
      </c>
    </row>
    <row r="2038" spans="1:9" x14ac:dyDescent="0.3">
      <c r="A2038" t="str">
        <f t="shared" si="229"/>
        <v>202730zo</v>
      </c>
      <c r="B2038">
        <f t="shared" si="236"/>
        <v>30</v>
      </c>
      <c r="C2038" s="18">
        <f t="shared" si="234"/>
        <v>46600</v>
      </c>
      <c r="D2038" t="str">
        <f t="shared" si="235"/>
        <v>zo</v>
      </c>
      <c r="E2038">
        <f t="shared" si="230"/>
        <v>2027</v>
      </c>
      <c r="F2038" t="str">
        <f t="shared" si="231"/>
        <v>Vakantie</v>
      </c>
      <c r="G2038" s="122" t="str">
        <f t="shared" si="232"/>
        <v>Vakantie</v>
      </c>
      <c r="H2038" s="122" t="str">
        <f t="shared" si="233"/>
        <v>Vakantie</v>
      </c>
      <c r="I2038">
        <f t="shared" si="237"/>
        <v>30</v>
      </c>
    </row>
    <row r="2039" spans="1:9" x14ac:dyDescent="0.3">
      <c r="A2039" t="str">
        <f t="shared" si="229"/>
        <v>202731ma</v>
      </c>
      <c r="B2039">
        <f t="shared" si="236"/>
        <v>31</v>
      </c>
      <c r="C2039" s="18">
        <f t="shared" si="234"/>
        <v>46601</v>
      </c>
      <c r="D2039" t="str">
        <f t="shared" si="235"/>
        <v>ma</v>
      </c>
      <c r="E2039">
        <f t="shared" si="230"/>
        <v>2027</v>
      </c>
      <c r="F2039" t="str">
        <f t="shared" si="231"/>
        <v>Vakantie</v>
      </c>
      <c r="G2039" s="122" t="str">
        <f t="shared" si="232"/>
        <v>Vakantie</v>
      </c>
      <c r="H2039" s="122" t="str">
        <f t="shared" si="233"/>
        <v>Vakantie</v>
      </c>
      <c r="I2039">
        <f t="shared" si="237"/>
        <v>31</v>
      </c>
    </row>
    <row r="2040" spans="1:9" x14ac:dyDescent="0.3">
      <c r="A2040" t="str">
        <f t="shared" si="229"/>
        <v>202731di</v>
      </c>
      <c r="B2040">
        <f t="shared" si="236"/>
        <v>31</v>
      </c>
      <c r="C2040" s="18">
        <f t="shared" si="234"/>
        <v>46602</v>
      </c>
      <c r="D2040" t="str">
        <f t="shared" si="235"/>
        <v>di</v>
      </c>
      <c r="E2040">
        <f t="shared" si="230"/>
        <v>2027</v>
      </c>
      <c r="F2040" t="str">
        <f t="shared" si="231"/>
        <v>Vakantie</v>
      </c>
      <c r="G2040" s="122" t="str">
        <f t="shared" si="232"/>
        <v>Vakantie</v>
      </c>
      <c r="H2040" s="122" t="str">
        <f t="shared" si="233"/>
        <v>Vakantie</v>
      </c>
      <c r="I2040">
        <f t="shared" si="237"/>
        <v>31</v>
      </c>
    </row>
    <row r="2041" spans="1:9" x14ac:dyDescent="0.3">
      <c r="A2041" t="str">
        <f t="shared" si="229"/>
        <v>202731wo</v>
      </c>
      <c r="B2041">
        <f t="shared" si="236"/>
        <v>31</v>
      </c>
      <c r="C2041" s="18">
        <f t="shared" si="234"/>
        <v>46603</v>
      </c>
      <c r="D2041" t="str">
        <f t="shared" si="235"/>
        <v>wo</v>
      </c>
      <c r="E2041">
        <f t="shared" si="230"/>
        <v>2027</v>
      </c>
      <c r="F2041" t="str">
        <f t="shared" si="231"/>
        <v>Vakantie</v>
      </c>
      <c r="G2041" s="122" t="str">
        <f t="shared" si="232"/>
        <v>Vakantie</v>
      </c>
      <c r="H2041" s="122" t="str">
        <f t="shared" si="233"/>
        <v>Vakantie</v>
      </c>
      <c r="I2041">
        <f t="shared" si="237"/>
        <v>31</v>
      </c>
    </row>
    <row r="2042" spans="1:9" x14ac:dyDescent="0.3">
      <c r="A2042" t="str">
        <f t="shared" ref="A2042:A2105" si="238">E2042&amp;B2042&amp;D2042</f>
        <v>202731do</v>
      </c>
      <c r="B2042">
        <f t="shared" si="236"/>
        <v>31</v>
      </c>
      <c r="C2042" s="18">
        <f t="shared" si="234"/>
        <v>46604</v>
      </c>
      <c r="D2042" t="str">
        <f t="shared" si="235"/>
        <v>do</v>
      </c>
      <c r="E2042">
        <f t="shared" ref="E2042:E2105" si="239">YEAR(C2042)</f>
        <v>2027</v>
      </c>
      <c r="F2042" t="str">
        <f t="shared" ref="F2042:F2105" si="240">IF(AND(C2042&gt;=$N$4,C2042&lt;=$O$4),"Vakantie",IF(AND(C2042&gt;=$N$5,C2042&lt;=$O$5),"Vakantie",IF(AND(C2042&gt;=$N$6,C2042&lt;=$O$6),"Vakantie",IF(AND(C2042&gt;=$N$7,C2042&lt;=$O$7),"Vakantie",IF(AND(C2042&gt;=$N$8,C2042&lt;=$O$8),"Vakantie",IF(AND(C2042&gt;=$N$9,C2042&lt;=$O$9),"Vakantie",IF(AND(C2042&gt;=$N$10,C2042&lt;=$O$10),"Vakantie",IF(AND(C2042&gt;=$N$11,C2042&lt;=$O$11),"Vakantie",IF(AND(C2042&gt;=$N$12,C2042&lt;=$O$12),"Vakantie",IF(AND(C2042&gt;=$N$13,C2042&lt;=$O$13),"Vakantie",IF(AND(C2042&gt;=$N$14,C2042&lt;=$O$14),"Vakantie",IF(AND(C2042&gt;=$N$15,C2042&lt;=$O$15),"Vakantie",IF(AND(C2042&gt;=$N$16,C2042&lt;=$O$16),"Vakantie",IF(AND(C2042&gt;=$N$17,C2042&lt;=$O$17),"Vakantie",IF(AND(C2042&gt;=$N$18,C2042&lt;=$O$18),"Vakantie",IF(AND(C2042&gt;=$N$19,C2042&lt;=$O$19),"Vakantie",IF(AND(C2042&gt;=$N$20,C2042&lt;=$O$20),"Vakantie",IF(AND(C2042&gt;=$N$21,C2042&lt;=$O$21),"Vakantie",IF(AND(C2042&gt;=$N$22,C2042&lt;=$O$22),"Vakantie",IF(AND(C2042&gt;=$N$23,C2042&lt;=$O$23),"Vakantie",IF(AND(C2042&gt;=$N$24,C2042&lt;=$O$24),"Vakantie",IF(AND(C2042&gt;=$N$25,C2042&lt;=$O$25),"Vakantie",IF(AND(C2042&gt;=$N$26,C2042&lt;=$O$26),"Vakantie",IF(AND(C2042&gt;=$N$27,C2042&lt;=$O$27),"Vakantie",IF(AND(C2042&gt;=$N$28,C2042&lt;=$O$28),"Vakantie",IF(AND(C2042&gt;=$N$29,C2042&lt;=$O$29),"Vakantie",IF(AND(C2042&gt;=$N$30,C2042&lt;=$O$30),"Vakantie",IF(AND(C2042&gt;=$N$31,C2042&lt;=$O$31),"Vakantie",IF(AND(C2042&gt;=$N$32,C2042&lt;=$O$32),"Vakantie",IF(AND(C2042&gt;=$N$33,C2042&lt;=$O$33),"Vakantie",IF(AND(C2042&gt;=$N$34,C2042&lt;=$O$34),"Vakantie",IF(AND(C2042&gt;=$N$35,C2042&lt;=$O$35),"Vakantie",IF(AND(C2042&gt;=$N$36,C2042&lt;=$O$36),"Vakantie",IF(AND(C2042&gt;=$N$37,C2042&lt;=$O$37),"Vakantie",IF(AND(C2042&gt;=$N$38,C2042&lt;=$O$38),"Vakantie",IF(AND(C2042&gt;=$N$39,C2042&lt;=$O$39),"Vakantie",IF(AND(C2042&gt;=$N$40,C2042&lt;=$O$40),"Vakantie",IF(AND(C2042&gt;=$N$41,C2042&lt;=$O$41),"Vakantie",IF(AND(C2042&gt;=$N$42,C2042&lt;=$O$42),"Vakantie",IF(AND(C2042&gt;=$N$43,C2042&lt;=$O$43),"Vakantie",IF(AND(C2042&gt;=$N$44,C2042&lt;=$O$44),"Vakantie",IF(AND(C2042&gt;=$N$45,C2042&lt;=$O$45),"Vakantie",IF(AND(C2042&gt;=$N$46,C2042&lt;=$O$46),"Vakantie",IF(AND(C2042&gt;=$N$47,C2042&lt;=$O$47),"Vakantie",IF(AND(C2042&gt;=$N$48,C2042&lt;=$O$48),"Vakantie",IF(AND(C2042&gt;=$N$49,C2042&lt;=$O$49),"Vakantie",IF(AND(C2042&gt;=$N$50,C2042&lt;=$O$50),"Vakantie",IF(AND(C2042&gt;=$N$51,C2042&lt;=$O$51),"Vakantie",IF(AND(C2042&gt;=$N$52,C2042&lt;=$O$52),"Vakantie",IF(AND(C2042&gt;=$N$53,C2042&lt;=$O$53),"Vakantie",IF(AND(C2042&gt;=$N$54,C2042&lt;=$O$54),"Vakantie",IF(AND(C2042&gt;=$N$55,C2042&lt;=$O$55),"Vakantie",IF(AND(C2042&gt;=$N$56,C2042&lt;=$O$56),"Vakantie",IF(AND(C2042&gt;=$N$57,C2042&lt;=$O$57),"Vakantie",IF(AND(C2042&gt;=$N$58,C2042&lt;=$O$58),"Vakantie",IF(AND(C2042&gt;=$N$59,C2042&lt;=$O$59),"Vakantie",IF(AND(C2042&gt;=$N$60,C2042&lt;=$O$60),"Vakantie",IF(AND(C2042&gt;=$N$61,C2042&lt;=$O$61),"Vakantie",IF(AND(C2042&gt;=$N$62,C2042&lt;=$O$62),"Vakantie",IF(AND(C2042&gt;=$N$63,C2042&lt;=$O$63),"Vakantie",""))))))))))))))))))))))))))))))))))))))))))))))))))))))))))))</f>
        <v>Vakantie</v>
      </c>
      <c r="G2042" s="122" t="str">
        <f t="shared" ref="G2042:G2105" si="241">IF(AND(C2042&gt;=$S$4,C2042&lt;=$T$4),"Vakantie",IF(AND(C2042&gt;=$S$5,C2042&lt;=$T$5),"Vakantie",IF(AND(C2042&gt;=$S$6,C2042&lt;=$T$6),"Vakantie",IF(AND(C2042&gt;=$S$7,C2042&lt;=$T$7),"Vakantie",IF(AND(C2042&gt;=$S$8,C2042&lt;=$T$8),"Vakantie",IF(AND(C2042&gt;=$S$9,C2042&lt;=$T$9),"Vakantie",IF(AND(C2042&gt;=$S$10,C2042&lt;=$T$10),"Vakantie",IF(AND(C2042&gt;=$S$11,C2042&lt;=$T$11),"Vakantie",IF(AND(C2042&gt;=$S$12,C2042&lt;=$T$12),"Vakantie",IF(AND(C2042&gt;=$S$13,C2042&lt;=$T$13),"Vakantie",IF(AND(C2042&gt;=$S$14,C2042&lt;=$T$14),"Vakantie",IF(AND(C2042&gt;=$S$15,C2042&lt;=$T$15),"Vakantie",IF(AND(C2042&gt;=$S$16,C2042&lt;=$T$16),"Vakantie",IF(AND(C2042&gt;=$S$17,C2042&lt;=$T$17),"Vakantie",IF(AND(C2042&gt;=$S$18,C2042&lt;=$T$18),"Vakantie",IF(AND(C2042&gt;=$S$19,C2042&lt;=$T$19),"Vakantie",IF(AND(C2042&gt;=$S$20,C2042&lt;=$T$20),"Vakantie",IF(AND(C2042&gt;=$S$21,C2042&lt;=$T$21),"Vakantie",IF(AND(C2042&gt;=$S$22,C2042&lt;=$T$22),"Vakantie",IF(AND(C2042&gt;=$S$23,C2042&lt;=$T$23),"Vakantie",IF(AND(C2042&gt;=$S$24,C2042&lt;=$T$24),"Vakantie",IF(AND(C2042&gt;=$S$25,C2042&lt;=$T$25),"Vakantie",IF(AND(C2042&gt;=$S$26,C2042&lt;=$T$26),"Vakantie",IF(AND(C2042&gt;=$S$27,C2042&lt;=$T$27),"Vakantie",IF(AND(C2042&gt;=$S$28,C2042&lt;=$T$28),"Vakantie",IF(AND(C2042&gt;=$S$29,C2042&lt;=$T$29),"Vakantie",IF(AND(C2042&gt;=$S$30,C2042&lt;=$T$30),"Vakantie",IF(AND(C2042&gt;=$S$31,C2042&lt;=$T$31),"Vakantie",IF(AND(C2042&gt;=$S$32,C2042&lt;=$T$32),"Vakantie",IF(AND(C2042&gt;=$S$33,C2042&lt;=$T$33),"Vakantie",IF(AND(C2042&gt;=$S$34,C2042&lt;=$T$34),"Vakantie",IF(AND(C2042&gt;=$S$35,C2042&lt;=$T$35),"Vakantie",IF(AND(C2042&gt;=$S$36,C2042&lt;=$T$36),"Vakantie",IF(AND(C2042&gt;=$S$37,C2042&lt;=$T$37),"Vakantie",IF(AND(C2042&gt;=$S$38,C2042&lt;=$T$38),"Vakantie",IF(AND(C2042&gt;=$S$39,C2042&lt;=$T$39),"Vakantie",IF(AND(C2042&gt;=$S$40,C2042&lt;=$T$40),"Vakantie",IF(AND(C2042&gt;=$S$41,C2042&lt;=$T$41),"Vakantie",IF(AND(C2042&gt;=$S$42,C2042&lt;=$T$42),"Vakantie",IF(AND(C2042&gt;=$S$43,C2042&lt;=$T$43),"Vakantie",IF(AND(C2042&gt;=$S$44,C2042&lt;=$T$44),"Vakantie",IF(AND(C2042&gt;=$S$45,C2042&lt;=$T$45),"Vakantie",IF(AND(C2042&gt;=$S$46,C2042&lt;=$T$46),"Vakantie",IF(AND(C2042&gt;=$S$47,C2042&lt;=$T$47),"Vakantie",IF(AND(C2042&gt;=$S$48,C2042&lt;=$T$48),"Vakantie",IF(AND(C2042&gt;=$S$49,C2042&lt;=$T$49),"Vakantie",IF(AND(C2042&gt;=$S$50,C2042&lt;=$T$50),"Vakantie",IF(AND(C2042&gt;=$S$51,C2042&lt;=$T$51),"Vakantie",IF(AND(C2042&gt;=$S$52,C2042&lt;=$T$52),"Vakantie",IF(AND(C2042&gt;=$S$53,C2042&lt;=$T$53),"Vakantie",IF(AND(C2042&gt;=$S$54,C2042&lt;=$T$54),"Vakantie",IF(AND(C2042&gt;=$S$55,C2042&lt;=$T$55),"Vakantie",IF(AND(C2042&gt;=$S$56,C2042&lt;=$T$56),"Vakantie",IF(AND(C2042&gt;=$S$57,C2042&lt;=$T$57),"Vakantie",IF(AND(C2042&gt;=$S$58,C2042&lt;=$T$58),"Vakantie",IF(AND(C2042&gt;=$S$59,C2042&lt;=$T$59),"Vakantie",IF(AND(C2042&gt;=$S$60,C2042&lt;=$T$60),"Vakantie",IF(AND(C2042&gt;=$S$61,C2042&lt;=$T$61),"Vakantie",IF(AND(C2042&gt;=$S$62,C2042&lt;=$T$62),"Vakantie",IF(AND(C2042&gt;=$S$63,C2042&lt;=$T$63),"Vakantie",""))))))))))))))))))))))))))))))))))))))))))))))))))))))))))))</f>
        <v>Vakantie</v>
      </c>
      <c r="H2042" s="122" t="str">
        <f t="shared" ref="H2042:H2105" si="242">IF(AND(C2042&gt;=$X$4,C2042&lt;=$Y$4),"Vakantie",IF(AND(C2042&gt;=$X$5,C2042&lt;=$Y$5),"Vakantie",IF(AND(C2042&gt;=$X$6,C2042&lt;=$Y$6),"Vakantie",IF(AND(C2042&gt;=$X$7,C2042&lt;=$Y$7),"Vakantie",IF(AND(C2042&gt;=$X$8,C2042&lt;=$Y$8),"Vakantie",IF(AND(C2042&gt;=$X$9,C2042&lt;=$Y$9),"Vakantie",IF(AND(C2042&gt;=$X$10,C2042&lt;=$Y$10),"Vakantie",IF(AND(C2042&gt;=$X$11,C2042&lt;=$Y$11),"Vakantie",IF(AND(C2042&gt;=$X$12,C2042&lt;=$Y$12),"Vakantie",IF(AND(C2042&gt;=$X$13,C2042&lt;=$Y$13),"Vakantie",IF(AND(C2042&gt;=$X$14,C2042&lt;=$Y$14),"Vakantie",IF(AND(C2042&gt;=$X$15,C2042&lt;=$Y$15),"Vakantie",IF(AND(C2042&gt;=$X$16,C2042&lt;=$Y$16),"Vakantie",IF(AND(C2042&gt;=$X$17,C2042&lt;=$Y$17),"Vakantie",IF(AND(C2042&gt;=$X$18,C2042&lt;=$Y$18),"Vakantie",IF(AND(C2042&gt;=$X$19,C2042&lt;=$Y$19),"Vakantie",IF(AND(C2042&gt;=$X$20,C2042&lt;=$Y$20),"Vakantie",IF(AND(C2042&gt;=$X$21,C2042&lt;=$Y$21),"Vakantie",IF(AND(C2042&gt;=$X$22,C2042&lt;=$Y$22),"Vakantie",IF(AND(C2042&gt;=$X$23,C2042&lt;=$Y$23),"Vakantie",IF(AND(C2042&gt;=$X$24,C2042&lt;=$Y$24),"Vakantie",IF(AND(C2042&gt;=$X$25,C2042&lt;=$Y$25),"Vakantie",IF(AND(C2042&gt;=$X$26,C2042&lt;=$Y$26),"Vakantie",IF(AND(C2042&gt;=$X$27,C2042&lt;=$Y$27),"Vakantie",IF(AND(C2042&gt;=$X$28,C2042&lt;=$Y$28),"Vakantie",IF(AND(C2042&gt;=$X$29,C2042&lt;=$Y$29),"Vakantie",IF(AND(C2042&gt;=$X$30,C2042&lt;=$Y$30),"Vakantie",IF(AND(C2042&gt;=$X$31,C2042&lt;=$Y$31),"Vakantie",IF(AND(C2042&gt;=$X$32,C2042&lt;=$Y$32),"Vakantie",IF(AND(C2042&gt;=$X$33,C2042&lt;=$Y$33),"Vakantie",IF(AND(C2042&gt;=$X$34,C2042&lt;=$Y$34),"Vakantie",IF(AND(C2042&gt;=$X$35,C2042&lt;=$Y$35),"Vakantie",IF(AND(C2042&gt;=$X$36,C2042&lt;=$Y$36),"Vakantie",IF(AND(C2042&gt;=$X$37,C2042&lt;=$Y$37),"Vakantie",IF(AND(C2042&gt;=$X$38,C2042&lt;=$Y$38),"Vakantie",IF(AND(C2042&gt;=$X$39,C2042&lt;=$Y$39),"Vakantie",IF(AND(C2042&gt;=$X$40,C2042&lt;=$Y$40),"Vakantie",IF(AND(C2042&gt;=$X$41,C2042&lt;=$Y$41),"Vakantie",IF(AND(C2042&gt;=$X$42,C2042&lt;=$Y$42),"Vakantie",IF(AND(C2042&gt;=$X$43,C2042&lt;=$Y$43),"Vakantie",IF(AND(C2042&gt;=$X$44,C2042&lt;=$Y$44),"Vakantie",IF(AND(C2042&gt;=$X$45,C2042&lt;=$Y$45),"Vakantie",IF(AND(C2042&gt;=$X$46,C2042&lt;=$Y$46),"Vakantie",IF(AND(C2042&gt;=$X$47,C2042&lt;=$Y$47),"Vakantie",IF(AND(C2042&gt;=$X$48,C2042&lt;=$Y$48),"Vakantie",IF(AND(C2042&gt;=$X$49,C2042&lt;=$Y$49),"Vakantie",IF(AND(C2042&gt;=$X$50,C2042&lt;=$Y$50),"Vakantie",IF(AND(C2042&gt;=$X$51,C2042&lt;=$Y$51),"Vakantie",IF(AND(C2042&gt;=$X$52,C2042&lt;=$Y$52),"Vakantie",IF(AND(C2042&gt;=$X$53,C2042&lt;=$Y$53),"Vakantie",IF(AND(C2042&gt;=$X$54,C2042&lt;=$Y$54),"Vakantie",IF(AND(C2042&gt;=$X$55,C2042&lt;=$Y$55),"Vakantie",IF(AND(C2042&gt;=$X$56,C2042&lt;=$Y$56),"Vakantie",IF(AND(C2042&gt;=$X$57,C2042&lt;=$Y$57),"Vakantie",IF(AND(C2042&gt;=$X$58,C2042&lt;=$Y$58),"Vakantie",IF(AND(C2042&gt;=$X$59,C2042&lt;=$Y$59),"Vakantie",IF(AND(C2042&gt;=$X$60,C2042&lt;=$Y$60),"Vakantie",IF(AND(C2042&gt;=$X$61,C2042&lt;=$Y$61),"Vakantie",IF(AND(C2042&gt;=$X$62,C2042&lt;=$Y$62),"Vakantie",IF(AND(C2042&gt;=$X$63,C2042&lt;=$Y$63),"Vakantie",""))))))))))))))))))))))))))))))))))))))))))))))))))))))))))))</f>
        <v>Vakantie</v>
      </c>
      <c r="I2042">
        <f t="shared" si="237"/>
        <v>31</v>
      </c>
    </row>
    <row r="2043" spans="1:9" x14ac:dyDescent="0.3">
      <c r="A2043" t="str">
        <f t="shared" si="238"/>
        <v>202731vr</v>
      </c>
      <c r="B2043">
        <f t="shared" si="236"/>
        <v>31</v>
      </c>
      <c r="C2043" s="18">
        <f t="shared" si="234"/>
        <v>46605</v>
      </c>
      <c r="D2043" t="str">
        <f t="shared" si="235"/>
        <v>vr</v>
      </c>
      <c r="E2043">
        <f t="shared" si="239"/>
        <v>2027</v>
      </c>
      <c r="F2043" t="str">
        <f t="shared" si="240"/>
        <v>Vakantie</v>
      </c>
      <c r="G2043" s="122" t="str">
        <f t="shared" si="241"/>
        <v>Vakantie</v>
      </c>
      <c r="H2043" s="122" t="str">
        <f t="shared" si="242"/>
        <v>Vakantie</v>
      </c>
      <c r="I2043">
        <f t="shared" si="237"/>
        <v>31</v>
      </c>
    </row>
    <row r="2044" spans="1:9" x14ac:dyDescent="0.3">
      <c r="A2044" t="str">
        <f t="shared" si="238"/>
        <v>202731za</v>
      </c>
      <c r="B2044">
        <f t="shared" si="236"/>
        <v>31</v>
      </c>
      <c r="C2044" s="18">
        <f t="shared" si="234"/>
        <v>46606</v>
      </c>
      <c r="D2044" t="str">
        <f t="shared" si="235"/>
        <v>za</v>
      </c>
      <c r="E2044">
        <f t="shared" si="239"/>
        <v>2027</v>
      </c>
      <c r="F2044" t="str">
        <f t="shared" si="240"/>
        <v>Vakantie</v>
      </c>
      <c r="G2044" s="122" t="str">
        <f t="shared" si="241"/>
        <v>Vakantie</v>
      </c>
      <c r="H2044" s="122" t="str">
        <f t="shared" si="242"/>
        <v>Vakantie</v>
      </c>
      <c r="I2044">
        <f t="shared" si="237"/>
        <v>31</v>
      </c>
    </row>
    <row r="2045" spans="1:9" x14ac:dyDescent="0.3">
      <c r="A2045" t="str">
        <f t="shared" si="238"/>
        <v>202731zo</v>
      </c>
      <c r="B2045">
        <f t="shared" si="236"/>
        <v>31</v>
      </c>
      <c r="C2045" s="18">
        <f t="shared" si="234"/>
        <v>46607</v>
      </c>
      <c r="D2045" t="str">
        <f t="shared" si="235"/>
        <v>zo</v>
      </c>
      <c r="E2045">
        <f t="shared" si="239"/>
        <v>2027</v>
      </c>
      <c r="F2045" t="str">
        <f t="shared" si="240"/>
        <v>Vakantie</v>
      </c>
      <c r="G2045" s="122" t="str">
        <f t="shared" si="241"/>
        <v>Vakantie</v>
      </c>
      <c r="H2045" s="122" t="str">
        <f t="shared" si="242"/>
        <v>Vakantie</v>
      </c>
      <c r="I2045">
        <f t="shared" si="237"/>
        <v>31</v>
      </c>
    </row>
    <row r="2046" spans="1:9" x14ac:dyDescent="0.3">
      <c r="A2046" t="str">
        <f t="shared" si="238"/>
        <v>202732ma</v>
      </c>
      <c r="B2046">
        <f t="shared" si="236"/>
        <v>32</v>
      </c>
      <c r="C2046" s="18">
        <f t="shared" si="234"/>
        <v>46608</v>
      </c>
      <c r="D2046" t="str">
        <f t="shared" si="235"/>
        <v>ma</v>
      </c>
      <c r="E2046">
        <f t="shared" si="239"/>
        <v>2027</v>
      </c>
      <c r="F2046" t="str">
        <f t="shared" si="240"/>
        <v>Vakantie</v>
      </c>
      <c r="G2046" s="122" t="str">
        <f t="shared" si="241"/>
        <v>Vakantie</v>
      </c>
      <c r="H2046" s="122" t="str">
        <f t="shared" si="242"/>
        <v>Vakantie</v>
      </c>
      <c r="I2046">
        <f t="shared" si="237"/>
        <v>32</v>
      </c>
    </row>
    <row r="2047" spans="1:9" x14ac:dyDescent="0.3">
      <c r="A2047" t="str">
        <f t="shared" si="238"/>
        <v>202732di</v>
      </c>
      <c r="B2047">
        <f t="shared" si="236"/>
        <v>32</v>
      </c>
      <c r="C2047" s="18">
        <f t="shared" si="234"/>
        <v>46609</v>
      </c>
      <c r="D2047" t="str">
        <f t="shared" si="235"/>
        <v>di</v>
      </c>
      <c r="E2047">
        <f t="shared" si="239"/>
        <v>2027</v>
      </c>
      <c r="F2047" t="str">
        <f t="shared" si="240"/>
        <v>Vakantie</v>
      </c>
      <c r="G2047" s="122" t="str">
        <f t="shared" si="241"/>
        <v>Vakantie</v>
      </c>
      <c r="H2047" s="122" t="str">
        <f t="shared" si="242"/>
        <v>Vakantie</v>
      </c>
      <c r="I2047">
        <f t="shared" si="237"/>
        <v>32</v>
      </c>
    </row>
    <row r="2048" spans="1:9" x14ac:dyDescent="0.3">
      <c r="A2048" t="str">
        <f t="shared" si="238"/>
        <v>202732wo</v>
      </c>
      <c r="B2048">
        <f t="shared" si="236"/>
        <v>32</v>
      </c>
      <c r="C2048" s="18">
        <f t="shared" si="234"/>
        <v>46610</v>
      </c>
      <c r="D2048" t="str">
        <f t="shared" si="235"/>
        <v>wo</v>
      </c>
      <c r="E2048">
        <f t="shared" si="239"/>
        <v>2027</v>
      </c>
      <c r="F2048" t="str">
        <f t="shared" si="240"/>
        <v>Vakantie</v>
      </c>
      <c r="G2048" s="122" t="str">
        <f t="shared" si="241"/>
        <v>Vakantie</v>
      </c>
      <c r="H2048" s="122" t="str">
        <f t="shared" si="242"/>
        <v>Vakantie</v>
      </c>
      <c r="I2048">
        <f t="shared" si="237"/>
        <v>32</v>
      </c>
    </row>
    <row r="2049" spans="1:9" x14ac:dyDescent="0.3">
      <c r="A2049" t="str">
        <f t="shared" si="238"/>
        <v>202732do</v>
      </c>
      <c r="B2049">
        <f t="shared" si="236"/>
        <v>32</v>
      </c>
      <c r="C2049" s="18">
        <f t="shared" si="234"/>
        <v>46611</v>
      </c>
      <c r="D2049" t="str">
        <f t="shared" si="235"/>
        <v>do</v>
      </c>
      <c r="E2049">
        <f t="shared" si="239"/>
        <v>2027</v>
      </c>
      <c r="F2049" t="str">
        <f t="shared" si="240"/>
        <v>Vakantie</v>
      </c>
      <c r="G2049" s="122" t="str">
        <f t="shared" si="241"/>
        <v>Vakantie</v>
      </c>
      <c r="H2049" s="122" t="str">
        <f t="shared" si="242"/>
        <v>Vakantie</v>
      </c>
      <c r="I2049">
        <f t="shared" si="237"/>
        <v>32</v>
      </c>
    </row>
    <row r="2050" spans="1:9" x14ac:dyDescent="0.3">
      <c r="A2050" t="str">
        <f t="shared" si="238"/>
        <v>202732vr</v>
      </c>
      <c r="B2050">
        <f t="shared" si="236"/>
        <v>32</v>
      </c>
      <c r="C2050" s="18">
        <f t="shared" si="234"/>
        <v>46612</v>
      </c>
      <c r="D2050" t="str">
        <f t="shared" si="235"/>
        <v>vr</v>
      </c>
      <c r="E2050">
        <f t="shared" si="239"/>
        <v>2027</v>
      </c>
      <c r="F2050" t="str">
        <f t="shared" si="240"/>
        <v>Vakantie</v>
      </c>
      <c r="G2050" s="122" t="str">
        <f t="shared" si="241"/>
        <v>Vakantie</v>
      </c>
      <c r="H2050" s="122" t="str">
        <f t="shared" si="242"/>
        <v>Vakantie</v>
      </c>
      <c r="I2050">
        <f t="shared" si="237"/>
        <v>32</v>
      </c>
    </row>
    <row r="2051" spans="1:9" x14ac:dyDescent="0.3">
      <c r="A2051" t="str">
        <f t="shared" si="238"/>
        <v>202732za</v>
      </c>
      <c r="B2051">
        <f t="shared" si="236"/>
        <v>32</v>
      </c>
      <c r="C2051" s="18">
        <f t="shared" si="234"/>
        <v>46613</v>
      </c>
      <c r="D2051" t="str">
        <f t="shared" si="235"/>
        <v>za</v>
      </c>
      <c r="E2051">
        <f t="shared" si="239"/>
        <v>2027</v>
      </c>
      <c r="F2051" t="str">
        <f t="shared" si="240"/>
        <v>Vakantie</v>
      </c>
      <c r="G2051" s="122" t="str">
        <f t="shared" si="241"/>
        <v>Vakantie</v>
      </c>
      <c r="H2051" s="122" t="str">
        <f t="shared" si="242"/>
        <v>Vakantie</v>
      </c>
      <c r="I2051">
        <f t="shared" si="237"/>
        <v>32</v>
      </c>
    </row>
    <row r="2052" spans="1:9" x14ac:dyDescent="0.3">
      <c r="A2052" t="str">
        <f t="shared" si="238"/>
        <v>202732zo</v>
      </c>
      <c r="B2052">
        <f t="shared" si="236"/>
        <v>32</v>
      </c>
      <c r="C2052" s="18">
        <f t="shared" si="234"/>
        <v>46614</v>
      </c>
      <c r="D2052" t="str">
        <f t="shared" si="235"/>
        <v>zo</v>
      </c>
      <c r="E2052">
        <f t="shared" si="239"/>
        <v>2027</v>
      </c>
      <c r="F2052" t="str">
        <f t="shared" si="240"/>
        <v>Vakantie</v>
      </c>
      <c r="G2052" s="122" t="str">
        <f t="shared" si="241"/>
        <v>Vakantie</v>
      </c>
      <c r="H2052" s="122" t="str">
        <f t="shared" si="242"/>
        <v>Vakantie</v>
      </c>
      <c r="I2052">
        <f t="shared" si="237"/>
        <v>32</v>
      </c>
    </row>
    <row r="2053" spans="1:9" x14ac:dyDescent="0.3">
      <c r="A2053" t="str">
        <f t="shared" si="238"/>
        <v>202733ma</v>
      </c>
      <c r="B2053">
        <f t="shared" si="236"/>
        <v>33</v>
      </c>
      <c r="C2053" s="18">
        <f t="shared" si="234"/>
        <v>46615</v>
      </c>
      <c r="D2053" t="str">
        <f t="shared" si="235"/>
        <v>ma</v>
      </c>
      <c r="E2053">
        <f t="shared" si="239"/>
        <v>2027</v>
      </c>
      <c r="F2053" t="str">
        <f t="shared" si="240"/>
        <v>Vakantie</v>
      </c>
      <c r="G2053" s="122" t="str">
        <f t="shared" si="241"/>
        <v>Vakantie</v>
      </c>
      <c r="H2053" s="122" t="str">
        <f t="shared" si="242"/>
        <v>Vakantie</v>
      </c>
      <c r="I2053">
        <f t="shared" si="237"/>
        <v>33</v>
      </c>
    </row>
    <row r="2054" spans="1:9" x14ac:dyDescent="0.3">
      <c r="A2054" t="str">
        <f t="shared" si="238"/>
        <v>202733di</v>
      </c>
      <c r="B2054">
        <f t="shared" si="236"/>
        <v>33</v>
      </c>
      <c r="C2054" s="18">
        <f t="shared" si="234"/>
        <v>46616</v>
      </c>
      <c r="D2054" t="str">
        <f t="shared" si="235"/>
        <v>di</v>
      </c>
      <c r="E2054">
        <f t="shared" si="239"/>
        <v>2027</v>
      </c>
      <c r="F2054" t="str">
        <f t="shared" si="240"/>
        <v>Vakantie</v>
      </c>
      <c r="G2054" s="122" t="str">
        <f t="shared" si="241"/>
        <v>Vakantie</v>
      </c>
      <c r="H2054" s="122" t="str">
        <f t="shared" si="242"/>
        <v>Vakantie</v>
      </c>
      <c r="I2054">
        <f t="shared" si="237"/>
        <v>33</v>
      </c>
    </row>
    <row r="2055" spans="1:9" x14ac:dyDescent="0.3">
      <c r="A2055" t="str">
        <f t="shared" si="238"/>
        <v>202733wo</v>
      </c>
      <c r="B2055">
        <f t="shared" si="236"/>
        <v>33</v>
      </c>
      <c r="C2055" s="18">
        <f t="shared" si="234"/>
        <v>46617</v>
      </c>
      <c r="D2055" t="str">
        <f t="shared" si="235"/>
        <v>wo</v>
      </c>
      <c r="E2055">
        <f t="shared" si="239"/>
        <v>2027</v>
      </c>
      <c r="F2055" t="str">
        <f t="shared" si="240"/>
        <v>Vakantie</v>
      </c>
      <c r="G2055" s="122" t="str">
        <f t="shared" si="241"/>
        <v>Vakantie</v>
      </c>
      <c r="H2055" s="122" t="str">
        <f t="shared" si="242"/>
        <v>Vakantie</v>
      </c>
      <c r="I2055">
        <f t="shared" si="237"/>
        <v>33</v>
      </c>
    </row>
    <row r="2056" spans="1:9" x14ac:dyDescent="0.3">
      <c r="A2056" t="str">
        <f t="shared" si="238"/>
        <v>202733do</v>
      </c>
      <c r="B2056">
        <f t="shared" si="236"/>
        <v>33</v>
      </c>
      <c r="C2056" s="18">
        <f t="shared" si="234"/>
        <v>46618</v>
      </c>
      <c r="D2056" t="str">
        <f t="shared" si="235"/>
        <v>do</v>
      </c>
      <c r="E2056">
        <f t="shared" si="239"/>
        <v>2027</v>
      </c>
      <c r="F2056" t="str">
        <f t="shared" si="240"/>
        <v>Vakantie</v>
      </c>
      <c r="G2056" s="122" t="str">
        <f t="shared" si="241"/>
        <v>Vakantie</v>
      </c>
      <c r="H2056" s="122" t="str">
        <f t="shared" si="242"/>
        <v>Vakantie</v>
      </c>
      <c r="I2056">
        <f t="shared" si="237"/>
        <v>33</v>
      </c>
    </row>
    <row r="2057" spans="1:9" x14ac:dyDescent="0.3">
      <c r="A2057" t="str">
        <f t="shared" si="238"/>
        <v>202733vr</v>
      </c>
      <c r="B2057">
        <f t="shared" si="236"/>
        <v>33</v>
      </c>
      <c r="C2057" s="18">
        <f t="shared" si="234"/>
        <v>46619</v>
      </c>
      <c r="D2057" t="str">
        <f t="shared" si="235"/>
        <v>vr</v>
      </c>
      <c r="E2057">
        <f t="shared" si="239"/>
        <v>2027</v>
      </c>
      <c r="F2057" t="str">
        <f t="shared" si="240"/>
        <v>Vakantie</v>
      </c>
      <c r="G2057" s="122" t="str">
        <f t="shared" si="241"/>
        <v>Vakantie</v>
      </c>
      <c r="H2057" s="122" t="str">
        <f t="shared" si="242"/>
        <v>Vakantie</v>
      </c>
      <c r="I2057">
        <f t="shared" si="237"/>
        <v>33</v>
      </c>
    </row>
    <row r="2058" spans="1:9" x14ac:dyDescent="0.3">
      <c r="A2058" t="str">
        <f t="shared" si="238"/>
        <v>202733za</v>
      </c>
      <c r="B2058">
        <f t="shared" si="236"/>
        <v>33</v>
      </c>
      <c r="C2058" s="18">
        <f t="shared" ref="C2058:C2121" si="243">C2057+1</f>
        <v>46620</v>
      </c>
      <c r="D2058" t="str">
        <f t="shared" ref="D2058:D2121" si="244">+D2051</f>
        <v>za</v>
      </c>
      <c r="E2058">
        <f t="shared" si="239"/>
        <v>2027</v>
      </c>
      <c r="F2058" t="str">
        <f t="shared" si="240"/>
        <v>Vakantie</v>
      </c>
      <c r="G2058" s="122" t="str">
        <f t="shared" si="241"/>
        <v>Vakantie</v>
      </c>
      <c r="H2058" s="122" t="str">
        <f t="shared" si="242"/>
        <v>Vakantie</v>
      </c>
      <c r="I2058">
        <f t="shared" si="237"/>
        <v>33</v>
      </c>
    </row>
    <row r="2059" spans="1:9" x14ac:dyDescent="0.3">
      <c r="A2059" t="str">
        <f t="shared" si="238"/>
        <v>202733zo</v>
      </c>
      <c r="B2059">
        <f t="shared" si="236"/>
        <v>33</v>
      </c>
      <c r="C2059" s="18">
        <f t="shared" si="243"/>
        <v>46621</v>
      </c>
      <c r="D2059" t="str">
        <f t="shared" si="244"/>
        <v>zo</v>
      </c>
      <c r="E2059">
        <f t="shared" si="239"/>
        <v>2027</v>
      </c>
      <c r="F2059" t="str">
        <f t="shared" si="240"/>
        <v>Vakantie</v>
      </c>
      <c r="G2059" s="122" t="str">
        <f t="shared" si="241"/>
        <v>Vakantie</v>
      </c>
      <c r="H2059" s="122" t="str">
        <f t="shared" si="242"/>
        <v>Vakantie</v>
      </c>
      <c r="I2059">
        <f t="shared" si="237"/>
        <v>33</v>
      </c>
    </row>
    <row r="2060" spans="1:9" x14ac:dyDescent="0.3">
      <c r="A2060" t="str">
        <f t="shared" si="238"/>
        <v>202734ma</v>
      </c>
      <c r="B2060">
        <f t="shared" si="236"/>
        <v>34</v>
      </c>
      <c r="C2060" s="18">
        <f t="shared" si="243"/>
        <v>46622</v>
      </c>
      <c r="D2060" t="str">
        <f t="shared" si="244"/>
        <v>ma</v>
      </c>
      <c r="E2060">
        <f t="shared" si="239"/>
        <v>2027</v>
      </c>
      <c r="F2060" t="str">
        <f t="shared" si="240"/>
        <v/>
      </c>
      <c r="G2060" s="122" t="str">
        <f t="shared" si="241"/>
        <v>Vakantie</v>
      </c>
      <c r="H2060" s="122" t="str">
        <f t="shared" si="242"/>
        <v>Vakantie</v>
      </c>
      <c r="I2060">
        <f t="shared" si="237"/>
        <v>34</v>
      </c>
    </row>
    <row r="2061" spans="1:9" x14ac:dyDescent="0.3">
      <c r="A2061" t="str">
        <f t="shared" si="238"/>
        <v>202734di</v>
      </c>
      <c r="B2061">
        <f t="shared" ref="B2061:B2124" si="245">B2054+1</f>
        <v>34</v>
      </c>
      <c r="C2061" s="18">
        <f t="shared" si="243"/>
        <v>46623</v>
      </c>
      <c r="D2061" t="str">
        <f t="shared" si="244"/>
        <v>di</v>
      </c>
      <c r="E2061">
        <f t="shared" si="239"/>
        <v>2027</v>
      </c>
      <c r="F2061" t="str">
        <f t="shared" si="240"/>
        <v/>
      </c>
      <c r="G2061" s="122" t="str">
        <f t="shared" si="241"/>
        <v>Vakantie</v>
      </c>
      <c r="H2061" s="122" t="str">
        <f t="shared" si="242"/>
        <v>Vakantie</v>
      </c>
      <c r="I2061">
        <f t="shared" ref="I2061:I2124" si="246">+I2054+1</f>
        <v>34</v>
      </c>
    </row>
    <row r="2062" spans="1:9" x14ac:dyDescent="0.3">
      <c r="A2062" t="str">
        <f t="shared" si="238"/>
        <v>202734wo</v>
      </c>
      <c r="B2062">
        <f t="shared" si="245"/>
        <v>34</v>
      </c>
      <c r="C2062" s="18">
        <f t="shared" si="243"/>
        <v>46624</v>
      </c>
      <c r="D2062" t="str">
        <f t="shared" si="244"/>
        <v>wo</v>
      </c>
      <c r="E2062">
        <f t="shared" si="239"/>
        <v>2027</v>
      </c>
      <c r="F2062" t="str">
        <f t="shared" si="240"/>
        <v/>
      </c>
      <c r="G2062" s="122" t="str">
        <f t="shared" si="241"/>
        <v>Vakantie</v>
      </c>
      <c r="H2062" s="122" t="str">
        <f t="shared" si="242"/>
        <v>Vakantie</v>
      </c>
      <c r="I2062">
        <f t="shared" si="246"/>
        <v>34</v>
      </c>
    </row>
    <row r="2063" spans="1:9" x14ac:dyDescent="0.3">
      <c r="A2063" t="str">
        <f t="shared" si="238"/>
        <v>202734do</v>
      </c>
      <c r="B2063">
        <f t="shared" si="245"/>
        <v>34</v>
      </c>
      <c r="C2063" s="18">
        <f t="shared" si="243"/>
        <v>46625</v>
      </c>
      <c r="D2063" t="str">
        <f t="shared" si="244"/>
        <v>do</v>
      </c>
      <c r="E2063">
        <f t="shared" si="239"/>
        <v>2027</v>
      </c>
      <c r="F2063" t="str">
        <f t="shared" si="240"/>
        <v/>
      </c>
      <c r="G2063" s="122" t="str">
        <f t="shared" si="241"/>
        <v>Vakantie</v>
      </c>
      <c r="H2063" s="122" t="str">
        <f t="shared" si="242"/>
        <v>Vakantie</v>
      </c>
      <c r="I2063">
        <f t="shared" si="246"/>
        <v>34</v>
      </c>
    </row>
    <row r="2064" spans="1:9" x14ac:dyDescent="0.3">
      <c r="A2064" t="str">
        <f t="shared" si="238"/>
        <v>202734vr</v>
      </c>
      <c r="B2064">
        <f t="shared" si="245"/>
        <v>34</v>
      </c>
      <c r="C2064" s="18">
        <f t="shared" si="243"/>
        <v>46626</v>
      </c>
      <c r="D2064" t="str">
        <f t="shared" si="244"/>
        <v>vr</v>
      </c>
      <c r="E2064">
        <f t="shared" si="239"/>
        <v>2027</v>
      </c>
      <c r="F2064" t="str">
        <f t="shared" si="240"/>
        <v/>
      </c>
      <c r="G2064" s="122" t="str">
        <f t="shared" si="241"/>
        <v>Vakantie</v>
      </c>
      <c r="H2064" s="122" t="str">
        <f t="shared" si="242"/>
        <v>Vakantie</v>
      </c>
      <c r="I2064">
        <f t="shared" si="246"/>
        <v>34</v>
      </c>
    </row>
    <row r="2065" spans="1:9" x14ac:dyDescent="0.3">
      <c r="A2065" t="str">
        <f t="shared" si="238"/>
        <v>202734za</v>
      </c>
      <c r="B2065">
        <f t="shared" si="245"/>
        <v>34</v>
      </c>
      <c r="C2065" s="18">
        <f t="shared" si="243"/>
        <v>46627</v>
      </c>
      <c r="D2065" t="str">
        <f t="shared" si="244"/>
        <v>za</v>
      </c>
      <c r="E2065">
        <f t="shared" si="239"/>
        <v>2027</v>
      </c>
      <c r="F2065" t="str">
        <f t="shared" si="240"/>
        <v/>
      </c>
      <c r="G2065" s="122" t="str">
        <f t="shared" si="241"/>
        <v>Vakantie</v>
      </c>
      <c r="H2065" s="122" t="str">
        <f t="shared" si="242"/>
        <v>Vakantie</v>
      </c>
      <c r="I2065">
        <f t="shared" si="246"/>
        <v>34</v>
      </c>
    </row>
    <row r="2066" spans="1:9" x14ac:dyDescent="0.3">
      <c r="A2066" t="str">
        <f t="shared" si="238"/>
        <v>202734zo</v>
      </c>
      <c r="B2066">
        <f t="shared" si="245"/>
        <v>34</v>
      </c>
      <c r="C2066" s="18">
        <f t="shared" si="243"/>
        <v>46628</v>
      </c>
      <c r="D2066" t="str">
        <f t="shared" si="244"/>
        <v>zo</v>
      </c>
      <c r="E2066">
        <f t="shared" si="239"/>
        <v>2027</v>
      </c>
      <c r="F2066" t="str">
        <f t="shared" si="240"/>
        <v/>
      </c>
      <c r="G2066" s="122" t="str">
        <f t="shared" si="241"/>
        <v>Vakantie</v>
      </c>
      <c r="H2066" s="122" t="str">
        <f t="shared" si="242"/>
        <v>Vakantie</v>
      </c>
      <c r="I2066">
        <f t="shared" si="246"/>
        <v>34</v>
      </c>
    </row>
    <row r="2067" spans="1:9" x14ac:dyDescent="0.3">
      <c r="A2067" t="str">
        <f t="shared" si="238"/>
        <v>202735ma</v>
      </c>
      <c r="B2067">
        <f t="shared" si="245"/>
        <v>35</v>
      </c>
      <c r="C2067" s="18">
        <f t="shared" si="243"/>
        <v>46629</v>
      </c>
      <c r="D2067" t="str">
        <f t="shared" si="244"/>
        <v>ma</v>
      </c>
      <c r="E2067">
        <f t="shared" si="239"/>
        <v>2027</v>
      </c>
      <c r="F2067" t="str">
        <f t="shared" si="240"/>
        <v/>
      </c>
      <c r="G2067" s="122" t="str">
        <f t="shared" si="241"/>
        <v/>
      </c>
      <c r="H2067" s="122" t="str">
        <f t="shared" si="242"/>
        <v>Vakantie</v>
      </c>
      <c r="I2067">
        <f t="shared" si="246"/>
        <v>35</v>
      </c>
    </row>
    <row r="2068" spans="1:9" x14ac:dyDescent="0.3">
      <c r="A2068" t="str">
        <f t="shared" si="238"/>
        <v>202735di</v>
      </c>
      <c r="B2068">
        <f t="shared" si="245"/>
        <v>35</v>
      </c>
      <c r="C2068" s="18">
        <f t="shared" si="243"/>
        <v>46630</v>
      </c>
      <c r="D2068" t="str">
        <f t="shared" si="244"/>
        <v>di</v>
      </c>
      <c r="E2068">
        <f t="shared" si="239"/>
        <v>2027</v>
      </c>
      <c r="F2068" t="str">
        <f t="shared" si="240"/>
        <v/>
      </c>
      <c r="G2068" s="122" t="str">
        <f t="shared" si="241"/>
        <v/>
      </c>
      <c r="H2068" s="122" t="str">
        <f t="shared" si="242"/>
        <v>Vakantie</v>
      </c>
      <c r="I2068">
        <f t="shared" si="246"/>
        <v>35</v>
      </c>
    </row>
    <row r="2069" spans="1:9" x14ac:dyDescent="0.3">
      <c r="A2069" t="str">
        <f t="shared" si="238"/>
        <v>202735wo</v>
      </c>
      <c r="B2069">
        <f t="shared" si="245"/>
        <v>35</v>
      </c>
      <c r="C2069" s="18">
        <f t="shared" si="243"/>
        <v>46631</v>
      </c>
      <c r="D2069" t="str">
        <f t="shared" si="244"/>
        <v>wo</v>
      </c>
      <c r="E2069">
        <f t="shared" si="239"/>
        <v>2027</v>
      </c>
      <c r="F2069" t="str">
        <f t="shared" si="240"/>
        <v/>
      </c>
      <c r="G2069" s="122" t="str">
        <f t="shared" si="241"/>
        <v/>
      </c>
      <c r="H2069" s="122" t="str">
        <f t="shared" si="242"/>
        <v>Vakantie</v>
      </c>
      <c r="I2069">
        <f t="shared" si="246"/>
        <v>35</v>
      </c>
    </row>
    <row r="2070" spans="1:9" x14ac:dyDescent="0.3">
      <c r="A2070" t="str">
        <f t="shared" si="238"/>
        <v>202735do</v>
      </c>
      <c r="B2070">
        <f t="shared" si="245"/>
        <v>35</v>
      </c>
      <c r="C2070" s="18">
        <f t="shared" si="243"/>
        <v>46632</v>
      </c>
      <c r="D2070" t="str">
        <f t="shared" si="244"/>
        <v>do</v>
      </c>
      <c r="E2070">
        <f t="shared" si="239"/>
        <v>2027</v>
      </c>
      <c r="F2070" t="str">
        <f t="shared" si="240"/>
        <v/>
      </c>
      <c r="G2070" s="122" t="str">
        <f t="shared" si="241"/>
        <v/>
      </c>
      <c r="H2070" s="122" t="str">
        <f t="shared" si="242"/>
        <v>Vakantie</v>
      </c>
      <c r="I2070">
        <f t="shared" si="246"/>
        <v>35</v>
      </c>
    </row>
    <row r="2071" spans="1:9" x14ac:dyDescent="0.3">
      <c r="A2071" t="str">
        <f t="shared" si="238"/>
        <v>202735vr</v>
      </c>
      <c r="B2071">
        <f t="shared" si="245"/>
        <v>35</v>
      </c>
      <c r="C2071" s="18">
        <f t="shared" si="243"/>
        <v>46633</v>
      </c>
      <c r="D2071" t="str">
        <f t="shared" si="244"/>
        <v>vr</v>
      </c>
      <c r="E2071">
        <f t="shared" si="239"/>
        <v>2027</v>
      </c>
      <c r="F2071" t="str">
        <f t="shared" si="240"/>
        <v/>
      </c>
      <c r="G2071" s="122" t="str">
        <f t="shared" si="241"/>
        <v/>
      </c>
      <c r="H2071" s="122" t="str">
        <f t="shared" si="242"/>
        <v>Vakantie</v>
      </c>
      <c r="I2071">
        <f t="shared" si="246"/>
        <v>35</v>
      </c>
    </row>
    <row r="2072" spans="1:9" x14ac:dyDescent="0.3">
      <c r="A2072" t="str">
        <f t="shared" si="238"/>
        <v>202735za</v>
      </c>
      <c r="B2072">
        <f t="shared" si="245"/>
        <v>35</v>
      </c>
      <c r="C2072" s="18">
        <f t="shared" si="243"/>
        <v>46634</v>
      </c>
      <c r="D2072" t="str">
        <f t="shared" si="244"/>
        <v>za</v>
      </c>
      <c r="E2072">
        <f t="shared" si="239"/>
        <v>2027</v>
      </c>
      <c r="F2072" t="str">
        <f t="shared" si="240"/>
        <v/>
      </c>
      <c r="G2072" s="122" t="str">
        <f t="shared" si="241"/>
        <v/>
      </c>
      <c r="H2072" s="122" t="str">
        <f t="shared" si="242"/>
        <v>Vakantie</v>
      </c>
      <c r="I2072">
        <f t="shared" si="246"/>
        <v>35</v>
      </c>
    </row>
    <row r="2073" spans="1:9" x14ac:dyDescent="0.3">
      <c r="A2073" t="str">
        <f t="shared" si="238"/>
        <v>202735zo</v>
      </c>
      <c r="B2073">
        <f t="shared" si="245"/>
        <v>35</v>
      </c>
      <c r="C2073" s="18">
        <f t="shared" si="243"/>
        <v>46635</v>
      </c>
      <c r="D2073" t="str">
        <f t="shared" si="244"/>
        <v>zo</v>
      </c>
      <c r="E2073">
        <f t="shared" si="239"/>
        <v>2027</v>
      </c>
      <c r="F2073" t="str">
        <f t="shared" si="240"/>
        <v/>
      </c>
      <c r="G2073" s="122" t="str">
        <f t="shared" si="241"/>
        <v/>
      </c>
      <c r="H2073" s="122" t="str">
        <f t="shared" si="242"/>
        <v>Vakantie</v>
      </c>
      <c r="I2073">
        <f t="shared" si="246"/>
        <v>35</v>
      </c>
    </row>
    <row r="2074" spans="1:9" x14ac:dyDescent="0.3">
      <c r="A2074" t="str">
        <f t="shared" si="238"/>
        <v>202736ma</v>
      </c>
      <c r="B2074">
        <f t="shared" si="245"/>
        <v>36</v>
      </c>
      <c r="C2074" s="18">
        <f t="shared" si="243"/>
        <v>46636</v>
      </c>
      <c r="D2074" t="str">
        <f t="shared" si="244"/>
        <v>ma</v>
      </c>
      <c r="E2074">
        <f t="shared" si="239"/>
        <v>2027</v>
      </c>
      <c r="F2074" t="str">
        <f t="shared" si="240"/>
        <v/>
      </c>
      <c r="G2074" s="122" t="str">
        <f t="shared" si="241"/>
        <v/>
      </c>
      <c r="H2074" s="122" t="str">
        <f t="shared" si="242"/>
        <v/>
      </c>
      <c r="I2074">
        <f t="shared" si="246"/>
        <v>36</v>
      </c>
    </row>
    <row r="2075" spans="1:9" x14ac:dyDescent="0.3">
      <c r="A2075" t="str">
        <f t="shared" si="238"/>
        <v>202736di</v>
      </c>
      <c r="B2075">
        <f t="shared" si="245"/>
        <v>36</v>
      </c>
      <c r="C2075" s="18">
        <f t="shared" si="243"/>
        <v>46637</v>
      </c>
      <c r="D2075" t="str">
        <f t="shared" si="244"/>
        <v>di</v>
      </c>
      <c r="E2075">
        <f t="shared" si="239"/>
        <v>2027</v>
      </c>
      <c r="F2075" t="str">
        <f t="shared" si="240"/>
        <v/>
      </c>
      <c r="G2075" s="122" t="str">
        <f t="shared" si="241"/>
        <v/>
      </c>
      <c r="H2075" s="122" t="str">
        <f t="shared" si="242"/>
        <v/>
      </c>
      <c r="I2075">
        <f t="shared" si="246"/>
        <v>36</v>
      </c>
    </row>
    <row r="2076" spans="1:9" x14ac:dyDescent="0.3">
      <c r="A2076" t="str">
        <f t="shared" si="238"/>
        <v>202736wo</v>
      </c>
      <c r="B2076">
        <f t="shared" si="245"/>
        <v>36</v>
      </c>
      <c r="C2076" s="18">
        <f t="shared" si="243"/>
        <v>46638</v>
      </c>
      <c r="D2076" t="str">
        <f t="shared" si="244"/>
        <v>wo</v>
      </c>
      <c r="E2076">
        <f t="shared" si="239"/>
        <v>2027</v>
      </c>
      <c r="F2076" t="str">
        <f t="shared" si="240"/>
        <v/>
      </c>
      <c r="G2076" s="122" t="str">
        <f t="shared" si="241"/>
        <v/>
      </c>
      <c r="H2076" s="122" t="str">
        <f t="shared" si="242"/>
        <v/>
      </c>
      <c r="I2076">
        <f t="shared" si="246"/>
        <v>36</v>
      </c>
    </row>
    <row r="2077" spans="1:9" x14ac:dyDescent="0.3">
      <c r="A2077" t="str">
        <f t="shared" si="238"/>
        <v>202736do</v>
      </c>
      <c r="B2077">
        <f t="shared" si="245"/>
        <v>36</v>
      </c>
      <c r="C2077" s="18">
        <f t="shared" si="243"/>
        <v>46639</v>
      </c>
      <c r="D2077" t="str">
        <f t="shared" si="244"/>
        <v>do</v>
      </c>
      <c r="E2077">
        <f t="shared" si="239"/>
        <v>2027</v>
      </c>
      <c r="F2077" t="str">
        <f t="shared" si="240"/>
        <v/>
      </c>
      <c r="G2077" s="122" t="str">
        <f t="shared" si="241"/>
        <v/>
      </c>
      <c r="H2077" s="122" t="str">
        <f t="shared" si="242"/>
        <v/>
      </c>
      <c r="I2077">
        <f t="shared" si="246"/>
        <v>36</v>
      </c>
    </row>
    <row r="2078" spans="1:9" x14ac:dyDescent="0.3">
      <c r="A2078" t="str">
        <f t="shared" si="238"/>
        <v>202736vr</v>
      </c>
      <c r="B2078">
        <f t="shared" si="245"/>
        <v>36</v>
      </c>
      <c r="C2078" s="18">
        <f t="shared" si="243"/>
        <v>46640</v>
      </c>
      <c r="D2078" t="str">
        <f t="shared" si="244"/>
        <v>vr</v>
      </c>
      <c r="E2078">
        <f t="shared" si="239"/>
        <v>2027</v>
      </c>
      <c r="F2078" t="str">
        <f t="shared" si="240"/>
        <v/>
      </c>
      <c r="G2078" s="122" t="str">
        <f t="shared" si="241"/>
        <v/>
      </c>
      <c r="H2078" s="122" t="str">
        <f t="shared" si="242"/>
        <v/>
      </c>
      <c r="I2078">
        <f t="shared" si="246"/>
        <v>36</v>
      </c>
    </row>
    <row r="2079" spans="1:9" x14ac:dyDescent="0.3">
      <c r="A2079" t="str">
        <f t="shared" si="238"/>
        <v>202736za</v>
      </c>
      <c r="B2079">
        <f t="shared" si="245"/>
        <v>36</v>
      </c>
      <c r="C2079" s="18">
        <f t="shared" si="243"/>
        <v>46641</v>
      </c>
      <c r="D2079" t="str">
        <f t="shared" si="244"/>
        <v>za</v>
      </c>
      <c r="E2079">
        <f t="shared" si="239"/>
        <v>2027</v>
      </c>
      <c r="F2079" t="str">
        <f t="shared" si="240"/>
        <v/>
      </c>
      <c r="G2079" s="122" t="str">
        <f t="shared" si="241"/>
        <v/>
      </c>
      <c r="H2079" s="122" t="str">
        <f t="shared" si="242"/>
        <v/>
      </c>
      <c r="I2079">
        <f t="shared" si="246"/>
        <v>36</v>
      </c>
    </row>
    <row r="2080" spans="1:9" x14ac:dyDescent="0.3">
      <c r="A2080" t="str">
        <f t="shared" si="238"/>
        <v>202736zo</v>
      </c>
      <c r="B2080">
        <f t="shared" si="245"/>
        <v>36</v>
      </c>
      <c r="C2080" s="18">
        <f t="shared" si="243"/>
        <v>46642</v>
      </c>
      <c r="D2080" t="str">
        <f t="shared" si="244"/>
        <v>zo</v>
      </c>
      <c r="E2080">
        <f t="shared" si="239"/>
        <v>2027</v>
      </c>
      <c r="F2080" t="str">
        <f t="shared" si="240"/>
        <v/>
      </c>
      <c r="G2080" s="122" t="str">
        <f t="shared" si="241"/>
        <v/>
      </c>
      <c r="H2080" s="122" t="str">
        <f t="shared" si="242"/>
        <v/>
      </c>
      <c r="I2080">
        <f t="shared" si="246"/>
        <v>36</v>
      </c>
    </row>
    <row r="2081" spans="1:9" x14ac:dyDescent="0.3">
      <c r="A2081" t="str">
        <f t="shared" si="238"/>
        <v>202737ma</v>
      </c>
      <c r="B2081">
        <f t="shared" si="245"/>
        <v>37</v>
      </c>
      <c r="C2081" s="18">
        <f t="shared" si="243"/>
        <v>46643</v>
      </c>
      <c r="D2081" t="str">
        <f t="shared" si="244"/>
        <v>ma</v>
      </c>
      <c r="E2081">
        <f t="shared" si="239"/>
        <v>2027</v>
      </c>
      <c r="F2081" t="str">
        <f t="shared" si="240"/>
        <v/>
      </c>
      <c r="G2081" s="122" t="str">
        <f t="shared" si="241"/>
        <v/>
      </c>
      <c r="H2081" s="122" t="str">
        <f t="shared" si="242"/>
        <v/>
      </c>
      <c r="I2081">
        <f t="shared" si="246"/>
        <v>37</v>
      </c>
    </row>
    <row r="2082" spans="1:9" x14ac:dyDescent="0.3">
      <c r="A2082" t="str">
        <f t="shared" si="238"/>
        <v>202737di</v>
      </c>
      <c r="B2082">
        <f t="shared" si="245"/>
        <v>37</v>
      </c>
      <c r="C2082" s="18">
        <f t="shared" si="243"/>
        <v>46644</v>
      </c>
      <c r="D2082" t="str">
        <f t="shared" si="244"/>
        <v>di</v>
      </c>
      <c r="E2082">
        <f t="shared" si="239"/>
        <v>2027</v>
      </c>
      <c r="F2082" t="str">
        <f t="shared" si="240"/>
        <v/>
      </c>
      <c r="G2082" s="122" t="str">
        <f t="shared" si="241"/>
        <v/>
      </c>
      <c r="H2082" s="122" t="str">
        <f t="shared" si="242"/>
        <v/>
      </c>
      <c r="I2082">
        <f t="shared" si="246"/>
        <v>37</v>
      </c>
    </row>
    <row r="2083" spans="1:9" x14ac:dyDescent="0.3">
      <c r="A2083" t="str">
        <f t="shared" si="238"/>
        <v>202737wo</v>
      </c>
      <c r="B2083">
        <f t="shared" si="245"/>
        <v>37</v>
      </c>
      <c r="C2083" s="18">
        <f t="shared" si="243"/>
        <v>46645</v>
      </c>
      <c r="D2083" t="str">
        <f t="shared" si="244"/>
        <v>wo</v>
      </c>
      <c r="E2083">
        <f t="shared" si="239"/>
        <v>2027</v>
      </c>
      <c r="F2083" t="str">
        <f t="shared" si="240"/>
        <v/>
      </c>
      <c r="G2083" s="122" t="str">
        <f t="shared" si="241"/>
        <v/>
      </c>
      <c r="H2083" s="122" t="str">
        <f t="shared" si="242"/>
        <v/>
      </c>
      <c r="I2083">
        <f t="shared" si="246"/>
        <v>37</v>
      </c>
    </row>
    <row r="2084" spans="1:9" x14ac:dyDescent="0.3">
      <c r="A2084" t="str">
        <f t="shared" si="238"/>
        <v>202737do</v>
      </c>
      <c r="B2084">
        <f t="shared" si="245"/>
        <v>37</v>
      </c>
      <c r="C2084" s="18">
        <f t="shared" si="243"/>
        <v>46646</v>
      </c>
      <c r="D2084" t="str">
        <f t="shared" si="244"/>
        <v>do</v>
      </c>
      <c r="E2084">
        <f t="shared" si="239"/>
        <v>2027</v>
      </c>
      <c r="F2084" t="str">
        <f t="shared" si="240"/>
        <v/>
      </c>
      <c r="G2084" s="122" t="str">
        <f t="shared" si="241"/>
        <v/>
      </c>
      <c r="H2084" s="122" t="str">
        <f t="shared" si="242"/>
        <v/>
      </c>
      <c r="I2084">
        <f t="shared" si="246"/>
        <v>37</v>
      </c>
    </row>
    <row r="2085" spans="1:9" x14ac:dyDescent="0.3">
      <c r="A2085" t="str">
        <f t="shared" si="238"/>
        <v>202737vr</v>
      </c>
      <c r="B2085">
        <f t="shared" si="245"/>
        <v>37</v>
      </c>
      <c r="C2085" s="18">
        <f t="shared" si="243"/>
        <v>46647</v>
      </c>
      <c r="D2085" t="str">
        <f t="shared" si="244"/>
        <v>vr</v>
      </c>
      <c r="E2085">
        <f t="shared" si="239"/>
        <v>2027</v>
      </c>
      <c r="F2085" t="str">
        <f t="shared" si="240"/>
        <v/>
      </c>
      <c r="G2085" s="122" t="str">
        <f t="shared" si="241"/>
        <v/>
      </c>
      <c r="H2085" s="122" t="str">
        <f t="shared" si="242"/>
        <v/>
      </c>
      <c r="I2085">
        <f t="shared" si="246"/>
        <v>37</v>
      </c>
    </row>
    <row r="2086" spans="1:9" x14ac:dyDescent="0.3">
      <c r="A2086" t="str">
        <f t="shared" si="238"/>
        <v>202737za</v>
      </c>
      <c r="B2086">
        <f t="shared" si="245"/>
        <v>37</v>
      </c>
      <c r="C2086" s="18">
        <f t="shared" si="243"/>
        <v>46648</v>
      </c>
      <c r="D2086" t="str">
        <f t="shared" si="244"/>
        <v>za</v>
      </c>
      <c r="E2086">
        <f t="shared" si="239"/>
        <v>2027</v>
      </c>
      <c r="F2086" t="str">
        <f t="shared" si="240"/>
        <v/>
      </c>
      <c r="G2086" s="122" t="str">
        <f t="shared" si="241"/>
        <v/>
      </c>
      <c r="H2086" s="122" t="str">
        <f t="shared" si="242"/>
        <v/>
      </c>
      <c r="I2086">
        <f t="shared" si="246"/>
        <v>37</v>
      </c>
    </row>
    <row r="2087" spans="1:9" x14ac:dyDescent="0.3">
      <c r="A2087" t="str">
        <f t="shared" si="238"/>
        <v>202737zo</v>
      </c>
      <c r="B2087">
        <f t="shared" si="245"/>
        <v>37</v>
      </c>
      <c r="C2087" s="18">
        <f t="shared" si="243"/>
        <v>46649</v>
      </c>
      <c r="D2087" t="str">
        <f t="shared" si="244"/>
        <v>zo</v>
      </c>
      <c r="E2087">
        <f t="shared" si="239"/>
        <v>2027</v>
      </c>
      <c r="F2087" t="str">
        <f t="shared" si="240"/>
        <v/>
      </c>
      <c r="G2087" s="122" t="str">
        <f t="shared" si="241"/>
        <v/>
      </c>
      <c r="H2087" s="122" t="str">
        <f t="shared" si="242"/>
        <v/>
      </c>
      <c r="I2087">
        <f t="shared" si="246"/>
        <v>37</v>
      </c>
    </row>
    <row r="2088" spans="1:9" x14ac:dyDescent="0.3">
      <c r="A2088" t="str">
        <f t="shared" si="238"/>
        <v>202738ma</v>
      </c>
      <c r="B2088">
        <f t="shared" si="245"/>
        <v>38</v>
      </c>
      <c r="C2088" s="18">
        <f t="shared" si="243"/>
        <v>46650</v>
      </c>
      <c r="D2088" t="str">
        <f t="shared" si="244"/>
        <v>ma</v>
      </c>
      <c r="E2088">
        <f t="shared" si="239"/>
        <v>2027</v>
      </c>
      <c r="F2088" t="str">
        <f t="shared" si="240"/>
        <v/>
      </c>
      <c r="G2088" s="122" t="str">
        <f t="shared" si="241"/>
        <v/>
      </c>
      <c r="H2088" s="122" t="str">
        <f t="shared" si="242"/>
        <v/>
      </c>
      <c r="I2088">
        <f t="shared" si="246"/>
        <v>38</v>
      </c>
    </row>
    <row r="2089" spans="1:9" x14ac:dyDescent="0.3">
      <c r="A2089" t="str">
        <f t="shared" si="238"/>
        <v>202738di</v>
      </c>
      <c r="B2089">
        <f t="shared" si="245"/>
        <v>38</v>
      </c>
      <c r="C2089" s="18">
        <f t="shared" si="243"/>
        <v>46651</v>
      </c>
      <c r="D2089" t="str">
        <f t="shared" si="244"/>
        <v>di</v>
      </c>
      <c r="E2089">
        <f t="shared" si="239"/>
        <v>2027</v>
      </c>
      <c r="F2089" t="str">
        <f t="shared" si="240"/>
        <v/>
      </c>
      <c r="G2089" s="122" t="str">
        <f t="shared" si="241"/>
        <v/>
      </c>
      <c r="H2089" s="122" t="str">
        <f t="shared" si="242"/>
        <v/>
      </c>
      <c r="I2089">
        <f t="shared" si="246"/>
        <v>38</v>
      </c>
    </row>
    <row r="2090" spans="1:9" x14ac:dyDescent="0.3">
      <c r="A2090" t="str">
        <f t="shared" si="238"/>
        <v>202738wo</v>
      </c>
      <c r="B2090">
        <f t="shared" si="245"/>
        <v>38</v>
      </c>
      <c r="C2090" s="18">
        <f t="shared" si="243"/>
        <v>46652</v>
      </c>
      <c r="D2090" t="str">
        <f t="shared" si="244"/>
        <v>wo</v>
      </c>
      <c r="E2090">
        <f t="shared" si="239"/>
        <v>2027</v>
      </c>
      <c r="F2090" t="str">
        <f t="shared" si="240"/>
        <v/>
      </c>
      <c r="G2090" s="122" t="str">
        <f t="shared" si="241"/>
        <v/>
      </c>
      <c r="H2090" s="122" t="str">
        <f t="shared" si="242"/>
        <v/>
      </c>
      <c r="I2090">
        <f t="shared" si="246"/>
        <v>38</v>
      </c>
    </row>
    <row r="2091" spans="1:9" x14ac:dyDescent="0.3">
      <c r="A2091" t="str">
        <f t="shared" si="238"/>
        <v>202738do</v>
      </c>
      <c r="B2091">
        <f t="shared" si="245"/>
        <v>38</v>
      </c>
      <c r="C2091" s="18">
        <f t="shared" si="243"/>
        <v>46653</v>
      </c>
      <c r="D2091" t="str">
        <f t="shared" si="244"/>
        <v>do</v>
      </c>
      <c r="E2091">
        <f t="shared" si="239"/>
        <v>2027</v>
      </c>
      <c r="F2091" t="str">
        <f t="shared" si="240"/>
        <v/>
      </c>
      <c r="G2091" s="122" t="str">
        <f t="shared" si="241"/>
        <v/>
      </c>
      <c r="H2091" s="122" t="str">
        <f t="shared" si="242"/>
        <v/>
      </c>
      <c r="I2091">
        <f t="shared" si="246"/>
        <v>38</v>
      </c>
    </row>
    <row r="2092" spans="1:9" x14ac:dyDescent="0.3">
      <c r="A2092" t="str">
        <f t="shared" si="238"/>
        <v>202738vr</v>
      </c>
      <c r="B2092">
        <f t="shared" si="245"/>
        <v>38</v>
      </c>
      <c r="C2092" s="18">
        <f t="shared" si="243"/>
        <v>46654</v>
      </c>
      <c r="D2092" t="str">
        <f t="shared" si="244"/>
        <v>vr</v>
      </c>
      <c r="E2092">
        <f t="shared" si="239"/>
        <v>2027</v>
      </c>
      <c r="F2092" t="str">
        <f t="shared" si="240"/>
        <v/>
      </c>
      <c r="G2092" s="122" t="str">
        <f t="shared" si="241"/>
        <v/>
      </c>
      <c r="H2092" s="122" t="str">
        <f t="shared" si="242"/>
        <v/>
      </c>
      <c r="I2092">
        <f t="shared" si="246"/>
        <v>38</v>
      </c>
    </row>
    <row r="2093" spans="1:9" x14ac:dyDescent="0.3">
      <c r="A2093" t="str">
        <f t="shared" si="238"/>
        <v>202738za</v>
      </c>
      <c r="B2093">
        <f t="shared" si="245"/>
        <v>38</v>
      </c>
      <c r="C2093" s="18">
        <f t="shared" si="243"/>
        <v>46655</v>
      </c>
      <c r="D2093" t="str">
        <f t="shared" si="244"/>
        <v>za</v>
      </c>
      <c r="E2093">
        <f t="shared" si="239"/>
        <v>2027</v>
      </c>
      <c r="F2093" t="str">
        <f t="shared" si="240"/>
        <v/>
      </c>
      <c r="G2093" s="122" t="str">
        <f t="shared" si="241"/>
        <v/>
      </c>
      <c r="H2093" s="122" t="str">
        <f t="shared" si="242"/>
        <v/>
      </c>
      <c r="I2093">
        <f t="shared" si="246"/>
        <v>38</v>
      </c>
    </row>
    <row r="2094" spans="1:9" x14ac:dyDescent="0.3">
      <c r="A2094" t="str">
        <f t="shared" si="238"/>
        <v>202738zo</v>
      </c>
      <c r="B2094">
        <f t="shared" si="245"/>
        <v>38</v>
      </c>
      <c r="C2094" s="18">
        <f t="shared" si="243"/>
        <v>46656</v>
      </c>
      <c r="D2094" t="str">
        <f t="shared" si="244"/>
        <v>zo</v>
      </c>
      <c r="E2094">
        <f t="shared" si="239"/>
        <v>2027</v>
      </c>
      <c r="F2094" t="str">
        <f t="shared" si="240"/>
        <v/>
      </c>
      <c r="G2094" s="122" t="str">
        <f t="shared" si="241"/>
        <v/>
      </c>
      <c r="H2094" s="122" t="str">
        <f t="shared" si="242"/>
        <v/>
      </c>
      <c r="I2094">
        <f t="shared" si="246"/>
        <v>38</v>
      </c>
    </row>
    <row r="2095" spans="1:9" x14ac:dyDescent="0.3">
      <c r="A2095" t="str">
        <f t="shared" si="238"/>
        <v>202739ma</v>
      </c>
      <c r="B2095">
        <f t="shared" si="245"/>
        <v>39</v>
      </c>
      <c r="C2095" s="18">
        <f t="shared" si="243"/>
        <v>46657</v>
      </c>
      <c r="D2095" t="str">
        <f t="shared" si="244"/>
        <v>ma</v>
      </c>
      <c r="E2095">
        <f t="shared" si="239"/>
        <v>2027</v>
      </c>
      <c r="F2095" t="str">
        <f t="shared" si="240"/>
        <v/>
      </c>
      <c r="G2095" s="122" t="str">
        <f t="shared" si="241"/>
        <v/>
      </c>
      <c r="H2095" s="122" t="str">
        <f t="shared" si="242"/>
        <v/>
      </c>
      <c r="I2095">
        <f t="shared" si="246"/>
        <v>39</v>
      </c>
    </row>
    <row r="2096" spans="1:9" x14ac:dyDescent="0.3">
      <c r="A2096" t="str">
        <f t="shared" si="238"/>
        <v>202739di</v>
      </c>
      <c r="B2096">
        <f t="shared" si="245"/>
        <v>39</v>
      </c>
      <c r="C2096" s="18">
        <f t="shared" si="243"/>
        <v>46658</v>
      </c>
      <c r="D2096" t="str">
        <f t="shared" si="244"/>
        <v>di</v>
      </c>
      <c r="E2096">
        <f t="shared" si="239"/>
        <v>2027</v>
      </c>
      <c r="F2096" t="str">
        <f t="shared" si="240"/>
        <v/>
      </c>
      <c r="G2096" s="122" t="str">
        <f t="shared" si="241"/>
        <v/>
      </c>
      <c r="H2096" s="122" t="str">
        <f t="shared" si="242"/>
        <v/>
      </c>
      <c r="I2096">
        <f t="shared" si="246"/>
        <v>39</v>
      </c>
    </row>
    <row r="2097" spans="1:9" x14ac:dyDescent="0.3">
      <c r="A2097" t="str">
        <f t="shared" si="238"/>
        <v>202739wo</v>
      </c>
      <c r="B2097">
        <f t="shared" si="245"/>
        <v>39</v>
      </c>
      <c r="C2097" s="18">
        <f t="shared" si="243"/>
        <v>46659</v>
      </c>
      <c r="D2097" t="str">
        <f t="shared" si="244"/>
        <v>wo</v>
      </c>
      <c r="E2097">
        <f t="shared" si="239"/>
        <v>2027</v>
      </c>
      <c r="F2097" t="str">
        <f t="shared" si="240"/>
        <v/>
      </c>
      <c r="G2097" s="122" t="str">
        <f t="shared" si="241"/>
        <v/>
      </c>
      <c r="H2097" s="122" t="str">
        <f t="shared" si="242"/>
        <v/>
      </c>
      <c r="I2097">
        <f t="shared" si="246"/>
        <v>39</v>
      </c>
    </row>
    <row r="2098" spans="1:9" x14ac:dyDescent="0.3">
      <c r="A2098" t="str">
        <f t="shared" si="238"/>
        <v>202739do</v>
      </c>
      <c r="B2098">
        <f t="shared" si="245"/>
        <v>39</v>
      </c>
      <c r="C2098" s="18">
        <f t="shared" si="243"/>
        <v>46660</v>
      </c>
      <c r="D2098" t="str">
        <f t="shared" si="244"/>
        <v>do</v>
      </c>
      <c r="E2098">
        <f t="shared" si="239"/>
        <v>2027</v>
      </c>
      <c r="F2098" t="str">
        <f t="shared" si="240"/>
        <v/>
      </c>
      <c r="G2098" s="122" t="str">
        <f t="shared" si="241"/>
        <v/>
      </c>
      <c r="H2098" s="122" t="str">
        <f t="shared" si="242"/>
        <v/>
      </c>
      <c r="I2098">
        <f t="shared" si="246"/>
        <v>39</v>
      </c>
    </row>
    <row r="2099" spans="1:9" x14ac:dyDescent="0.3">
      <c r="A2099" t="str">
        <f t="shared" si="238"/>
        <v>202739vr</v>
      </c>
      <c r="B2099">
        <f t="shared" si="245"/>
        <v>39</v>
      </c>
      <c r="C2099" s="18">
        <f t="shared" si="243"/>
        <v>46661</v>
      </c>
      <c r="D2099" t="str">
        <f t="shared" si="244"/>
        <v>vr</v>
      </c>
      <c r="E2099">
        <f t="shared" si="239"/>
        <v>2027</v>
      </c>
      <c r="F2099" t="str">
        <f t="shared" si="240"/>
        <v/>
      </c>
      <c r="G2099" s="122" t="str">
        <f t="shared" si="241"/>
        <v/>
      </c>
      <c r="H2099" s="122" t="str">
        <f t="shared" si="242"/>
        <v/>
      </c>
      <c r="I2099">
        <f t="shared" si="246"/>
        <v>39</v>
      </c>
    </row>
    <row r="2100" spans="1:9" x14ac:dyDescent="0.3">
      <c r="A2100" t="str">
        <f t="shared" si="238"/>
        <v>202739za</v>
      </c>
      <c r="B2100">
        <f t="shared" si="245"/>
        <v>39</v>
      </c>
      <c r="C2100" s="18">
        <f t="shared" si="243"/>
        <v>46662</v>
      </c>
      <c r="D2100" t="str">
        <f t="shared" si="244"/>
        <v>za</v>
      </c>
      <c r="E2100">
        <f t="shared" si="239"/>
        <v>2027</v>
      </c>
      <c r="F2100" t="str">
        <f t="shared" si="240"/>
        <v/>
      </c>
      <c r="G2100" s="122" t="str">
        <f t="shared" si="241"/>
        <v/>
      </c>
      <c r="H2100" s="122" t="str">
        <f t="shared" si="242"/>
        <v/>
      </c>
      <c r="I2100">
        <f t="shared" si="246"/>
        <v>39</v>
      </c>
    </row>
    <row r="2101" spans="1:9" x14ac:dyDescent="0.3">
      <c r="A2101" t="str">
        <f t="shared" si="238"/>
        <v>202739zo</v>
      </c>
      <c r="B2101">
        <f t="shared" si="245"/>
        <v>39</v>
      </c>
      <c r="C2101" s="18">
        <f t="shared" si="243"/>
        <v>46663</v>
      </c>
      <c r="D2101" t="str">
        <f t="shared" si="244"/>
        <v>zo</v>
      </c>
      <c r="E2101">
        <f t="shared" si="239"/>
        <v>2027</v>
      </c>
      <c r="F2101" t="str">
        <f t="shared" si="240"/>
        <v/>
      </c>
      <c r="G2101" s="122" t="str">
        <f t="shared" si="241"/>
        <v/>
      </c>
      <c r="H2101" s="122" t="str">
        <f t="shared" si="242"/>
        <v/>
      </c>
      <c r="I2101">
        <f t="shared" si="246"/>
        <v>39</v>
      </c>
    </row>
    <row r="2102" spans="1:9" x14ac:dyDescent="0.3">
      <c r="A2102" t="str">
        <f t="shared" si="238"/>
        <v>202740ma</v>
      </c>
      <c r="B2102">
        <f t="shared" si="245"/>
        <v>40</v>
      </c>
      <c r="C2102" s="18">
        <f t="shared" si="243"/>
        <v>46664</v>
      </c>
      <c r="D2102" t="str">
        <f t="shared" si="244"/>
        <v>ma</v>
      </c>
      <c r="E2102">
        <f t="shared" si="239"/>
        <v>2027</v>
      </c>
      <c r="F2102" t="str">
        <f t="shared" si="240"/>
        <v/>
      </c>
      <c r="G2102" s="122" t="str">
        <f t="shared" si="241"/>
        <v/>
      </c>
      <c r="H2102" s="122" t="str">
        <f t="shared" si="242"/>
        <v/>
      </c>
      <c r="I2102">
        <f t="shared" si="246"/>
        <v>40</v>
      </c>
    </row>
    <row r="2103" spans="1:9" x14ac:dyDescent="0.3">
      <c r="A2103" t="str">
        <f t="shared" si="238"/>
        <v>202740di</v>
      </c>
      <c r="B2103">
        <f t="shared" si="245"/>
        <v>40</v>
      </c>
      <c r="C2103" s="18">
        <f t="shared" si="243"/>
        <v>46665</v>
      </c>
      <c r="D2103" t="str">
        <f t="shared" si="244"/>
        <v>di</v>
      </c>
      <c r="E2103">
        <f t="shared" si="239"/>
        <v>2027</v>
      </c>
      <c r="F2103" t="str">
        <f t="shared" si="240"/>
        <v/>
      </c>
      <c r="G2103" s="122" t="str">
        <f t="shared" si="241"/>
        <v/>
      </c>
      <c r="H2103" s="122" t="str">
        <f t="shared" si="242"/>
        <v/>
      </c>
      <c r="I2103">
        <f t="shared" si="246"/>
        <v>40</v>
      </c>
    </row>
    <row r="2104" spans="1:9" x14ac:dyDescent="0.3">
      <c r="A2104" t="str">
        <f t="shared" si="238"/>
        <v>202740wo</v>
      </c>
      <c r="B2104">
        <f t="shared" si="245"/>
        <v>40</v>
      </c>
      <c r="C2104" s="18">
        <f t="shared" si="243"/>
        <v>46666</v>
      </c>
      <c r="D2104" t="str">
        <f t="shared" si="244"/>
        <v>wo</v>
      </c>
      <c r="E2104">
        <f t="shared" si="239"/>
        <v>2027</v>
      </c>
      <c r="F2104" t="str">
        <f t="shared" si="240"/>
        <v/>
      </c>
      <c r="G2104" s="122" t="str">
        <f t="shared" si="241"/>
        <v/>
      </c>
      <c r="H2104" s="122" t="str">
        <f t="shared" si="242"/>
        <v/>
      </c>
      <c r="I2104">
        <f t="shared" si="246"/>
        <v>40</v>
      </c>
    </row>
    <row r="2105" spans="1:9" x14ac:dyDescent="0.3">
      <c r="A2105" t="str">
        <f t="shared" si="238"/>
        <v>202740do</v>
      </c>
      <c r="B2105">
        <f t="shared" si="245"/>
        <v>40</v>
      </c>
      <c r="C2105" s="18">
        <f t="shared" si="243"/>
        <v>46667</v>
      </c>
      <c r="D2105" t="str">
        <f t="shared" si="244"/>
        <v>do</v>
      </c>
      <c r="E2105">
        <f t="shared" si="239"/>
        <v>2027</v>
      </c>
      <c r="F2105" t="str">
        <f t="shared" si="240"/>
        <v/>
      </c>
      <c r="G2105" s="122" t="str">
        <f t="shared" si="241"/>
        <v/>
      </c>
      <c r="H2105" s="122" t="str">
        <f t="shared" si="242"/>
        <v/>
      </c>
      <c r="I2105">
        <f t="shared" si="246"/>
        <v>40</v>
      </c>
    </row>
    <row r="2106" spans="1:9" x14ac:dyDescent="0.3">
      <c r="A2106" t="str">
        <f t="shared" ref="A2106:A2169" si="247">E2106&amp;B2106&amp;D2106</f>
        <v>202740vr</v>
      </c>
      <c r="B2106">
        <f t="shared" si="245"/>
        <v>40</v>
      </c>
      <c r="C2106" s="18">
        <f t="shared" si="243"/>
        <v>46668</v>
      </c>
      <c r="D2106" t="str">
        <f t="shared" si="244"/>
        <v>vr</v>
      </c>
      <c r="E2106">
        <f t="shared" ref="E2106:E2169" si="248">YEAR(C2106)</f>
        <v>2027</v>
      </c>
      <c r="F2106" t="str">
        <f t="shared" ref="F2106:F2169" si="249">IF(AND(C2106&gt;=$N$4,C2106&lt;=$O$4),"Vakantie",IF(AND(C2106&gt;=$N$5,C2106&lt;=$O$5),"Vakantie",IF(AND(C2106&gt;=$N$6,C2106&lt;=$O$6),"Vakantie",IF(AND(C2106&gt;=$N$7,C2106&lt;=$O$7),"Vakantie",IF(AND(C2106&gt;=$N$8,C2106&lt;=$O$8),"Vakantie",IF(AND(C2106&gt;=$N$9,C2106&lt;=$O$9),"Vakantie",IF(AND(C2106&gt;=$N$10,C2106&lt;=$O$10),"Vakantie",IF(AND(C2106&gt;=$N$11,C2106&lt;=$O$11),"Vakantie",IF(AND(C2106&gt;=$N$12,C2106&lt;=$O$12),"Vakantie",IF(AND(C2106&gt;=$N$13,C2106&lt;=$O$13),"Vakantie",IF(AND(C2106&gt;=$N$14,C2106&lt;=$O$14),"Vakantie",IF(AND(C2106&gt;=$N$15,C2106&lt;=$O$15),"Vakantie",IF(AND(C2106&gt;=$N$16,C2106&lt;=$O$16),"Vakantie",IF(AND(C2106&gt;=$N$17,C2106&lt;=$O$17),"Vakantie",IF(AND(C2106&gt;=$N$18,C2106&lt;=$O$18),"Vakantie",IF(AND(C2106&gt;=$N$19,C2106&lt;=$O$19),"Vakantie",IF(AND(C2106&gt;=$N$20,C2106&lt;=$O$20),"Vakantie",IF(AND(C2106&gt;=$N$21,C2106&lt;=$O$21),"Vakantie",IF(AND(C2106&gt;=$N$22,C2106&lt;=$O$22),"Vakantie",IF(AND(C2106&gt;=$N$23,C2106&lt;=$O$23),"Vakantie",IF(AND(C2106&gt;=$N$24,C2106&lt;=$O$24),"Vakantie",IF(AND(C2106&gt;=$N$25,C2106&lt;=$O$25),"Vakantie",IF(AND(C2106&gt;=$N$26,C2106&lt;=$O$26),"Vakantie",IF(AND(C2106&gt;=$N$27,C2106&lt;=$O$27),"Vakantie",IF(AND(C2106&gt;=$N$28,C2106&lt;=$O$28),"Vakantie",IF(AND(C2106&gt;=$N$29,C2106&lt;=$O$29),"Vakantie",IF(AND(C2106&gt;=$N$30,C2106&lt;=$O$30),"Vakantie",IF(AND(C2106&gt;=$N$31,C2106&lt;=$O$31),"Vakantie",IF(AND(C2106&gt;=$N$32,C2106&lt;=$O$32),"Vakantie",IF(AND(C2106&gt;=$N$33,C2106&lt;=$O$33),"Vakantie",IF(AND(C2106&gt;=$N$34,C2106&lt;=$O$34),"Vakantie",IF(AND(C2106&gt;=$N$35,C2106&lt;=$O$35),"Vakantie",IF(AND(C2106&gt;=$N$36,C2106&lt;=$O$36),"Vakantie",IF(AND(C2106&gt;=$N$37,C2106&lt;=$O$37),"Vakantie",IF(AND(C2106&gt;=$N$38,C2106&lt;=$O$38),"Vakantie",IF(AND(C2106&gt;=$N$39,C2106&lt;=$O$39),"Vakantie",IF(AND(C2106&gt;=$N$40,C2106&lt;=$O$40),"Vakantie",IF(AND(C2106&gt;=$N$41,C2106&lt;=$O$41),"Vakantie",IF(AND(C2106&gt;=$N$42,C2106&lt;=$O$42),"Vakantie",IF(AND(C2106&gt;=$N$43,C2106&lt;=$O$43),"Vakantie",IF(AND(C2106&gt;=$N$44,C2106&lt;=$O$44),"Vakantie",IF(AND(C2106&gt;=$N$45,C2106&lt;=$O$45),"Vakantie",IF(AND(C2106&gt;=$N$46,C2106&lt;=$O$46),"Vakantie",IF(AND(C2106&gt;=$N$47,C2106&lt;=$O$47),"Vakantie",IF(AND(C2106&gt;=$N$48,C2106&lt;=$O$48),"Vakantie",IF(AND(C2106&gt;=$N$49,C2106&lt;=$O$49),"Vakantie",IF(AND(C2106&gt;=$N$50,C2106&lt;=$O$50),"Vakantie",IF(AND(C2106&gt;=$N$51,C2106&lt;=$O$51),"Vakantie",IF(AND(C2106&gt;=$N$52,C2106&lt;=$O$52),"Vakantie",IF(AND(C2106&gt;=$N$53,C2106&lt;=$O$53),"Vakantie",IF(AND(C2106&gt;=$N$54,C2106&lt;=$O$54),"Vakantie",IF(AND(C2106&gt;=$N$55,C2106&lt;=$O$55),"Vakantie",IF(AND(C2106&gt;=$N$56,C2106&lt;=$O$56),"Vakantie",IF(AND(C2106&gt;=$N$57,C2106&lt;=$O$57),"Vakantie",IF(AND(C2106&gt;=$N$58,C2106&lt;=$O$58),"Vakantie",IF(AND(C2106&gt;=$N$59,C2106&lt;=$O$59),"Vakantie",IF(AND(C2106&gt;=$N$60,C2106&lt;=$O$60),"Vakantie",IF(AND(C2106&gt;=$N$61,C2106&lt;=$O$61),"Vakantie",IF(AND(C2106&gt;=$N$62,C2106&lt;=$O$62),"Vakantie",IF(AND(C2106&gt;=$N$63,C2106&lt;=$O$63),"Vakantie",""))))))))))))))))))))))))))))))))))))))))))))))))))))))))))))</f>
        <v/>
      </c>
      <c r="G2106" s="122" t="str">
        <f t="shared" ref="G2106:G2169" si="250">IF(AND(C2106&gt;=$S$4,C2106&lt;=$T$4),"Vakantie",IF(AND(C2106&gt;=$S$5,C2106&lt;=$T$5),"Vakantie",IF(AND(C2106&gt;=$S$6,C2106&lt;=$T$6),"Vakantie",IF(AND(C2106&gt;=$S$7,C2106&lt;=$T$7),"Vakantie",IF(AND(C2106&gt;=$S$8,C2106&lt;=$T$8),"Vakantie",IF(AND(C2106&gt;=$S$9,C2106&lt;=$T$9),"Vakantie",IF(AND(C2106&gt;=$S$10,C2106&lt;=$T$10),"Vakantie",IF(AND(C2106&gt;=$S$11,C2106&lt;=$T$11),"Vakantie",IF(AND(C2106&gt;=$S$12,C2106&lt;=$T$12),"Vakantie",IF(AND(C2106&gt;=$S$13,C2106&lt;=$T$13),"Vakantie",IF(AND(C2106&gt;=$S$14,C2106&lt;=$T$14),"Vakantie",IF(AND(C2106&gt;=$S$15,C2106&lt;=$T$15),"Vakantie",IF(AND(C2106&gt;=$S$16,C2106&lt;=$T$16),"Vakantie",IF(AND(C2106&gt;=$S$17,C2106&lt;=$T$17),"Vakantie",IF(AND(C2106&gt;=$S$18,C2106&lt;=$T$18),"Vakantie",IF(AND(C2106&gt;=$S$19,C2106&lt;=$T$19),"Vakantie",IF(AND(C2106&gt;=$S$20,C2106&lt;=$T$20),"Vakantie",IF(AND(C2106&gt;=$S$21,C2106&lt;=$T$21),"Vakantie",IF(AND(C2106&gt;=$S$22,C2106&lt;=$T$22),"Vakantie",IF(AND(C2106&gt;=$S$23,C2106&lt;=$T$23),"Vakantie",IF(AND(C2106&gt;=$S$24,C2106&lt;=$T$24),"Vakantie",IF(AND(C2106&gt;=$S$25,C2106&lt;=$T$25),"Vakantie",IF(AND(C2106&gt;=$S$26,C2106&lt;=$T$26),"Vakantie",IF(AND(C2106&gt;=$S$27,C2106&lt;=$T$27),"Vakantie",IF(AND(C2106&gt;=$S$28,C2106&lt;=$T$28),"Vakantie",IF(AND(C2106&gt;=$S$29,C2106&lt;=$T$29),"Vakantie",IF(AND(C2106&gt;=$S$30,C2106&lt;=$T$30),"Vakantie",IF(AND(C2106&gt;=$S$31,C2106&lt;=$T$31),"Vakantie",IF(AND(C2106&gt;=$S$32,C2106&lt;=$T$32),"Vakantie",IF(AND(C2106&gt;=$S$33,C2106&lt;=$T$33),"Vakantie",IF(AND(C2106&gt;=$S$34,C2106&lt;=$T$34),"Vakantie",IF(AND(C2106&gt;=$S$35,C2106&lt;=$T$35),"Vakantie",IF(AND(C2106&gt;=$S$36,C2106&lt;=$T$36),"Vakantie",IF(AND(C2106&gt;=$S$37,C2106&lt;=$T$37),"Vakantie",IF(AND(C2106&gt;=$S$38,C2106&lt;=$T$38),"Vakantie",IF(AND(C2106&gt;=$S$39,C2106&lt;=$T$39),"Vakantie",IF(AND(C2106&gt;=$S$40,C2106&lt;=$T$40),"Vakantie",IF(AND(C2106&gt;=$S$41,C2106&lt;=$T$41),"Vakantie",IF(AND(C2106&gt;=$S$42,C2106&lt;=$T$42),"Vakantie",IF(AND(C2106&gt;=$S$43,C2106&lt;=$T$43),"Vakantie",IF(AND(C2106&gt;=$S$44,C2106&lt;=$T$44),"Vakantie",IF(AND(C2106&gt;=$S$45,C2106&lt;=$T$45),"Vakantie",IF(AND(C2106&gt;=$S$46,C2106&lt;=$T$46),"Vakantie",IF(AND(C2106&gt;=$S$47,C2106&lt;=$T$47),"Vakantie",IF(AND(C2106&gt;=$S$48,C2106&lt;=$T$48),"Vakantie",IF(AND(C2106&gt;=$S$49,C2106&lt;=$T$49),"Vakantie",IF(AND(C2106&gt;=$S$50,C2106&lt;=$T$50),"Vakantie",IF(AND(C2106&gt;=$S$51,C2106&lt;=$T$51),"Vakantie",IF(AND(C2106&gt;=$S$52,C2106&lt;=$T$52),"Vakantie",IF(AND(C2106&gt;=$S$53,C2106&lt;=$T$53),"Vakantie",IF(AND(C2106&gt;=$S$54,C2106&lt;=$T$54),"Vakantie",IF(AND(C2106&gt;=$S$55,C2106&lt;=$T$55),"Vakantie",IF(AND(C2106&gt;=$S$56,C2106&lt;=$T$56),"Vakantie",IF(AND(C2106&gt;=$S$57,C2106&lt;=$T$57),"Vakantie",IF(AND(C2106&gt;=$S$58,C2106&lt;=$T$58),"Vakantie",IF(AND(C2106&gt;=$S$59,C2106&lt;=$T$59),"Vakantie",IF(AND(C2106&gt;=$S$60,C2106&lt;=$T$60),"Vakantie",IF(AND(C2106&gt;=$S$61,C2106&lt;=$T$61),"Vakantie",IF(AND(C2106&gt;=$S$62,C2106&lt;=$T$62),"Vakantie",IF(AND(C2106&gt;=$S$63,C2106&lt;=$T$63),"Vakantie",""))))))))))))))))))))))))))))))))))))))))))))))))))))))))))))</f>
        <v/>
      </c>
      <c r="H2106" s="122" t="str">
        <f t="shared" ref="H2106:H2169" si="251">IF(AND(C2106&gt;=$X$4,C2106&lt;=$Y$4),"Vakantie",IF(AND(C2106&gt;=$X$5,C2106&lt;=$Y$5),"Vakantie",IF(AND(C2106&gt;=$X$6,C2106&lt;=$Y$6),"Vakantie",IF(AND(C2106&gt;=$X$7,C2106&lt;=$Y$7),"Vakantie",IF(AND(C2106&gt;=$X$8,C2106&lt;=$Y$8),"Vakantie",IF(AND(C2106&gt;=$X$9,C2106&lt;=$Y$9),"Vakantie",IF(AND(C2106&gt;=$X$10,C2106&lt;=$Y$10),"Vakantie",IF(AND(C2106&gt;=$X$11,C2106&lt;=$Y$11),"Vakantie",IF(AND(C2106&gt;=$X$12,C2106&lt;=$Y$12),"Vakantie",IF(AND(C2106&gt;=$X$13,C2106&lt;=$Y$13),"Vakantie",IF(AND(C2106&gt;=$X$14,C2106&lt;=$Y$14),"Vakantie",IF(AND(C2106&gt;=$X$15,C2106&lt;=$Y$15),"Vakantie",IF(AND(C2106&gt;=$X$16,C2106&lt;=$Y$16),"Vakantie",IF(AND(C2106&gt;=$X$17,C2106&lt;=$Y$17),"Vakantie",IF(AND(C2106&gt;=$X$18,C2106&lt;=$Y$18),"Vakantie",IF(AND(C2106&gt;=$X$19,C2106&lt;=$Y$19),"Vakantie",IF(AND(C2106&gt;=$X$20,C2106&lt;=$Y$20),"Vakantie",IF(AND(C2106&gt;=$X$21,C2106&lt;=$Y$21),"Vakantie",IF(AND(C2106&gt;=$X$22,C2106&lt;=$Y$22),"Vakantie",IF(AND(C2106&gt;=$X$23,C2106&lt;=$Y$23),"Vakantie",IF(AND(C2106&gt;=$X$24,C2106&lt;=$Y$24),"Vakantie",IF(AND(C2106&gt;=$X$25,C2106&lt;=$Y$25),"Vakantie",IF(AND(C2106&gt;=$X$26,C2106&lt;=$Y$26),"Vakantie",IF(AND(C2106&gt;=$X$27,C2106&lt;=$Y$27),"Vakantie",IF(AND(C2106&gt;=$X$28,C2106&lt;=$Y$28),"Vakantie",IF(AND(C2106&gt;=$X$29,C2106&lt;=$Y$29),"Vakantie",IF(AND(C2106&gt;=$X$30,C2106&lt;=$Y$30),"Vakantie",IF(AND(C2106&gt;=$X$31,C2106&lt;=$Y$31),"Vakantie",IF(AND(C2106&gt;=$X$32,C2106&lt;=$Y$32),"Vakantie",IF(AND(C2106&gt;=$X$33,C2106&lt;=$Y$33),"Vakantie",IF(AND(C2106&gt;=$X$34,C2106&lt;=$Y$34),"Vakantie",IF(AND(C2106&gt;=$X$35,C2106&lt;=$Y$35),"Vakantie",IF(AND(C2106&gt;=$X$36,C2106&lt;=$Y$36),"Vakantie",IF(AND(C2106&gt;=$X$37,C2106&lt;=$Y$37),"Vakantie",IF(AND(C2106&gt;=$X$38,C2106&lt;=$Y$38),"Vakantie",IF(AND(C2106&gt;=$X$39,C2106&lt;=$Y$39),"Vakantie",IF(AND(C2106&gt;=$X$40,C2106&lt;=$Y$40),"Vakantie",IF(AND(C2106&gt;=$X$41,C2106&lt;=$Y$41),"Vakantie",IF(AND(C2106&gt;=$X$42,C2106&lt;=$Y$42),"Vakantie",IF(AND(C2106&gt;=$X$43,C2106&lt;=$Y$43),"Vakantie",IF(AND(C2106&gt;=$X$44,C2106&lt;=$Y$44),"Vakantie",IF(AND(C2106&gt;=$X$45,C2106&lt;=$Y$45),"Vakantie",IF(AND(C2106&gt;=$X$46,C2106&lt;=$Y$46),"Vakantie",IF(AND(C2106&gt;=$X$47,C2106&lt;=$Y$47),"Vakantie",IF(AND(C2106&gt;=$X$48,C2106&lt;=$Y$48),"Vakantie",IF(AND(C2106&gt;=$X$49,C2106&lt;=$Y$49),"Vakantie",IF(AND(C2106&gt;=$X$50,C2106&lt;=$Y$50),"Vakantie",IF(AND(C2106&gt;=$X$51,C2106&lt;=$Y$51),"Vakantie",IF(AND(C2106&gt;=$X$52,C2106&lt;=$Y$52),"Vakantie",IF(AND(C2106&gt;=$X$53,C2106&lt;=$Y$53),"Vakantie",IF(AND(C2106&gt;=$X$54,C2106&lt;=$Y$54),"Vakantie",IF(AND(C2106&gt;=$X$55,C2106&lt;=$Y$55),"Vakantie",IF(AND(C2106&gt;=$X$56,C2106&lt;=$Y$56),"Vakantie",IF(AND(C2106&gt;=$X$57,C2106&lt;=$Y$57),"Vakantie",IF(AND(C2106&gt;=$X$58,C2106&lt;=$Y$58),"Vakantie",IF(AND(C2106&gt;=$X$59,C2106&lt;=$Y$59),"Vakantie",IF(AND(C2106&gt;=$X$60,C2106&lt;=$Y$60),"Vakantie",IF(AND(C2106&gt;=$X$61,C2106&lt;=$Y$61),"Vakantie",IF(AND(C2106&gt;=$X$62,C2106&lt;=$Y$62),"Vakantie",IF(AND(C2106&gt;=$X$63,C2106&lt;=$Y$63),"Vakantie",""))))))))))))))))))))))))))))))))))))))))))))))))))))))))))))</f>
        <v/>
      </c>
      <c r="I2106">
        <f t="shared" si="246"/>
        <v>40</v>
      </c>
    </row>
    <row r="2107" spans="1:9" x14ac:dyDescent="0.3">
      <c r="A2107" t="str">
        <f t="shared" si="247"/>
        <v>202740za</v>
      </c>
      <c r="B2107">
        <f t="shared" si="245"/>
        <v>40</v>
      </c>
      <c r="C2107" s="18">
        <f t="shared" si="243"/>
        <v>46669</v>
      </c>
      <c r="D2107" t="str">
        <f t="shared" si="244"/>
        <v>za</v>
      </c>
      <c r="E2107">
        <f t="shared" si="248"/>
        <v>2027</v>
      </c>
      <c r="F2107" t="str">
        <f t="shared" si="249"/>
        <v/>
      </c>
      <c r="G2107" s="122" t="str">
        <f t="shared" si="250"/>
        <v/>
      </c>
      <c r="H2107" s="122" t="str">
        <f t="shared" si="251"/>
        <v/>
      </c>
      <c r="I2107">
        <f t="shared" si="246"/>
        <v>40</v>
      </c>
    </row>
    <row r="2108" spans="1:9" x14ac:dyDescent="0.3">
      <c r="A2108" t="str">
        <f t="shared" si="247"/>
        <v>202740zo</v>
      </c>
      <c r="B2108">
        <f t="shared" si="245"/>
        <v>40</v>
      </c>
      <c r="C2108" s="18">
        <f t="shared" si="243"/>
        <v>46670</v>
      </c>
      <c r="D2108" t="str">
        <f t="shared" si="244"/>
        <v>zo</v>
      </c>
      <c r="E2108">
        <f t="shared" si="248"/>
        <v>2027</v>
      </c>
      <c r="F2108" t="str">
        <f t="shared" si="249"/>
        <v/>
      </c>
      <c r="G2108" s="122" t="str">
        <f t="shared" si="250"/>
        <v/>
      </c>
      <c r="H2108" s="122" t="str">
        <f t="shared" si="251"/>
        <v/>
      </c>
      <c r="I2108">
        <f t="shared" si="246"/>
        <v>40</v>
      </c>
    </row>
    <row r="2109" spans="1:9" x14ac:dyDescent="0.3">
      <c r="A2109" t="str">
        <f t="shared" si="247"/>
        <v>202741ma</v>
      </c>
      <c r="B2109">
        <f t="shared" si="245"/>
        <v>41</v>
      </c>
      <c r="C2109" s="18">
        <f t="shared" si="243"/>
        <v>46671</v>
      </c>
      <c r="D2109" t="str">
        <f t="shared" si="244"/>
        <v>ma</v>
      </c>
      <c r="E2109">
        <f t="shared" si="248"/>
        <v>2027</v>
      </c>
      <c r="F2109" t="str">
        <f t="shared" si="249"/>
        <v/>
      </c>
      <c r="G2109" s="122" t="str">
        <f t="shared" si="250"/>
        <v/>
      </c>
      <c r="H2109" s="122" t="str">
        <f t="shared" si="251"/>
        <v/>
      </c>
      <c r="I2109">
        <f t="shared" si="246"/>
        <v>41</v>
      </c>
    </row>
    <row r="2110" spans="1:9" x14ac:dyDescent="0.3">
      <c r="A2110" t="str">
        <f t="shared" si="247"/>
        <v>202741di</v>
      </c>
      <c r="B2110">
        <f t="shared" si="245"/>
        <v>41</v>
      </c>
      <c r="C2110" s="18">
        <f t="shared" si="243"/>
        <v>46672</v>
      </c>
      <c r="D2110" t="str">
        <f t="shared" si="244"/>
        <v>di</v>
      </c>
      <c r="E2110">
        <f t="shared" si="248"/>
        <v>2027</v>
      </c>
      <c r="F2110" t="str">
        <f t="shared" si="249"/>
        <v/>
      </c>
      <c r="G2110" s="122" t="str">
        <f t="shared" si="250"/>
        <v/>
      </c>
      <c r="H2110" s="122" t="str">
        <f t="shared" si="251"/>
        <v/>
      </c>
      <c r="I2110">
        <f t="shared" si="246"/>
        <v>41</v>
      </c>
    </row>
    <row r="2111" spans="1:9" x14ac:dyDescent="0.3">
      <c r="A2111" t="str">
        <f t="shared" si="247"/>
        <v>202741wo</v>
      </c>
      <c r="B2111">
        <f t="shared" si="245"/>
        <v>41</v>
      </c>
      <c r="C2111" s="18">
        <f t="shared" si="243"/>
        <v>46673</v>
      </c>
      <c r="D2111" t="str">
        <f t="shared" si="244"/>
        <v>wo</v>
      </c>
      <c r="E2111">
        <f t="shared" si="248"/>
        <v>2027</v>
      </c>
      <c r="F2111" t="str">
        <f t="shared" si="249"/>
        <v/>
      </c>
      <c r="G2111" s="122" t="str">
        <f t="shared" si="250"/>
        <v/>
      </c>
      <c r="H2111" s="122" t="str">
        <f t="shared" si="251"/>
        <v/>
      </c>
      <c r="I2111">
        <f t="shared" si="246"/>
        <v>41</v>
      </c>
    </row>
    <row r="2112" spans="1:9" x14ac:dyDescent="0.3">
      <c r="A2112" t="str">
        <f t="shared" si="247"/>
        <v>202741do</v>
      </c>
      <c r="B2112">
        <f t="shared" si="245"/>
        <v>41</v>
      </c>
      <c r="C2112" s="18">
        <f t="shared" si="243"/>
        <v>46674</v>
      </c>
      <c r="D2112" t="str">
        <f t="shared" si="244"/>
        <v>do</v>
      </c>
      <c r="E2112">
        <f t="shared" si="248"/>
        <v>2027</v>
      </c>
      <c r="F2112" t="str">
        <f t="shared" si="249"/>
        <v/>
      </c>
      <c r="G2112" s="122" t="str">
        <f t="shared" si="250"/>
        <v/>
      </c>
      <c r="H2112" s="122" t="str">
        <f t="shared" si="251"/>
        <v/>
      </c>
      <c r="I2112">
        <f t="shared" si="246"/>
        <v>41</v>
      </c>
    </row>
    <row r="2113" spans="1:9" x14ac:dyDescent="0.3">
      <c r="A2113" t="str">
        <f t="shared" si="247"/>
        <v>202741vr</v>
      </c>
      <c r="B2113">
        <f t="shared" si="245"/>
        <v>41</v>
      </c>
      <c r="C2113" s="18">
        <f t="shared" si="243"/>
        <v>46675</v>
      </c>
      <c r="D2113" t="str">
        <f t="shared" si="244"/>
        <v>vr</v>
      </c>
      <c r="E2113">
        <f t="shared" si="248"/>
        <v>2027</v>
      </c>
      <c r="F2113" t="str">
        <f t="shared" si="249"/>
        <v/>
      </c>
      <c r="G2113" s="122" t="str">
        <f t="shared" si="250"/>
        <v/>
      </c>
      <c r="H2113" s="122" t="str">
        <f t="shared" si="251"/>
        <v/>
      </c>
      <c r="I2113">
        <f t="shared" si="246"/>
        <v>41</v>
      </c>
    </row>
    <row r="2114" spans="1:9" x14ac:dyDescent="0.3">
      <c r="A2114" t="str">
        <f t="shared" si="247"/>
        <v>202741za</v>
      </c>
      <c r="B2114">
        <f t="shared" si="245"/>
        <v>41</v>
      </c>
      <c r="C2114" s="18">
        <f t="shared" si="243"/>
        <v>46676</v>
      </c>
      <c r="D2114" t="str">
        <f t="shared" si="244"/>
        <v>za</v>
      </c>
      <c r="E2114">
        <f t="shared" si="248"/>
        <v>2027</v>
      </c>
      <c r="F2114" t="str">
        <f t="shared" si="249"/>
        <v/>
      </c>
      <c r="G2114" s="122" t="str">
        <f t="shared" si="250"/>
        <v/>
      </c>
      <c r="H2114" s="122" t="str">
        <f t="shared" si="251"/>
        <v/>
      </c>
      <c r="I2114">
        <f t="shared" si="246"/>
        <v>41</v>
      </c>
    </row>
    <row r="2115" spans="1:9" x14ac:dyDescent="0.3">
      <c r="A2115" t="str">
        <f t="shared" si="247"/>
        <v>202741zo</v>
      </c>
      <c r="B2115">
        <f t="shared" si="245"/>
        <v>41</v>
      </c>
      <c r="C2115" s="18">
        <f t="shared" si="243"/>
        <v>46677</v>
      </c>
      <c r="D2115" t="str">
        <f t="shared" si="244"/>
        <v>zo</v>
      </c>
      <c r="E2115">
        <f t="shared" si="248"/>
        <v>2027</v>
      </c>
      <c r="F2115" t="str">
        <f t="shared" si="249"/>
        <v/>
      </c>
      <c r="G2115" s="122" t="str">
        <f t="shared" si="250"/>
        <v/>
      </c>
      <c r="H2115" s="122" t="str">
        <f t="shared" si="251"/>
        <v/>
      </c>
      <c r="I2115">
        <f t="shared" si="246"/>
        <v>41</v>
      </c>
    </row>
    <row r="2116" spans="1:9" x14ac:dyDescent="0.3">
      <c r="A2116" t="str">
        <f t="shared" si="247"/>
        <v>202742ma</v>
      </c>
      <c r="B2116">
        <f t="shared" si="245"/>
        <v>42</v>
      </c>
      <c r="C2116" s="18">
        <f t="shared" si="243"/>
        <v>46678</v>
      </c>
      <c r="D2116" t="str">
        <f t="shared" si="244"/>
        <v>ma</v>
      </c>
      <c r="E2116">
        <f t="shared" si="248"/>
        <v>2027</v>
      </c>
      <c r="F2116" t="str">
        <f t="shared" si="249"/>
        <v>Vakantie</v>
      </c>
      <c r="G2116" s="122" t="str">
        <f t="shared" si="250"/>
        <v>Vakantie</v>
      </c>
      <c r="H2116" s="122" t="str">
        <f t="shared" si="251"/>
        <v/>
      </c>
      <c r="I2116">
        <f t="shared" si="246"/>
        <v>42</v>
      </c>
    </row>
    <row r="2117" spans="1:9" x14ac:dyDescent="0.3">
      <c r="A2117" t="str">
        <f t="shared" si="247"/>
        <v>202742di</v>
      </c>
      <c r="B2117">
        <f t="shared" si="245"/>
        <v>42</v>
      </c>
      <c r="C2117" s="18">
        <f t="shared" si="243"/>
        <v>46679</v>
      </c>
      <c r="D2117" t="str">
        <f t="shared" si="244"/>
        <v>di</v>
      </c>
      <c r="E2117">
        <f t="shared" si="248"/>
        <v>2027</v>
      </c>
      <c r="F2117" t="str">
        <f t="shared" si="249"/>
        <v>Vakantie</v>
      </c>
      <c r="G2117" s="122" t="str">
        <f t="shared" si="250"/>
        <v>Vakantie</v>
      </c>
      <c r="H2117" s="122" t="str">
        <f t="shared" si="251"/>
        <v/>
      </c>
      <c r="I2117">
        <f t="shared" si="246"/>
        <v>42</v>
      </c>
    </row>
    <row r="2118" spans="1:9" x14ac:dyDescent="0.3">
      <c r="A2118" t="str">
        <f t="shared" si="247"/>
        <v>202742wo</v>
      </c>
      <c r="B2118">
        <f t="shared" si="245"/>
        <v>42</v>
      </c>
      <c r="C2118" s="18">
        <f t="shared" si="243"/>
        <v>46680</v>
      </c>
      <c r="D2118" t="str">
        <f t="shared" si="244"/>
        <v>wo</v>
      </c>
      <c r="E2118">
        <f t="shared" si="248"/>
        <v>2027</v>
      </c>
      <c r="F2118" t="str">
        <f t="shared" si="249"/>
        <v>Vakantie</v>
      </c>
      <c r="G2118" s="122" t="str">
        <f t="shared" si="250"/>
        <v>Vakantie</v>
      </c>
      <c r="H2118" s="122" t="str">
        <f t="shared" si="251"/>
        <v/>
      </c>
      <c r="I2118">
        <f t="shared" si="246"/>
        <v>42</v>
      </c>
    </row>
    <row r="2119" spans="1:9" x14ac:dyDescent="0.3">
      <c r="A2119" t="str">
        <f t="shared" si="247"/>
        <v>202742do</v>
      </c>
      <c r="B2119">
        <f t="shared" si="245"/>
        <v>42</v>
      </c>
      <c r="C2119" s="18">
        <f t="shared" si="243"/>
        <v>46681</v>
      </c>
      <c r="D2119" t="str">
        <f t="shared" si="244"/>
        <v>do</v>
      </c>
      <c r="E2119">
        <f t="shared" si="248"/>
        <v>2027</v>
      </c>
      <c r="F2119" t="str">
        <f t="shared" si="249"/>
        <v>Vakantie</v>
      </c>
      <c r="G2119" s="122" t="str">
        <f t="shared" si="250"/>
        <v>Vakantie</v>
      </c>
      <c r="H2119" s="122" t="str">
        <f t="shared" si="251"/>
        <v/>
      </c>
      <c r="I2119">
        <f t="shared" si="246"/>
        <v>42</v>
      </c>
    </row>
    <row r="2120" spans="1:9" x14ac:dyDescent="0.3">
      <c r="A2120" t="str">
        <f t="shared" si="247"/>
        <v>202742vr</v>
      </c>
      <c r="B2120">
        <f t="shared" si="245"/>
        <v>42</v>
      </c>
      <c r="C2120" s="18">
        <f t="shared" si="243"/>
        <v>46682</v>
      </c>
      <c r="D2120" t="str">
        <f t="shared" si="244"/>
        <v>vr</v>
      </c>
      <c r="E2120">
        <f t="shared" si="248"/>
        <v>2027</v>
      </c>
      <c r="F2120" t="str">
        <f t="shared" si="249"/>
        <v>Vakantie</v>
      </c>
      <c r="G2120" s="122" t="str">
        <f t="shared" si="250"/>
        <v>Vakantie</v>
      </c>
      <c r="H2120" s="122" t="str">
        <f t="shared" si="251"/>
        <v/>
      </c>
      <c r="I2120">
        <f t="shared" si="246"/>
        <v>42</v>
      </c>
    </row>
    <row r="2121" spans="1:9" x14ac:dyDescent="0.3">
      <c r="A2121" t="str">
        <f t="shared" si="247"/>
        <v>202742za</v>
      </c>
      <c r="B2121">
        <f t="shared" si="245"/>
        <v>42</v>
      </c>
      <c r="C2121" s="18">
        <f t="shared" si="243"/>
        <v>46683</v>
      </c>
      <c r="D2121" t="str">
        <f t="shared" si="244"/>
        <v>za</v>
      </c>
      <c r="E2121">
        <f t="shared" si="248"/>
        <v>2027</v>
      </c>
      <c r="F2121" t="str">
        <f t="shared" si="249"/>
        <v>Vakantie</v>
      </c>
      <c r="G2121" s="122" t="str">
        <f t="shared" si="250"/>
        <v>Vakantie</v>
      </c>
      <c r="H2121" s="122" t="str">
        <f t="shared" si="251"/>
        <v/>
      </c>
      <c r="I2121">
        <f t="shared" si="246"/>
        <v>42</v>
      </c>
    </row>
    <row r="2122" spans="1:9" x14ac:dyDescent="0.3">
      <c r="A2122" t="str">
        <f t="shared" si="247"/>
        <v>202742zo</v>
      </c>
      <c r="B2122">
        <f t="shared" si="245"/>
        <v>42</v>
      </c>
      <c r="C2122" s="18">
        <f t="shared" ref="C2122:C2185" si="252">C2121+1</f>
        <v>46684</v>
      </c>
      <c r="D2122" t="str">
        <f t="shared" ref="D2122:D2185" si="253">+D2115</f>
        <v>zo</v>
      </c>
      <c r="E2122">
        <f t="shared" si="248"/>
        <v>2027</v>
      </c>
      <c r="F2122" t="str">
        <f t="shared" si="249"/>
        <v>Vakantie</v>
      </c>
      <c r="G2122" s="122" t="str">
        <f t="shared" si="250"/>
        <v>Vakantie</v>
      </c>
      <c r="H2122" s="122" t="str">
        <f t="shared" si="251"/>
        <v/>
      </c>
      <c r="I2122">
        <f t="shared" si="246"/>
        <v>42</v>
      </c>
    </row>
    <row r="2123" spans="1:9" x14ac:dyDescent="0.3">
      <c r="A2123" t="str">
        <f t="shared" si="247"/>
        <v>202743ma</v>
      </c>
      <c r="B2123">
        <f t="shared" si="245"/>
        <v>43</v>
      </c>
      <c r="C2123" s="18">
        <f t="shared" si="252"/>
        <v>46685</v>
      </c>
      <c r="D2123" t="str">
        <f t="shared" si="253"/>
        <v>ma</v>
      </c>
      <c r="E2123">
        <f t="shared" si="248"/>
        <v>2027</v>
      </c>
      <c r="F2123" t="str">
        <f t="shared" si="249"/>
        <v/>
      </c>
      <c r="G2123" s="122" t="str">
        <f t="shared" si="250"/>
        <v/>
      </c>
      <c r="H2123" s="122" t="str">
        <f t="shared" si="251"/>
        <v>Vakantie</v>
      </c>
      <c r="I2123">
        <f t="shared" si="246"/>
        <v>43</v>
      </c>
    </row>
    <row r="2124" spans="1:9" x14ac:dyDescent="0.3">
      <c r="A2124" t="str">
        <f t="shared" si="247"/>
        <v>202743di</v>
      </c>
      <c r="B2124">
        <f t="shared" si="245"/>
        <v>43</v>
      </c>
      <c r="C2124" s="18">
        <f t="shared" si="252"/>
        <v>46686</v>
      </c>
      <c r="D2124" t="str">
        <f t="shared" si="253"/>
        <v>di</v>
      </c>
      <c r="E2124">
        <f t="shared" si="248"/>
        <v>2027</v>
      </c>
      <c r="F2124" t="str">
        <f t="shared" si="249"/>
        <v/>
      </c>
      <c r="G2124" s="122" t="str">
        <f t="shared" si="250"/>
        <v/>
      </c>
      <c r="H2124" s="122" t="str">
        <f t="shared" si="251"/>
        <v>Vakantie</v>
      </c>
      <c r="I2124">
        <f t="shared" si="246"/>
        <v>43</v>
      </c>
    </row>
    <row r="2125" spans="1:9" x14ac:dyDescent="0.3">
      <c r="A2125" t="str">
        <f t="shared" si="247"/>
        <v>202743wo</v>
      </c>
      <c r="B2125">
        <f t="shared" ref="B2125:B2188" si="254">B2118+1</f>
        <v>43</v>
      </c>
      <c r="C2125" s="18">
        <f t="shared" si="252"/>
        <v>46687</v>
      </c>
      <c r="D2125" t="str">
        <f t="shared" si="253"/>
        <v>wo</v>
      </c>
      <c r="E2125">
        <f t="shared" si="248"/>
        <v>2027</v>
      </c>
      <c r="F2125" t="str">
        <f t="shared" si="249"/>
        <v/>
      </c>
      <c r="G2125" s="122" t="str">
        <f t="shared" si="250"/>
        <v/>
      </c>
      <c r="H2125" s="122" t="str">
        <f t="shared" si="251"/>
        <v>Vakantie</v>
      </c>
      <c r="I2125">
        <f t="shared" ref="I2125:I2188" si="255">+I2118+1</f>
        <v>43</v>
      </c>
    </row>
    <row r="2126" spans="1:9" x14ac:dyDescent="0.3">
      <c r="A2126" t="str">
        <f t="shared" si="247"/>
        <v>202743do</v>
      </c>
      <c r="B2126">
        <f t="shared" si="254"/>
        <v>43</v>
      </c>
      <c r="C2126" s="18">
        <f t="shared" si="252"/>
        <v>46688</v>
      </c>
      <c r="D2126" t="str">
        <f t="shared" si="253"/>
        <v>do</v>
      </c>
      <c r="E2126">
        <f t="shared" si="248"/>
        <v>2027</v>
      </c>
      <c r="F2126" t="str">
        <f t="shared" si="249"/>
        <v/>
      </c>
      <c r="G2126" s="122" t="str">
        <f t="shared" si="250"/>
        <v/>
      </c>
      <c r="H2126" s="122" t="str">
        <f t="shared" si="251"/>
        <v>Vakantie</v>
      </c>
      <c r="I2126">
        <f t="shared" si="255"/>
        <v>43</v>
      </c>
    </row>
    <row r="2127" spans="1:9" x14ac:dyDescent="0.3">
      <c r="A2127" t="str">
        <f t="shared" si="247"/>
        <v>202743vr</v>
      </c>
      <c r="B2127">
        <f t="shared" si="254"/>
        <v>43</v>
      </c>
      <c r="C2127" s="18">
        <f t="shared" si="252"/>
        <v>46689</v>
      </c>
      <c r="D2127" t="str">
        <f t="shared" si="253"/>
        <v>vr</v>
      </c>
      <c r="E2127">
        <f t="shared" si="248"/>
        <v>2027</v>
      </c>
      <c r="F2127" t="str">
        <f t="shared" si="249"/>
        <v/>
      </c>
      <c r="G2127" s="122" t="str">
        <f t="shared" si="250"/>
        <v/>
      </c>
      <c r="H2127" s="122" t="str">
        <f t="shared" si="251"/>
        <v>Vakantie</v>
      </c>
      <c r="I2127">
        <f t="shared" si="255"/>
        <v>43</v>
      </c>
    </row>
    <row r="2128" spans="1:9" x14ac:dyDescent="0.3">
      <c r="A2128" t="str">
        <f t="shared" si="247"/>
        <v>202743za</v>
      </c>
      <c r="B2128">
        <f t="shared" si="254"/>
        <v>43</v>
      </c>
      <c r="C2128" s="18">
        <f t="shared" si="252"/>
        <v>46690</v>
      </c>
      <c r="D2128" t="str">
        <f t="shared" si="253"/>
        <v>za</v>
      </c>
      <c r="E2128">
        <f t="shared" si="248"/>
        <v>2027</v>
      </c>
      <c r="F2128" t="str">
        <f t="shared" si="249"/>
        <v/>
      </c>
      <c r="G2128" s="122" t="str">
        <f t="shared" si="250"/>
        <v/>
      </c>
      <c r="H2128" s="122" t="str">
        <f t="shared" si="251"/>
        <v>Vakantie</v>
      </c>
      <c r="I2128">
        <f t="shared" si="255"/>
        <v>43</v>
      </c>
    </row>
    <row r="2129" spans="1:9" x14ac:dyDescent="0.3">
      <c r="A2129" t="str">
        <f t="shared" si="247"/>
        <v>202743zo</v>
      </c>
      <c r="B2129">
        <f t="shared" si="254"/>
        <v>43</v>
      </c>
      <c r="C2129" s="18">
        <f t="shared" si="252"/>
        <v>46691</v>
      </c>
      <c r="D2129" t="str">
        <f t="shared" si="253"/>
        <v>zo</v>
      </c>
      <c r="E2129">
        <f t="shared" si="248"/>
        <v>2027</v>
      </c>
      <c r="F2129" t="str">
        <f t="shared" si="249"/>
        <v/>
      </c>
      <c r="G2129" s="122" t="str">
        <f t="shared" si="250"/>
        <v/>
      </c>
      <c r="H2129" s="122" t="str">
        <f t="shared" si="251"/>
        <v>Vakantie</v>
      </c>
      <c r="I2129">
        <f t="shared" si="255"/>
        <v>43</v>
      </c>
    </row>
    <row r="2130" spans="1:9" x14ac:dyDescent="0.3">
      <c r="A2130" t="str">
        <f t="shared" si="247"/>
        <v>202744ma</v>
      </c>
      <c r="B2130">
        <f t="shared" si="254"/>
        <v>44</v>
      </c>
      <c r="C2130" s="18">
        <f t="shared" si="252"/>
        <v>46692</v>
      </c>
      <c r="D2130" t="str">
        <f t="shared" si="253"/>
        <v>ma</v>
      </c>
      <c r="E2130">
        <f t="shared" si="248"/>
        <v>2027</v>
      </c>
      <c r="F2130" t="str">
        <f t="shared" si="249"/>
        <v/>
      </c>
      <c r="G2130" s="122" t="str">
        <f t="shared" si="250"/>
        <v/>
      </c>
      <c r="H2130" s="122" t="str">
        <f t="shared" si="251"/>
        <v/>
      </c>
      <c r="I2130">
        <f t="shared" si="255"/>
        <v>44</v>
      </c>
    </row>
    <row r="2131" spans="1:9" x14ac:dyDescent="0.3">
      <c r="A2131" t="str">
        <f t="shared" si="247"/>
        <v>202744di</v>
      </c>
      <c r="B2131">
        <f t="shared" si="254"/>
        <v>44</v>
      </c>
      <c r="C2131" s="18">
        <f t="shared" si="252"/>
        <v>46693</v>
      </c>
      <c r="D2131" t="str">
        <f t="shared" si="253"/>
        <v>di</v>
      </c>
      <c r="E2131">
        <f t="shared" si="248"/>
        <v>2027</v>
      </c>
      <c r="F2131" t="str">
        <f t="shared" si="249"/>
        <v/>
      </c>
      <c r="G2131" s="122" t="str">
        <f t="shared" si="250"/>
        <v/>
      </c>
      <c r="H2131" s="122" t="str">
        <f t="shared" si="251"/>
        <v/>
      </c>
      <c r="I2131">
        <f t="shared" si="255"/>
        <v>44</v>
      </c>
    </row>
    <row r="2132" spans="1:9" x14ac:dyDescent="0.3">
      <c r="A2132" t="str">
        <f t="shared" si="247"/>
        <v>202744wo</v>
      </c>
      <c r="B2132">
        <f t="shared" si="254"/>
        <v>44</v>
      </c>
      <c r="C2132" s="18">
        <f t="shared" si="252"/>
        <v>46694</v>
      </c>
      <c r="D2132" t="str">
        <f t="shared" si="253"/>
        <v>wo</v>
      </c>
      <c r="E2132">
        <f t="shared" si="248"/>
        <v>2027</v>
      </c>
      <c r="F2132" t="str">
        <f t="shared" si="249"/>
        <v/>
      </c>
      <c r="G2132" s="122" t="str">
        <f t="shared" si="250"/>
        <v/>
      </c>
      <c r="H2132" s="122" t="str">
        <f t="shared" si="251"/>
        <v/>
      </c>
      <c r="I2132">
        <f t="shared" si="255"/>
        <v>44</v>
      </c>
    </row>
    <row r="2133" spans="1:9" x14ac:dyDescent="0.3">
      <c r="A2133" t="str">
        <f t="shared" si="247"/>
        <v>202744do</v>
      </c>
      <c r="B2133">
        <f t="shared" si="254"/>
        <v>44</v>
      </c>
      <c r="C2133" s="18">
        <f t="shared" si="252"/>
        <v>46695</v>
      </c>
      <c r="D2133" t="str">
        <f t="shared" si="253"/>
        <v>do</v>
      </c>
      <c r="E2133">
        <f t="shared" si="248"/>
        <v>2027</v>
      </c>
      <c r="F2133" t="str">
        <f t="shared" si="249"/>
        <v/>
      </c>
      <c r="G2133" s="122" t="str">
        <f t="shared" si="250"/>
        <v/>
      </c>
      <c r="H2133" s="122" t="str">
        <f t="shared" si="251"/>
        <v/>
      </c>
      <c r="I2133">
        <f t="shared" si="255"/>
        <v>44</v>
      </c>
    </row>
    <row r="2134" spans="1:9" x14ac:dyDescent="0.3">
      <c r="A2134" t="str">
        <f t="shared" si="247"/>
        <v>202744vr</v>
      </c>
      <c r="B2134">
        <f t="shared" si="254"/>
        <v>44</v>
      </c>
      <c r="C2134" s="18">
        <f t="shared" si="252"/>
        <v>46696</v>
      </c>
      <c r="D2134" t="str">
        <f t="shared" si="253"/>
        <v>vr</v>
      </c>
      <c r="E2134">
        <f t="shared" si="248"/>
        <v>2027</v>
      </c>
      <c r="F2134" t="str">
        <f t="shared" si="249"/>
        <v/>
      </c>
      <c r="G2134" s="122" t="str">
        <f t="shared" si="250"/>
        <v/>
      </c>
      <c r="H2134" s="122" t="str">
        <f t="shared" si="251"/>
        <v/>
      </c>
      <c r="I2134">
        <f t="shared" si="255"/>
        <v>44</v>
      </c>
    </row>
    <row r="2135" spans="1:9" x14ac:dyDescent="0.3">
      <c r="A2135" t="str">
        <f t="shared" si="247"/>
        <v>202744za</v>
      </c>
      <c r="B2135">
        <f t="shared" si="254"/>
        <v>44</v>
      </c>
      <c r="C2135" s="18">
        <f t="shared" si="252"/>
        <v>46697</v>
      </c>
      <c r="D2135" t="str">
        <f t="shared" si="253"/>
        <v>za</v>
      </c>
      <c r="E2135">
        <f t="shared" si="248"/>
        <v>2027</v>
      </c>
      <c r="F2135" t="str">
        <f t="shared" si="249"/>
        <v/>
      </c>
      <c r="G2135" s="122" t="str">
        <f t="shared" si="250"/>
        <v/>
      </c>
      <c r="H2135" s="122" t="str">
        <f t="shared" si="251"/>
        <v/>
      </c>
      <c r="I2135">
        <f t="shared" si="255"/>
        <v>44</v>
      </c>
    </row>
    <row r="2136" spans="1:9" x14ac:dyDescent="0.3">
      <c r="A2136" t="str">
        <f t="shared" si="247"/>
        <v>202744zo</v>
      </c>
      <c r="B2136">
        <f t="shared" si="254"/>
        <v>44</v>
      </c>
      <c r="C2136" s="18">
        <f t="shared" si="252"/>
        <v>46698</v>
      </c>
      <c r="D2136" t="str">
        <f t="shared" si="253"/>
        <v>zo</v>
      </c>
      <c r="E2136">
        <f t="shared" si="248"/>
        <v>2027</v>
      </c>
      <c r="F2136" t="str">
        <f t="shared" si="249"/>
        <v/>
      </c>
      <c r="G2136" s="122" t="str">
        <f t="shared" si="250"/>
        <v/>
      </c>
      <c r="H2136" s="122" t="str">
        <f t="shared" si="251"/>
        <v/>
      </c>
      <c r="I2136">
        <f t="shared" si="255"/>
        <v>44</v>
      </c>
    </row>
    <row r="2137" spans="1:9" x14ac:dyDescent="0.3">
      <c r="A2137" t="str">
        <f t="shared" si="247"/>
        <v>202745ma</v>
      </c>
      <c r="B2137">
        <f t="shared" si="254"/>
        <v>45</v>
      </c>
      <c r="C2137" s="18">
        <f t="shared" si="252"/>
        <v>46699</v>
      </c>
      <c r="D2137" t="str">
        <f t="shared" si="253"/>
        <v>ma</v>
      </c>
      <c r="E2137">
        <f t="shared" si="248"/>
        <v>2027</v>
      </c>
      <c r="F2137" t="str">
        <f t="shared" si="249"/>
        <v/>
      </c>
      <c r="G2137" s="122" t="str">
        <f t="shared" si="250"/>
        <v/>
      </c>
      <c r="H2137" s="122" t="str">
        <f t="shared" si="251"/>
        <v/>
      </c>
      <c r="I2137">
        <f t="shared" si="255"/>
        <v>45</v>
      </c>
    </row>
    <row r="2138" spans="1:9" x14ac:dyDescent="0.3">
      <c r="A2138" t="str">
        <f t="shared" si="247"/>
        <v>202745di</v>
      </c>
      <c r="B2138">
        <f t="shared" si="254"/>
        <v>45</v>
      </c>
      <c r="C2138" s="18">
        <f t="shared" si="252"/>
        <v>46700</v>
      </c>
      <c r="D2138" t="str">
        <f t="shared" si="253"/>
        <v>di</v>
      </c>
      <c r="E2138">
        <f t="shared" si="248"/>
        <v>2027</v>
      </c>
      <c r="F2138" t="str">
        <f t="shared" si="249"/>
        <v/>
      </c>
      <c r="G2138" s="122" t="str">
        <f t="shared" si="250"/>
        <v/>
      </c>
      <c r="H2138" s="122" t="str">
        <f t="shared" si="251"/>
        <v/>
      </c>
      <c r="I2138">
        <f t="shared" si="255"/>
        <v>45</v>
      </c>
    </row>
    <row r="2139" spans="1:9" x14ac:dyDescent="0.3">
      <c r="A2139" t="str">
        <f t="shared" si="247"/>
        <v>202745wo</v>
      </c>
      <c r="B2139">
        <f t="shared" si="254"/>
        <v>45</v>
      </c>
      <c r="C2139" s="18">
        <f t="shared" si="252"/>
        <v>46701</v>
      </c>
      <c r="D2139" t="str">
        <f t="shared" si="253"/>
        <v>wo</v>
      </c>
      <c r="E2139">
        <f t="shared" si="248"/>
        <v>2027</v>
      </c>
      <c r="F2139" t="str">
        <f t="shared" si="249"/>
        <v/>
      </c>
      <c r="G2139" s="122" t="str">
        <f t="shared" si="250"/>
        <v/>
      </c>
      <c r="H2139" s="122" t="str">
        <f t="shared" si="251"/>
        <v/>
      </c>
      <c r="I2139">
        <f t="shared" si="255"/>
        <v>45</v>
      </c>
    </row>
    <row r="2140" spans="1:9" x14ac:dyDescent="0.3">
      <c r="A2140" t="str">
        <f t="shared" si="247"/>
        <v>202745do</v>
      </c>
      <c r="B2140">
        <f t="shared" si="254"/>
        <v>45</v>
      </c>
      <c r="C2140" s="18">
        <f t="shared" si="252"/>
        <v>46702</v>
      </c>
      <c r="D2140" t="str">
        <f t="shared" si="253"/>
        <v>do</v>
      </c>
      <c r="E2140">
        <f t="shared" si="248"/>
        <v>2027</v>
      </c>
      <c r="F2140" t="str">
        <f t="shared" si="249"/>
        <v/>
      </c>
      <c r="G2140" s="122" t="str">
        <f t="shared" si="250"/>
        <v/>
      </c>
      <c r="H2140" s="122" t="str">
        <f t="shared" si="251"/>
        <v/>
      </c>
      <c r="I2140">
        <f t="shared" si="255"/>
        <v>45</v>
      </c>
    </row>
    <row r="2141" spans="1:9" x14ac:dyDescent="0.3">
      <c r="A2141" t="str">
        <f t="shared" si="247"/>
        <v>202745vr</v>
      </c>
      <c r="B2141">
        <f t="shared" si="254"/>
        <v>45</v>
      </c>
      <c r="C2141" s="18">
        <f t="shared" si="252"/>
        <v>46703</v>
      </c>
      <c r="D2141" t="str">
        <f t="shared" si="253"/>
        <v>vr</v>
      </c>
      <c r="E2141">
        <f t="shared" si="248"/>
        <v>2027</v>
      </c>
      <c r="F2141" t="str">
        <f t="shared" si="249"/>
        <v/>
      </c>
      <c r="G2141" s="122" t="str">
        <f t="shared" si="250"/>
        <v/>
      </c>
      <c r="H2141" s="122" t="str">
        <f t="shared" si="251"/>
        <v/>
      </c>
      <c r="I2141">
        <f t="shared" si="255"/>
        <v>45</v>
      </c>
    </row>
    <row r="2142" spans="1:9" x14ac:dyDescent="0.3">
      <c r="A2142" t="str">
        <f t="shared" si="247"/>
        <v>202745za</v>
      </c>
      <c r="B2142">
        <f t="shared" si="254"/>
        <v>45</v>
      </c>
      <c r="C2142" s="18">
        <f t="shared" si="252"/>
        <v>46704</v>
      </c>
      <c r="D2142" t="str">
        <f t="shared" si="253"/>
        <v>za</v>
      </c>
      <c r="E2142">
        <f t="shared" si="248"/>
        <v>2027</v>
      </c>
      <c r="F2142" t="str">
        <f t="shared" si="249"/>
        <v/>
      </c>
      <c r="G2142" s="122" t="str">
        <f t="shared" si="250"/>
        <v/>
      </c>
      <c r="H2142" s="122" t="str">
        <f t="shared" si="251"/>
        <v/>
      </c>
      <c r="I2142">
        <f t="shared" si="255"/>
        <v>45</v>
      </c>
    </row>
    <row r="2143" spans="1:9" x14ac:dyDescent="0.3">
      <c r="A2143" t="str">
        <f t="shared" si="247"/>
        <v>202745zo</v>
      </c>
      <c r="B2143">
        <f t="shared" si="254"/>
        <v>45</v>
      </c>
      <c r="C2143" s="18">
        <f t="shared" si="252"/>
        <v>46705</v>
      </c>
      <c r="D2143" t="str">
        <f t="shared" si="253"/>
        <v>zo</v>
      </c>
      <c r="E2143">
        <f t="shared" si="248"/>
        <v>2027</v>
      </c>
      <c r="F2143" t="str">
        <f t="shared" si="249"/>
        <v/>
      </c>
      <c r="G2143" s="122" t="str">
        <f t="shared" si="250"/>
        <v/>
      </c>
      <c r="H2143" s="122" t="str">
        <f t="shared" si="251"/>
        <v/>
      </c>
      <c r="I2143">
        <f t="shared" si="255"/>
        <v>45</v>
      </c>
    </row>
    <row r="2144" spans="1:9" x14ac:dyDescent="0.3">
      <c r="A2144" t="str">
        <f t="shared" si="247"/>
        <v>202746ma</v>
      </c>
      <c r="B2144">
        <f t="shared" si="254"/>
        <v>46</v>
      </c>
      <c r="C2144" s="18">
        <f t="shared" si="252"/>
        <v>46706</v>
      </c>
      <c r="D2144" t="str">
        <f t="shared" si="253"/>
        <v>ma</v>
      </c>
      <c r="E2144">
        <f t="shared" si="248"/>
        <v>2027</v>
      </c>
      <c r="F2144" t="str">
        <f t="shared" si="249"/>
        <v/>
      </c>
      <c r="G2144" s="122" t="str">
        <f t="shared" si="250"/>
        <v/>
      </c>
      <c r="H2144" s="122" t="str">
        <f t="shared" si="251"/>
        <v/>
      </c>
      <c r="I2144">
        <f t="shared" si="255"/>
        <v>46</v>
      </c>
    </row>
    <row r="2145" spans="1:9" x14ac:dyDescent="0.3">
      <c r="A2145" t="str">
        <f t="shared" si="247"/>
        <v>202746di</v>
      </c>
      <c r="B2145">
        <f t="shared" si="254"/>
        <v>46</v>
      </c>
      <c r="C2145" s="18">
        <f t="shared" si="252"/>
        <v>46707</v>
      </c>
      <c r="D2145" t="str">
        <f t="shared" si="253"/>
        <v>di</v>
      </c>
      <c r="E2145">
        <f t="shared" si="248"/>
        <v>2027</v>
      </c>
      <c r="F2145" t="str">
        <f t="shared" si="249"/>
        <v/>
      </c>
      <c r="G2145" s="122" t="str">
        <f t="shared" si="250"/>
        <v/>
      </c>
      <c r="H2145" s="122" t="str">
        <f t="shared" si="251"/>
        <v/>
      </c>
      <c r="I2145">
        <f t="shared" si="255"/>
        <v>46</v>
      </c>
    </row>
    <row r="2146" spans="1:9" x14ac:dyDescent="0.3">
      <c r="A2146" t="str">
        <f t="shared" si="247"/>
        <v>202746wo</v>
      </c>
      <c r="B2146">
        <f t="shared" si="254"/>
        <v>46</v>
      </c>
      <c r="C2146" s="18">
        <f t="shared" si="252"/>
        <v>46708</v>
      </c>
      <c r="D2146" t="str">
        <f t="shared" si="253"/>
        <v>wo</v>
      </c>
      <c r="E2146">
        <f t="shared" si="248"/>
        <v>2027</v>
      </c>
      <c r="F2146" t="str">
        <f t="shared" si="249"/>
        <v/>
      </c>
      <c r="G2146" s="122" t="str">
        <f t="shared" si="250"/>
        <v/>
      </c>
      <c r="H2146" s="122" t="str">
        <f t="shared" si="251"/>
        <v/>
      </c>
      <c r="I2146">
        <f t="shared" si="255"/>
        <v>46</v>
      </c>
    </row>
    <row r="2147" spans="1:9" x14ac:dyDescent="0.3">
      <c r="A2147" t="str">
        <f t="shared" si="247"/>
        <v>202746do</v>
      </c>
      <c r="B2147">
        <f t="shared" si="254"/>
        <v>46</v>
      </c>
      <c r="C2147" s="18">
        <f t="shared" si="252"/>
        <v>46709</v>
      </c>
      <c r="D2147" t="str">
        <f t="shared" si="253"/>
        <v>do</v>
      </c>
      <c r="E2147">
        <f t="shared" si="248"/>
        <v>2027</v>
      </c>
      <c r="F2147" t="str">
        <f t="shared" si="249"/>
        <v/>
      </c>
      <c r="G2147" s="122" t="str">
        <f t="shared" si="250"/>
        <v/>
      </c>
      <c r="H2147" s="122" t="str">
        <f t="shared" si="251"/>
        <v/>
      </c>
      <c r="I2147">
        <f t="shared" si="255"/>
        <v>46</v>
      </c>
    </row>
    <row r="2148" spans="1:9" x14ac:dyDescent="0.3">
      <c r="A2148" t="str">
        <f t="shared" si="247"/>
        <v>202746vr</v>
      </c>
      <c r="B2148">
        <f t="shared" si="254"/>
        <v>46</v>
      </c>
      <c r="C2148" s="18">
        <f t="shared" si="252"/>
        <v>46710</v>
      </c>
      <c r="D2148" t="str">
        <f t="shared" si="253"/>
        <v>vr</v>
      </c>
      <c r="E2148">
        <f t="shared" si="248"/>
        <v>2027</v>
      </c>
      <c r="F2148" t="str">
        <f t="shared" si="249"/>
        <v/>
      </c>
      <c r="G2148" s="122" t="str">
        <f t="shared" si="250"/>
        <v/>
      </c>
      <c r="H2148" s="122" t="str">
        <f t="shared" si="251"/>
        <v/>
      </c>
      <c r="I2148">
        <f t="shared" si="255"/>
        <v>46</v>
      </c>
    </row>
    <row r="2149" spans="1:9" x14ac:dyDescent="0.3">
      <c r="A2149" t="str">
        <f t="shared" si="247"/>
        <v>202746za</v>
      </c>
      <c r="B2149">
        <f t="shared" si="254"/>
        <v>46</v>
      </c>
      <c r="C2149" s="18">
        <f t="shared" si="252"/>
        <v>46711</v>
      </c>
      <c r="D2149" t="str">
        <f t="shared" si="253"/>
        <v>za</v>
      </c>
      <c r="E2149">
        <f t="shared" si="248"/>
        <v>2027</v>
      </c>
      <c r="F2149" t="str">
        <f t="shared" si="249"/>
        <v/>
      </c>
      <c r="G2149" s="122" t="str">
        <f t="shared" si="250"/>
        <v/>
      </c>
      <c r="H2149" s="122" t="str">
        <f t="shared" si="251"/>
        <v/>
      </c>
      <c r="I2149">
        <f t="shared" si="255"/>
        <v>46</v>
      </c>
    </row>
    <row r="2150" spans="1:9" x14ac:dyDescent="0.3">
      <c r="A2150" t="str">
        <f t="shared" si="247"/>
        <v>202746zo</v>
      </c>
      <c r="B2150">
        <f t="shared" si="254"/>
        <v>46</v>
      </c>
      <c r="C2150" s="18">
        <f t="shared" si="252"/>
        <v>46712</v>
      </c>
      <c r="D2150" t="str">
        <f t="shared" si="253"/>
        <v>zo</v>
      </c>
      <c r="E2150">
        <f t="shared" si="248"/>
        <v>2027</v>
      </c>
      <c r="F2150" t="str">
        <f t="shared" si="249"/>
        <v/>
      </c>
      <c r="G2150" s="122" t="str">
        <f t="shared" si="250"/>
        <v/>
      </c>
      <c r="H2150" s="122" t="str">
        <f t="shared" si="251"/>
        <v/>
      </c>
      <c r="I2150">
        <f t="shared" si="255"/>
        <v>46</v>
      </c>
    </row>
    <row r="2151" spans="1:9" x14ac:dyDescent="0.3">
      <c r="A2151" t="str">
        <f t="shared" si="247"/>
        <v>202747ma</v>
      </c>
      <c r="B2151">
        <f t="shared" si="254"/>
        <v>47</v>
      </c>
      <c r="C2151" s="18">
        <f t="shared" si="252"/>
        <v>46713</v>
      </c>
      <c r="D2151" t="str">
        <f t="shared" si="253"/>
        <v>ma</v>
      </c>
      <c r="E2151">
        <f t="shared" si="248"/>
        <v>2027</v>
      </c>
      <c r="F2151" t="str">
        <f t="shared" si="249"/>
        <v/>
      </c>
      <c r="G2151" s="122" t="str">
        <f t="shared" si="250"/>
        <v/>
      </c>
      <c r="H2151" s="122" t="str">
        <f t="shared" si="251"/>
        <v/>
      </c>
      <c r="I2151">
        <f t="shared" si="255"/>
        <v>47</v>
      </c>
    </row>
    <row r="2152" spans="1:9" x14ac:dyDescent="0.3">
      <c r="A2152" t="str">
        <f t="shared" si="247"/>
        <v>202747di</v>
      </c>
      <c r="B2152">
        <f t="shared" si="254"/>
        <v>47</v>
      </c>
      <c r="C2152" s="18">
        <f t="shared" si="252"/>
        <v>46714</v>
      </c>
      <c r="D2152" t="str">
        <f t="shared" si="253"/>
        <v>di</v>
      </c>
      <c r="E2152">
        <f t="shared" si="248"/>
        <v>2027</v>
      </c>
      <c r="F2152" t="str">
        <f t="shared" si="249"/>
        <v/>
      </c>
      <c r="G2152" s="122" t="str">
        <f t="shared" si="250"/>
        <v/>
      </c>
      <c r="H2152" s="122" t="str">
        <f t="shared" si="251"/>
        <v/>
      </c>
      <c r="I2152">
        <f t="shared" si="255"/>
        <v>47</v>
      </c>
    </row>
    <row r="2153" spans="1:9" x14ac:dyDescent="0.3">
      <c r="A2153" t="str">
        <f t="shared" si="247"/>
        <v>202747wo</v>
      </c>
      <c r="B2153">
        <f t="shared" si="254"/>
        <v>47</v>
      </c>
      <c r="C2153" s="18">
        <f t="shared" si="252"/>
        <v>46715</v>
      </c>
      <c r="D2153" t="str">
        <f t="shared" si="253"/>
        <v>wo</v>
      </c>
      <c r="E2153">
        <f t="shared" si="248"/>
        <v>2027</v>
      </c>
      <c r="F2153" t="str">
        <f t="shared" si="249"/>
        <v/>
      </c>
      <c r="G2153" s="122" t="str">
        <f t="shared" si="250"/>
        <v/>
      </c>
      <c r="H2153" s="122" t="str">
        <f t="shared" si="251"/>
        <v/>
      </c>
      <c r="I2153">
        <f t="shared" si="255"/>
        <v>47</v>
      </c>
    </row>
    <row r="2154" spans="1:9" x14ac:dyDescent="0.3">
      <c r="A2154" t="str">
        <f t="shared" si="247"/>
        <v>202747do</v>
      </c>
      <c r="B2154">
        <f t="shared" si="254"/>
        <v>47</v>
      </c>
      <c r="C2154" s="18">
        <f t="shared" si="252"/>
        <v>46716</v>
      </c>
      <c r="D2154" t="str">
        <f t="shared" si="253"/>
        <v>do</v>
      </c>
      <c r="E2154">
        <f t="shared" si="248"/>
        <v>2027</v>
      </c>
      <c r="F2154" t="str">
        <f t="shared" si="249"/>
        <v/>
      </c>
      <c r="G2154" s="122" t="str">
        <f t="shared" si="250"/>
        <v/>
      </c>
      <c r="H2154" s="122" t="str">
        <f t="shared" si="251"/>
        <v/>
      </c>
      <c r="I2154">
        <f t="shared" si="255"/>
        <v>47</v>
      </c>
    </row>
    <row r="2155" spans="1:9" x14ac:dyDescent="0.3">
      <c r="A2155" t="str">
        <f t="shared" si="247"/>
        <v>202747vr</v>
      </c>
      <c r="B2155">
        <f t="shared" si="254"/>
        <v>47</v>
      </c>
      <c r="C2155" s="18">
        <f t="shared" si="252"/>
        <v>46717</v>
      </c>
      <c r="D2155" t="str">
        <f t="shared" si="253"/>
        <v>vr</v>
      </c>
      <c r="E2155">
        <f t="shared" si="248"/>
        <v>2027</v>
      </c>
      <c r="F2155" t="str">
        <f t="shared" si="249"/>
        <v/>
      </c>
      <c r="G2155" s="122" t="str">
        <f t="shared" si="250"/>
        <v/>
      </c>
      <c r="H2155" s="122" t="str">
        <f t="shared" si="251"/>
        <v/>
      </c>
      <c r="I2155">
        <f t="shared" si="255"/>
        <v>47</v>
      </c>
    </row>
    <row r="2156" spans="1:9" x14ac:dyDescent="0.3">
      <c r="A2156" t="str">
        <f t="shared" si="247"/>
        <v>202747za</v>
      </c>
      <c r="B2156">
        <f t="shared" si="254"/>
        <v>47</v>
      </c>
      <c r="C2156" s="18">
        <f t="shared" si="252"/>
        <v>46718</v>
      </c>
      <c r="D2156" t="str">
        <f t="shared" si="253"/>
        <v>za</v>
      </c>
      <c r="E2156">
        <f t="shared" si="248"/>
        <v>2027</v>
      </c>
      <c r="F2156" t="str">
        <f t="shared" si="249"/>
        <v/>
      </c>
      <c r="G2156" s="122" t="str">
        <f t="shared" si="250"/>
        <v/>
      </c>
      <c r="H2156" s="122" t="str">
        <f t="shared" si="251"/>
        <v/>
      </c>
      <c r="I2156">
        <f t="shared" si="255"/>
        <v>47</v>
      </c>
    </row>
    <row r="2157" spans="1:9" x14ac:dyDescent="0.3">
      <c r="A2157" t="str">
        <f t="shared" si="247"/>
        <v>202747zo</v>
      </c>
      <c r="B2157">
        <f t="shared" si="254"/>
        <v>47</v>
      </c>
      <c r="C2157" s="18">
        <f t="shared" si="252"/>
        <v>46719</v>
      </c>
      <c r="D2157" t="str">
        <f t="shared" si="253"/>
        <v>zo</v>
      </c>
      <c r="E2157">
        <f t="shared" si="248"/>
        <v>2027</v>
      </c>
      <c r="F2157" t="str">
        <f t="shared" si="249"/>
        <v/>
      </c>
      <c r="G2157" s="122" t="str">
        <f t="shared" si="250"/>
        <v/>
      </c>
      <c r="H2157" s="122" t="str">
        <f t="shared" si="251"/>
        <v/>
      </c>
      <c r="I2157">
        <f t="shared" si="255"/>
        <v>47</v>
      </c>
    </row>
    <row r="2158" spans="1:9" x14ac:dyDescent="0.3">
      <c r="A2158" t="str">
        <f t="shared" si="247"/>
        <v>202748ma</v>
      </c>
      <c r="B2158">
        <f t="shared" si="254"/>
        <v>48</v>
      </c>
      <c r="C2158" s="18">
        <f t="shared" si="252"/>
        <v>46720</v>
      </c>
      <c r="D2158" t="str">
        <f t="shared" si="253"/>
        <v>ma</v>
      </c>
      <c r="E2158">
        <f t="shared" si="248"/>
        <v>2027</v>
      </c>
      <c r="F2158" t="str">
        <f t="shared" si="249"/>
        <v/>
      </c>
      <c r="G2158" s="122" t="str">
        <f t="shared" si="250"/>
        <v/>
      </c>
      <c r="H2158" s="122" t="str">
        <f t="shared" si="251"/>
        <v/>
      </c>
      <c r="I2158">
        <f t="shared" si="255"/>
        <v>48</v>
      </c>
    </row>
    <row r="2159" spans="1:9" x14ac:dyDescent="0.3">
      <c r="A2159" t="str">
        <f t="shared" si="247"/>
        <v>202748di</v>
      </c>
      <c r="B2159">
        <f t="shared" si="254"/>
        <v>48</v>
      </c>
      <c r="C2159" s="18">
        <f t="shared" si="252"/>
        <v>46721</v>
      </c>
      <c r="D2159" t="str">
        <f t="shared" si="253"/>
        <v>di</v>
      </c>
      <c r="E2159">
        <f t="shared" si="248"/>
        <v>2027</v>
      </c>
      <c r="F2159" t="str">
        <f t="shared" si="249"/>
        <v/>
      </c>
      <c r="G2159" s="122" t="str">
        <f t="shared" si="250"/>
        <v/>
      </c>
      <c r="H2159" s="122" t="str">
        <f t="shared" si="251"/>
        <v/>
      </c>
      <c r="I2159">
        <f t="shared" si="255"/>
        <v>48</v>
      </c>
    </row>
    <row r="2160" spans="1:9" x14ac:dyDescent="0.3">
      <c r="A2160" t="str">
        <f t="shared" si="247"/>
        <v>202748wo</v>
      </c>
      <c r="B2160">
        <f t="shared" si="254"/>
        <v>48</v>
      </c>
      <c r="C2160" s="18">
        <f t="shared" si="252"/>
        <v>46722</v>
      </c>
      <c r="D2160" t="str">
        <f t="shared" si="253"/>
        <v>wo</v>
      </c>
      <c r="E2160">
        <f t="shared" si="248"/>
        <v>2027</v>
      </c>
      <c r="F2160" t="str">
        <f t="shared" si="249"/>
        <v/>
      </c>
      <c r="G2160" s="122" t="str">
        <f t="shared" si="250"/>
        <v/>
      </c>
      <c r="H2160" s="122" t="str">
        <f t="shared" si="251"/>
        <v/>
      </c>
      <c r="I2160">
        <f t="shared" si="255"/>
        <v>48</v>
      </c>
    </row>
    <row r="2161" spans="1:9" x14ac:dyDescent="0.3">
      <c r="A2161" t="str">
        <f t="shared" si="247"/>
        <v>202748do</v>
      </c>
      <c r="B2161">
        <f t="shared" si="254"/>
        <v>48</v>
      </c>
      <c r="C2161" s="18">
        <f t="shared" si="252"/>
        <v>46723</v>
      </c>
      <c r="D2161" t="str">
        <f t="shared" si="253"/>
        <v>do</v>
      </c>
      <c r="E2161">
        <f t="shared" si="248"/>
        <v>2027</v>
      </c>
      <c r="F2161" t="str">
        <f t="shared" si="249"/>
        <v/>
      </c>
      <c r="G2161" s="122" t="str">
        <f t="shared" si="250"/>
        <v/>
      </c>
      <c r="H2161" s="122" t="str">
        <f t="shared" si="251"/>
        <v/>
      </c>
      <c r="I2161">
        <f t="shared" si="255"/>
        <v>48</v>
      </c>
    </row>
    <row r="2162" spans="1:9" x14ac:dyDescent="0.3">
      <c r="A2162" t="str">
        <f t="shared" si="247"/>
        <v>202748vr</v>
      </c>
      <c r="B2162">
        <f t="shared" si="254"/>
        <v>48</v>
      </c>
      <c r="C2162" s="18">
        <f t="shared" si="252"/>
        <v>46724</v>
      </c>
      <c r="D2162" t="str">
        <f t="shared" si="253"/>
        <v>vr</v>
      </c>
      <c r="E2162">
        <f t="shared" si="248"/>
        <v>2027</v>
      </c>
      <c r="F2162" t="str">
        <f t="shared" si="249"/>
        <v/>
      </c>
      <c r="G2162" s="122" t="str">
        <f t="shared" si="250"/>
        <v/>
      </c>
      <c r="H2162" s="122" t="str">
        <f t="shared" si="251"/>
        <v/>
      </c>
      <c r="I2162">
        <f t="shared" si="255"/>
        <v>48</v>
      </c>
    </row>
    <row r="2163" spans="1:9" x14ac:dyDescent="0.3">
      <c r="A2163" t="str">
        <f t="shared" si="247"/>
        <v>202748za</v>
      </c>
      <c r="B2163">
        <f t="shared" si="254"/>
        <v>48</v>
      </c>
      <c r="C2163" s="18">
        <f t="shared" si="252"/>
        <v>46725</v>
      </c>
      <c r="D2163" t="str">
        <f t="shared" si="253"/>
        <v>za</v>
      </c>
      <c r="E2163">
        <f t="shared" si="248"/>
        <v>2027</v>
      </c>
      <c r="F2163" t="str">
        <f t="shared" si="249"/>
        <v/>
      </c>
      <c r="G2163" s="122" t="str">
        <f t="shared" si="250"/>
        <v/>
      </c>
      <c r="H2163" s="122" t="str">
        <f t="shared" si="251"/>
        <v/>
      </c>
      <c r="I2163">
        <f t="shared" si="255"/>
        <v>48</v>
      </c>
    </row>
    <row r="2164" spans="1:9" x14ac:dyDescent="0.3">
      <c r="A2164" t="str">
        <f t="shared" si="247"/>
        <v>202748zo</v>
      </c>
      <c r="B2164">
        <f t="shared" si="254"/>
        <v>48</v>
      </c>
      <c r="C2164" s="18">
        <f t="shared" si="252"/>
        <v>46726</v>
      </c>
      <c r="D2164" t="str">
        <f t="shared" si="253"/>
        <v>zo</v>
      </c>
      <c r="E2164">
        <f t="shared" si="248"/>
        <v>2027</v>
      </c>
      <c r="F2164" t="str">
        <f t="shared" si="249"/>
        <v/>
      </c>
      <c r="G2164" s="122" t="str">
        <f t="shared" si="250"/>
        <v/>
      </c>
      <c r="H2164" s="122" t="str">
        <f t="shared" si="251"/>
        <v/>
      </c>
      <c r="I2164">
        <f t="shared" si="255"/>
        <v>48</v>
      </c>
    </row>
    <row r="2165" spans="1:9" x14ac:dyDescent="0.3">
      <c r="A2165" t="str">
        <f t="shared" si="247"/>
        <v>202749ma</v>
      </c>
      <c r="B2165">
        <f t="shared" si="254"/>
        <v>49</v>
      </c>
      <c r="C2165" s="18">
        <f t="shared" si="252"/>
        <v>46727</v>
      </c>
      <c r="D2165" t="str">
        <f t="shared" si="253"/>
        <v>ma</v>
      </c>
      <c r="E2165">
        <f t="shared" si="248"/>
        <v>2027</v>
      </c>
      <c r="F2165" t="str">
        <f t="shared" si="249"/>
        <v/>
      </c>
      <c r="G2165" s="122" t="str">
        <f t="shared" si="250"/>
        <v/>
      </c>
      <c r="H2165" s="122" t="str">
        <f t="shared" si="251"/>
        <v/>
      </c>
      <c r="I2165">
        <f t="shared" si="255"/>
        <v>49</v>
      </c>
    </row>
    <row r="2166" spans="1:9" x14ac:dyDescent="0.3">
      <c r="A2166" t="str">
        <f t="shared" si="247"/>
        <v>202749di</v>
      </c>
      <c r="B2166">
        <f t="shared" si="254"/>
        <v>49</v>
      </c>
      <c r="C2166" s="18">
        <f t="shared" si="252"/>
        <v>46728</v>
      </c>
      <c r="D2166" t="str">
        <f t="shared" si="253"/>
        <v>di</v>
      </c>
      <c r="E2166">
        <f t="shared" si="248"/>
        <v>2027</v>
      </c>
      <c r="F2166" t="str">
        <f t="shared" si="249"/>
        <v/>
      </c>
      <c r="G2166" s="122" t="str">
        <f t="shared" si="250"/>
        <v/>
      </c>
      <c r="H2166" s="122" t="str">
        <f t="shared" si="251"/>
        <v/>
      </c>
      <c r="I2166">
        <f t="shared" si="255"/>
        <v>49</v>
      </c>
    </row>
    <row r="2167" spans="1:9" x14ac:dyDescent="0.3">
      <c r="A2167" t="str">
        <f t="shared" si="247"/>
        <v>202749wo</v>
      </c>
      <c r="B2167">
        <f t="shared" si="254"/>
        <v>49</v>
      </c>
      <c r="C2167" s="18">
        <f t="shared" si="252"/>
        <v>46729</v>
      </c>
      <c r="D2167" t="str">
        <f t="shared" si="253"/>
        <v>wo</v>
      </c>
      <c r="E2167">
        <f t="shared" si="248"/>
        <v>2027</v>
      </c>
      <c r="F2167" t="str">
        <f t="shared" si="249"/>
        <v/>
      </c>
      <c r="G2167" s="122" t="str">
        <f t="shared" si="250"/>
        <v/>
      </c>
      <c r="H2167" s="122" t="str">
        <f t="shared" si="251"/>
        <v/>
      </c>
      <c r="I2167">
        <f t="shared" si="255"/>
        <v>49</v>
      </c>
    </row>
    <row r="2168" spans="1:9" x14ac:dyDescent="0.3">
      <c r="A2168" t="str">
        <f t="shared" si="247"/>
        <v>202749do</v>
      </c>
      <c r="B2168">
        <f t="shared" si="254"/>
        <v>49</v>
      </c>
      <c r="C2168" s="18">
        <f t="shared" si="252"/>
        <v>46730</v>
      </c>
      <c r="D2168" t="str">
        <f t="shared" si="253"/>
        <v>do</v>
      </c>
      <c r="E2168">
        <f t="shared" si="248"/>
        <v>2027</v>
      </c>
      <c r="F2168" t="str">
        <f t="shared" si="249"/>
        <v/>
      </c>
      <c r="G2168" s="122" t="str">
        <f t="shared" si="250"/>
        <v/>
      </c>
      <c r="H2168" s="122" t="str">
        <f t="shared" si="251"/>
        <v/>
      </c>
      <c r="I2168">
        <f t="shared" si="255"/>
        <v>49</v>
      </c>
    </row>
    <row r="2169" spans="1:9" x14ac:dyDescent="0.3">
      <c r="A2169" t="str">
        <f t="shared" si="247"/>
        <v>202749vr</v>
      </c>
      <c r="B2169">
        <f t="shared" si="254"/>
        <v>49</v>
      </c>
      <c r="C2169" s="18">
        <f t="shared" si="252"/>
        <v>46731</v>
      </c>
      <c r="D2169" t="str">
        <f t="shared" si="253"/>
        <v>vr</v>
      </c>
      <c r="E2169">
        <f t="shared" si="248"/>
        <v>2027</v>
      </c>
      <c r="F2169" t="str">
        <f t="shared" si="249"/>
        <v/>
      </c>
      <c r="G2169" s="122" t="str">
        <f t="shared" si="250"/>
        <v/>
      </c>
      <c r="H2169" s="122" t="str">
        <f t="shared" si="251"/>
        <v/>
      </c>
      <c r="I2169">
        <f t="shared" si="255"/>
        <v>49</v>
      </c>
    </row>
    <row r="2170" spans="1:9" x14ac:dyDescent="0.3">
      <c r="A2170" t="str">
        <f t="shared" ref="A2170:A2233" si="256">E2170&amp;B2170&amp;D2170</f>
        <v>202749za</v>
      </c>
      <c r="B2170">
        <f t="shared" si="254"/>
        <v>49</v>
      </c>
      <c r="C2170" s="18">
        <f t="shared" si="252"/>
        <v>46732</v>
      </c>
      <c r="D2170" t="str">
        <f t="shared" si="253"/>
        <v>za</v>
      </c>
      <c r="E2170">
        <f t="shared" ref="E2170:E2233" si="257">YEAR(C2170)</f>
        <v>2027</v>
      </c>
      <c r="F2170" t="str">
        <f t="shared" ref="F2170:F2233" si="258">IF(AND(C2170&gt;=$N$4,C2170&lt;=$O$4),"Vakantie",IF(AND(C2170&gt;=$N$5,C2170&lt;=$O$5),"Vakantie",IF(AND(C2170&gt;=$N$6,C2170&lt;=$O$6),"Vakantie",IF(AND(C2170&gt;=$N$7,C2170&lt;=$O$7),"Vakantie",IF(AND(C2170&gt;=$N$8,C2170&lt;=$O$8),"Vakantie",IF(AND(C2170&gt;=$N$9,C2170&lt;=$O$9),"Vakantie",IF(AND(C2170&gt;=$N$10,C2170&lt;=$O$10),"Vakantie",IF(AND(C2170&gt;=$N$11,C2170&lt;=$O$11),"Vakantie",IF(AND(C2170&gt;=$N$12,C2170&lt;=$O$12),"Vakantie",IF(AND(C2170&gt;=$N$13,C2170&lt;=$O$13),"Vakantie",IF(AND(C2170&gt;=$N$14,C2170&lt;=$O$14),"Vakantie",IF(AND(C2170&gt;=$N$15,C2170&lt;=$O$15),"Vakantie",IF(AND(C2170&gt;=$N$16,C2170&lt;=$O$16),"Vakantie",IF(AND(C2170&gt;=$N$17,C2170&lt;=$O$17),"Vakantie",IF(AND(C2170&gt;=$N$18,C2170&lt;=$O$18),"Vakantie",IF(AND(C2170&gt;=$N$19,C2170&lt;=$O$19),"Vakantie",IF(AND(C2170&gt;=$N$20,C2170&lt;=$O$20),"Vakantie",IF(AND(C2170&gt;=$N$21,C2170&lt;=$O$21),"Vakantie",IF(AND(C2170&gt;=$N$22,C2170&lt;=$O$22),"Vakantie",IF(AND(C2170&gt;=$N$23,C2170&lt;=$O$23),"Vakantie",IF(AND(C2170&gt;=$N$24,C2170&lt;=$O$24),"Vakantie",IF(AND(C2170&gt;=$N$25,C2170&lt;=$O$25),"Vakantie",IF(AND(C2170&gt;=$N$26,C2170&lt;=$O$26),"Vakantie",IF(AND(C2170&gt;=$N$27,C2170&lt;=$O$27),"Vakantie",IF(AND(C2170&gt;=$N$28,C2170&lt;=$O$28),"Vakantie",IF(AND(C2170&gt;=$N$29,C2170&lt;=$O$29),"Vakantie",IF(AND(C2170&gt;=$N$30,C2170&lt;=$O$30),"Vakantie",IF(AND(C2170&gt;=$N$31,C2170&lt;=$O$31),"Vakantie",IF(AND(C2170&gt;=$N$32,C2170&lt;=$O$32),"Vakantie",IF(AND(C2170&gt;=$N$33,C2170&lt;=$O$33),"Vakantie",IF(AND(C2170&gt;=$N$34,C2170&lt;=$O$34),"Vakantie",IF(AND(C2170&gt;=$N$35,C2170&lt;=$O$35),"Vakantie",IF(AND(C2170&gt;=$N$36,C2170&lt;=$O$36),"Vakantie",IF(AND(C2170&gt;=$N$37,C2170&lt;=$O$37),"Vakantie",IF(AND(C2170&gt;=$N$38,C2170&lt;=$O$38),"Vakantie",IF(AND(C2170&gt;=$N$39,C2170&lt;=$O$39),"Vakantie",IF(AND(C2170&gt;=$N$40,C2170&lt;=$O$40),"Vakantie",IF(AND(C2170&gt;=$N$41,C2170&lt;=$O$41),"Vakantie",IF(AND(C2170&gt;=$N$42,C2170&lt;=$O$42),"Vakantie",IF(AND(C2170&gt;=$N$43,C2170&lt;=$O$43),"Vakantie",IF(AND(C2170&gt;=$N$44,C2170&lt;=$O$44),"Vakantie",IF(AND(C2170&gt;=$N$45,C2170&lt;=$O$45),"Vakantie",IF(AND(C2170&gt;=$N$46,C2170&lt;=$O$46),"Vakantie",IF(AND(C2170&gt;=$N$47,C2170&lt;=$O$47),"Vakantie",IF(AND(C2170&gt;=$N$48,C2170&lt;=$O$48),"Vakantie",IF(AND(C2170&gt;=$N$49,C2170&lt;=$O$49),"Vakantie",IF(AND(C2170&gt;=$N$50,C2170&lt;=$O$50),"Vakantie",IF(AND(C2170&gt;=$N$51,C2170&lt;=$O$51),"Vakantie",IF(AND(C2170&gt;=$N$52,C2170&lt;=$O$52),"Vakantie",IF(AND(C2170&gt;=$N$53,C2170&lt;=$O$53),"Vakantie",IF(AND(C2170&gt;=$N$54,C2170&lt;=$O$54),"Vakantie",IF(AND(C2170&gt;=$N$55,C2170&lt;=$O$55),"Vakantie",IF(AND(C2170&gt;=$N$56,C2170&lt;=$O$56),"Vakantie",IF(AND(C2170&gt;=$N$57,C2170&lt;=$O$57),"Vakantie",IF(AND(C2170&gt;=$N$58,C2170&lt;=$O$58),"Vakantie",IF(AND(C2170&gt;=$N$59,C2170&lt;=$O$59),"Vakantie",IF(AND(C2170&gt;=$N$60,C2170&lt;=$O$60),"Vakantie",IF(AND(C2170&gt;=$N$61,C2170&lt;=$O$61),"Vakantie",IF(AND(C2170&gt;=$N$62,C2170&lt;=$O$62),"Vakantie",IF(AND(C2170&gt;=$N$63,C2170&lt;=$O$63),"Vakantie",""))))))))))))))))))))))))))))))))))))))))))))))))))))))))))))</f>
        <v/>
      </c>
      <c r="G2170" s="122" t="str">
        <f t="shared" ref="G2170:G2233" si="259">IF(AND(C2170&gt;=$S$4,C2170&lt;=$T$4),"Vakantie",IF(AND(C2170&gt;=$S$5,C2170&lt;=$T$5),"Vakantie",IF(AND(C2170&gt;=$S$6,C2170&lt;=$T$6),"Vakantie",IF(AND(C2170&gt;=$S$7,C2170&lt;=$T$7),"Vakantie",IF(AND(C2170&gt;=$S$8,C2170&lt;=$T$8),"Vakantie",IF(AND(C2170&gt;=$S$9,C2170&lt;=$T$9),"Vakantie",IF(AND(C2170&gt;=$S$10,C2170&lt;=$T$10),"Vakantie",IF(AND(C2170&gt;=$S$11,C2170&lt;=$T$11),"Vakantie",IF(AND(C2170&gt;=$S$12,C2170&lt;=$T$12),"Vakantie",IF(AND(C2170&gt;=$S$13,C2170&lt;=$T$13),"Vakantie",IF(AND(C2170&gt;=$S$14,C2170&lt;=$T$14),"Vakantie",IF(AND(C2170&gt;=$S$15,C2170&lt;=$T$15),"Vakantie",IF(AND(C2170&gt;=$S$16,C2170&lt;=$T$16),"Vakantie",IF(AND(C2170&gt;=$S$17,C2170&lt;=$T$17),"Vakantie",IF(AND(C2170&gt;=$S$18,C2170&lt;=$T$18),"Vakantie",IF(AND(C2170&gt;=$S$19,C2170&lt;=$T$19),"Vakantie",IF(AND(C2170&gt;=$S$20,C2170&lt;=$T$20),"Vakantie",IF(AND(C2170&gt;=$S$21,C2170&lt;=$T$21),"Vakantie",IF(AND(C2170&gt;=$S$22,C2170&lt;=$T$22),"Vakantie",IF(AND(C2170&gt;=$S$23,C2170&lt;=$T$23),"Vakantie",IF(AND(C2170&gt;=$S$24,C2170&lt;=$T$24),"Vakantie",IF(AND(C2170&gt;=$S$25,C2170&lt;=$T$25),"Vakantie",IF(AND(C2170&gt;=$S$26,C2170&lt;=$T$26),"Vakantie",IF(AND(C2170&gt;=$S$27,C2170&lt;=$T$27),"Vakantie",IF(AND(C2170&gt;=$S$28,C2170&lt;=$T$28),"Vakantie",IF(AND(C2170&gt;=$S$29,C2170&lt;=$T$29),"Vakantie",IF(AND(C2170&gt;=$S$30,C2170&lt;=$T$30),"Vakantie",IF(AND(C2170&gt;=$S$31,C2170&lt;=$T$31),"Vakantie",IF(AND(C2170&gt;=$S$32,C2170&lt;=$T$32),"Vakantie",IF(AND(C2170&gt;=$S$33,C2170&lt;=$T$33),"Vakantie",IF(AND(C2170&gt;=$S$34,C2170&lt;=$T$34),"Vakantie",IF(AND(C2170&gt;=$S$35,C2170&lt;=$T$35),"Vakantie",IF(AND(C2170&gt;=$S$36,C2170&lt;=$T$36),"Vakantie",IF(AND(C2170&gt;=$S$37,C2170&lt;=$T$37),"Vakantie",IF(AND(C2170&gt;=$S$38,C2170&lt;=$T$38),"Vakantie",IF(AND(C2170&gt;=$S$39,C2170&lt;=$T$39),"Vakantie",IF(AND(C2170&gt;=$S$40,C2170&lt;=$T$40),"Vakantie",IF(AND(C2170&gt;=$S$41,C2170&lt;=$T$41),"Vakantie",IF(AND(C2170&gt;=$S$42,C2170&lt;=$T$42),"Vakantie",IF(AND(C2170&gt;=$S$43,C2170&lt;=$T$43),"Vakantie",IF(AND(C2170&gt;=$S$44,C2170&lt;=$T$44),"Vakantie",IF(AND(C2170&gt;=$S$45,C2170&lt;=$T$45),"Vakantie",IF(AND(C2170&gt;=$S$46,C2170&lt;=$T$46),"Vakantie",IF(AND(C2170&gt;=$S$47,C2170&lt;=$T$47),"Vakantie",IF(AND(C2170&gt;=$S$48,C2170&lt;=$T$48),"Vakantie",IF(AND(C2170&gt;=$S$49,C2170&lt;=$T$49),"Vakantie",IF(AND(C2170&gt;=$S$50,C2170&lt;=$T$50),"Vakantie",IF(AND(C2170&gt;=$S$51,C2170&lt;=$T$51),"Vakantie",IF(AND(C2170&gt;=$S$52,C2170&lt;=$T$52),"Vakantie",IF(AND(C2170&gt;=$S$53,C2170&lt;=$T$53),"Vakantie",IF(AND(C2170&gt;=$S$54,C2170&lt;=$T$54),"Vakantie",IF(AND(C2170&gt;=$S$55,C2170&lt;=$T$55),"Vakantie",IF(AND(C2170&gt;=$S$56,C2170&lt;=$T$56),"Vakantie",IF(AND(C2170&gt;=$S$57,C2170&lt;=$T$57),"Vakantie",IF(AND(C2170&gt;=$S$58,C2170&lt;=$T$58),"Vakantie",IF(AND(C2170&gt;=$S$59,C2170&lt;=$T$59),"Vakantie",IF(AND(C2170&gt;=$S$60,C2170&lt;=$T$60),"Vakantie",IF(AND(C2170&gt;=$S$61,C2170&lt;=$T$61),"Vakantie",IF(AND(C2170&gt;=$S$62,C2170&lt;=$T$62),"Vakantie",IF(AND(C2170&gt;=$S$63,C2170&lt;=$T$63),"Vakantie",""))))))))))))))))))))))))))))))))))))))))))))))))))))))))))))</f>
        <v/>
      </c>
      <c r="H2170" s="122" t="str">
        <f t="shared" ref="H2170:H2233" si="260">IF(AND(C2170&gt;=$X$4,C2170&lt;=$Y$4),"Vakantie",IF(AND(C2170&gt;=$X$5,C2170&lt;=$Y$5),"Vakantie",IF(AND(C2170&gt;=$X$6,C2170&lt;=$Y$6),"Vakantie",IF(AND(C2170&gt;=$X$7,C2170&lt;=$Y$7),"Vakantie",IF(AND(C2170&gt;=$X$8,C2170&lt;=$Y$8),"Vakantie",IF(AND(C2170&gt;=$X$9,C2170&lt;=$Y$9),"Vakantie",IF(AND(C2170&gt;=$X$10,C2170&lt;=$Y$10),"Vakantie",IF(AND(C2170&gt;=$X$11,C2170&lt;=$Y$11),"Vakantie",IF(AND(C2170&gt;=$X$12,C2170&lt;=$Y$12),"Vakantie",IF(AND(C2170&gt;=$X$13,C2170&lt;=$Y$13),"Vakantie",IF(AND(C2170&gt;=$X$14,C2170&lt;=$Y$14),"Vakantie",IF(AND(C2170&gt;=$X$15,C2170&lt;=$Y$15),"Vakantie",IF(AND(C2170&gt;=$X$16,C2170&lt;=$Y$16),"Vakantie",IF(AND(C2170&gt;=$X$17,C2170&lt;=$Y$17),"Vakantie",IF(AND(C2170&gt;=$X$18,C2170&lt;=$Y$18),"Vakantie",IF(AND(C2170&gt;=$X$19,C2170&lt;=$Y$19),"Vakantie",IF(AND(C2170&gt;=$X$20,C2170&lt;=$Y$20),"Vakantie",IF(AND(C2170&gt;=$X$21,C2170&lt;=$Y$21),"Vakantie",IF(AND(C2170&gt;=$X$22,C2170&lt;=$Y$22),"Vakantie",IF(AND(C2170&gt;=$X$23,C2170&lt;=$Y$23),"Vakantie",IF(AND(C2170&gt;=$X$24,C2170&lt;=$Y$24),"Vakantie",IF(AND(C2170&gt;=$X$25,C2170&lt;=$Y$25),"Vakantie",IF(AND(C2170&gt;=$X$26,C2170&lt;=$Y$26),"Vakantie",IF(AND(C2170&gt;=$X$27,C2170&lt;=$Y$27),"Vakantie",IF(AND(C2170&gt;=$X$28,C2170&lt;=$Y$28),"Vakantie",IF(AND(C2170&gt;=$X$29,C2170&lt;=$Y$29),"Vakantie",IF(AND(C2170&gt;=$X$30,C2170&lt;=$Y$30),"Vakantie",IF(AND(C2170&gt;=$X$31,C2170&lt;=$Y$31),"Vakantie",IF(AND(C2170&gt;=$X$32,C2170&lt;=$Y$32),"Vakantie",IF(AND(C2170&gt;=$X$33,C2170&lt;=$Y$33),"Vakantie",IF(AND(C2170&gt;=$X$34,C2170&lt;=$Y$34),"Vakantie",IF(AND(C2170&gt;=$X$35,C2170&lt;=$Y$35),"Vakantie",IF(AND(C2170&gt;=$X$36,C2170&lt;=$Y$36),"Vakantie",IF(AND(C2170&gt;=$X$37,C2170&lt;=$Y$37),"Vakantie",IF(AND(C2170&gt;=$X$38,C2170&lt;=$Y$38),"Vakantie",IF(AND(C2170&gt;=$X$39,C2170&lt;=$Y$39),"Vakantie",IF(AND(C2170&gt;=$X$40,C2170&lt;=$Y$40),"Vakantie",IF(AND(C2170&gt;=$X$41,C2170&lt;=$Y$41),"Vakantie",IF(AND(C2170&gt;=$X$42,C2170&lt;=$Y$42),"Vakantie",IF(AND(C2170&gt;=$X$43,C2170&lt;=$Y$43),"Vakantie",IF(AND(C2170&gt;=$X$44,C2170&lt;=$Y$44),"Vakantie",IF(AND(C2170&gt;=$X$45,C2170&lt;=$Y$45),"Vakantie",IF(AND(C2170&gt;=$X$46,C2170&lt;=$Y$46),"Vakantie",IF(AND(C2170&gt;=$X$47,C2170&lt;=$Y$47),"Vakantie",IF(AND(C2170&gt;=$X$48,C2170&lt;=$Y$48),"Vakantie",IF(AND(C2170&gt;=$X$49,C2170&lt;=$Y$49),"Vakantie",IF(AND(C2170&gt;=$X$50,C2170&lt;=$Y$50),"Vakantie",IF(AND(C2170&gt;=$X$51,C2170&lt;=$Y$51),"Vakantie",IF(AND(C2170&gt;=$X$52,C2170&lt;=$Y$52),"Vakantie",IF(AND(C2170&gt;=$X$53,C2170&lt;=$Y$53),"Vakantie",IF(AND(C2170&gt;=$X$54,C2170&lt;=$Y$54),"Vakantie",IF(AND(C2170&gt;=$X$55,C2170&lt;=$Y$55),"Vakantie",IF(AND(C2170&gt;=$X$56,C2170&lt;=$Y$56),"Vakantie",IF(AND(C2170&gt;=$X$57,C2170&lt;=$Y$57),"Vakantie",IF(AND(C2170&gt;=$X$58,C2170&lt;=$Y$58),"Vakantie",IF(AND(C2170&gt;=$X$59,C2170&lt;=$Y$59),"Vakantie",IF(AND(C2170&gt;=$X$60,C2170&lt;=$Y$60),"Vakantie",IF(AND(C2170&gt;=$X$61,C2170&lt;=$Y$61),"Vakantie",IF(AND(C2170&gt;=$X$62,C2170&lt;=$Y$62),"Vakantie",IF(AND(C2170&gt;=$X$63,C2170&lt;=$Y$63),"Vakantie",""))))))))))))))))))))))))))))))))))))))))))))))))))))))))))))</f>
        <v/>
      </c>
      <c r="I2170">
        <f t="shared" si="255"/>
        <v>49</v>
      </c>
    </row>
    <row r="2171" spans="1:9" x14ac:dyDescent="0.3">
      <c r="A2171" t="str">
        <f t="shared" si="256"/>
        <v>202749zo</v>
      </c>
      <c r="B2171">
        <f t="shared" si="254"/>
        <v>49</v>
      </c>
      <c r="C2171" s="18">
        <f t="shared" si="252"/>
        <v>46733</v>
      </c>
      <c r="D2171" t="str">
        <f t="shared" si="253"/>
        <v>zo</v>
      </c>
      <c r="E2171">
        <f t="shared" si="257"/>
        <v>2027</v>
      </c>
      <c r="F2171" t="str">
        <f t="shared" si="258"/>
        <v/>
      </c>
      <c r="G2171" s="122" t="str">
        <f t="shared" si="259"/>
        <v/>
      </c>
      <c r="H2171" s="122" t="str">
        <f t="shared" si="260"/>
        <v/>
      </c>
      <c r="I2171">
        <f t="shared" si="255"/>
        <v>49</v>
      </c>
    </row>
    <row r="2172" spans="1:9" x14ac:dyDescent="0.3">
      <c r="A2172" t="str">
        <f t="shared" si="256"/>
        <v>202750ma</v>
      </c>
      <c r="B2172">
        <f t="shared" si="254"/>
        <v>50</v>
      </c>
      <c r="C2172" s="18">
        <f t="shared" si="252"/>
        <v>46734</v>
      </c>
      <c r="D2172" t="str">
        <f t="shared" si="253"/>
        <v>ma</v>
      </c>
      <c r="E2172">
        <f t="shared" si="257"/>
        <v>2027</v>
      </c>
      <c r="F2172" t="str">
        <f t="shared" si="258"/>
        <v/>
      </c>
      <c r="G2172" s="122" t="str">
        <f t="shared" si="259"/>
        <v/>
      </c>
      <c r="H2172" s="122" t="str">
        <f t="shared" si="260"/>
        <v/>
      </c>
      <c r="I2172">
        <f t="shared" si="255"/>
        <v>50</v>
      </c>
    </row>
    <row r="2173" spans="1:9" x14ac:dyDescent="0.3">
      <c r="A2173" t="str">
        <f t="shared" si="256"/>
        <v>202750di</v>
      </c>
      <c r="B2173">
        <f t="shared" si="254"/>
        <v>50</v>
      </c>
      <c r="C2173" s="18">
        <f t="shared" si="252"/>
        <v>46735</v>
      </c>
      <c r="D2173" t="str">
        <f t="shared" si="253"/>
        <v>di</v>
      </c>
      <c r="E2173">
        <f t="shared" si="257"/>
        <v>2027</v>
      </c>
      <c r="F2173" t="str">
        <f t="shared" si="258"/>
        <v/>
      </c>
      <c r="G2173" s="122" t="str">
        <f t="shared" si="259"/>
        <v/>
      </c>
      <c r="H2173" s="122" t="str">
        <f t="shared" si="260"/>
        <v/>
      </c>
      <c r="I2173">
        <f t="shared" si="255"/>
        <v>50</v>
      </c>
    </row>
    <row r="2174" spans="1:9" x14ac:dyDescent="0.3">
      <c r="A2174" t="str">
        <f t="shared" si="256"/>
        <v>202750wo</v>
      </c>
      <c r="B2174">
        <f t="shared" si="254"/>
        <v>50</v>
      </c>
      <c r="C2174" s="18">
        <f t="shared" si="252"/>
        <v>46736</v>
      </c>
      <c r="D2174" t="str">
        <f t="shared" si="253"/>
        <v>wo</v>
      </c>
      <c r="E2174">
        <f t="shared" si="257"/>
        <v>2027</v>
      </c>
      <c r="F2174" t="str">
        <f t="shared" si="258"/>
        <v/>
      </c>
      <c r="G2174" s="122" t="str">
        <f t="shared" si="259"/>
        <v/>
      </c>
      <c r="H2174" s="122" t="str">
        <f t="shared" si="260"/>
        <v/>
      </c>
      <c r="I2174">
        <f t="shared" si="255"/>
        <v>50</v>
      </c>
    </row>
    <row r="2175" spans="1:9" x14ac:dyDescent="0.3">
      <c r="A2175" t="str">
        <f t="shared" si="256"/>
        <v>202750do</v>
      </c>
      <c r="B2175">
        <f t="shared" si="254"/>
        <v>50</v>
      </c>
      <c r="C2175" s="18">
        <f t="shared" si="252"/>
        <v>46737</v>
      </c>
      <c r="D2175" t="str">
        <f t="shared" si="253"/>
        <v>do</v>
      </c>
      <c r="E2175">
        <f t="shared" si="257"/>
        <v>2027</v>
      </c>
      <c r="F2175" t="str">
        <f t="shared" si="258"/>
        <v/>
      </c>
      <c r="G2175" s="122" t="str">
        <f t="shared" si="259"/>
        <v/>
      </c>
      <c r="H2175" s="122" t="str">
        <f t="shared" si="260"/>
        <v/>
      </c>
      <c r="I2175">
        <f t="shared" si="255"/>
        <v>50</v>
      </c>
    </row>
    <row r="2176" spans="1:9" x14ac:dyDescent="0.3">
      <c r="A2176" t="str">
        <f t="shared" si="256"/>
        <v>202750vr</v>
      </c>
      <c r="B2176">
        <f t="shared" si="254"/>
        <v>50</v>
      </c>
      <c r="C2176" s="18">
        <f t="shared" si="252"/>
        <v>46738</v>
      </c>
      <c r="D2176" t="str">
        <f t="shared" si="253"/>
        <v>vr</v>
      </c>
      <c r="E2176">
        <f t="shared" si="257"/>
        <v>2027</v>
      </c>
      <c r="F2176" t="str">
        <f t="shared" si="258"/>
        <v/>
      </c>
      <c r="G2176" s="122" t="str">
        <f t="shared" si="259"/>
        <v/>
      </c>
      <c r="H2176" s="122" t="str">
        <f t="shared" si="260"/>
        <v/>
      </c>
      <c r="I2176">
        <f t="shared" si="255"/>
        <v>50</v>
      </c>
    </row>
    <row r="2177" spans="1:9" x14ac:dyDescent="0.3">
      <c r="A2177" t="str">
        <f t="shared" si="256"/>
        <v>202750za</v>
      </c>
      <c r="B2177">
        <f t="shared" si="254"/>
        <v>50</v>
      </c>
      <c r="C2177" s="18">
        <f t="shared" si="252"/>
        <v>46739</v>
      </c>
      <c r="D2177" t="str">
        <f t="shared" si="253"/>
        <v>za</v>
      </c>
      <c r="E2177">
        <f t="shared" si="257"/>
        <v>2027</v>
      </c>
      <c r="F2177" t="str">
        <f t="shared" si="258"/>
        <v/>
      </c>
      <c r="G2177" s="122" t="str">
        <f t="shared" si="259"/>
        <v/>
      </c>
      <c r="H2177" s="122" t="str">
        <f t="shared" si="260"/>
        <v/>
      </c>
      <c r="I2177">
        <f t="shared" si="255"/>
        <v>50</v>
      </c>
    </row>
    <row r="2178" spans="1:9" x14ac:dyDescent="0.3">
      <c r="A2178" t="str">
        <f t="shared" si="256"/>
        <v>202750zo</v>
      </c>
      <c r="B2178">
        <f t="shared" si="254"/>
        <v>50</v>
      </c>
      <c r="C2178" s="18">
        <f t="shared" si="252"/>
        <v>46740</v>
      </c>
      <c r="D2178" t="str">
        <f t="shared" si="253"/>
        <v>zo</v>
      </c>
      <c r="E2178">
        <f t="shared" si="257"/>
        <v>2027</v>
      </c>
      <c r="F2178" t="str">
        <f t="shared" si="258"/>
        <v/>
      </c>
      <c r="G2178" s="122" t="str">
        <f t="shared" si="259"/>
        <v/>
      </c>
      <c r="H2178" s="122" t="str">
        <f t="shared" si="260"/>
        <v/>
      </c>
      <c r="I2178">
        <f t="shared" si="255"/>
        <v>50</v>
      </c>
    </row>
    <row r="2179" spans="1:9" x14ac:dyDescent="0.3">
      <c r="A2179" t="str">
        <f t="shared" si="256"/>
        <v>202751ma</v>
      </c>
      <c r="B2179">
        <f t="shared" si="254"/>
        <v>51</v>
      </c>
      <c r="C2179" s="18">
        <f t="shared" si="252"/>
        <v>46741</v>
      </c>
      <c r="D2179" t="str">
        <f t="shared" si="253"/>
        <v>ma</v>
      </c>
      <c r="E2179">
        <f t="shared" si="257"/>
        <v>2027</v>
      </c>
      <c r="F2179" t="str">
        <f t="shared" si="258"/>
        <v/>
      </c>
      <c r="G2179" s="122" t="str">
        <f t="shared" si="259"/>
        <v/>
      </c>
      <c r="H2179" s="122" t="str">
        <f t="shared" si="260"/>
        <v/>
      </c>
      <c r="I2179">
        <f t="shared" si="255"/>
        <v>51</v>
      </c>
    </row>
    <row r="2180" spans="1:9" x14ac:dyDescent="0.3">
      <c r="A2180" t="str">
        <f t="shared" si="256"/>
        <v>202751di</v>
      </c>
      <c r="B2180">
        <f t="shared" si="254"/>
        <v>51</v>
      </c>
      <c r="C2180" s="18">
        <f t="shared" si="252"/>
        <v>46742</v>
      </c>
      <c r="D2180" t="str">
        <f t="shared" si="253"/>
        <v>di</v>
      </c>
      <c r="E2180">
        <f t="shared" si="257"/>
        <v>2027</v>
      </c>
      <c r="F2180" t="str">
        <f t="shared" si="258"/>
        <v/>
      </c>
      <c r="G2180" s="122" t="str">
        <f t="shared" si="259"/>
        <v/>
      </c>
      <c r="H2180" s="122" t="str">
        <f t="shared" si="260"/>
        <v/>
      </c>
      <c r="I2180">
        <f t="shared" si="255"/>
        <v>51</v>
      </c>
    </row>
    <row r="2181" spans="1:9" x14ac:dyDescent="0.3">
      <c r="A2181" t="str">
        <f t="shared" si="256"/>
        <v>202751wo</v>
      </c>
      <c r="B2181">
        <f t="shared" si="254"/>
        <v>51</v>
      </c>
      <c r="C2181" s="18">
        <f t="shared" si="252"/>
        <v>46743</v>
      </c>
      <c r="D2181" t="str">
        <f t="shared" si="253"/>
        <v>wo</v>
      </c>
      <c r="E2181">
        <f t="shared" si="257"/>
        <v>2027</v>
      </c>
      <c r="F2181" t="str">
        <f t="shared" si="258"/>
        <v/>
      </c>
      <c r="G2181" s="122" t="str">
        <f t="shared" si="259"/>
        <v/>
      </c>
      <c r="H2181" s="122" t="str">
        <f t="shared" si="260"/>
        <v/>
      </c>
      <c r="I2181">
        <f t="shared" si="255"/>
        <v>51</v>
      </c>
    </row>
    <row r="2182" spans="1:9" x14ac:dyDescent="0.3">
      <c r="A2182" t="str">
        <f t="shared" si="256"/>
        <v>202751do</v>
      </c>
      <c r="B2182">
        <f t="shared" si="254"/>
        <v>51</v>
      </c>
      <c r="C2182" s="18">
        <f t="shared" si="252"/>
        <v>46744</v>
      </c>
      <c r="D2182" t="str">
        <f t="shared" si="253"/>
        <v>do</v>
      </c>
      <c r="E2182">
        <f t="shared" si="257"/>
        <v>2027</v>
      </c>
      <c r="F2182" t="str">
        <f t="shared" si="258"/>
        <v/>
      </c>
      <c r="G2182" s="122" t="str">
        <f t="shared" si="259"/>
        <v/>
      </c>
      <c r="H2182" s="122" t="str">
        <f t="shared" si="260"/>
        <v/>
      </c>
      <c r="I2182">
        <f t="shared" si="255"/>
        <v>51</v>
      </c>
    </row>
    <row r="2183" spans="1:9" x14ac:dyDescent="0.3">
      <c r="A2183" t="str">
        <f t="shared" si="256"/>
        <v>202751vr</v>
      </c>
      <c r="B2183">
        <f t="shared" si="254"/>
        <v>51</v>
      </c>
      <c r="C2183" s="18">
        <f t="shared" si="252"/>
        <v>46745</v>
      </c>
      <c r="D2183" t="str">
        <f t="shared" si="253"/>
        <v>vr</v>
      </c>
      <c r="E2183">
        <f t="shared" si="257"/>
        <v>2027</v>
      </c>
      <c r="F2183" t="str">
        <f t="shared" si="258"/>
        <v/>
      </c>
      <c r="G2183" s="122" t="str">
        <f t="shared" si="259"/>
        <v/>
      </c>
      <c r="H2183" s="122" t="str">
        <f t="shared" si="260"/>
        <v/>
      </c>
      <c r="I2183">
        <f t="shared" si="255"/>
        <v>51</v>
      </c>
    </row>
    <row r="2184" spans="1:9" x14ac:dyDescent="0.3">
      <c r="A2184" t="str">
        <f t="shared" si="256"/>
        <v>202751za</v>
      </c>
      <c r="B2184">
        <f t="shared" si="254"/>
        <v>51</v>
      </c>
      <c r="C2184" s="18">
        <f t="shared" si="252"/>
        <v>46746</v>
      </c>
      <c r="D2184" t="str">
        <f t="shared" si="253"/>
        <v>za</v>
      </c>
      <c r="E2184">
        <f t="shared" si="257"/>
        <v>2027</v>
      </c>
      <c r="F2184" t="str">
        <f t="shared" si="258"/>
        <v/>
      </c>
      <c r="G2184" s="122" t="str">
        <f t="shared" si="259"/>
        <v/>
      </c>
      <c r="H2184" s="122" t="str">
        <f t="shared" si="260"/>
        <v/>
      </c>
      <c r="I2184">
        <f t="shared" si="255"/>
        <v>51</v>
      </c>
    </row>
    <row r="2185" spans="1:9" x14ac:dyDescent="0.3">
      <c r="A2185" t="str">
        <f t="shared" si="256"/>
        <v>202751zo</v>
      </c>
      <c r="B2185">
        <f t="shared" si="254"/>
        <v>51</v>
      </c>
      <c r="C2185" s="18">
        <f t="shared" si="252"/>
        <v>46747</v>
      </c>
      <c r="D2185" t="str">
        <f t="shared" si="253"/>
        <v>zo</v>
      </c>
      <c r="E2185">
        <f t="shared" si="257"/>
        <v>2027</v>
      </c>
      <c r="F2185" t="str">
        <f t="shared" si="258"/>
        <v/>
      </c>
      <c r="G2185" s="122" t="str">
        <f t="shared" si="259"/>
        <v/>
      </c>
      <c r="H2185" s="122" t="str">
        <f t="shared" si="260"/>
        <v/>
      </c>
      <c r="I2185">
        <f t="shared" si="255"/>
        <v>51</v>
      </c>
    </row>
    <row r="2186" spans="1:9" x14ac:dyDescent="0.3">
      <c r="A2186" t="str">
        <f t="shared" si="256"/>
        <v>202752ma</v>
      </c>
      <c r="B2186">
        <f t="shared" si="254"/>
        <v>52</v>
      </c>
      <c r="C2186" s="18">
        <f t="shared" ref="C2186:C2249" si="261">C2185+1</f>
        <v>46748</v>
      </c>
      <c r="D2186" t="str">
        <f t="shared" ref="D2186:D2249" si="262">+D2179</f>
        <v>ma</v>
      </c>
      <c r="E2186">
        <f t="shared" si="257"/>
        <v>2027</v>
      </c>
      <c r="F2186" t="str">
        <f t="shared" si="258"/>
        <v>Vakantie</v>
      </c>
      <c r="G2186" s="122" t="str">
        <f t="shared" si="259"/>
        <v>Vakantie</v>
      </c>
      <c r="H2186" s="122" t="str">
        <f t="shared" si="260"/>
        <v>Vakantie</v>
      </c>
      <c r="I2186">
        <f t="shared" si="255"/>
        <v>52</v>
      </c>
    </row>
    <row r="2187" spans="1:9" x14ac:dyDescent="0.3">
      <c r="A2187" t="str">
        <f t="shared" si="256"/>
        <v>202752di</v>
      </c>
      <c r="B2187">
        <f t="shared" si="254"/>
        <v>52</v>
      </c>
      <c r="C2187" s="18">
        <f t="shared" si="261"/>
        <v>46749</v>
      </c>
      <c r="D2187" t="str">
        <f t="shared" si="262"/>
        <v>di</v>
      </c>
      <c r="E2187">
        <f t="shared" si="257"/>
        <v>2027</v>
      </c>
      <c r="F2187" t="str">
        <f t="shared" si="258"/>
        <v>Vakantie</v>
      </c>
      <c r="G2187" s="122" t="str">
        <f t="shared" si="259"/>
        <v>Vakantie</v>
      </c>
      <c r="H2187" s="122" t="str">
        <f t="shared" si="260"/>
        <v>Vakantie</v>
      </c>
      <c r="I2187">
        <f t="shared" si="255"/>
        <v>52</v>
      </c>
    </row>
    <row r="2188" spans="1:9" x14ac:dyDescent="0.3">
      <c r="A2188" t="str">
        <f t="shared" si="256"/>
        <v>202752wo</v>
      </c>
      <c r="B2188">
        <f t="shared" si="254"/>
        <v>52</v>
      </c>
      <c r="C2188" s="18">
        <f t="shared" si="261"/>
        <v>46750</v>
      </c>
      <c r="D2188" t="str">
        <f t="shared" si="262"/>
        <v>wo</v>
      </c>
      <c r="E2188">
        <f t="shared" si="257"/>
        <v>2027</v>
      </c>
      <c r="F2188" t="str">
        <f t="shared" si="258"/>
        <v>Vakantie</v>
      </c>
      <c r="G2188" s="122" t="str">
        <f t="shared" si="259"/>
        <v>Vakantie</v>
      </c>
      <c r="H2188" s="122" t="str">
        <f t="shared" si="260"/>
        <v>Vakantie</v>
      </c>
      <c r="I2188">
        <f t="shared" si="255"/>
        <v>52</v>
      </c>
    </row>
    <row r="2189" spans="1:9" x14ac:dyDescent="0.3">
      <c r="A2189" t="str">
        <f t="shared" si="256"/>
        <v>202752do</v>
      </c>
      <c r="B2189">
        <f t="shared" ref="B2189:B2252" si="263">B2182+1</f>
        <v>52</v>
      </c>
      <c r="C2189" s="18">
        <f t="shared" si="261"/>
        <v>46751</v>
      </c>
      <c r="D2189" t="str">
        <f t="shared" si="262"/>
        <v>do</v>
      </c>
      <c r="E2189">
        <f t="shared" si="257"/>
        <v>2027</v>
      </c>
      <c r="F2189" t="str">
        <f t="shared" si="258"/>
        <v>Vakantie</v>
      </c>
      <c r="G2189" s="122" t="str">
        <f t="shared" si="259"/>
        <v>Vakantie</v>
      </c>
      <c r="H2189" s="122" t="str">
        <f t="shared" si="260"/>
        <v>Vakantie</v>
      </c>
      <c r="I2189">
        <f t="shared" ref="I2189:I2252" si="264">+I2182+1</f>
        <v>52</v>
      </c>
    </row>
    <row r="2190" spans="1:9" x14ac:dyDescent="0.3">
      <c r="A2190" t="str">
        <f t="shared" si="256"/>
        <v>202752vr</v>
      </c>
      <c r="B2190">
        <f t="shared" si="263"/>
        <v>52</v>
      </c>
      <c r="C2190" s="18">
        <f t="shared" si="261"/>
        <v>46752</v>
      </c>
      <c r="D2190" t="str">
        <f t="shared" si="262"/>
        <v>vr</v>
      </c>
      <c r="E2190">
        <f t="shared" si="257"/>
        <v>2027</v>
      </c>
      <c r="F2190" t="str">
        <f t="shared" si="258"/>
        <v>Vakantie</v>
      </c>
      <c r="G2190" s="122" t="str">
        <f t="shared" si="259"/>
        <v>Vakantie</v>
      </c>
      <c r="H2190" s="122" t="str">
        <f t="shared" si="260"/>
        <v>Vakantie</v>
      </c>
      <c r="I2190">
        <f t="shared" si="264"/>
        <v>52</v>
      </c>
    </row>
    <row r="2191" spans="1:9" x14ac:dyDescent="0.3">
      <c r="A2191" t="str">
        <f t="shared" si="256"/>
        <v>202752za</v>
      </c>
      <c r="B2191">
        <f t="shared" si="263"/>
        <v>52</v>
      </c>
      <c r="C2191" s="18">
        <f t="shared" si="261"/>
        <v>46753</v>
      </c>
      <c r="D2191" t="str">
        <f t="shared" si="262"/>
        <v>za</v>
      </c>
      <c r="E2191">
        <v>2027</v>
      </c>
      <c r="F2191" t="str">
        <f t="shared" si="258"/>
        <v>Vakantie</v>
      </c>
      <c r="G2191" s="122" t="str">
        <f t="shared" si="259"/>
        <v>Vakantie</v>
      </c>
      <c r="H2191" s="122" t="str">
        <f t="shared" si="260"/>
        <v>Vakantie</v>
      </c>
      <c r="I2191">
        <f t="shared" si="264"/>
        <v>52</v>
      </c>
    </row>
    <row r="2192" spans="1:9" x14ac:dyDescent="0.3">
      <c r="A2192" t="str">
        <f t="shared" si="256"/>
        <v>202752zo</v>
      </c>
      <c r="B2192">
        <f t="shared" si="263"/>
        <v>52</v>
      </c>
      <c r="C2192" s="18">
        <f t="shared" si="261"/>
        <v>46754</v>
      </c>
      <c r="D2192" t="str">
        <f t="shared" si="262"/>
        <v>zo</v>
      </c>
      <c r="E2192">
        <v>2027</v>
      </c>
      <c r="F2192" t="str">
        <f t="shared" si="258"/>
        <v>Vakantie</v>
      </c>
      <c r="G2192" s="122" t="str">
        <f t="shared" si="259"/>
        <v>Vakantie</v>
      </c>
      <c r="H2192" s="122" t="str">
        <f t="shared" si="260"/>
        <v>Vakantie</v>
      </c>
      <c r="I2192">
        <f t="shared" si="264"/>
        <v>52</v>
      </c>
    </row>
    <row r="2193" spans="1:9" x14ac:dyDescent="0.3">
      <c r="A2193" t="str">
        <f t="shared" si="256"/>
        <v>20281ma</v>
      </c>
      <c r="B2193">
        <v>1</v>
      </c>
      <c r="C2193" s="18">
        <f t="shared" si="261"/>
        <v>46755</v>
      </c>
      <c r="D2193" t="str">
        <f t="shared" si="262"/>
        <v>ma</v>
      </c>
      <c r="E2193">
        <f t="shared" si="257"/>
        <v>2028</v>
      </c>
      <c r="F2193" t="str">
        <f t="shared" si="258"/>
        <v>Vakantie</v>
      </c>
      <c r="G2193" s="122" t="str">
        <f t="shared" si="259"/>
        <v>Vakantie</v>
      </c>
      <c r="H2193" s="122" t="str">
        <f t="shared" si="260"/>
        <v>Vakantie</v>
      </c>
      <c r="I2193">
        <v>1</v>
      </c>
    </row>
    <row r="2194" spans="1:9" x14ac:dyDescent="0.3">
      <c r="A2194" t="str">
        <f t="shared" si="256"/>
        <v>20281di</v>
      </c>
      <c r="B2194">
        <v>1</v>
      </c>
      <c r="C2194" s="18">
        <f t="shared" si="261"/>
        <v>46756</v>
      </c>
      <c r="D2194" t="str">
        <f t="shared" si="262"/>
        <v>di</v>
      </c>
      <c r="E2194">
        <f t="shared" si="257"/>
        <v>2028</v>
      </c>
      <c r="F2194" t="str">
        <f t="shared" si="258"/>
        <v>Vakantie</v>
      </c>
      <c r="G2194" s="122" t="str">
        <f t="shared" si="259"/>
        <v>Vakantie</v>
      </c>
      <c r="H2194" s="122" t="str">
        <f t="shared" si="260"/>
        <v>Vakantie</v>
      </c>
      <c r="I2194">
        <v>1</v>
      </c>
    </row>
    <row r="2195" spans="1:9" x14ac:dyDescent="0.3">
      <c r="A2195" t="str">
        <f t="shared" si="256"/>
        <v>20281wo</v>
      </c>
      <c r="B2195">
        <v>1</v>
      </c>
      <c r="C2195" s="18">
        <f t="shared" si="261"/>
        <v>46757</v>
      </c>
      <c r="D2195" t="str">
        <f t="shared" si="262"/>
        <v>wo</v>
      </c>
      <c r="E2195">
        <f t="shared" si="257"/>
        <v>2028</v>
      </c>
      <c r="F2195" t="str">
        <f t="shared" si="258"/>
        <v>Vakantie</v>
      </c>
      <c r="G2195" s="122" t="str">
        <f t="shared" si="259"/>
        <v>Vakantie</v>
      </c>
      <c r="H2195" s="122" t="str">
        <f t="shared" si="260"/>
        <v>Vakantie</v>
      </c>
      <c r="I2195">
        <v>1</v>
      </c>
    </row>
    <row r="2196" spans="1:9" x14ac:dyDescent="0.3">
      <c r="A2196" t="str">
        <f t="shared" si="256"/>
        <v>20281do</v>
      </c>
      <c r="B2196">
        <v>1</v>
      </c>
      <c r="C2196" s="18">
        <f t="shared" si="261"/>
        <v>46758</v>
      </c>
      <c r="D2196" t="str">
        <f t="shared" si="262"/>
        <v>do</v>
      </c>
      <c r="E2196">
        <f t="shared" si="257"/>
        <v>2028</v>
      </c>
      <c r="F2196" t="str">
        <f t="shared" si="258"/>
        <v>Vakantie</v>
      </c>
      <c r="G2196" s="122" t="str">
        <f t="shared" si="259"/>
        <v>Vakantie</v>
      </c>
      <c r="H2196" s="122" t="str">
        <f t="shared" si="260"/>
        <v>Vakantie</v>
      </c>
      <c r="I2196">
        <v>1</v>
      </c>
    </row>
    <row r="2197" spans="1:9" x14ac:dyDescent="0.3">
      <c r="A2197" t="str">
        <f t="shared" si="256"/>
        <v>20281vr</v>
      </c>
      <c r="B2197">
        <v>1</v>
      </c>
      <c r="C2197" s="18">
        <f t="shared" si="261"/>
        <v>46759</v>
      </c>
      <c r="D2197" t="str">
        <f t="shared" si="262"/>
        <v>vr</v>
      </c>
      <c r="E2197">
        <f t="shared" si="257"/>
        <v>2028</v>
      </c>
      <c r="F2197" t="str">
        <f t="shared" si="258"/>
        <v>Vakantie</v>
      </c>
      <c r="G2197" s="122" t="str">
        <f t="shared" si="259"/>
        <v>Vakantie</v>
      </c>
      <c r="H2197" s="122" t="str">
        <f t="shared" si="260"/>
        <v>Vakantie</v>
      </c>
      <c r="I2197">
        <v>1</v>
      </c>
    </row>
    <row r="2198" spans="1:9" x14ac:dyDescent="0.3">
      <c r="A2198" t="str">
        <f t="shared" si="256"/>
        <v>20281za</v>
      </c>
      <c r="B2198">
        <v>1</v>
      </c>
      <c r="C2198" s="18">
        <f t="shared" si="261"/>
        <v>46760</v>
      </c>
      <c r="D2198" t="str">
        <f t="shared" si="262"/>
        <v>za</v>
      </c>
      <c r="E2198">
        <f t="shared" si="257"/>
        <v>2028</v>
      </c>
      <c r="F2198" t="str">
        <f t="shared" si="258"/>
        <v>Vakantie</v>
      </c>
      <c r="G2198" s="122" t="str">
        <f t="shared" si="259"/>
        <v>Vakantie</v>
      </c>
      <c r="H2198" s="122" t="str">
        <f t="shared" si="260"/>
        <v>Vakantie</v>
      </c>
      <c r="I2198">
        <v>1</v>
      </c>
    </row>
    <row r="2199" spans="1:9" x14ac:dyDescent="0.3">
      <c r="A2199" t="str">
        <f t="shared" si="256"/>
        <v>20281zo</v>
      </c>
      <c r="B2199">
        <v>1</v>
      </c>
      <c r="C2199" s="18">
        <f t="shared" si="261"/>
        <v>46761</v>
      </c>
      <c r="D2199" t="str">
        <f t="shared" si="262"/>
        <v>zo</v>
      </c>
      <c r="E2199">
        <f t="shared" si="257"/>
        <v>2028</v>
      </c>
      <c r="F2199" t="str">
        <f t="shared" si="258"/>
        <v>Vakantie</v>
      </c>
      <c r="G2199" s="122" t="str">
        <f t="shared" si="259"/>
        <v>Vakantie</v>
      </c>
      <c r="H2199" s="122" t="str">
        <f t="shared" si="260"/>
        <v>Vakantie</v>
      </c>
      <c r="I2199">
        <v>1</v>
      </c>
    </row>
    <row r="2200" spans="1:9" x14ac:dyDescent="0.3">
      <c r="A2200" t="str">
        <f t="shared" si="256"/>
        <v>20282ma</v>
      </c>
      <c r="B2200">
        <f t="shared" si="263"/>
        <v>2</v>
      </c>
      <c r="C2200" s="18">
        <f t="shared" si="261"/>
        <v>46762</v>
      </c>
      <c r="D2200" t="str">
        <f t="shared" si="262"/>
        <v>ma</v>
      </c>
      <c r="E2200">
        <f t="shared" si="257"/>
        <v>2028</v>
      </c>
      <c r="F2200" t="str">
        <f t="shared" si="258"/>
        <v/>
      </c>
      <c r="G2200" s="122" t="str">
        <f t="shared" si="259"/>
        <v/>
      </c>
      <c r="H2200" s="122" t="str">
        <f t="shared" si="260"/>
        <v/>
      </c>
      <c r="I2200">
        <f t="shared" si="264"/>
        <v>2</v>
      </c>
    </row>
    <row r="2201" spans="1:9" x14ac:dyDescent="0.3">
      <c r="A2201" t="str">
        <f t="shared" si="256"/>
        <v>20282di</v>
      </c>
      <c r="B2201">
        <f t="shared" si="263"/>
        <v>2</v>
      </c>
      <c r="C2201" s="18">
        <f t="shared" si="261"/>
        <v>46763</v>
      </c>
      <c r="D2201" t="str">
        <f t="shared" si="262"/>
        <v>di</v>
      </c>
      <c r="E2201">
        <f t="shared" si="257"/>
        <v>2028</v>
      </c>
      <c r="F2201" t="str">
        <f t="shared" si="258"/>
        <v/>
      </c>
      <c r="G2201" s="122" t="str">
        <f t="shared" si="259"/>
        <v/>
      </c>
      <c r="H2201" s="122" t="str">
        <f t="shared" si="260"/>
        <v/>
      </c>
      <c r="I2201">
        <f t="shared" si="264"/>
        <v>2</v>
      </c>
    </row>
    <row r="2202" spans="1:9" x14ac:dyDescent="0.3">
      <c r="A2202" t="str">
        <f t="shared" si="256"/>
        <v>20282wo</v>
      </c>
      <c r="B2202">
        <f t="shared" si="263"/>
        <v>2</v>
      </c>
      <c r="C2202" s="18">
        <f t="shared" si="261"/>
        <v>46764</v>
      </c>
      <c r="D2202" t="str">
        <f t="shared" si="262"/>
        <v>wo</v>
      </c>
      <c r="E2202">
        <f t="shared" si="257"/>
        <v>2028</v>
      </c>
      <c r="F2202" t="str">
        <f t="shared" si="258"/>
        <v/>
      </c>
      <c r="G2202" s="122" t="str">
        <f t="shared" si="259"/>
        <v/>
      </c>
      <c r="H2202" s="122" t="str">
        <f t="shared" si="260"/>
        <v/>
      </c>
      <c r="I2202">
        <f t="shared" si="264"/>
        <v>2</v>
      </c>
    </row>
    <row r="2203" spans="1:9" x14ac:dyDescent="0.3">
      <c r="A2203" t="str">
        <f t="shared" si="256"/>
        <v>20282do</v>
      </c>
      <c r="B2203">
        <f t="shared" si="263"/>
        <v>2</v>
      </c>
      <c r="C2203" s="18">
        <f t="shared" si="261"/>
        <v>46765</v>
      </c>
      <c r="D2203" t="str">
        <f t="shared" si="262"/>
        <v>do</v>
      </c>
      <c r="E2203">
        <f t="shared" si="257"/>
        <v>2028</v>
      </c>
      <c r="F2203" t="str">
        <f t="shared" si="258"/>
        <v/>
      </c>
      <c r="G2203" s="122" t="str">
        <f t="shared" si="259"/>
        <v/>
      </c>
      <c r="H2203" s="122" t="str">
        <f t="shared" si="260"/>
        <v/>
      </c>
      <c r="I2203">
        <f t="shared" si="264"/>
        <v>2</v>
      </c>
    </row>
    <row r="2204" spans="1:9" x14ac:dyDescent="0.3">
      <c r="A2204" t="str">
        <f t="shared" si="256"/>
        <v>20282vr</v>
      </c>
      <c r="B2204">
        <f t="shared" si="263"/>
        <v>2</v>
      </c>
      <c r="C2204" s="18">
        <f t="shared" si="261"/>
        <v>46766</v>
      </c>
      <c r="D2204" t="str">
        <f t="shared" si="262"/>
        <v>vr</v>
      </c>
      <c r="E2204">
        <f t="shared" si="257"/>
        <v>2028</v>
      </c>
      <c r="F2204" t="str">
        <f t="shared" si="258"/>
        <v/>
      </c>
      <c r="G2204" s="122" t="str">
        <f t="shared" si="259"/>
        <v/>
      </c>
      <c r="H2204" s="122" t="str">
        <f t="shared" si="260"/>
        <v/>
      </c>
      <c r="I2204">
        <f t="shared" si="264"/>
        <v>2</v>
      </c>
    </row>
    <row r="2205" spans="1:9" x14ac:dyDescent="0.3">
      <c r="A2205" t="str">
        <f t="shared" si="256"/>
        <v>20282za</v>
      </c>
      <c r="B2205">
        <f t="shared" si="263"/>
        <v>2</v>
      </c>
      <c r="C2205" s="18">
        <f t="shared" si="261"/>
        <v>46767</v>
      </c>
      <c r="D2205" t="str">
        <f t="shared" si="262"/>
        <v>za</v>
      </c>
      <c r="E2205">
        <f t="shared" si="257"/>
        <v>2028</v>
      </c>
      <c r="F2205" t="str">
        <f t="shared" si="258"/>
        <v/>
      </c>
      <c r="G2205" s="122" t="str">
        <f t="shared" si="259"/>
        <v/>
      </c>
      <c r="H2205" s="122" t="str">
        <f t="shared" si="260"/>
        <v/>
      </c>
      <c r="I2205">
        <f t="shared" si="264"/>
        <v>2</v>
      </c>
    </row>
    <row r="2206" spans="1:9" x14ac:dyDescent="0.3">
      <c r="A2206" t="str">
        <f t="shared" si="256"/>
        <v>20282zo</v>
      </c>
      <c r="B2206">
        <f t="shared" si="263"/>
        <v>2</v>
      </c>
      <c r="C2206" s="18">
        <f t="shared" si="261"/>
        <v>46768</v>
      </c>
      <c r="D2206" t="str">
        <f t="shared" si="262"/>
        <v>zo</v>
      </c>
      <c r="E2206">
        <f t="shared" si="257"/>
        <v>2028</v>
      </c>
      <c r="F2206" t="str">
        <f t="shared" si="258"/>
        <v/>
      </c>
      <c r="G2206" s="122" t="str">
        <f t="shared" si="259"/>
        <v/>
      </c>
      <c r="H2206" s="122" t="str">
        <f t="shared" si="260"/>
        <v/>
      </c>
      <c r="I2206">
        <f t="shared" si="264"/>
        <v>2</v>
      </c>
    </row>
    <row r="2207" spans="1:9" x14ac:dyDescent="0.3">
      <c r="A2207" t="str">
        <f t="shared" si="256"/>
        <v>20283ma</v>
      </c>
      <c r="B2207">
        <f t="shared" si="263"/>
        <v>3</v>
      </c>
      <c r="C2207" s="18">
        <f t="shared" si="261"/>
        <v>46769</v>
      </c>
      <c r="D2207" t="str">
        <f t="shared" si="262"/>
        <v>ma</v>
      </c>
      <c r="E2207">
        <f t="shared" si="257"/>
        <v>2028</v>
      </c>
      <c r="F2207" t="str">
        <f t="shared" si="258"/>
        <v/>
      </c>
      <c r="G2207" s="122" t="str">
        <f t="shared" si="259"/>
        <v/>
      </c>
      <c r="H2207" s="122" t="str">
        <f t="shared" si="260"/>
        <v/>
      </c>
      <c r="I2207">
        <f t="shared" si="264"/>
        <v>3</v>
      </c>
    </row>
    <row r="2208" spans="1:9" x14ac:dyDescent="0.3">
      <c r="A2208" t="str">
        <f t="shared" si="256"/>
        <v>20283di</v>
      </c>
      <c r="B2208">
        <f t="shared" si="263"/>
        <v>3</v>
      </c>
      <c r="C2208" s="18">
        <f t="shared" si="261"/>
        <v>46770</v>
      </c>
      <c r="D2208" t="str">
        <f t="shared" si="262"/>
        <v>di</v>
      </c>
      <c r="E2208">
        <f t="shared" si="257"/>
        <v>2028</v>
      </c>
      <c r="F2208" t="str">
        <f t="shared" si="258"/>
        <v/>
      </c>
      <c r="G2208" s="122" t="str">
        <f t="shared" si="259"/>
        <v/>
      </c>
      <c r="H2208" s="122" t="str">
        <f t="shared" si="260"/>
        <v/>
      </c>
      <c r="I2208">
        <f t="shared" si="264"/>
        <v>3</v>
      </c>
    </row>
    <row r="2209" spans="1:9" x14ac:dyDescent="0.3">
      <c r="A2209" t="str">
        <f t="shared" si="256"/>
        <v>20283wo</v>
      </c>
      <c r="B2209">
        <f t="shared" si="263"/>
        <v>3</v>
      </c>
      <c r="C2209" s="18">
        <f t="shared" si="261"/>
        <v>46771</v>
      </c>
      <c r="D2209" t="str">
        <f t="shared" si="262"/>
        <v>wo</v>
      </c>
      <c r="E2209">
        <f t="shared" si="257"/>
        <v>2028</v>
      </c>
      <c r="F2209" t="str">
        <f t="shared" si="258"/>
        <v/>
      </c>
      <c r="G2209" s="122" t="str">
        <f t="shared" si="259"/>
        <v/>
      </c>
      <c r="H2209" s="122" t="str">
        <f t="shared" si="260"/>
        <v/>
      </c>
      <c r="I2209">
        <f t="shared" si="264"/>
        <v>3</v>
      </c>
    </row>
    <row r="2210" spans="1:9" x14ac:dyDescent="0.3">
      <c r="A2210" t="str">
        <f t="shared" si="256"/>
        <v>20283do</v>
      </c>
      <c r="B2210">
        <f t="shared" si="263"/>
        <v>3</v>
      </c>
      <c r="C2210" s="18">
        <f t="shared" si="261"/>
        <v>46772</v>
      </c>
      <c r="D2210" t="str">
        <f t="shared" si="262"/>
        <v>do</v>
      </c>
      <c r="E2210">
        <f t="shared" si="257"/>
        <v>2028</v>
      </c>
      <c r="F2210" t="str">
        <f t="shared" si="258"/>
        <v/>
      </c>
      <c r="G2210" s="122" t="str">
        <f t="shared" si="259"/>
        <v/>
      </c>
      <c r="H2210" s="122" t="str">
        <f t="shared" si="260"/>
        <v/>
      </c>
      <c r="I2210">
        <f t="shared" si="264"/>
        <v>3</v>
      </c>
    </row>
    <row r="2211" spans="1:9" x14ac:dyDescent="0.3">
      <c r="A2211" t="str">
        <f t="shared" si="256"/>
        <v>20283vr</v>
      </c>
      <c r="B2211">
        <f t="shared" si="263"/>
        <v>3</v>
      </c>
      <c r="C2211" s="18">
        <f t="shared" si="261"/>
        <v>46773</v>
      </c>
      <c r="D2211" t="str">
        <f t="shared" si="262"/>
        <v>vr</v>
      </c>
      <c r="E2211">
        <f t="shared" si="257"/>
        <v>2028</v>
      </c>
      <c r="F2211" t="str">
        <f t="shared" si="258"/>
        <v/>
      </c>
      <c r="G2211" s="122" t="str">
        <f t="shared" si="259"/>
        <v/>
      </c>
      <c r="H2211" s="122" t="str">
        <f t="shared" si="260"/>
        <v/>
      </c>
      <c r="I2211">
        <f t="shared" si="264"/>
        <v>3</v>
      </c>
    </row>
    <row r="2212" spans="1:9" x14ac:dyDescent="0.3">
      <c r="A2212" t="str">
        <f t="shared" si="256"/>
        <v>20283za</v>
      </c>
      <c r="B2212">
        <f t="shared" si="263"/>
        <v>3</v>
      </c>
      <c r="C2212" s="18">
        <f t="shared" si="261"/>
        <v>46774</v>
      </c>
      <c r="D2212" t="str">
        <f t="shared" si="262"/>
        <v>za</v>
      </c>
      <c r="E2212">
        <f t="shared" si="257"/>
        <v>2028</v>
      </c>
      <c r="F2212" t="str">
        <f t="shared" si="258"/>
        <v/>
      </c>
      <c r="G2212" s="122" t="str">
        <f t="shared" si="259"/>
        <v/>
      </c>
      <c r="H2212" s="122" t="str">
        <f t="shared" si="260"/>
        <v/>
      </c>
      <c r="I2212">
        <f t="shared" si="264"/>
        <v>3</v>
      </c>
    </row>
    <row r="2213" spans="1:9" x14ac:dyDescent="0.3">
      <c r="A2213" t="str">
        <f t="shared" si="256"/>
        <v>20283zo</v>
      </c>
      <c r="B2213">
        <f t="shared" si="263"/>
        <v>3</v>
      </c>
      <c r="C2213" s="18">
        <f t="shared" si="261"/>
        <v>46775</v>
      </c>
      <c r="D2213" t="str">
        <f t="shared" si="262"/>
        <v>zo</v>
      </c>
      <c r="E2213">
        <f t="shared" si="257"/>
        <v>2028</v>
      </c>
      <c r="F2213" t="str">
        <f t="shared" si="258"/>
        <v/>
      </c>
      <c r="G2213" s="122" t="str">
        <f t="shared" si="259"/>
        <v/>
      </c>
      <c r="H2213" s="122" t="str">
        <f t="shared" si="260"/>
        <v/>
      </c>
      <c r="I2213">
        <f t="shared" si="264"/>
        <v>3</v>
      </c>
    </row>
    <row r="2214" spans="1:9" x14ac:dyDescent="0.3">
      <c r="A2214" t="str">
        <f t="shared" si="256"/>
        <v>20284ma</v>
      </c>
      <c r="B2214">
        <f t="shared" si="263"/>
        <v>4</v>
      </c>
      <c r="C2214" s="18">
        <f t="shared" si="261"/>
        <v>46776</v>
      </c>
      <c r="D2214" t="str">
        <f t="shared" si="262"/>
        <v>ma</v>
      </c>
      <c r="E2214">
        <f t="shared" si="257"/>
        <v>2028</v>
      </c>
      <c r="F2214" t="str">
        <f t="shared" si="258"/>
        <v/>
      </c>
      <c r="G2214" s="122" t="str">
        <f t="shared" si="259"/>
        <v/>
      </c>
      <c r="H2214" s="122" t="str">
        <f t="shared" si="260"/>
        <v/>
      </c>
      <c r="I2214">
        <f t="shared" si="264"/>
        <v>4</v>
      </c>
    </row>
    <row r="2215" spans="1:9" x14ac:dyDescent="0.3">
      <c r="A2215" t="str">
        <f t="shared" si="256"/>
        <v>20284di</v>
      </c>
      <c r="B2215">
        <f t="shared" si="263"/>
        <v>4</v>
      </c>
      <c r="C2215" s="18">
        <f t="shared" si="261"/>
        <v>46777</v>
      </c>
      <c r="D2215" t="str">
        <f t="shared" si="262"/>
        <v>di</v>
      </c>
      <c r="E2215">
        <f t="shared" si="257"/>
        <v>2028</v>
      </c>
      <c r="F2215" t="str">
        <f t="shared" si="258"/>
        <v/>
      </c>
      <c r="G2215" s="122" t="str">
        <f t="shared" si="259"/>
        <v/>
      </c>
      <c r="H2215" s="122" t="str">
        <f t="shared" si="260"/>
        <v/>
      </c>
      <c r="I2215">
        <f t="shared" si="264"/>
        <v>4</v>
      </c>
    </row>
    <row r="2216" spans="1:9" x14ac:dyDescent="0.3">
      <c r="A2216" t="str">
        <f t="shared" si="256"/>
        <v>20284wo</v>
      </c>
      <c r="B2216">
        <f t="shared" si="263"/>
        <v>4</v>
      </c>
      <c r="C2216" s="18">
        <f t="shared" si="261"/>
        <v>46778</v>
      </c>
      <c r="D2216" t="str">
        <f t="shared" si="262"/>
        <v>wo</v>
      </c>
      <c r="E2216">
        <f t="shared" si="257"/>
        <v>2028</v>
      </c>
      <c r="F2216" t="str">
        <f t="shared" si="258"/>
        <v/>
      </c>
      <c r="G2216" s="122" t="str">
        <f t="shared" si="259"/>
        <v/>
      </c>
      <c r="H2216" s="122" t="str">
        <f t="shared" si="260"/>
        <v/>
      </c>
      <c r="I2216">
        <f t="shared" si="264"/>
        <v>4</v>
      </c>
    </row>
    <row r="2217" spans="1:9" x14ac:dyDescent="0.3">
      <c r="A2217" t="str">
        <f t="shared" si="256"/>
        <v>20284do</v>
      </c>
      <c r="B2217">
        <f t="shared" si="263"/>
        <v>4</v>
      </c>
      <c r="C2217" s="18">
        <f t="shared" si="261"/>
        <v>46779</v>
      </c>
      <c r="D2217" t="str">
        <f t="shared" si="262"/>
        <v>do</v>
      </c>
      <c r="E2217">
        <f t="shared" si="257"/>
        <v>2028</v>
      </c>
      <c r="F2217" t="str">
        <f t="shared" si="258"/>
        <v/>
      </c>
      <c r="G2217" s="122" t="str">
        <f t="shared" si="259"/>
        <v/>
      </c>
      <c r="H2217" s="122" t="str">
        <f t="shared" si="260"/>
        <v/>
      </c>
      <c r="I2217">
        <f t="shared" si="264"/>
        <v>4</v>
      </c>
    </row>
    <row r="2218" spans="1:9" x14ac:dyDescent="0.3">
      <c r="A2218" t="str">
        <f t="shared" si="256"/>
        <v>20284vr</v>
      </c>
      <c r="B2218">
        <f t="shared" si="263"/>
        <v>4</v>
      </c>
      <c r="C2218" s="18">
        <f t="shared" si="261"/>
        <v>46780</v>
      </c>
      <c r="D2218" t="str">
        <f t="shared" si="262"/>
        <v>vr</v>
      </c>
      <c r="E2218">
        <f t="shared" si="257"/>
        <v>2028</v>
      </c>
      <c r="F2218" t="str">
        <f t="shared" si="258"/>
        <v/>
      </c>
      <c r="G2218" s="122" t="str">
        <f t="shared" si="259"/>
        <v/>
      </c>
      <c r="H2218" s="122" t="str">
        <f t="shared" si="260"/>
        <v/>
      </c>
      <c r="I2218">
        <f t="shared" si="264"/>
        <v>4</v>
      </c>
    </row>
    <row r="2219" spans="1:9" x14ac:dyDescent="0.3">
      <c r="A2219" t="str">
        <f t="shared" si="256"/>
        <v>20284za</v>
      </c>
      <c r="B2219">
        <f t="shared" si="263"/>
        <v>4</v>
      </c>
      <c r="C2219" s="18">
        <f t="shared" si="261"/>
        <v>46781</v>
      </c>
      <c r="D2219" t="str">
        <f t="shared" si="262"/>
        <v>za</v>
      </c>
      <c r="E2219">
        <f t="shared" si="257"/>
        <v>2028</v>
      </c>
      <c r="F2219" t="str">
        <f t="shared" si="258"/>
        <v/>
      </c>
      <c r="G2219" s="122" t="str">
        <f t="shared" si="259"/>
        <v/>
      </c>
      <c r="H2219" s="122" t="str">
        <f t="shared" si="260"/>
        <v/>
      </c>
      <c r="I2219">
        <f t="shared" si="264"/>
        <v>4</v>
      </c>
    </row>
    <row r="2220" spans="1:9" x14ac:dyDescent="0.3">
      <c r="A2220" t="str">
        <f t="shared" si="256"/>
        <v>20284zo</v>
      </c>
      <c r="B2220">
        <f t="shared" si="263"/>
        <v>4</v>
      </c>
      <c r="C2220" s="18">
        <f t="shared" si="261"/>
        <v>46782</v>
      </c>
      <c r="D2220" t="str">
        <f t="shared" si="262"/>
        <v>zo</v>
      </c>
      <c r="E2220">
        <f t="shared" si="257"/>
        <v>2028</v>
      </c>
      <c r="F2220" t="str">
        <f t="shared" si="258"/>
        <v/>
      </c>
      <c r="G2220" s="122" t="str">
        <f t="shared" si="259"/>
        <v/>
      </c>
      <c r="H2220" s="122" t="str">
        <f t="shared" si="260"/>
        <v/>
      </c>
      <c r="I2220">
        <f t="shared" si="264"/>
        <v>4</v>
      </c>
    </row>
    <row r="2221" spans="1:9" x14ac:dyDescent="0.3">
      <c r="A2221" t="str">
        <f t="shared" si="256"/>
        <v>20285ma</v>
      </c>
      <c r="B2221">
        <f t="shared" si="263"/>
        <v>5</v>
      </c>
      <c r="C2221" s="18">
        <f t="shared" si="261"/>
        <v>46783</v>
      </c>
      <c r="D2221" t="str">
        <f t="shared" si="262"/>
        <v>ma</v>
      </c>
      <c r="E2221">
        <f t="shared" si="257"/>
        <v>2028</v>
      </c>
      <c r="F2221" t="str">
        <f t="shared" si="258"/>
        <v/>
      </c>
      <c r="G2221" s="122" t="str">
        <f t="shared" si="259"/>
        <v/>
      </c>
      <c r="H2221" s="122" t="str">
        <f t="shared" si="260"/>
        <v/>
      </c>
      <c r="I2221">
        <f t="shared" si="264"/>
        <v>5</v>
      </c>
    </row>
    <row r="2222" spans="1:9" x14ac:dyDescent="0.3">
      <c r="A2222" t="str">
        <f t="shared" si="256"/>
        <v>20285di</v>
      </c>
      <c r="B2222">
        <f t="shared" si="263"/>
        <v>5</v>
      </c>
      <c r="C2222" s="18">
        <f t="shared" si="261"/>
        <v>46784</v>
      </c>
      <c r="D2222" t="str">
        <f t="shared" si="262"/>
        <v>di</v>
      </c>
      <c r="E2222">
        <f t="shared" si="257"/>
        <v>2028</v>
      </c>
      <c r="F2222" t="str">
        <f t="shared" si="258"/>
        <v/>
      </c>
      <c r="G2222" s="122" t="str">
        <f t="shared" si="259"/>
        <v/>
      </c>
      <c r="H2222" s="122" t="str">
        <f t="shared" si="260"/>
        <v/>
      </c>
      <c r="I2222">
        <f t="shared" si="264"/>
        <v>5</v>
      </c>
    </row>
    <row r="2223" spans="1:9" x14ac:dyDescent="0.3">
      <c r="A2223" t="str">
        <f t="shared" si="256"/>
        <v>20285wo</v>
      </c>
      <c r="B2223">
        <f t="shared" si="263"/>
        <v>5</v>
      </c>
      <c r="C2223" s="18">
        <f t="shared" si="261"/>
        <v>46785</v>
      </c>
      <c r="D2223" t="str">
        <f t="shared" si="262"/>
        <v>wo</v>
      </c>
      <c r="E2223">
        <f t="shared" si="257"/>
        <v>2028</v>
      </c>
      <c r="F2223" t="str">
        <f t="shared" si="258"/>
        <v/>
      </c>
      <c r="G2223" s="122" t="str">
        <f t="shared" si="259"/>
        <v/>
      </c>
      <c r="H2223" s="122" t="str">
        <f t="shared" si="260"/>
        <v/>
      </c>
      <c r="I2223">
        <f t="shared" si="264"/>
        <v>5</v>
      </c>
    </row>
    <row r="2224" spans="1:9" x14ac:dyDescent="0.3">
      <c r="A2224" t="str">
        <f t="shared" si="256"/>
        <v>20285do</v>
      </c>
      <c r="B2224">
        <f t="shared" si="263"/>
        <v>5</v>
      </c>
      <c r="C2224" s="18">
        <f t="shared" si="261"/>
        <v>46786</v>
      </c>
      <c r="D2224" t="str">
        <f t="shared" si="262"/>
        <v>do</v>
      </c>
      <c r="E2224">
        <f t="shared" si="257"/>
        <v>2028</v>
      </c>
      <c r="F2224" t="str">
        <f t="shared" si="258"/>
        <v/>
      </c>
      <c r="G2224" s="122" t="str">
        <f t="shared" si="259"/>
        <v/>
      </c>
      <c r="H2224" s="122" t="str">
        <f t="shared" si="260"/>
        <v/>
      </c>
      <c r="I2224">
        <f t="shared" si="264"/>
        <v>5</v>
      </c>
    </row>
    <row r="2225" spans="1:9" x14ac:dyDescent="0.3">
      <c r="A2225" t="str">
        <f t="shared" si="256"/>
        <v>20285vr</v>
      </c>
      <c r="B2225">
        <f t="shared" si="263"/>
        <v>5</v>
      </c>
      <c r="C2225" s="18">
        <f t="shared" si="261"/>
        <v>46787</v>
      </c>
      <c r="D2225" t="str">
        <f t="shared" si="262"/>
        <v>vr</v>
      </c>
      <c r="E2225">
        <f t="shared" si="257"/>
        <v>2028</v>
      </c>
      <c r="F2225" t="str">
        <f t="shared" si="258"/>
        <v/>
      </c>
      <c r="G2225" s="122" t="str">
        <f t="shared" si="259"/>
        <v/>
      </c>
      <c r="H2225" s="122" t="str">
        <f t="shared" si="260"/>
        <v/>
      </c>
      <c r="I2225">
        <f t="shared" si="264"/>
        <v>5</v>
      </c>
    </row>
    <row r="2226" spans="1:9" x14ac:dyDescent="0.3">
      <c r="A2226" t="str">
        <f t="shared" si="256"/>
        <v>20285za</v>
      </c>
      <c r="B2226">
        <f t="shared" si="263"/>
        <v>5</v>
      </c>
      <c r="C2226" s="18">
        <f t="shared" si="261"/>
        <v>46788</v>
      </c>
      <c r="D2226" t="str">
        <f t="shared" si="262"/>
        <v>za</v>
      </c>
      <c r="E2226">
        <f t="shared" si="257"/>
        <v>2028</v>
      </c>
      <c r="F2226" t="str">
        <f t="shared" si="258"/>
        <v/>
      </c>
      <c r="G2226" s="122" t="str">
        <f t="shared" si="259"/>
        <v/>
      </c>
      <c r="H2226" s="122" t="str">
        <f t="shared" si="260"/>
        <v/>
      </c>
      <c r="I2226">
        <f t="shared" si="264"/>
        <v>5</v>
      </c>
    </row>
    <row r="2227" spans="1:9" x14ac:dyDescent="0.3">
      <c r="A2227" t="str">
        <f t="shared" si="256"/>
        <v>20285zo</v>
      </c>
      <c r="B2227">
        <f t="shared" si="263"/>
        <v>5</v>
      </c>
      <c r="C2227" s="18">
        <f t="shared" si="261"/>
        <v>46789</v>
      </c>
      <c r="D2227" t="str">
        <f t="shared" si="262"/>
        <v>zo</v>
      </c>
      <c r="E2227">
        <f t="shared" si="257"/>
        <v>2028</v>
      </c>
      <c r="F2227" t="str">
        <f t="shared" si="258"/>
        <v/>
      </c>
      <c r="G2227" s="122" t="str">
        <f t="shared" si="259"/>
        <v/>
      </c>
      <c r="H2227" s="122" t="str">
        <f t="shared" si="260"/>
        <v/>
      </c>
      <c r="I2227">
        <f t="shared" si="264"/>
        <v>5</v>
      </c>
    </row>
    <row r="2228" spans="1:9" x14ac:dyDescent="0.3">
      <c r="A2228" t="str">
        <f t="shared" si="256"/>
        <v>20286ma</v>
      </c>
      <c r="B2228">
        <f t="shared" si="263"/>
        <v>6</v>
      </c>
      <c r="C2228" s="18">
        <f t="shared" si="261"/>
        <v>46790</v>
      </c>
      <c r="D2228" t="str">
        <f t="shared" si="262"/>
        <v>ma</v>
      </c>
      <c r="E2228">
        <f t="shared" si="257"/>
        <v>2028</v>
      </c>
      <c r="F2228" t="str">
        <f t="shared" si="258"/>
        <v/>
      </c>
      <c r="G2228" s="122" t="str">
        <f t="shared" si="259"/>
        <v/>
      </c>
      <c r="H2228" s="122" t="str">
        <f t="shared" si="260"/>
        <v/>
      </c>
      <c r="I2228">
        <f t="shared" si="264"/>
        <v>6</v>
      </c>
    </row>
    <row r="2229" spans="1:9" x14ac:dyDescent="0.3">
      <c r="A2229" t="str">
        <f t="shared" si="256"/>
        <v>20286di</v>
      </c>
      <c r="B2229">
        <f t="shared" si="263"/>
        <v>6</v>
      </c>
      <c r="C2229" s="18">
        <f t="shared" si="261"/>
        <v>46791</v>
      </c>
      <c r="D2229" t="str">
        <f t="shared" si="262"/>
        <v>di</v>
      </c>
      <c r="E2229">
        <f t="shared" si="257"/>
        <v>2028</v>
      </c>
      <c r="F2229" t="str">
        <f t="shared" si="258"/>
        <v/>
      </c>
      <c r="G2229" s="122" t="str">
        <f t="shared" si="259"/>
        <v/>
      </c>
      <c r="H2229" s="122" t="str">
        <f t="shared" si="260"/>
        <v/>
      </c>
      <c r="I2229">
        <f t="shared" si="264"/>
        <v>6</v>
      </c>
    </row>
    <row r="2230" spans="1:9" x14ac:dyDescent="0.3">
      <c r="A2230" t="str">
        <f t="shared" si="256"/>
        <v>20286wo</v>
      </c>
      <c r="B2230">
        <f t="shared" si="263"/>
        <v>6</v>
      </c>
      <c r="C2230" s="18">
        <f t="shared" si="261"/>
        <v>46792</v>
      </c>
      <c r="D2230" t="str">
        <f t="shared" si="262"/>
        <v>wo</v>
      </c>
      <c r="E2230">
        <f t="shared" si="257"/>
        <v>2028</v>
      </c>
      <c r="F2230" t="str">
        <f t="shared" si="258"/>
        <v/>
      </c>
      <c r="G2230" s="122" t="str">
        <f t="shared" si="259"/>
        <v/>
      </c>
      <c r="H2230" s="122" t="str">
        <f t="shared" si="260"/>
        <v/>
      </c>
      <c r="I2230">
        <f t="shared" si="264"/>
        <v>6</v>
      </c>
    </row>
    <row r="2231" spans="1:9" x14ac:dyDescent="0.3">
      <c r="A2231" t="str">
        <f t="shared" si="256"/>
        <v>20286do</v>
      </c>
      <c r="B2231">
        <f t="shared" si="263"/>
        <v>6</v>
      </c>
      <c r="C2231" s="18">
        <f t="shared" si="261"/>
        <v>46793</v>
      </c>
      <c r="D2231" t="str">
        <f t="shared" si="262"/>
        <v>do</v>
      </c>
      <c r="E2231">
        <f t="shared" si="257"/>
        <v>2028</v>
      </c>
      <c r="F2231" t="str">
        <f t="shared" si="258"/>
        <v/>
      </c>
      <c r="G2231" s="122" t="str">
        <f t="shared" si="259"/>
        <v/>
      </c>
      <c r="H2231" s="122" t="str">
        <f t="shared" si="260"/>
        <v/>
      </c>
      <c r="I2231">
        <f t="shared" si="264"/>
        <v>6</v>
      </c>
    </row>
    <row r="2232" spans="1:9" x14ac:dyDescent="0.3">
      <c r="A2232" t="str">
        <f t="shared" si="256"/>
        <v>20286vr</v>
      </c>
      <c r="B2232">
        <f t="shared" si="263"/>
        <v>6</v>
      </c>
      <c r="C2232" s="18">
        <f t="shared" si="261"/>
        <v>46794</v>
      </c>
      <c r="D2232" t="str">
        <f t="shared" si="262"/>
        <v>vr</v>
      </c>
      <c r="E2232">
        <f t="shared" si="257"/>
        <v>2028</v>
      </c>
      <c r="F2232" t="str">
        <f t="shared" si="258"/>
        <v/>
      </c>
      <c r="G2232" s="122" t="str">
        <f t="shared" si="259"/>
        <v/>
      </c>
      <c r="H2232" s="122" t="str">
        <f t="shared" si="260"/>
        <v/>
      </c>
      <c r="I2232">
        <f t="shared" si="264"/>
        <v>6</v>
      </c>
    </row>
    <row r="2233" spans="1:9" x14ac:dyDescent="0.3">
      <c r="A2233" t="str">
        <f t="shared" si="256"/>
        <v>20286za</v>
      </c>
      <c r="B2233">
        <f t="shared" si="263"/>
        <v>6</v>
      </c>
      <c r="C2233" s="18">
        <f t="shared" si="261"/>
        <v>46795</v>
      </c>
      <c r="D2233" t="str">
        <f t="shared" si="262"/>
        <v>za</v>
      </c>
      <c r="E2233">
        <f t="shared" si="257"/>
        <v>2028</v>
      </c>
      <c r="F2233" t="str">
        <f t="shared" si="258"/>
        <v/>
      </c>
      <c r="G2233" s="122" t="str">
        <f t="shared" si="259"/>
        <v/>
      </c>
      <c r="H2233" s="122" t="str">
        <f t="shared" si="260"/>
        <v/>
      </c>
      <c r="I2233">
        <f t="shared" si="264"/>
        <v>6</v>
      </c>
    </row>
    <row r="2234" spans="1:9" x14ac:dyDescent="0.3">
      <c r="A2234" t="str">
        <f t="shared" ref="A2234:A2263" si="265">E2234&amp;B2234&amp;D2234</f>
        <v>20286zo</v>
      </c>
      <c r="B2234">
        <f t="shared" si="263"/>
        <v>6</v>
      </c>
      <c r="C2234" s="18">
        <f t="shared" si="261"/>
        <v>46796</v>
      </c>
      <c r="D2234" t="str">
        <f t="shared" si="262"/>
        <v>zo</v>
      </c>
      <c r="E2234">
        <f t="shared" ref="E2234:E2263" si="266">YEAR(C2234)</f>
        <v>2028</v>
      </c>
      <c r="F2234" t="str">
        <f t="shared" ref="F2234:F2263" si="267">IF(AND(C2234&gt;=$N$4,C2234&lt;=$O$4),"Vakantie",IF(AND(C2234&gt;=$N$5,C2234&lt;=$O$5),"Vakantie",IF(AND(C2234&gt;=$N$6,C2234&lt;=$O$6),"Vakantie",IF(AND(C2234&gt;=$N$7,C2234&lt;=$O$7),"Vakantie",IF(AND(C2234&gt;=$N$8,C2234&lt;=$O$8),"Vakantie",IF(AND(C2234&gt;=$N$9,C2234&lt;=$O$9),"Vakantie",IF(AND(C2234&gt;=$N$10,C2234&lt;=$O$10),"Vakantie",IF(AND(C2234&gt;=$N$11,C2234&lt;=$O$11),"Vakantie",IF(AND(C2234&gt;=$N$12,C2234&lt;=$O$12),"Vakantie",IF(AND(C2234&gt;=$N$13,C2234&lt;=$O$13),"Vakantie",IF(AND(C2234&gt;=$N$14,C2234&lt;=$O$14),"Vakantie",IF(AND(C2234&gt;=$N$15,C2234&lt;=$O$15),"Vakantie",IF(AND(C2234&gt;=$N$16,C2234&lt;=$O$16),"Vakantie",IF(AND(C2234&gt;=$N$17,C2234&lt;=$O$17),"Vakantie",IF(AND(C2234&gt;=$N$18,C2234&lt;=$O$18),"Vakantie",IF(AND(C2234&gt;=$N$19,C2234&lt;=$O$19),"Vakantie",IF(AND(C2234&gt;=$N$20,C2234&lt;=$O$20),"Vakantie",IF(AND(C2234&gt;=$N$21,C2234&lt;=$O$21),"Vakantie",IF(AND(C2234&gt;=$N$22,C2234&lt;=$O$22),"Vakantie",IF(AND(C2234&gt;=$N$23,C2234&lt;=$O$23),"Vakantie",IF(AND(C2234&gt;=$N$24,C2234&lt;=$O$24),"Vakantie",IF(AND(C2234&gt;=$N$25,C2234&lt;=$O$25),"Vakantie",IF(AND(C2234&gt;=$N$26,C2234&lt;=$O$26),"Vakantie",IF(AND(C2234&gt;=$N$27,C2234&lt;=$O$27),"Vakantie",IF(AND(C2234&gt;=$N$28,C2234&lt;=$O$28),"Vakantie",IF(AND(C2234&gt;=$N$29,C2234&lt;=$O$29),"Vakantie",IF(AND(C2234&gt;=$N$30,C2234&lt;=$O$30),"Vakantie",IF(AND(C2234&gt;=$N$31,C2234&lt;=$O$31),"Vakantie",IF(AND(C2234&gt;=$N$32,C2234&lt;=$O$32),"Vakantie",IF(AND(C2234&gt;=$N$33,C2234&lt;=$O$33),"Vakantie",IF(AND(C2234&gt;=$N$34,C2234&lt;=$O$34),"Vakantie",IF(AND(C2234&gt;=$N$35,C2234&lt;=$O$35),"Vakantie",IF(AND(C2234&gt;=$N$36,C2234&lt;=$O$36),"Vakantie",IF(AND(C2234&gt;=$N$37,C2234&lt;=$O$37),"Vakantie",IF(AND(C2234&gt;=$N$38,C2234&lt;=$O$38),"Vakantie",IF(AND(C2234&gt;=$N$39,C2234&lt;=$O$39),"Vakantie",IF(AND(C2234&gt;=$N$40,C2234&lt;=$O$40),"Vakantie",IF(AND(C2234&gt;=$N$41,C2234&lt;=$O$41),"Vakantie",IF(AND(C2234&gt;=$N$42,C2234&lt;=$O$42),"Vakantie",IF(AND(C2234&gt;=$N$43,C2234&lt;=$O$43),"Vakantie",IF(AND(C2234&gt;=$N$44,C2234&lt;=$O$44),"Vakantie",IF(AND(C2234&gt;=$N$45,C2234&lt;=$O$45),"Vakantie",IF(AND(C2234&gt;=$N$46,C2234&lt;=$O$46),"Vakantie",IF(AND(C2234&gt;=$N$47,C2234&lt;=$O$47),"Vakantie",IF(AND(C2234&gt;=$N$48,C2234&lt;=$O$48),"Vakantie",IF(AND(C2234&gt;=$N$49,C2234&lt;=$O$49),"Vakantie",IF(AND(C2234&gt;=$N$50,C2234&lt;=$O$50),"Vakantie",IF(AND(C2234&gt;=$N$51,C2234&lt;=$O$51),"Vakantie",IF(AND(C2234&gt;=$N$52,C2234&lt;=$O$52),"Vakantie",IF(AND(C2234&gt;=$N$53,C2234&lt;=$O$53),"Vakantie",IF(AND(C2234&gt;=$N$54,C2234&lt;=$O$54),"Vakantie",IF(AND(C2234&gt;=$N$55,C2234&lt;=$O$55),"Vakantie",IF(AND(C2234&gt;=$N$56,C2234&lt;=$O$56),"Vakantie",IF(AND(C2234&gt;=$N$57,C2234&lt;=$O$57),"Vakantie",IF(AND(C2234&gt;=$N$58,C2234&lt;=$O$58),"Vakantie",IF(AND(C2234&gt;=$N$59,C2234&lt;=$O$59),"Vakantie",IF(AND(C2234&gt;=$N$60,C2234&lt;=$O$60),"Vakantie",IF(AND(C2234&gt;=$N$61,C2234&lt;=$O$61),"Vakantie",IF(AND(C2234&gt;=$N$62,C2234&lt;=$O$62),"Vakantie",IF(AND(C2234&gt;=$N$63,C2234&lt;=$O$63),"Vakantie",""))))))))))))))))))))))))))))))))))))))))))))))))))))))))))))</f>
        <v/>
      </c>
      <c r="G2234" s="122" t="str">
        <f t="shared" ref="G2234:G2263" si="268">IF(AND(C2234&gt;=$S$4,C2234&lt;=$T$4),"Vakantie",IF(AND(C2234&gt;=$S$5,C2234&lt;=$T$5),"Vakantie",IF(AND(C2234&gt;=$S$6,C2234&lt;=$T$6),"Vakantie",IF(AND(C2234&gt;=$S$7,C2234&lt;=$T$7),"Vakantie",IF(AND(C2234&gt;=$S$8,C2234&lt;=$T$8),"Vakantie",IF(AND(C2234&gt;=$S$9,C2234&lt;=$T$9),"Vakantie",IF(AND(C2234&gt;=$S$10,C2234&lt;=$T$10),"Vakantie",IF(AND(C2234&gt;=$S$11,C2234&lt;=$T$11),"Vakantie",IF(AND(C2234&gt;=$S$12,C2234&lt;=$T$12),"Vakantie",IF(AND(C2234&gt;=$S$13,C2234&lt;=$T$13),"Vakantie",IF(AND(C2234&gt;=$S$14,C2234&lt;=$T$14),"Vakantie",IF(AND(C2234&gt;=$S$15,C2234&lt;=$T$15),"Vakantie",IF(AND(C2234&gt;=$S$16,C2234&lt;=$T$16),"Vakantie",IF(AND(C2234&gt;=$S$17,C2234&lt;=$T$17),"Vakantie",IF(AND(C2234&gt;=$S$18,C2234&lt;=$T$18),"Vakantie",IF(AND(C2234&gt;=$S$19,C2234&lt;=$T$19),"Vakantie",IF(AND(C2234&gt;=$S$20,C2234&lt;=$T$20),"Vakantie",IF(AND(C2234&gt;=$S$21,C2234&lt;=$T$21),"Vakantie",IF(AND(C2234&gt;=$S$22,C2234&lt;=$T$22),"Vakantie",IF(AND(C2234&gt;=$S$23,C2234&lt;=$T$23),"Vakantie",IF(AND(C2234&gt;=$S$24,C2234&lt;=$T$24),"Vakantie",IF(AND(C2234&gt;=$S$25,C2234&lt;=$T$25),"Vakantie",IF(AND(C2234&gt;=$S$26,C2234&lt;=$T$26),"Vakantie",IF(AND(C2234&gt;=$S$27,C2234&lt;=$T$27),"Vakantie",IF(AND(C2234&gt;=$S$28,C2234&lt;=$T$28),"Vakantie",IF(AND(C2234&gt;=$S$29,C2234&lt;=$T$29),"Vakantie",IF(AND(C2234&gt;=$S$30,C2234&lt;=$T$30),"Vakantie",IF(AND(C2234&gt;=$S$31,C2234&lt;=$T$31),"Vakantie",IF(AND(C2234&gt;=$S$32,C2234&lt;=$T$32),"Vakantie",IF(AND(C2234&gt;=$S$33,C2234&lt;=$T$33),"Vakantie",IF(AND(C2234&gt;=$S$34,C2234&lt;=$T$34),"Vakantie",IF(AND(C2234&gt;=$S$35,C2234&lt;=$T$35),"Vakantie",IF(AND(C2234&gt;=$S$36,C2234&lt;=$T$36),"Vakantie",IF(AND(C2234&gt;=$S$37,C2234&lt;=$T$37),"Vakantie",IF(AND(C2234&gt;=$S$38,C2234&lt;=$T$38),"Vakantie",IF(AND(C2234&gt;=$S$39,C2234&lt;=$T$39),"Vakantie",IF(AND(C2234&gt;=$S$40,C2234&lt;=$T$40),"Vakantie",IF(AND(C2234&gt;=$S$41,C2234&lt;=$T$41),"Vakantie",IF(AND(C2234&gt;=$S$42,C2234&lt;=$T$42),"Vakantie",IF(AND(C2234&gt;=$S$43,C2234&lt;=$T$43),"Vakantie",IF(AND(C2234&gt;=$S$44,C2234&lt;=$T$44),"Vakantie",IF(AND(C2234&gt;=$S$45,C2234&lt;=$T$45),"Vakantie",IF(AND(C2234&gt;=$S$46,C2234&lt;=$T$46),"Vakantie",IF(AND(C2234&gt;=$S$47,C2234&lt;=$T$47),"Vakantie",IF(AND(C2234&gt;=$S$48,C2234&lt;=$T$48),"Vakantie",IF(AND(C2234&gt;=$S$49,C2234&lt;=$T$49),"Vakantie",IF(AND(C2234&gt;=$S$50,C2234&lt;=$T$50),"Vakantie",IF(AND(C2234&gt;=$S$51,C2234&lt;=$T$51),"Vakantie",IF(AND(C2234&gt;=$S$52,C2234&lt;=$T$52),"Vakantie",IF(AND(C2234&gt;=$S$53,C2234&lt;=$T$53),"Vakantie",IF(AND(C2234&gt;=$S$54,C2234&lt;=$T$54),"Vakantie",IF(AND(C2234&gt;=$S$55,C2234&lt;=$T$55),"Vakantie",IF(AND(C2234&gt;=$S$56,C2234&lt;=$T$56),"Vakantie",IF(AND(C2234&gt;=$S$57,C2234&lt;=$T$57),"Vakantie",IF(AND(C2234&gt;=$S$58,C2234&lt;=$T$58),"Vakantie",IF(AND(C2234&gt;=$S$59,C2234&lt;=$T$59),"Vakantie",IF(AND(C2234&gt;=$S$60,C2234&lt;=$T$60),"Vakantie",IF(AND(C2234&gt;=$S$61,C2234&lt;=$T$61),"Vakantie",IF(AND(C2234&gt;=$S$62,C2234&lt;=$T$62),"Vakantie",IF(AND(C2234&gt;=$S$63,C2234&lt;=$T$63),"Vakantie",""))))))))))))))))))))))))))))))))))))))))))))))))))))))))))))</f>
        <v/>
      </c>
      <c r="H2234" s="122" t="str">
        <f t="shared" ref="H2234:H2263" si="269">IF(AND(C2234&gt;=$X$4,C2234&lt;=$Y$4),"Vakantie",IF(AND(C2234&gt;=$X$5,C2234&lt;=$Y$5),"Vakantie",IF(AND(C2234&gt;=$X$6,C2234&lt;=$Y$6),"Vakantie",IF(AND(C2234&gt;=$X$7,C2234&lt;=$Y$7),"Vakantie",IF(AND(C2234&gt;=$X$8,C2234&lt;=$Y$8),"Vakantie",IF(AND(C2234&gt;=$X$9,C2234&lt;=$Y$9),"Vakantie",IF(AND(C2234&gt;=$X$10,C2234&lt;=$Y$10),"Vakantie",IF(AND(C2234&gt;=$X$11,C2234&lt;=$Y$11),"Vakantie",IF(AND(C2234&gt;=$X$12,C2234&lt;=$Y$12),"Vakantie",IF(AND(C2234&gt;=$X$13,C2234&lt;=$Y$13),"Vakantie",IF(AND(C2234&gt;=$X$14,C2234&lt;=$Y$14),"Vakantie",IF(AND(C2234&gt;=$X$15,C2234&lt;=$Y$15),"Vakantie",IF(AND(C2234&gt;=$X$16,C2234&lt;=$Y$16),"Vakantie",IF(AND(C2234&gt;=$X$17,C2234&lt;=$Y$17),"Vakantie",IF(AND(C2234&gt;=$X$18,C2234&lt;=$Y$18),"Vakantie",IF(AND(C2234&gt;=$X$19,C2234&lt;=$Y$19),"Vakantie",IF(AND(C2234&gt;=$X$20,C2234&lt;=$Y$20),"Vakantie",IF(AND(C2234&gt;=$X$21,C2234&lt;=$Y$21),"Vakantie",IF(AND(C2234&gt;=$X$22,C2234&lt;=$Y$22),"Vakantie",IF(AND(C2234&gt;=$X$23,C2234&lt;=$Y$23),"Vakantie",IF(AND(C2234&gt;=$X$24,C2234&lt;=$Y$24),"Vakantie",IF(AND(C2234&gt;=$X$25,C2234&lt;=$Y$25),"Vakantie",IF(AND(C2234&gt;=$X$26,C2234&lt;=$Y$26),"Vakantie",IF(AND(C2234&gt;=$X$27,C2234&lt;=$Y$27),"Vakantie",IF(AND(C2234&gt;=$X$28,C2234&lt;=$Y$28),"Vakantie",IF(AND(C2234&gt;=$X$29,C2234&lt;=$Y$29),"Vakantie",IF(AND(C2234&gt;=$X$30,C2234&lt;=$Y$30),"Vakantie",IF(AND(C2234&gt;=$X$31,C2234&lt;=$Y$31),"Vakantie",IF(AND(C2234&gt;=$X$32,C2234&lt;=$Y$32),"Vakantie",IF(AND(C2234&gt;=$X$33,C2234&lt;=$Y$33),"Vakantie",IF(AND(C2234&gt;=$X$34,C2234&lt;=$Y$34),"Vakantie",IF(AND(C2234&gt;=$X$35,C2234&lt;=$Y$35),"Vakantie",IF(AND(C2234&gt;=$X$36,C2234&lt;=$Y$36),"Vakantie",IF(AND(C2234&gt;=$X$37,C2234&lt;=$Y$37),"Vakantie",IF(AND(C2234&gt;=$X$38,C2234&lt;=$Y$38),"Vakantie",IF(AND(C2234&gt;=$X$39,C2234&lt;=$Y$39),"Vakantie",IF(AND(C2234&gt;=$X$40,C2234&lt;=$Y$40),"Vakantie",IF(AND(C2234&gt;=$X$41,C2234&lt;=$Y$41),"Vakantie",IF(AND(C2234&gt;=$X$42,C2234&lt;=$Y$42),"Vakantie",IF(AND(C2234&gt;=$X$43,C2234&lt;=$Y$43),"Vakantie",IF(AND(C2234&gt;=$X$44,C2234&lt;=$Y$44),"Vakantie",IF(AND(C2234&gt;=$X$45,C2234&lt;=$Y$45),"Vakantie",IF(AND(C2234&gt;=$X$46,C2234&lt;=$Y$46),"Vakantie",IF(AND(C2234&gt;=$X$47,C2234&lt;=$Y$47),"Vakantie",IF(AND(C2234&gt;=$X$48,C2234&lt;=$Y$48),"Vakantie",IF(AND(C2234&gt;=$X$49,C2234&lt;=$Y$49),"Vakantie",IF(AND(C2234&gt;=$X$50,C2234&lt;=$Y$50),"Vakantie",IF(AND(C2234&gt;=$X$51,C2234&lt;=$Y$51),"Vakantie",IF(AND(C2234&gt;=$X$52,C2234&lt;=$Y$52),"Vakantie",IF(AND(C2234&gt;=$X$53,C2234&lt;=$Y$53),"Vakantie",IF(AND(C2234&gt;=$X$54,C2234&lt;=$Y$54),"Vakantie",IF(AND(C2234&gt;=$X$55,C2234&lt;=$Y$55),"Vakantie",IF(AND(C2234&gt;=$X$56,C2234&lt;=$Y$56),"Vakantie",IF(AND(C2234&gt;=$X$57,C2234&lt;=$Y$57),"Vakantie",IF(AND(C2234&gt;=$X$58,C2234&lt;=$Y$58),"Vakantie",IF(AND(C2234&gt;=$X$59,C2234&lt;=$Y$59),"Vakantie",IF(AND(C2234&gt;=$X$60,C2234&lt;=$Y$60),"Vakantie",IF(AND(C2234&gt;=$X$61,C2234&lt;=$Y$61),"Vakantie",IF(AND(C2234&gt;=$X$62,C2234&lt;=$Y$62),"Vakantie",IF(AND(C2234&gt;=$X$63,C2234&lt;=$Y$63),"Vakantie",""))))))))))))))))))))))))))))))))))))))))))))))))))))))))))))</f>
        <v/>
      </c>
      <c r="I2234">
        <f t="shared" si="264"/>
        <v>6</v>
      </c>
    </row>
    <row r="2235" spans="1:9" x14ac:dyDescent="0.3">
      <c r="A2235" t="str">
        <f t="shared" si="265"/>
        <v>20287ma</v>
      </c>
      <c r="B2235">
        <f t="shared" si="263"/>
        <v>7</v>
      </c>
      <c r="C2235" s="18">
        <f t="shared" si="261"/>
        <v>46797</v>
      </c>
      <c r="D2235" t="str">
        <f t="shared" si="262"/>
        <v>ma</v>
      </c>
      <c r="E2235">
        <f t="shared" si="266"/>
        <v>2028</v>
      </c>
      <c r="F2235" t="str">
        <f t="shared" si="267"/>
        <v/>
      </c>
      <c r="G2235" s="122" t="str">
        <f t="shared" si="268"/>
        <v/>
      </c>
      <c r="H2235" s="122" t="str">
        <f t="shared" si="269"/>
        <v/>
      </c>
      <c r="I2235">
        <f t="shared" si="264"/>
        <v>7</v>
      </c>
    </row>
    <row r="2236" spans="1:9" x14ac:dyDescent="0.3">
      <c r="A2236" t="str">
        <f t="shared" si="265"/>
        <v>20287di</v>
      </c>
      <c r="B2236">
        <f t="shared" si="263"/>
        <v>7</v>
      </c>
      <c r="C2236" s="18">
        <f t="shared" si="261"/>
        <v>46798</v>
      </c>
      <c r="D2236" t="str">
        <f t="shared" si="262"/>
        <v>di</v>
      </c>
      <c r="E2236">
        <f t="shared" si="266"/>
        <v>2028</v>
      </c>
      <c r="F2236" t="str">
        <f t="shared" si="267"/>
        <v/>
      </c>
      <c r="G2236" s="122" t="str">
        <f t="shared" si="268"/>
        <v/>
      </c>
      <c r="H2236" s="122" t="str">
        <f t="shared" si="269"/>
        <v/>
      </c>
      <c r="I2236">
        <f t="shared" si="264"/>
        <v>7</v>
      </c>
    </row>
    <row r="2237" spans="1:9" x14ac:dyDescent="0.3">
      <c r="A2237" t="str">
        <f t="shared" si="265"/>
        <v>20287wo</v>
      </c>
      <c r="B2237">
        <f t="shared" si="263"/>
        <v>7</v>
      </c>
      <c r="C2237" s="18">
        <f t="shared" si="261"/>
        <v>46799</v>
      </c>
      <c r="D2237" t="str">
        <f t="shared" si="262"/>
        <v>wo</v>
      </c>
      <c r="E2237">
        <f t="shared" si="266"/>
        <v>2028</v>
      </c>
      <c r="F2237" t="str">
        <f t="shared" si="267"/>
        <v/>
      </c>
      <c r="G2237" s="122" t="str">
        <f t="shared" si="268"/>
        <v/>
      </c>
      <c r="H2237" s="122" t="str">
        <f t="shared" si="269"/>
        <v/>
      </c>
      <c r="I2237">
        <f t="shared" si="264"/>
        <v>7</v>
      </c>
    </row>
    <row r="2238" spans="1:9" x14ac:dyDescent="0.3">
      <c r="A2238" t="str">
        <f t="shared" si="265"/>
        <v>20287do</v>
      </c>
      <c r="B2238">
        <f t="shared" si="263"/>
        <v>7</v>
      </c>
      <c r="C2238" s="18">
        <f t="shared" si="261"/>
        <v>46800</v>
      </c>
      <c r="D2238" t="str">
        <f t="shared" si="262"/>
        <v>do</v>
      </c>
      <c r="E2238">
        <f t="shared" si="266"/>
        <v>2028</v>
      </c>
      <c r="F2238" t="str">
        <f t="shared" si="267"/>
        <v/>
      </c>
      <c r="G2238" s="122" t="str">
        <f t="shared" si="268"/>
        <v/>
      </c>
      <c r="H2238" s="122" t="str">
        <f t="shared" si="269"/>
        <v/>
      </c>
      <c r="I2238">
        <f t="shared" si="264"/>
        <v>7</v>
      </c>
    </row>
    <row r="2239" spans="1:9" x14ac:dyDescent="0.3">
      <c r="A2239" t="str">
        <f t="shared" si="265"/>
        <v>20287vr</v>
      </c>
      <c r="B2239">
        <f t="shared" si="263"/>
        <v>7</v>
      </c>
      <c r="C2239" s="18">
        <f t="shared" si="261"/>
        <v>46801</v>
      </c>
      <c r="D2239" t="str">
        <f t="shared" si="262"/>
        <v>vr</v>
      </c>
      <c r="E2239">
        <f t="shared" si="266"/>
        <v>2028</v>
      </c>
      <c r="F2239" t="str">
        <f t="shared" si="267"/>
        <v/>
      </c>
      <c r="G2239" s="122" t="str">
        <f t="shared" si="268"/>
        <v/>
      </c>
      <c r="H2239" s="122" t="str">
        <f t="shared" si="269"/>
        <v/>
      </c>
      <c r="I2239">
        <f t="shared" si="264"/>
        <v>7</v>
      </c>
    </row>
    <row r="2240" spans="1:9" x14ac:dyDescent="0.3">
      <c r="A2240" t="str">
        <f t="shared" si="265"/>
        <v>20287za</v>
      </c>
      <c r="B2240">
        <f t="shared" si="263"/>
        <v>7</v>
      </c>
      <c r="C2240" s="18">
        <f t="shared" si="261"/>
        <v>46802</v>
      </c>
      <c r="D2240" t="str">
        <f t="shared" si="262"/>
        <v>za</v>
      </c>
      <c r="E2240">
        <f t="shared" si="266"/>
        <v>2028</v>
      </c>
      <c r="F2240" t="str">
        <f t="shared" si="267"/>
        <v/>
      </c>
      <c r="G2240" s="122" t="str">
        <f t="shared" si="268"/>
        <v/>
      </c>
      <c r="H2240" s="122" t="str">
        <f t="shared" si="269"/>
        <v/>
      </c>
      <c r="I2240">
        <f t="shared" si="264"/>
        <v>7</v>
      </c>
    </row>
    <row r="2241" spans="1:9" x14ac:dyDescent="0.3">
      <c r="A2241" t="str">
        <f t="shared" si="265"/>
        <v>20287zo</v>
      </c>
      <c r="B2241">
        <f t="shared" si="263"/>
        <v>7</v>
      </c>
      <c r="C2241" s="18">
        <f t="shared" si="261"/>
        <v>46803</v>
      </c>
      <c r="D2241" t="str">
        <f t="shared" si="262"/>
        <v>zo</v>
      </c>
      <c r="E2241">
        <f t="shared" si="266"/>
        <v>2028</v>
      </c>
      <c r="F2241" t="str">
        <f t="shared" si="267"/>
        <v/>
      </c>
      <c r="G2241" s="122" t="str">
        <f t="shared" si="268"/>
        <v/>
      </c>
      <c r="H2241" s="122" t="str">
        <f t="shared" si="269"/>
        <v/>
      </c>
      <c r="I2241">
        <f t="shared" si="264"/>
        <v>7</v>
      </c>
    </row>
    <row r="2242" spans="1:9" x14ac:dyDescent="0.3">
      <c r="A2242" t="str">
        <f t="shared" si="265"/>
        <v>20288ma</v>
      </c>
      <c r="B2242">
        <f t="shared" si="263"/>
        <v>8</v>
      </c>
      <c r="C2242" s="18">
        <f t="shared" si="261"/>
        <v>46804</v>
      </c>
      <c r="D2242" t="str">
        <f t="shared" si="262"/>
        <v>ma</v>
      </c>
      <c r="E2242">
        <f t="shared" si="266"/>
        <v>2028</v>
      </c>
      <c r="F2242" t="str">
        <f t="shared" si="267"/>
        <v/>
      </c>
      <c r="G2242" s="122" t="str">
        <f t="shared" si="268"/>
        <v/>
      </c>
      <c r="H2242" s="122" t="str">
        <f t="shared" si="269"/>
        <v/>
      </c>
      <c r="I2242">
        <f t="shared" si="264"/>
        <v>8</v>
      </c>
    </row>
    <row r="2243" spans="1:9" x14ac:dyDescent="0.3">
      <c r="A2243" t="str">
        <f t="shared" si="265"/>
        <v>20288di</v>
      </c>
      <c r="B2243">
        <f t="shared" si="263"/>
        <v>8</v>
      </c>
      <c r="C2243" s="18">
        <f t="shared" si="261"/>
        <v>46805</v>
      </c>
      <c r="D2243" t="str">
        <f t="shared" si="262"/>
        <v>di</v>
      </c>
      <c r="E2243">
        <f t="shared" si="266"/>
        <v>2028</v>
      </c>
      <c r="F2243" t="str">
        <f t="shared" si="267"/>
        <v/>
      </c>
      <c r="G2243" s="122" t="str">
        <f t="shared" si="268"/>
        <v/>
      </c>
      <c r="H2243" s="122" t="str">
        <f t="shared" si="269"/>
        <v/>
      </c>
      <c r="I2243">
        <f t="shared" si="264"/>
        <v>8</v>
      </c>
    </row>
    <row r="2244" spans="1:9" x14ac:dyDescent="0.3">
      <c r="A2244" t="str">
        <f t="shared" si="265"/>
        <v>20288wo</v>
      </c>
      <c r="B2244">
        <f t="shared" si="263"/>
        <v>8</v>
      </c>
      <c r="C2244" s="18">
        <f t="shared" si="261"/>
        <v>46806</v>
      </c>
      <c r="D2244" t="str">
        <f t="shared" si="262"/>
        <v>wo</v>
      </c>
      <c r="E2244">
        <f t="shared" si="266"/>
        <v>2028</v>
      </c>
      <c r="F2244" t="str">
        <f t="shared" si="267"/>
        <v/>
      </c>
      <c r="G2244" s="122" t="str">
        <f t="shared" si="268"/>
        <v/>
      </c>
      <c r="H2244" s="122" t="str">
        <f t="shared" si="269"/>
        <v/>
      </c>
      <c r="I2244">
        <f t="shared" si="264"/>
        <v>8</v>
      </c>
    </row>
    <row r="2245" spans="1:9" x14ac:dyDescent="0.3">
      <c r="A2245" t="str">
        <f t="shared" si="265"/>
        <v>20288do</v>
      </c>
      <c r="B2245">
        <f t="shared" si="263"/>
        <v>8</v>
      </c>
      <c r="C2245" s="18">
        <f t="shared" si="261"/>
        <v>46807</v>
      </c>
      <c r="D2245" t="str">
        <f t="shared" si="262"/>
        <v>do</v>
      </c>
      <c r="E2245">
        <f t="shared" si="266"/>
        <v>2028</v>
      </c>
      <c r="F2245" t="str">
        <f t="shared" si="267"/>
        <v/>
      </c>
      <c r="G2245" s="122" t="str">
        <f t="shared" si="268"/>
        <v/>
      </c>
      <c r="H2245" s="122" t="str">
        <f t="shared" si="269"/>
        <v/>
      </c>
      <c r="I2245">
        <f t="shared" si="264"/>
        <v>8</v>
      </c>
    </row>
    <row r="2246" spans="1:9" x14ac:dyDescent="0.3">
      <c r="A2246" t="str">
        <f t="shared" si="265"/>
        <v>20288vr</v>
      </c>
      <c r="B2246">
        <f t="shared" si="263"/>
        <v>8</v>
      </c>
      <c r="C2246" s="18">
        <f t="shared" si="261"/>
        <v>46808</v>
      </c>
      <c r="D2246" t="str">
        <f t="shared" si="262"/>
        <v>vr</v>
      </c>
      <c r="E2246">
        <f t="shared" si="266"/>
        <v>2028</v>
      </c>
      <c r="F2246" t="str">
        <f t="shared" si="267"/>
        <v/>
      </c>
      <c r="G2246" s="122" t="str">
        <f t="shared" si="268"/>
        <v/>
      </c>
      <c r="H2246" s="122" t="str">
        <f t="shared" si="269"/>
        <v/>
      </c>
      <c r="I2246">
        <f t="shared" si="264"/>
        <v>8</v>
      </c>
    </row>
    <row r="2247" spans="1:9" x14ac:dyDescent="0.3">
      <c r="A2247" t="str">
        <f t="shared" si="265"/>
        <v>20288za</v>
      </c>
      <c r="B2247">
        <f t="shared" si="263"/>
        <v>8</v>
      </c>
      <c r="C2247" s="18">
        <f t="shared" si="261"/>
        <v>46809</v>
      </c>
      <c r="D2247" t="str">
        <f t="shared" si="262"/>
        <v>za</v>
      </c>
      <c r="E2247">
        <f t="shared" si="266"/>
        <v>2028</v>
      </c>
      <c r="F2247" t="str">
        <f t="shared" si="267"/>
        <v/>
      </c>
      <c r="G2247" s="122" t="str">
        <f t="shared" si="268"/>
        <v/>
      </c>
      <c r="H2247" s="122" t="str">
        <f t="shared" si="269"/>
        <v/>
      </c>
      <c r="I2247">
        <f t="shared" si="264"/>
        <v>8</v>
      </c>
    </row>
    <row r="2248" spans="1:9" x14ac:dyDescent="0.3">
      <c r="A2248" t="str">
        <f t="shared" si="265"/>
        <v>20288zo</v>
      </c>
      <c r="B2248">
        <f t="shared" si="263"/>
        <v>8</v>
      </c>
      <c r="C2248" s="18">
        <f t="shared" si="261"/>
        <v>46810</v>
      </c>
      <c r="D2248" t="str">
        <f t="shared" si="262"/>
        <v>zo</v>
      </c>
      <c r="E2248">
        <f t="shared" si="266"/>
        <v>2028</v>
      </c>
      <c r="F2248" t="str">
        <f t="shared" si="267"/>
        <v/>
      </c>
      <c r="G2248" s="122" t="str">
        <f t="shared" si="268"/>
        <v/>
      </c>
      <c r="H2248" s="122" t="str">
        <f t="shared" si="269"/>
        <v/>
      </c>
      <c r="I2248">
        <f t="shared" si="264"/>
        <v>8</v>
      </c>
    </row>
    <row r="2249" spans="1:9" x14ac:dyDescent="0.3">
      <c r="A2249" t="str">
        <f t="shared" si="265"/>
        <v>20289ma</v>
      </c>
      <c r="B2249">
        <f t="shared" si="263"/>
        <v>9</v>
      </c>
      <c r="C2249" s="18">
        <f t="shared" si="261"/>
        <v>46811</v>
      </c>
      <c r="D2249" t="str">
        <f t="shared" si="262"/>
        <v>ma</v>
      </c>
      <c r="E2249">
        <f t="shared" si="266"/>
        <v>2028</v>
      </c>
      <c r="F2249" t="str">
        <f t="shared" si="267"/>
        <v/>
      </c>
      <c r="G2249" s="122" t="str">
        <f t="shared" si="268"/>
        <v/>
      </c>
      <c r="H2249" s="122" t="str">
        <f t="shared" si="269"/>
        <v/>
      </c>
      <c r="I2249">
        <f t="shared" si="264"/>
        <v>9</v>
      </c>
    </row>
    <row r="2250" spans="1:9" x14ac:dyDescent="0.3">
      <c r="A2250" t="str">
        <f t="shared" si="265"/>
        <v>20289di</v>
      </c>
      <c r="B2250">
        <f t="shared" si="263"/>
        <v>9</v>
      </c>
      <c r="C2250" s="18">
        <f t="shared" ref="C2250:C2263" si="270">C2249+1</f>
        <v>46812</v>
      </c>
      <c r="D2250" t="str">
        <f t="shared" ref="D2250:D2263" si="271">+D2243</f>
        <v>di</v>
      </c>
      <c r="E2250">
        <f t="shared" si="266"/>
        <v>2028</v>
      </c>
      <c r="F2250" t="str">
        <f t="shared" si="267"/>
        <v/>
      </c>
      <c r="G2250" s="122" t="str">
        <f t="shared" si="268"/>
        <v/>
      </c>
      <c r="H2250" s="122" t="str">
        <f t="shared" si="269"/>
        <v/>
      </c>
      <c r="I2250">
        <f t="shared" si="264"/>
        <v>9</v>
      </c>
    </row>
    <row r="2251" spans="1:9" x14ac:dyDescent="0.3">
      <c r="A2251" t="str">
        <f t="shared" si="265"/>
        <v>20289wo</v>
      </c>
      <c r="B2251">
        <f t="shared" si="263"/>
        <v>9</v>
      </c>
      <c r="C2251" s="18">
        <f t="shared" si="270"/>
        <v>46813</v>
      </c>
      <c r="D2251" t="str">
        <f t="shared" si="271"/>
        <v>wo</v>
      </c>
      <c r="E2251">
        <f t="shared" si="266"/>
        <v>2028</v>
      </c>
      <c r="F2251" t="str">
        <f t="shared" si="267"/>
        <v/>
      </c>
      <c r="G2251" s="122" t="str">
        <f t="shared" si="268"/>
        <v/>
      </c>
      <c r="H2251" s="122" t="str">
        <f t="shared" si="269"/>
        <v/>
      </c>
      <c r="I2251">
        <f t="shared" si="264"/>
        <v>9</v>
      </c>
    </row>
    <row r="2252" spans="1:9" x14ac:dyDescent="0.3">
      <c r="A2252" t="str">
        <f t="shared" si="265"/>
        <v>20289do</v>
      </c>
      <c r="B2252">
        <f t="shared" si="263"/>
        <v>9</v>
      </c>
      <c r="C2252" s="18">
        <f t="shared" si="270"/>
        <v>46814</v>
      </c>
      <c r="D2252" t="str">
        <f t="shared" si="271"/>
        <v>do</v>
      </c>
      <c r="E2252">
        <f t="shared" si="266"/>
        <v>2028</v>
      </c>
      <c r="F2252" t="str">
        <f t="shared" si="267"/>
        <v/>
      </c>
      <c r="G2252" s="122" t="str">
        <f t="shared" si="268"/>
        <v/>
      </c>
      <c r="H2252" s="122" t="str">
        <f t="shared" si="269"/>
        <v/>
      </c>
      <c r="I2252">
        <f t="shared" si="264"/>
        <v>9</v>
      </c>
    </row>
    <row r="2253" spans="1:9" x14ac:dyDescent="0.3">
      <c r="A2253" t="str">
        <f t="shared" si="265"/>
        <v>20289vr</v>
      </c>
      <c r="B2253">
        <f t="shared" ref="B2253:B2263" si="272">B2246+1</f>
        <v>9</v>
      </c>
      <c r="C2253" s="18">
        <f t="shared" si="270"/>
        <v>46815</v>
      </c>
      <c r="D2253" t="str">
        <f t="shared" si="271"/>
        <v>vr</v>
      </c>
      <c r="E2253">
        <f t="shared" si="266"/>
        <v>2028</v>
      </c>
      <c r="F2253" t="str">
        <f t="shared" si="267"/>
        <v/>
      </c>
      <c r="G2253" s="122" t="str">
        <f t="shared" si="268"/>
        <v/>
      </c>
      <c r="H2253" s="122" t="str">
        <f t="shared" si="269"/>
        <v/>
      </c>
      <c r="I2253">
        <f t="shared" ref="I2253:I2263" si="273">+I2246+1</f>
        <v>9</v>
      </c>
    </row>
    <row r="2254" spans="1:9" x14ac:dyDescent="0.3">
      <c r="A2254" t="str">
        <f t="shared" si="265"/>
        <v>20289za</v>
      </c>
      <c r="B2254">
        <f t="shared" si="272"/>
        <v>9</v>
      </c>
      <c r="C2254" s="18">
        <f t="shared" si="270"/>
        <v>46816</v>
      </c>
      <c r="D2254" t="str">
        <f t="shared" si="271"/>
        <v>za</v>
      </c>
      <c r="E2254">
        <f t="shared" si="266"/>
        <v>2028</v>
      </c>
      <c r="F2254" t="str">
        <f t="shared" si="267"/>
        <v/>
      </c>
      <c r="G2254" s="122" t="str">
        <f t="shared" si="268"/>
        <v/>
      </c>
      <c r="H2254" s="122" t="str">
        <f t="shared" si="269"/>
        <v/>
      </c>
      <c r="I2254">
        <f t="shared" si="273"/>
        <v>9</v>
      </c>
    </row>
    <row r="2255" spans="1:9" x14ac:dyDescent="0.3">
      <c r="A2255" t="str">
        <f t="shared" si="265"/>
        <v>20289zo</v>
      </c>
      <c r="B2255">
        <f t="shared" si="272"/>
        <v>9</v>
      </c>
      <c r="C2255" s="18">
        <f t="shared" si="270"/>
        <v>46817</v>
      </c>
      <c r="D2255" t="str">
        <f t="shared" si="271"/>
        <v>zo</v>
      </c>
      <c r="E2255">
        <f t="shared" si="266"/>
        <v>2028</v>
      </c>
      <c r="F2255" t="str">
        <f t="shared" si="267"/>
        <v/>
      </c>
      <c r="G2255" s="122" t="str">
        <f t="shared" si="268"/>
        <v/>
      </c>
      <c r="H2255" s="122" t="str">
        <f t="shared" si="269"/>
        <v/>
      </c>
      <c r="I2255">
        <f t="shared" si="273"/>
        <v>9</v>
      </c>
    </row>
    <row r="2256" spans="1:9" x14ac:dyDescent="0.3">
      <c r="A2256" t="str">
        <f t="shared" si="265"/>
        <v>202810ma</v>
      </c>
      <c r="B2256">
        <f t="shared" si="272"/>
        <v>10</v>
      </c>
      <c r="C2256" s="18">
        <f t="shared" si="270"/>
        <v>46818</v>
      </c>
      <c r="D2256" t="str">
        <f t="shared" si="271"/>
        <v>ma</v>
      </c>
      <c r="E2256">
        <f t="shared" si="266"/>
        <v>2028</v>
      </c>
      <c r="F2256" t="str">
        <f t="shared" si="267"/>
        <v/>
      </c>
      <c r="G2256" s="122" t="str">
        <f t="shared" si="268"/>
        <v/>
      </c>
      <c r="H2256" s="122" t="str">
        <f t="shared" si="269"/>
        <v/>
      </c>
      <c r="I2256">
        <f t="shared" si="273"/>
        <v>10</v>
      </c>
    </row>
    <row r="2257" spans="1:9" x14ac:dyDescent="0.3">
      <c r="A2257" t="str">
        <f t="shared" si="265"/>
        <v>202810di</v>
      </c>
      <c r="B2257">
        <f t="shared" si="272"/>
        <v>10</v>
      </c>
      <c r="C2257" s="18">
        <f t="shared" si="270"/>
        <v>46819</v>
      </c>
      <c r="D2257" t="str">
        <f t="shared" si="271"/>
        <v>di</v>
      </c>
      <c r="E2257">
        <f t="shared" si="266"/>
        <v>2028</v>
      </c>
      <c r="F2257" t="str">
        <f t="shared" si="267"/>
        <v/>
      </c>
      <c r="G2257" s="122" t="str">
        <f t="shared" si="268"/>
        <v/>
      </c>
      <c r="H2257" s="122" t="str">
        <f t="shared" si="269"/>
        <v/>
      </c>
      <c r="I2257">
        <f t="shared" si="273"/>
        <v>10</v>
      </c>
    </row>
    <row r="2258" spans="1:9" x14ac:dyDescent="0.3">
      <c r="A2258" t="str">
        <f t="shared" si="265"/>
        <v>202810wo</v>
      </c>
      <c r="B2258">
        <f t="shared" si="272"/>
        <v>10</v>
      </c>
      <c r="C2258" s="18">
        <f t="shared" si="270"/>
        <v>46820</v>
      </c>
      <c r="D2258" t="str">
        <f t="shared" si="271"/>
        <v>wo</v>
      </c>
      <c r="E2258">
        <f t="shared" si="266"/>
        <v>2028</v>
      </c>
      <c r="F2258" t="str">
        <f t="shared" si="267"/>
        <v/>
      </c>
      <c r="G2258" s="122" t="str">
        <f t="shared" si="268"/>
        <v/>
      </c>
      <c r="H2258" s="122" t="str">
        <f t="shared" si="269"/>
        <v/>
      </c>
      <c r="I2258">
        <f t="shared" si="273"/>
        <v>10</v>
      </c>
    </row>
    <row r="2259" spans="1:9" x14ac:dyDescent="0.3">
      <c r="A2259" t="str">
        <f t="shared" si="265"/>
        <v>202810do</v>
      </c>
      <c r="B2259">
        <f t="shared" si="272"/>
        <v>10</v>
      </c>
      <c r="C2259" s="18">
        <f t="shared" si="270"/>
        <v>46821</v>
      </c>
      <c r="D2259" t="str">
        <f t="shared" si="271"/>
        <v>do</v>
      </c>
      <c r="E2259">
        <f t="shared" si="266"/>
        <v>2028</v>
      </c>
      <c r="F2259" t="str">
        <f t="shared" si="267"/>
        <v/>
      </c>
      <c r="G2259" s="122" t="str">
        <f t="shared" si="268"/>
        <v/>
      </c>
      <c r="H2259" s="122" t="str">
        <f t="shared" si="269"/>
        <v/>
      </c>
      <c r="I2259">
        <f t="shared" si="273"/>
        <v>10</v>
      </c>
    </row>
    <row r="2260" spans="1:9" x14ac:dyDescent="0.3">
      <c r="A2260" t="str">
        <f t="shared" si="265"/>
        <v>202810vr</v>
      </c>
      <c r="B2260">
        <f t="shared" si="272"/>
        <v>10</v>
      </c>
      <c r="C2260" s="18">
        <f t="shared" si="270"/>
        <v>46822</v>
      </c>
      <c r="D2260" t="str">
        <f t="shared" si="271"/>
        <v>vr</v>
      </c>
      <c r="E2260">
        <f t="shared" si="266"/>
        <v>2028</v>
      </c>
      <c r="F2260" t="str">
        <f t="shared" si="267"/>
        <v/>
      </c>
      <c r="G2260" s="122" t="str">
        <f t="shared" si="268"/>
        <v/>
      </c>
      <c r="H2260" s="122" t="str">
        <f t="shared" si="269"/>
        <v/>
      </c>
      <c r="I2260">
        <f t="shared" si="273"/>
        <v>10</v>
      </c>
    </row>
    <row r="2261" spans="1:9" x14ac:dyDescent="0.3">
      <c r="A2261" t="str">
        <f t="shared" si="265"/>
        <v>202810za</v>
      </c>
      <c r="B2261">
        <f t="shared" si="272"/>
        <v>10</v>
      </c>
      <c r="C2261" s="18">
        <f t="shared" si="270"/>
        <v>46823</v>
      </c>
      <c r="D2261" t="str">
        <f t="shared" si="271"/>
        <v>za</v>
      </c>
      <c r="E2261">
        <f t="shared" si="266"/>
        <v>2028</v>
      </c>
      <c r="F2261" t="str">
        <f t="shared" si="267"/>
        <v/>
      </c>
      <c r="G2261" s="122" t="str">
        <f t="shared" si="268"/>
        <v/>
      </c>
      <c r="H2261" s="122" t="str">
        <f t="shared" si="269"/>
        <v/>
      </c>
      <c r="I2261">
        <f t="shared" si="273"/>
        <v>10</v>
      </c>
    </row>
    <row r="2262" spans="1:9" x14ac:dyDescent="0.3">
      <c r="A2262" t="str">
        <f t="shared" si="265"/>
        <v>202810zo</v>
      </c>
      <c r="B2262">
        <f t="shared" si="272"/>
        <v>10</v>
      </c>
      <c r="C2262" s="18">
        <f t="shared" si="270"/>
        <v>46824</v>
      </c>
      <c r="D2262" t="str">
        <f t="shared" si="271"/>
        <v>zo</v>
      </c>
      <c r="E2262">
        <f t="shared" si="266"/>
        <v>2028</v>
      </c>
      <c r="F2262" t="str">
        <f t="shared" si="267"/>
        <v/>
      </c>
      <c r="G2262" s="122" t="str">
        <f t="shared" si="268"/>
        <v/>
      </c>
      <c r="H2262" s="122" t="str">
        <f t="shared" si="269"/>
        <v/>
      </c>
      <c r="I2262">
        <f t="shared" si="273"/>
        <v>10</v>
      </c>
    </row>
    <row r="2263" spans="1:9" x14ac:dyDescent="0.3">
      <c r="A2263" t="str">
        <f t="shared" si="265"/>
        <v>202811ma</v>
      </c>
      <c r="B2263">
        <f t="shared" si="272"/>
        <v>11</v>
      </c>
      <c r="C2263" s="18">
        <f t="shared" si="270"/>
        <v>46825</v>
      </c>
      <c r="D2263" t="str">
        <f t="shared" si="271"/>
        <v>ma</v>
      </c>
      <c r="E2263">
        <f t="shared" si="266"/>
        <v>2028</v>
      </c>
      <c r="F2263" t="str">
        <f t="shared" si="267"/>
        <v/>
      </c>
      <c r="G2263" s="122" t="str">
        <f t="shared" si="268"/>
        <v/>
      </c>
      <c r="H2263" s="122" t="str">
        <f t="shared" si="269"/>
        <v/>
      </c>
      <c r="I2263">
        <f t="shared" si="273"/>
        <v>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14806-1808-4ED4-9232-CD24791A3148}">
  <dimension ref="A1:AH995"/>
  <sheetViews>
    <sheetView workbookViewId="0">
      <selection activeCell="AB1" sqref="AB1"/>
    </sheetView>
  </sheetViews>
  <sheetFormatPr defaultRowHeight="14.4" x14ac:dyDescent="0.3"/>
  <cols>
    <col min="1" max="1" width="10.6640625" bestFit="1" customWidth="1"/>
    <col min="2" max="2" width="2.109375" bestFit="1" customWidth="1"/>
    <col min="3" max="4" width="10.6640625" bestFit="1" customWidth="1"/>
    <col min="5" max="5" width="9.44140625" bestFit="1" customWidth="1"/>
    <col min="6" max="6" width="7" bestFit="1" customWidth="1"/>
    <col min="7" max="7" width="5.5546875" bestFit="1" customWidth="1"/>
    <col min="8" max="8" width="2.109375" bestFit="1" customWidth="1"/>
    <col min="9" max="10" width="10.6640625" bestFit="1" customWidth="1"/>
    <col min="12" max="12" width="10.6640625" bestFit="1" customWidth="1"/>
    <col min="13" max="13" width="2.109375" bestFit="1" customWidth="1"/>
    <col min="14" max="14" width="10.33203125" bestFit="1" customWidth="1"/>
    <col min="15" max="15" width="8.5546875" bestFit="1" customWidth="1"/>
    <col min="16" max="16" width="9.44140625" bestFit="1" customWidth="1"/>
    <col min="17" max="17" width="7" bestFit="1" customWidth="1"/>
    <col min="18" max="18" width="5.5546875" bestFit="1" customWidth="1"/>
    <col min="20" max="20" width="10.6640625" bestFit="1" customWidth="1"/>
    <col min="21" max="21" width="2.109375" bestFit="1" customWidth="1"/>
    <col min="22" max="23" width="10.44140625" bestFit="1" customWidth="1"/>
    <col min="24" max="24" width="9.44140625" bestFit="1" customWidth="1"/>
    <col min="25" max="25" width="7" bestFit="1" customWidth="1"/>
    <col min="26" max="26" width="5.5546875" bestFit="1" customWidth="1"/>
    <col min="28" max="28" width="10.6640625" bestFit="1" customWidth="1"/>
    <col min="29" max="29" width="2.109375" bestFit="1" customWidth="1"/>
    <col min="30" max="31" width="8.5546875" bestFit="1" customWidth="1"/>
    <col min="32" max="32" width="9.44140625" bestFit="1" customWidth="1"/>
    <col min="33" max="33" width="7" bestFit="1" customWidth="1"/>
    <col min="34" max="34" width="5.5546875" bestFit="1" customWidth="1"/>
  </cols>
  <sheetData>
    <row r="1" spans="1:34" x14ac:dyDescent="0.3">
      <c r="A1" s="2">
        <f>+Ouderschapsverlof!N33</f>
        <v>0</v>
      </c>
      <c r="C1" t="s">
        <v>8</v>
      </c>
      <c r="D1">
        <v>1</v>
      </c>
      <c r="F1" s="6" t="s">
        <v>48</v>
      </c>
      <c r="G1" s="6" t="s">
        <v>49</v>
      </c>
      <c r="I1" s="6">
        <v>0</v>
      </c>
      <c r="J1" s="6">
        <v>0</v>
      </c>
      <c r="L1" s="2">
        <f>+Ouderschapsverlof!N45</f>
        <v>0</v>
      </c>
      <c r="Q1" s="6" t="s">
        <v>48</v>
      </c>
      <c r="R1" s="6" t="s">
        <v>49</v>
      </c>
      <c r="T1" s="2">
        <f>+Ouderschapsverlof!N60</f>
        <v>0</v>
      </c>
      <c r="Y1" s="6" t="s">
        <v>48</v>
      </c>
      <c r="Z1" s="6" t="s">
        <v>49</v>
      </c>
      <c r="AB1" s="2">
        <f>+Ouderschapsverlof!N72</f>
        <v>0</v>
      </c>
      <c r="AG1" s="6" t="s">
        <v>48</v>
      </c>
      <c r="AH1" s="6" t="s">
        <v>49</v>
      </c>
    </row>
    <row r="2" spans="1:34" x14ac:dyDescent="0.3">
      <c r="A2" s="2">
        <f>+Ouderschapsverlof!G33</f>
        <v>0</v>
      </c>
      <c r="B2">
        <f>WEEKDAY(A2,2)</f>
        <v>6</v>
      </c>
      <c r="C2" s="2">
        <f>VLOOKUP(A2,$I$1:$I$61,1)</f>
        <v>0</v>
      </c>
      <c r="D2" s="2">
        <f>VLOOKUP(A2,$I$1:$J$61,2)</f>
        <v>0</v>
      </c>
      <c r="E2" s="6" t="b">
        <f>IF(AND(A2&gt;=C2,A2&lt;=D2),FALSE,TRUE)</f>
        <v>0</v>
      </c>
      <c r="F2" s="6">
        <f>IF(OR(B2=6,B2=7),0,IF(NOT(E2),0,IF(A2&lt;=$A$1,HLOOKUP(B2,Ouderschapsverlof!$S$28:$W$30,3,FALSE),0)))</f>
        <v>0</v>
      </c>
      <c r="G2" s="6">
        <f>IF(OR(B2=6,B2=7),0,IF(NOT(E2),IF(A2&lt;=$A$1,HLOOKUP(B2,Ouderschapsverlof!$S$28:$W$30,3,FALSE),0),0))</f>
        <v>0</v>
      </c>
      <c r="H2" s="7">
        <f>IF(ISNUMBER(I2),IF(J2&lt;J1,1,0),0)</f>
        <v>0</v>
      </c>
      <c r="I2" s="2">
        <f>IF($D$1=1,SMALL(Vakantie!$C$4:$C$63,1),IF($D$1=2,SMALL(Vakantie!$H$4:$H$63,1),SMALL(Vakantie!$M$4:$M$63,1)))</f>
        <v>1</v>
      </c>
      <c r="J2" s="2">
        <f>IF($D$1=1,VLOOKUP(I2,Vakantie!$C$4:$D$63,2,FALSE),IF($D$1=2,VLOOKUP(I2,Vakantie!$H$4:$I$63,2,FALSE),VLOOKUP(I2,Vakantie!$M$4:$N$63,2,FALSE)))</f>
        <v>1</v>
      </c>
      <c r="L2" s="2">
        <f>+Ouderschapsverlof!G45</f>
        <v>0</v>
      </c>
      <c r="M2">
        <f>WEEKDAY(L2,2)</f>
        <v>6</v>
      </c>
      <c r="N2" s="2">
        <f>VLOOKUP(L2,$I$1:$I$61,1)</f>
        <v>0</v>
      </c>
      <c r="O2" s="2">
        <f>VLOOKUP(L2,$I$1:$J$61,2)</f>
        <v>0</v>
      </c>
      <c r="P2" s="6" t="b">
        <f>IF(AND(L2&gt;=N2,L2&lt;=O2),FALSE,TRUE)</f>
        <v>0</v>
      </c>
      <c r="Q2" s="6">
        <f>IF(OR(M2=6,M2=7),0,IF(NOT(P2),0,IF(L2&lt;=$L$1,HLOOKUP(M2,Ouderschapsverlof!$S$40:$W$43,3,FALSE),0)))</f>
        <v>0</v>
      </c>
      <c r="R2" s="6">
        <f>IF(OR(M2=6,M2=7),0,IF(NOT(P2),IF(L2&lt;=$L$1,HLOOKUP(M2,Ouderschapsverlof!$S$40:$W$43,3,FALSE),0),0))</f>
        <v>0</v>
      </c>
      <c r="T2" s="2">
        <f>+Ouderschapsverlof!G60</f>
        <v>0</v>
      </c>
      <c r="U2">
        <f>WEEKDAY(T2,2)</f>
        <v>6</v>
      </c>
      <c r="V2" s="2">
        <f>VLOOKUP(T2,$I$1:$I$61,1)</f>
        <v>0</v>
      </c>
      <c r="W2" s="2">
        <f>VLOOKUP(T2,$I$1:$J$61,2)</f>
        <v>0</v>
      </c>
      <c r="X2" s="6" t="b">
        <f>IF(AND(T2&gt;=V2,T2&lt;=W2),FALSE,TRUE)</f>
        <v>0</v>
      </c>
      <c r="Y2" s="6">
        <f>IF(OR(U2=6,U2=7),0,IF(NOT(X2),0,IF(T2&lt;=$T$1,HLOOKUP(U2,Ouderschapsverlof!$S$55:$W$57,3,FALSE),0)))</f>
        <v>0</v>
      </c>
      <c r="Z2" s="6">
        <f>IF(OR(U2=6,U2=7),0,IF(NOT(X2),IF(T2&lt;=$T$1,HLOOKUP(U2,Ouderschapsverlof!$S$55:$W$57,3,FALSE),0),0))</f>
        <v>0</v>
      </c>
      <c r="AB2" s="2">
        <f>+Ouderschapsverlof!G72</f>
        <v>0</v>
      </c>
      <c r="AC2">
        <f>WEEKDAY(AB2,2)</f>
        <v>6</v>
      </c>
      <c r="AD2" s="2">
        <f>VLOOKUP(AB2,$I$1:$I$61,1)</f>
        <v>0</v>
      </c>
      <c r="AE2" s="2">
        <f>VLOOKUP(AB2,$I$1:$J$61,2)</f>
        <v>0</v>
      </c>
      <c r="AF2" s="6" t="b">
        <f>IF(AND(AB2&gt;=AD2,AB2&lt;=AE2),FALSE,TRUE)</f>
        <v>0</v>
      </c>
      <c r="AG2" s="6">
        <f>IF(OR(AC2=6,AC2=7),0,IF(NOT(AF2),0,IF(AB2&lt;=$AB$1,HLOOKUP(AC2,Ouderschapsverlof!$S$67:$W$69,3,FALSE),0)))</f>
        <v>0</v>
      </c>
      <c r="AH2" s="6">
        <f>IF(OR(AC2=6,AC2=7),0,IF(NOT(AF2),IF(AB2&lt;=$AB$1,HLOOKUP(AC2,Ouderschapsverlof!$S$67:$W$69,3,FALSE),0),0))</f>
        <v>0</v>
      </c>
    </row>
    <row r="3" spans="1:34" x14ac:dyDescent="0.3">
      <c r="A3" s="2">
        <f>A2+1</f>
        <v>1</v>
      </c>
      <c r="B3">
        <f>WEEKDAY(A3,2)</f>
        <v>7</v>
      </c>
      <c r="C3" s="2">
        <f t="shared" ref="C3:C66" si="0">VLOOKUP(A3,$I$1:$I$61,1)</f>
        <v>1</v>
      </c>
      <c r="D3" s="2">
        <f t="shared" ref="D3:D66" si="1">VLOOKUP(A3,$I$1:$J$61,2)</f>
        <v>1</v>
      </c>
      <c r="E3" s="6" t="b">
        <f t="shared" ref="E3:E66" si="2">IF(AND(A3&gt;=C3,A3&lt;=D3),FALSE,TRUE)</f>
        <v>0</v>
      </c>
      <c r="F3" s="6">
        <f>IF(OR(B3=6,B3=7),0,IF(NOT(E3),0,IF(A3&lt;=$A$1,HLOOKUP(B3,Ouderschapsverlof!$S$28:$W$30,3,FALSE),0)))</f>
        <v>0</v>
      </c>
      <c r="G3" s="6">
        <f>IF(OR(B3=6,B3=7),0,IF(NOT(E3),IF(A3&lt;=$A$1,HLOOKUP(B3,Ouderschapsverlof!$S$28:$W$30,3,FALSE),0),0))</f>
        <v>0</v>
      </c>
      <c r="H3" s="7">
        <f t="shared" ref="H3:H66" si="3">IF(ISNUMBER(I3),IF(J3&lt;J2,1,0),0)</f>
        <v>0</v>
      </c>
      <c r="I3" s="2">
        <f>IF($D$1=1,SMALL(Vakantie!$C$4:$C$63,2),IF($D$1=2,SMALL(Vakantie!$H$4:$H$63,2),SMALL(Vakantie!$M$4:$M$63,2)))</f>
        <v>1</v>
      </c>
      <c r="J3" s="2">
        <f>IF($D$1=1,VLOOKUP(I3,Vakantie!$C$4:$D$63,2,FALSE),IF($D$1=2,VLOOKUP(I3,Vakantie!$H$4:$I$63,2,FALSE),VLOOKUP(I3,Vakantie!$M$4:$N$63,2,FALSE)))</f>
        <v>1</v>
      </c>
      <c r="L3" s="2">
        <f>L2+1</f>
        <v>1</v>
      </c>
      <c r="M3">
        <f t="shared" ref="M3:M66" si="4">WEEKDAY(L3,2)</f>
        <v>7</v>
      </c>
      <c r="N3" s="2">
        <f t="shared" ref="N3:N66" si="5">VLOOKUP(L3,$I$1:$I$61,1)</f>
        <v>1</v>
      </c>
      <c r="O3" s="2">
        <f t="shared" ref="O3:O66" si="6">VLOOKUP(L3,$I$1:$J$61,2)</f>
        <v>1</v>
      </c>
      <c r="P3" s="6" t="b">
        <f t="shared" ref="P3:P66" si="7">IF(AND(L3&gt;=N3,L3&lt;=O3),FALSE,TRUE)</f>
        <v>0</v>
      </c>
      <c r="Q3" s="6">
        <f>IF(OR(M3=6,M3=7),0,IF(NOT(P3),0,IF(L3&lt;=$L$1,HLOOKUP(M3,Ouderschapsverlof!$S$40:$W$43,3,FALSE),0)))</f>
        <v>0</v>
      </c>
      <c r="R3" s="6">
        <f>IF(OR(M3=6,M3=7),0,IF(NOT(P3),IF(L3&lt;=$L$1,HLOOKUP(M3,Ouderschapsverlof!$S$40:$W$43,3,FALSE),0),0))</f>
        <v>0</v>
      </c>
      <c r="T3" s="2">
        <f>+T2+1</f>
        <v>1</v>
      </c>
      <c r="U3">
        <f t="shared" ref="U3:U66" si="8">WEEKDAY(T3,2)</f>
        <v>7</v>
      </c>
      <c r="V3" s="2">
        <f t="shared" ref="V3:V66" si="9">VLOOKUP(T3,$I$1:$I$61,1)</f>
        <v>1</v>
      </c>
      <c r="W3" s="2">
        <f t="shared" ref="W3:W66" si="10">VLOOKUP(T3,$I$1:$J$61,2)</f>
        <v>1</v>
      </c>
      <c r="X3" s="6" t="b">
        <f t="shared" ref="X3:X66" si="11">IF(AND(T3&gt;=V3,T3&lt;=W3),FALSE,TRUE)</f>
        <v>0</v>
      </c>
      <c r="Y3" s="6">
        <f>IF(OR(U3=6,U3=7),0,IF(NOT(X3),0,IF(T3&lt;=$T$1,HLOOKUP(U3,Ouderschapsverlof!$S$55:$W$57,3,FALSE),0)))</f>
        <v>0</v>
      </c>
      <c r="Z3" s="6">
        <f>IF(OR(U3=6,U3=7),0,IF(NOT(X3),IF(T3&lt;=$T$1,HLOOKUP(U3,Ouderschapsverlof!$S$55:$W$57,3,FALSE),0),0))</f>
        <v>0</v>
      </c>
      <c r="AB3" s="2">
        <f>+AB2+1</f>
        <v>1</v>
      </c>
      <c r="AC3">
        <f t="shared" ref="AC3:AC66" si="12">WEEKDAY(AB3,2)</f>
        <v>7</v>
      </c>
      <c r="AD3" s="2">
        <f t="shared" ref="AD3:AD66" si="13">VLOOKUP(AB3,$I$1:$I$61,1)</f>
        <v>1</v>
      </c>
      <c r="AE3" s="2">
        <f t="shared" ref="AE3:AE66" si="14">VLOOKUP(AB3,$I$1:$J$61,2)</f>
        <v>1</v>
      </c>
      <c r="AF3" s="6" t="b">
        <f t="shared" ref="AF3:AF66" si="15">IF(AND(AB3&gt;=AD3,AB3&lt;=AE3),FALSE,TRUE)</f>
        <v>0</v>
      </c>
      <c r="AG3" s="6">
        <f>IF(OR(AC3=6,AC3=7),0,IF(NOT(AF3),0,IF(AB3&lt;=$AB$1,HLOOKUP(AC3,Ouderschapsverlof!$S$67:$W$69,3,FALSE),0)))</f>
        <v>0</v>
      </c>
      <c r="AH3" s="6">
        <f>IF(OR(AC3=6,AC3=7),0,IF(NOT(AF3),IF(AB3&lt;=$AB$1,HLOOKUP(AC3,Ouderschapsverlof!$S$67:$W$69,3,FALSE),0),0))</f>
        <v>0</v>
      </c>
    </row>
    <row r="4" spans="1:34" x14ac:dyDescent="0.3">
      <c r="A4" s="2">
        <f t="shared" ref="A4:A67" si="16">A3+1</f>
        <v>2</v>
      </c>
      <c r="B4">
        <f t="shared" ref="B4:B67" si="17">WEEKDAY(A4,2)</f>
        <v>1</v>
      </c>
      <c r="C4" s="2">
        <f t="shared" si="0"/>
        <v>1</v>
      </c>
      <c r="D4" s="2">
        <f t="shared" si="1"/>
        <v>1</v>
      </c>
      <c r="E4" s="6" t="b">
        <f t="shared" si="2"/>
        <v>1</v>
      </c>
      <c r="F4" s="6">
        <f>IF(OR(B4=6,B4=7),0,IF(NOT(E4),0,IF(A4&lt;=$A$1,HLOOKUP(B4,Ouderschapsverlof!$S$28:$W$30,3,FALSE),0)))</f>
        <v>0</v>
      </c>
      <c r="G4" s="6">
        <f>IF(OR(B4=6,B4=7),0,IF(NOT(E4),IF(A4&lt;=$A$1,HLOOKUP(B4,Ouderschapsverlof!$S$28:$W$30,3,FALSE),0),0))</f>
        <v>0</v>
      </c>
      <c r="H4" s="7">
        <f t="shared" si="3"/>
        <v>0</v>
      </c>
      <c r="I4" s="2">
        <f>IF($D$1=1,SMALL(Vakantie!$C$4:$C$63,3),IF($D$1=2,SMALL(Vakantie!$H$4:$H$63,3),SMALL(Vakantie!$M$4:$M$63,3)))</f>
        <v>1</v>
      </c>
      <c r="J4" s="2">
        <f>IF($D$1=1,VLOOKUP(I4,Vakantie!$C$4:$D$63,2,FALSE),IF($D$1=2,VLOOKUP(I4,Vakantie!$H$4:$I$63,2,FALSE),VLOOKUP(I4,Vakantie!$M$4:$N$63,2,FALSE)))</f>
        <v>1</v>
      </c>
      <c r="L4" s="2">
        <f t="shared" ref="L4:L67" si="18">L3+1</f>
        <v>2</v>
      </c>
      <c r="M4">
        <f t="shared" si="4"/>
        <v>1</v>
      </c>
      <c r="N4" s="2">
        <f t="shared" si="5"/>
        <v>1</v>
      </c>
      <c r="O4" s="2">
        <f t="shared" si="6"/>
        <v>1</v>
      </c>
      <c r="P4" s="6" t="b">
        <f t="shared" si="7"/>
        <v>1</v>
      </c>
      <c r="Q4" s="6">
        <f>IF(OR(M4=6,M4=7),0,IF(NOT(P4),0,IF(L4&lt;=$L$1,HLOOKUP(M4,Ouderschapsverlof!$S$40:$W$43,3,FALSE),0)))</f>
        <v>0</v>
      </c>
      <c r="R4" s="6">
        <f>IF(OR(M4=6,M4=7),0,IF(NOT(P4),IF(L4&lt;=$L$1,HLOOKUP(M4,Ouderschapsverlof!$S$40:$W$43,3,FALSE),0),0))</f>
        <v>0</v>
      </c>
      <c r="T4" s="2">
        <f t="shared" ref="T4:T67" si="19">+T3+1</f>
        <v>2</v>
      </c>
      <c r="U4">
        <f t="shared" si="8"/>
        <v>1</v>
      </c>
      <c r="V4" s="2">
        <f t="shared" si="9"/>
        <v>1</v>
      </c>
      <c r="W4" s="2">
        <f t="shared" si="10"/>
        <v>1</v>
      </c>
      <c r="X4" s="6" t="b">
        <f t="shared" si="11"/>
        <v>1</v>
      </c>
      <c r="Y4" s="6">
        <f>IF(OR(U4=6,U4=7),0,IF(NOT(X4),0,IF(T4&lt;=$T$1,HLOOKUP(U4,Ouderschapsverlof!$S$55:$W$57,3,FALSE),0)))</f>
        <v>0</v>
      </c>
      <c r="Z4" s="6">
        <f>IF(OR(U4=6,U4=7),0,IF(NOT(X4),IF(T4&lt;=$T$1,HLOOKUP(U4,Ouderschapsverlof!$S$55:$W$57,3,FALSE),0),0))</f>
        <v>0</v>
      </c>
      <c r="AB4" s="2">
        <f t="shared" ref="AB4:AB67" si="20">+AB3+1</f>
        <v>2</v>
      </c>
      <c r="AC4">
        <f t="shared" si="12"/>
        <v>1</v>
      </c>
      <c r="AD4" s="2">
        <f t="shared" si="13"/>
        <v>1</v>
      </c>
      <c r="AE4" s="2">
        <f t="shared" si="14"/>
        <v>1</v>
      </c>
      <c r="AF4" s="6" t="b">
        <f t="shared" si="15"/>
        <v>1</v>
      </c>
      <c r="AG4" s="6">
        <f>IF(OR(AC4=6,AC4=7),0,IF(NOT(AF4),0,IF(AB4&lt;=$AB$1,HLOOKUP(AC4,Ouderschapsverlof!$S$67:$W$69,3,FALSE),0)))</f>
        <v>0</v>
      </c>
      <c r="AH4" s="6">
        <f>IF(OR(AC4=6,AC4=7),0,IF(NOT(AF4),IF(AB4&lt;=$AB$1,HLOOKUP(AC4,Ouderschapsverlof!$S$67:$W$69,3,FALSE),0),0))</f>
        <v>0</v>
      </c>
    </row>
    <row r="5" spans="1:34" x14ac:dyDescent="0.3">
      <c r="A5" s="2">
        <f t="shared" si="16"/>
        <v>3</v>
      </c>
      <c r="B5">
        <f t="shared" si="17"/>
        <v>2</v>
      </c>
      <c r="C5" s="2">
        <f t="shared" si="0"/>
        <v>1</v>
      </c>
      <c r="D5" s="2">
        <f t="shared" si="1"/>
        <v>1</v>
      </c>
      <c r="E5" s="6" t="b">
        <f t="shared" si="2"/>
        <v>1</v>
      </c>
      <c r="F5" s="6">
        <f>IF(OR(B5=6,B5=7),0,IF(NOT(E5),0,IF(A5&lt;=$A$1,HLOOKUP(B5,Ouderschapsverlof!$S$28:$W$30,3,FALSE),0)))</f>
        <v>0</v>
      </c>
      <c r="G5" s="6">
        <f>IF(OR(B5=6,B5=7),0,IF(NOT(E5),IF(A5&lt;=$A$1,HLOOKUP(B5,Ouderschapsverlof!$S$28:$W$30,3,FALSE),0),0))</f>
        <v>0</v>
      </c>
      <c r="H5" s="7">
        <f t="shared" si="3"/>
        <v>0</v>
      </c>
      <c r="I5" s="2">
        <f>IF($D$1=1,SMALL(Vakantie!$C$4:$C$63,4),IF($D$1=2,SMALL(Vakantie!$H$4:$H$63,4),SMALL(Vakantie!$M$4:$M$63,4)))</f>
        <v>1</v>
      </c>
      <c r="J5" s="2">
        <f>IF($D$1=1,VLOOKUP(I5,Vakantie!$C$4:$D$63,2,FALSE),IF($D$1=2,VLOOKUP(I5,Vakantie!$H$4:$I$63,2,FALSE),VLOOKUP(I5,Vakantie!$M$4:$N$63,2,FALSE)))</f>
        <v>1</v>
      </c>
      <c r="L5" s="2">
        <f t="shared" si="18"/>
        <v>3</v>
      </c>
      <c r="M5">
        <f t="shared" si="4"/>
        <v>2</v>
      </c>
      <c r="N5" s="2">
        <f t="shared" si="5"/>
        <v>1</v>
      </c>
      <c r="O5" s="2">
        <f t="shared" si="6"/>
        <v>1</v>
      </c>
      <c r="P5" s="6" t="b">
        <f t="shared" si="7"/>
        <v>1</v>
      </c>
      <c r="Q5" s="6">
        <f>IF(OR(M5=6,M5=7),0,IF(NOT(P5),0,IF(L5&lt;=$L$1,HLOOKUP(M5,Ouderschapsverlof!$S$40:$W$43,3,FALSE),0)))</f>
        <v>0</v>
      </c>
      <c r="R5" s="6">
        <f>IF(OR(M5=6,M5=7),0,IF(NOT(P5),IF(L5&lt;=$L$1,HLOOKUP(M5,Ouderschapsverlof!$S$40:$W$43,3,FALSE),0),0))</f>
        <v>0</v>
      </c>
      <c r="T5" s="2">
        <f t="shared" si="19"/>
        <v>3</v>
      </c>
      <c r="U5">
        <f t="shared" si="8"/>
        <v>2</v>
      </c>
      <c r="V5" s="2">
        <f t="shared" si="9"/>
        <v>1</v>
      </c>
      <c r="W5" s="2">
        <f t="shared" si="10"/>
        <v>1</v>
      </c>
      <c r="X5" s="6" t="b">
        <f t="shared" si="11"/>
        <v>1</v>
      </c>
      <c r="Y5" s="6">
        <f>IF(OR(U5=6,U5=7),0,IF(NOT(X5),0,IF(T5&lt;=$T$1,HLOOKUP(U5,Ouderschapsverlof!$S$55:$W$57,3,FALSE),0)))</f>
        <v>0</v>
      </c>
      <c r="Z5" s="6">
        <f>IF(OR(U5=6,U5=7),0,IF(NOT(X5),IF(T5&lt;=$T$1,HLOOKUP(U5,Ouderschapsverlof!$S$55:$W$57,3,FALSE),0),0))</f>
        <v>0</v>
      </c>
      <c r="AB5" s="2">
        <f t="shared" si="20"/>
        <v>3</v>
      </c>
      <c r="AC5">
        <f t="shared" si="12"/>
        <v>2</v>
      </c>
      <c r="AD5" s="2">
        <f t="shared" si="13"/>
        <v>1</v>
      </c>
      <c r="AE5" s="2">
        <f t="shared" si="14"/>
        <v>1</v>
      </c>
      <c r="AF5" s="6" t="b">
        <f t="shared" si="15"/>
        <v>1</v>
      </c>
      <c r="AG5" s="6">
        <f>IF(OR(AC5=6,AC5=7),0,IF(NOT(AF5),0,IF(AB5&lt;=$AB$1,HLOOKUP(AC5,Ouderschapsverlof!$S$67:$W$69,3,FALSE),0)))</f>
        <v>0</v>
      </c>
      <c r="AH5" s="6">
        <f>IF(OR(AC5=6,AC5=7),0,IF(NOT(AF5),IF(AB5&lt;=$AB$1,HLOOKUP(AC5,Ouderschapsverlof!$S$67:$W$69,3,FALSE),0),0))</f>
        <v>0</v>
      </c>
    </row>
    <row r="6" spans="1:34" x14ac:dyDescent="0.3">
      <c r="A6" s="2">
        <f t="shared" si="16"/>
        <v>4</v>
      </c>
      <c r="B6">
        <f t="shared" si="17"/>
        <v>3</v>
      </c>
      <c r="C6" s="2">
        <f t="shared" si="0"/>
        <v>1</v>
      </c>
      <c r="D6" s="2">
        <f t="shared" si="1"/>
        <v>1</v>
      </c>
      <c r="E6" s="6" t="b">
        <f t="shared" si="2"/>
        <v>1</v>
      </c>
      <c r="F6" s="6">
        <f>IF(OR(B6=6,B6=7),0,IF(NOT(E6),0,IF(A6&lt;=$A$1,HLOOKUP(B6,Ouderschapsverlof!$S$28:$W$30,3,FALSE),0)))</f>
        <v>0</v>
      </c>
      <c r="G6" s="6">
        <f>IF(OR(B6=6,B6=7),0,IF(NOT(E6),IF(A6&lt;=$A$1,HLOOKUP(B6,Ouderschapsverlof!$S$28:$W$30,3,FALSE),0),0))</f>
        <v>0</v>
      </c>
      <c r="H6" s="7">
        <f t="shared" si="3"/>
        <v>0</v>
      </c>
      <c r="I6" s="2">
        <f>IF($D$1=1,SMALL(Vakantie!$C$4:$C$63,5),IF($D$1=2,SMALL(Vakantie!$H$4:$H$63,5),SMALL(Vakantie!$M$4:$M$63,5)))</f>
        <v>1</v>
      </c>
      <c r="J6" s="2">
        <f>IF($D$1=1,VLOOKUP(I6,Vakantie!$C$4:$D$63,2,FALSE),IF($D$1=2,VLOOKUP(I6,Vakantie!$H$4:$I$63,2,FALSE),VLOOKUP(I6,Vakantie!$M$4:$N$63,2,FALSE)))</f>
        <v>1</v>
      </c>
      <c r="L6" s="2">
        <f t="shared" si="18"/>
        <v>4</v>
      </c>
      <c r="M6">
        <f t="shared" si="4"/>
        <v>3</v>
      </c>
      <c r="N6" s="2">
        <f t="shared" si="5"/>
        <v>1</v>
      </c>
      <c r="O6" s="2">
        <f t="shared" si="6"/>
        <v>1</v>
      </c>
      <c r="P6" s="6" t="b">
        <f t="shared" si="7"/>
        <v>1</v>
      </c>
      <c r="Q6" s="6">
        <f>IF(OR(M6=6,M6=7),0,IF(NOT(P6),0,IF(L6&lt;=$L$1,HLOOKUP(M6,Ouderschapsverlof!$S$40:$W$43,3,FALSE),0)))</f>
        <v>0</v>
      </c>
      <c r="R6" s="6">
        <f>IF(OR(M6=6,M6=7),0,IF(NOT(P6),IF(L6&lt;=$L$1,HLOOKUP(M6,Ouderschapsverlof!$S$40:$W$43,3,FALSE),0),0))</f>
        <v>0</v>
      </c>
      <c r="T6" s="2">
        <f t="shared" si="19"/>
        <v>4</v>
      </c>
      <c r="U6">
        <f t="shared" si="8"/>
        <v>3</v>
      </c>
      <c r="V6" s="2">
        <f t="shared" si="9"/>
        <v>1</v>
      </c>
      <c r="W6" s="2">
        <f t="shared" si="10"/>
        <v>1</v>
      </c>
      <c r="X6" s="6" t="b">
        <f t="shared" si="11"/>
        <v>1</v>
      </c>
      <c r="Y6" s="6">
        <f>IF(OR(U6=6,U6=7),0,IF(NOT(X6),0,IF(T6&lt;=$T$1,HLOOKUP(U6,Ouderschapsverlof!$S$55:$W$57,3,FALSE),0)))</f>
        <v>0</v>
      </c>
      <c r="Z6" s="6">
        <f>IF(OR(U6=6,U6=7),0,IF(NOT(X6),IF(T6&lt;=$T$1,HLOOKUP(U6,Ouderschapsverlof!$S$55:$W$57,3,FALSE),0),0))</f>
        <v>0</v>
      </c>
      <c r="AB6" s="2">
        <f t="shared" si="20"/>
        <v>4</v>
      </c>
      <c r="AC6">
        <f t="shared" si="12"/>
        <v>3</v>
      </c>
      <c r="AD6" s="2">
        <f t="shared" si="13"/>
        <v>1</v>
      </c>
      <c r="AE6" s="2">
        <f t="shared" si="14"/>
        <v>1</v>
      </c>
      <c r="AF6" s="6" t="b">
        <f t="shared" si="15"/>
        <v>1</v>
      </c>
      <c r="AG6" s="6">
        <f>IF(OR(AC6=6,AC6=7),0,IF(NOT(AF6),0,IF(AB6&lt;=$AB$1,HLOOKUP(AC6,Ouderschapsverlof!$S$67:$W$69,3,FALSE),0)))</f>
        <v>0</v>
      </c>
      <c r="AH6" s="6">
        <f>IF(OR(AC6=6,AC6=7),0,IF(NOT(AF6),IF(AB6&lt;=$AB$1,HLOOKUP(AC6,Ouderschapsverlof!$S$67:$W$69,3,FALSE),0),0))</f>
        <v>0</v>
      </c>
    </row>
    <row r="7" spans="1:34" x14ac:dyDescent="0.3">
      <c r="A7" s="2">
        <f t="shared" si="16"/>
        <v>5</v>
      </c>
      <c r="B7">
        <f t="shared" si="17"/>
        <v>4</v>
      </c>
      <c r="C7" s="2">
        <f t="shared" si="0"/>
        <v>1</v>
      </c>
      <c r="D7" s="2">
        <f t="shared" si="1"/>
        <v>1</v>
      </c>
      <c r="E7" s="6" t="b">
        <f t="shared" si="2"/>
        <v>1</v>
      </c>
      <c r="F7" s="6">
        <f>IF(OR(B7=6,B7=7),0,IF(NOT(E7),0,IF(A7&lt;=$A$1,HLOOKUP(B7,Ouderschapsverlof!$S$28:$W$30,3,FALSE),0)))</f>
        <v>0</v>
      </c>
      <c r="G7" s="6">
        <f>IF(OR(B7=6,B7=7),0,IF(NOT(E7),IF(A7&lt;=$A$1,HLOOKUP(B7,Ouderschapsverlof!$S$28:$W$30,3,FALSE),0),0))</f>
        <v>0</v>
      </c>
      <c r="H7" s="7">
        <f t="shared" si="3"/>
        <v>0</v>
      </c>
      <c r="I7" s="2">
        <f>IF($D$1=1,SMALL(Vakantie!$C$4:$C$63,6),IF($D$1=2,SMALL(Vakantie!$H$4:$H$63,6),SMALL(Vakantie!$M$4:$M$63,6)))</f>
        <v>1</v>
      </c>
      <c r="J7" s="2">
        <f>IF($D$1=1,VLOOKUP(I7,Vakantie!$C$4:$D$63,2,FALSE),IF($D$1=2,VLOOKUP(I7,Vakantie!$H$4:$I$63,2,FALSE),VLOOKUP(I7,Vakantie!$M$4:$N$63,2,FALSE)))</f>
        <v>1</v>
      </c>
      <c r="L7" s="2">
        <f t="shared" si="18"/>
        <v>5</v>
      </c>
      <c r="M7">
        <f t="shared" si="4"/>
        <v>4</v>
      </c>
      <c r="N7" s="2">
        <f t="shared" si="5"/>
        <v>1</v>
      </c>
      <c r="O7" s="2">
        <f t="shared" si="6"/>
        <v>1</v>
      </c>
      <c r="P7" s="6" t="b">
        <f t="shared" si="7"/>
        <v>1</v>
      </c>
      <c r="Q7" s="6">
        <f>IF(OR(M7=6,M7=7),0,IF(NOT(P7),0,IF(L7&lt;=$L$1,HLOOKUP(M7,Ouderschapsverlof!$S$40:$W$43,3,FALSE),0)))</f>
        <v>0</v>
      </c>
      <c r="R7" s="6">
        <f>IF(OR(M7=6,M7=7),0,IF(NOT(P7),IF(L7&lt;=$L$1,HLOOKUP(M7,Ouderschapsverlof!$S$40:$W$43,3,FALSE),0),0))</f>
        <v>0</v>
      </c>
      <c r="T7" s="2">
        <f t="shared" si="19"/>
        <v>5</v>
      </c>
      <c r="U7">
        <f t="shared" si="8"/>
        <v>4</v>
      </c>
      <c r="V7" s="2">
        <f t="shared" si="9"/>
        <v>1</v>
      </c>
      <c r="W7" s="2">
        <f t="shared" si="10"/>
        <v>1</v>
      </c>
      <c r="X7" s="6" t="b">
        <f t="shared" si="11"/>
        <v>1</v>
      </c>
      <c r="Y7" s="6">
        <f>IF(OR(U7=6,U7=7),0,IF(NOT(X7),0,IF(T7&lt;=$T$1,HLOOKUP(U7,Ouderschapsverlof!$S$55:$W$57,3,FALSE),0)))</f>
        <v>0</v>
      </c>
      <c r="Z7" s="6">
        <f>IF(OR(U7=6,U7=7),0,IF(NOT(X7),IF(T7&lt;=$T$1,HLOOKUP(U7,Ouderschapsverlof!$S$55:$W$57,3,FALSE),0),0))</f>
        <v>0</v>
      </c>
      <c r="AB7" s="2">
        <f t="shared" si="20"/>
        <v>5</v>
      </c>
      <c r="AC7">
        <f t="shared" si="12"/>
        <v>4</v>
      </c>
      <c r="AD7" s="2">
        <f t="shared" si="13"/>
        <v>1</v>
      </c>
      <c r="AE7" s="2">
        <f t="shared" si="14"/>
        <v>1</v>
      </c>
      <c r="AF7" s="6" t="b">
        <f t="shared" si="15"/>
        <v>1</v>
      </c>
      <c r="AG7" s="6">
        <f>IF(OR(AC7=6,AC7=7),0,IF(NOT(AF7),0,IF(AB7&lt;=$AB$1,HLOOKUP(AC7,Ouderschapsverlof!$S$67:$W$69,3,FALSE),0)))</f>
        <v>0</v>
      </c>
      <c r="AH7" s="6">
        <f>IF(OR(AC7=6,AC7=7),0,IF(NOT(AF7),IF(AB7&lt;=$AB$1,HLOOKUP(AC7,Ouderschapsverlof!$S$67:$W$69,3,FALSE),0),0))</f>
        <v>0</v>
      </c>
    </row>
    <row r="8" spans="1:34" x14ac:dyDescent="0.3">
      <c r="A8" s="2">
        <f t="shared" si="16"/>
        <v>6</v>
      </c>
      <c r="B8">
        <f t="shared" si="17"/>
        <v>5</v>
      </c>
      <c r="C8" s="2">
        <f t="shared" si="0"/>
        <v>1</v>
      </c>
      <c r="D8" s="2">
        <f t="shared" si="1"/>
        <v>1</v>
      </c>
      <c r="E8" s="6" t="b">
        <f t="shared" si="2"/>
        <v>1</v>
      </c>
      <c r="F8" s="6">
        <f>IF(OR(B8=6,B8=7),0,IF(NOT(E8),0,IF(A8&lt;=$A$1,HLOOKUP(B8,Ouderschapsverlof!$S$28:$W$30,3,FALSE),0)))</f>
        <v>0</v>
      </c>
      <c r="G8" s="6">
        <f>IF(OR(B8=6,B8=7),0,IF(NOT(E8),IF(A8&lt;=$A$1,HLOOKUP(B8,Ouderschapsverlof!$S$28:$W$30,3,FALSE),0),0))</f>
        <v>0</v>
      </c>
      <c r="H8" s="7">
        <f t="shared" si="3"/>
        <v>0</v>
      </c>
      <c r="I8" s="2">
        <f>IF($D$1=1,SMALL(Vakantie!$C$4:$C$63,7),IF($D$1=2,SMALL(Vakantie!$H$4:$H$63,7),SMALL(Vakantie!$M$4:$M$63,7)))</f>
        <v>1</v>
      </c>
      <c r="J8" s="2">
        <f>IF($D$1=1,VLOOKUP(I8,Vakantie!$C$4:$D$63,2,FALSE),IF($D$1=2,VLOOKUP(I8,Vakantie!$H$4:$I$63,2,FALSE),VLOOKUP(I8,Vakantie!$M$4:$N$63,2,FALSE)))</f>
        <v>1</v>
      </c>
      <c r="L8" s="2">
        <f t="shared" si="18"/>
        <v>6</v>
      </c>
      <c r="M8">
        <f t="shared" si="4"/>
        <v>5</v>
      </c>
      <c r="N8" s="2">
        <f t="shared" si="5"/>
        <v>1</v>
      </c>
      <c r="O8" s="2">
        <f t="shared" si="6"/>
        <v>1</v>
      </c>
      <c r="P8" s="6" t="b">
        <f t="shared" si="7"/>
        <v>1</v>
      </c>
      <c r="Q8" s="6">
        <f>IF(OR(M8=6,M8=7),0,IF(NOT(P8),0,IF(L8&lt;=$L$1,HLOOKUP(M8,Ouderschapsverlof!$S$40:$W$43,3,FALSE),0)))</f>
        <v>0</v>
      </c>
      <c r="R8" s="6">
        <f>IF(OR(M8=6,M8=7),0,IF(NOT(P8),IF(L8&lt;=$L$1,HLOOKUP(M8,Ouderschapsverlof!$S$40:$W$43,3,FALSE),0),0))</f>
        <v>0</v>
      </c>
      <c r="T8" s="2">
        <f t="shared" si="19"/>
        <v>6</v>
      </c>
      <c r="U8">
        <f t="shared" si="8"/>
        <v>5</v>
      </c>
      <c r="V8" s="2">
        <f t="shared" si="9"/>
        <v>1</v>
      </c>
      <c r="W8" s="2">
        <f t="shared" si="10"/>
        <v>1</v>
      </c>
      <c r="X8" s="6" t="b">
        <f t="shared" si="11"/>
        <v>1</v>
      </c>
      <c r="Y8" s="6">
        <f>IF(OR(U8=6,U8=7),0,IF(NOT(X8),0,IF(T8&lt;=$T$1,HLOOKUP(U8,Ouderschapsverlof!$S$55:$W$57,3,FALSE),0)))</f>
        <v>0</v>
      </c>
      <c r="Z8" s="6">
        <f>IF(OR(U8=6,U8=7),0,IF(NOT(X8),IF(T8&lt;=$T$1,HLOOKUP(U8,Ouderschapsverlof!$S$55:$W$57,3,FALSE),0),0))</f>
        <v>0</v>
      </c>
      <c r="AB8" s="2">
        <f t="shared" si="20"/>
        <v>6</v>
      </c>
      <c r="AC8">
        <f t="shared" si="12"/>
        <v>5</v>
      </c>
      <c r="AD8" s="2">
        <f t="shared" si="13"/>
        <v>1</v>
      </c>
      <c r="AE8" s="2">
        <f t="shared" si="14"/>
        <v>1</v>
      </c>
      <c r="AF8" s="6" t="b">
        <f t="shared" si="15"/>
        <v>1</v>
      </c>
      <c r="AG8" s="6">
        <f>IF(OR(AC8=6,AC8=7),0,IF(NOT(AF8),0,IF(AB8&lt;=$AB$1,HLOOKUP(AC8,Ouderschapsverlof!$S$67:$W$69,3,FALSE),0)))</f>
        <v>0</v>
      </c>
      <c r="AH8" s="6">
        <f>IF(OR(AC8=6,AC8=7),0,IF(NOT(AF8),IF(AB8&lt;=$AB$1,HLOOKUP(AC8,Ouderschapsverlof!$S$67:$W$69,3,FALSE),0),0))</f>
        <v>0</v>
      </c>
    </row>
    <row r="9" spans="1:34" x14ac:dyDescent="0.3">
      <c r="A9" s="2">
        <f t="shared" si="16"/>
        <v>7</v>
      </c>
      <c r="B9">
        <f t="shared" si="17"/>
        <v>6</v>
      </c>
      <c r="C9" s="2">
        <f t="shared" si="0"/>
        <v>1</v>
      </c>
      <c r="D9" s="2">
        <f t="shared" si="1"/>
        <v>1</v>
      </c>
      <c r="E9" s="6" t="b">
        <f t="shared" si="2"/>
        <v>1</v>
      </c>
      <c r="F9" s="6">
        <f>IF(OR(B9=6,B9=7),0,IF(NOT(E9),0,IF(A9&lt;=$A$1,HLOOKUP(B9,Ouderschapsverlof!$S$28:$W$30,3,FALSE),0)))</f>
        <v>0</v>
      </c>
      <c r="G9" s="6">
        <f>IF(OR(B9=6,B9=7),0,IF(NOT(E9),IF(A9&lt;=$A$1,HLOOKUP(B9,Ouderschapsverlof!$S$28:$W$30,3,FALSE),0),0))</f>
        <v>0</v>
      </c>
      <c r="H9" s="7">
        <f t="shared" si="3"/>
        <v>0</v>
      </c>
      <c r="I9" s="2">
        <f>IF($D$1=1,SMALL(Vakantie!$C$4:$C$63,8),IF($D$1=2,SMALL(Vakantie!$H$4:$H$63,8),SMALL(Vakantie!$M$4:$M$63,8)))</f>
        <v>1</v>
      </c>
      <c r="J9" s="2">
        <f>IF($D$1=1,VLOOKUP(I9,Vakantie!$C$4:$D$63,2,FALSE),IF($D$1=2,VLOOKUP(I9,Vakantie!$H$4:$I$63,2,FALSE),VLOOKUP(I9,Vakantie!$M$4:$N$63,2,FALSE)))</f>
        <v>1</v>
      </c>
      <c r="L9" s="2">
        <f t="shared" si="18"/>
        <v>7</v>
      </c>
      <c r="M9">
        <f t="shared" si="4"/>
        <v>6</v>
      </c>
      <c r="N9" s="2">
        <f t="shared" si="5"/>
        <v>1</v>
      </c>
      <c r="O9" s="2">
        <f t="shared" si="6"/>
        <v>1</v>
      </c>
      <c r="P9" s="6" t="b">
        <f t="shared" si="7"/>
        <v>1</v>
      </c>
      <c r="Q9" s="6">
        <f>IF(OR(M9=6,M9=7),0,IF(NOT(P9),0,IF(L9&lt;=$L$1,HLOOKUP(M9,Ouderschapsverlof!$S$40:$W$43,3,FALSE),0)))</f>
        <v>0</v>
      </c>
      <c r="R9" s="6">
        <f>IF(OR(M9=6,M9=7),0,IF(NOT(P9),IF(L9&lt;=$L$1,HLOOKUP(M9,Ouderschapsverlof!$S$40:$W$43,3,FALSE),0),0))</f>
        <v>0</v>
      </c>
      <c r="T9" s="2">
        <f t="shared" si="19"/>
        <v>7</v>
      </c>
      <c r="U9">
        <f t="shared" si="8"/>
        <v>6</v>
      </c>
      <c r="V9" s="2">
        <f t="shared" si="9"/>
        <v>1</v>
      </c>
      <c r="W9" s="2">
        <f t="shared" si="10"/>
        <v>1</v>
      </c>
      <c r="X9" s="6" t="b">
        <f t="shared" si="11"/>
        <v>1</v>
      </c>
      <c r="Y9" s="6">
        <f>IF(OR(U9=6,U9=7),0,IF(NOT(X9),0,IF(T9&lt;=$T$1,HLOOKUP(U9,Ouderschapsverlof!$S$55:$W$57,3,FALSE),0)))</f>
        <v>0</v>
      </c>
      <c r="Z9" s="6">
        <f>IF(OR(U9=6,U9=7),0,IF(NOT(X9),IF(T9&lt;=$T$1,HLOOKUP(U9,Ouderschapsverlof!$S$55:$W$57,3,FALSE),0),0))</f>
        <v>0</v>
      </c>
      <c r="AB9" s="2">
        <f t="shared" si="20"/>
        <v>7</v>
      </c>
      <c r="AC9">
        <f t="shared" si="12"/>
        <v>6</v>
      </c>
      <c r="AD9" s="2">
        <f t="shared" si="13"/>
        <v>1</v>
      </c>
      <c r="AE9" s="2">
        <f t="shared" si="14"/>
        <v>1</v>
      </c>
      <c r="AF9" s="6" t="b">
        <f t="shared" si="15"/>
        <v>1</v>
      </c>
      <c r="AG9" s="6">
        <f>IF(OR(AC9=6,AC9=7),0,IF(NOT(AF9),0,IF(AB9&lt;=$AB$1,HLOOKUP(AC9,Ouderschapsverlof!$S$67:$W$69,3,FALSE),0)))</f>
        <v>0</v>
      </c>
      <c r="AH9" s="6">
        <f>IF(OR(AC9=6,AC9=7),0,IF(NOT(AF9),IF(AB9&lt;=$AB$1,HLOOKUP(AC9,Ouderschapsverlof!$S$67:$W$69,3,FALSE),0),0))</f>
        <v>0</v>
      </c>
    </row>
    <row r="10" spans="1:34" x14ac:dyDescent="0.3">
      <c r="A10" s="2">
        <f t="shared" si="16"/>
        <v>8</v>
      </c>
      <c r="B10">
        <f t="shared" si="17"/>
        <v>7</v>
      </c>
      <c r="C10" s="2">
        <f t="shared" si="0"/>
        <v>1</v>
      </c>
      <c r="D10" s="2">
        <f t="shared" si="1"/>
        <v>1</v>
      </c>
      <c r="E10" s="6" t="b">
        <f t="shared" si="2"/>
        <v>1</v>
      </c>
      <c r="F10" s="6">
        <f>IF(OR(B10=6,B10=7),0,IF(NOT(E10),0,IF(A10&lt;=$A$1,HLOOKUP(B10,Ouderschapsverlof!$S$28:$W$30,3,FALSE),0)))</f>
        <v>0</v>
      </c>
      <c r="G10" s="6">
        <f>IF(OR(B10=6,B10=7),0,IF(NOT(E10),IF(A10&lt;=$A$1,HLOOKUP(B10,Ouderschapsverlof!$S$28:$W$30,3,FALSE),0),0))</f>
        <v>0</v>
      </c>
      <c r="H10" s="7">
        <f t="shared" si="3"/>
        <v>0</v>
      </c>
      <c r="I10" s="2">
        <f>IF($D$1=1,SMALL(Vakantie!$C$4:$C$63,9),IF($D$1=2,SMALL(Vakantie!$H$4:$H$63,9),SMALL(Vakantie!$M$4:$M$63,9)))</f>
        <v>1</v>
      </c>
      <c r="J10" s="2">
        <f>IF($D$1=1,VLOOKUP(I10,Vakantie!$C$4:$D$63,2,FALSE),IF($D$1=2,VLOOKUP(I10,Vakantie!$H$4:$I$63,2,FALSE),VLOOKUP(I10,Vakantie!$M$4:$N$63,2,FALSE)))</f>
        <v>1</v>
      </c>
      <c r="L10" s="2">
        <f t="shared" si="18"/>
        <v>8</v>
      </c>
      <c r="M10">
        <f t="shared" si="4"/>
        <v>7</v>
      </c>
      <c r="N10" s="2">
        <f t="shared" si="5"/>
        <v>1</v>
      </c>
      <c r="O10" s="2">
        <f t="shared" si="6"/>
        <v>1</v>
      </c>
      <c r="P10" s="6" t="b">
        <f t="shared" si="7"/>
        <v>1</v>
      </c>
      <c r="Q10" s="6">
        <f>IF(OR(M10=6,M10=7),0,IF(NOT(P10),0,IF(L10&lt;=$L$1,HLOOKUP(M10,Ouderschapsverlof!$S$40:$W$43,3,FALSE),0)))</f>
        <v>0</v>
      </c>
      <c r="R10" s="6">
        <f>IF(OR(M10=6,M10=7),0,IF(NOT(P10),IF(L10&lt;=$L$1,HLOOKUP(M10,Ouderschapsverlof!$S$40:$W$43,3,FALSE),0),0))</f>
        <v>0</v>
      </c>
      <c r="T10" s="2">
        <f t="shared" si="19"/>
        <v>8</v>
      </c>
      <c r="U10">
        <f t="shared" si="8"/>
        <v>7</v>
      </c>
      <c r="V10" s="2">
        <f t="shared" si="9"/>
        <v>1</v>
      </c>
      <c r="W10" s="2">
        <f t="shared" si="10"/>
        <v>1</v>
      </c>
      <c r="X10" s="6" t="b">
        <f t="shared" si="11"/>
        <v>1</v>
      </c>
      <c r="Y10" s="6">
        <f>IF(OR(U10=6,U10=7),0,IF(NOT(X10),0,IF(T10&lt;=$T$1,HLOOKUP(U10,Ouderschapsverlof!$S$55:$W$57,3,FALSE),0)))</f>
        <v>0</v>
      </c>
      <c r="Z10" s="6">
        <f>IF(OR(U10=6,U10=7),0,IF(NOT(X10),IF(T10&lt;=$T$1,HLOOKUP(U10,Ouderschapsverlof!$S$55:$W$57,3,FALSE),0),0))</f>
        <v>0</v>
      </c>
      <c r="AB10" s="2">
        <f t="shared" si="20"/>
        <v>8</v>
      </c>
      <c r="AC10">
        <f t="shared" si="12"/>
        <v>7</v>
      </c>
      <c r="AD10" s="2">
        <f t="shared" si="13"/>
        <v>1</v>
      </c>
      <c r="AE10" s="2">
        <f t="shared" si="14"/>
        <v>1</v>
      </c>
      <c r="AF10" s="6" t="b">
        <f t="shared" si="15"/>
        <v>1</v>
      </c>
      <c r="AG10" s="6">
        <f>IF(OR(AC10=6,AC10=7),0,IF(NOT(AF10),0,IF(AB10&lt;=$AB$1,HLOOKUP(AC10,Ouderschapsverlof!$S$67:$W$69,3,FALSE),0)))</f>
        <v>0</v>
      </c>
      <c r="AH10" s="6">
        <f>IF(OR(AC10=6,AC10=7),0,IF(NOT(AF10),IF(AB10&lt;=$AB$1,HLOOKUP(AC10,Ouderschapsverlof!$S$67:$W$69,3,FALSE),0),0))</f>
        <v>0</v>
      </c>
    </row>
    <row r="11" spans="1:34" x14ac:dyDescent="0.3">
      <c r="A11" s="2">
        <f t="shared" si="16"/>
        <v>9</v>
      </c>
      <c r="B11">
        <f t="shared" si="17"/>
        <v>1</v>
      </c>
      <c r="C11" s="2">
        <f t="shared" si="0"/>
        <v>1</v>
      </c>
      <c r="D11" s="2">
        <f t="shared" si="1"/>
        <v>1</v>
      </c>
      <c r="E11" s="6" t="b">
        <f t="shared" si="2"/>
        <v>1</v>
      </c>
      <c r="F11" s="6">
        <f>IF(OR(B11=6,B11=7),0,IF(NOT(E11),0,IF(A11&lt;=$A$1,HLOOKUP(B11,Ouderschapsverlof!$S$28:$W$30,3,FALSE),0)))</f>
        <v>0</v>
      </c>
      <c r="G11" s="6">
        <f>IF(OR(B11=6,B11=7),0,IF(NOT(E11),IF(A11&lt;=$A$1,HLOOKUP(B11,Ouderschapsverlof!$S$28:$W$30,3,FALSE),0),0))</f>
        <v>0</v>
      </c>
      <c r="H11" s="7">
        <f t="shared" si="3"/>
        <v>0</v>
      </c>
      <c r="I11" s="2">
        <f>IF($D$1=1,SMALL(Vakantie!$C$4:$C$63,10),IF($D$1=2,SMALL(Vakantie!$H$4:$H$63,10),SMALL(Vakantie!$M$4:$M$63,10)))</f>
        <v>367</v>
      </c>
      <c r="J11" s="2">
        <f>IF($D$1=1,VLOOKUP(I11,Vakantie!$C$4:$D$63,2,FALSE),IF($D$1=2,VLOOKUP(I11,Vakantie!$H$4:$I$63,2,FALSE),VLOOKUP(I11,Vakantie!$M$4:$N$63,2,FALSE)))</f>
        <v>367</v>
      </c>
      <c r="L11" s="2">
        <f t="shared" si="18"/>
        <v>9</v>
      </c>
      <c r="M11">
        <f t="shared" si="4"/>
        <v>1</v>
      </c>
      <c r="N11" s="2">
        <f t="shared" si="5"/>
        <v>1</v>
      </c>
      <c r="O11" s="2">
        <f t="shared" si="6"/>
        <v>1</v>
      </c>
      <c r="P11" s="6" t="b">
        <f t="shared" si="7"/>
        <v>1</v>
      </c>
      <c r="Q11" s="6">
        <f>IF(OR(M11=6,M11=7),0,IF(NOT(P11),0,IF(L11&lt;=$L$1,HLOOKUP(M11,Ouderschapsverlof!$S$40:$W$43,3,FALSE),0)))</f>
        <v>0</v>
      </c>
      <c r="R11" s="6">
        <f>IF(OR(M11=6,M11=7),0,IF(NOT(P11),IF(L11&lt;=$L$1,HLOOKUP(M11,Ouderschapsverlof!$S$40:$W$43,3,FALSE),0),0))</f>
        <v>0</v>
      </c>
      <c r="T11" s="2">
        <f t="shared" si="19"/>
        <v>9</v>
      </c>
      <c r="U11">
        <f t="shared" si="8"/>
        <v>1</v>
      </c>
      <c r="V11" s="2">
        <f t="shared" si="9"/>
        <v>1</v>
      </c>
      <c r="W11" s="2">
        <f t="shared" si="10"/>
        <v>1</v>
      </c>
      <c r="X11" s="6" t="b">
        <f t="shared" si="11"/>
        <v>1</v>
      </c>
      <c r="Y11" s="6">
        <f>IF(OR(U11=6,U11=7),0,IF(NOT(X11),0,IF(T11&lt;=$T$1,HLOOKUP(U11,Ouderschapsverlof!$S$55:$W$57,3,FALSE),0)))</f>
        <v>0</v>
      </c>
      <c r="Z11" s="6">
        <f>IF(OR(U11=6,U11=7),0,IF(NOT(X11),IF(T11&lt;=$T$1,HLOOKUP(U11,Ouderschapsverlof!$S$55:$W$57,3,FALSE),0),0))</f>
        <v>0</v>
      </c>
      <c r="AB11" s="2">
        <f t="shared" si="20"/>
        <v>9</v>
      </c>
      <c r="AC11">
        <f t="shared" si="12"/>
        <v>1</v>
      </c>
      <c r="AD11" s="2">
        <f t="shared" si="13"/>
        <v>1</v>
      </c>
      <c r="AE11" s="2">
        <f t="shared" si="14"/>
        <v>1</v>
      </c>
      <c r="AF11" s="6" t="b">
        <f t="shared" si="15"/>
        <v>1</v>
      </c>
      <c r="AG11" s="6">
        <f>IF(OR(AC11=6,AC11=7),0,IF(NOT(AF11),0,IF(AB11&lt;=$AB$1,HLOOKUP(AC11,Ouderschapsverlof!$S$67:$W$69,3,FALSE),0)))</f>
        <v>0</v>
      </c>
      <c r="AH11" s="6">
        <f>IF(OR(AC11=6,AC11=7),0,IF(NOT(AF11),IF(AB11&lt;=$AB$1,HLOOKUP(AC11,Ouderschapsverlof!$S$67:$W$69,3,FALSE),0),0))</f>
        <v>0</v>
      </c>
    </row>
    <row r="12" spans="1:34" x14ac:dyDescent="0.3">
      <c r="A12" s="2">
        <f t="shared" si="16"/>
        <v>10</v>
      </c>
      <c r="B12">
        <f t="shared" si="17"/>
        <v>2</v>
      </c>
      <c r="C12" s="2">
        <f t="shared" si="0"/>
        <v>1</v>
      </c>
      <c r="D12" s="2">
        <f t="shared" si="1"/>
        <v>1</v>
      </c>
      <c r="E12" s="6" t="b">
        <f t="shared" si="2"/>
        <v>1</v>
      </c>
      <c r="F12" s="6">
        <f>IF(OR(B12=6,B12=7),0,IF(NOT(E12),0,IF(A12&lt;=$A$1,HLOOKUP(B12,Ouderschapsverlof!$S$28:$W$30,3,FALSE),0)))</f>
        <v>0</v>
      </c>
      <c r="G12" s="6">
        <f>IF(OR(B12=6,B12=7),0,IF(NOT(E12),IF(A12&lt;=$A$1,HLOOKUP(B12,Ouderschapsverlof!$S$28:$W$30,3,FALSE),0),0))</f>
        <v>0</v>
      </c>
      <c r="H12" s="7">
        <f t="shared" si="3"/>
        <v>0</v>
      </c>
      <c r="I12" s="2">
        <f>IF($D$1=1,SMALL(Vakantie!$C$4:$C$63,11),IF($D$1=2,SMALL(Vakantie!$H$4:$H$63,11),SMALL(Vakantie!$M$4:$M$63,11)))</f>
        <v>367</v>
      </c>
      <c r="J12" s="2">
        <f>IF($D$1=1,VLOOKUP(I12,Vakantie!$C$4:$D$63,2,FALSE),IF($D$1=2,VLOOKUP(I12,Vakantie!$H$4:$I$63,2,FALSE),VLOOKUP(I12,Vakantie!$M$4:$N$63,2,FALSE)))</f>
        <v>367</v>
      </c>
      <c r="L12" s="2">
        <f t="shared" si="18"/>
        <v>10</v>
      </c>
      <c r="M12">
        <f t="shared" si="4"/>
        <v>2</v>
      </c>
      <c r="N12" s="2">
        <f t="shared" si="5"/>
        <v>1</v>
      </c>
      <c r="O12" s="2">
        <f t="shared" si="6"/>
        <v>1</v>
      </c>
      <c r="P12" s="6" t="b">
        <f t="shared" si="7"/>
        <v>1</v>
      </c>
      <c r="Q12" s="6">
        <f>IF(OR(M12=6,M12=7),0,IF(NOT(P12),0,IF(L12&lt;=$L$1,HLOOKUP(M12,Ouderschapsverlof!$S$40:$W$43,3,FALSE),0)))</f>
        <v>0</v>
      </c>
      <c r="R12" s="6">
        <f>IF(OR(M12=6,M12=7),0,IF(NOT(P12),IF(L12&lt;=$L$1,HLOOKUP(M12,Ouderschapsverlof!$S$40:$W$43,3,FALSE),0),0))</f>
        <v>0</v>
      </c>
      <c r="T12" s="2">
        <f t="shared" si="19"/>
        <v>10</v>
      </c>
      <c r="U12">
        <f t="shared" si="8"/>
        <v>2</v>
      </c>
      <c r="V12" s="2">
        <f t="shared" si="9"/>
        <v>1</v>
      </c>
      <c r="W12" s="2">
        <f t="shared" si="10"/>
        <v>1</v>
      </c>
      <c r="X12" s="6" t="b">
        <f t="shared" si="11"/>
        <v>1</v>
      </c>
      <c r="Y12" s="6">
        <f>IF(OR(U12=6,U12=7),0,IF(NOT(X12),0,IF(T12&lt;=$T$1,HLOOKUP(U12,Ouderschapsverlof!$S$55:$W$57,3,FALSE),0)))</f>
        <v>0</v>
      </c>
      <c r="Z12" s="6">
        <f>IF(OR(U12=6,U12=7),0,IF(NOT(X12),IF(T12&lt;=$T$1,HLOOKUP(U12,Ouderschapsverlof!$S$55:$W$57,3,FALSE),0),0))</f>
        <v>0</v>
      </c>
      <c r="AB12" s="2">
        <f t="shared" si="20"/>
        <v>10</v>
      </c>
      <c r="AC12">
        <f t="shared" si="12"/>
        <v>2</v>
      </c>
      <c r="AD12" s="2">
        <f t="shared" si="13"/>
        <v>1</v>
      </c>
      <c r="AE12" s="2">
        <f t="shared" si="14"/>
        <v>1</v>
      </c>
      <c r="AF12" s="6" t="b">
        <f t="shared" si="15"/>
        <v>1</v>
      </c>
      <c r="AG12" s="6">
        <f>IF(OR(AC12=6,AC12=7),0,IF(NOT(AF12),0,IF(AB12&lt;=$AB$1,HLOOKUP(AC12,Ouderschapsverlof!$S$67:$W$69,3,FALSE),0)))</f>
        <v>0</v>
      </c>
      <c r="AH12" s="6">
        <f>IF(OR(AC12=6,AC12=7),0,IF(NOT(AF12),IF(AB12&lt;=$AB$1,HLOOKUP(AC12,Ouderschapsverlof!$S$67:$W$69,3,FALSE),0),0))</f>
        <v>0</v>
      </c>
    </row>
    <row r="13" spans="1:34" x14ac:dyDescent="0.3">
      <c r="A13" s="2">
        <f t="shared" si="16"/>
        <v>11</v>
      </c>
      <c r="B13">
        <f t="shared" si="17"/>
        <v>3</v>
      </c>
      <c r="C13" s="2">
        <f t="shared" si="0"/>
        <v>1</v>
      </c>
      <c r="D13" s="2">
        <f t="shared" si="1"/>
        <v>1</v>
      </c>
      <c r="E13" s="6" t="b">
        <f t="shared" si="2"/>
        <v>1</v>
      </c>
      <c r="F13" s="6">
        <f>IF(OR(B13=6,B13=7),0,IF(NOT(E13),0,IF(A13&lt;=$A$1,HLOOKUP(B13,Ouderschapsverlof!$S$28:$W$30,3,FALSE),0)))</f>
        <v>0</v>
      </c>
      <c r="G13" s="6">
        <f>IF(OR(B13=6,B13=7),0,IF(NOT(E13),IF(A13&lt;=$A$1,HLOOKUP(B13,Ouderschapsverlof!$S$28:$W$30,3,FALSE),0),0))</f>
        <v>0</v>
      </c>
      <c r="H13" s="7">
        <f t="shared" si="3"/>
        <v>0</v>
      </c>
      <c r="I13" s="2">
        <f>IF($D$1=1,SMALL(Vakantie!$C$4:$C$63,12),IF($D$1=2,SMALL(Vakantie!$H$4:$H$63,12),SMALL(Vakantie!$M$4:$M$63,12)))</f>
        <v>367</v>
      </c>
      <c r="J13" s="2">
        <f>IF($D$1=1,VLOOKUP(I13,Vakantie!$C$4:$D$63,2,FALSE),IF($D$1=2,VLOOKUP(I13,Vakantie!$H$4:$I$63,2,FALSE),VLOOKUP(I13,Vakantie!$M$4:$N$63,2,FALSE)))</f>
        <v>367</v>
      </c>
      <c r="L13" s="2">
        <f t="shared" si="18"/>
        <v>11</v>
      </c>
      <c r="M13">
        <f t="shared" si="4"/>
        <v>3</v>
      </c>
      <c r="N13" s="2">
        <f t="shared" si="5"/>
        <v>1</v>
      </c>
      <c r="O13" s="2">
        <f t="shared" si="6"/>
        <v>1</v>
      </c>
      <c r="P13" s="6" t="b">
        <f t="shared" si="7"/>
        <v>1</v>
      </c>
      <c r="Q13" s="6">
        <f>IF(OR(M13=6,M13=7),0,IF(NOT(P13),0,IF(L13&lt;=$L$1,HLOOKUP(M13,Ouderschapsverlof!$S$40:$W$43,3,FALSE),0)))</f>
        <v>0</v>
      </c>
      <c r="R13" s="6">
        <f>IF(OR(M13=6,M13=7),0,IF(NOT(P13),IF(L13&lt;=$L$1,HLOOKUP(M13,Ouderschapsverlof!$S$40:$W$43,3,FALSE),0),0))</f>
        <v>0</v>
      </c>
      <c r="T13" s="2">
        <f t="shared" si="19"/>
        <v>11</v>
      </c>
      <c r="U13">
        <f t="shared" si="8"/>
        <v>3</v>
      </c>
      <c r="V13" s="2">
        <f t="shared" si="9"/>
        <v>1</v>
      </c>
      <c r="W13" s="2">
        <f t="shared" si="10"/>
        <v>1</v>
      </c>
      <c r="X13" s="6" t="b">
        <f t="shared" si="11"/>
        <v>1</v>
      </c>
      <c r="Y13" s="6">
        <f>IF(OR(U13=6,U13=7),0,IF(NOT(X13),0,IF(T13&lt;=$T$1,HLOOKUP(U13,Ouderschapsverlof!$S$55:$W$57,3,FALSE),0)))</f>
        <v>0</v>
      </c>
      <c r="Z13" s="6">
        <f>IF(OR(U13=6,U13=7),0,IF(NOT(X13),IF(T13&lt;=$T$1,HLOOKUP(U13,Ouderschapsverlof!$S$55:$W$57,3,FALSE),0),0))</f>
        <v>0</v>
      </c>
      <c r="AB13" s="2">
        <f t="shared" si="20"/>
        <v>11</v>
      </c>
      <c r="AC13">
        <f t="shared" si="12"/>
        <v>3</v>
      </c>
      <c r="AD13" s="2">
        <f t="shared" si="13"/>
        <v>1</v>
      </c>
      <c r="AE13" s="2">
        <f t="shared" si="14"/>
        <v>1</v>
      </c>
      <c r="AF13" s="6" t="b">
        <f t="shared" si="15"/>
        <v>1</v>
      </c>
      <c r="AG13" s="6">
        <f>IF(OR(AC13=6,AC13=7),0,IF(NOT(AF13),0,IF(AB13&lt;=$AB$1,HLOOKUP(AC13,Ouderschapsverlof!$S$67:$W$69,3,FALSE),0)))</f>
        <v>0</v>
      </c>
      <c r="AH13" s="6">
        <f>IF(OR(AC13=6,AC13=7),0,IF(NOT(AF13),IF(AB13&lt;=$AB$1,HLOOKUP(AC13,Ouderschapsverlof!$S$67:$W$69,3,FALSE),0),0))</f>
        <v>0</v>
      </c>
    </row>
    <row r="14" spans="1:34" x14ac:dyDescent="0.3">
      <c r="A14" s="2">
        <f t="shared" si="16"/>
        <v>12</v>
      </c>
      <c r="B14">
        <f t="shared" si="17"/>
        <v>4</v>
      </c>
      <c r="C14" s="2">
        <f t="shared" si="0"/>
        <v>1</v>
      </c>
      <c r="D14" s="2">
        <f t="shared" si="1"/>
        <v>1</v>
      </c>
      <c r="E14" s="6" t="b">
        <f t="shared" si="2"/>
        <v>1</v>
      </c>
      <c r="F14" s="6">
        <f>IF(OR(B14=6,B14=7),0,IF(NOT(E14),0,IF(A14&lt;=$A$1,HLOOKUP(B14,Ouderschapsverlof!$S$28:$W$30,3,FALSE),0)))</f>
        <v>0</v>
      </c>
      <c r="G14" s="6">
        <f>IF(OR(B14=6,B14=7),0,IF(NOT(E14),IF(A14&lt;=$A$1,HLOOKUP(B14,Ouderschapsverlof!$S$28:$W$30,3,FALSE),0),0))</f>
        <v>0</v>
      </c>
      <c r="H14" s="7">
        <f t="shared" si="3"/>
        <v>0</v>
      </c>
      <c r="I14" s="2">
        <f>IF($D$1=1,SMALL(Vakantie!$C$4:$C$63,13),IF($D$1=2,SMALL(Vakantie!$H$4:$H$63,13),SMALL(Vakantie!$M$4:$M$63,13)))</f>
        <v>367</v>
      </c>
      <c r="J14" s="2">
        <f>IF($D$1=1,VLOOKUP(I14,Vakantie!$C$4:$D$63,2,FALSE),IF($D$1=2,VLOOKUP(I14,Vakantie!$H$4:$I$63,2,FALSE),VLOOKUP(I14,Vakantie!$M$4:$N$63,2,FALSE)))</f>
        <v>367</v>
      </c>
      <c r="L14" s="2">
        <f t="shared" si="18"/>
        <v>12</v>
      </c>
      <c r="M14">
        <f t="shared" si="4"/>
        <v>4</v>
      </c>
      <c r="N14" s="2">
        <f t="shared" si="5"/>
        <v>1</v>
      </c>
      <c r="O14" s="2">
        <f t="shared" si="6"/>
        <v>1</v>
      </c>
      <c r="P14" s="6" t="b">
        <f t="shared" si="7"/>
        <v>1</v>
      </c>
      <c r="Q14" s="6">
        <f>IF(OR(M14=6,M14=7),0,IF(NOT(P14),0,IF(L14&lt;=$L$1,HLOOKUP(M14,Ouderschapsverlof!$S$40:$W$43,3,FALSE),0)))</f>
        <v>0</v>
      </c>
      <c r="R14" s="6">
        <f>IF(OR(M14=6,M14=7),0,IF(NOT(P14),IF(L14&lt;=$L$1,HLOOKUP(M14,Ouderschapsverlof!$S$40:$W$43,3,FALSE),0),0))</f>
        <v>0</v>
      </c>
      <c r="T14" s="2">
        <f t="shared" si="19"/>
        <v>12</v>
      </c>
      <c r="U14">
        <f t="shared" si="8"/>
        <v>4</v>
      </c>
      <c r="V14" s="2">
        <f t="shared" si="9"/>
        <v>1</v>
      </c>
      <c r="W14" s="2">
        <f t="shared" si="10"/>
        <v>1</v>
      </c>
      <c r="X14" s="6" t="b">
        <f t="shared" si="11"/>
        <v>1</v>
      </c>
      <c r="Y14" s="6">
        <f>IF(OR(U14=6,U14=7),0,IF(NOT(X14),0,IF(T14&lt;=$T$1,HLOOKUP(U14,Ouderschapsverlof!$S$55:$W$57,3,FALSE),0)))</f>
        <v>0</v>
      </c>
      <c r="Z14" s="6">
        <f>IF(OR(U14=6,U14=7),0,IF(NOT(X14),IF(T14&lt;=$T$1,HLOOKUP(U14,Ouderschapsverlof!$S$55:$W$57,3,FALSE),0),0))</f>
        <v>0</v>
      </c>
      <c r="AB14" s="2">
        <f t="shared" si="20"/>
        <v>12</v>
      </c>
      <c r="AC14">
        <f t="shared" si="12"/>
        <v>4</v>
      </c>
      <c r="AD14" s="2">
        <f t="shared" si="13"/>
        <v>1</v>
      </c>
      <c r="AE14" s="2">
        <f t="shared" si="14"/>
        <v>1</v>
      </c>
      <c r="AF14" s="6" t="b">
        <f t="shared" si="15"/>
        <v>1</v>
      </c>
      <c r="AG14" s="6">
        <f>IF(OR(AC14=6,AC14=7),0,IF(NOT(AF14),0,IF(AB14&lt;=$AB$1,HLOOKUP(AC14,Ouderschapsverlof!$S$67:$W$69,3,FALSE),0)))</f>
        <v>0</v>
      </c>
      <c r="AH14" s="6">
        <f>IF(OR(AC14=6,AC14=7),0,IF(NOT(AF14),IF(AB14&lt;=$AB$1,HLOOKUP(AC14,Ouderschapsverlof!$S$67:$W$69,3,FALSE),0),0))</f>
        <v>0</v>
      </c>
    </row>
    <row r="15" spans="1:34" x14ac:dyDescent="0.3">
      <c r="A15" s="2">
        <f t="shared" si="16"/>
        <v>13</v>
      </c>
      <c r="B15">
        <f t="shared" si="17"/>
        <v>5</v>
      </c>
      <c r="C15" s="2">
        <f t="shared" si="0"/>
        <v>1</v>
      </c>
      <c r="D15" s="2">
        <f t="shared" si="1"/>
        <v>1</v>
      </c>
      <c r="E15" s="6" t="b">
        <f t="shared" si="2"/>
        <v>1</v>
      </c>
      <c r="F15" s="6">
        <f>IF(OR(B15=6,B15=7),0,IF(NOT(E15),0,IF(A15&lt;=$A$1,HLOOKUP(B15,Ouderschapsverlof!$S$28:$W$30,3,FALSE),0)))</f>
        <v>0</v>
      </c>
      <c r="G15" s="6">
        <f>IF(OR(B15=6,B15=7),0,IF(NOT(E15),IF(A15&lt;=$A$1,HLOOKUP(B15,Ouderschapsverlof!$S$28:$W$30,3,FALSE),0),0))</f>
        <v>0</v>
      </c>
      <c r="H15" s="7">
        <f t="shared" si="3"/>
        <v>0</v>
      </c>
      <c r="I15" s="2">
        <f>IF($D$1=1,SMALL(Vakantie!$C$4:$C$63,14),IF($D$1=2,SMALL(Vakantie!$H$4:$H$63,14),SMALL(Vakantie!$M$4:$M$63,14)))</f>
        <v>367</v>
      </c>
      <c r="J15" s="2">
        <f>IF($D$1=1,VLOOKUP(I15,Vakantie!$C$4:$D$63,2,FALSE),IF($D$1=2,VLOOKUP(I15,Vakantie!$H$4:$I$63,2,FALSE),VLOOKUP(I15,Vakantie!$M$4:$N$63,2,FALSE)))</f>
        <v>367</v>
      </c>
      <c r="L15" s="2">
        <f t="shared" si="18"/>
        <v>13</v>
      </c>
      <c r="M15">
        <f t="shared" si="4"/>
        <v>5</v>
      </c>
      <c r="N15" s="2">
        <f t="shared" si="5"/>
        <v>1</v>
      </c>
      <c r="O15" s="2">
        <f t="shared" si="6"/>
        <v>1</v>
      </c>
      <c r="P15" s="6" t="b">
        <f t="shared" si="7"/>
        <v>1</v>
      </c>
      <c r="Q15" s="6">
        <f>IF(OR(M15=6,M15=7),0,IF(NOT(P15),0,IF(L15&lt;=$L$1,HLOOKUP(M15,Ouderschapsverlof!$S$40:$W$43,3,FALSE),0)))</f>
        <v>0</v>
      </c>
      <c r="R15" s="6">
        <f>IF(OR(M15=6,M15=7),0,IF(NOT(P15),IF(L15&lt;=$L$1,HLOOKUP(M15,Ouderschapsverlof!$S$40:$W$43,3,FALSE),0),0))</f>
        <v>0</v>
      </c>
      <c r="T15" s="2">
        <f t="shared" si="19"/>
        <v>13</v>
      </c>
      <c r="U15">
        <f t="shared" si="8"/>
        <v>5</v>
      </c>
      <c r="V15" s="2">
        <f t="shared" si="9"/>
        <v>1</v>
      </c>
      <c r="W15" s="2">
        <f t="shared" si="10"/>
        <v>1</v>
      </c>
      <c r="X15" s="6" t="b">
        <f t="shared" si="11"/>
        <v>1</v>
      </c>
      <c r="Y15" s="6">
        <f>IF(OR(U15=6,U15=7),0,IF(NOT(X15),0,IF(T15&lt;=$T$1,HLOOKUP(U15,Ouderschapsverlof!$S$55:$W$57,3,FALSE),0)))</f>
        <v>0</v>
      </c>
      <c r="Z15" s="6">
        <f>IF(OR(U15=6,U15=7),0,IF(NOT(X15),IF(T15&lt;=$T$1,HLOOKUP(U15,Ouderschapsverlof!$S$55:$W$57,3,FALSE),0),0))</f>
        <v>0</v>
      </c>
      <c r="AB15" s="2">
        <f t="shared" si="20"/>
        <v>13</v>
      </c>
      <c r="AC15">
        <f t="shared" si="12"/>
        <v>5</v>
      </c>
      <c r="AD15" s="2">
        <f t="shared" si="13"/>
        <v>1</v>
      </c>
      <c r="AE15" s="2">
        <f t="shared" si="14"/>
        <v>1</v>
      </c>
      <c r="AF15" s="6" t="b">
        <f t="shared" si="15"/>
        <v>1</v>
      </c>
      <c r="AG15" s="6">
        <f>IF(OR(AC15=6,AC15=7),0,IF(NOT(AF15),0,IF(AB15&lt;=$AB$1,HLOOKUP(AC15,Ouderschapsverlof!$S$67:$W$69,3,FALSE),0)))</f>
        <v>0</v>
      </c>
      <c r="AH15" s="6">
        <f>IF(OR(AC15=6,AC15=7),0,IF(NOT(AF15),IF(AB15&lt;=$AB$1,HLOOKUP(AC15,Ouderschapsverlof!$S$67:$W$69,3,FALSE),0),0))</f>
        <v>0</v>
      </c>
    </row>
    <row r="16" spans="1:34" x14ac:dyDescent="0.3">
      <c r="A16" s="2">
        <f t="shared" si="16"/>
        <v>14</v>
      </c>
      <c r="B16">
        <f t="shared" si="17"/>
        <v>6</v>
      </c>
      <c r="C16" s="2">
        <f t="shared" si="0"/>
        <v>1</v>
      </c>
      <c r="D16" s="2">
        <f t="shared" si="1"/>
        <v>1</v>
      </c>
      <c r="E16" s="6" t="b">
        <f t="shared" si="2"/>
        <v>1</v>
      </c>
      <c r="F16" s="6">
        <f>IF(OR(B16=6,B16=7),0,IF(NOT(E16),0,IF(A16&lt;=$A$1,HLOOKUP(B16,Ouderschapsverlof!$S$28:$W$30,3,FALSE),0)))</f>
        <v>0</v>
      </c>
      <c r="G16" s="6">
        <f>IF(OR(B16=6,B16=7),0,IF(NOT(E16),IF(A16&lt;=$A$1,HLOOKUP(B16,Ouderschapsverlof!$S$28:$W$30,3,FALSE),0),0))</f>
        <v>0</v>
      </c>
      <c r="H16" s="7">
        <f t="shared" si="3"/>
        <v>0</v>
      </c>
      <c r="I16" s="2">
        <f>IF($D$1=1,SMALL(Vakantie!$C$4:$C$63,15),IF($D$1=2,SMALL(Vakantie!$H$4:$H$63,15),SMALL(Vakantie!$M$4:$M$63,15)))</f>
        <v>367</v>
      </c>
      <c r="J16" s="2">
        <f>IF($D$1=1,VLOOKUP(I16,Vakantie!$C$4:$D$63,2,FALSE),IF($D$1=2,VLOOKUP(I16,Vakantie!$H$4:$I$63,2,FALSE),VLOOKUP(I16,Vakantie!$M$4:$N$63,2,FALSE)))</f>
        <v>367</v>
      </c>
      <c r="L16" s="2">
        <f t="shared" si="18"/>
        <v>14</v>
      </c>
      <c r="M16">
        <f t="shared" si="4"/>
        <v>6</v>
      </c>
      <c r="N16" s="2">
        <f t="shared" si="5"/>
        <v>1</v>
      </c>
      <c r="O16" s="2">
        <f t="shared" si="6"/>
        <v>1</v>
      </c>
      <c r="P16" s="6" t="b">
        <f t="shared" si="7"/>
        <v>1</v>
      </c>
      <c r="Q16" s="6">
        <f>IF(OR(M16=6,M16=7),0,IF(NOT(P16),0,IF(L16&lt;=$L$1,HLOOKUP(M16,Ouderschapsverlof!$S$40:$W$43,3,FALSE),0)))</f>
        <v>0</v>
      </c>
      <c r="R16" s="6">
        <f>IF(OR(M16=6,M16=7),0,IF(NOT(P16),IF(L16&lt;=$L$1,HLOOKUP(M16,Ouderschapsverlof!$S$40:$W$43,3,FALSE),0),0))</f>
        <v>0</v>
      </c>
      <c r="T16" s="2">
        <f t="shared" si="19"/>
        <v>14</v>
      </c>
      <c r="U16">
        <f t="shared" si="8"/>
        <v>6</v>
      </c>
      <c r="V16" s="2">
        <f t="shared" si="9"/>
        <v>1</v>
      </c>
      <c r="W16" s="2">
        <f t="shared" si="10"/>
        <v>1</v>
      </c>
      <c r="X16" s="6" t="b">
        <f t="shared" si="11"/>
        <v>1</v>
      </c>
      <c r="Y16" s="6">
        <f>IF(OR(U16=6,U16=7),0,IF(NOT(X16),0,IF(T16&lt;=$T$1,HLOOKUP(U16,Ouderschapsverlof!$S$55:$W$57,3,FALSE),0)))</f>
        <v>0</v>
      </c>
      <c r="Z16" s="6">
        <f>IF(OR(U16=6,U16=7),0,IF(NOT(X16),IF(T16&lt;=$T$1,HLOOKUP(U16,Ouderschapsverlof!$S$55:$W$57,3,FALSE),0),0))</f>
        <v>0</v>
      </c>
      <c r="AB16" s="2">
        <f t="shared" si="20"/>
        <v>14</v>
      </c>
      <c r="AC16">
        <f t="shared" si="12"/>
        <v>6</v>
      </c>
      <c r="AD16" s="2">
        <f t="shared" si="13"/>
        <v>1</v>
      </c>
      <c r="AE16" s="2">
        <f t="shared" si="14"/>
        <v>1</v>
      </c>
      <c r="AF16" s="6" t="b">
        <f t="shared" si="15"/>
        <v>1</v>
      </c>
      <c r="AG16" s="6">
        <f>IF(OR(AC16=6,AC16=7),0,IF(NOT(AF16),0,IF(AB16&lt;=$AB$1,HLOOKUP(AC16,Ouderschapsverlof!$S$67:$W$69,3,FALSE),0)))</f>
        <v>0</v>
      </c>
      <c r="AH16" s="6">
        <f>IF(OR(AC16=6,AC16=7),0,IF(NOT(AF16),IF(AB16&lt;=$AB$1,HLOOKUP(AC16,Ouderschapsverlof!$S$67:$W$69,3,FALSE),0),0))</f>
        <v>0</v>
      </c>
    </row>
    <row r="17" spans="1:34" x14ac:dyDescent="0.3">
      <c r="A17" s="2">
        <f t="shared" si="16"/>
        <v>15</v>
      </c>
      <c r="B17">
        <f t="shared" si="17"/>
        <v>7</v>
      </c>
      <c r="C17" s="2">
        <f t="shared" si="0"/>
        <v>1</v>
      </c>
      <c r="D17" s="2">
        <f t="shared" si="1"/>
        <v>1</v>
      </c>
      <c r="E17" s="6" t="b">
        <f t="shared" si="2"/>
        <v>1</v>
      </c>
      <c r="F17" s="6">
        <f>IF(OR(B17=6,B17=7),0,IF(NOT(E17),0,IF(A17&lt;=$A$1,HLOOKUP(B17,Ouderschapsverlof!$S$28:$W$30,3,FALSE),0)))</f>
        <v>0</v>
      </c>
      <c r="G17" s="6">
        <f>IF(OR(B17=6,B17=7),0,IF(NOT(E17),IF(A17&lt;=$A$1,HLOOKUP(B17,Ouderschapsverlof!$S$28:$W$30,3,FALSE),0),0))</f>
        <v>0</v>
      </c>
      <c r="H17" s="7">
        <f t="shared" si="3"/>
        <v>0</v>
      </c>
      <c r="I17" s="2">
        <f>IF($D$1=1,SMALL(Vakantie!$C$4:$C$63,16),IF($D$1=2,SMALL(Vakantie!$H$4:$H$63,16),SMALL(Vakantie!$M$4:$M$63,16)))</f>
        <v>367</v>
      </c>
      <c r="J17" s="2">
        <f>IF($D$1=1,VLOOKUP(I17,Vakantie!$C$4:$D$63,2,FALSE),IF($D$1=2,VLOOKUP(I17,Vakantie!$H$4:$I$63,2,FALSE),VLOOKUP(I17,Vakantie!$M$4:$N$63,2,FALSE)))</f>
        <v>367</v>
      </c>
      <c r="L17" s="2">
        <f t="shared" si="18"/>
        <v>15</v>
      </c>
      <c r="M17">
        <f t="shared" si="4"/>
        <v>7</v>
      </c>
      <c r="N17" s="2">
        <f t="shared" si="5"/>
        <v>1</v>
      </c>
      <c r="O17" s="2">
        <f t="shared" si="6"/>
        <v>1</v>
      </c>
      <c r="P17" s="6" t="b">
        <f t="shared" si="7"/>
        <v>1</v>
      </c>
      <c r="Q17" s="6">
        <f>IF(OR(M17=6,M17=7),0,IF(NOT(P17),0,IF(L17&lt;=$L$1,HLOOKUP(M17,Ouderschapsverlof!$S$40:$W$43,3,FALSE),0)))</f>
        <v>0</v>
      </c>
      <c r="R17" s="6">
        <f>IF(OR(M17=6,M17=7),0,IF(NOT(P17),IF(L17&lt;=$L$1,HLOOKUP(M17,Ouderschapsverlof!$S$40:$W$43,3,FALSE),0),0))</f>
        <v>0</v>
      </c>
      <c r="T17" s="2">
        <f t="shared" si="19"/>
        <v>15</v>
      </c>
      <c r="U17">
        <f t="shared" si="8"/>
        <v>7</v>
      </c>
      <c r="V17" s="2">
        <f t="shared" si="9"/>
        <v>1</v>
      </c>
      <c r="W17" s="2">
        <f t="shared" si="10"/>
        <v>1</v>
      </c>
      <c r="X17" s="6" t="b">
        <f t="shared" si="11"/>
        <v>1</v>
      </c>
      <c r="Y17" s="6">
        <f>IF(OR(U17=6,U17=7),0,IF(NOT(X17),0,IF(T17&lt;=$T$1,HLOOKUP(U17,Ouderschapsverlof!$S$55:$W$57,3,FALSE),0)))</f>
        <v>0</v>
      </c>
      <c r="Z17" s="6">
        <f>IF(OR(U17=6,U17=7),0,IF(NOT(X17),IF(T17&lt;=$T$1,HLOOKUP(U17,Ouderschapsverlof!$S$55:$W$57,3,FALSE),0),0))</f>
        <v>0</v>
      </c>
      <c r="AB17" s="2">
        <f t="shared" si="20"/>
        <v>15</v>
      </c>
      <c r="AC17">
        <f t="shared" si="12"/>
        <v>7</v>
      </c>
      <c r="AD17" s="2">
        <f t="shared" si="13"/>
        <v>1</v>
      </c>
      <c r="AE17" s="2">
        <f t="shared" si="14"/>
        <v>1</v>
      </c>
      <c r="AF17" s="6" t="b">
        <f t="shared" si="15"/>
        <v>1</v>
      </c>
      <c r="AG17" s="6">
        <f>IF(OR(AC17=6,AC17=7),0,IF(NOT(AF17),0,IF(AB17&lt;=$AB$1,HLOOKUP(AC17,Ouderschapsverlof!$S$67:$W$69,3,FALSE),0)))</f>
        <v>0</v>
      </c>
      <c r="AH17" s="6">
        <f>IF(OR(AC17=6,AC17=7),0,IF(NOT(AF17),IF(AB17&lt;=$AB$1,HLOOKUP(AC17,Ouderschapsverlof!$S$67:$W$69,3,FALSE),0),0))</f>
        <v>0</v>
      </c>
    </row>
    <row r="18" spans="1:34" x14ac:dyDescent="0.3">
      <c r="A18" s="2">
        <f t="shared" si="16"/>
        <v>16</v>
      </c>
      <c r="B18">
        <f t="shared" si="17"/>
        <v>1</v>
      </c>
      <c r="C18" s="2">
        <f t="shared" si="0"/>
        <v>1</v>
      </c>
      <c r="D18" s="2">
        <f t="shared" si="1"/>
        <v>1</v>
      </c>
      <c r="E18" s="6" t="b">
        <f t="shared" si="2"/>
        <v>1</v>
      </c>
      <c r="F18" s="6">
        <f>IF(OR(B18=6,B18=7),0,IF(NOT(E18),0,IF(A18&lt;=$A$1,HLOOKUP(B18,Ouderschapsverlof!$S$28:$W$30,3,FALSE),0)))</f>
        <v>0</v>
      </c>
      <c r="G18" s="6">
        <f>IF(OR(B18=6,B18=7),0,IF(NOT(E18),IF(A18&lt;=$A$1,HLOOKUP(B18,Ouderschapsverlof!$S$28:$W$30,3,FALSE),0),0))</f>
        <v>0</v>
      </c>
      <c r="H18" s="7">
        <f t="shared" si="3"/>
        <v>0</v>
      </c>
      <c r="I18" s="2">
        <f>IF($D$1=1,SMALL(Vakantie!$C$4:$C$63,17),IF($D$1=2,SMALL(Vakantie!$H$4:$H$63,17),SMALL(Vakantie!$M$4:$M$63,17)))</f>
        <v>367</v>
      </c>
      <c r="J18" s="2">
        <f>IF($D$1=1,VLOOKUP(I18,Vakantie!$C$4:$D$63,2,FALSE),IF($D$1=2,VLOOKUP(I18,Vakantie!$H$4:$I$63,2,FALSE),VLOOKUP(I18,Vakantie!$M$4:$N$63,2,FALSE)))</f>
        <v>367</v>
      </c>
      <c r="L18" s="2">
        <f t="shared" si="18"/>
        <v>16</v>
      </c>
      <c r="M18">
        <f t="shared" si="4"/>
        <v>1</v>
      </c>
      <c r="N18" s="2">
        <f t="shared" si="5"/>
        <v>1</v>
      </c>
      <c r="O18" s="2">
        <f t="shared" si="6"/>
        <v>1</v>
      </c>
      <c r="P18" s="6" t="b">
        <f t="shared" si="7"/>
        <v>1</v>
      </c>
      <c r="Q18" s="6">
        <f>IF(OR(M18=6,M18=7),0,IF(NOT(P18),0,IF(L18&lt;=$L$1,HLOOKUP(M18,Ouderschapsverlof!$S$40:$W$43,3,FALSE),0)))</f>
        <v>0</v>
      </c>
      <c r="R18" s="6">
        <f>IF(OR(M18=6,M18=7),0,IF(NOT(P18),IF(L18&lt;=$L$1,HLOOKUP(M18,Ouderschapsverlof!$S$40:$W$43,3,FALSE),0),0))</f>
        <v>0</v>
      </c>
      <c r="T18" s="2">
        <f t="shared" si="19"/>
        <v>16</v>
      </c>
      <c r="U18">
        <f t="shared" si="8"/>
        <v>1</v>
      </c>
      <c r="V18" s="2">
        <f t="shared" si="9"/>
        <v>1</v>
      </c>
      <c r="W18" s="2">
        <f t="shared" si="10"/>
        <v>1</v>
      </c>
      <c r="X18" s="6" t="b">
        <f t="shared" si="11"/>
        <v>1</v>
      </c>
      <c r="Y18" s="6">
        <f>IF(OR(U18=6,U18=7),0,IF(NOT(X18),0,IF(T18&lt;=$T$1,HLOOKUP(U18,Ouderschapsverlof!$S$55:$W$57,3,FALSE),0)))</f>
        <v>0</v>
      </c>
      <c r="Z18" s="6">
        <f>IF(OR(U18=6,U18=7),0,IF(NOT(X18),IF(T18&lt;=$T$1,HLOOKUP(U18,Ouderschapsverlof!$S$55:$W$57,3,FALSE),0),0))</f>
        <v>0</v>
      </c>
      <c r="AB18" s="2">
        <f t="shared" si="20"/>
        <v>16</v>
      </c>
      <c r="AC18">
        <f t="shared" si="12"/>
        <v>1</v>
      </c>
      <c r="AD18" s="2">
        <f t="shared" si="13"/>
        <v>1</v>
      </c>
      <c r="AE18" s="2">
        <f t="shared" si="14"/>
        <v>1</v>
      </c>
      <c r="AF18" s="6" t="b">
        <f t="shared" si="15"/>
        <v>1</v>
      </c>
      <c r="AG18" s="6">
        <f>IF(OR(AC18=6,AC18=7),0,IF(NOT(AF18),0,IF(AB18&lt;=$AB$1,HLOOKUP(AC18,Ouderschapsverlof!$S$67:$W$69,3,FALSE),0)))</f>
        <v>0</v>
      </c>
      <c r="AH18" s="6">
        <f>IF(OR(AC18=6,AC18=7),0,IF(NOT(AF18),IF(AB18&lt;=$AB$1,HLOOKUP(AC18,Ouderschapsverlof!$S$67:$W$69,3,FALSE),0),0))</f>
        <v>0</v>
      </c>
    </row>
    <row r="19" spans="1:34" x14ac:dyDescent="0.3">
      <c r="A19" s="2">
        <f t="shared" si="16"/>
        <v>17</v>
      </c>
      <c r="B19">
        <f t="shared" si="17"/>
        <v>2</v>
      </c>
      <c r="C19" s="2">
        <f t="shared" si="0"/>
        <v>1</v>
      </c>
      <c r="D19" s="2">
        <f t="shared" si="1"/>
        <v>1</v>
      </c>
      <c r="E19" s="6" t="b">
        <f t="shared" si="2"/>
        <v>1</v>
      </c>
      <c r="F19" s="6">
        <f>IF(OR(B19=6,B19=7),0,IF(NOT(E19),0,IF(A19&lt;=$A$1,HLOOKUP(B19,Ouderschapsverlof!$S$28:$W$30,3,FALSE),0)))</f>
        <v>0</v>
      </c>
      <c r="G19" s="6">
        <f>IF(OR(B19=6,B19=7),0,IF(NOT(E19),IF(A19&lt;=$A$1,HLOOKUP(B19,Ouderschapsverlof!$S$28:$W$30,3,FALSE),0),0))</f>
        <v>0</v>
      </c>
      <c r="H19" s="7">
        <f t="shared" si="3"/>
        <v>0</v>
      </c>
      <c r="I19" s="2">
        <f>IF($D$1=1,SMALL(Vakantie!$C$4:$C$63,18),IF($D$1=2,SMALL(Vakantie!$H$4:$H$63,18),SMALL(Vakantie!$M$4:$M$63,18)))</f>
        <v>367</v>
      </c>
      <c r="J19" s="2">
        <f>IF($D$1=1,VLOOKUP(I19,Vakantie!$C$4:$D$63,2,FALSE),IF($D$1=2,VLOOKUP(I19,Vakantie!$H$4:$I$63,2,FALSE),VLOOKUP(I19,Vakantie!$M$4:$N$63,2,FALSE)))</f>
        <v>367</v>
      </c>
      <c r="L19" s="2">
        <f t="shared" si="18"/>
        <v>17</v>
      </c>
      <c r="M19">
        <f t="shared" si="4"/>
        <v>2</v>
      </c>
      <c r="N19" s="2">
        <f t="shared" si="5"/>
        <v>1</v>
      </c>
      <c r="O19" s="2">
        <f t="shared" si="6"/>
        <v>1</v>
      </c>
      <c r="P19" s="6" t="b">
        <f t="shared" si="7"/>
        <v>1</v>
      </c>
      <c r="Q19" s="6">
        <f>IF(OR(M19=6,M19=7),0,IF(NOT(P19),0,IF(L19&lt;=$L$1,HLOOKUP(M19,Ouderschapsverlof!$S$40:$W$43,3,FALSE),0)))</f>
        <v>0</v>
      </c>
      <c r="R19" s="6">
        <f>IF(OR(M19=6,M19=7),0,IF(NOT(P19),IF(L19&lt;=$L$1,HLOOKUP(M19,Ouderschapsverlof!$S$40:$W$43,3,FALSE),0),0))</f>
        <v>0</v>
      </c>
      <c r="T19" s="2">
        <f t="shared" si="19"/>
        <v>17</v>
      </c>
      <c r="U19">
        <f t="shared" si="8"/>
        <v>2</v>
      </c>
      <c r="V19" s="2">
        <f t="shared" si="9"/>
        <v>1</v>
      </c>
      <c r="W19" s="2">
        <f t="shared" si="10"/>
        <v>1</v>
      </c>
      <c r="X19" s="6" t="b">
        <f t="shared" si="11"/>
        <v>1</v>
      </c>
      <c r="Y19" s="6">
        <f>IF(OR(U19=6,U19=7),0,IF(NOT(X19),0,IF(T19&lt;=$T$1,HLOOKUP(U19,Ouderschapsverlof!$S$55:$W$57,3,FALSE),0)))</f>
        <v>0</v>
      </c>
      <c r="Z19" s="6">
        <f>IF(OR(U19=6,U19=7),0,IF(NOT(X19),IF(T19&lt;=$T$1,HLOOKUP(U19,Ouderschapsverlof!$S$55:$W$57,3,FALSE),0),0))</f>
        <v>0</v>
      </c>
      <c r="AB19" s="2">
        <f t="shared" si="20"/>
        <v>17</v>
      </c>
      <c r="AC19">
        <f t="shared" si="12"/>
        <v>2</v>
      </c>
      <c r="AD19" s="2">
        <f t="shared" si="13"/>
        <v>1</v>
      </c>
      <c r="AE19" s="2">
        <f t="shared" si="14"/>
        <v>1</v>
      </c>
      <c r="AF19" s="6" t="b">
        <f t="shared" si="15"/>
        <v>1</v>
      </c>
      <c r="AG19" s="6">
        <f>IF(OR(AC19=6,AC19=7),0,IF(NOT(AF19),0,IF(AB19&lt;=$AB$1,HLOOKUP(AC19,Ouderschapsverlof!$S$67:$W$69,3,FALSE),0)))</f>
        <v>0</v>
      </c>
      <c r="AH19" s="6">
        <f>IF(OR(AC19=6,AC19=7),0,IF(NOT(AF19),IF(AB19&lt;=$AB$1,HLOOKUP(AC19,Ouderschapsverlof!$S$67:$W$69,3,FALSE),0),0))</f>
        <v>0</v>
      </c>
    </row>
    <row r="20" spans="1:34" x14ac:dyDescent="0.3">
      <c r="A20" s="2">
        <f t="shared" si="16"/>
        <v>18</v>
      </c>
      <c r="B20">
        <f t="shared" si="17"/>
        <v>3</v>
      </c>
      <c r="C20" s="2">
        <f t="shared" si="0"/>
        <v>1</v>
      </c>
      <c r="D20" s="2">
        <f t="shared" si="1"/>
        <v>1</v>
      </c>
      <c r="E20" s="6" t="b">
        <f t="shared" si="2"/>
        <v>1</v>
      </c>
      <c r="F20" s="6">
        <f>IF(OR(B20=6,B20=7),0,IF(NOT(E20),0,IF(A20&lt;=$A$1,HLOOKUP(B20,Ouderschapsverlof!$S$28:$W$30,3,FALSE),0)))</f>
        <v>0</v>
      </c>
      <c r="G20" s="6">
        <f>IF(OR(B20=6,B20=7),0,IF(NOT(E20),IF(A20&lt;=$A$1,HLOOKUP(B20,Ouderschapsverlof!$S$28:$W$30,3,FALSE),0),0))</f>
        <v>0</v>
      </c>
      <c r="H20" s="7">
        <f t="shared" si="3"/>
        <v>0</v>
      </c>
      <c r="I20" s="2">
        <f>IF($D$1=1,SMALL(Vakantie!$C$4:$C$63,19),IF($D$1=2,SMALL(Vakantie!$H$4:$H$63,19),SMALL(Vakantie!$M$4:$M$63,19)))</f>
        <v>732</v>
      </c>
      <c r="J20" s="2">
        <f>IF($D$1=1,VLOOKUP(I20,Vakantie!$C$4:$D$63,2,FALSE),IF($D$1=2,VLOOKUP(I20,Vakantie!$H$4:$I$63,2,FALSE),VLOOKUP(I20,Vakantie!$M$4:$N$63,2,FALSE)))</f>
        <v>732</v>
      </c>
      <c r="L20" s="2">
        <f t="shared" si="18"/>
        <v>18</v>
      </c>
      <c r="M20">
        <f t="shared" si="4"/>
        <v>3</v>
      </c>
      <c r="N20" s="2">
        <f t="shared" si="5"/>
        <v>1</v>
      </c>
      <c r="O20" s="2">
        <f t="shared" si="6"/>
        <v>1</v>
      </c>
      <c r="P20" s="6" t="b">
        <f t="shared" si="7"/>
        <v>1</v>
      </c>
      <c r="Q20" s="6">
        <f>IF(OR(M20=6,M20=7),0,IF(NOT(P20),0,IF(L20&lt;=$L$1,HLOOKUP(M20,Ouderschapsverlof!$S$40:$W$43,3,FALSE),0)))</f>
        <v>0</v>
      </c>
      <c r="R20" s="6">
        <f>IF(OR(M20=6,M20=7),0,IF(NOT(P20),IF(L20&lt;=$L$1,HLOOKUP(M20,Ouderschapsverlof!$S$40:$W$43,3,FALSE),0),0))</f>
        <v>0</v>
      </c>
      <c r="T20" s="2">
        <f t="shared" si="19"/>
        <v>18</v>
      </c>
      <c r="U20">
        <f t="shared" si="8"/>
        <v>3</v>
      </c>
      <c r="V20" s="2">
        <f t="shared" si="9"/>
        <v>1</v>
      </c>
      <c r="W20" s="2">
        <f t="shared" si="10"/>
        <v>1</v>
      </c>
      <c r="X20" s="6" t="b">
        <f t="shared" si="11"/>
        <v>1</v>
      </c>
      <c r="Y20" s="6">
        <f>IF(OR(U20=6,U20=7),0,IF(NOT(X20),0,IF(T20&lt;=$T$1,HLOOKUP(U20,Ouderschapsverlof!$S$55:$W$57,3,FALSE),0)))</f>
        <v>0</v>
      </c>
      <c r="Z20" s="6">
        <f>IF(OR(U20=6,U20=7),0,IF(NOT(X20),IF(T20&lt;=$T$1,HLOOKUP(U20,Ouderschapsverlof!$S$55:$W$57,3,FALSE),0),0))</f>
        <v>0</v>
      </c>
      <c r="AB20" s="2">
        <f t="shared" si="20"/>
        <v>18</v>
      </c>
      <c r="AC20">
        <f t="shared" si="12"/>
        <v>3</v>
      </c>
      <c r="AD20" s="2">
        <f t="shared" si="13"/>
        <v>1</v>
      </c>
      <c r="AE20" s="2">
        <f t="shared" si="14"/>
        <v>1</v>
      </c>
      <c r="AF20" s="6" t="b">
        <f t="shared" si="15"/>
        <v>1</v>
      </c>
      <c r="AG20" s="6">
        <f>IF(OR(AC20=6,AC20=7),0,IF(NOT(AF20),0,IF(AB20&lt;=$AB$1,HLOOKUP(AC20,Ouderschapsverlof!$S$67:$W$69,3,FALSE),0)))</f>
        <v>0</v>
      </c>
      <c r="AH20" s="6">
        <f>IF(OR(AC20=6,AC20=7),0,IF(NOT(AF20),IF(AB20&lt;=$AB$1,HLOOKUP(AC20,Ouderschapsverlof!$S$67:$W$69,3,FALSE),0),0))</f>
        <v>0</v>
      </c>
    </row>
    <row r="21" spans="1:34" x14ac:dyDescent="0.3">
      <c r="A21" s="2">
        <f t="shared" si="16"/>
        <v>19</v>
      </c>
      <c r="B21">
        <f t="shared" si="17"/>
        <v>4</v>
      </c>
      <c r="C21" s="2">
        <f t="shared" si="0"/>
        <v>1</v>
      </c>
      <c r="D21" s="2">
        <f t="shared" si="1"/>
        <v>1</v>
      </c>
      <c r="E21" s="6" t="b">
        <f t="shared" si="2"/>
        <v>1</v>
      </c>
      <c r="F21" s="6">
        <f>IF(OR(B21=6,B21=7),0,IF(NOT(E21),0,IF(A21&lt;=$A$1,HLOOKUP(B21,Ouderschapsverlof!$S$28:$W$30,3,FALSE),0)))</f>
        <v>0</v>
      </c>
      <c r="G21" s="6">
        <f>IF(OR(B21=6,B21=7),0,IF(NOT(E21),IF(A21&lt;=$A$1,HLOOKUP(B21,Ouderschapsverlof!$S$28:$W$30,3,FALSE),0),0))</f>
        <v>0</v>
      </c>
      <c r="H21" s="7">
        <f t="shared" si="3"/>
        <v>0</v>
      </c>
      <c r="I21" s="2">
        <f>IF($D$1=1,SMALL(Vakantie!$C$4:$C$63,20),IF($D$1=2,SMALL(Vakantie!$H$4:$H$63,20),SMALL(Vakantie!$M$4:$M$63,20)))</f>
        <v>732</v>
      </c>
      <c r="J21" s="2">
        <f>IF($D$1=1,VLOOKUP(I21,Vakantie!$C$4:$D$63,2,FALSE),IF($D$1=2,VLOOKUP(I21,Vakantie!$H$4:$I$63,2,FALSE),VLOOKUP(I21,Vakantie!$M$4:$N$63,2,FALSE)))</f>
        <v>732</v>
      </c>
      <c r="L21" s="2">
        <f t="shared" si="18"/>
        <v>19</v>
      </c>
      <c r="M21">
        <f t="shared" si="4"/>
        <v>4</v>
      </c>
      <c r="N21" s="2">
        <f t="shared" si="5"/>
        <v>1</v>
      </c>
      <c r="O21" s="2">
        <f t="shared" si="6"/>
        <v>1</v>
      </c>
      <c r="P21" s="6" t="b">
        <f t="shared" si="7"/>
        <v>1</v>
      </c>
      <c r="Q21" s="6">
        <f>IF(OR(M21=6,M21=7),0,IF(NOT(P21),0,IF(L21&lt;=$L$1,HLOOKUP(M21,Ouderschapsverlof!$S$40:$W$43,3,FALSE),0)))</f>
        <v>0</v>
      </c>
      <c r="R21" s="6">
        <f>IF(OR(M21=6,M21=7),0,IF(NOT(P21),IF(L21&lt;=$L$1,HLOOKUP(M21,Ouderschapsverlof!$S$40:$W$43,3,FALSE),0),0))</f>
        <v>0</v>
      </c>
      <c r="T21" s="2">
        <f t="shared" si="19"/>
        <v>19</v>
      </c>
      <c r="U21">
        <f t="shared" si="8"/>
        <v>4</v>
      </c>
      <c r="V21" s="2">
        <f t="shared" si="9"/>
        <v>1</v>
      </c>
      <c r="W21" s="2">
        <f t="shared" si="10"/>
        <v>1</v>
      </c>
      <c r="X21" s="6" t="b">
        <f t="shared" si="11"/>
        <v>1</v>
      </c>
      <c r="Y21" s="6">
        <f>IF(OR(U21=6,U21=7),0,IF(NOT(X21),0,IF(T21&lt;=$T$1,HLOOKUP(U21,Ouderschapsverlof!$S$55:$W$57,3,FALSE),0)))</f>
        <v>0</v>
      </c>
      <c r="Z21" s="6">
        <f>IF(OR(U21=6,U21=7),0,IF(NOT(X21),IF(T21&lt;=$T$1,HLOOKUP(U21,Ouderschapsverlof!$S$55:$W$57,3,FALSE),0),0))</f>
        <v>0</v>
      </c>
      <c r="AB21" s="2">
        <f t="shared" si="20"/>
        <v>19</v>
      </c>
      <c r="AC21">
        <f t="shared" si="12"/>
        <v>4</v>
      </c>
      <c r="AD21" s="2">
        <f t="shared" si="13"/>
        <v>1</v>
      </c>
      <c r="AE21" s="2">
        <f t="shared" si="14"/>
        <v>1</v>
      </c>
      <c r="AF21" s="6" t="b">
        <f t="shared" si="15"/>
        <v>1</v>
      </c>
      <c r="AG21" s="6">
        <f>IF(OR(AC21=6,AC21=7),0,IF(NOT(AF21),0,IF(AB21&lt;=$AB$1,HLOOKUP(AC21,Ouderschapsverlof!$S$67:$W$69,3,FALSE),0)))</f>
        <v>0</v>
      </c>
      <c r="AH21" s="6">
        <f>IF(OR(AC21=6,AC21=7),0,IF(NOT(AF21),IF(AB21&lt;=$AB$1,HLOOKUP(AC21,Ouderschapsverlof!$S$67:$W$69,3,FALSE),0),0))</f>
        <v>0</v>
      </c>
    </row>
    <row r="22" spans="1:34" x14ac:dyDescent="0.3">
      <c r="A22" s="2">
        <f t="shared" si="16"/>
        <v>20</v>
      </c>
      <c r="B22">
        <f t="shared" si="17"/>
        <v>5</v>
      </c>
      <c r="C22" s="2">
        <f t="shared" si="0"/>
        <v>1</v>
      </c>
      <c r="D22" s="2">
        <f t="shared" si="1"/>
        <v>1</v>
      </c>
      <c r="E22" s="6" t="b">
        <f t="shared" si="2"/>
        <v>1</v>
      </c>
      <c r="F22" s="6">
        <f>IF(OR(B22=6,B22=7),0,IF(NOT(E22),0,IF(A22&lt;=$A$1,HLOOKUP(B22,Ouderschapsverlof!$S$28:$W$30,3,FALSE),0)))</f>
        <v>0</v>
      </c>
      <c r="G22" s="6">
        <f>IF(OR(B22=6,B22=7),0,IF(NOT(E22),IF(A22&lt;=$A$1,HLOOKUP(B22,Ouderschapsverlof!$S$28:$W$30,3,FALSE),0),0))</f>
        <v>0</v>
      </c>
      <c r="H22" s="7">
        <f t="shared" si="3"/>
        <v>0</v>
      </c>
      <c r="I22" s="2">
        <f>IF($D$1=1,SMALL(Vakantie!$C$4:$C$63,21),IF($D$1=2,SMALL(Vakantie!$H$4:$H$63,21),SMALL(Vakantie!$M$4:$M$63,21)))</f>
        <v>732</v>
      </c>
      <c r="J22" s="2">
        <f>IF($D$1=1,VLOOKUP(I22,Vakantie!$C$4:$D$63,2,FALSE),IF($D$1=2,VLOOKUP(I22,Vakantie!$H$4:$I$63,2,FALSE),VLOOKUP(I22,Vakantie!$M$4:$N$63,2,FALSE)))</f>
        <v>732</v>
      </c>
      <c r="L22" s="2">
        <f t="shared" si="18"/>
        <v>20</v>
      </c>
      <c r="M22">
        <f t="shared" si="4"/>
        <v>5</v>
      </c>
      <c r="N22" s="2">
        <f t="shared" si="5"/>
        <v>1</v>
      </c>
      <c r="O22" s="2">
        <f t="shared" si="6"/>
        <v>1</v>
      </c>
      <c r="P22" s="6" t="b">
        <f t="shared" si="7"/>
        <v>1</v>
      </c>
      <c r="Q22" s="6">
        <f>IF(OR(M22=6,M22=7),0,IF(NOT(P22),0,IF(L22&lt;=$L$1,HLOOKUP(M22,Ouderschapsverlof!$S$40:$W$43,3,FALSE),0)))</f>
        <v>0</v>
      </c>
      <c r="R22" s="6">
        <f>IF(OR(M22=6,M22=7),0,IF(NOT(P22),IF(L22&lt;=$L$1,HLOOKUP(M22,Ouderschapsverlof!$S$40:$W$43,3,FALSE),0),0))</f>
        <v>0</v>
      </c>
      <c r="T22" s="2">
        <f t="shared" si="19"/>
        <v>20</v>
      </c>
      <c r="U22">
        <f t="shared" si="8"/>
        <v>5</v>
      </c>
      <c r="V22" s="2">
        <f t="shared" si="9"/>
        <v>1</v>
      </c>
      <c r="W22" s="2">
        <f t="shared" si="10"/>
        <v>1</v>
      </c>
      <c r="X22" s="6" t="b">
        <f t="shared" si="11"/>
        <v>1</v>
      </c>
      <c r="Y22" s="6">
        <f>IF(OR(U22=6,U22=7),0,IF(NOT(X22),0,IF(T22&lt;=$T$1,HLOOKUP(U22,Ouderschapsverlof!$S$55:$W$57,3,FALSE),0)))</f>
        <v>0</v>
      </c>
      <c r="Z22" s="6">
        <f>IF(OR(U22=6,U22=7),0,IF(NOT(X22),IF(T22&lt;=$T$1,HLOOKUP(U22,Ouderschapsverlof!$S$55:$W$57,3,FALSE),0),0))</f>
        <v>0</v>
      </c>
      <c r="AB22" s="2">
        <f t="shared" si="20"/>
        <v>20</v>
      </c>
      <c r="AC22">
        <f t="shared" si="12"/>
        <v>5</v>
      </c>
      <c r="AD22" s="2">
        <f t="shared" si="13"/>
        <v>1</v>
      </c>
      <c r="AE22" s="2">
        <f t="shared" si="14"/>
        <v>1</v>
      </c>
      <c r="AF22" s="6" t="b">
        <f t="shared" si="15"/>
        <v>1</v>
      </c>
      <c r="AG22" s="6">
        <f>IF(OR(AC22=6,AC22=7),0,IF(NOT(AF22),0,IF(AB22&lt;=$AB$1,HLOOKUP(AC22,Ouderschapsverlof!$S$67:$W$69,3,FALSE),0)))</f>
        <v>0</v>
      </c>
      <c r="AH22" s="6">
        <f>IF(OR(AC22=6,AC22=7),0,IF(NOT(AF22),IF(AB22&lt;=$AB$1,HLOOKUP(AC22,Ouderschapsverlof!$S$67:$W$69,3,FALSE),0),0))</f>
        <v>0</v>
      </c>
    </row>
    <row r="23" spans="1:34" x14ac:dyDescent="0.3">
      <c r="A23" s="2">
        <f t="shared" si="16"/>
        <v>21</v>
      </c>
      <c r="B23">
        <f t="shared" si="17"/>
        <v>6</v>
      </c>
      <c r="C23" s="2">
        <f t="shared" si="0"/>
        <v>1</v>
      </c>
      <c r="D23" s="2">
        <f t="shared" si="1"/>
        <v>1</v>
      </c>
      <c r="E23" s="6" t="b">
        <f t="shared" si="2"/>
        <v>1</v>
      </c>
      <c r="F23" s="6">
        <f>IF(OR(B23=6,B23=7),0,IF(NOT(E23),0,IF(A23&lt;=$A$1,HLOOKUP(B23,Ouderschapsverlof!$S$28:$W$30,3,FALSE),0)))</f>
        <v>0</v>
      </c>
      <c r="G23" s="6">
        <f>IF(OR(B23=6,B23=7),0,IF(NOT(E23),IF(A23&lt;=$A$1,HLOOKUP(B23,Ouderschapsverlof!$S$28:$W$30,3,FALSE),0),0))</f>
        <v>0</v>
      </c>
      <c r="H23" s="7">
        <f t="shared" si="3"/>
        <v>0</v>
      </c>
      <c r="I23" s="2">
        <f>IF($D$1=1,SMALL(Vakantie!$C$4:$C$63,22),IF($D$1=2,SMALL(Vakantie!$H$4:$H$63,22),SMALL(Vakantie!$M$4:$M$63,22)))</f>
        <v>732</v>
      </c>
      <c r="J23" s="2">
        <f>IF($D$1=1,VLOOKUP(I23,Vakantie!$C$4:$D$63,2,FALSE),IF($D$1=2,VLOOKUP(I23,Vakantie!$H$4:$I$63,2,FALSE),VLOOKUP(I23,Vakantie!$M$4:$N$63,2,FALSE)))</f>
        <v>732</v>
      </c>
      <c r="L23" s="2">
        <f t="shared" si="18"/>
        <v>21</v>
      </c>
      <c r="M23">
        <f t="shared" si="4"/>
        <v>6</v>
      </c>
      <c r="N23" s="2">
        <f t="shared" si="5"/>
        <v>1</v>
      </c>
      <c r="O23" s="2">
        <f t="shared" si="6"/>
        <v>1</v>
      </c>
      <c r="P23" s="6" t="b">
        <f t="shared" si="7"/>
        <v>1</v>
      </c>
      <c r="Q23" s="6">
        <f>IF(OR(M23=6,M23=7),0,IF(NOT(P23),0,IF(L23&lt;=$L$1,HLOOKUP(M23,Ouderschapsverlof!$S$40:$W$43,3,FALSE),0)))</f>
        <v>0</v>
      </c>
      <c r="R23" s="6">
        <f>IF(OR(M23=6,M23=7),0,IF(NOT(P23),IF(L23&lt;=$L$1,HLOOKUP(M23,Ouderschapsverlof!$S$40:$W$43,3,FALSE),0),0))</f>
        <v>0</v>
      </c>
      <c r="T23" s="2">
        <f t="shared" si="19"/>
        <v>21</v>
      </c>
      <c r="U23">
        <f t="shared" si="8"/>
        <v>6</v>
      </c>
      <c r="V23" s="2">
        <f t="shared" si="9"/>
        <v>1</v>
      </c>
      <c r="W23" s="2">
        <f t="shared" si="10"/>
        <v>1</v>
      </c>
      <c r="X23" s="6" t="b">
        <f t="shared" si="11"/>
        <v>1</v>
      </c>
      <c r="Y23" s="6">
        <f>IF(OR(U23=6,U23=7),0,IF(NOT(X23),0,IF(T23&lt;=$T$1,HLOOKUP(U23,Ouderschapsverlof!$S$55:$W$57,3,FALSE),0)))</f>
        <v>0</v>
      </c>
      <c r="Z23" s="6">
        <f>IF(OR(U23=6,U23=7),0,IF(NOT(X23),IF(T23&lt;=$T$1,HLOOKUP(U23,Ouderschapsverlof!$S$55:$W$57,3,FALSE),0),0))</f>
        <v>0</v>
      </c>
      <c r="AB23" s="2">
        <f t="shared" si="20"/>
        <v>21</v>
      </c>
      <c r="AC23">
        <f t="shared" si="12"/>
        <v>6</v>
      </c>
      <c r="AD23" s="2">
        <f t="shared" si="13"/>
        <v>1</v>
      </c>
      <c r="AE23" s="2">
        <f t="shared" si="14"/>
        <v>1</v>
      </c>
      <c r="AF23" s="6" t="b">
        <f t="shared" si="15"/>
        <v>1</v>
      </c>
      <c r="AG23" s="6">
        <f>IF(OR(AC23=6,AC23=7),0,IF(NOT(AF23),0,IF(AB23&lt;=$AB$1,HLOOKUP(AC23,Ouderschapsverlof!$S$67:$W$69,3,FALSE),0)))</f>
        <v>0</v>
      </c>
      <c r="AH23" s="6">
        <f>IF(OR(AC23=6,AC23=7),0,IF(NOT(AF23),IF(AB23&lt;=$AB$1,HLOOKUP(AC23,Ouderschapsverlof!$S$67:$W$69,3,FALSE),0),0))</f>
        <v>0</v>
      </c>
    </row>
    <row r="24" spans="1:34" x14ac:dyDescent="0.3">
      <c r="A24" s="2">
        <f t="shared" si="16"/>
        <v>22</v>
      </c>
      <c r="B24">
        <f t="shared" si="17"/>
        <v>7</v>
      </c>
      <c r="C24" s="2">
        <f t="shared" si="0"/>
        <v>1</v>
      </c>
      <c r="D24" s="2">
        <f t="shared" si="1"/>
        <v>1</v>
      </c>
      <c r="E24" s="6" t="b">
        <f t="shared" si="2"/>
        <v>1</v>
      </c>
      <c r="F24" s="6">
        <f>IF(OR(B24=6,B24=7),0,IF(NOT(E24),0,IF(A24&lt;=$A$1,HLOOKUP(B24,Ouderschapsverlof!$S$28:$W$30,3,FALSE),0)))</f>
        <v>0</v>
      </c>
      <c r="G24" s="6">
        <f>IF(OR(B24=6,B24=7),0,IF(NOT(E24),IF(A24&lt;=$A$1,HLOOKUP(B24,Ouderschapsverlof!$S$28:$W$30,3,FALSE),0),0))</f>
        <v>0</v>
      </c>
      <c r="H24" s="7">
        <f t="shared" si="3"/>
        <v>0</v>
      </c>
      <c r="I24" s="2">
        <f>IF($D$1=1,SMALL(Vakantie!$C$4:$C$63,23),IF($D$1=2,SMALL(Vakantie!$H$4:$H$63,23),SMALL(Vakantie!$M$4:$M$63,23)))</f>
        <v>732</v>
      </c>
      <c r="J24" s="2">
        <f>IF($D$1=1,VLOOKUP(I24,Vakantie!$C$4:$D$63,2,FALSE),IF($D$1=2,VLOOKUP(I24,Vakantie!$H$4:$I$63,2,FALSE),VLOOKUP(I24,Vakantie!$M$4:$N$63,2,FALSE)))</f>
        <v>732</v>
      </c>
      <c r="L24" s="2">
        <f t="shared" si="18"/>
        <v>22</v>
      </c>
      <c r="M24">
        <f t="shared" si="4"/>
        <v>7</v>
      </c>
      <c r="N24" s="2">
        <f t="shared" si="5"/>
        <v>1</v>
      </c>
      <c r="O24" s="2">
        <f t="shared" si="6"/>
        <v>1</v>
      </c>
      <c r="P24" s="6" t="b">
        <f t="shared" si="7"/>
        <v>1</v>
      </c>
      <c r="Q24" s="6">
        <f>IF(OR(M24=6,M24=7),0,IF(NOT(P24),0,IF(L24&lt;=$L$1,HLOOKUP(M24,Ouderschapsverlof!$S$40:$W$43,3,FALSE),0)))</f>
        <v>0</v>
      </c>
      <c r="R24" s="6">
        <f>IF(OR(M24=6,M24=7),0,IF(NOT(P24),IF(L24&lt;=$L$1,HLOOKUP(M24,Ouderschapsverlof!$S$40:$W$43,3,FALSE),0),0))</f>
        <v>0</v>
      </c>
      <c r="T24" s="2">
        <f t="shared" si="19"/>
        <v>22</v>
      </c>
      <c r="U24">
        <f t="shared" si="8"/>
        <v>7</v>
      </c>
      <c r="V24" s="2">
        <f t="shared" si="9"/>
        <v>1</v>
      </c>
      <c r="W24" s="2">
        <f t="shared" si="10"/>
        <v>1</v>
      </c>
      <c r="X24" s="6" t="b">
        <f t="shared" si="11"/>
        <v>1</v>
      </c>
      <c r="Y24" s="6">
        <f>IF(OR(U24=6,U24=7),0,IF(NOT(X24),0,IF(T24&lt;=$T$1,HLOOKUP(U24,Ouderschapsverlof!$S$55:$W$57,3,FALSE),0)))</f>
        <v>0</v>
      </c>
      <c r="Z24" s="6">
        <f>IF(OR(U24=6,U24=7),0,IF(NOT(X24),IF(T24&lt;=$T$1,HLOOKUP(U24,Ouderschapsverlof!$S$55:$W$57,3,FALSE),0),0))</f>
        <v>0</v>
      </c>
      <c r="AB24" s="2">
        <f t="shared" si="20"/>
        <v>22</v>
      </c>
      <c r="AC24">
        <f t="shared" si="12"/>
        <v>7</v>
      </c>
      <c r="AD24" s="2">
        <f t="shared" si="13"/>
        <v>1</v>
      </c>
      <c r="AE24" s="2">
        <f t="shared" si="14"/>
        <v>1</v>
      </c>
      <c r="AF24" s="6" t="b">
        <f t="shared" si="15"/>
        <v>1</v>
      </c>
      <c r="AG24" s="6">
        <f>IF(OR(AC24=6,AC24=7),0,IF(NOT(AF24),0,IF(AB24&lt;=$AB$1,HLOOKUP(AC24,Ouderschapsverlof!$S$67:$W$69,3,FALSE),0)))</f>
        <v>0</v>
      </c>
      <c r="AH24" s="6">
        <f>IF(OR(AC24=6,AC24=7),0,IF(NOT(AF24),IF(AB24&lt;=$AB$1,HLOOKUP(AC24,Ouderschapsverlof!$S$67:$W$69,3,FALSE),0),0))</f>
        <v>0</v>
      </c>
    </row>
    <row r="25" spans="1:34" x14ac:dyDescent="0.3">
      <c r="A25" s="2">
        <f t="shared" si="16"/>
        <v>23</v>
      </c>
      <c r="B25">
        <f t="shared" si="17"/>
        <v>1</v>
      </c>
      <c r="C25" s="2">
        <f t="shared" si="0"/>
        <v>1</v>
      </c>
      <c r="D25" s="2">
        <f t="shared" si="1"/>
        <v>1</v>
      </c>
      <c r="E25" s="6" t="b">
        <f t="shared" si="2"/>
        <v>1</v>
      </c>
      <c r="F25" s="6">
        <f>IF(OR(B25=6,B25=7),0,IF(NOT(E25),0,IF(A25&lt;=$A$1,HLOOKUP(B25,Ouderschapsverlof!$S$28:$W$30,3,FALSE),0)))</f>
        <v>0</v>
      </c>
      <c r="G25" s="6">
        <f>IF(OR(B25=6,B25=7),0,IF(NOT(E25),IF(A25&lt;=$A$1,HLOOKUP(B25,Ouderschapsverlof!$S$28:$W$30,3,FALSE),0),0))</f>
        <v>0</v>
      </c>
      <c r="H25" s="7">
        <f t="shared" si="3"/>
        <v>0</v>
      </c>
      <c r="I25" s="2">
        <f>IF($D$1=1,SMALL(Vakantie!$C$4:$C$63,24),IF($D$1=2,SMALL(Vakantie!$H$4:$H$63,24),SMALL(Vakantie!$M$4:$M$63,24)))</f>
        <v>732</v>
      </c>
      <c r="J25" s="2">
        <f>IF($D$1=1,VLOOKUP(I25,Vakantie!$C$4:$D$63,2,FALSE),IF($D$1=2,VLOOKUP(I25,Vakantie!$H$4:$I$63,2,FALSE),VLOOKUP(I25,Vakantie!$M$4:$N$63,2,FALSE)))</f>
        <v>732</v>
      </c>
      <c r="L25" s="2">
        <f t="shared" si="18"/>
        <v>23</v>
      </c>
      <c r="M25">
        <f t="shared" si="4"/>
        <v>1</v>
      </c>
      <c r="N25" s="2">
        <f t="shared" si="5"/>
        <v>1</v>
      </c>
      <c r="O25" s="2">
        <f t="shared" si="6"/>
        <v>1</v>
      </c>
      <c r="P25" s="6" t="b">
        <f t="shared" si="7"/>
        <v>1</v>
      </c>
      <c r="Q25" s="6">
        <f>IF(OR(M25=6,M25=7),0,IF(NOT(P25),0,IF(L25&lt;=$L$1,HLOOKUP(M25,Ouderschapsverlof!$S$40:$W$43,3,FALSE),0)))</f>
        <v>0</v>
      </c>
      <c r="R25" s="6">
        <f>IF(OR(M25=6,M25=7),0,IF(NOT(P25),IF(L25&lt;=$L$1,HLOOKUP(M25,Ouderschapsverlof!$S$40:$W$43,3,FALSE),0),0))</f>
        <v>0</v>
      </c>
      <c r="T25" s="2">
        <f t="shared" si="19"/>
        <v>23</v>
      </c>
      <c r="U25">
        <f t="shared" si="8"/>
        <v>1</v>
      </c>
      <c r="V25" s="2">
        <f t="shared" si="9"/>
        <v>1</v>
      </c>
      <c r="W25" s="2">
        <f t="shared" si="10"/>
        <v>1</v>
      </c>
      <c r="X25" s="6" t="b">
        <f t="shared" si="11"/>
        <v>1</v>
      </c>
      <c r="Y25" s="6">
        <f>IF(OR(U25=6,U25=7),0,IF(NOT(X25),0,IF(T25&lt;=$T$1,HLOOKUP(U25,Ouderschapsverlof!$S$55:$W$57,3,FALSE),0)))</f>
        <v>0</v>
      </c>
      <c r="Z25" s="6">
        <f>IF(OR(U25=6,U25=7),0,IF(NOT(X25),IF(T25&lt;=$T$1,HLOOKUP(U25,Ouderschapsverlof!$S$55:$W$57,3,FALSE),0),0))</f>
        <v>0</v>
      </c>
      <c r="AB25" s="2">
        <f t="shared" si="20"/>
        <v>23</v>
      </c>
      <c r="AC25">
        <f t="shared" si="12"/>
        <v>1</v>
      </c>
      <c r="AD25" s="2">
        <f t="shared" si="13"/>
        <v>1</v>
      </c>
      <c r="AE25" s="2">
        <f t="shared" si="14"/>
        <v>1</v>
      </c>
      <c r="AF25" s="6" t="b">
        <f t="shared" si="15"/>
        <v>1</v>
      </c>
      <c r="AG25" s="6">
        <f>IF(OR(AC25=6,AC25=7),0,IF(NOT(AF25),0,IF(AB25&lt;=$AB$1,HLOOKUP(AC25,Ouderschapsverlof!$S$67:$W$69,3,FALSE),0)))</f>
        <v>0</v>
      </c>
      <c r="AH25" s="6">
        <f>IF(OR(AC25=6,AC25=7),0,IF(NOT(AF25),IF(AB25&lt;=$AB$1,HLOOKUP(AC25,Ouderschapsverlof!$S$67:$W$69,3,FALSE),0),0))</f>
        <v>0</v>
      </c>
    </row>
    <row r="26" spans="1:34" x14ac:dyDescent="0.3">
      <c r="A26" s="2">
        <f t="shared" si="16"/>
        <v>24</v>
      </c>
      <c r="B26">
        <f t="shared" si="17"/>
        <v>2</v>
      </c>
      <c r="C26" s="2">
        <f t="shared" si="0"/>
        <v>1</v>
      </c>
      <c r="D26" s="2">
        <f t="shared" si="1"/>
        <v>1</v>
      </c>
      <c r="E26" s="6" t="b">
        <f t="shared" si="2"/>
        <v>1</v>
      </c>
      <c r="F26" s="6">
        <f>IF(OR(B26=6,B26=7),0,IF(NOT(E26),0,IF(A26&lt;=$A$1,HLOOKUP(B26,Ouderschapsverlof!$S$28:$W$30,3,FALSE),0)))</f>
        <v>0</v>
      </c>
      <c r="G26" s="6">
        <f>IF(OR(B26=6,B26=7),0,IF(NOT(E26),IF(A26&lt;=$A$1,HLOOKUP(B26,Ouderschapsverlof!$S$28:$W$30,3,FALSE),0),0))</f>
        <v>0</v>
      </c>
      <c r="H26" s="7">
        <f t="shared" si="3"/>
        <v>0</v>
      </c>
      <c r="I26" s="2">
        <f>IF($D$1=1,SMALL(Vakantie!$C$4:$C$63,25),IF($D$1=2,SMALL(Vakantie!$H$4:$H$63,25),SMALL(Vakantie!$M$4:$M$63,25)))</f>
        <v>732</v>
      </c>
      <c r="J26" s="2">
        <f>IF($D$1=1,VLOOKUP(I26,Vakantie!$C$4:$D$63,2,FALSE),IF($D$1=2,VLOOKUP(I26,Vakantie!$H$4:$I$63,2,FALSE),VLOOKUP(I26,Vakantie!$M$4:$N$63,2,FALSE)))</f>
        <v>732</v>
      </c>
      <c r="L26" s="2">
        <f t="shared" si="18"/>
        <v>24</v>
      </c>
      <c r="M26">
        <f t="shared" si="4"/>
        <v>2</v>
      </c>
      <c r="N26" s="2">
        <f t="shared" si="5"/>
        <v>1</v>
      </c>
      <c r="O26" s="2">
        <f t="shared" si="6"/>
        <v>1</v>
      </c>
      <c r="P26" s="6" t="b">
        <f t="shared" si="7"/>
        <v>1</v>
      </c>
      <c r="Q26" s="6">
        <f>IF(OR(M26=6,M26=7),0,IF(NOT(P26),0,IF(L26&lt;=$L$1,HLOOKUP(M26,Ouderschapsverlof!$S$40:$W$43,3,FALSE),0)))</f>
        <v>0</v>
      </c>
      <c r="R26" s="6">
        <f>IF(OR(M26=6,M26=7),0,IF(NOT(P26),IF(L26&lt;=$L$1,HLOOKUP(M26,Ouderschapsverlof!$S$40:$W$43,3,FALSE),0),0))</f>
        <v>0</v>
      </c>
      <c r="T26" s="2">
        <f t="shared" si="19"/>
        <v>24</v>
      </c>
      <c r="U26">
        <f t="shared" si="8"/>
        <v>2</v>
      </c>
      <c r="V26" s="2">
        <f t="shared" si="9"/>
        <v>1</v>
      </c>
      <c r="W26" s="2">
        <f t="shared" si="10"/>
        <v>1</v>
      </c>
      <c r="X26" s="6" t="b">
        <f t="shared" si="11"/>
        <v>1</v>
      </c>
      <c r="Y26" s="6">
        <f>IF(OR(U26=6,U26=7),0,IF(NOT(X26),0,IF(T26&lt;=$T$1,HLOOKUP(U26,Ouderschapsverlof!$S$55:$W$57,3,FALSE),0)))</f>
        <v>0</v>
      </c>
      <c r="Z26" s="6">
        <f>IF(OR(U26=6,U26=7),0,IF(NOT(X26),IF(T26&lt;=$T$1,HLOOKUP(U26,Ouderschapsverlof!$S$55:$W$57,3,FALSE),0),0))</f>
        <v>0</v>
      </c>
      <c r="AB26" s="2">
        <f t="shared" si="20"/>
        <v>24</v>
      </c>
      <c r="AC26">
        <f t="shared" si="12"/>
        <v>2</v>
      </c>
      <c r="AD26" s="2">
        <f t="shared" si="13"/>
        <v>1</v>
      </c>
      <c r="AE26" s="2">
        <f t="shared" si="14"/>
        <v>1</v>
      </c>
      <c r="AF26" s="6" t="b">
        <f t="shared" si="15"/>
        <v>1</v>
      </c>
      <c r="AG26" s="6">
        <f>IF(OR(AC26=6,AC26=7),0,IF(NOT(AF26),0,IF(AB26&lt;=$AB$1,HLOOKUP(AC26,Ouderschapsverlof!$S$67:$W$69,3,FALSE),0)))</f>
        <v>0</v>
      </c>
      <c r="AH26" s="6">
        <f>IF(OR(AC26=6,AC26=7),0,IF(NOT(AF26),IF(AB26&lt;=$AB$1,HLOOKUP(AC26,Ouderschapsverlof!$S$67:$W$69,3,FALSE),0),0))</f>
        <v>0</v>
      </c>
    </row>
    <row r="27" spans="1:34" x14ac:dyDescent="0.3">
      <c r="A27" s="2">
        <f t="shared" si="16"/>
        <v>25</v>
      </c>
      <c r="B27">
        <f t="shared" si="17"/>
        <v>3</v>
      </c>
      <c r="C27" s="2">
        <f t="shared" si="0"/>
        <v>1</v>
      </c>
      <c r="D27" s="2">
        <f t="shared" si="1"/>
        <v>1</v>
      </c>
      <c r="E27" s="6" t="b">
        <f t="shared" si="2"/>
        <v>1</v>
      </c>
      <c r="F27" s="6">
        <f>IF(OR(B27=6,B27=7),0,IF(NOT(E27),0,IF(A27&lt;=$A$1,HLOOKUP(B27,Ouderschapsverlof!$S$28:$W$30,3,FALSE),0)))</f>
        <v>0</v>
      </c>
      <c r="G27" s="6">
        <f>IF(OR(B27=6,B27=7),0,IF(NOT(E27),IF(A27&lt;=$A$1,HLOOKUP(B27,Ouderschapsverlof!$S$28:$W$30,3,FALSE),0),0))</f>
        <v>0</v>
      </c>
      <c r="H27" s="7">
        <f t="shared" si="3"/>
        <v>0</v>
      </c>
      <c r="I27" s="2">
        <f>IF($D$1=1,SMALL(Vakantie!$C$4:$C$63,26),IF($D$1=2,SMALL(Vakantie!$H$4:$H$63,26),SMALL(Vakantie!$M$4:$M$63,26)))</f>
        <v>732</v>
      </c>
      <c r="J27" s="2">
        <f>IF($D$1=1,VLOOKUP(I27,Vakantie!$C$4:$D$63,2,FALSE),IF($D$1=2,VLOOKUP(I27,Vakantie!$H$4:$I$63,2,FALSE),VLOOKUP(I27,Vakantie!$M$4:$N$63,2,FALSE)))</f>
        <v>732</v>
      </c>
      <c r="L27" s="2">
        <f t="shared" si="18"/>
        <v>25</v>
      </c>
      <c r="M27">
        <f t="shared" si="4"/>
        <v>3</v>
      </c>
      <c r="N27" s="2">
        <f t="shared" si="5"/>
        <v>1</v>
      </c>
      <c r="O27" s="2">
        <f t="shared" si="6"/>
        <v>1</v>
      </c>
      <c r="P27" s="6" t="b">
        <f t="shared" si="7"/>
        <v>1</v>
      </c>
      <c r="Q27" s="6">
        <f>IF(OR(M27=6,M27=7),0,IF(NOT(P27),0,IF(L27&lt;=$L$1,HLOOKUP(M27,Ouderschapsverlof!$S$40:$W$43,3,FALSE),0)))</f>
        <v>0</v>
      </c>
      <c r="R27" s="6">
        <f>IF(OR(M27=6,M27=7),0,IF(NOT(P27),IF(L27&lt;=$L$1,HLOOKUP(M27,Ouderschapsverlof!$S$40:$W$43,3,FALSE),0),0))</f>
        <v>0</v>
      </c>
      <c r="T27" s="2">
        <f t="shared" si="19"/>
        <v>25</v>
      </c>
      <c r="U27">
        <f t="shared" si="8"/>
        <v>3</v>
      </c>
      <c r="V27" s="2">
        <f t="shared" si="9"/>
        <v>1</v>
      </c>
      <c r="W27" s="2">
        <f t="shared" si="10"/>
        <v>1</v>
      </c>
      <c r="X27" s="6" t="b">
        <f t="shared" si="11"/>
        <v>1</v>
      </c>
      <c r="Y27" s="6">
        <f>IF(OR(U27=6,U27=7),0,IF(NOT(X27),0,IF(T27&lt;=$T$1,HLOOKUP(U27,Ouderschapsverlof!$S$55:$W$57,3,FALSE),0)))</f>
        <v>0</v>
      </c>
      <c r="Z27" s="6">
        <f>IF(OR(U27=6,U27=7),0,IF(NOT(X27),IF(T27&lt;=$T$1,HLOOKUP(U27,Ouderschapsverlof!$S$55:$W$57,3,FALSE),0),0))</f>
        <v>0</v>
      </c>
      <c r="AB27" s="2">
        <f t="shared" si="20"/>
        <v>25</v>
      </c>
      <c r="AC27">
        <f t="shared" si="12"/>
        <v>3</v>
      </c>
      <c r="AD27" s="2">
        <f t="shared" si="13"/>
        <v>1</v>
      </c>
      <c r="AE27" s="2">
        <f t="shared" si="14"/>
        <v>1</v>
      </c>
      <c r="AF27" s="6" t="b">
        <f t="shared" si="15"/>
        <v>1</v>
      </c>
      <c r="AG27" s="6">
        <f>IF(OR(AC27=6,AC27=7),0,IF(NOT(AF27),0,IF(AB27&lt;=$AB$1,HLOOKUP(AC27,Ouderschapsverlof!$S$67:$W$69,3,FALSE),0)))</f>
        <v>0</v>
      </c>
      <c r="AH27" s="6">
        <f>IF(OR(AC27=6,AC27=7),0,IF(NOT(AF27),IF(AB27&lt;=$AB$1,HLOOKUP(AC27,Ouderschapsverlof!$S$67:$W$69,3,FALSE),0),0))</f>
        <v>0</v>
      </c>
    </row>
    <row r="28" spans="1:34" x14ac:dyDescent="0.3">
      <c r="A28" s="2">
        <f t="shared" si="16"/>
        <v>26</v>
      </c>
      <c r="B28">
        <f t="shared" si="17"/>
        <v>4</v>
      </c>
      <c r="C28" s="2">
        <f t="shared" si="0"/>
        <v>1</v>
      </c>
      <c r="D28" s="2">
        <f t="shared" si="1"/>
        <v>1</v>
      </c>
      <c r="E28" s="6" t="b">
        <f t="shared" si="2"/>
        <v>1</v>
      </c>
      <c r="F28" s="6">
        <f>IF(OR(B28=6,B28=7),0,IF(NOT(E28),0,IF(A28&lt;=$A$1,HLOOKUP(B28,Ouderschapsverlof!$S$28:$W$30,3,FALSE),0)))</f>
        <v>0</v>
      </c>
      <c r="G28" s="6">
        <f>IF(OR(B28=6,B28=7),0,IF(NOT(E28),IF(A28&lt;=$A$1,HLOOKUP(B28,Ouderschapsverlof!$S$28:$W$30,3,FALSE),0),0))</f>
        <v>0</v>
      </c>
      <c r="H28" s="7">
        <f t="shared" si="3"/>
        <v>0</v>
      </c>
      <c r="I28" s="2">
        <f>IF($D$1=1,SMALL(Vakantie!$C$4:$C$63,27),IF($D$1=2,SMALL(Vakantie!$H$4:$H$63,27),SMALL(Vakantie!$M$4:$M$63,27)))</f>
        <v>732</v>
      </c>
      <c r="J28" s="2">
        <f>IF($D$1=1,VLOOKUP(I28,Vakantie!$C$4:$D$63,2,FALSE),IF($D$1=2,VLOOKUP(I28,Vakantie!$H$4:$I$63,2,FALSE),VLOOKUP(I28,Vakantie!$M$4:$N$63,2,FALSE)))</f>
        <v>732</v>
      </c>
      <c r="L28" s="2">
        <f t="shared" si="18"/>
        <v>26</v>
      </c>
      <c r="M28">
        <f t="shared" si="4"/>
        <v>4</v>
      </c>
      <c r="N28" s="2">
        <f t="shared" si="5"/>
        <v>1</v>
      </c>
      <c r="O28" s="2">
        <f t="shared" si="6"/>
        <v>1</v>
      </c>
      <c r="P28" s="6" t="b">
        <f t="shared" si="7"/>
        <v>1</v>
      </c>
      <c r="Q28" s="6">
        <f>IF(OR(M28=6,M28=7),0,IF(NOT(P28),0,IF(L28&lt;=$L$1,HLOOKUP(M28,Ouderschapsverlof!$S$40:$W$43,3,FALSE),0)))</f>
        <v>0</v>
      </c>
      <c r="R28" s="6">
        <f>IF(OR(M28=6,M28=7),0,IF(NOT(P28),IF(L28&lt;=$L$1,HLOOKUP(M28,Ouderschapsverlof!$S$40:$W$43,3,FALSE),0),0))</f>
        <v>0</v>
      </c>
      <c r="T28" s="2">
        <f t="shared" si="19"/>
        <v>26</v>
      </c>
      <c r="U28">
        <f t="shared" si="8"/>
        <v>4</v>
      </c>
      <c r="V28" s="2">
        <f t="shared" si="9"/>
        <v>1</v>
      </c>
      <c r="W28" s="2">
        <f t="shared" si="10"/>
        <v>1</v>
      </c>
      <c r="X28" s="6" t="b">
        <f t="shared" si="11"/>
        <v>1</v>
      </c>
      <c r="Y28" s="6">
        <f>IF(OR(U28=6,U28=7),0,IF(NOT(X28),0,IF(T28&lt;=$T$1,HLOOKUP(U28,Ouderschapsverlof!$S$55:$W$57,3,FALSE),0)))</f>
        <v>0</v>
      </c>
      <c r="Z28" s="6">
        <f>IF(OR(U28=6,U28=7),0,IF(NOT(X28),IF(T28&lt;=$T$1,HLOOKUP(U28,Ouderschapsverlof!$S$55:$W$57,3,FALSE),0),0))</f>
        <v>0</v>
      </c>
      <c r="AB28" s="2">
        <f t="shared" si="20"/>
        <v>26</v>
      </c>
      <c r="AC28">
        <f t="shared" si="12"/>
        <v>4</v>
      </c>
      <c r="AD28" s="2">
        <f t="shared" si="13"/>
        <v>1</v>
      </c>
      <c r="AE28" s="2">
        <f t="shared" si="14"/>
        <v>1</v>
      </c>
      <c r="AF28" s="6" t="b">
        <f t="shared" si="15"/>
        <v>1</v>
      </c>
      <c r="AG28" s="6">
        <f>IF(OR(AC28=6,AC28=7),0,IF(NOT(AF28),0,IF(AB28&lt;=$AB$1,HLOOKUP(AC28,Ouderschapsverlof!$S$67:$W$69,3,FALSE),0)))</f>
        <v>0</v>
      </c>
      <c r="AH28" s="6">
        <f>IF(OR(AC28=6,AC28=7),0,IF(NOT(AF28),IF(AB28&lt;=$AB$1,HLOOKUP(AC28,Ouderschapsverlof!$S$67:$W$69,3,FALSE),0),0))</f>
        <v>0</v>
      </c>
    </row>
    <row r="29" spans="1:34" x14ac:dyDescent="0.3">
      <c r="A29" s="2">
        <f t="shared" si="16"/>
        <v>27</v>
      </c>
      <c r="B29">
        <f t="shared" si="17"/>
        <v>5</v>
      </c>
      <c r="C29" s="2">
        <f t="shared" si="0"/>
        <v>1</v>
      </c>
      <c r="D29" s="2">
        <f t="shared" si="1"/>
        <v>1</v>
      </c>
      <c r="E29" s="6" t="b">
        <f t="shared" si="2"/>
        <v>1</v>
      </c>
      <c r="F29" s="6">
        <f>IF(OR(B29=6,B29=7),0,IF(NOT(E29),0,IF(A29&lt;=$A$1,HLOOKUP(B29,Ouderschapsverlof!$S$28:$W$30,3,FALSE),0)))</f>
        <v>0</v>
      </c>
      <c r="G29" s="6">
        <f>IF(OR(B29=6,B29=7),0,IF(NOT(E29),IF(A29&lt;=$A$1,HLOOKUP(B29,Ouderschapsverlof!$S$28:$W$30,3,FALSE),0),0))</f>
        <v>0</v>
      </c>
      <c r="H29" s="7">
        <f t="shared" si="3"/>
        <v>0</v>
      </c>
      <c r="I29" s="2">
        <f>IF($D$1=1,SMALL(Vakantie!$C$4:$C$63,28),IF($D$1=2,SMALL(Vakantie!$H$4:$H$63,28),SMALL(Vakantie!$M$4:$M$63,28)))</f>
        <v>45703</v>
      </c>
      <c r="J29" s="2">
        <f>IF($D$1=1,VLOOKUP(I29,Vakantie!$C$4:$D$63,2,FALSE),IF($D$1=2,VLOOKUP(I29,Vakantie!$H$4:$I$63,2,FALSE),VLOOKUP(I29,Vakantie!$M$4:$N$63,2,FALSE)))</f>
        <v>45711</v>
      </c>
      <c r="L29" s="2">
        <f t="shared" si="18"/>
        <v>27</v>
      </c>
      <c r="M29">
        <f t="shared" si="4"/>
        <v>5</v>
      </c>
      <c r="N29" s="2">
        <f t="shared" si="5"/>
        <v>1</v>
      </c>
      <c r="O29" s="2">
        <f t="shared" si="6"/>
        <v>1</v>
      </c>
      <c r="P29" s="6" t="b">
        <f t="shared" si="7"/>
        <v>1</v>
      </c>
      <c r="Q29" s="6">
        <f>IF(OR(M29=6,M29=7),0,IF(NOT(P29),0,IF(L29&lt;=$L$1,HLOOKUP(M29,Ouderschapsverlof!$S$40:$W$43,3,FALSE),0)))</f>
        <v>0</v>
      </c>
      <c r="R29" s="6">
        <f>IF(OR(M29=6,M29=7),0,IF(NOT(P29),IF(L29&lt;=$L$1,HLOOKUP(M29,Ouderschapsverlof!$S$40:$W$43,3,FALSE),0),0))</f>
        <v>0</v>
      </c>
      <c r="T29" s="2">
        <f t="shared" si="19"/>
        <v>27</v>
      </c>
      <c r="U29">
        <f t="shared" si="8"/>
        <v>5</v>
      </c>
      <c r="V29" s="2">
        <f t="shared" si="9"/>
        <v>1</v>
      </c>
      <c r="W29" s="2">
        <f t="shared" si="10"/>
        <v>1</v>
      </c>
      <c r="X29" s="6" t="b">
        <f t="shared" si="11"/>
        <v>1</v>
      </c>
      <c r="Y29" s="6">
        <f>IF(OR(U29=6,U29=7),0,IF(NOT(X29),0,IF(T29&lt;=$T$1,HLOOKUP(U29,Ouderschapsverlof!$S$55:$W$57,3,FALSE),0)))</f>
        <v>0</v>
      </c>
      <c r="Z29" s="6">
        <f>IF(OR(U29=6,U29=7),0,IF(NOT(X29),IF(T29&lt;=$T$1,HLOOKUP(U29,Ouderschapsverlof!$S$55:$W$57,3,FALSE),0),0))</f>
        <v>0</v>
      </c>
      <c r="AB29" s="2">
        <f t="shared" si="20"/>
        <v>27</v>
      </c>
      <c r="AC29">
        <f t="shared" si="12"/>
        <v>5</v>
      </c>
      <c r="AD29" s="2">
        <f t="shared" si="13"/>
        <v>1</v>
      </c>
      <c r="AE29" s="2">
        <f t="shared" si="14"/>
        <v>1</v>
      </c>
      <c r="AF29" s="6" t="b">
        <f t="shared" si="15"/>
        <v>1</v>
      </c>
      <c r="AG29" s="6">
        <f>IF(OR(AC29=6,AC29=7),0,IF(NOT(AF29),0,IF(AB29&lt;=$AB$1,HLOOKUP(AC29,Ouderschapsverlof!$S$67:$W$69,3,FALSE),0)))</f>
        <v>0</v>
      </c>
      <c r="AH29" s="6">
        <f>IF(OR(AC29=6,AC29=7),0,IF(NOT(AF29),IF(AB29&lt;=$AB$1,HLOOKUP(AC29,Ouderschapsverlof!$S$67:$W$69,3,FALSE),0),0))</f>
        <v>0</v>
      </c>
    </row>
    <row r="30" spans="1:34" x14ac:dyDescent="0.3">
      <c r="A30" s="2">
        <f t="shared" si="16"/>
        <v>28</v>
      </c>
      <c r="B30">
        <f t="shared" si="17"/>
        <v>6</v>
      </c>
      <c r="C30" s="2">
        <f t="shared" si="0"/>
        <v>1</v>
      </c>
      <c r="D30" s="2">
        <f t="shared" si="1"/>
        <v>1</v>
      </c>
      <c r="E30" s="6" t="b">
        <f t="shared" si="2"/>
        <v>1</v>
      </c>
      <c r="F30" s="6">
        <f>IF(OR(B30=6,B30=7),0,IF(NOT(E30),0,IF(A30&lt;=$A$1,HLOOKUP(B30,Ouderschapsverlof!$S$28:$W$30,3,FALSE),0)))</f>
        <v>0</v>
      </c>
      <c r="G30" s="6">
        <f>IF(OR(B30=6,B30=7),0,IF(NOT(E30),IF(A30&lt;=$A$1,HLOOKUP(B30,Ouderschapsverlof!$S$28:$W$30,3,FALSE),0),0))</f>
        <v>0</v>
      </c>
      <c r="H30" s="7">
        <f t="shared" si="3"/>
        <v>0</v>
      </c>
      <c r="I30" s="2">
        <f>IF($D$1=1,SMALL(Vakantie!$C$4:$C$63,29),IF($D$1=2,SMALL(Vakantie!$H$4:$H$63,29),SMALL(Vakantie!$M$4:$M$63,29)))</f>
        <v>45765</v>
      </c>
      <c r="J30" s="2">
        <f>IF($D$1=1,VLOOKUP(I30,Vakantie!$C$4:$D$63,2,FALSE),IF($D$1=2,VLOOKUP(I30,Vakantie!$H$4:$I$63,2,FALSE),VLOOKUP(I30,Vakantie!$M$4:$N$63,2,FALSE)))</f>
        <v>45765</v>
      </c>
      <c r="L30" s="2">
        <f t="shared" si="18"/>
        <v>28</v>
      </c>
      <c r="M30">
        <f t="shared" si="4"/>
        <v>6</v>
      </c>
      <c r="N30" s="2">
        <f t="shared" si="5"/>
        <v>1</v>
      </c>
      <c r="O30" s="2">
        <f t="shared" si="6"/>
        <v>1</v>
      </c>
      <c r="P30" s="6" t="b">
        <f t="shared" si="7"/>
        <v>1</v>
      </c>
      <c r="Q30" s="6">
        <f>IF(OR(M30=6,M30=7),0,IF(NOT(P30),0,IF(L30&lt;=$L$1,HLOOKUP(M30,Ouderschapsverlof!$S$40:$W$43,3,FALSE),0)))</f>
        <v>0</v>
      </c>
      <c r="R30" s="6">
        <f>IF(OR(M30=6,M30=7),0,IF(NOT(P30),IF(L30&lt;=$L$1,HLOOKUP(M30,Ouderschapsverlof!$S$40:$W$43,3,FALSE),0),0))</f>
        <v>0</v>
      </c>
      <c r="T30" s="2">
        <f t="shared" si="19"/>
        <v>28</v>
      </c>
      <c r="U30">
        <f t="shared" si="8"/>
        <v>6</v>
      </c>
      <c r="V30" s="2">
        <f t="shared" si="9"/>
        <v>1</v>
      </c>
      <c r="W30" s="2">
        <f t="shared" si="10"/>
        <v>1</v>
      </c>
      <c r="X30" s="6" t="b">
        <f t="shared" si="11"/>
        <v>1</v>
      </c>
      <c r="Y30" s="6">
        <f>IF(OR(U30=6,U30=7),0,IF(NOT(X30),0,IF(T30&lt;=$T$1,HLOOKUP(U30,Ouderschapsverlof!$S$55:$W$57,3,FALSE),0)))</f>
        <v>0</v>
      </c>
      <c r="Z30" s="6">
        <f>IF(OR(U30=6,U30=7),0,IF(NOT(X30),IF(T30&lt;=$T$1,HLOOKUP(U30,Ouderschapsverlof!$S$55:$W$57,3,FALSE),0),0))</f>
        <v>0</v>
      </c>
      <c r="AB30" s="2">
        <f t="shared" si="20"/>
        <v>28</v>
      </c>
      <c r="AC30">
        <f t="shared" si="12"/>
        <v>6</v>
      </c>
      <c r="AD30" s="2">
        <f t="shared" si="13"/>
        <v>1</v>
      </c>
      <c r="AE30" s="2">
        <f t="shared" si="14"/>
        <v>1</v>
      </c>
      <c r="AF30" s="6" t="b">
        <f t="shared" si="15"/>
        <v>1</v>
      </c>
      <c r="AG30" s="6">
        <f>IF(OR(AC30=6,AC30=7),0,IF(NOT(AF30),0,IF(AB30&lt;=$AB$1,HLOOKUP(AC30,Ouderschapsverlof!$S$67:$W$69,3,FALSE),0)))</f>
        <v>0</v>
      </c>
      <c r="AH30" s="6">
        <f>IF(OR(AC30=6,AC30=7),0,IF(NOT(AF30),IF(AB30&lt;=$AB$1,HLOOKUP(AC30,Ouderschapsverlof!$S$67:$W$69,3,FALSE),0),0))</f>
        <v>0</v>
      </c>
    </row>
    <row r="31" spans="1:34" x14ac:dyDescent="0.3">
      <c r="A31" s="2">
        <f t="shared" si="16"/>
        <v>29</v>
      </c>
      <c r="B31">
        <f t="shared" si="17"/>
        <v>7</v>
      </c>
      <c r="C31" s="2">
        <f t="shared" si="0"/>
        <v>1</v>
      </c>
      <c r="D31" s="2">
        <f t="shared" si="1"/>
        <v>1</v>
      </c>
      <c r="E31" s="6" t="b">
        <f t="shared" si="2"/>
        <v>1</v>
      </c>
      <c r="F31" s="6">
        <f>IF(OR(B31=6,B31=7),0,IF(NOT(E31),0,IF(A31&lt;=$A$1,HLOOKUP(B31,Ouderschapsverlof!$S$28:$W$30,3,FALSE),0)))</f>
        <v>0</v>
      </c>
      <c r="G31" s="6">
        <f>IF(OR(B31=6,B31=7),0,IF(NOT(E31),IF(A31&lt;=$A$1,HLOOKUP(B31,Ouderschapsverlof!$S$28:$W$30,3,FALSE),0),0))</f>
        <v>0</v>
      </c>
      <c r="H31" s="7">
        <f t="shared" si="3"/>
        <v>0</v>
      </c>
      <c r="I31" s="2">
        <f>IF($D$1=1,SMALL(Vakantie!$C$4:$C$63,30),IF($D$1=2,SMALL(Vakantie!$H$4:$H$63,30),SMALL(Vakantie!$M$4:$M$63,30)))</f>
        <v>45768</v>
      </c>
      <c r="J31" s="2">
        <f>IF($D$1=1,VLOOKUP(I31,Vakantie!$C$4:$D$63,2,FALSE),IF($D$1=2,VLOOKUP(I31,Vakantie!$H$4:$I$63,2,FALSE),VLOOKUP(I31,Vakantie!$M$4:$N$63,2,FALSE)))</f>
        <v>45768</v>
      </c>
      <c r="L31" s="2">
        <f t="shared" si="18"/>
        <v>29</v>
      </c>
      <c r="M31">
        <f t="shared" si="4"/>
        <v>7</v>
      </c>
      <c r="N31" s="2">
        <f t="shared" si="5"/>
        <v>1</v>
      </c>
      <c r="O31" s="2">
        <f t="shared" si="6"/>
        <v>1</v>
      </c>
      <c r="P31" s="6" t="b">
        <f t="shared" si="7"/>
        <v>1</v>
      </c>
      <c r="Q31" s="6">
        <f>IF(OR(M31=6,M31=7),0,IF(NOT(P31),0,IF(L31&lt;=$L$1,HLOOKUP(M31,Ouderschapsverlof!$S$40:$W$43,3,FALSE),0)))</f>
        <v>0</v>
      </c>
      <c r="R31" s="6">
        <f>IF(OR(M31=6,M31=7),0,IF(NOT(P31),IF(L31&lt;=$L$1,HLOOKUP(M31,Ouderschapsverlof!$S$40:$W$43,3,FALSE),0),0))</f>
        <v>0</v>
      </c>
      <c r="T31" s="2">
        <f t="shared" si="19"/>
        <v>29</v>
      </c>
      <c r="U31">
        <f t="shared" si="8"/>
        <v>7</v>
      </c>
      <c r="V31" s="2">
        <f t="shared" si="9"/>
        <v>1</v>
      </c>
      <c r="W31" s="2">
        <f t="shared" si="10"/>
        <v>1</v>
      </c>
      <c r="X31" s="6" t="b">
        <f t="shared" si="11"/>
        <v>1</v>
      </c>
      <c r="Y31" s="6">
        <f>IF(OR(U31=6,U31=7),0,IF(NOT(X31),0,IF(T31&lt;=$T$1,HLOOKUP(U31,Ouderschapsverlof!$S$55:$W$57,3,FALSE),0)))</f>
        <v>0</v>
      </c>
      <c r="Z31" s="6">
        <f>IF(OR(U31=6,U31=7),0,IF(NOT(X31),IF(T31&lt;=$T$1,HLOOKUP(U31,Ouderschapsverlof!$S$55:$W$57,3,FALSE),0),0))</f>
        <v>0</v>
      </c>
      <c r="AB31" s="2">
        <f t="shared" si="20"/>
        <v>29</v>
      </c>
      <c r="AC31">
        <f t="shared" si="12"/>
        <v>7</v>
      </c>
      <c r="AD31" s="2">
        <f t="shared" si="13"/>
        <v>1</v>
      </c>
      <c r="AE31" s="2">
        <f t="shared" si="14"/>
        <v>1</v>
      </c>
      <c r="AF31" s="6" t="b">
        <f t="shared" si="15"/>
        <v>1</v>
      </c>
      <c r="AG31" s="6">
        <f>IF(OR(AC31=6,AC31=7),0,IF(NOT(AF31),0,IF(AB31&lt;=$AB$1,HLOOKUP(AC31,Ouderschapsverlof!$S$67:$W$69,3,FALSE),0)))</f>
        <v>0</v>
      </c>
      <c r="AH31" s="6">
        <f>IF(OR(AC31=6,AC31=7),0,IF(NOT(AF31),IF(AB31&lt;=$AB$1,HLOOKUP(AC31,Ouderschapsverlof!$S$67:$W$69,3,FALSE),0),0))</f>
        <v>0</v>
      </c>
    </row>
    <row r="32" spans="1:34" x14ac:dyDescent="0.3">
      <c r="A32" s="2">
        <f t="shared" si="16"/>
        <v>30</v>
      </c>
      <c r="B32">
        <f t="shared" si="17"/>
        <v>1</v>
      </c>
      <c r="C32" s="2">
        <f t="shared" si="0"/>
        <v>1</v>
      </c>
      <c r="D32" s="2">
        <f t="shared" si="1"/>
        <v>1</v>
      </c>
      <c r="E32" s="6" t="b">
        <f t="shared" si="2"/>
        <v>1</v>
      </c>
      <c r="F32" s="6">
        <f>IF(OR(B32=6,B32=7),0,IF(NOT(E32),0,IF(A32&lt;=$A$1,HLOOKUP(B32,Ouderschapsverlof!$S$28:$W$30,3,FALSE),0)))</f>
        <v>0</v>
      </c>
      <c r="G32" s="6">
        <f>IF(OR(B32=6,B32=7),0,IF(NOT(E32),IF(A32&lt;=$A$1,HLOOKUP(B32,Ouderschapsverlof!$S$28:$W$30,3,FALSE),0),0))</f>
        <v>0</v>
      </c>
      <c r="H32" s="7">
        <f t="shared" si="3"/>
        <v>0</v>
      </c>
      <c r="I32" s="2">
        <f>IF($D$1=1,SMALL(Vakantie!$C$4:$C$63,31),IF($D$1=2,SMALL(Vakantie!$H$4:$H$63,31),SMALL(Vakantie!$M$4:$M$63,31)))</f>
        <v>45773</v>
      </c>
      <c r="J32" s="2">
        <f>IF($D$1=1,VLOOKUP(I32,Vakantie!$C$4:$D$63,2,FALSE),IF($D$1=2,VLOOKUP(I32,Vakantie!$H$4:$I$63,2,FALSE),VLOOKUP(I32,Vakantie!$M$4:$N$63,2,FALSE)))</f>
        <v>45781</v>
      </c>
      <c r="L32" s="2">
        <f t="shared" si="18"/>
        <v>30</v>
      </c>
      <c r="M32">
        <f t="shared" si="4"/>
        <v>1</v>
      </c>
      <c r="N32" s="2">
        <f t="shared" si="5"/>
        <v>1</v>
      </c>
      <c r="O32" s="2">
        <f t="shared" si="6"/>
        <v>1</v>
      </c>
      <c r="P32" s="6" t="b">
        <f t="shared" si="7"/>
        <v>1</v>
      </c>
      <c r="Q32" s="6">
        <f>IF(OR(M32=6,M32=7),0,IF(NOT(P32),0,IF(L32&lt;=$L$1,HLOOKUP(M32,Ouderschapsverlof!$S$40:$W$43,3,FALSE),0)))</f>
        <v>0</v>
      </c>
      <c r="R32" s="6">
        <f>IF(OR(M32=6,M32=7),0,IF(NOT(P32),IF(L32&lt;=$L$1,HLOOKUP(M32,Ouderschapsverlof!$S$40:$W$43,3,FALSE),0),0))</f>
        <v>0</v>
      </c>
      <c r="T32" s="2">
        <f t="shared" si="19"/>
        <v>30</v>
      </c>
      <c r="U32">
        <f t="shared" si="8"/>
        <v>1</v>
      </c>
      <c r="V32" s="2">
        <f t="shared" si="9"/>
        <v>1</v>
      </c>
      <c r="W32" s="2">
        <f t="shared" si="10"/>
        <v>1</v>
      </c>
      <c r="X32" s="6" t="b">
        <f t="shared" si="11"/>
        <v>1</v>
      </c>
      <c r="Y32" s="6">
        <f>IF(OR(U32=6,U32=7),0,IF(NOT(X32),0,IF(T32&lt;=$T$1,HLOOKUP(U32,Ouderschapsverlof!$S$55:$W$57,3,FALSE),0)))</f>
        <v>0</v>
      </c>
      <c r="Z32" s="6">
        <f>IF(OR(U32=6,U32=7),0,IF(NOT(X32),IF(T32&lt;=$T$1,HLOOKUP(U32,Ouderschapsverlof!$S$55:$W$57,3,FALSE),0),0))</f>
        <v>0</v>
      </c>
      <c r="AB32" s="2">
        <f t="shared" si="20"/>
        <v>30</v>
      </c>
      <c r="AC32">
        <f t="shared" si="12"/>
        <v>1</v>
      </c>
      <c r="AD32" s="2">
        <f t="shared" si="13"/>
        <v>1</v>
      </c>
      <c r="AE32" s="2">
        <f t="shared" si="14"/>
        <v>1</v>
      </c>
      <c r="AF32" s="6" t="b">
        <f t="shared" si="15"/>
        <v>1</v>
      </c>
      <c r="AG32" s="6">
        <f>IF(OR(AC32=6,AC32=7),0,IF(NOT(AF32),0,IF(AB32&lt;=$AB$1,HLOOKUP(AC32,Ouderschapsverlof!$S$67:$W$69,3,FALSE),0)))</f>
        <v>0</v>
      </c>
      <c r="AH32" s="6">
        <f>IF(OR(AC32=6,AC32=7),0,IF(NOT(AF32),IF(AB32&lt;=$AB$1,HLOOKUP(AC32,Ouderschapsverlof!$S$67:$W$69,3,FALSE),0),0))</f>
        <v>0</v>
      </c>
    </row>
    <row r="33" spans="1:34" x14ac:dyDescent="0.3">
      <c r="A33" s="2">
        <f t="shared" si="16"/>
        <v>31</v>
      </c>
      <c r="B33">
        <f t="shared" si="17"/>
        <v>2</v>
      </c>
      <c r="C33" s="2">
        <f t="shared" si="0"/>
        <v>1</v>
      </c>
      <c r="D33" s="2">
        <f t="shared" si="1"/>
        <v>1</v>
      </c>
      <c r="E33" s="6" t="b">
        <f t="shared" si="2"/>
        <v>1</v>
      </c>
      <c r="F33" s="6">
        <f>IF(OR(B33=6,B33=7),0,IF(NOT(E33),0,IF(A33&lt;=$A$1,HLOOKUP(B33,Ouderschapsverlof!$S$28:$W$30,3,FALSE),0)))</f>
        <v>0</v>
      </c>
      <c r="G33" s="6">
        <f>IF(OR(B33=6,B33=7),0,IF(NOT(E33),IF(A33&lt;=$A$1,HLOOKUP(B33,Ouderschapsverlof!$S$28:$W$30,3,FALSE),0),0))</f>
        <v>0</v>
      </c>
      <c r="H33" s="7">
        <f t="shared" si="3"/>
        <v>0</v>
      </c>
      <c r="I33" s="2">
        <f>IF($D$1=1,SMALL(Vakantie!$C$4:$C$63,32),IF($D$1=2,SMALL(Vakantie!$H$4:$H$63,32),SMALL(Vakantie!$M$4:$M$63,32)))</f>
        <v>45773</v>
      </c>
      <c r="J33" s="2">
        <f>IF($D$1=1,VLOOKUP(I33,Vakantie!$C$4:$D$63,2,FALSE),IF($D$1=2,VLOOKUP(I33,Vakantie!$H$4:$I$63,2,FALSE),VLOOKUP(I33,Vakantie!$M$4:$N$63,2,FALSE)))</f>
        <v>45781</v>
      </c>
      <c r="L33" s="2">
        <f t="shared" si="18"/>
        <v>31</v>
      </c>
      <c r="M33">
        <f t="shared" si="4"/>
        <v>2</v>
      </c>
      <c r="N33" s="2">
        <f t="shared" si="5"/>
        <v>1</v>
      </c>
      <c r="O33" s="2">
        <f t="shared" si="6"/>
        <v>1</v>
      </c>
      <c r="P33" s="6" t="b">
        <f t="shared" si="7"/>
        <v>1</v>
      </c>
      <c r="Q33" s="6">
        <f>IF(OR(M33=6,M33=7),0,IF(NOT(P33),0,IF(L33&lt;=$L$1,HLOOKUP(M33,Ouderschapsverlof!$S$40:$W$43,3,FALSE),0)))</f>
        <v>0</v>
      </c>
      <c r="R33" s="6">
        <f>IF(OR(M33=6,M33=7),0,IF(NOT(P33),IF(L33&lt;=$L$1,HLOOKUP(M33,Ouderschapsverlof!$S$40:$W$43,3,FALSE),0),0))</f>
        <v>0</v>
      </c>
      <c r="T33" s="2">
        <f t="shared" si="19"/>
        <v>31</v>
      </c>
      <c r="U33">
        <f t="shared" si="8"/>
        <v>2</v>
      </c>
      <c r="V33" s="2">
        <f t="shared" si="9"/>
        <v>1</v>
      </c>
      <c r="W33" s="2">
        <f t="shared" si="10"/>
        <v>1</v>
      </c>
      <c r="X33" s="6" t="b">
        <f t="shared" si="11"/>
        <v>1</v>
      </c>
      <c r="Y33" s="6">
        <f>IF(OR(U33=6,U33=7),0,IF(NOT(X33),0,IF(T33&lt;=$T$1,HLOOKUP(U33,Ouderschapsverlof!$S$55:$W$57,3,FALSE),0)))</f>
        <v>0</v>
      </c>
      <c r="Z33" s="6">
        <f>IF(OR(U33=6,U33=7),0,IF(NOT(X33),IF(T33&lt;=$T$1,HLOOKUP(U33,Ouderschapsverlof!$S$55:$W$57,3,FALSE),0),0))</f>
        <v>0</v>
      </c>
      <c r="AB33" s="2">
        <f t="shared" si="20"/>
        <v>31</v>
      </c>
      <c r="AC33">
        <f t="shared" si="12"/>
        <v>2</v>
      </c>
      <c r="AD33" s="2">
        <f t="shared" si="13"/>
        <v>1</v>
      </c>
      <c r="AE33" s="2">
        <f t="shared" si="14"/>
        <v>1</v>
      </c>
      <c r="AF33" s="6" t="b">
        <f t="shared" si="15"/>
        <v>1</v>
      </c>
      <c r="AG33" s="6">
        <f>IF(OR(AC33=6,AC33=7),0,IF(NOT(AF33),0,IF(AB33&lt;=$AB$1,HLOOKUP(AC33,Ouderschapsverlof!$S$67:$W$69,3,FALSE),0)))</f>
        <v>0</v>
      </c>
      <c r="AH33" s="6">
        <f>IF(OR(AC33=6,AC33=7),0,IF(NOT(AF33),IF(AB33&lt;=$AB$1,HLOOKUP(AC33,Ouderschapsverlof!$S$67:$W$69,3,FALSE),0),0))</f>
        <v>0</v>
      </c>
    </row>
    <row r="34" spans="1:34" x14ac:dyDescent="0.3">
      <c r="A34" s="2">
        <f t="shared" si="16"/>
        <v>32</v>
      </c>
      <c r="B34">
        <f t="shared" si="17"/>
        <v>3</v>
      </c>
      <c r="C34" s="2">
        <f t="shared" si="0"/>
        <v>1</v>
      </c>
      <c r="D34" s="2">
        <f t="shared" si="1"/>
        <v>1</v>
      </c>
      <c r="E34" s="6" t="b">
        <f t="shared" si="2"/>
        <v>1</v>
      </c>
      <c r="F34" s="6">
        <f>IF(OR(B34=6,B34=7),0,IF(NOT(E34),0,IF(A34&lt;=$A$1,HLOOKUP(B34,Ouderschapsverlof!$S$28:$W$30,3,FALSE),0)))</f>
        <v>0</v>
      </c>
      <c r="G34" s="6">
        <f>IF(OR(B34=6,B34=7),0,IF(NOT(E34),IF(A34&lt;=$A$1,HLOOKUP(B34,Ouderschapsverlof!$S$28:$W$30,3,FALSE),0),0))</f>
        <v>0</v>
      </c>
      <c r="H34" s="7">
        <f t="shared" si="3"/>
        <v>0</v>
      </c>
      <c r="I34" s="2">
        <f>IF($D$1=1,SMALL(Vakantie!$C$4:$C$63,33),IF($D$1=2,SMALL(Vakantie!$H$4:$H$63,33),SMALL(Vakantie!$M$4:$M$63,33)))</f>
        <v>45782</v>
      </c>
      <c r="J34" s="2">
        <f>IF($D$1=1,VLOOKUP(I34,Vakantie!$C$4:$D$63,2,FALSE),IF($D$1=2,VLOOKUP(I34,Vakantie!$H$4:$I$63,2,FALSE),VLOOKUP(I34,Vakantie!$M$4:$N$63,2,FALSE)))</f>
        <v>45782</v>
      </c>
      <c r="L34" s="2">
        <f t="shared" si="18"/>
        <v>32</v>
      </c>
      <c r="M34">
        <f t="shared" si="4"/>
        <v>3</v>
      </c>
      <c r="N34" s="2">
        <f t="shared" si="5"/>
        <v>1</v>
      </c>
      <c r="O34" s="2">
        <f t="shared" si="6"/>
        <v>1</v>
      </c>
      <c r="P34" s="6" t="b">
        <f t="shared" si="7"/>
        <v>1</v>
      </c>
      <c r="Q34" s="6">
        <f>IF(OR(M34=6,M34=7),0,IF(NOT(P34),0,IF(L34&lt;=$L$1,HLOOKUP(M34,Ouderschapsverlof!$S$40:$W$43,3,FALSE),0)))</f>
        <v>0</v>
      </c>
      <c r="R34" s="6">
        <f>IF(OR(M34=6,M34=7),0,IF(NOT(P34),IF(L34&lt;=$L$1,HLOOKUP(M34,Ouderschapsverlof!$S$40:$W$43,3,FALSE),0),0))</f>
        <v>0</v>
      </c>
      <c r="T34" s="2">
        <f t="shared" si="19"/>
        <v>32</v>
      </c>
      <c r="U34">
        <f t="shared" si="8"/>
        <v>3</v>
      </c>
      <c r="V34" s="2">
        <f t="shared" si="9"/>
        <v>1</v>
      </c>
      <c r="W34" s="2">
        <f t="shared" si="10"/>
        <v>1</v>
      </c>
      <c r="X34" s="6" t="b">
        <f t="shared" si="11"/>
        <v>1</v>
      </c>
      <c r="Y34" s="6">
        <f>IF(OR(U34=6,U34=7),0,IF(NOT(X34),0,IF(T34&lt;=$T$1,HLOOKUP(U34,Ouderschapsverlof!$S$55:$W$57,3,FALSE),0)))</f>
        <v>0</v>
      </c>
      <c r="Z34" s="6">
        <f>IF(OR(U34=6,U34=7),0,IF(NOT(X34),IF(T34&lt;=$T$1,HLOOKUP(U34,Ouderschapsverlof!$S$55:$W$57,3,FALSE),0),0))</f>
        <v>0</v>
      </c>
      <c r="AB34" s="2">
        <f t="shared" si="20"/>
        <v>32</v>
      </c>
      <c r="AC34">
        <f t="shared" si="12"/>
        <v>3</v>
      </c>
      <c r="AD34" s="2">
        <f t="shared" si="13"/>
        <v>1</v>
      </c>
      <c r="AE34" s="2">
        <f t="shared" si="14"/>
        <v>1</v>
      </c>
      <c r="AF34" s="6" t="b">
        <f t="shared" si="15"/>
        <v>1</v>
      </c>
      <c r="AG34" s="6">
        <f>IF(OR(AC34=6,AC34=7),0,IF(NOT(AF34),0,IF(AB34&lt;=$AB$1,HLOOKUP(AC34,Ouderschapsverlof!$S$67:$W$69,3,FALSE),0)))</f>
        <v>0</v>
      </c>
      <c r="AH34" s="6">
        <f>IF(OR(AC34=6,AC34=7),0,IF(NOT(AF34),IF(AB34&lt;=$AB$1,HLOOKUP(AC34,Ouderschapsverlof!$S$67:$W$69,3,FALSE),0),0))</f>
        <v>0</v>
      </c>
    </row>
    <row r="35" spans="1:34" x14ac:dyDescent="0.3">
      <c r="A35" s="2">
        <f t="shared" si="16"/>
        <v>33</v>
      </c>
      <c r="B35">
        <f t="shared" si="17"/>
        <v>4</v>
      </c>
      <c r="C35" s="2">
        <f t="shared" si="0"/>
        <v>1</v>
      </c>
      <c r="D35" s="2">
        <f t="shared" si="1"/>
        <v>1</v>
      </c>
      <c r="E35" s="6" t="b">
        <f t="shared" si="2"/>
        <v>1</v>
      </c>
      <c r="F35" s="6">
        <f>IF(OR(B35=6,B35=7),0,IF(NOT(E35),0,IF(A35&lt;=$A$1,HLOOKUP(B35,Ouderschapsverlof!$S$28:$W$30,3,FALSE),0)))</f>
        <v>0</v>
      </c>
      <c r="G35" s="6">
        <f>IF(OR(B35=6,B35=7),0,IF(NOT(E35),IF(A35&lt;=$A$1,HLOOKUP(B35,Ouderschapsverlof!$S$28:$W$30,3,FALSE),0),0))</f>
        <v>0</v>
      </c>
      <c r="H35" s="7">
        <f t="shared" si="3"/>
        <v>0</v>
      </c>
      <c r="I35" s="2">
        <f>IF($D$1=1,SMALL(Vakantie!$C$4:$C$63,34),IF($D$1=2,SMALL(Vakantie!$H$4:$H$63,34),SMALL(Vakantie!$M$4:$M$63,34)))</f>
        <v>45806</v>
      </c>
      <c r="J35" s="2">
        <f>IF($D$1=1,VLOOKUP(I35,Vakantie!$C$4:$D$63,2,FALSE),IF($D$1=2,VLOOKUP(I35,Vakantie!$H$4:$I$63,2,FALSE),VLOOKUP(I35,Vakantie!$M$4:$N$63,2,FALSE)))</f>
        <v>45806</v>
      </c>
      <c r="L35" s="2">
        <f t="shared" si="18"/>
        <v>33</v>
      </c>
      <c r="M35">
        <f t="shared" si="4"/>
        <v>4</v>
      </c>
      <c r="N35" s="2">
        <f t="shared" si="5"/>
        <v>1</v>
      </c>
      <c r="O35" s="2">
        <f t="shared" si="6"/>
        <v>1</v>
      </c>
      <c r="P35" s="6" t="b">
        <f t="shared" si="7"/>
        <v>1</v>
      </c>
      <c r="Q35" s="6">
        <f>IF(OR(M35=6,M35=7),0,IF(NOT(P35),0,IF(L35&lt;=$L$1,HLOOKUP(M35,Ouderschapsverlof!$S$40:$W$43,3,FALSE),0)))</f>
        <v>0</v>
      </c>
      <c r="R35" s="6">
        <f>IF(OR(M35=6,M35=7),0,IF(NOT(P35),IF(L35&lt;=$L$1,HLOOKUP(M35,Ouderschapsverlof!$S$40:$W$43,3,FALSE),0),0))</f>
        <v>0</v>
      </c>
      <c r="T35" s="2">
        <f t="shared" si="19"/>
        <v>33</v>
      </c>
      <c r="U35">
        <f t="shared" si="8"/>
        <v>4</v>
      </c>
      <c r="V35" s="2">
        <f t="shared" si="9"/>
        <v>1</v>
      </c>
      <c r="W35" s="2">
        <f t="shared" si="10"/>
        <v>1</v>
      </c>
      <c r="X35" s="6" t="b">
        <f t="shared" si="11"/>
        <v>1</v>
      </c>
      <c r="Y35" s="6">
        <f>IF(OR(U35=6,U35=7),0,IF(NOT(X35),0,IF(T35&lt;=$T$1,HLOOKUP(U35,Ouderschapsverlof!$S$55:$W$57,3,FALSE),0)))</f>
        <v>0</v>
      </c>
      <c r="Z35" s="6">
        <f>IF(OR(U35=6,U35=7),0,IF(NOT(X35),IF(T35&lt;=$T$1,HLOOKUP(U35,Ouderschapsverlof!$S$55:$W$57,3,FALSE),0),0))</f>
        <v>0</v>
      </c>
      <c r="AB35" s="2">
        <f t="shared" si="20"/>
        <v>33</v>
      </c>
      <c r="AC35">
        <f t="shared" si="12"/>
        <v>4</v>
      </c>
      <c r="AD35" s="2">
        <f t="shared" si="13"/>
        <v>1</v>
      </c>
      <c r="AE35" s="2">
        <f t="shared" si="14"/>
        <v>1</v>
      </c>
      <c r="AF35" s="6" t="b">
        <f t="shared" si="15"/>
        <v>1</v>
      </c>
      <c r="AG35" s="6">
        <f>IF(OR(AC35=6,AC35=7),0,IF(NOT(AF35),0,IF(AB35&lt;=$AB$1,HLOOKUP(AC35,Ouderschapsverlof!$S$67:$W$69,3,FALSE),0)))</f>
        <v>0</v>
      </c>
      <c r="AH35" s="6">
        <f>IF(OR(AC35=6,AC35=7),0,IF(NOT(AF35),IF(AB35&lt;=$AB$1,HLOOKUP(AC35,Ouderschapsverlof!$S$67:$W$69,3,FALSE),0),0))</f>
        <v>0</v>
      </c>
    </row>
    <row r="36" spans="1:34" x14ac:dyDescent="0.3">
      <c r="A36" s="2">
        <f t="shared" si="16"/>
        <v>34</v>
      </c>
      <c r="B36">
        <f t="shared" si="17"/>
        <v>5</v>
      </c>
      <c r="C36" s="2">
        <f t="shared" si="0"/>
        <v>1</v>
      </c>
      <c r="D36" s="2">
        <f t="shared" si="1"/>
        <v>1</v>
      </c>
      <c r="E36" s="6" t="b">
        <f t="shared" si="2"/>
        <v>1</v>
      </c>
      <c r="F36" s="6">
        <f>IF(OR(B36=6,B36=7),0,IF(NOT(E36),0,IF(A36&lt;=$A$1,HLOOKUP(B36,Ouderschapsverlof!$S$28:$W$30,3,FALSE),0)))</f>
        <v>0</v>
      </c>
      <c r="G36" s="6">
        <f>IF(OR(B36=6,B36=7),0,IF(NOT(E36),IF(A36&lt;=$A$1,HLOOKUP(B36,Ouderschapsverlof!$S$28:$W$30,3,FALSE),0),0))</f>
        <v>0</v>
      </c>
      <c r="H36" s="7">
        <f t="shared" si="3"/>
        <v>0</v>
      </c>
      <c r="I36" s="2">
        <f>IF($D$1=1,SMALL(Vakantie!$C$4:$C$63,35),IF($D$1=2,SMALL(Vakantie!$H$4:$H$63,35),SMALL(Vakantie!$M$4:$M$63,35)))</f>
        <v>45817</v>
      </c>
      <c r="J36" s="2">
        <f>IF($D$1=1,VLOOKUP(I36,Vakantie!$C$4:$D$63,2,FALSE),IF($D$1=2,VLOOKUP(I36,Vakantie!$H$4:$I$63,2,FALSE),VLOOKUP(I36,Vakantie!$M$4:$N$63,2,FALSE)))</f>
        <v>45817</v>
      </c>
      <c r="L36" s="2">
        <f t="shared" si="18"/>
        <v>34</v>
      </c>
      <c r="M36">
        <f t="shared" si="4"/>
        <v>5</v>
      </c>
      <c r="N36" s="2">
        <f t="shared" si="5"/>
        <v>1</v>
      </c>
      <c r="O36" s="2">
        <f t="shared" si="6"/>
        <v>1</v>
      </c>
      <c r="P36" s="6" t="b">
        <f t="shared" si="7"/>
        <v>1</v>
      </c>
      <c r="Q36" s="6">
        <f>IF(OR(M36=6,M36=7),0,IF(NOT(P36),0,IF(L36&lt;=$L$1,HLOOKUP(M36,Ouderschapsverlof!$S$40:$W$43,3,FALSE),0)))</f>
        <v>0</v>
      </c>
      <c r="R36" s="6">
        <f>IF(OR(M36=6,M36=7),0,IF(NOT(P36),IF(L36&lt;=$L$1,HLOOKUP(M36,Ouderschapsverlof!$S$40:$W$43,3,FALSE),0),0))</f>
        <v>0</v>
      </c>
      <c r="T36" s="2">
        <f t="shared" si="19"/>
        <v>34</v>
      </c>
      <c r="U36">
        <f t="shared" si="8"/>
        <v>5</v>
      </c>
      <c r="V36" s="2">
        <f t="shared" si="9"/>
        <v>1</v>
      </c>
      <c r="W36" s="2">
        <f t="shared" si="10"/>
        <v>1</v>
      </c>
      <c r="X36" s="6" t="b">
        <f t="shared" si="11"/>
        <v>1</v>
      </c>
      <c r="Y36" s="6">
        <f>IF(OR(U36=6,U36=7),0,IF(NOT(X36),0,IF(T36&lt;=$T$1,HLOOKUP(U36,Ouderschapsverlof!$S$55:$W$57,3,FALSE),0)))</f>
        <v>0</v>
      </c>
      <c r="Z36" s="6">
        <f>IF(OR(U36=6,U36=7),0,IF(NOT(X36),IF(T36&lt;=$T$1,HLOOKUP(U36,Ouderschapsverlof!$S$55:$W$57,3,FALSE),0),0))</f>
        <v>0</v>
      </c>
      <c r="AB36" s="2">
        <f t="shared" si="20"/>
        <v>34</v>
      </c>
      <c r="AC36">
        <f t="shared" si="12"/>
        <v>5</v>
      </c>
      <c r="AD36" s="2">
        <f t="shared" si="13"/>
        <v>1</v>
      </c>
      <c r="AE36" s="2">
        <f t="shared" si="14"/>
        <v>1</v>
      </c>
      <c r="AF36" s="6" t="b">
        <f t="shared" si="15"/>
        <v>1</v>
      </c>
      <c r="AG36" s="6">
        <f>IF(OR(AC36=6,AC36=7),0,IF(NOT(AF36),0,IF(AB36&lt;=$AB$1,HLOOKUP(AC36,Ouderschapsverlof!$S$67:$W$69,3,FALSE),0)))</f>
        <v>0</v>
      </c>
      <c r="AH36" s="6">
        <f>IF(OR(AC36=6,AC36=7),0,IF(NOT(AF36),IF(AB36&lt;=$AB$1,HLOOKUP(AC36,Ouderschapsverlof!$S$67:$W$69,3,FALSE),0),0))</f>
        <v>0</v>
      </c>
    </row>
    <row r="37" spans="1:34" x14ac:dyDescent="0.3">
      <c r="A37" s="2">
        <f t="shared" si="16"/>
        <v>35</v>
      </c>
      <c r="B37">
        <f t="shared" si="17"/>
        <v>6</v>
      </c>
      <c r="C37" s="2">
        <f t="shared" si="0"/>
        <v>1</v>
      </c>
      <c r="D37" s="2">
        <f t="shared" si="1"/>
        <v>1</v>
      </c>
      <c r="E37" s="6" t="b">
        <f t="shared" si="2"/>
        <v>1</v>
      </c>
      <c r="F37" s="6">
        <f>IF(OR(B37=6,B37=7),0,IF(NOT(E37),0,IF(A37&lt;=$A$1,HLOOKUP(B37,Ouderschapsverlof!$S$28:$W$30,3,FALSE),0)))</f>
        <v>0</v>
      </c>
      <c r="G37" s="6">
        <f>IF(OR(B37=6,B37=7),0,IF(NOT(E37),IF(A37&lt;=$A$1,HLOOKUP(B37,Ouderschapsverlof!$S$28:$W$30,3,FALSE),0),0))</f>
        <v>0</v>
      </c>
      <c r="H37" s="7">
        <f t="shared" si="3"/>
        <v>0</v>
      </c>
      <c r="I37" s="2">
        <f>IF($D$1=1,SMALL(Vakantie!$C$4:$C$63,36),IF($D$1=2,SMALL(Vakantie!$H$4:$H$63,36),SMALL(Vakantie!$M$4:$M$63,36)))</f>
        <v>45850</v>
      </c>
      <c r="J37" s="2">
        <f>IF($D$1=1,VLOOKUP(I37,Vakantie!$C$4:$D$63,2,FALSE),IF($D$1=2,VLOOKUP(I37,Vakantie!$H$4:$I$63,2,FALSE),VLOOKUP(I37,Vakantie!$M$4:$N$63,2,FALSE)))</f>
        <v>45893</v>
      </c>
      <c r="L37" s="2">
        <f t="shared" si="18"/>
        <v>35</v>
      </c>
      <c r="M37">
        <f t="shared" si="4"/>
        <v>6</v>
      </c>
      <c r="N37" s="2">
        <f t="shared" si="5"/>
        <v>1</v>
      </c>
      <c r="O37" s="2">
        <f t="shared" si="6"/>
        <v>1</v>
      </c>
      <c r="P37" s="6" t="b">
        <f t="shared" si="7"/>
        <v>1</v>
      </c>
      <c r="Q37" s="6">
        <f>IF(OR(M37=6,M37=7),0,IF(NOT(P37),0,IF(L37&lt;=$L$1,HLOOKUP(M37,Ouderschapsverlof!$S$40:$W$43,3,FALSE),0)))</f>
        <v>0</v>
      </c>
      <c r="R37" s="6">
        <f>IF(OR(M37=6,M37=7),0,IF(NOT(P37),IF(L37&lt;=$L$1,HLOOKUP(M37,Ouderschapsverlof!$S$40:$W$43,3,FALSE),0),0))</f>
        <v>0</v>
      </c>
      <c r="T37" s="2">
        <f t="shared" si="19"/>
        <v>35</v>
      </c>
      <c r="U37">
        <f t="shared" si="8"/>
        <v>6</v>
      </c>
      <c r="V37" s="2">
        <f t="shared" si="9"/>
        <v>1</v>
      </c>
      <c r="W37" s="2">
        <f t="shared" si="10"/>
        <v>1</v>
      </c>
      <c r="X37" s="6" t="b">
        <f t="shared" si="11"/>
        <v>1</v>
      </c>
      <c r="Y37" s="6">
        <f>IF(OR(U37=6,U37=7),0,IF(NOT(X37),0,IF(T37&lt;=$T$1,HLOOKUP(U37,Ouderschapsverlof!$S$55:$W$57,3,FALSE),0)))</f>
        <v>0</v>
      </c>
      <c r="Z37" s="6">
        <f>IF(OR(U37=6,U37=7),0,IF(NOT(X37),IF(T37&lt;=$T$1,HLOOKUP(U37,Ouderschapsverlof!$S$55:$W$57,3,FALSE),0),0))</f>
        <v>0</v>
      </c>
      <c r="AB37" s="2">
        <f t="shared" si="20"/>
        <v>35</v>
      </c>
      <c r="AC37">
        <f t="shared" si="12"/>
        <v>6</v>
      </c>
      <c r="AD37" s="2">
        <f t="shared" si="13"/>
        <v>1</v>
      </c>
      <c r="AE37" s="2">
        <f t="shared" si="14"/>
        <v>1</v>
      </c>
      <c r="AF37" s="6" t="b">
        <f t="shared" si="15"/>
        <v>1</v>
      </c>
      <c r="AG37" s="6">
        <f>IF(OR(AC37=6,AC37=7),0,IF(NOT(AF37),0,IF(AB37&lt;=$AB$1,HLOOKUP(AC37,Ouderschapsverlof!$S$67:$W$69,3,FALSE),0)))</f>
        <v>0</v>
      </c>
      <c r="AH37" s="6">
        <f>IF(OR(AC37=6,AC37=7),0,IF(NOT(AF37),IF(AB37&lt;=$AB$1,HLOOKUP(AC37,Ouderschapsverlof!$S$67:$W$69,3,FALSE),0),0))</f>
        <v>0</v>
      </c>
    </row>
    <row r="38" spans="1:34" x14ac:dyDescent="0.3">
      <c r="A38" s="2">
        <f t="shared" si="16"/>
        <v>36</v>
      </c>
      <c r="B38">
        <f t="shared" si="17"/>
        <v>7</v>
      </c>
      <c r="C38" s="2">
        <f t="shared" si="0"/>
        <v>1</v>
      </c>
      <c r="D38" s="2">
        <f t="shared" si="1"/>
        <v>1</v>
      </c>
      <c r="E38" s="6" t="b">
        <f t="shared" si="2"/>
        <v>1</v>
      </c>
      <c r="F38" s="6">
        <f>IF(OR(B38=6,B38=7),0,IF(NOT(E38),0,IF(A38&lt;=$A$1,HLOOKUP(B38,Ouderschapsverlof!$S$28:$W$30,3,FALSE),0)))</f>
        <v>0</v>
      </c>
      <c r="G38" s="6">
        <f>IF(OR(B38=6,B38=7),0,IF(NOT(E38),IF(A38&lt;=$A$1,HLOOKUP(B38,Ouderschapsverlof!$S$28:$W$30,3,FALSE),0),0))</f>
        <v>0</v>
      </c>
      <c r="H38" s="7">
        <f t="shared" si="3"/>
        <v>0</v>
      </c>
      <c r="I38" s="2">
        <f>IF($D$1=1,SMALL(Vakantie!$C$4:$C$63,37),IF($D$1=2,SMALL(Vakantie!$H$4:$H$63,37),SMALL(Vakantie!$M$4:$M$63,37)))</f>
        <v>45948</v>
      </c>
      <c r="J38" s="2">
        <f>IF($D$1=1,VLOOKUP(I38,Vakantie!$C$4:$D$63,2,FALSE),IF($D$1=2,VLOOKUP(I38,Vakantie!$H$4:$I$63,2,FALSE),VLOOKUP(I38,Vakantie!$M$4:$N$63,2,FALSE)))</f>
        <v>45956</v>
      </c>
      <c r="L38" s="2">
        <f t="shared" si="18"/>
        <v>36</v>
      </c>
      <c r="M38">
        <f t="shared" si="4"/>
        <v>7</v>
      </c>
      <c r="N38" s="2">
        <f t="shared" si="5"/>
        <v>1</v>
      </c>
      <c r="O38" s="2">
        <f t="shared" si="6"/>
        <v>1</v>
      </c>
      <c r="P38" s="6" t="b">
        <f t="shared" si="7"/>
        <v>1</v>
      </c>
      <c r="Q38" s="6">
        <f>IF(OR(M38=6,M38=7),0,IF(NOT(P38),0,IF(L38&lt;=$L$1,HLOOKUP(M38,Ouderschapsverlof!$S$40:$W$43,3,FALSE),0)))</f>
        <v>0</v>
      </c>
      <c r="R38" s="6">
        <f>IF(OR(M38=6,M38=7),0,IF(NOT(P38),IF(L38&lt;=$L$1,HLOOKUP(M38,Ouderschapsverlof!$S$40:$W$43,3,FALSE),0),0))</f>
        <v>0</v>
      </c>
      <c r="T38" s="2">
        <f t="shared" si="19"/>
        <v>36</v>
      </c>
      <c r="U38">
        <f t="shared" si="8"/>
        <v>7</v>
      </c>
      <c r="V38" s="2">
        <f t="shared" si="9"/>
        <v>1</v>
      </c>
      <c r="W38" s="2">
        <f t="shared" si="10"/>
        <v>1</v>
      </c>
      <c r="X38" s="6" t="b">
        <f t="shared" si="11"/>
        <v>1</v>
      </c>
      <c r="Y38" s="6">
        <f>IF(OR(U38=6,U38=7),0,IF(NOT(X38),0,IF(T38&lt;=$T$1,HLOOKUP(U38,Ouderschapsverlof!$S$55:$W$57,3,FALSE),0)))</f>
        <v>0</v>
      </c>
      <c r="Z38" s="6">
        <f>IF(OR(U38=6,U38=7),0,IF(NOT(X38),IF(T38&lt;=$T$1,HLOOKUP(U38,Ouderschapsverlof!$S$55:$W$57,3,FALSE),0),0))</f>
        <v>0</v>
      </c>
      <c r="AB38" s="2">
        <f t="shared" si="20"/>
        <v>36</v>
      </c>
      <c r="AC38">
        <f t="shared" si="12"/>
        <v>7</v>
      </c>
      <c r="AD38" s="2">
        <f t="shared" si="13"/>
        <v>1</v>
      </c>
      <c r="AE38" s="2">
        <f t="shared" si="14"/>
        <v>1</v>
      </c>
      <c r="AF38" s="6" t="b">
        <f t="shared" si="15"/>
        <v>1</v>
      </c>
      <c r="AG38" s="6">
        <f>IF(OR(AC38=6,AC38=7),0,IF(NOT(AF38),0,IF(AB38&lt;=$AB$1,HLOOKUP(AC38,Ouderschapsverlof!$S$67:$W$69,3,FALSE),0)))</f>
        <v>0</v>
      </c>
      <c r="AH38" s="6">
        <f>IF(OR(AC38=6,AC38=7),0,IF(NOT(AF38),IF(AB38&lt;=$AB$1,HLOOKUP(AC38,Ouderschapsverlof!$S$67:$W$69,3,FALSE),0),0))</f>
        <v>0</v>
      </c>
    </row>
    <row r="39" spans="1:34" x14ac:dyDescent="0.3">
      <c r="A39" s="2">
        <f t="shared" si="16"/>
        <v>37</v>
      </c>
      <c r="B39">
        <f t="shared" si="17"/>
        <v>1</v>
      </c>
      <c r="C39" s="2">
        <f t="shared" si="0"/>
        <v>1</v>
      </c>
      <c r="D39" s="2">
        <f t="shared" si="1"/>
        <v>1</v>
      </c>
      <c r="E39" s="6" t="b">
        <f t="shared" si="2"/>
        <v>1</v>
      </c>
      <c r="F39" s="6">
        <f>IF(OR(B39=6,B39=7),0,IF(NOT(E39),0,IF(A39&lt;=$A$1,HLOOKUP(B39,Ouderschapsverlof!$S$28:$W$30,3,FALSE),0)))</f>
        <v>0</v>
      </c>
      <c r="G39" s="6">
        <f>IF(OR(B39=6,B39=7),0,IF(NOT(E39),IF(A39&lt;=$A$1,HLOOKUP(B39,Ouderschapsverlof!$S$28:$W$30,3,FALSE),0),0))</f>
        <v>0</v>
      </c>
      <c r="H39" s="7">
        <f t="shared" si="3"/>
        <v>0</v>
      </c>
      <c r="I39" s="2">
        <f>IF($D$1=1,SMALL(Vakantie!$C$4:$C$63,38),IF($D$1=2,SMALL(Vakantie!$H$4:$H$63,38),SMALL(Vakantie!$M$4:$M$63,38)))</f>
        <v>46011</v>
      </c>
      <c r="J39" s="2">
        <f>IF($D$1=1,VLOOKUP(I39,Vakantie!$C$4:$D$63,2,FALSE),IF($D$1=2,VLOOKUP(I39,Vakantie!$H$4:$I$63,2,FALSE),VLOOKUP(I39,Vakantie!$M$4:$N$63,2,FALSE)))</f>
        <v>46026</v>
      </c>
      <c r="L39" s="2">
        <f t="shared" si="18"/>
        <v>37</v>
      </c>
      <c r="M39">
        <f t="shared" si="4"/>
        <v>1</v>
      </c>
      <c r="N39" s="2">
        <f t="shared" si="5"/>
        <v>1</v>
      </c>
      <c r="O39" s="2">
        <f t="shared" si="6"/>
        <v>1</v>
      </c>
      <c r="P39" s="6" t="b">
        <f t="shared" si="7"/>
        <v>1</v>
      </c>
      <c r="Q39" s="6">
        <f>IF(OR(M39=6,M39=7),0,IF(NOT(P39),0,IF(L39&lt;=$L$1,HLOOKUP(M39,Ouderschapsverlof!$S$40:$W$43,3,FALSE),0)))</f>
        <v>0</v>
      </c>
      <c r="R39" s="6">
        <f>IF(OR(M39=6,M39=7),0,IF(NOT(P39),IF(L39&lt;=$L$1,HLOOKUP(M39,Ouderschapsverlof!$S$40:$W$43,3,FALSE),0),0))</f>
        <v>0</v>
      </c>
      <c r="T39" s="2">
        <f t="shared" si="19"/>
        <v>37</v>
      </c>
      <c r="U39">
        <f t="shared" si="8"/>
        <v>1</v>
      </c>
      <c r="V39" s="2">
        <f t="shared" si="9"/>
        <v>1</v>
      </c>
      <c r="W39" s="2">
        <f t="shared" si="10"/>
        <v>1</v>
      </c>
      <c r="X39" s="6" t="b">
        <f t="shared" si="11"/>
        <v>1</v>
      </c>
      <c r="Y39" s="6">
        <f>IF(OR(U39=6,U39=7),0,IF(NOT(X39),0,IF(T39&lt;=$T$1,HLOOKUP(U39,Ouderschapsverlof!$S$55:$W$57,3,FALSE),0)))</f>
        <v>0</v>
      </c>
      <c r="Z39" s="6">
        <f>IF(OR(U39=6,U39=7),0,IF(NOT(X39),IF(T39&lt;=$T$1,HLOOKUP(U39,Ouderschapsverlof!$S$55:$W$57,3,FALSE),0),0))</f>
        <v>0</v>
      </c>
      <c r="AB39" s="2">
        <f t="shared" si="20"/>
        <v>37</v>
      </c>
      <c r="AC39">
        <f t="shared" si="12"/>
        <v>1</v>
      </c>
      <c r="AD39" s="2">
        <f t="shared" si="13"/>
        <v>1</v>
      </c>
      <c r="AE39" s="2">
        <f t="shared" si="14"/>
        <v>1</v>
      </c>
      <c r="AF39" s="6" t="b">
        <f t="shared" si="15"/>
        <v>1</v>
      </c>
      <c r="AG39" s="6">
        <f>IF(OR(AC39=6,AC39=7),0,IF(NOT(AF39),0,IF(AB39&lt;=$AB$1,HLOOKUP(AC39,Ouderschapsverlof!$S$67:$W$69,3,FALSE),0)))</f>
        <v>0</v>
      </c>
      <c r="AH39" s="6">
        <f>IF(OR(AC39=6,AC39=7),0,IF(NOT(AF39),IF(AB39&lt;=$AB$1,HLOOKUP(AC39,Ouderschapsverlof!$S$67:$W$69,3,FALSE),0),0))</f>
        <v>0</v>
      </c>
    </row>
    <row r="40" spans="1:34" x14ac:dyDescent="0.3">
      <c r="A40" s="2">
        <f t="shared" si="16"/>
        <v>38</v>
      </c>
      <c r="B40">
        <f t="shared" si="17"/>
        <v>2</v>
      </c>
      <c r="C40" s="2">
        <f t="shared" si="0"/>
        <v>1</v>
      </c>
      <c r="D40" s="2">
        <f t="shared" si="1"/>
        <v>1</v>
      </c>
      <c r="E40" s="6" t="b">
        <f t="shared" si="2"/>
        <v>1</v>
      </c>
      <c r="F40" s="6">
        <f>IF(OR(B40=6,B40=7),0,IF(NOT(E40),0,IF(A40&lt;=$A$1,HLOOKUP(B40,Ouderschapsverlof!$S$28:$W$30,3,FALSE),0)))</f>
        <v>0</v>
      </c>
      <c r="G40" s="6">
        <f>IF(OR(B40=6,B40=7),0,IF(NOT(E40),IF(A40&lt;=$A$1,HLOOKUP(B40,Ouderschapsverlof!$S$28:$W$30,3,FALSE),0),0))</f>
        <v>0</v>
      </c>
      <c r="H40" s="7">
        <f t="shared" si="3"/>
        <v>0</v>
      </c>
      <c r="I40" s="2">
        <f>IF($D$1=1,SMALL(Vakantie!$C$4:$C$63,39),IF($D$1=2,SMALL(Vakantie!$H$4:$H$63,39),SMALL(Vakantie!$M$4:$M$63,39)))</f>
        <v>46076</v>
      </c>
      <c r="J40" s="2">
        <f>IF($D$1=1,VLOOKUP(I40,Vakantie!$C$4:$D$63,2,FALSE),IF($D$1=2,VLOOKUP(I40,Vakantie!$H$4:$I$63,2,FALSE),VLOOKUP(I40,Vakantie!$M$4:$N$63,2,FALSE)))</f>
        <v>46082</v>
      </c>
      <c r="L40" s="2">
        <f t="shared" si="18"/>
        <v>38</v>
      </c>
      <c r="M40">
        <f t="shared" si="4"/>
        <v>2</v>
      </c>
      <c r="N40" s="2">
        <f t="shared" si="5"/>
        <v>1</v>
      </c>
      <c r="O40" s="2">
        <f t="shared" si="6"/>
        <v>1</v>
      </c>
      <c r="P40" s="6" t="b">
        <f t="shared" si="7"/>
        <v>1</v>
      </c>
      <c r="Q40" s="6">
        <f>IF(OR(M40=6,M40=7),0,IF(NOT(P40),0,IF(L40&lt;=$L$1,HLOOKUP(M40,Ouderschapsverlof!$S$40:$W$43,3,FALSE),0)))</f>
        <v>0</v>
      </c>
      <c r="R40" s="6">
        <f>IF(OR(M40=6,M40=7),0,IF(NOT(P40),IF(L40&lt;=$L$1,HLOOKUP(M40,Ouderschapsverlof!$S$40:$W$43,3,FALSE),0),0))</f>
        <v>0</v>
      </c>
      <c r="T40" s="2">
        <f t="shared" si="19"/>
        <v>38</v>
      </c>
      <c r="U40">
        <f t="shared" si="8"/>
        <v>2</v>
      </c>
      <c r="V40" s="2">
        <f t="shared" si="9"/>
        <v>1</v>
      </c>
      <c r="W40" s="2">
        <f t="shared" si="10"/>
        <v>1</v>
      </c>
      <c r="X40" s="6" t="b">
        <f t="shared" si="11"/>
        <v>1</v>
      </c>
      <c r="Y40" s="6">
        <f>IF(OR(U40=6,U40=7),0,IF(NOT(X40),0,IF(T40&lt;=$T$1,HLOOKUP(U40,Ouderschapsverlof!$S$55:$W$57,3,FALSE),0)))</f>
        <v>0</v>
      </c>
      <c r="Z40" s="6">
        <f>IF(OR(U40=6,U40=7),0,IF(NOT(X40),IF(T40&lt;=$T$1,HLOOKUP(U40,Ouderschapsverlof!$S$55:$W$57,3,FALSE),0),0))</f>
        <v>0</v>
      </c>
      <c r="AB40" s="2">
        <f t="shared" si="20"/>
        <v>38</v>
      </c>
      <c r="AC40">
        <f t="shared" si="12"/>
        <v>2</v>
      </c>
      <c r="AD40" s="2">
        <f t="shared" si="13"/>
        <v>1</v>
      </c>
      <c r="AE40" s="2">
        <f t="shared" si="14"/>
        <v>1</v>
      </c>
      <c r="AF40" s="6" t="b">
        <f t="shared" si="15"/>
        <v>1</v>
      </c>
      <c r="AG40" s="6">
        <f>IF(OR(AC40=6,AC40=7),0,IF(NOT(AF40),0,IF(AB40&lt;=$AB$1,HLOOKUP(AC40,Ouderschapsverlof!$S$67:$W$69,3,FALSE),0)))</f>
        <v>0</v>
      </c>
      <c r="AH40" s="6">
        <f>IF(OR(AC40=6,AC40=7),0,IF(NOT(AF40),IF(AB40&lt;=$AB$1,HLOOKUP(AC40,Ouderschapsverlof!$S$67:$W$69,3,FALSE),0),0))</f>
        <v>0</v>
      </c>
    </row>
    <row r="41" spans="1:34" x14ac:dyDescent="0.3">
      <c r="A41" s="2">
        <f t="shared" si="16"/>
        <v>39</v>
      </c>
      <c r="B41">
        <f t="shared" si="17"/>
        <v>3</v>
      </c>
      <c r="C41" s="2">
        <f t="shared" si="0"/>
        <v>1</v>
      </c>
      <c r="D41" s="2">
        <f t="shared" si="1"/>
        <v>1</v>
      </c>
      <c r="E41" s="6" t="b">
        <f t="shared" si="2"/>
        <v>1</v>
      </c>
      <c r="F41" s="6">
        <f>IF(OR(B41=6,B41=7),0,IF(NOT(E41),0,IF(A41&lt;=$A$1,HLOOKUP(B41,Ouderschapsverlof!$S$28:$W$30,3,FALSE),0)))</f>
        <v>0</v>
      </c>
      <c r="G41" s="6">
        <f>IF(OR(B41=6,B41=7),0,IF(NOT(E41),IF(A41&lt;=$A$1,HLOOKUP(B41,Ouderschapsverlof!$S$28:$W$30,3,FALSE),0),0))</f>
        <v>0</v>
      </c>
      <c r="H41" s="7">
        <f t="shared" si="3"/>
        <v>0</v>
      </c>
      <c r="I41" s="2">
        <f>IF($D$1=1,SMALL(Vakantie!$C$4:$C$63,40),IF($D$1=2,SMALL(Vakantie!$H$4:$H$63,40),SMALL(Vakantie!$M$4:$M$63,40)))</f>
        <v>46115</v>
      </c>
      <c r="J41" s="2">
        <f>IF($D$1=1,VLOOKUP(I41,Vakantie!$C$4:$D$63,2,FALSE),IF($D$1=2,VLOOKUP(I41,Vakantie!$H$4:$I$63,2,FALSE),VLOOKUP(I41,Vakantie!$M$4:$N$63,2,FALSE)))</f>
        <v>46115</v>
      </c>
      <c r="L41" s="2">
        <f t="shared" si="18"/>
        <v>39</v>
      </c>
      <c r="M41">
        <f t="shared" si="4"/>
        <v>3</v>
      </c>
      <c r="N41" s="2">
        <f t="shared" si="5"/>
        <v>1</v>
      </c>
      <c r="O41" s="2">
        <f t="shared" si="6"/>
        <v>1</v>
      </c>
      <c r="P41" s="6" t="b">
        <f t="shared" si="7"/>
        <v>1</v>
      </c>
      <c r="Q41" s="6">
        <f>IF(OR(M41=6,M41=7),0,IF(NOT(P41),0,IF(L41&lt;=$L$1,HLOOKUP(M41,Ouderschapsverlof!$S$40:$W$43,3,FALSE),0)))</f>
        <v>0</v>
      </c>
      <c r="R41" s="6">
        <f>IF(OR(M41=6,M41=7),0,IF(NOT(P41),IF(L41&lt;=$L$1,HLOOKUP(M41,Ouderschapsverlof!$S$40:$W$43,3,FALSE),0),0))</f>
        <v>0</v>
      </c>
      <c r="T41" s="2">
        <f t="shared" si="19"/>
        <v>39</v>
      </c>
      <c r="U41">
        <f t="shared" si="8"/>
        <v>3</v>
      </c>
      <c r="V41" s="2">
        <f t="shared" si="9"/>
        <v>1</v>
      </c>
      <c r="W41" s="2">
        <f t="shared" si="10"/>
        <v>1</v>
      </c>
      <c r="X41" s="6" t="b">
        <f t="shared" si="11"/>
        <v>1</v>
      </c>
      <c r="Y41" s="6">
        <f>IF(OR(U41=6,U41=7),0,IF(NOT(X41),0,IF(T41&lt;=$T$1,HLOOKUP(U41,Ouderschapsverlof!$S$55:$W$57,3,FALSE),0)))</f>
        <v>0</v>
      </c>
      <c r="Z41" s="6">
        <f>IF(OR(U41=6,U41=7),0,IF(NOT(X41),IF(T41&lt;=$T$1,HLOOKUP(U41,Ouderschapsverlof!$S$55:$W$57,3,FALSE),0),0))</f>
        <v>0</v>
      </c>
      <c r="AB41" s="2">
        <f t="shared" si="20"/>
        <v>39</v>
      </c>
      <c r="AC41">
        <f t="shared" si="12"/>
        <v>3</v>
      </c>
      <c r="AD41" s="2">
        <f t="shared" si="13"/>
        <v>1</v>
      </c>
      <c r="AE41" s="2">
        <f t="shared" si="14"/>
        <v>1</v>
      </c>
      <c r="AF41" s="6" t="b">
        <f t="shared" si="15"/>
        <v>1</v>
      </c>
      <c r="AG41" s="6">
        <f>IF(OR(AC41=6,AC41=7),0,IF(NOT(AF41),0,IF(AB41&lt;=$AB$1,HLOOKUP(AC41,Ouderschapsverlof!$S$67:$W$69,3,FALSE),0)))</f>
        <v>0</v>
      </c>
      <c r="AH41" s="6">
        <f>IF(OR(AC41=6,AC41=7),0,IF(NOT(AF41),IF(AB41&lt;=$AB$1,HLOOKUP(AC41,Ouderschapsverlof!$S$67:$W$69,3,FALSE),0),0))</f>
        <v>0</v>
      </c>
    </row>
    <row r="42" spans="1:34" x14ac:dyDescent="0.3">
      <c r="A42" s="2">
        <f t="shared" si="16"/>
        <v>40</v>
      </c>
      <c r="B42">
        <f t="shared" si="17"/>
        <v>4</v>
      </c>
      <c r="C42" s="2">
        <f t="shared" si="0"/>
        <v>1</v>
      </c>
      <c r="D42" s="2">
        <f t="shared" si="1"/>
        <v>1</v>
      </c>
      <c r="E42" s="6" t="b">
        <f t="shared" si="2"/>
        <v>1</v>
      </c>
      <c r="F42" s="6">
        <f>IF(OR(B42=6,B42=7),0,IF(NOT(E42),0,IF(A42&lt;=$A$1,HLOOKUP(B42,Ouderschapsverlof!$S$28:$W$30,3,FALSE),0)))</f>
        <v>0</v>
      </c>
      <c r="G42" s="6">
        <f>IF(OR(B42=6,B42=7),0,IF(NOT(E42),IF(A42&lt;=$A$1,HLOOKUP(B42,Ouderschapsverlof!$S$28:$W$30,3,FALSE),0),0))</f>
        <v>0</v>
      </c>
      <c r="H42" s="7">
        <f t="shared" si="3"/>
        <v>0</v>
      </c>
      <c r="I42" s="2">
        <f>IF($D$1=1,SMALL(Vakantie!$C$4:$C$63,41),IF($D$1=2,SMALL(Vakantie!$H$4:$H$63,41),SMALL(Vakantie!$M$4:$M$63,41)))</f>
        <v>46118</v>
      </c>
      <c r="J42" s="2">
        <f>IF($D$1=1,VLOOKUP(I42,Vakantie!$C$4:$D$63,2,FALSE),IF($D$1=2,VLOOKUP(I42,Vakantie!$H$4:$I$63,2,FALSE),VLOOKUP(I42,Vakantie!$M$4:$N$63,2,FALSE)))</f>
        <v>46118</v>
      </c>
      <c r="L42" s="2">
        <f t="shared" si="18"/>
        <v>40</v>
      </c>
      <c r="M42">
        <f t="shared" si="4"/>
        <v>4</v>
      </c>
      <c r="N42" s="2">
        <f t="shared" si="5"/>
        <v>1</v>
      </c>
      <c r="O42" s="2">
        <f t="shared" si="6"/>
        <v>1</v>
      </c>
      <c r="P42" s="6" t="b">
        <f t="shared" si="7"/>
        <v>1</v>
      </c>
      <c r="Q42" s="6">
        <f>IF(OR(M42=6,M42=7),0,IF(NOT(P42),0,IF(L42&lt;=$L$1,HLOOKUP(M42,Ouderschapsverlof!$S$40:$W$43,3,FALSE),0)))</f>
        <v>0</v>
      </c>
      <c r="R42" s="6">
        <f>IF(OR(M42=6,M42=7),0,IF(NOT(P42),IF(L42&lt;=$L$1,HLOOKUP(M42,Ouderschapsverlof!$S$40:$W$43,3,FALSE),0),0))</f>
        <v>0</v>
      </c>
      <c r="T42" s="2">
        <f t="shared" si="19"/>
        <v>40</v>
      </c>
      <c r="U42">
        <f t="shared" si="8"/>
        <v>4</v>
      </c>
      <c r="V42" s="2">
        <f t="shared" si="9"/>
        <v>1</v>
      </c>
      <c r="W42" s="2">
        <f t="shared" si="10"/>
        <v>1</v>
      </c>
      <c r="X42" s="6" t="b">
        <f t="shared" si="11"/>
        <v>1</v>
      </c>
      <c r="Y42" s="6">
        <f>IF(OR(U42=6,U42=7),0,IF(NOT(X42),0,IF(T42&lt;=$T$1,HLOOKUP(U42,Ouderschapsverlof!$S$55:$W$57,3,FALSE),0)))</f>
        <v>0</v>
      </c>
      <c r="Z42" s="6">
        <f>IF(OR(U42=6,U42=7),0,IF(NOT(X42),IF(T42&lt;=$T$1,HLOOKUP(U42,Ouderschapsverlof!$S$55:$W$57,3,FALSE),0),0))</f>
        <v>0</v>
      </c>
      <c r="AB42" s="2">
        <f t="shared" si="20"/>
        <v>40</v>
      </c>
      <c r="AC42">
        <f t="shared" si="12"/>
        <v>4</v>
      </c>
      <c r="AD42" s="2">
        <f t="shared" si="13"/>
        <v>1</v>
      </c>
      <c r="AE42" s="2">
        <f t="shared" si="14"/>
        <v>1</v>
      </c>
      <c r="AF42" s="6" t="b">
        <f t="shared" si="15"/>
        <v>1</v>
      </c>
      <c r="AG42" s="6">
        <f>IF(OR(AC42=6,AC42=7),0,IF(NOT(AF42),0,IF(AB42&lt;=$AB$1,HLOOKUP(AC42,Ouderschapsverlof!$S$67:$W$69,3,FALSE),0)))</f>
        <v>0</v>
      </c>
      <c r="AH42" s="6">
        <f>IF(OR(AC42=6,AC42=7),0,IF(NOT(AF42),IF(AB42&lt;=$AB$1,HLOOKUP(AC42,Ouderschapsverlof!$S$67:$W$69,3,FALSE),0),0))</f>
        <v>0</v>
      </c>
    </row>
    <row r="43" spans="1:34" x14ac:dyDescent="0.3">
      <c r="A43" s="2">
        <f t="shared" si="16"/>
        <v>41</v>
      </c>
      <c r="B43">
        <f t="shared" si="17"/>
        <v>5</v>
      </c>
      <c r="C43" s="2">
        <f t="shared" si="0"/>
        <v>1</v>
      </c>
      <c r="D43" s="2">
        <f t="shared" si="1"/>
        <v>1</v>
      </c>
      <c r="E43" s="6" t="b">
        <f t="shared" si="2"/>
        <v>1</v>
      </c>
      <c r="F43" s="6">
        <f>IF(OR(B43=6,B43=7),0,IF(NOT(E43),0,IF(A43&lt;=$A$1,HLOOKUP(B43,Ouderschapsverlof!$S$28:$W$30,3,FALSE),0)))</f>
        <v>0</v>
      </c>
      <c r="G43" s="6">
        <f>IF(OR(B43=6,B43=7),0,IF(NOT(E43),IF(A43&lt;=$A$1,HLOOKUP(B43,Ouderschapsverlof!$S$28:$W$30,3,FALSE),0),0))</f>
        <v>0</v>
      </c>
      <c r="H43" s="7">
        <f t="shared" si="3"/>
        <v>0</v>
      </c>
      <c r="I43" s="2">
        <f>IF($D$1=1,SMALL(Vakantie!$C$4:$C$63,42),IF($D$1=2,SMALL(Vakantie!$H$4:$H$63,42),SMALL(Vakantie!$M$4:$M$63,42)))</f>
        <v>46139</v>
      </c>
      <c r="J43" s="2">
        <f>IF($D$1=1,VLOOKUP(I43,Vakantie!$C$4:$D$63,2,FALSE),IF($D$1=2,VLOOKUP(I43,Vakantie!$H$4:$I$63,2,FALSE),VLOOKUP(I43,Vakantie!$M$4:$N$63,2,FALSE)))</f>
        <v>46145</v>
      </c>
      <c r="L43" s="2">
        <f t="shared" si="18"/>
        <v>41</v>
      </c>
      <c r="M43">
        <f t="shared" si="4"/>
        <v>5</v>
      </c>
      <c r="N43" s="2">
        <f t="shared" si="5"/>
        <v>1</v>
      </c>
      <c r="O43" s="2">
        <f t="shared" si="6"/>
        <v>1</v>
      </c>
      <c r="P43" s="6" t="b">
        <f t="shared" si="7"/>
        <v>1</v>
      </c>
      <c r="Q43" s="6">
        <f>IF(OR(M43=6,M43=7),0,IF(NOT(P43),0,IF(L43&lt;=$L$1,HLOOKUP(M43,Ouderschapsverlof!$S$40:$W$43,3,FALSE),0)))</f>
        <v>0</v>
      </c>
      <c r="R43" s="6">
        <f>IF(OR(M43=6,M43=7),0,IF(NOT(P43),IF(L43&lt;=$L$1,HLOOKUP(M43,Ouderschapsverlof!$S$40:$W$43,3,FALSE),0),0))</f>
        <v>0</v>
      </c>
      <c r="T43" s="2">
        <f t="shared" si="19"/>
        <v>41</v>
      </c>
      <c r="U43">
        <f t="shared" si="8"/>
        <v>5</v>
      </c>
      <c r="V43" s="2">
        <f t="shared" si="9"/>
        <v>1</v>
      </c>
      <c r="W43" s="2">
        <f t="shared" si="10"/>
        <v>1</v>
      </c>
      <c r="X43" s="6" t="b">
        <f t="shared" si="11"/>
        <v>1</v>
      </c>
      <c r="Y43" s="6">
        <f>IF(OR(U43=6,U43=7),0,IF(NOT(X43),0,IF(T43&lt;=$T$1,HLOOKUP(U43,Ouderschapsverlof!$S$55:$W$57,3,FALSE),0)))</f>
        <v>0</v>
      </c>
      <c r="Z43" s="6">
        <f>IF(OR(U43=6,U43=7),0,IF(NOT(X43),IF(T43&lt;=$T$1,HLOOKUP(U43,Ouderschapsverlof!$S$55:$W$57,3,FALSE),0),0))</f>
        <v>0</v>
      </c>
      <c r="AB43" s="2">
        <f t="shared" si="20"/>
        <v>41</v>
      </c>
      <c r="AC43">
        <f t="shared" si="12"/>
        <v>5</v>
      </c>
      <c r="AD43" s="2">
        <f t="shared" si="13"/>
        <v>1</v>
      </c>
      <c r="AE43" s="2">
        <f t="shared" si="14"/>
        <v>1</v>
      </c>
      <c r="AF43" s="6" t="b">
        <f t="shared" si="15"/>
        <v>1</v>
      </c>
      <c r="AG43" s="6">
        <f>IF(OR(AC43=6,AC43=7),0,IF(NOT(AF43),0,IF(AB43&lt;=$AB$1,HLOOKUP(AC43,Ouderschapsverlof!$S$67:$W$69,3,FALSE),0)))</f>
        <v>0</v>
      </c>
      <c r="AH43" s="6">
        <f>IF(OR(AC43=6,AC43=7),0,IF(NOT(AF43),IF(AB43&lt;=$AB$1,HLOOKUP(AC43,Ouderschapsverlof!$S$67:$W$69,3,FALSE),0),0))</f>
        <v>0</v>
      </c>
    </row>
    <row r="44" spans="1:34" x14ac:dyDescent="0.3">
      <c r="A44" s="2">
        <f t="shared" si="16"/>
        <v>42</v>
      </c>
      <c r="B44">
        <f t="shared" si="17"/>
        <v>6</v>
      </c>
      <c r="C44" s="2">
        <f t="shared" si="0"/>
        <v>1</v>
      </c>
      <c r="D44" s="2">
        <f t="shared" si="1"/>
        <v>1</v>
      </c>
      <c r="E44" s="6" t="b">
        <f t="shared" si="2"/>
        <v>1</v>
      </c>
      <c r="F44" s="6">
        <f>IF(OR(B44=6,B44=7),0,IF(NOT(E44),0,IF(A44&lt;=$A$1,HLOOKUP(B44,Ouderschapsverlof!$S$28:$W$30,3,FALSE),0)))</f>
        <v>0</v>
      </c>
      <c r="G44" s="6">
        <f>IF(OR(B44=6,B44=7),0,IF(NOT(E44),IF(A44&lt;=$A$1,HLOOKUP(B44,Ouderschapsverlof!$S$28:$W$30,3,FALSE),0),0))</f>
        <v>0</v>
      </c>
      <c r="H44" s="7">
        <f t="shared" si="3"/>
        <v>0</v>
      </c>
      <c r="I44" s="2">
        <f>IF($D$1=1,SMALL(Vakantie!$C$4:$C$63,43),IF($D$1=2,SMALL(Vakantie!$H$4:$H$63,43),SMALL(Vakantie!$M$4:$M$63,43)))</f>
        <v>46139</v>
      </c>
      <c r="J44" s="2">
        <f>IF($D$1=1,VLOOKUP(I44,Vakantie!$C$4:$D$63,2,FALSE),IF($D$1=2,VLOOKUP(I44,Vakantie!$H$4:$I$63,2,FALSE),VLOOKUP(I44,Vakantie!$M$4:$N$63,2,FALSE)))</f>
        <v>46145</v>
      </c>
      <c r="L44" s="2">
        <f t="shared" si="18"/>
        <v>42</v>
      </c>
      <c r="M44">
        <f t="shared" si="4"/>
        <v>6</v>
      </c>
      <c r="N44" s="2">
        <f t="shared" si="5"/>
        <v>1</v>
      </c>
      <c r="O44" s="2">
        <f t="shared" si="6"/>
        <v>1</v>
      </c>
      <c r="P44" s="6" t="b">
        <f t="shared" si="7"/>
        <v>1</v>
      </c>
      <c r="Q44" s="6">
        <f>IF(OR(M44=6,M44=7),0,IF(NOT(P44),0,IF(L44&lt;=$L$1,HLOOKUP(M44,Ouderschapsverlof!$S$40:$W$43,3,FALSE),0)))</f>
        <v>0</v>
      </c>
      <c r="R44" s="6">
        <f>IF(OR(M44=6,M44=7),0,IF(NOT(P44),IF(L44&lt;=$L$1,HLOOKUP(M44,Ouderschapsverlof!$S$40:$W$43,3,FALSE),0),0))</f>
        <v>0</v>
      </c>
      <c r="T44" s="2">
        <f t="shared" si="19"/>
        <v>42</v>
      </c>
      <c r="U44">
        <f t="shared" si="8"/>
        <v>6</v>
      </c>
      <c r="V44" s="2">
        <f t="shared" si="9"/>
        <v>1</v>
      </c>
      <c r="W44" s="2">
        <f t="shared" si="10"/>
        <v>1</v>
      </c>
      <c r="X44" s="6" t="b">
        <f t="shared" si="11"/>
        <v>1</v>
      </c>
      <c r="Y44" s="6">
        <f>IF(OR(U44=6,U44=7),0,IF(NOT(X44),0,IF(T44&lt;=$T$1,HLOOKUP(U44,Ouderschapsverlof!$S$55:$W$57,3,FALSE),0)))</f>
        <v>0</v>
      </c>
      <c r="Z44" s="6">
        <f>IF(OR(U44=6,U44=7),0,IF(NOT(X44),IF(T44&lt;=$T$1,HLOOKUP(U44,Ouderschapsverlof!$S$55:$W$57,3,FALSE),0),0))</f>
        <v>0</v>
      </c>
      <c r="AB44" s="2">
        <f t="shared" si="20"/>
        <v>42</v>
      </c>
      <c r="AC44">
        <f t="shared" si="12"/>
        <v>6</v>
      </c>
      <c r="AD44" s="2">
        <f t="shared" si="13"/>
        <v>1</v>
      </c>
      <c r="AE44" s="2">
        <f t="shared" si="14"/>
        <v>1</v>
      </c>
      <c r="AF44" s="6" t="b">
        <f t="shared" si="15"/>
        <v>1</v>
      </c>
      <c r="AG44" s="6">
        <f>IF(OR(AC44=6,AC44=7),0,IF(NOT(AF44),0,IF(AB44&lt;=$AB$1,HLOOKUP(AC44,Ouderschapsverlof!$S$67:$W$69,3,FALSE),0)))</f>
        <v>0</v>
      </c>
      <c r="AH44" s="6">
        <f>IF(OR(AC44=6,AC44=7),0,IF(NOT(AF44),IF(AB44&lt;=$AB$1,HLOOKUP(AC44,Ouderschapsverlof!$S$67:$W$69,3,FALSE),0),0))</f>
        <v>0</v>
      </c>
    </row>
    <row r="45" spans="1:34" x14ac:dyDescent="0.3">
      <c r="A45" s="2">
        <f t="shared" si="16"/>
        <v>43</v>
      </c>
      <c r="B45">
        <f t="shared" si="17"/>
        <v>7</v>
      </c>
      <c r="C45" s="2">
        <f t="shared" si="0"/>
        <v>1</v>
      </c>
      <c r="D45" s="2">
        <f t="shared" si="1"/>
        <v>1</v>
      </c>
      <c r="E45" s="6" t="b">
        <f t="shared" si="2"/>
        <v>1</v>
      </c>
      <c r="F45" s="6">
        <f>IF(OR(B45=6,B45=7),0,IF(NOT(E45),0,IF(A45&lt;=$A$1,HLOOKUP(B45,Ouderschapsverlof!$S$28:$W$30,3,FALSE),0)))</f>
        <v>0</v>
      </c>
      <c r="G45" s="6">
        <f>IF(OR(B45=6,B45=7),0,IF(NOT(E45),IF(A45&lt;=$A$1,HLOOKUP(B45,Ouderschapsverlof!$S$28:$W$30,3,FALSE),0),0))</f>
        <v>0</v>
      </c>
      <c r="H45" s="7">
        <f t="shared" si="3"/>
        <v>0</v>
      </c>
      <c r="I45" s="2">
        <f>IF($D$1=1,SMALL(Vakantie!$C$4:$C$63,44),IF($D$1=2,SMALL(Vakantie!$H$4:$H$63,44),SMALL(Vakantie!$M$4:$M$63,44)))</f>
        <v>46147</v>
      </c>
      <c r="J45" s="2">
        <f>IF($D$1=1,VLOOKUP(I45,Vakantie!$C$4:$D$63,2,FALSE),IF($D$1=2,VLOOKUP(I45,Vakantie!$H$4:$I$63,2,FALSE),VLOOKUP(I45,Vakantie!$M$4:$N$63,2,FALSE)))</f>
        <v>46147</v>
      </c>
      <c r="L45" s="2">
        <f t="shared" si="18"/>
        <v>43</v>
      </c>
      <c r="M45">
        <f t="shared" si="4"/>
        <v>7</v>
      </c>
      <c r="N45" s="2">
        <f t="shared" si="5"/>
        <v>1</v>
      </c>
      <c r="O45" s="2">
        <f t="shared" si="6"/>
        <v>1</v>
      </c>
      <c r="P45" s="6" t="b">
        <f t="shared" si="7"/>
        <v>1</v>
      </c>
      <c r="Q45" s="6">
        <f>IF(OR(M45=6,M45=7),0,IF(NOT(P45),0,IF(L45&lt;=$L$1,HLOOKUP(M45,Ouderschapsverlof!$S$40:$W$43,3,FALSE),0)))</f>
        <v>0</v>
      </c>
      <c r="R45" s="6">
        <f>IF(OR(M45=6,M45=7),0,IF(NOT(P45),IF(L45&lt;=$L$1,HLOOKUP(M45,Ouderschapsverlof!$S$40:$W$43,3,FALSE),0),0))</f>
        <v>0</v>
      </c>
      <c r="T45" s="2">
        <f t="shared" si="19"/>
        <v>43</v>
      </c>
      <c r="U45">
        <f t="shared" si="8"/>
        <v>7</v>
      </c>
      <c r="V45" s="2">
        <f t="shared" si="9"/>
        <v>1</v>
      </c>
      <c r="W45" s="2">
        <f t="shared" si="10"/>
        <v>1</v>
      </c>
      <c r="X45" s="6" t="b">
        <f t="shared" si="11"/>
        <v>1</v>
      </c>
      <c r="Y45" s="6">
        <f>IF(OR(U45=6,U45=7),0,IF(NOT(X45),0,IF(T45&lt;=$T$1,HLOOKUP(U45,Ouderschapsverlof!$S$55:$W$57,3,FALSE),0)))</f>
        <v>0</v>
      </c>
      <c r="Z45" s="6">
        <f>IF(OR(U45=6,U45=7),0,IF(NOT(X45),IF(T45&lt;=$T$1,HLOOKUP(U45,Ouderschapsverlof!$S$55:$W$57,3,FALSE),0),0))</f>
        <v>0</v>
      </c>
      <c r="AB45" s="2">
        <f t="shared" si="20"/>
        <v>43</v>
      </c>
      <c r="AC45">
        <f t="shared" si="12"/>
        <v>7</v>
      </c>
      <c r="AD45" s="2">
        <f t="shared" si="13"/>
        <v>1</v>
      </c>
      <c r="AE45" s="2">
        <f t="shared" si="14"/>
        <v>1</v>
      </c>
      <c r="AF45" s="6" t="b">
        <f t="shared" si="15"/>
        <v>1</v>
      </c>
      <c r="AG45" s="6">
        <f>IF(OR(AC45=6,AC45=7),0,IF(NOT(AF45),0,IF(AB45&lt;=$AB$1,HLOOKUP(AC45,Ouderschapsverlof!$S$67:$W$69,3,FALSE),0)))</f>
        <v>0</v>
      </c>
      <c r="AH45" s="6">
        <f>IF(OR(AC45=6,AC45=7),0,IF(NOT(AF45),IF(AB45&lt;=$AB$1,HLOOKUP(AC45,Ouderschapsverlof!$S$67:$W$69,3,FALSE),0),0))</f>
        <v>0</v>
      </c>
    </row>
    <row r="46" spans="1:34" x14ac:dyDescent="0.3">
      <c r="A46" s="2">
        <f t="shared" si="16"/>
        <v>44</v>
      </c>
      <c r="B46">
        <f t="shared" si="17"/>
        <v>1</v>
      </c>
      <c r="C46" s="2">
        <f t="shared" si="0"/>
        <v>1</v>
      </c>
      <c r="D46" s="2">
        <f t="shared" si="1"/>
        <v>1</v>
      </c>
      <c r="E46" s="6" t="b">
        <f t="shared" si="2"/>
        <v>1</v>
      </c>
      <c r="F46" s="6">
        <f>IF(OR(B46=6,B46=7),0,IF(NOT(E46),0,IF(A46&lt;=$A$1,HLOOKUP(B46,Ouderschapsverlof!$S$28:$W$30,3,FALSE),0)))</f>
        <v>0</v>
      </c>
      <c r="G46" s="6">
        <f>IF(OR(B46=6,B46=7),0,IF(NOT(E46),IF(A46&lt;=$A$1,HLOOKUP(B46,Ouderschapsverlof!$S$28:$W$30,3,FALSE),0),0))</f>
        <v>0</v>
      </c>
      <c r="H46" s="7">
        <f t="shared" si="3"/>
        <v>0</v>
      </c>
      <c r="I46" s="2">
        <f>IF($D$1=1,SMALL(Vakantie!$C$4:$C$63,45),IF($D$1=2,SMALL(Vakantie!$H$4:$H$63,45),SMALL(Vakantie!$M$4:$M$63,45)))</f>
        <v>46156</v>
      </c>
      <c r="J46" s="2">
        <f>IF($D$1=1,VLOOKUP(I46,Vakantie!$C$4:$D$63,2,FALSE),IF($D$1=2,VLOOKUP(I46,Vakantie!$H$4:$I$63,2,FALSE),VLOOKUP(I46,Vakantie!$M$4:$N$63,2,FALSE)))</f>
        <v>46156</v>
      </c>
      <c r="L46" s="2">
        <f t="shared" si="18"/>
        <v>44</v>
      </c>
      <c r="M46">
        <f t="shared" si="4"/>
        <v>1</v>
      </c>
      <c r="N46" s="2">
        <f t="shared" si="5"/>
        <v>1</v>
      </c>
      <c r="O46" s="2">
        <f t="shared" si="6"/>
        <v>1</v>
      </c>
      <c r="P46" s="6" t="b">
        <f t="shared" si="7"/>
        <v>1</v>
      </c>
      <c r="Q46" s="6">
        <f>IF(OR(M46=6,M46=7),0,IF(NOT(P46),0,IF(L46&lt;=$L$1,HLOOKUP(M46,Ouderschapsverlof!$S$40:$W$43,3,FALSE),0)))</f>
        <v>0</v>
      </c>
      <c r="R46" s="6">
        <f>IF(OR(M46=6,M46=7),0,IF(NOT(P46),IF(L46&lt;=$L$1,HLOOKUP(M46,Ouderschapsverlof!$S$40:$W$43,3,FALSE),0),0))</f>
        <v>0</v>
      </c>
      <c r="T46" s="2">
        <f t="shared" si="19"/>
        <v>44</v>
      </c>
      <c r="U46">
        <f t="shared" si="8"/>
        <v>1</v>
      </c>
      <c r="V46" s="2">
        <f t="shared" si="9"/>
        <v>1</v>
      </c>
      <c r="W46" s="2">
        <f t="shared" si="10"/>
        <v>1</v>
      </c>
      <c r="X46" s="6" t="b">
        <f t="shared" si="11"/>
        <v>1</v>
      </c>
      <c r="Y46" s="6">
        <f>IF(OR(U46=6,U46=7),0,IF(NOT(X46),0,IF(T46&lt;=$T$1,HLOOKUP(U46,Ouderschapsverlof!$S$55:$W$57,3,FALSE),0)))</f>
        <v>0</v>
      </c>
      <c r="Z46" s="6">
        <f>IF(OR(U46=6,U46=7),0,IF(NOT(X46),IF(T46&lt;=$T$1,HLOOKUP(U46,Ouderschapsverlof!$S$55:$W$57,3,FALSE),0),0))</f>
        <v>0</v>
      </c>
      <c r="AB46" s="2">
        <f t="shared" si="20"/>
        <v>44</v>
      </c>
      <c r="AC46">
        <f t="shared" si="12"/>
        <v>1</v>
      </c>
      <c r="AD46" s="2">
        <f t="shared" si="13"/>
        <v>1</v>
      </c>
      <c r="AE46" s="2">
        <f t="shared" si="14"/>
        <v>1</v>
      </c>
      <c r="AF46" s="6" t="b">
        <f t="shared" si="15"/>
        <v>1</v>
      </c>
      <c r="AG46" s="6">
        <f>IF(OR(AC46=6,AC46=7),0,IF(NOT(AF46),0,IF(AB46&lt;=$AB$1,HLOOKUP(AC46,Ouderschapsverlof!$S$67:$W$69,3,FALSE),0)))</f>
        <v>0</v>
      </c>
      <c r="AH46" s="6">
        <f>IF(OR(AC46=6,AC46=7),0,IF(NOT(AF46),IF(AB46&lt;=$AB$1,HLOOKUP(AC46,Ouderschapsverlof!$S$67:$W$69,3,FALSE),0),0))</f>
        <v>0</v>
      </c>
    </row>
    <row r="47" spans="1:34" x14ac:dyDescent="0.3">
      <c r="A47" s="2">
        <f t="shared" si="16"/>
        <v>45</v>
      </c>
      <c r="B47">
        <f t="shared" si="17"/>
        <v>2</v>
      </c>
      <c r="C47" s="2">
        <f t="shared" si="0"/>
        <v>1</v>
      </c>
      <c r="D47" s="2">
        <f t="shared" si="1"/>
        <v>1</v>
      </c>
      <c r="E47" s="6" t="b">
        <f t="shared" si="2"/>
        <v>1</v>
      </c>
      <c r="F47" s="6">
        <f>IF(OR(B47=6,B47=7),0,IF(NOT(E47),0,IF(A47&lt;=$A$1,HLOOKUP(B47,Ouderschapsverlof!$S$28:$W$30,3,FALSE),0)))</f>
        <v>0</v>
      </c>
      <c r="G47" s="6">
        <f>IF(OR(B47=6,B47=7),0,IF(NOT(E47),IF(A47&lt;=$A$1,HLOOKUP(B47,Ouderschapsverlof!$S$28:$W$30,3,FALSE),0),0))</f>
        <v>0</v>
      </c>
      <c r="H47" s="7">
        <f t="shared" si="3"/>
        <v>0</v>
      </c>
      <c r="I47" s="2">
        <f>IF($D$1=1,SMALL(Vakantie!$C$4:$C$63,46),IF($D$1=2,SMALL(Vakantie!$H$4:$H$63,46),SMALL(Vakantie!$M$4:$M$63,46)))</f>
        <v>46167</v>
      </c>
      <c r="J47" s="2">
        <f>IF($D$1=1,VLOOKUP(I47,Vakantie!$C$4:$D$63,2,FALSE),IF($D$1=2,VLOOKUP(I47,Vakantie!$H$4:$I$63,2,FALSE),VLOOKUP(I47,Vakantie!$M$4:$N$63,2,FALSE)))</f>
        <v>46167</v>
      </c>
      <c r="L47" s="2">
        <f t="shared" si="18"/>
        <v>45</v>
      </c>
      <c r="M47">
        <f t="shared" si="4"/>
        <v>2</v>
      </c>
      <c r="N47" s="2">
        <f t="shared" si="5"/>
        <v>1</v>
      </c>
      <c r="O47" s="2">
        <f t="shared" si="6"/>
        <v>1</v>
      </c>
      <c r="P47" s="6" t="b">
        <f t="shared" si="7"/>
        <v>1</v>
      </c>
      <c r="Q47" s="6">
        <f>IF(OR(M47=6,M47=7),0,IF(NOT(P47),0,IF(L47&lt;=$L$1,HLOOKUP(M47,Ouderschapsverlof!$S$40:$W$43,3,FALSE),0)))</f>
        <v>0</v>
      </c>
      <c r="R47" s="6">
        <f>IF(OR(M47=6,M47=7),0,IF(NOT(P47),IF(L47&lt;=$L$1,HLOOKUP(M47,Ouderschapsverlof!$S$40:$W$43,3,FALSE),0),0))</f>
        <v>0</v>
      </c>
      <c r="T47" s="2">
        <f t="shared" si="19"/>
        <v>45</v>
      </c>
      <c r="U47">
        <f t="shared" si="8"/>
        <v>2</v>
      </c>
      <c r="V47" s="2">
        <f t="shared" si="9"/>
        <v>1</v>
      </c>
      <c r="W47" s="2">
        <f t="shared" si="10"/>
        <v>1</v>
      </c>
      <c r="X47" s="6" t="b">
        <f t="shared" si="11"/>
        <v>1</v>
      </c>
      <c r="Y47" s="6">
        <f>IF(OR(U47=6,U47=7),0,IF(NOT(X47),0,IF(T47&lt;=$T$1,HLOOKUP(U47,Ouderschapsverlof!$S$55:$W$57,3,FALSE),0)))</f>
        <v>0</v>
      </c>
      <c r="Z47" s="6">
        <f>IF(OR(U47=6,U47=7),0,IF(NOT(X47),IF(T47&lt;=$T$1,HLOOKUP(U47,Ouderschapsverlof!$S$55:$W$57,3,FALSE),0),0))</f>
        <v>0</v>
      </c>
      <c r="AB47" s="2">
        <f t="shared" si="20"/>
        <v>45</v>
      </c>
      <c r="AC47">
        <f t="shared" si="12"/>
        <v>2</v>
      </c>
      <c r="AD47" s="2">
        <f t="shared" si="13"/>
        <v>1</v>
      </c>
      <c r="AE47" s="2">
        <f t="shared" si="14"/>
        <v>1</v>
      </c>
      <c r="AF47" s="6" t="b">
        <f t="shared" si="15"/>
        <v>1</v>
      </c>
      <c r="AG47" s="6">
        <f>IF(OR(AC47=6,AC47=7),0,IF(NOT(AF47),0,IF(AB47&lt;=$AB$1,HLOOKUP(AC47,Ouderschapsverlof!$S$67:$W$69,3,FALSE),0)))</f>
        <v>0</v>
      </c>
      <c r="AH47" s="6">
        <f>IF(OR(AC47=6,AC47=7),0,IF(NOT(AF47),IF(AB47&lt;=$AB$1,HLOOKUP(AC47,Ouderschapsverlof!$S$67:$W$69,3,FALSE),0),0))</f>
        <v>0</v>
      </c>
    </row>
    <row r="48" spans="1:34" x14ac:dyDescent="0.3">
      <c r="A48" s="2">
        <f t="shared" si="16"/>
        <v>46</v>
      </c>
      <c r="B48">
        <f t="shared" si="17"/>
        <v>3</v>
      </c>
      <c r="C48" s="2">
        <f t="shared" si="0"/>
        <v>1</v>
      </c>
      <c r="D48" s="2">
        <f t="shared" si="1"/>
        <v>1</v>
      </c>
      <c r="E48" s="6" t="b">
        <f t="shared" si="2"/>
        <v>1</v>
      </c>
      <c r="F48" s="6">
        <f>IF(OR(B48=6,B48=7),0,IF(NOT(E48),0,IF(A48&lt;=$A$1,HLOOKUP(B48,Ouderschapsverlof!$S$28:$W$30,3,FALSE),0)))</f>
        <v>0</v>
      </c>
      <c r="G48" s="6">
        <f>IF(OR(B48=6,B48=7),0,IF(NOT(E48),IF(A48&lt;=$A$1,HLOOKUP(B48,Ouderschapsverlof!$S$28:$W$30,3,FALSE),0),0))</f>
        <v>0</v>
      </c>
      <c r="H48" s="7">
        <f t="shared" si="3"/>
        <v>0</v>
      </c>
      <c r="I48" s="2">
        <f>IF($D$1=1,SMALL(Vakantie!$C$4:$C$63,47),IF($D$1=2,SMALL(Vakantie!$H$4:$H$63,47),SMALL(Vakantie!$M$4:$M$63,47)))</f>
        <v>46209</v>
      </c>
      <c r="J48" s="2">
        <f>IF($D$1=1,VLOOKUP(I48,Vakantie!$C$4:$D$63,2,FALSE),IF($D$1=2,VLOOKUP(I48,Vakantie!$H$4:$I$63,2,FALSE),VLOOKUP(I48,Vakantie!$M$4:$N$63,2,FALSE)))</f>
        <v>46250</v>
      </c>
      <c r="L48" s="2">
        <f t="shared" si="18"/>
        <v>46</v>
      </c>
      <c r="M48">
        <f t="shared" si="4"/>
        <v>3</v>
      </c>
      <c r="N48" s="2">
        <f t="shared" si="5"/>
        <v>1</v>
      </c>
      <c r="O48" s="2">
        <f t="shared" si="6"/>
        <v>1</v>
      </c>
      <c r="P48" s="6" t="b">
        <f t="shared" si="7"/>
        <v>1</v>
      </c>
      <c r="Q48" s="6">
        <f>IF(OR(M48=6,M48=7),0,IF(NOT(P48),0,IF(L48&lt;=$L$1,HLOOKUP(M48,Ouderschapsverlof!$S$40:$W$43,3,FALSE),0)))</f>
        <v>0</v>
      </c>
      <c r="R48" s="6">
        <f>IF(OR(M48=6,M48=7),0,IF(NOT(P48),IF(L48&lt;=$L$1,HLOOKUP(M48,Ouderschapsverlof!$S$40:$W$43,3,FALSE),0),0))</f>
        <v>0</v>
      </c>
      <c r="T48" s="2">
        <f t="shared" si="19"/>
        <v>46</v>
      </c>
      <c r="U48">
        <f t="shared" si="8"/>
        <v>3</v>
      </c>
      <c r="V48" s="2">
        <f t="shared" si="9"/>
        <v>1</v>
      </c>
      <c r="W48" s="2">
        <f t="shared" si="10"/>
        <v>1</v>
      </c>
      <c r="X48" s="6" t="b">
        <f t="shared" si="11"/>
        <v>1</v>
      </c>
      <c r="Y48" s="6">
        <f>IF(OR(U48=6,U48=7),0,IF(NOT(X48),0,IF(T48&lt;=$T$1,HLOOKUP(U48,Ouderschapsverlof!$S$55:$W$57,3,FALSE),0)))</f>
        <v>0</v>
      </c>
      <c r="Z48" s="6">
        <f>IF(OR(U48=6,U48=7),0,IF(NOT(X48),IF(T48&lt;=$T$1,HLOOKUP(U48,Ouderschapsverlof!$S$55:$W$57,3,FALSE),0),0))</f>
        <v>0</v>
      </c>
      <c r="AB48" s="2">
        <f t="shared" si="20"/>
        <v>46</v>
      </c>
      <c r="AC48">
        <f t="shared" si="12"/>
        <v>3</v>
      </c>
      <c r="AD48" s="2">
        <f t="shared" si="13"/>
        <v>1</v>
      </c>
      <c r="AE48" s="2">
        <f t="shared" si="14"/>
        <v>1</v>
      </c>
      <c r="AF48" s="6" t="b">
        <f t="shared" si="15"/>
        <v>1</v>
      </c>
      <c r="AG48" s="6">
        <f>IF(OR(AC48=6,AC48=7),0,IF(NOT(AF48),0,IF(AB48&lt;=$AB$1,HLOOKUP(AC48,Ouderschapsverlof!$S$67:$W$69,3,FALSE),0)))</f>
        <v>0</v>
      </c>
      <c r="AH48" s="6">
        <f>IF(OR(AC48=6,AC48=7),0,IF(NOT(AF48),IF(AB48&lt;=$AB$1,HLOOKUP(AC48,Ouderschapsverlof!$S$67:$W$69,3,FALSE),0),0))</f>
        <v>0</v>
      </c>
    </row>
    <row r="49" spans="1:34" x14ac:dyDescent="0.3">
      <c r="A49" s="2">
        <f t="shared" si="16"/>
        <v>47</v>
      </c>
      <c r="B49">
        <f t="shared" si="17"/>
        <v>4</v>
      </c>
      <c r="C49" s="2">
        <f t="shared" si="0"/>
        <v>1</v>
      </c>
      <c r="D49" s="2">
        <f t="shared" si="1"/>
        <v>1</v>
      </c>
      <c r="E49" s="6" t="b">
        <f t="shared" si="2"/>
        <v>1</v>
      </c>
      <c r="F49" s="6">
        <f>IF(OR(B49=6,B49=7),0,IF(NOT(E49),0,IF(A49&lt;=$A$1,HLOOKUP(B49,Ouderschapsverlof!$S$28:$W$30,3,FALSE),0)))</f>
        <v>0</v>
      </c>
      <c r="G49" s="6">
        <f>IF(OR(B49=6,B49=7),0,IF(NOT(E49),IF(A49&lt;=$A$1,HLOOKUP(B49,Ouderschapsverlof!$S$28:$W$30,3,FALSE),0),0))</f>
        <v>0</v>
      </c>
      <c r="H49" s="7">
        <f t="shared" si="3"/>
        <v>0</v>
      </c>
      <c r="I49" s="2">
        <f>IF($D$1=1,SMALL(Vakantie!$C$4:$C$63,48),IF($D$1=2,SMALL(Vakantie!$H$4:$H$63,48),SMALL(Vakantie!$M$4:$M$63,48)))</f>
        <v>46307</v>
      </c>
      <c r="J49" s="2">
        <f>IF($D$1=1,VLOOKUP(I49,Vakantie!$C$4:$D$63,2,FALSE),IF($D$1=2,VLOOKUP(I49,Vakantie!$H$4:$I$63,2,FALSE),VLOOKUP(I49,Vakantie!$M$4:$N$63,2,FALSE)))</f>
        <v>46313</v>
      </c>
      <c r="L49" s="2">
        <f t="shared" si="18"/>
        <v>47</v>
      </c>
      <c r="M49">
        <f t="shared" si="4"/>
        <v>4</v>
      </c>
      <c r="N49" s="2">
        <f t="shared" si="5"/>
        <v>1</v>
      </c>
      <c r="O49" s="2">
        <f t="shared" si="6"/>
        <v>1</v>
      </c>
      <c r="P49" s="6" t="b">
        <f t="shared" si="7"/>
        <v>1</v>
      </c>
      <c r="Q49" s="6">
        <f>IF(OR(M49=6,M49=7),0,IF(NOT(P49),0,IF(L49&lt;=$L$1,HLOOKUP(M49,Ouderschapsverlof!$S$40:$W$43,3,FALSE),0)))</f>
        <v>0</v>
      </c>
      <c r="R49" s="6">
        <f>IF(OR(M49=6,M49=7),0,IF(NOT(P49),IF(L49&lt;=$L$1,HLOOKUP(M49,Ouderschapsverlof!$S$40:$W$43,3,FALSE),0),0))</f>
        <v>0</v>
      </c>
      <c r="T49" s="2">
        <f t="shared" si="19"/>
        <v>47</v>
      </c>
      <c r="U49">
        <f t="shared" si="8"/>
        <v>4</v>
      </c>
      <c r="V49" s="2">
        <f t="shared" si="9"/>
        <v>1</v>
      </c>
      <c r="W49" s="2">
        <f t="shared" si="10"/>
        <v>1</v>
      </c>
      <c r="X49" s="6" t="b">
        <f t="shared" si="11"/>
        <v>1</v>
      </c>
      <c r="Y49" s="6">
        <f>IF(OR(U49=6,U49=7),0,IF(NOT(X49),0,IF(T49&lt;=$T$1,HLOOKUP(U49,Ouderschapsverlof!$S$55:$W$57,3,FALSE),0)))</f>
        <v>0</v>
      </c>
      <c r="Z49" s="6">
        <f>IF(OR(U49=6,U49=7),0,IF(NOT(X49),IF(T49&lt;=$T$1,HLOOKUP(U49,Ouderschapsverlof!$S$55:$W$57,3,FALSE),0),0))</f>
        <v>0</v>
      </c>
      <c r="AB49" s="2">
        <f t="shared" si="20"/>
        <v>47</v>
      </c>
      <c r="AC49">
        <f t="shared" si="12"/>
        <v>4</v>
      </c>
      <c r="AD49" s="2">
        <f t="shared" si="13"/>
        <v>1</v>
      </c>
      <c r="AE49" s="2">
        <f t="shared" si="14"/>
        <v>1</v>
      </c>
      <c r="AF49" s="6" t="b">
        <f t="shared" si="15"/>
        <v>1</v>
      </c>
      <c r="AG49" s="6">
        <f>IF(OR(AC49=6,AC49=7),0,IF(NOT(AF49),0,IF(AB49&lt;=$AB$1,HLOOKUP(AC49,Ouderschapsverlof!$S$67:$W$69,3,FALSE),0)))</f>
        <v>0</v>
      </c>
      <c r="AH49" s="6">
        <f>IF(OR(AC49=6,AC49=7),0,IF(NOT(AF49),IF(AB49&lt;=$AB$1,HLOOKUP(AC49,Ouderschapsverlof!$S$67:$W$69,3,FALSE),0),0))</f>
        <v>0</v>
      </c>
    </row>
    <row r="50" spans="1:34" x14ac:dyDescent="0.3">
      <c r="A50" s="2">
        <f t="shared" si="16"/>
        <v>48</v>
      </c>
      <c r="B50">
        <f t="shared" si="17"/>
        <v>5</v>
      </c>
      <c r="C50" s="2">
        <f t="shared" si="0"/>
        <v>1</v>
      </c>
      <c r="D50" s="2">
        <f t="shared" si="1"/>
        <v>1</v>
      </c>
      <c r="E50" s="6" t="b">
        <f t="shared" si="2"/>
        <v>1</v>
      </c>
      <c r="F50" s="6">
        <f>IF(OR(B50=6,B50=7),0,IF(NOT(E50),0,IF(A50&lt;=$A$1,HLOOKUP(B50,Ouderschapsverlof!$S$28:$W$30,3,FALSE),0)))</f>
        <v>0</v>
      </c>
      <c r="G50" s="6">
        <f>IF(OR(B50=6,B50=7),0,IF(NOT(E50),IF(A50&lt;=$A$1,HLOOKUP(B50,Ouderschapsverlof!$S$28:$W$30,3,FALSE),0),0))</f>
        <v>0</v>
      </c>
      <c r="H50" s="7">
        <f t="shared" si="3"/>
        <v>0</v>
      </c>
      <c r="I50" s="2">
        <f>IF($D$1=1,SMALL(Vakantie!$C$4:$C$63,49),IF($D$1=2,SMALL(Vakantie!$H$4:$H$63,49),SMALL(Vakantie!$M$4:$M$63,49)))</f>
        <v>46377</v>
      </c>
      <c r="J50" s="2">
        <f>IF($D$1=1,VLOOKUP(I50,Vakantie!$C$4:$D$63,2,FALSE),IF($D$1=2,VLOOKUP(I50,Vakantie!$H$4:$I$63,2,FALSE),VLOOKUP(I50,Vakantie!$M$4:$N$63,2,FALSE)))</f>
        <v>46390</v>
      </c>
      <c r="L50" s="2">
        <f t="shared" si="18"/>
        <v>48</v>
      </c>
      <c r="M50">
        <f t="shared" si="4"/>
        <v>5</v>
      </c>
      <c r="N50" s="2">
        <f t="shared" si="5"/>
        <v>1</v>
      </c>
      <c r="O50" s="2">
        <f t="shared" si="6"/>
        <v>1</v>
      </c>
      <c r="P50" s="6" t="b">
        <f t="shared" si="7"/>
        <v>1</v>
      </c>
      <c r="Q50" s="6">
        <f>IF(OR(M50=6,M50=7),0,IF(NOT(P50),0,IF(L50&lt;=$L$1,HLOOKUP(M50,Ouderschapsverlof!$S$40:$W$43,3,FALSE),0)))</f>
        <v>0</v>
      </c>
      <c r="R50" s="6">
        <f>IF(OR(M50=6,M50=7),0,IF(NOT(P50),IF(L50&lt;=$L$1,HLOOKUP(M50,Ouderschapsverlof!$S$40:$W$43,3,FALSE),0),0))</f>
        <v>0</v>
      </c>
      <c r="T50" s="2">
        <f t="shared" si="19"/>
        <v>48</v>
      </c>
      <c r="U50">
        <f t="shared" si="8"/>
        <v>5</v>
      </c>
      <c r="V50" s="2">
        <f t="shared" si="9"/>
        <v>1</v>
      </c>
      <c r="W50" s="2">
        <f t="shared" si="10"/>
        <v>1</v>
      </c>
      <c r="X50" s="6" t="b">
        <f t="shared" si="11"/>
        <v>1</v>
      </c>
      <c r="Y50" s="6">
        <f>IF(OR(U50=6,U50=7),0,IF(NOT(X50),0,IF(T50&lt;=$T$1,HLOOKUP(U50,Ouderschapsverlof!$S$55:$W$57,3,FALSE),0)))</f>
        <v>0</v>
      </c>
      <c r="Z50" s="6">
        <f>IF(OR(U50=6,U50=7),0,IF(NOT(X50),IF(T50&lt;=$T$1,HLOOKUP(U50,Ouderschapsverlof!$S$55:$W$57,3,FALSE),0),0))</f>
        <v>0</v>
      </c>
      <c r="AB50" s="2">
        <f t="shared" si="20"/>
        <v>48</v>
      </c>
      <c r="AC50">
        <f t="shared" si="12"/>
        <v>5</v>
      </c>
      <c r="AD50" s="2">
        <f t="shared" si="13"/>
        <v>1</v>
      </c>
      <c r="AE50" s="2">
        <f t="shared" si="14"/>
        <v>1</v>
      </c>
      <c r="AF50" s="6" t="b">
        <f t="shared" si="15"/>
        <v>1</v>
      </c>
      <c r="AG50" s="6">
        <f>IF(OR(AC50=6,AC50=7),0,IF(NOT(AF50),0,IF(AB50&lt;=$AB$1,HLOOKUP(AC50,Ouderschapsverlof!$S$67:$W$69,3,FALSE),0)))</f>
        <v>0</v>
      </c>
      <c r="AH50" s="6">
        <f>IF(OR(AC50=6,AC50=7),0,IF(NOT(AF50),IF(AB50&lt;=$AB$1,HLOOKUP(AC50,Ouderschapsverlof!$S$67:$W$69,3,FALSE),0),0))</f>
        <v>0</v>
      </c>
    </row>
    <row r="51" spans="1:34" x14ac:dyDescent="0.3">
      <c r="A51" s="2">
        <f t="shared" si="16"/>
        <v>49</v>
      </c>
      <c r="B51">
        <f t="shared" si="17"/>
        <v>6</v>
      </c>
      <c r="C51" s="2">
        <f t="shared" si="0"/>
        <v>1</v>
      </c>
      <c r="D51" s="2">
        <f t="shared" si="1"/>
        <v>1</v>
      </c>
      <c r="E51" s="6" t="b">
        <f t="shared" si="2"/>
        <v>1</v>
      </c>
      <c r="F51" s="6">
        <f>IF(OR(B51=6,B51=7),0,IF(NOT(E51),0,IF(A51&lt;=$A$1,HLOOKUP(B51,Ouderschapsverlof!$S$28:$W$30,3,FALSE),0)))</f>
        <v>0</v>
      </c>
      <c r="G51" s="6">
        <f>IF(OR(B51=6,B51=7),0,IF(NOT(E51),IF(A51&lt;=$A$1,HLOOKUP(B51,Ouderschapsverlof!$S$28:$W$30,3,FALSE),0),0))</f>
        <v>0</v>
      </c>
      <c r="H51" s="7">
        <f t="shared" si="3"/>
        <v>0</v>
      </c>
      <c r="I51" s="2">
        <f>IF($D$1=1,SMALL(Vakantie!$C$4:$C$63,50),IF($D$1=2,SMALL(Vakantie!$H$4:$H$63,50),SMALL(Vakantie!$M$4:$M$63,50)))</f>
        <v>46440</v>
      </c>
      <c r="J51" s="2">
        <f>IF($D$1=1,VLOOKUP(I51,Vakantie!$C$4:$D$63,2,FALSE),IF($D$1=2,VLOOKUP(I51,Vakantie!$H$4:$I$63,2,FALSE),VLOOKUP(I51,Vakantie!$M$4:$N$63,2,FALSE)))</f>
        <v>46446</v>
      </c>
      <c r="L51" s="2">
        <f t="shared" si="18"/>
        <v>49</v>
      </c>
      <c r="M51">
        <f t="shared" si="4"/>
        <v>6</v>
      </c>
      <c r="N51" s="2">
        <f t="shared" si="5"/>
        <v>1</v>
      </c>
      <c r="O51" s="2">
        <f t="shared" si="6"/>
        <v>1</v>
      </c>
      <c r="P51" s="6" t="b">
        <f t="shared" si="7"/>
        <v>1</v>
      </c>
      <c r="Q51" s="6">
        <f>IF(OR(M51=6,M51=7),0,IF(NOT(P51),0,IF(L51&lt;=$L$1,HLOOKUP(M51,Ouderschapsverlof!$S$40:$W$43,3,FALSE),0)))</f>
        <v>0</v>
      </c>
      <c r="R51" s="6">
        <f>IF(OR(M51=6,M51=7),0,IF(NOT(P51),IF(L51&lt;=$L$1,HLOOKUP(M51,Ouderschapsverlof!$S$40:$W$43,3,FALSE),0),0))</f>
        <v>0</v>
      </c>
      <c r="T51" s="2">
        <f t="shared" si="19"/>
        <v>49</v>
      </c>
      <c r="U51">
        <f t="shared" si="8"/>
        <v>6</v>
      </c>
      <c r="V51" s="2">
        <f t="shared" si="9"/>
        <v>1</v>
      </c>
      <c r="W51" s="2">
        <f t="shared" si="10"/>
        <v>1</v>
      </c>
      <c r="X51" s="6" t="b">
        <f t="shared" si="11"/>
        <v>1</v>
      </c>
      <c r="Y51" s="6">
        <f>IF(OR(U51=6,U51=7),0,IF(NOT(X51),0,IF(T51&lt;=$T$1,HLOOKUP(U51,Ouderschapsverlof!$S$55:$W$57,3,FALSE),0)))</f>
        <v>0</v>
      </c>
      <c r="Z51" s="6">
        <f>IF(OR(U51=6,U51=7),0,IF(NOT(X51),IF(T51&lt;=$T$1,HLOOKUP(U51,Ouderschapsverlof!$S$55:$W$57,3,FALSE),0),0))</f>
        <v>0</v>
      </c>
      <c r="AB51" s="2">
        <f t="shared" si="20"/>
        <v>49</v>
      </c>
      <c r="AC51">
        <f t="shared" si="12"/>
        <v>6</v>
      </c>
      <c r="AD51" s="2">
        <f t="shared" si="13"/>
        <v>1</v>
      </c>
      <c r="AE51" s="2">
        <f t="shared" si="14"/>
        <v>1</v>
      </c>
      <c r="AF51" s="6" t="b">
        <f t="shared" si="15"/>
        <v>1</v>
      </c>
      <c r="AG51" s="6">
        <f>IF(OR(AC51=6,AC51=7),0,IF(NOT(AF51),0,IF(AB51&lt;=$AB$1,HLOOKUP(AC51,Ouderschapsverlof!$S$67:$W$69,3,FALSE),0)))</f>
        <v>0</v>
      </c>
      <c r="AH51" s="6">
        <f>IF(OR(AC51=6,AC51=7),0,IF(NOT(AF51),IF(AB51&lt;=$AB$1,HLOOKUP(AC51,Ouderschapsverlof!$S$67:$W$69,3,FALSE),0),0))</f>
        <v>0</v>
      </c>
    </row>
    <row r="52" spans="1:34" x14ac:dyDescent="0.3">
      <c r="A52" s="2">
        <f t="shared" si="16"/>
        <v>50</v>
      </c>
      <c r="B52">
        <f t="shared" si="17"/>
        <v>7</v>
      </c>
      <c r="C52" s="2">
        <f t="shared" si="0"/>
        <v>1</v>
      </c>
      <c r="D52" s="2">
        <f t="shared" si="1"/>
        <v>1</v>
      </c>
      <c r="E52" s="6" t="b">
        <f t="shared" si="2"/>
        <v>1</v>
      </c>
      <c r="F52" s="6">
        <f>IF(OR(B52=6,B52=7),0,IF(NOT(E52),0,IF(A52&lt;=$A$1,HLOOKUP(B52,Ouderschapsverlof!$S$28:$W$30,3,FALSE),0)))</f>
        <v>0</v>
      </c>
      <c r="G52" s="6">
        <f>IF(OR(B52=6,B52=7),0,IF(NOT(E52),IF(A52&lt;=$A$1,HLOOKUP(B52,Ouderschapsverlof!$S$28:$W$30,3,FALSE),0),0))</f>
        <v>0</v>
      </c>
      <c r="H52" s="7">
        <f t="shared" si="3"/>
        <v>0</v>
      </c>
      <c r="I52" s="2">
        <f>IF($D$1=1,SMALL(Vakantie!$C$4:$C$63,51),IF($D$1=2,SMALL(Vakantie!$H$4:$H$63,51),SMALL(Vakantie!$M$4:$M$63,51)))</f>
        <v>46472</v>
      </c>
      <c r="J52" s="2">
        <f>IF($D$1=1,VLOOKUP(I52,Vakantie!$C$4:$D$63,2,FALSE),IF($D$1=2,VLOOKUP(I52,Vakantie!$H$4:$I$63,2,FALSE),VLOOKUP(I52,Vakantie!$M$4:$N$63,2,FALSE)))</f>
        <v>46472</v>
      </c>
      <c r="L52" s="2">
        <f t="shared" si="18"/>
        <v>50</v>
      </c>
      <c r="M52">
        <f t="shared" si="4"/>
        <v>7</v>
      </c>
      <c r="N52" s="2">
        <f t="shared" si="5"/>
        <v>1</v>
      </c>
      <c r="O52" s="2">
        <f t="shared" si="6"/>
        <v>1</v>
      </c>
      <c r="P52" s="6" t="b">
        <f t="shared" si="7"/>
        <v>1</v>
      </c>
      <c r="Q52" s="6">
        <f>IF(OR(M52=6,M52=7),0,IF(NOT(P52),0,IF(L52&lt;=$L$1,HLOOKUP(M52,Ouderschapsverlof!$S$40:$W$43,3,FALSE),0)))</f>
        <v>0</v>
      </c>
      <c r="R52" s="6">
        <f>IF(OR(M52=6,M52=7),0,IF(NOT(P52),IF(L52&lt;=$L$1,HLOOKUP(M52,Ouderschapsverlof!$S$40:$W$43,3,FALSE),0),0))</f>
        <v>0</v>
      </c>
      <c r="T52" s="2">
        <f t="shared" si="19"/>
        <v>50</v>
      </c>
      <c r="U52">
        <f t="shared" si="8"/>
        <v>7</v>
      </c>
      <c r="V52" s="2">
        <f t="shared" si="9"/>
        <v>1</v>
      </c>
      <c r="W52" s="2">
        <f t="shared" si="10"/>
        <v>1</v>
      </c>
      <c r="X52" s="6" t="b">
        <f t="shared" si="11"/>
        <v>1</v>
      </c>
      <c r="Y52" s="6">
        <f>IF(OR(U52=6,U52=7),0,IF(NOT(X52),0,IF(T52&lt;=$T$1,HLOOKUP(U52,Ouderschapsverlof!$S$55:$W$57,3,FALSE),0)))</f>
        <v>0</v>
      </c>
      <c r="Z52" s="6">
        <f>IF(OR(U52=6,U52=7),0,IF(NOT(X52),IF(T52&lt;=$T$1,HLOOKUP(U52,Ouderschapsverlof!$S$55:$W$57,3,FALSE),0),0))</f>
        <v>0</v>
      </c>
      <c r="AB52" s="2">
        <f t="shared" si="20"/>
        <v>50</v>
      </c>
      <c r="AC52">
        <f t="shared" si="12"/>
        <v>7</v>
      </c>
      <c r="AD52" s="2">
        <f t="shared" si="13"/>
        <v>1</v>
      </c>
      <c r="AE52" s="2">
        <f t="shared" si="14"/>
        <v>1</v>
      </c>
      <c r="AF52" s="6" t="b">
        <f t="shared" si="15"/>
        <v>1</v>
      </c>
      <c r="AG52" s="6">
        <f>IF(OR(AC52=6,AC52=7),0,IF(NOT(AF52),0,IF(AB52&lt;=$AB$1,HLOOKUP(AC52,Ouderschapsverlof!$S$67:$W$69,3,FALSE),0)))</f>
        <v>0</v>
      </c>
      <c r="AH52" s="6">
        <f>IF(OR(AC52=6,AC52=7),0,IF(NOT(AF52),IF(AB52&lt;=$AB$1,HLOOKUP(AC52,Ouderschapsverlof!$S$67:$W$69,3,FALSE),0),0))</f>
        <v>0</v>
      </c>
    </row>
    <row r="53" spans="1:34" x14ac:dyDescent="0.3">
      <c r="A53" s="2">
        <f t="shared" si="16"/>
        <v>51</v>
      </c>
      <c r="B53">
        <f t="shared" si="17"/>
        <v>1</v>
      </c>
      <c r="C53" s="2">
        <f t="shared" si="0"/>
        <v>1</v>
      </c>
      <c r="D53" s="2">
        <f t="shared" si="1"/>
        <v>1</v>
      </c>
      <c r="E53" s="6" t="b">
        <f t="shared" si="2"/>
        <v>1</v>
      </c>
      <c r="F53" s="6">
        <f>IF(OR(B53=6,B53=7),0,IF(NOT(E53),0,IF(A53&lt;=$A$1,HLOOKUP(B53,Ouderschapsverlof!$S$28:$W$30,3,FALSE),0)))</f>
        <v>0</v>
      </c>
      <c r="G53" s="6">
        <f>IF(OR(B53=6,B53=7),0,IF(NOT(E53),IF(A53&lt;=$A$1,HLOOKUP(B53,Ouderschapsverlof!$S$28:$W$30,3,FALSE),0),0))</f>
        <v>0</v>
      </c>
      <c r="H53" s="7">
        <f t="shared" si="3"/>
        <v>0</v>
      </c>
      <c r="I53" s="2">
        <f>IF($D$1=1,SMALL(Vakantie!$C$4:$C$63,52),IF($D$1=2,SMALL(Vakantie!$H$4:$H$63,52),SMALL(Vakantie!$M$4:$M$63,52)))</f>
        <v>46475</v>
      </c>
      <c r="J53" s="2">
        <f>IF($D$1=1,VLOOKUP(I53,Vakantie!$C$4:$D$63,2,FALSE),IF($D$1=2,VLOOKUP(I53,Vakantie!$H$4:$I$63,2,FALSE),VLOOKUP(I53,Vakantie!$M$4:$N$63,2,FALSE)))</f>
        <v>46475</v>
      </c>
      <c r="L53" s="2">
        <f t="shared" si="18"/>
        <v>51</v>
      </c>
      <c r="M53">
        <f t="shared" si="4"/>
        <v>1</v>
      </c>
      <c r="N53" s="2">
        <f t="shared" si="5"/>
        <v>1</v>
      </c>
      <c r="O53" s="2">
        <f t="shared" si="6"/>
        <v>1</v>
      </c>
      <c r="P53" s="6" t="b">
        <f t="shared" si="7"/>
        <v>1</v>
      </c>
      <c r="Q53" s="6">
        <f>IF(OR(M53=6,M53=7),0,IF(NOT(P53),0,IF(L53&lt;=$L$1,HLOOKUP(M53,Ouderschapsverlof!$S$40:$W$43,3,FALSE),0)))</f>
        <v>0</v>
      </c>
      <c r="R53" s="6">
        <f>IF(OR(M53=6,M53=7),0,IF(NOT(P53),IF(L53&lt;=$L$1,HLOOKUP(M53,Ouderschapsverlof!$S$40:$W$43,3,FALSE),0),0))</f>
        <v>0</v>
      </c>
      <c r="T53" s="2">
        <f t="shared" si="19"/>
        <v>51</v>
      </c>
      <c r="U53">
        <f t="shared" si="8"/>
        <v>1</v>
      </c>
      <c r="V53" s="2">
        <f t="shared" si="9"/>
        <v>1</v>
      </c>
      <c r="W53" s="2">
        <f t="shared" si="10"/>
        <v>1</v>
      </c>
      <c r="X53" s="6" t="b">
        <f t="shared" si="11"/>
        <v>1</v>
      </c>
      <c r="Y53" s="6">
        <f>IF(OR(U53=6,U53=7),0,IF(NOT(X53),0,IF(T53&lt;=$T$1,HLOOKUP(U53,Ouderschapsverlof!$S$55:$W$57,3,FALSE),0)))</f>
        <v>0</v>
      </c>
      <c r="Z53" s="6">
        <f>IF(OR(U53=6,U53=7),0,IF(NOT(X53),IF(T53&lt;=$T$1,HLOOKUP(U53,Ouderschapsverlof!$S$55:$W$57,3,FALSE),0),0))</f>
        <v>0</v>
      </c>
      <c r="AB53" s="2">
        <f t="shared" si="20"/>
        <v>51</v>
      </c>
      <c r="AC53">
        <f t="shared" si="12"/>
        <v>1</v>
      </c>
      <c r="AD53" s="2">
        <f t="shared" si="13"/>
        <v>1</v>
      </c>
      <c r="AE53" s="2">
        <f t="shared" si="14"/>
        <v>1</v>
      </c>
      <c r="AF53" s="6" t="b">
        <f t="shared" si="15"/>
        <v>1</v>
      </c>
      <c r="AG53" s="6">
        <f>IF(OR(AC53=6,AC53=7),0,IF(NOT(AF53),0,IF(AB53&lt;=$AB$1,HLOOKUP(AC53,Ouderschapsverlof!$S$67:$W$69,3,FALSE),0)))</f>
        <v>0</v>
      </c>
      <c r="AH53" s="6">
        <f>IF(OR(AC53=6,AC53=7),0,IF(NOT(AF53),IF(AB53&lt;=$AB$1,HLOOKUP(AC53,Ouderschapsverlof!$S$67:$W$69,3,FALSE),0),0))</f>
        <v>0</v>
      </c>
    </row>
    <row r="54" spans="1:34" x14ac:dyDescent="0.3">
      <c r="A54" s="2">
        <f t="shared" si="16"/>
        <v>52</v>
      </c>
      <c r="B54">
        <f t="shared" si="17"/>
        <v>2</v>
      </c>
      <c r="C54" s="2">
        <f t="shared" si="0"/>
        <v>1</v>
      </c>
      <c r="D54" s="2">
        <f t="shared" si="1"/>
        <v>1</v>
      </c>
      <c r="E54" s="6" t="b">
        <f t="shared" si="2"/>
        <v>1</v>
      </c>
      <c r="F54" s="6">
        <f>IF(OR(B54=6,B54=7),0,IF(NOT(E54),0,IF(A54&lt;=$A$1,HLOOKUP(B54,Ouderschapsverlof!$S$28:$W$30,3,FALSE),0)))</f>
        <v>0</v>
      </c>
      <c r="G54" s="6">
        <f>IF(OR(B54=6,B54=7),0,IF(NOT(E54),IF(A54&lt;=$A$1,HLOOKUP(B54,Ouderschapsverlof!$S$28:$W$30,3,FALSE),0),0))</f>
        <v>0</v>
      </c>
      <c r="H54" s="7">
        <f t="shared" si="3"/>
        <v>0</v>
      </c>
      <c r="I54" s="2">
        <f>IF($D$1=1,SMALL(Vakantie!$C$4:$C$63,53),IF($D$1=2,SMALL(Vakantie!$H$4:$H$63,53),SMALL(Vakantie!$M$4:$M$63,53)))</f>
        <v>46503</v>
      </c>
      <c r="J54" s="2">
        <f>IF($D$1=1,VLOOKUP(I54,Vakantie!$C$4:$D$63,2,FALSE),IF($D$1=2,VLOOKUP(I54,Vakantie!$H$4:$I$63,2,FALSE),VLOOKUP(I54,Vakantie!$M$4:$N$63,2,FALSE)))</f>
        <v>46509</v>
      </c>
      <c r="L54" s="2">
        <f t="shared" si="18"/>
        <v>52</v>
      </c>
      <c r="M54">
        <f t="shared" si="4"/>
        <v>2</v>
      </c>
      <c r="N54" s="2">
        <f t="shared" si="5"/>
        <v>1</v>
      </c>
      <c r="O54" s="2">
        <f t="shared" si="6"/>
        <v>1</v>
      </c>
      <c r="P54" s="6" t="b">
        <f t="shared" si="7"/>
        <v>1</v>
      </c>
      <c r="Q54" s="6">
        <f>IF(OR(M54=6,M54=7),0,IF(NOT(P54),0,IF(L54&lt;=$L$1,HLOOKUP(M54,Ouderschapsverlof!$S$40:$W$43,3,FALSE),0)))</f>
        <v>0</v>
      </c>
      <c r="R54" s="6">
        <f>IF(OR(M54=6,M54=7),0,IF(NOT(P54),IF(L54&lt;=$L$1,HLOOKUP(M54,Ouderschapsverlof!$S$40:$W$43,3,FALSE),0),0))</f>
        <v>0</v>
      </c>
      <c r="T54" s="2">
        <f t="shared" si="19"/>
        <v>52</v>
      </c>
      <c r="U54">
        <f t="shared" si="8"/>
        <v>2</v>
      </c>
      <c r="V54" s="2">
        <f t="shared" si="9"/>
        <v>1</v>
      </c>
      <c r="W54" s="2">
        <f t="shared" si="10"/>
        <v>1</v>
      </c>
      <c r="X54" s="6" t="b">
        <f t="shared" si="11"/>
        <v>1</v>
      </c>
      <c r="Y54" s="6">
        <f>IF(OR(U54=6,U54=7),0,IF(NOT(X54),0,IF(T54&lt;=$T$1,HLOOKUP(U54,Ouderschapsverlof!$S$55:$W$57,3,FALSE),0)))</f>
        <v>0</v>
      </c>
      <c r="Z54" s="6">
        <f>IF(OR(U54=6,U54=7),0,IF(NOT(X54),IF(T54&lt;=$T$1,HLOOKUP(U54,Ouderschapsverlof!$S$55:$W$57,3,FALSE),0),0))</f>
        <v>0</v>
      </c>
      <c r="AB54" s="2">
        <f t="shared" si="20"/>
        <v>52</v>
      </c>
      <c r="AC54">
        <f t="shared" si="12"/>
        <v>2</v>
      </c>
      <c r="AD54" s="2">
        <f t="shared" si="13"/>
        <v>1</v>
      </c>
      <c r="AE54" s="2">
        <f t="shared" si="14"/>
        <v>1</v>
      </c>
      <c r="AF54" s="6" t="b">
        <f t="shared" si="15"/>
        <v>1</v>
      </c>
      <c r="AG54" s="6">
        <f>IF(OR(AC54=6,AC54=7),0,IF(NOT(AF54),0,IF(AB54&lt;=$AB$1,HLOOKUP(AC54,Ouderschapsverlof!$S$67:$W$69,3,FALSE),0)))</f>
        <v>0</v>
      </c>
      <c r="AH54" s="6">
        <f>IF(OR(AC54=6,AC54=7),0,IF(NOT(AF54),IF(AB54&lt;=$AB$1,HLOOKUP(AC54,Ouderschapsverlof!$S$67:$W$69,3,FALSE),0),0))</f>
        <v>0</v>
      </c>
    </row>
    <row r="55" spans="1:34" x14ac:dyDescent="0.3">
      <c r="A55" s="2">
        <f t="shared" si="16"/>
        <v>53</v>
      </c>
      <c r="B55">
        <f t="shared" si="17"/>
        <v>3</v>
      </c>
      <c r="C55" s="2">
        <f t="shared" si="0"/>
        <v>1</v>
      </c>
      <c r="D55" s="2">
        <f t="shared" si="1"/>
        <v>1</v>
      </c>
      <c r="E55" s="6" t="b">
        <f t="shared" si="2"/>
        <v>1</v>
      </c>
      <c r="F55" s="6">
        <f>IF(OR(B55=6,B55=7),0,IF(NOT(E55),0,IF(A55&lt;=$A$1,HLOOKUP(B55,Ouderschapsverlof!$S$28:$W$30,3,FALSE),0)))</f>
        <v>0</v>
      </c>
      <c r="G55" s="6">
        <f>IF(OR(B55=6,B55=7),0,IF(NOT(E55),IF(A55&lt;=$A$1,HLOOKUP(B55,Ouderschapsverlof!$S$28:$W$30,3,FALSE),0),0))</f>
        <v>0</v>
      </c>
      <c r="H55" s="7">
        <f t="shared" si="3"/>
        <v>1</v>
      </c>
      <c r="I55" s="2">
        <f>IF($D$1=1,SMALL(Vakantie!$C$4:$C$63,54),IF($D$1=2,SMALL(Vakantie!$H$4:$H$63,54),SMALL(Vakantie!$M$4:$M$63,54)))</f>
        <v>46504</v>
      </c>
      <c r="J55" s="2">
        <f>IF($D$1=1,VLOOKUP(I55,Vakantie!$C$4:$D$63,2,FALSE),IF($D$1=2,VLOOKUP(I55,Vakantie!$H$4:$I$63,2,FALSE),VLOOKUP(I55,Vakantie!$M$4:$N$63,2,FALSE)))</f>
        <v>46504</v>
      </c>
      <c r="L55" s="2">
        <f t="shared" si="18"/>
        <v>53</v>
      </c>
      <c r="M55">
        <f t="shared" si="4"/>
        <v>3</v>
      </c>
      <c r="N55" s="2">
        <f t="shared" si="5"/>
        <v>1</v>
      </c>
      <c r="O55" s="2">
        <f t="shared" si="6"/>
        <v>1</v>
      </c>
      <c r="P55" s="6" t="b">
        <f t="shared" si="7"/>
        <v>1</v>
      </c>
      <c r="Q55" s="6">
        <f>IF(OR(M55=6,M55=7),0,IF(NOT(P55),0,IF(L55&lt;=$L$1,HLOOKUP(M55,Ouderschapsverlof!$S$40:$W$43,3,FALSE),0)))</f>
        <v>0</v>
      </c>
      <c r="R55" s="6">
        <f>IF(OR(M55=6,M55=7),0,IF(NOT(P55),IF(L55&lt;=$L$1,HLOOKUP(M55,Ouderschapsverlof!$S$40:$W$43,3,FALSE),0),0))</f>
        <v>0</v>
      </c>
      <c r="T55" s="2">
        <f t="shared" si="19"/>
        <v>53</v>
      </c>
      <c r="U55">
        <f t="shared" si="8"/>
        <v>3</v>
      </c>
      <c r="V55" s="2">
        <f t="shared" si="9"/>
        <v>1</v>
      </c>
      <c r="W55" s="2">
        <f t="shared" si="10"/>
        <v>1</v>
      </c>
      <c r="X55" s="6" t="b">
        <f t="shared" si="11"/>
        <v>1</v>
      </c>
      <c r="Y55" s="6">
        <f>IF(OR(U55=6,U55=7),0,IF(NOT(X55),0,IF(T55&lt;=$T$1,HLOOKUP(U55,Ouderschapsverlof!$S$55:$W$57,3,FALSE),0)))</f>
        <v>0</v>
      </c>
      <c r="Z55" s="6">
        <f>IF(OR(U55=6,U55=7),0,IF(NOT(X55),IF(T55&lt;=$T$1,HLOOKUP(U55,Ouderschapsverlof!$S$55:$W$57,3,FALSE),0),0))</f>
        <v>0</v>
      </c>
      <c r="AB55" s="2">
        <f t="shared" si="20"/>
        <v>53</v>
      </c>
      <c r="AC55">
        <f t="shared" si="12"/>
        <v>3</v>
      </c>
      <c r="AD55" s="2">
        <f t="shared" si="13"/>
        <v>1</v>
      </c>
      <c r="AE55" s="2">
        <f t="shared" si="14"/>
        <v>1</v>
      </c>
      <c r="AF55" s="6" t="b">
        <f t="shared" si="15"/>
        <v>1</v>
      </c>
      <c r="AG55" s="6">
        <f>IF(OR(AC55=6,AC55=7),0,IF(NOT(AF55),0,IF(AB55&lt;=$AB$1,HLOOKUP(AC55,Ouderschapsverlof!$S$67:$W$69,3,FALSE),0)))</f>
        <v>0</v>
      </c>
      <c r="AH55" s="6">
        <f>IF(OR(AC55=6,AC55=7),0,IF(NOT(AF55),IF(AB55&lt;=$AB$1,HLOOKUP(AC55,Ouderschapsverlof!$S$67:$W$69,3,FALSE),0),0))</f>
        <v>0</v>
      </c>
    </row>
    <row r="56" spans="1:34" x14ac:dyDescent="0.3">
      <c r="A56" s="2">
        <f t="shared" si="16"/>
        <v>54</v>
      </c>
      <c r="B56">
        <f t="shared" si="17"/>
        <v>4</v>
      </c>
      <c r="C56" s="2">
        <f t="shared" si="0"/>
        <v>1</v>
      </c>
      <c r="D56" s="2">
        <f t="shared" si="1"/>
        <v>1</v>
      </c>
      <c r="E56" s="6" t="b">
        <f t="shared" si="2"/>
        <v>1</v>
      </c>
      <c r="F56" s="6">
        <f>IF(OR(B56=6,B56=7),0,IF(NOT(E56),0,IF(A56&lt;=$A$1,HLOOKUP(B56,Ouderschapsverlof!$S$28:$W$30,3,FALSE),0)))</f>
        <v>0</v>
      </c>
      <c r="G56" s="6">
        <f>IF(OR(B56=6,B56=7),0,IF(NOT(E56),IF(A56&lt;=$A$1,HLOOKUP(B56,Ouderschapsverlof!$S$28:$W$30,3,FALSE),0),0))</f>
        <v>0</v>
      </c>
      <c r="H56" s="7">
        <f t="shared" si="3"/>
        <v>0</v>
      </c>
      <c r="I56" s="2">
        <f>IF($D$1=1,SMALL(Vakantie!$C$4:$C$63,55),IF($D$1=2,SMALL(Vakantie!$H$4:$H$63,55),SMALL(Vakantie!$M$4:$M$63,55)))</f>
        <v>46512</v>
      </c>
      <c r="J56" s="2">
        <f>IF($D$1=1,VLOOKUP(I56,Vakantie!$C$4:$D$63,2,FALSE),IF($D$1=2,VLOOKUP(I56,Vakantie!$H$4:$I$63,2,FALSE),VLOOKUP(I56,Vakantie!$M$4:$N$63,2,FALSE)))</f>
        <v>46512</v>
      </c>
      <c r="L56" s="2">
        <f t="shared" si="18"/>
        <v>54</v>
      </c>
      <c r="M56">
        <f t="shared" si="4"/>
        <v>4</v>
      </c>
      <c r="N56" s="2">
        <f t="shared" si="5"/>
        <v>1</v>
      </c>
      <c r="O56" s="2">
        <f t="shared" si="6"/>
        <v>1</v>
      </c>
      <c r="P56" s="6" t="b">
        <f t="shared" si="7"/>
        <v>1</v>
      </c>
      <c r="Q56" s="6">
        <f>IF(OR(M56=6,M56=7),0,IF(NOT(P56),0,IF(L56&lt;=$L$1,HLOOKUP(M56,Ouderschapsverlof!$S$40:$W$43,3,FALSE),0)))</f>
        <v>0</v>
      </c>
      <c r="R56" s="6">
        <f>IF(OR(M56=6,M56=7),0,IF(NOT(P56),IF(L56&lt;=$L$1,HLOOKUP(M56,Ouderschapsverlof!$S$40:$W$43,3,FALSE),0),0))</f>
        <v>0</v>
      </c>
      <c r="T56" s="2">
        <f t="shared" si="19"/>
        <v>54</v>
      </c>
      <c r="U56">
        <f t="shared" si="8"/>
        <v>4</v>
      </c>
      <c r="V56" s="2">
        <f t="shared" si="9"/>
        <v>1</v>
      </c>
      <c r="W56" s="2">
        <f t="shared" si="10"/>
        <v>1</v>
      </c>
      <c r="X56" s="6" t="b">
        <f t="shared" si="11"/>
        <v>1</v>
      </c>
      <c r="Y56" s="6">
        <f>IF(OR(U56=6,U56=7),0,IF(NOT(X56),0,IF(T56&lt;=$T$1,HLOOKUP(U56,Ouderschapsverlof!$S$55:$W$57,3,FALSE),0)))</f>
        <v>0</v>
      </c>
      <c r="Z56" s="6">
        <f>IF(OR(U56=6,U56=7),0,IF(NOT(X56),IF(T56&lt;=$T$1,HLOOKUP(U56,Ouderschapsverlof!$S$55:$W$57,3,FALSE),0),0))</f>
        <v>0</v>
      </c>
      <c r="AB56" s="2">
        <f t="shared" si="20"/>
        <v>54</v>
      </c>
      <c r="AC56">
        <f t="shared" si="12"/>
        <v>4</v>
      </c>
      <c r="AD56" s="2">
        <f t="shared" si="13"/>
        <v>1</v>
      </c>
      <c r="AE56" s="2">
        <f t="shared" si="14"/>
        <v>1</v>
      </c>
      <c r="AF56" s="6" t="b">
        <f t="shared" si="15"/>
        <v>1</v>
      </c>
      <c r="AG56" s="6">
        <f>IF(OR(AC56=6,AC56=7),0,IF(NOT(AF56),0,IF(AB56&lt;=$AB$1,HLOOKUP(AC56,Ouderschapsverlof!$S$67:$W$69,3,FALSE),0)))</f>
        <v>0</v>
      </c>
      <c r="AH56" s="6">
        <f>IF(OR(AC56=6,AC56=7),0,IF(NOT(AF56),IF(AB56&lt;=$AB$1,HLOOKUP(AC56,Ouderschapsverlof!$S$67:$W$69,3,FALSE),0),0))</f>
        <v>0</v>
      </c>
    </row>
    <row r="57" spans="1:34" x14ac:dyDescent="0.3">
      <c r="A57" s="2">
        <f t="shared" si="16"/>
        <v>55</v>
      </c>
      <c r="B57">
        <f t="shared" si="17"/>
        <v>5</v>
      </c>
      <c r="C57" s="2">
        <f t="shared" si="0"/>
        <v>1</v>
      </c>
      <c r="D57" s="2">
        <f t="shared" si="1"/>
        <v>1</v>
      </c>
      <c r="E57" s="6" t="b">
        <f t="shared" si="2"/>
        <v>1</v>
      </c>
      <c r="F57" s="6">
        <f>IF(OR(B57=6,B57=7),0,IF(NOT(E57),0,IF(A57&lt;=$A$1,HLOOKUP(B57,Ouderschapsverlof!$S$28:$W$30,3,FALSE),0)))</f>
        <v>0</v>
      </c>
      <c r="G57" s="6">
        <f>IF(OR(B57=6,B57=7),0,IF(NOT(E57),IF(A57&lt;=$A$1,HLOOKUP(B57,Ouderschapsverlof!$S$28:$W$30,3,FALSE),0),0))</f>
        <v>0</v>
      </c>
      <c r="H57" s="7">
        <f t="shared" si="3"/>
        <v>0</v>
      </c>
      <c r="I57" s="2">
        <f>IF($D$1=1,SMALL(Vakantie!$C$4:$C$63,56),IF($D$1=2,SMALL(Vakantie!$H$4:$H$63,56),SMALL(Vakantie!$M$4:$M$63,56)))</f>
        <v>46513</v>
      </c>
      <c r="J57" s="2">
        <f>IF($D$1=1,VLOOKUP(I57,Vakantie!$C$4:$D$63,2,FALSE),IF($D$1=2,VLOOKUP(I57,Vakantie!$H$4:$I$63,2,FALSE),VLOOKUP(I57,Vakantie!$M$4:$N$63,2,FALSE)))</f>
        <v>46513</v>
      </c>
      <c r="L57" s="2">
        <f t="shared" si="18"/>
        <v>55</v>
      </c>
      <c r="M57">
        <f t="shared" si="4"/>
        <v>5</v>
      </c>
      <c r="N57" s="2">
        <f t="shared" si="5"/>
        <v>1</v>
      </c>
      <c r="O57" s="2">
        <f t="shared" si="6"/>
        <v>1</v>
      </c>
      <c r="P57" s="6" t="b">
        <f t="shared" si="7"/>
        <v>1</v>
      </c>
      <c r="Q57" s="6">
        <f>IF(OR(M57=6,M57=7),0,IF(NOT(P57),0,IF(L57&lt;=$L$1,HLOOKUP(M57,Ouderschapsverlof!$S$40:$W$43,3,FALSE),0)))</f>
        <v>0</v>
      </c>
      <c r="R57" s="6">
        <f>IF(OR(M57=6,M57=7),0,IF(NOT(P57),IF(L57&lt;=$L$1,HLOOKUP(M57,Ouderschapsverlof!$S$40:$W$43,3,FALSE),0),0))</f>
        <v>0</v>
      </c>
      <c r="T57" s="2">
        <f t="shared" si="19"/>
        <v>55</v>
      </c>
      <c r="U57">
        <f t="shared" si="8"/>
        <v>5</v>
      </c>
      <c r="V57" s="2">
        <f t="shared" si="9"/>
        <v>1</v>
      </c>
      <c r="W57" s="2">
        <f t="shared" si="10"/>
        <v>1</v>
      </c>
      <c r="X57" s="6" t="b">
        <f t="shared" si="11"/>
        <v>1</v>
      </c>
      <c r="Y57" s="6">
        <f>IF(OR(U57=6,U57=7),0,IF(NOT(X57),0,IF(T57&lt;=$T$1,HLOOKUP(U57,Ouderschapsverlof!$S$55:$W$57,3,FALSE),0)))</f>
        <v>0</v>
      </c>
      <c r="Z57" s="6">
        <f>IF(OR(U57=6,U57=7),0,IF(NOT(X57),IF(T57&lt;=$T$1,HLOOKUP(U57,Ouderschapsverlof!$S$55:$W$57,3,FALSE),0),0))</f>
        <v>0</v>
      </c>
      <c r="AB57" s="2">
        <f t="shared" si="20"/>
        <v>55</v>
      </c>
      <c r="AC57">
        <f t="shared" si="12"/>
        <v>5</v>
      </c>
      <c r="AD57" s="2">
        <f t="shared" si="13"/>
        <v>1</v>
      </c>
      <c r="AE57" s="2">
        <f t="shared" si="14"/>
        <v>1</v>
      </c>
      <c r="AF57" s="6" t="b">
        <f t="shared" si="15"/>
        <v>1</v>
      </c>
      <c r="AG57" s="6">
        <f>IF(OR(AC57=6,AC57=7),0,IF(NOT(AF57),0,IF(AB57&lt;=$AB$1,HLOOKUP(AC57,Ouderschapsverlof!$S$67:$W$69,3,FALSE),0)))</f>
        <v>0</v>
      </c>
      <c r="AH57" s="6">
        <f>IF(OR(AC57=6,AC57=7),0,IF(NOT(AF57),IF(AB57&lt;=$AB$1,HLOOKUP(AC57,Ouderschapsverlof!$S$67:$W$69,3,FALSE),0),0))</f>
        <v>0</v>
      </c>
    </row>
    <row r="58" spans="1:34" x14ac:dyDescent="0.3">
      <c r="A58" s="2">
        <f t="shared" si="16"/>
        <v>56</v>
      </c>
      <c r="B58">
        <f t="shared" si="17"/>
        <v>6</v>
      </c>
      <c r="C58" s="2">
        <f t="shared" si="0"/>
        <v>1</v>
      </c>
      <c r="D58" s="2">
        <f t="shared" si="1"/>
        <v>1</v>
      </c>
      <c r="E58" s="6" t="b">
        <f t="shared" si="2"/>
        <v>1</v>
      </c>
      <c r="F58" s="6">
        <f>IF(OR(B58=6,B58=7),0,IF(NOT(E58),0,IF(A58&lt;=$A$1,HLOOKUP(B58,Ouderschapsverlof!$S$28:$W$30,3,FALSE),0)))</f>
        <v>0</v>
      </c>
      <c r="G58" s="6">
        <f>IF(OR(B58=6,B58=7),0,IF(NOT(E58),IF(A58&lt;=$A$1,HLOOKUP(B58,Ouderschapsverlof!$S$28:$W$30,3,FALSE),0),0))</f>
        <v>0</v>
      </c>
      <c r="H58" s="7">
        <f t="shared" si="3"/>
        <v>0</v>
      </c>
      <c r="I58" s="2">
        <f>IF($D$1=1,SMALL(Vakantie!$C$4:$C$63,57),IF($D$1=2,SMALL(Vakantie!$H$4:$H$63,57),SMALL(Vakantie!$M$4:$M$63,57)))</f>
        <v>46524</v>
      </c>
      <c r="J58" s="2">
        <f>IF($D$1=1,VLOOKUP(I58,Vakantie!$C$4:$D$63,2,FALSE),IF($D$1=2,VLOOKUP(I58,Vakantie!$H$4:$I$63,2,FALSE),VLOOKUP(I58,Vakantie!$M$4:$N$63,2,FALSE)))</f>
        <v>46524</v>
      </c>
      <c r="L58" s="2">
        <f t="shared" si="18"/>
        <v>56</v>
      </c>
      <c r="M58">
        <f t="shared" si="4"/>
        <v>6</v>
      </c>
      <c r="N58" s="2">
        <f t="shared" si="5"/>
        <v>1</v>
      </c>
      <c r="O58" s="2">
        <f t="shared" si="6"/>
        <v>1</v>
      </c>
      <c r="P58" s="6" t="b">
        <f t="shared" si="7"/>
        <v>1</v>
      </c>
      <c r="Q58" s="6">
        <f>IF(OR(M58=6,M58=7),0,IF(NOT(P58),0,IF(L58&lt;=$L$1,HLOOKUP(M58,Ouderschapsverlof!$S$40:$W$43,3,FALSE),0)))</f>
        <v>0</v>
      </c>
      <c r="R58" s="6">
        <f>IF(OR(M58=6,M58=7),0,IF(NOT(P58),IF(L58&lt;=$L$1,HLOOKUP(M58,Ouderschapsverlof!$S$40:$W$43,3,FALSE),0),0))</f>
        <v>0</v>
      </c>
      <c r="T58" s="2">
        <f t="shared" si="19"/>
        <v>56</v>
      </c>
      <c r="U58">
        <f t="shared" si="8"/>
        <v>6</v>
      </c>
      <c r="V58" s="2">
        <f t="shared" si="9"/>
        <v>1</v>
      </c>
      <c r="W58" s="2">
        <f t="shared" si="10"/>
        <v>1</v>
      </c>
      <c r="X58" s="6" t="b">
        <f t="shared" si="11"/>
        <v>1</v>
      </c>
      <c r="Y58" s="6">
        <f>IF(OR(U58=6,U58=7),0,IF(NOT(X58),0,IF(T58&lt;=$T$1,HLOOKUP(U58,Ouderschapsverlof!$S$55:$W$57,3,FALSE),0)))</f>
        <v>0</v>
      </c>
      <c r="Z58" s="6">
        <f>IF(OR(U58=6,U58=7),0,IF(NOT(X58),IF(T58&lt;=$T$1,HLOOKUP(U58,Ouderschapsverlof!$S$55:$W$57,3,FALSE),0),0))</f>
        <v>0</v>
      </c>
      <c r="AB58" s="2">
        <f t="shared" si="20"/>
        <v>56</v>
      </c>
      <c r="AC58">
        <f t="shared" si="12"/>
        <v>6</v>
      </c>
      <c r="AD58" s="2">
        <f t="shared" si="13"/>
        <v>1</v>
      </c>
      <c r="AE58" s="2">
        <f t="shared" si="14"/>
        <v>1</v>
      </c>
      <c r="AF58" s="6" t="b">
        <f t="shared" si="15"/>
        <v>1</v>
      </c>
      <c r="AG58" s="6">
        <f>IF(OR(AC58=6,AC58=7),0,IF(NOT(AF58),0,IF(AB58&lt;=$AB$1,HLOOKUP(AC58,Ouderschapsverlof!$S$67:$W$69,3,FALSE),0)))</f>
        <v>0</v>
      </c>
      <c r="AH58" s="6">
        <f>IF(OR(AC58=6,AC58=7),0,IF(NOT(AF58),IF(AB58&lt;=$AB$1,HLOOKUP(AC58,Ouderschapsverlof!$S$67:$W$69,3,FALSE),0),0))</f>
        <v>0</v>
      </c>
    </row>
    <row r="59" spans="1:34" x14ac:dyDescent="0.3">
      <c r="A59" s="2">
        <f t="shared" si="16"/>
        <v>57</v>
      </c>
      <c r="B59">
        <f t="shared" si="17"/>
        <v>7</v>
      </c>
      <c r="C59" s="2">
        <f t="shared" si="0"/>
        <v>1</v>
      </c>
      <c r="D59" s="2">
        <f t="shared" si="1"/>
        <v>1</v>
      </c>
      <c r="E59" s="6" t="b">
        <f t="shared" si="2"/>
        <v>1</v>
      </c>
      <c r="F59" s="6">
        <f>IF(OR(B59=6,B59=7),0,IF(NOT(E59),0,IF(A59&lt;=$A$1,HLOOKUP(B59,Ouderschapsverlof!$S$28:$W$30,3,FALSE),0)))</f>
        <v>0</v>
      </c>
      <c r="G59" s="6">
        <f>IF(OR(B59=6,B59=7),0,IF(NOT(E59),IF(A59&lt;=$A$1,HLOOKUP(B59,Ouderschapsverlof!$S$28:$W$30,3,FALSE),0),0))</f>
        <v>0</v>
      </c>
      <c r="H59" s="7">
        <f t="shared" si="3"/>
        <v>0</v>
      </c>
      <c r="I59" s="2">
        <f>IF($D$1=1,SMALL(Vakantie!$C$4:$C$63,58),IF($D$1=2,SMALL(Vakantie!$H$4:$H$63,58),SMALL(Vakantie!$M$4:$M$63,58)))</f>
        <v>46580</v>
      </c>
      <c r="J59" s="2">
        <f>IF($D$1=1,VLOOKUP(I59,Vakantie!$C$4:$D$63,2,FALSE),IF($D$1=2,VLOOKUP(I59,Vakantie!$H$4:$I$63,2,FALSE),VLOOKUP(I59,Vakantie!$M$4:$N$63,2,FALSE)))</f>
        <v>46621</v>
      </c>
      <c r="L59" s="2">
        <f t="shared" si="18"/>
        <v>57</v>
      </c>
      <c r="M59">
        <f t="shared" si="4"/>
        <v>7</v>
      </c>
      <c r="N59" s="2">
        <f t="shared" si="5"/>
        <v>1</v>
      </c>
      <c r="O59" s="2">
        <f t="shared" si="6"/>
        <v>1</v>
      </c>
      <c r="P59" s="6" t="b">
        <f t="shared" si="7"/>
        <v>1</v>
      </c>
      <c r="Q59" s="6">
        <f>IF(OR(M59=6,M59=7),0,IF(NOT(P59),0,IF(L59&lt;=$L$1,HLOOKUP(M59,Ouderschapsverlof!$S$40:$W$43,3,FALSE),0)))</f>
        <v>0</v>
      </c>
      <c r="R59" s="6">
        <f>IF(OR(M59=6,M59=7),0,IF(NOT(P59),IF(L59&lt;=$L$1,HLOOKUP(M59,Ouderschapsverlof!$S$40:$W$43,3,FALSE),0),0))</f>
        <v>0</v>
      </c>
      <c r="T59" s="2">
        <f t="shared" si="19"/>
        <v>57</v>
      </c>
      <c r="U59">
        <f t="shared" si="8"/>
        <v>7</v>
      </c>
      <c r="V59" s="2">
        <f t="shared" si="9"/>
        <v>1</v>
      </c>
      <c r="W59" s="2">
        <f t="shared" si="10"/>
        <v>1</v>
      </c>
      <c r="X59" s="6" t="b">
        <f t="shared" si="11"/>
        <v>1</v>
      </c>
      <c r="Y59" s="6">
        <f>IF(OR(U59=6,U59=7),0,IF(NOT(X59),0,IF(T59&lt;=$T$1,HLOOKUP(U59,Ouderschapsverlof!$S$55:$W$57,3,FALSE),0)))</f>
        <v>0</v>
      </c>
      <c r="Z59" s="6">
        <f>IF(OR(U59=6,U59=7),0,IF(NOT(X59),IF(T59&lt;=$T$1,HLOOKUP(U59,Ouderschapsverlof!$S$55:$W$57,3,FALSE),0),0))</f>
        <v>0</v>
      </c>
      <c r="AB59" s="2">
        <f t="shared" si="20"/>
        <v>57</v>
      </c>
      <c r="AC59">
        <f t="shared" si="12"/>
        <v>7</v>
      </c>
      <c r="AD59" s="2">
        <f t="shared" si="13"/>
        <v>1</v>
      </c>
      <c r="AE59" s="2">
        <f t="shared" si="14"/>
        <v>1</v>
      </c>
      <c r="AF59" s="6" t="b">
        <f t="shared" si="15"/>
        <v>1</v>
      </c>
      <c r="AG59" s="6">
        <f>IF(OR(AC59=6,AC59=7),0,IF(NOT(AF59),0,IF(AB59&lt;=$AB$1,HLOOKUP(AC59,Ouderschapsverlof!$S$67:$W$69,3,FALSE),0)))</f>
        <v>0</v>
      </c>
      <c r="AH59" s="6">
        <f>IF(OR(AC59=6,AC59=7),0,IF(NOT(AF59),IF(AB59&lt;=$AB$1,HLOOKUP(AC59,Ouderschapsverlof!$S$67:$W$69,3,FALSE),0),0))</f>
        <v>0</v>
      </c>
    </row>
    <row r="60" spans="1:34" x14ac:dyDescent="0.3">
      <c r="A60" s="2">
        <f t="shared" si="16"/>
        <v>58</v>
      </c>
      <c r="B60">
        <f t="shared" si="17"/>
        <v>1</v>
      </c>
      <c r="C60" s="2">
        <f t="shared" si="0"/>
        <v>1</v>
      </c>
      <c r="D60" s="2">
        <f t="shared" si="1"/>
        <v>1</v>
      </c>
      <c r="E60" s="6" t="b">
        <f t="shared" si="2"/>
        <v>1</v>
      </c>
      <c r="F60" s="6">
        <f>IF(OR(B60=6,B60=7),0,IF(NOT(E60),0,IF(A60&lt;=$A$1,HLOOKUP(B60,Ouderschapsverlof!$S$28:$W$30,3,FALSE),0)))</f>
        <v>0</v>
      </c>
      <c r="G60" s="6">
        <f>IF(OR(B60=6,B60=7),0,IF(NOT(E60),IF(A60&lt;=$A$1,HLOOKUP(B60,Ouderschapsverlof!$S$28:$W$30,3,FALSE),0),0))</f>
        <v>0</v>
      </c>
      <c r="H60" s="7">
        <f t="shared" si="3"/>
        <v>0</v>
      </c>
      <c r="I60" s="2">
        <f>IF($D$1=1,SMALL(Vakantie!$C$4:$C$63,59),IF($D$1=2,SMALL(Vakantie!$H$4:$H$63,59),SMALL(Vakantie!$M$4:$M$63,59)))</f>
        <v>46678</v>
      </c>
      <c r="J60" s="2">
        <f>IF($D$1=1,VLOOKUP(I60,Vakantie!$C$4:$D$63,2,FALSE),IF($D$1=2,VLOOKUP(I60,Vakantie!$H$4:$I$63,2,FALSE),VLOOKUP(I60,Vakantie!$M$4:$N$63,2,FALSE)))</f>
        <v>46684</v>
      </c>
      <c r="L60" s="2">
        <f t="shared" si="18"/>
        <v>58</v>
      </c>
      <c r="M60">
        <f t="shared" si="4"/>
        <v>1</v>
      </c>
      <c r="N60" s="2">
        <f t="shared" si="5"/>
        <v>1</v>
      </c>
      <c r="O60" s="2">
        <f t="shared" si="6"/>
        <v>1</v>
      </c>
      <c r="P60" s="6" t="b">
        <f t="shared" si="7"/>
        <v>1</v>
      </c>
      <c r="Q60" s="6">
        <f>IF(OR(M60=6,M60=7),0,IF(NOT(P60),0,IF(L60&lt;=$L$1,HLOOKUP(M60,Ouderschapsverlof!$S$40:$W$43,3,FALSE),0)))</f>
        <v>0</v>
      </c>
      <c r="R60" s="6">
        <f>IF(OR(M60=6,M60=7),0,IF(NOT(P60),IF(L60&lt;=$L$1,HLOOKUP(M60,Ouderschapsverlof!$S$40:$W$43,3,FALSE),0),0))</f>
        <v>0</v>
      </c>
      <c r="T60" s="2">
        <f t="shared" si="19"/>
        <v>58</v>
      </c>
      <c r="U60">
        <f t="shared" si="8"/>
        <v>1</v>
      </c>
      <c r="V60" s="2">
        <f t="shared" si="9"/>
        <v>1</v>
      </c>
      <c r="W60" s="2">
        <f t="shared" si="10"/>
        <v>1</v>
      </c>
      <c r="X60" s="6" t="b">
        <f t="shared" si="11"/>
        <v>1</v>
      </c>
      <c r="Y60" s="6">
        <f>IF(OR(U60=6,U60=7),0,IF(NOT(X60),0,IF(T60&lt;=$T$1,HLOOKUP(U60,Ouderschapsverlof!$S$55:$W$57,3,FALSE),0)))</f>
        <v>0</v>
      </c>
      <c r="Z60" s="6">
        <f>IF(OR(U60=6,U60=7),0,IF(NOT(X60),IF(T60&lt;=$T$1,HLOOKUP(U60,Ouderschapsverlof!$S$55:$W$57,3,FALSE),0),0))</f>
        <v>0</v>
      </c>
      <c r="AB60" s="2">
        <f t="shared" si="20"/>
        <v>58</v>
      </c>
      <c r="AC60">
        <f t="shared" si="12"/>
        <v>1</v>
      </c>
      <c r="AD60" s="2">
        <f t="shared" si="13"/>
        <v>1</v>
      </c>
      <c r="AE60" s="2">
        <f t="shared" si="14"/>
        <v>1</v>
      </c>
      <c r="AF60" s="6" t="b">
        <f t="shared" si="15"/>
        <v>1</v>
      </c>
      <c r="AG60" s="6">
        <f>IF(OR(AC60=6,AC60=7),0,IF(NOT(AF60),0,IF(AB60&lt;=$AB$1,HLOOKUP(AC60,Ouderschapsverlof!$S$67:$W$69,3,FALSE),0)))</f>
        <v>0</v>
      </c>
      <c r="AH60" s="6">
        <f>IF(OR(AC60=6,AC60=7),0,IF(NOT(AF60),IF(AB60&lt;=$AB$1,HLOOKUP(AC60,Ouderschapsverlof!$S$67:$W$69,3,FALSE),0),0))</f>
        <v>0</v>
      </c>
    </row>
    <row r="61" spans="1:34" x14ac:dyDescent="0.3">
      <c r="A61" s="2">
        <f t="shared" si="16"/>
        <v>59</v>
      </c>
      <c r="B61">
        <f t="shared" si="17"/>
        <v>2</v>
      </c>
      <c r="C61" s="2">
        <f t="shared" si="0"/>
        <v>1</v>
      </c>
      <c r="D61" s="2">
        <f t="shared" si="1"/>
        <v>1</v>
      </c>
      <c r="E61" s="6" t="b">
        <f t="shared" si="2"/>
        <v>1</v>
      </c>
      <c r="F61" s="6">
        <f>IF(OR(B61=6,B61=7),0,IF(NOT(E61),0,IF(A61&lt;=$A$1,HLOOKUP(B61,Ouderschapsverlof!$S$28:$W$30,3,FALSE),0)))</f>
        <v>0</v>
      </c>
      <c r="G61" s="6">
        <f>IF(OR(B61=6,B61=7),0,IF(NOT(E61),IF(A61&lt;=$A$1,HLOOKUP(B61,Ouderschapsverlof!$S$28:$W$30,3,FALSE),0),0))</f>
        <v>0</v>
      </c>
      <c r="H61" s="7">
        <f t="shared" si="3"/>
        <v>0</v>
      </c>
      <c r="I61" s="2">
        <f>IF($D$1=1,SMALL(Vakantie!$C$4:$C$63,60),IF($D$1=2,SMALL(Vakantie!$H$4:$H$63,60),SMALL(Vakantie!$M$4:$M$63,60)))</f>
        <v>46748</v>
      </c>
      <c r="J61" s="2">
        <f>IF($D$1=1,VLOOKUP(I61,Vakantie!$C$4:$D$63,2,FALSE),IF($D$1=2,VLOOKUP(I61,Vakantie!$H$4:$I$63,2,FALSE),VLOOKUP(I61,Vakantie!$M$4:$N$63,2,FALSE)))</f>
        <v>46761</v>
      </c>
      <c r="L61" s="2">
        <f t="shared" si="18"/>
        <v>59</v>
      </c>
      <c r="M61">
        <f t="shared" si="4"/>
        <v>2</v>
      </c>
      <c r="N61" s="2">
        <f t="shared" si="5"/>
        <v>1</v>
      </c>
      <c r="O61" s="2">
        <f t="shared" si="6"/>
        <v>1</v>
      </c>
      <c r="P61" s="6" t="b">
        <f t="shared" si="7"/>
        <v>1</v>
      </c>
      <c r="Q61" s="6">
        <f>IF(OR(M61=6,M61=7),0,IF(NOT(P61),0,IF(L61&lt;=$L$1,HLOOKUP(M61,Ouderschapsverlof!$S$40:$W$43,3,FALSE),0)))</f>
        <v>0</v>
      </c>
      <c r="R61" s="6">
        <f>IF(OR(M61=6,M61=7),0,IF(NOT(P61),IF(L61&lt;=$L$1,HLOOKUP(M61,Ouderschapsverlof!$S$40:$W$43,3,FALSE),0),0))</f>
        <v>0</v>
      </c>
      <c r="T61" s="2">
        <f t="shared" si="19"/>
        <v>59</v>
      </c>
      <c r="U61">
        <f t="shared" si="8"/>
        <v>2</v>
      </c>
      <c r="V61" s="2">
        <f t="shared" si="9"/>
        <v>1</v>
      </c>
      <c r="W61" s="2">
        <f t="shared" si="10"/>
        <v>1</v>
      </c>
      <c r="X61" s="6" t="b">
        <f t="shared" si="11"/>
        <v>1</v>
      </c>
      <c r="Y61" s="6">
        <f>IF(OR(U61=6,U61=7),0,IF(NOT(X61),0,IF(T61&lt;=$T$1,HLOOKUP(U61,Ouderschapsverlof!$S$55:$W$57,3,FALSE),0)))</f>
        <v>0</v>
      </c>
      <c r="Z61" s="6">
        <f>IF(OR(U61=6,U61=7),0,IF(NOT(X61),IF(T61&lt;=$T$1,HLOOKUP(U61,Ouderschapsverlof!$S$55:$W$57,3,FALSE),0),0))</f>
        <v>0</v>
      </c>
      <c r="AB61" s="2">
        <f t="shared" si="20"/>
        <v>59</v>
      </c>
      <c r="AC61">
        <f t="shared" si="12"/>
        <v>2</v>
      </c>
      <c r="AD61" s="2">
        <f t="shared" si="13"/>
        <v>1</v>
      </c>
      <c r="AE61" s="2">
        <f t="shared" si="14"/>
        <v>1</v>
      </c>
      <c r="AF61" s="6" t="b">
        <f t="shared" si="15"/>
        <v>1</v>
      </c>
      <c r="AG61" s="6">
        <f>IF(OR(AC61=6,AC61=7),0,IF(NOT(AF61),0,IF(AB61&lt;=$AB$1,HLOOKUP(AC61,Ouderschapsverlof!$S$67:$W$69,3,FALSE),0)))</f>
        <v>0</v>
      </c>
      <c r="AH61" s="6">
        <f>IF(OR(AC61=6,AC61=7),0,IF(NOT(AF61),IF(AB61&lt;=$AB$1,HLOOKUP(AC61,Ouderschapsverlof!$S$67:$W$69,3,FALSE),0),0))</f>
        <v>0</v>
      </c>
    </row>
    <row r="62" spans="1:34" x14ac:dyDescent="0.3">
      <c r="A62" s="2">
        <f t="shared" si="16"/>
        <v>60</v>
      </c>
      <c r="B62">
        <f t="shared" si="17"/>
        <v>3</v>
      </c>
      <c r="C62" s="2">
        <f t="shared" si="0"/>
        <v>1</v>
      </c>
      <c r="D62" s="2">
        <f t="shared" si="1"/>
        <v>1</v>
      </c>
      <c r="E62" s="6" t="b">
        <f t="shared" si="2"/>
        <v>1</v>
      </c>
      <c r="F62" s="6">
        <f>IF(OR(B62=6,B62=7),0,IF(NOT(E62),0,IF(A62&lt;=$A$1,HLOOKUP(B62,Ouderschapsverlof!$S$28:$W$30,3,FALSE),0)))</f>
        <v>0</v>
      </c>
      <c r="G62" s="6">
        <f>IF(OR(B62=6,B62=7),0,IF(NOT(E62),IF(A62&lt;=$A$1,HLOOKUP(B62,Ouderschapsverlof!$S$28:$W$30,3,FALSE),0),0))</f>
        <v>0</v>
      </c>
      <c r="H62" s="7">
        <f t="shared" si="3"/>
        <v>0</v>
      </c>
      <c r="I62" s="2"/>
      <c r="J62" s="2"/>
      <c r="L62" s="2">
        <f t="shared" si="18"/>
        <v>60</v>
      </c>
      <c r="M62">
        <f t="shared" si="4"/>
        <v>3</v>
      </c>
      <c r="N62" s="2">
        <f t="shared" si="5"/>
        <v>1</v>
      </c>
      <c r="O62" s="2">
        <f t="shared" si="6"/>
        <v>1</v>
      </c>
      <c r="P62" s="6" t="b">
        <f t="shared" si="7"/>
        <v>1</v>
      </c>
      <c r="Q62" s="6">
        <f>IF(OR(M62=6,M62=7),0,IF(NOT(P62),0,IF(L62&lt;=$L$1,HLOOKUP(M62,Ouderschapsverlof!$S$40:$W$43,3,FALSE),0)))</f>
        <v>0</v>
      </c>
      <c r="R62" s="6">
        <f>IF(OR(M62=6,M62=7),0,IF(NOT(P62),IF(L62&lt;=$L$1,HLOOKUP(M62,Ouderschapsverlof!$S$40:$W$43,3,FALSE),0),0))</f>
        <v>0</v>
      </c>
      <c r="T62" s="2">
        <f t="shared" si="19"/>
        <v>60</v>
      </c>
      <c r="U62">
        <f t="shared" si="8"/>
        <v>3</v>
      </c>
      <c r="V62" s="2">
        <f t="shared" si="9"/>
        <v>1</v>
      </c>
      <c r="W62" s="2">
        <f t="shared" si="10"/>
        <v>1</v>
      </c>
      <c r="X62" s="6" t="b">
        <f t="shared" si="11"/>
        <v>1</v>
      </c>
      <c r="Y62" s="6">
        <f>IF(OR(U62=6,U62=7),0,IF(NOT(X62),0,IF(T62&lt;=$T$1,HLOOKUP(U62,Ouderschapsverlof!$S$55:$W$57,3,FALSE),0)))</f>
        <v>0</v>
      </c>
      <c r="Z62" s="6">
        <f>IF(OR(U62=6,U62=7),0,IF(NOT(X62),IF(T62&lt;=$T$1,HLOOKUP(U62,Ouderschapsverlof!$S$55:$W$57,3,FALSE),0),0))</f>
        <v>0</v>
      </c>
      <c r="AB62" s="2">
        <f t="shared" si="20"/>
        <v>60</v>
      </c>
      <c r="AC62">
        <f t="shared" si="12"/>
        <v>3</v>
      </c>
      <c r="AD62" s="2">
        <f t="shared" si="13"/>
        <v>1</v>
      </c>
      <c r="AE62" s="2">
        <f t="shared" si="14"/>
        <v>1</v>
      </c>
      <c r="AF62" s="6" t="b">
        <f t="shared" si="15"/>
        <v>1</v>
      </c>
      <c r="AG62" s="6">
        <f>IF(OR(AC62=6,AC62=7),0,IF(NOT(AF62),0,IF(AB62&lt;=$AB$1,HLOOKUP(AC62,Ouderschapsverlof!$S$67:$W$69,3,FALSE),0)))</f>
        <v>0</v>
      </c>
      <c r="AH62" s="6">
        <f>IF(OR(AC62=6,AC62=7),0,IF(NOT(AF62),IF(AB62&lt;=$AB$1,HLOOKUP(AC62,Ouderschapsverlof!$S$67:$W$69,3,FALSE),0),0))</f>
        <v>0</v>
      </c>
    </row>
    <row r="63" spans="1:34" x14ac:dyDescent="0.3">
      <c r="A63" s="2">
        <f t="shared" si="16"/>
        <v>61</v>
      </c>
      <c r="B63">
        <f t="shared" si="17"/>
        <v>4</v>
      </c>
      <c r="C63" s="2">
        <f t="shared" si="0"/>
        <v>1</v>
      </c>
      <c r="D63" s="2">
        <f t="shared" si="1"/>
        <v>1</v>
      </c>
      <c r="E63" s="6" t="b">
        <f t="shared" si="2"/>
        <v>1</v>
      </c>
      <c r="F63" s="6">
        <f>IF(OR(B63=6,B63=7),0,IF(NOT(E63),0,IF(A63&lt;=$A$1,HLOOKUP(B63,Ouderschapsverlof!$S$28:$W$30,3,FALSE),0)))</f>
        <v>0</v>
      </c>
      <c r="G63" s="6">
        <f>IF(OR(B63=6,B63=7),0,IF(NOT(E63),IF(A63&lt;=$A$1,HLOOKUP(B63,Ouderschapsverlof!$S$28:$W$30,3,FALSE),0),0))</f>
        <v>0</v>
      </c>
      <c r="H63" s="7">
        <f t="shared" si="3"/>
        <v>0</v>
      </c>
      <c r="L63" s="2">
        <f t="shared" si="18"/>
        <v>61</v>
      </c>
      <c r="M63">
        <f t="shared" si="4"/>
        <v>4</v>
      </c>
      <c r="N63" s="2">
        <f t="shared" si="5"/>
        <v>1</v>
      </c>
      <c r="O63" s="2">
        <f t="shared" si="6"/>
        <v>1</v>
      </c>
      <c r="P63" s="6" t="b">
        <f t="shared" si="7"/>
        <v>1</v>
      </c>
      <c r="Q63" s="6">
        <f>IF(OR(M63=6,M63=7),0,IF(NOT(P63),0,IF(L63&lt;=$L$1,HLOOKUP(M63,Ouderschapsverlof!$S$40:$W$43,3,FALSE),0)))</f>
        <v>0</v>
      </c>
      <c r="R63" s="6">
        <f>IF(OR(M63=6,M63=7),0,IF(NOT(P63),IF(L63&lt;=$L$1,HLOOKUP(M63,Ouderschapsverlof!$S$40:$W$43,3,FALSE),0),0))</f>
        <v>0</v>
      </c>
      <c r="T63" s="2">
        <f t="shared" si="19"/>
        <v>61</v>
      </c>
      <c r="U63">
        <f t="shared" si="8"/>
        <v>4</v>
      </c>
      <c r="V63" s="2">
        <f t="shared" si="9"/>
        <v>1</v>
      </c>
      <c r="W63" s="2">
        <f t="shared" si="10"/>
        <v>1</v>
      </c>
      <c r="X63" s="6" t="b">
        <f t="shared" si="11"/>
        <v>1</v>
      </c>
      <c r="Y63" s="6">
        <f>IF(OR(U63=6,U63=7),0,IF(NOT(X63),0,IF(T63&lt;=$T$1,HLOOKUP(U63,Ouderschapsverlof!$S$55:$W$57,3,FALSE),0)))</f>
        <v>0</v>
      </c>
      <c r="Z63" s="6">
        <f>IF(OR(U63=6,U63=7),0,IF(NOT(X63),IF(T63&lt;=$T$1,HLOOKUP(U63,Ouderschapsverlof!$S$55:$W$57,3,FALSE),0),0))</f>
        <v>0</v>
      </c>
      <c r="AB63" s="2">
        <f t="shared" si="20"/>
        <v>61</v>
      </c>
      <c r="AC63">
        <f t="shared" si="12"/>
        <v>4</v>
      </c>
      <c r="AD63" s="2">
        <f t="shared" si="13"/>
        <v>1</v>
      </c>
      <c r="AE63" s="2">
        <f t="shared" si="14"/>
        <v>1</v>
      </c>
      <c r="AF63" s="6" t="b">
        <f t="shared" si="15"/>
        <v>1</v>
      </c>
      <c r="AG63" s="6">
        <f>IF(OR(AC63=6,AC63=7),0,IF(NOT(AF63),0,IF(AB63&lt;=$AB$1,HLOOKUP(AC63,Ouderschapsverlof!$S$67:$W$69,3,FALSE),0)))</f>
        <v>0</v>
      </c>
      <c r="AH63" s="6">
        <f>IF(OR(AC63=6,AC63=7),0,IF(NOT(AF63),IF(AB63&lt;=$AB$1,HLOOKUP(AC63,Ouderschapsverlof!$S$67:$W$69,3,FALSE),0),0))</f>
        <v>0</v>
      </c>
    </row>
    <row r="64" spans="1:34" x14ac:dyDescent="0.3">
      <c r="A64" s="2">
        <f t="shared" si="16"/>
        <v>62</v>
      </c>
      <c r="B64">
        <f t="shared" si="17"/>
        <v>5</v>
      </c>
      <c r="C64" s="2">
        <f t="shared" si="0"/>
        <v>1</v>
      </c>
      <c r="D64" s="2">
        <f t="shared" si="1"/>
        <v>1</v>
      </c>
      <c r="E64" s="6" t="b">
        <f t="shared" si="2"/>
        <v>1</v>
      </c>
      <c r="F64" s="6">
        <f>IF(OR(B64=6,B64=7),0,IF(NOT(E64),0,IF(A64&lt;=$A$1,HLOOKUP(B64,Ouderschapsverlof!$S$28:$W$30,3,FALSE),0)))</f>
        <v>0</v>
      </c>
      <c r="G64" s="6">
        <f>IF(OR(B64=6,B64=7),0,IF(NOT(E64),IF(A64&lt;=$A$1,HLOOKUP(B64,Ouderschapsverlof!$S$28:$W$30,3,FALSE),0),0))</f>
        <v>0</v>
      </c>
      <c r="H64" s="7">
        <f t="shared" si="3"/>
        <v>0</v>
      </c>
      <c r="L64" s="2">
        <f t="shared" si="18"/>
        <v>62</v>
      </c>
      <c r="M64">
        <f t="shared" si="4"/>
        <v>5</v>
      </c>
      <c r="N64" s="2">
        <f t="shared" si="5"/>
        <v>1</v>
      </c>
      <c r="O64" s="2">
        <f t="shared" si="6"/>
        <v>1</v>
      </c>
      <c r="P64" s="6" t="b">
        <f t="shared" si="7"/>
        <v>1</v>
      </c>
      <c r="Q64" s="6">
        <f>IF(OR(M64=6,M64=7),0,IF(NOT(P64),0,IF(L64&lt;=$L$1,HLOOKUP(M64,Ouderschapsverlof!$S$40:$W$43,3,FALSE),0)))</f>
        <v>0</v>
      </c>
      <c r="R64" s="6">
        <f>IF(OR(M64=6,M64=7),0,IF(NOT(P64),IF(L64&lt;=$L$1,HLOOKUP(M64,Ouderschapsverlof!$S$40:$W$43,3,FALSE),0),0))</f>
        <v>0</v>
      </c>
      <c r="T64" s="2">
        <f t="shared" si="19"/>
        <v>62</v>
      </c>
      <c r="U64">
        <f t="shared" si="8"/>
        <v>5</v>
      </c>
      <c r="V64" s="2">
        <f t="shared" si="9"/>
        <v>1</v>
      </c>
      <c r="W64" s="2">
        <f t="shared" si="10"/>
        <v>1</v>
      </c>
      <c r="X64" s="6" t="b">
        <f t="shared" si="11"/>
        <v>1</v>
      </c>
      <c r="Y64" s="6">
        <f>IF(OR(U64=6,U64=7),0,IF(NOT(X64),0,IF(T64&lt;=$T$1,HLOOKUP(U64,Ouderschapsverlof!$S$55:$W$57,3,FALSE),0)))</f>
        <v>0</v>
      </c>
      <c r="Z64" s="6">
        <f>IF(OR(U64=6,U64=7),0,IF(NOT(X64),IF(T64&lt;=$T$1,HLOOKUP(U64,Ouderschapsverlof!$S$55:$W$57,3,FALSE),0),0))</f>
        <v>0</v>
      </c>
      <c r="AB64" s="2">
        <f t="shared" si="20"/>
        <v>62</v>
      </c>
      <c r="AC64">
        <f t="shared" si="12"/>
        <v>5</v>
      </c>
      <c r="AD64" s="2">
        <f t="shared" si="13"/>
        <v>1</v>
      </c>
      <c r="AE64" s="2">
        <f t="shared" si="14"/>
        <v>1</v>
      </c>
      <c r="AF64" s="6" t="b">
        <f t="shared" si="15"/>
        <v>1</v>
      </c>
      <c r="AG64" s="6">
        <f>IF(OR(AC64=6,AC64=7),0,IF(NOT(AF64),0,IF(AB64&lt;=$AB$1,HLOOKUP(AC64,Ouderschapsverlof!$S$67:$W$69,3,FALSE),0)))</f>
        <v>0</v>
      </c>
      <c r="AH64" s="6">
        <f>IF(OR(AC64=6,AC64=7),0,IF(NOT(AF64),IF(AB64&lt;=$AB$1,HLOOKUP(AC64,Ouderschapsverlof!$S$67:$W$69,3,FALSE),0),0))</f>
        <v>0</v>
      </c>
    </row>
    <row r="65" spans="1:34" x14ac:dyDescent="0.3">
      <c r="A65" s="2">
        <f t="shared" si="16"/>
        <v>63</v>
      </c>
      <c r="B65">
        <f t="shared" si="17"/>
        <v>6</v>
      </c>
      <c r="C65" s="2">
        <f t="shared" si="0"/>
        <v>1</v>
      </c>
      <c r="D65" s="2">
        <f t="shared" si="1"/>
        <v>1</v>
      </c>
      <c r="E65" s="6" t="b">
        <f t="shared" si="2"/>
        <v>1</v>
      </c>
      <c r="F65" s="6">
        <f>IF(OR(B65=6,B65=7),0,IF(NOT(E65),0,IF(A65&lt;=$A$1,HLOOKUP(B65,Ouderschapsverlof!$S$28:$W$30,3,FALSE),0)))</f>
        <v>0</v>
      </c>
      <c r="G65" s="6">
        <f>IF(OR(B65=6,B65=7),0,IF(NOT(E65),IF(A65&lt;=$A$1,HLOOKUP(B65,Ouderschapsverlof!$S$28:$W$30,3,FALSE),0),0))</f>
        <v>0</v>
      </c>
      <c r="H65" s="7">
        <f t="shared" si="3"/>
        <v>0</v>
      </c>
      <c r="L65" s="2">
        <f t="shared" si="18"/>
        <v>63</v>
      </c>
      <c r="M65">
        <f t="shared" si="4"/>
        <v>6</v>
      </c>
      <c r="N65" s="2">
        <f t="shared" si="5"/>
        <v>1</v>
      </c>
      <c r="O65" s="2">
        <f t="shared" si="6"/>
        <v>1</v>
      </c>
      <c r="P65" s="6" t="b">
        <f t="shared" si="7"/>
        <v>1</v>
      </c>
      <c r="Q65" s="6">
        <f>IF(OR(M65=6,M65=7),0,IF(NOT(P65),0,IF(L65&lt;=$L$1,HLOOKUP(M65,Ouderschapsverlof!$S$40:$W$43,3,FALSE),0)))</f>
        <v>0</v>
      </c>
      <c r="R65" s="6">
        <f>IF(OR(M65=6,M65=7),0,IF(NOT(P65),IF(L65&lt;=$L$1,HLOOKUP(M65,Ouderschapsverlof!$S$40:$W$43,3,FALSE),0),0))</f>
        <v>0</v>
      </c>
      <c r="T65" s="2">
        <f t="shared" si="19"/>
        <v>63</v>
      </c>
      <c r="U65">
        <f t="shared" si="8"/>
        <v>6</v>
      </c>
      <c r="V65" s="2">
        <f t="shared" si="9"/>
        <v>1</v>
      </c>
      <c r="W65" s="2">
        <f t="shared" si="10"/>
        <v>1</v>
      </c>
      <c r="X65" s="6" t="b">
        <f t="shared" si="11"/>
        <v>1</v>
      </c>
      <c r="Y65" s="6">
        <f>IF(OR(U65=6,U65=7),0,IF(NOT(X65),0,IF(T65&lt;=$T$1,HLOOKUP(U65,Ouderschapsverlof!$S$55:$W$57,3,FALSE),0)))</f>
        <v>0</v>
      </c>
      <c r="Z65" s="6">
        <f>IF(OR(U65=6,U65=7),0,IF(NOT(X65),IF(T65&lt;=$T$1,HLOOKUP(U65,Ouderschapsverlof!$S$55:$W$57,3,FALSE),0),0))</f>
        <v>0</v>
      </c>
      <c r="AB65" s="2">
        <f t="shared" si="20"/>
        <v>63</v>
      </c>
      <c r="AC65">
        <f t="shared" si="12"/>
        <v>6</v>
      </c>
      <c r="AD65" s="2">
        <f t="shared" si="13"/>
        <v>1</v>
      </c>
      <c r="AE65" s="2">
        <f t="shared" si="14"/>
        <v>1</v>
      </c>
      <c r="AF65" s="6" t="b">
        <f t="shared" si="15"/>
        <v>1</v>
      </c>
      <c r="AG65" s="6">
        <f>IF(OR(AC65=6,AC65=7),0,IF(NOT(AF65),0,IF(AB65&lt;=$AB$1,HLOOKUP(AC65,Ouderschapsverlof!$S$67:$W$69,3,FALSE),0)))</f>
        <v>0</v>
      </c>
      <c r="AH65" s="6">
        <f>IF(OR(AC65=6,AC65=7),0,IF(NOT(AF65),IF(AB65&lt;=$AB$1,HLOOKUP(AC65,Ouderschapsverlof!$S$67:$W$69,3,FALSE),0),0))</f>
        <v>0</v>
      </c>
    </row>
    <row r="66" spans="1:34" x14ac:dyDescent="0.3">
      <c r="A66" s="2">
        <f t="shared" si="16"/>
        <v>64</v>
      </c>
      <c r="B66">
        <f t="shared" si="17"/>
        <v>7</v>
      </c>
      <c r="C66" s="2">
        <f t="shared" si="0"/>
        <v>1</v>
      </c>
      <c r="D66" s="2">
        <f t="shared" si="1"/>
        <v>1</v>
      </c>
      <c r="E66" s="6" t="b">
        <f t="shared" si="2"/>
        <v>1</v>
      </c>
      <c r="F66" s="6">
        <f>IF(OR(B66=6,B66=7),0,IF(NOT(E66),0,IF(A66&lt;=$A$1,HLOOKUP(B66,Ouderschapsverlof!$S$28:$W$30,3,FALSE),0)))</f>
        <v>0</v>
      </c>
      <c r="G66" s="6">
        <f>IF(OR(B66=6,B66=7),0,IF(NOT(E66),IF(A66&lt;=$A$1,HLOOKUP(B66,Ouderschapsverlof!$S$28:$W$30,3,FALSE),0),0))</f>
        <v>0</v>
      </c>
      <c r="H66" s="7">
        <f t="shared" si="3"/>
        <v>0</v>
      </c>
      <c r="L66" s="2">
        <f t="shared" si="18"/>
        <v>64</v>
      </c>
      <c r="M66">
        <f t="shared" si="4"/>
        <v>7</v>
      </c>
      <c r="N66" s="2">
        <f t="shared" si="5"/>
        <v>1</v>
      </c>
      <c r="O66" s="2">
        <f t="shared" si="6"/>
        <v>1</v>
      </c>
      <c r="P66" s="6" t="b">
        <f t="shared" si="7"/>
        <v>1</v>
      </c>
      <c r="Q66" s="6">
        <f>IF(OR(M66=6,M66=7),0,IF(NOT(P66),0,IF(L66&lt;=$L$1,HLOOKUP(M66,Ouderschapsverlof!$S$40:$W$43,3,FALSE),0)))</f>
        <v>0</v>
      </c>
      <c r="R66" s="6">
        <f>IF(OR(M66=6,M66=7),0,IF(NOT(P66),IF(L66&lt;=$L$1,HLOOKUP(M66,Ouderschapsverlof!$S$40:$W$43,3,FALSE),0),0))</f>
        <v>0</v>
      </c>
      <c r="T66" s="2">
        <f t="shared" si="19"/>
        <v>64</v>
      </c>
      <c r="U66">
        <f t="shared" si="8"/>
        <v>7</v>
      </c>
      <c r="V66" s="2">
        <f t="shared" si="9"/>
        <v>1</v>
      </c>
      <c r="W66" s="2">
        <f t="shared" si="10"/>
        <v>1</v>
      </c>
      <c r="X66" s="6" t="b">
        <f t="shared" si="11"/>
        <v>1</v>
      </c>
      <c r="Y66" s="6">
        <f>IF(OR(U66=6,U66=7),0,IF(NOT(X66),0,IF(T66&lt;=$T$1,HLOOKUP(U66,Ouderschapsverlof!$S$55:$W$57,3,FALSE),0)))</f>
        <v>0</v>
      </c>
      <c r="Z66" s="6">
        <f>IF(OR(U66=6,U66=7),0,IF(NOT(X66),IF(T66&lt;=$T$1,HLOOKUP(U66,Ouderschapsverlof!$S$55:$W$57,3,FALSE),0),0))</f>
        <v>0</v>
      </c>
      <c r="AB66" s="2">
        <f t="shared" si="20"/>
        <v>64</v>
      </c>
      <c r="AC66">
        <f t="shared" si="12"/>
        <v>7</v>
      </c>
      <c r="AD66" s="2">
        <f t="shared" si="13"/>
        <v>1</v>
      </c>
      <c r="AE66" s="2">
        <f t="shared" si="14"/>
        <v>1</v>
      </c>
      <c r="AF66" s="6" t="b">
        <f t="shared" si="15"/>
        <v>1</v>
      </c>
      <c r="AG66" s="6">
        <f>IF(OR(AC66=6,AC66=7),0,IF(NOT(AF66),0,IF(AB66&lt;=$AB$1,HLOOKUP(AC66,Ouderschapsverlof!$S$67:$W$69,3,FALSE),0)))</f>
        <v>0</v>
      </c>
      <c r="AH66" s="6">
        <f>IF(OR(AC66=6,AC66=7),0,IF(NOT(AF66),IF(AB66&lt;=$AB$1,HLOOKUP(AC66,Ouderschapsverlof!$S$67:$W$69,3,FALSE),0),0))</f>
        <v>0</v>
      </c>
    </row>
    <row r="67" spans="1:34" x14ac:dyDescent="0.3">
      <c r="A67" s="2">
        <f t="shared" si="16"/>
        <v>65</v>
      </c>
      <c r="B67">
        <f t="shared" si="17"/>
        <v>1</v>
      </c>
      <c r="C67" s="2">
        <f t="shared" ref="C67:C130" si="21">VLOOKUP(A67,$I$1:$I$61,1)</f>
        <v>1</v>
      </c>
      <c r="D67" s="2">
        <f t="shared" ref="D67:D130" si="22">VLOOKUP(A67,$I$1:$J$61,2)</f>
        <v>1</v>
      </c>
      <c r="E67" s="6" t="b">
        <f t="shared" ref="E67:E130" si="23">IF(AND(A67&gt;=C67,A67&lt;=D67),FALSE,TRUE)</f>
        <v>1</v>
      </c>
      <c r="F67" s="6">
        <f>IF(OR(B67=6,B67=7),0,IF(NOT(E67),0,IF(A67&lt;=$A$1,HLOOKUP(B67,Ouderschapsverlof!$S$28:$W$30,3,FALSE),0)))</f>
        <v>0</v>
      </c>
      <c r="G67" s="6">
        <f>IF(OR(B67=6,B67=7),0,IF(NOT(E67),IF(A67&lt;=$A$1,HLOOKUP(B67,Ouderschapsverlof!$S$28:$W$30,3,FALSE),0),0))</f>
        <v>0</v>
      </c>
      <c r="H67" s="7">
        <f t="shared" ref="H67:H130" si="24">IF(ISNUMBER(I67),IF(J67&lt;J66,1,0),0)</f>
        <v>0</v>
      </c>
      <c r="L67" s="2">
        <f t="shared" si="18"/>
        <v>65</v>
      </c>
      <c r="M67">
        <f t="shared" ref="M67:M130" si="25">WEEKDAY(L67,2)</f>
        <v>1</v>
      </c>
      <c r="N67" s="2">
        <f t="shared" ref="N67:N130" si="26">VLOOKUP(L67,$I$1:$I$61,1)</f>
        <v>1</v>
      </c>
      <c r="O67" s="2">
        <f t="shared" ref="O67:O130" si="27">VLOOKUP(L67,$I$1:$J$61,2)</f>
        <v>1</v>
      </c>
      <c r="P67" s="6" t="b">
        <f t="shared" ref="P67:P130" si="28">IF(AND(L67&gt;=N67,L67&lt;=O67),FALSE,TRUE)</f>
        <v>1</v>
      </c>
      <c r="Q67" s="6">
        <f>IF(OR(M67=6,M67=7),0,IF(NOT(P67),0,IF(L67&lt;=$L$1,HLOOKUP(M67,Ouderschapsverlof!$S$40:$W$43,3,FALSE),0)))</f>
        <v>0</v>
      </c>
      <c r="R67" s="6">
        <f>IF(OR(M67=6,M67=7),0,IF(NOT(P67),IF(L67&lt;=$L$1,HLOOKUP(M67,Ouderschapsverlof!$S$40:$W$43,3,FALSE),0),0))</f>
        <v>0</v>
      </c>
      <c r="T67" s="2">
        <f t="shared" si="19"/>
        <v>65</v>
      </c>
      <c r="U67">
        <f t="shared" ref="U67:U130" si="29">WEEKDAY(T67,2)</f>
        <v>1</v>
      </c>
      <c r="V67" s="2">
        <f t="shared" ref="V67:V130" si="30">VLOOKUP(T67,$I$1:$I$61,1)</f>
        <v>1</v>
      </c>
      <c r="W67" s="2">
        <f t="shared" ref="W67:W130" si="31">VLOOKUP(T67,$I$1:$J$61,2)</f>
        <v>1</v>
      </c>
      <c r="X67" s="6" t="b">
        <f t="shared" ref="X67:X130" si="32">IF(AND(T67&gt;=V67,T67&lt;=W67),FALSE,TRUE)</f>
        <v>1</v>
      </c>
      <c r="Y67" s="6">
        <f>IF(OR(U67=6,U67=7),0,IF(NOT(X67),0,IF(T67&lt;=$T$1,HLOOKUP(U67,Ouderschapsverlof!$S$55:$W$57,3,FALSE),0)))</f>
        <v>0</v>
      </c>
      <c r="Z67" s="6">
        <f>IF(OR(U67=6,U67=7),0,IF(NOT(X67),IF(T67&lt;=$T$1,HLOOKUP(U67,Ouderschapsverlof!$S$55:$W$57,3,FALSE),0),0))</f>
        <v>0</v>
      </c>
      <c r="AB67" s="2">
        <f t="shared" si="20"/>
        <v>65</v>
      </c>
      <c r="AC67">
        <f t="shared" ref="AC67:AC130" si="33">WEEKDAY(AB67,2)</f>
        <v>1</v>
      </c>
      <c r="AD67" s="2">
        <f t="shared" ref="AD67:AD130" si="34">VLOOKUP(AB67,$I$1:$I$61,1)</f>
        <v>1</v>
      </c>
      <c r="AE67" s="2">
        <f t="shared" ref="AE67:AE130" si="35">VLOOKUP(AB67,$I$1:$J$61,2)</f>
        <v>1</v>
      </c>
      <c r="AF67" s="6" t="b">
        <f t="shared" ref="AF67:AF130" si="36">IF(AND(AB67&gt;=AD67,AB67&lt;=AE67),FALSE,TRUE)</f>
        <v>1</v>
      </c>
      <c r="AG67" s="6">
        <f>IF(OR(AC67=6,AC67=7),0,IF(NOT(AF67),0,IF(AB67&lt;=$AB$1,HLOOKUP(AC67,Ouderschapsverlof!$S$67:$W$69,3,FALSE),0)))</f>
        <v>0</v>
      </c>
      <c r="AH67" s="6">
        <f>IF(OR(AC67=6,AC67=7),0,IF(NOT(AF67),IF(AB67&lt;=$AB$1,HLOOKUP(AC67,Ouderschapsverlof!$S$67:$W$69,3,FALSE),0),0))</f>
        <v>0</v>
      </c>
    </row>
    <row r="68" spans="1:34" x14ac:dyDescent="0.3">
      <c r="A68" s="2">
        <f t="shared" ref="A68:A131" si="37">A67+1</f>
        <v>66</v>
      </c>
      <c r="B68">
        <f t="shared" ref="B68:B131" si="38">WEEKDAY(A68,2)</f>
        <v>2</v>
      </c>
      <c r="C68" s="2">
        <f t="shared" si="21"/>
        <v>1</v>
      </c>
      <c r="D68" s="2">
        <f t="shared" si="22"/>
        <v>1</v>
      </c>
      <c r="E68" s="6" t="b">
        <f t="shared" si="23"/>
        <v>1</v>
      </c>
      <c r="F68" s="6">
        <f>IF(OR(B68=6,B68=7),0,IF(NOT(E68),0,IF(A68&lt;=$A$1,HLOOKUP(B68,Ouderschapsverlof!$S$28:$W$30,3,FALSE),0)))</f>
        <v>0</v>
      </c>
      <c r="G68" s="6">
        <f>IF(OR(B68=6,B68=7),0,IF(NOT(E68),IF(A68&lt;=$A$1,HLOOKUP(B68,Ouderschapsverlof!$S$28:$W$30,3,FALSE),0),0))</f>
        <v>0</v>
      </c>
      <c r="H68" s="7">
        <f t="shared" si="24"/>
        <v>0</v>
      </c>
      <c r="L68" s="2">
        <f t="shared" ref="L68:L131" si="39">L67+1</f>
        <v>66</v>
      </c>
      <c r="M68">
        <f t="shared" si="25"/>
        <v>2</v>
      </c>
      <c r="N68" s="2">
        <f t="shared" si="26"/>
        <v>1</v>
      </c>
      <c r="O68" s="2">
        <f t="shared" si="27"/>
        <v>1</v>
      </c>
      <c r="P68" s="6" t="b">
        <f t="shared" si="28"/>
        <v>1</v>
      </c>
      <c r="Q68" s="6">
        <f>IF(OR(M68=6,M68=7),0,IF(NOT(P68),0,IF(L68&lt;=$L$1,HLOOKUP(M68,Ouderschapsverlof!$S$40:$W$43,3,FALSE),0)))</f>
        <v>0</v>
      </c>
      <c r="R68" s="6">
        <f>IF(OR(M68=6,M68=7),0,IF(NOT(P68),IF(L68&lt;=$L$1,HLOOKUP(M68,Ouderschapsverlof!$S$40:$W$43,3,FALSE),0),0))</f>
        <v>0</v>
      </c>
      <c r="T68" s="2">
        <f t="shared" ref="T68:T131" si="40">+T67+1</f>
        <v>66</v>
      </c>
      <c r="U68">
        <f t="shared" si="29"/>
        <v>2</v>
      </c>
      <c r="V68" s="2">
        <f t="shared" si="30"/>
        <v>1</v>
      </c>
      <c r="W68" s="2">
        <f t="shared" si="31"/>
        <v>1</v>
      </c>
      <c r="X68" s="6" t="b">
        <f t="shared" si="32"/>
        <v>1</v>
      </c>
      <c r="Y68" s="6">
        <f>IF(OR(U68=6,U68=7),0,IF(NOT(X68),0,IF(T68&lt;=$T$1,HLOOKUP(U68,Ouderschapsverlof!$S$55:$W$57,3,FALSE),0)))</f>
        <v>0</v>
      </c>
      <c r="Z68" s="6">
        <f>IF(OR(U68=6,U68=7),0,IF(NOT(X68),IF(T68&lt;=$T$1,HLOOKUP(U68,Ouderschapsverlof!$S$55:$W$57,3,FALSE),0),0))</f>
        <v>0</v>
      </c>
      <c r="AB68" s="2">
        <f t="shared" ref="AB68:AB131" si="41">+AB67+1</f>
        <v>66</v>
      </c>
      <c r="AC68">
        <f t="shared" si="33"/>
        <v>2</v>
      </c>
      <c r="AD68" s="2">
        <f t="shared" si="34"/>
        <v>1</v>
      </c>
      <c r="AE68" s="2">
        <f t="shared" si="35"/>
        <v>1</v>
      </c>
      <c r="AF68" s="6" t="b">
        <f t="shared" si="36"/>
        <v>1</v>
      </c>
      <c r="AG68" s="6">
        <f>IF(OR(AC68=6,AC68=7),0,IF(NOT(AF68),0,IF(AB68&lt;=$AB$1,HLOOKUP(AC68,Ouderschapsverlof!$S$67:$W$69,3,FALSE),0)))</f>
        <v>0</v>
      </c>
      <c r="AH68" s="6">
        <f>IF(OR(AC68=6,AC68=7),0,IF(NOT(AF68),IF(AB68&lt;=$AB$1,HLOOKUP(AC68,Ouderschapsverlof!$S$67:$W$69,3,FALSE),0),0))</f>
        <v>0</v>
      </c>
    </row>
    <row r="69" spans="1:34" x14ac:dyDescent="0.3">
      <c r="A69" s="2">
        <f t="shared" si="37"/>
        <v>67</v>
      </c>
      <c r="B69">
        <f t="shared" si="38"/>
        <v>3</v>
      </c>
      <c r="C69" s="2">
        <f t="shared" si="21"/>
        <v>1</v>
      </c>
      <c r="D69" s="2">
        <f t="shared" si="22"/>
        <v>1</v>
      </c>
      <c r="E69" s="6" t="b">
        <f t="shared" si="23"/>
        <v>1</v>
      </c>
      <c r="F69" s="6">
        <f>IF(OR(B69=6,B69=7),0,IF(NOT(E69),0,IF(A69&lt;=$A$1,HLOOKUP(B69,Ouderschapsverlof!$S$28:$W$30,3,FALSE),0)))</f>
        <v>0</v>
      </c>
      <c r="G69" s="6">
        <f>IF(OR(B69=6,B69=7),0,IF(NOT(E69),IF(A69&lt;=$A$1,HLOOKUP(B69,Ouderschapsverlof!$S$28:$W$30,3,FALSE),0),0))</f>
        <v>0</v>
      </c>
      <c r="H69" s="7">
        <f t="shared" si="24"/>
        <v>0</v>
      </c>
      <c r="L69" s="2">
        <f t="shared" si="39"/>
        <v>67</v>
      </c>
      <c r="M69">
        <f t="shared" si="25"/>
        <v>3</v>
      </c>
      <c r="N69" s="2">
        <f t="shared" si="26"/>
        <v>1</v>
      </c>
      <c r="O69" s="2">
        <f t="shared" si="27"/>
        <v>1</v>
      </c>
      <c r="P69" s="6" t="b">
        <f t="shared" si="28"/>
        <v>1</v>
      </c>
      <c r="Q69" s="6">
        <f>IF(OR(M69=6,M69=7),0,IF(NOT(P69),0,IF(L69&lt;=$L$1,HLOOKUP(M69,Ouderschapsverlof!$S$40:$W$43,3,FALSE),0)))</f>
        <v>0</v>
      </c>
      <c r="R69" s="6">
        <f>IF(OR(M69=6,M69=7),0,IF(NOT(P69),IF(L69&lt;=$L$1,HLOOKUP(M69,Ouderschapsverlof!$S$40:$W$43,3,FALSE),0),0))</f>
        <v>0</v>
      </c>
      <c r="T69" s="2">
        <f t="shared" si="40"/>
        <v>67</v>
      </c>
      <c r="U69">
        <f t="shared" si="29"/>
        <v>3</v>
      </c>
      <c r="V69" s="2">
        <f t="shared" si="30"/>
        <v>1</v>
      </c>
      <c r="W69" s="2">
        <f t="shared" si="31"/>
        <v>1</v>
      </c>
      <c r="X69" s="6" t="b">
        <f t="shared" si="32"/>
        <v>1</v>
      </c>
      <c r="Y69" s="6">
        <f>IF(OR(U69=6,U69=7),0,IF(NOT(X69),0,IF(T69&lt;=$T$1,HLOOKUP(U69,Ouderschapsverlof!$S$55:$W$57,3,FALSE),0)))</f>
        <v>0</v>
      </c>
      <c r="Z69" s="6">
        <f>IF(OR(U69=6,U69=7),0,IF(NOT(X69),IF(T69&lt;=$T$1,HLOOKUP(U69,Ouderschapsverlof!$S$55:$W$57,3,FALSE),0),0))</f>
        <v>0</v>
      </c>
      <c r="AB69" s="2">
        <f t="shared" si="41"/>
        <v>67</v>
      </c>
      <c r="AC69">
        <f t="shared" si="33"/>
        <v>3</v>
      </c>
      <c r="AD69" s="2">
        <f t="shared" si="34"/>
        <v>1</v>
      </c>
      <c r="AE69" s="2">
        <f t="shared" si="35"/>
        <v>1</v>
      </c>
      <c r="AF69" s="6" t="b">
        <f t="shared" si="36"/>
        <v>1</v>
      </c>
      <c r="AG69" s="6">
        <f>IF(OR(AC69=6,AC69=7),0,IF(NOT(AF69),0,IF(AB69&lt;=$AB$1,HLOOKUP(AC69,Ouderschapsverlof!$S$67:$W$69,3,FALSE),0)))</f>
        <v>0</v>
      </c>
      <c r="AH69" s="6">
        <f>IF(OR(AC69=6,AC69=7),0,IF(NOT(AF69),IF(AB69&lt;=$AB$1,HLOOKUP(AC69,Ouderschapsverlof!$S$67:$W$69,3,FALSE),0),0))</f>
        <v>0</v>
      </c>
    </row>
    <row r="70" spans="1:34" x14ac:dyDescent="0.3">
      <c r="A70" s="2">
        <f t="shared" si="37"/>
        <v>68</v>
      </c>
      <c r="B70">
        <f t="shared" si="38"/>
        <v>4</v>
      </c>
      <c r="C70" s="2">
        <f t="shared" si="21"/>
        <v>1</v>
      </c>
      <c r="D70" s="2">
        <f t="shared" si="22"/>
        <v>1</v>
      </c>
      <c r="E70" s="6" t="b">
        <f t="shared" si="23"/>
        <v>1</v>
      </c>
      <c r="F70" s="6">
        <f>IF(OR(B70=6,B70=7),0,IF(NOT(E70),0,IF(A70&lt;=$A$1,HLOOKUP(B70,Ouderschapsverlof!$S$28:$W$30,3,FALSE),0)))</f>
        <v>0</v>
      </c>
      <c r="G70" s="6">
        <f>IF(OR(B70=6,B70=7),0,IF(NOT(E70),IF(A70&lt;=$A$1,HLOOKUP(B70,Ouderschapsverlof!$S$28:$W$30,3,FALSE),0),0))</f>
        <v>0</v>
      </c>
      <c r="H70" s="7">
        <f t="shared" si="24"/>
        <v>0</v>
      </c>
      <c r="L70" s="2">
        <f t="shared" si="39"/>
        <v>68</v>
      </c>
      <c r="M70">
        <f t="shared" si="25"/>
        <v>4</v>
      </c>
      <c r="N70" s="2">
        <f t="shared" si="26"/>
        <v>1</v>
      </c>
      <c r="O70" s="2">
        <f t="shared" si="27"/>
        <v>1</v>
      </c>
      <c r="P70" s="6" t="b">
        <f t="shared" si="28"/>
        <v>1</v>
      </c>
      <c r="Q70" s="6">
        <f>IF(OR(M70=6,M70=7),0,IF(NOT(P70),0,IF(L70&lt;=$L$1,HLOOKUP(M70,Ouderschapsverlof!$S$40:$W$43,3,FALSE),0)))</f>
        <v>0</v>
      </c>
      <c r="R70" s="6">
        <f>IF(OR(M70=6,M70=7),0,IF(NOT(P70),IF(L70&lt;=$L$1,HLOOKUP(M70,Ouderschapsverlof!$S$40:$W$43,3,FALSE),0),0))</f>
        <v>0</v>
      </c>
      <c r="T70" s="2">
        <f t="shared" si="40"/>
        <v>68</v>
      </c>
      <c r="U70">
        <f t="shared" si="29"/>
        <v>4</v>
      </c>
      <c r="V70" s="2">
        <f t="shared" si="30"/>
        <v>1</v>
      </c>
      <c r="W70" s="2">
        <f t="shared" si="31"/>
        <v>1</v>
      </c>
      <c r="X70" s="6" t="b">
        <f t="shared" si="32"/>
        <v>1</v>
      </c>
      <c r="Y70" s="6">
        <f>IF(OR(U70=6,U70=7),0,IF(NOT(X70),0,IF(T70&lt;=$T$1,HLOOKUP(U70,Ouderschapsverlof!$S$55:$W$57,3,FALSE),0)))</f>
        <v>0</v>
      </c>
      <c r="Z70" s="6">
        <f>IF(OR(U70=6,U70=7),0,IF(NOT(X70),IF(T70&lt;=$T$1,HLOOKUP(U70,Ouderschapsverlof!$S$55:$W$57,3,FALSE),0),0))</f>
        <v>0</v>
      </c>
      <c r="AB70" s="2">
        <f t="shared" si="41"/>
        <v>68</v>
      </c>
      <c r="AC70">
        <f t="shared" si="33"/>
        <v>4</v>
      </c>
      <c r="AD70" s="2">
        <f t="shared" si="34"/>
        <v>1</v>
      </c>
      <c r="AE70" s="2">
        <f t="shared" si="35"/>
        <v>1</v>
      </c>
      <c r="AF70" s="6" t="b">
        <f t="shared" si="36"/>
        <v>1</v>
      </c>
      <c r="AG70" s="6">
        <f>IF(OR(AC70=6,AC70=7),0,IF(NOT(AF70),0,IF(AB70&lt;=$AB$1,HLOOKUP(AC70,Ouderschapsverlof!$S$67:$W$69,3,FALSE),0)))</f>
        <v>0</v>
      </c>
      <c r="AH70" s="6">
        <f>IF(OR(AC70=6,AC70=7),0,IF(NOT(AF70),IF(AB70&lt;=$AB$1,HLOOKUP(AC70,Ouderschapsverlof!$S$67:$W$69,3,FALSE),0),0))</f>
        <v>0</v>
      </c>
    </row>
    <row r="71" spans="1:34" x14ac:dyDescent="0.3">
      <c r="A71" s="2">
        <f t="shared" si="37"/>
        <v>69</v>
      </c>
      <c r="B71">
        <f t="shared" si="38"/>
        <v>5</v>
      </c>
      <c r="C71" s="2">
        <f t="shared" si="21"/>
        <v>1</v>
      </c>
      <c r="D71" s="2">
        <f t="shared" si="22"/>
        <v>1</v>
      </c>
      <c r="E71" s="6" t="b">
        <f t="shared" si="23"/>
        <v>1</v>
      </c>
      <c r="F71" s="6">
        <f>IF(OR(B71=6,B71=7),0,IF(NOT(E71),0,IF(A71&lt;=$A$1,HLOOKUP(B71,Ouderschapsverlof!$S$28:$W$30,3,FALSE),0)))</f>
        <v>0</v>
      </c>
      <c r="G71" s="6">
        <f>IF(OR(B71=6,B71=7),0,IF(NOT(E71),IF(A71&lt;=$A$1,HLOOKUP(B71,Ouderschapsverlof!$S$28:$W$30,3,FALSE),0),0))</f>
        <v>0</v>
      </c>
      <c r="H71" s="7">
        <f t="shared" si="24"/>
        <v>0</v>
      </c>
      <c r="I71" s="162" t="s">
        <v>61</v>
      </c>
      <c r="J71" s="162"/>
      <c r="L71" s="2">
        <f t="shared" si="39"/>
        <v>69</v>
      </c>
      <c r="M71">
        <f t="shared" si="25"/>
        <v>5</v>
      </c>
      <c r="N71" s="2">
        <f t="shared" si="26"/>
        <v>1</v>
      </c>
      <c r="O71" s="2">
        <f t="shared" si="27"/>
        <v>1</v>
      </c>
      <c r="P71" s="6" t="b">
        <f t="shared" si="28"/>
        <v>1</v>
      </c>
      <c r="Q71" s="6">
        <f>IF(OR(M71=6,M71=7),0,IF(NOT(P71),0,IF(L71&lt;=$L$1,HLOOKUP(M71,Ouderschapsverlof!$S$40:$W$43,3,FALSE),0)))</f>
        <v>0</v>
      </c>
      <c r="R71" s="6">
        <f>IF(OR(M71=6,M71=7),0,IF(NOT(P71),IF(L71&lt;=$L$1,HLOOKUP(M71,Ouderschapsverlof!$S$40:$W$43,3,FALSE),0),0))</f>
        <v>0</v>
      </c>
      <c r="T71" s="2">
        <f t="shared" si="40"/>
        <v>69</v>
      </c>
      <c r="U71">
        <f t="shared" si="29"/>
        <v>5</v>
      </c>
      <c r="V71" s="2">
        <f t="shared" si="30"/>
        <v>1</v>
      </c>
      <c r="W71" s="2">
        <f t="shared" si="31"/>
        <v>1</v>
      </c>
      <c r="X71" s="6" t="b">
        <f t="shared" si="32"/>
        <v>1</v>
      </c>
      <c r="Y71" s="6">
        <f>IF(OR(U71=6,U71=7),0,IF(NOT(X71),0,IF(T71&lt;=$T$1,HLOOKUP(U71,Ouderschapsverlof!$S$55:$W$57,3,FALSE),0)))</f>
        <v>0</v>
      </c>
      <c r="Z71" s="6">
        <f>IF(OR(U71=6,U71=7),0,IF(NOT(X71),IF(T71&lt;=$T$1,HLOOKUP(U71,Ouderschapsverlof!$S$55:$W$57,3,FALSE),0),0))</f>
        <v>0</v>
      </c>
      <c r="AB71" s="2">
        <f t="shared" si="41"/>
        <v>69</v>
      </c>
      <c r="AC71">
        <f t="shared" si="33"/>
        <v>5</v>
      </c>
      <c r="AD71" s="2">
        <f t="shared" si="34"/>
        <v>1</v>
      </c>
      <c r="AE71" s="2">
        <f t="shared" si="35"/>
        <v>1</v>
      </c>
      <c r="AF71" s="6" t="b">
        <f t="shared" si="36"/>
        <v>1</v>
      </c>
      <c r="AG71" s="6">
        <f>IF(OR(AC71=6,AC71=7),0,IF(NOT(AF71),0,IF(AB71&lt;=$AB$1,HLOOKUP(AC71,Ouderschapsverlof!$S$67:$W$69,3,FALSE),0)))</f>
        <v>0</v>
      </c>
      <c r="AH71" s="6">
        <f>IF(OR(AC71=6,AC71=7),0,IF(NOT(AF71),IF(AB71&lt;=$AB$1,HLOOKUP(AC71,Ouderschapsverlof!$S$67:$W$69,3,FALSE),0),0))</f>
        <v>0</v>
      </c>
    </row>
    <row r="72" spans="1:34" x14ac:dyDescent="0.3">
      <c r="A72" s="2">
        <f t="shared" si="37"/>
        <v>70</v>
      </c>
      <c r="B72">
        <f t="shared" si="38"/>
        <v>6</v>
      </c>
      <c r="C72" s="2">
        <f t="shared" si="21"/>
        <v>1</v>
      </c>
      <c r="D72" s="2">
        <f t="shared" si="22"/>
        <v>1</v>
      </c>
      <c r="E72" s="6" t="b">
        <f t="shared" si="23"/>
        <v>1</v>
      </c>
      <c r="F72" s="6">
        <f>IF(OR(B72=6,B72=7),0,IF(NOT(E72),0,IF(A72&lt;=$A$1,HLOOKUP(B72,Ouderschapsverlof!$S$28:$W$30,3,FALSE),0)))</f>
        <v>0</v>
      </c>
      <c r="G72" s="6">
        <f>IF(OR(B72=6,B72=7),0,IF(NOT(E72),IF(A72&lt;=$A$1,HLOOKUP(B72,Ouderschapsverlof!$S$28:$W$30,3,FALSE),0),0))</f>
        <v>0</v>
      </c>
      <c r="H72" s="7">
        <f t="shared" si="24"/>
        <v>0</v>
      </c>
      <c r="L72" s="2">
        <f t="shared" si="39"/>
        <v>70</v>
      </c>
      <c r="M72">
        <f t="shared" si="25"/>
        <v>6</v>
      </c>
      <c r="N72" s="2">
        <f t="shared" si="26"/>
        <v>1</v>
      </c>
      <c r="O72" s="2">
        <f t="shared" si="27"/>
        <v>1</v>
      </c>
      <c r="P72" s="6" t="b">
        <f t="shared" si="28"/>
        <v>1</v>
      </c>
      <c r="Q72" s="6">
        <f>IF(OR(M72=6,M72=7),0,IF(NOT(P72),0,IF(L72&lt;=$L$1,HLOOKUP(M72,Ouderschapsverlof!$S$40:$W$43,3,FALSE),0)))</f>
        <v>0</v>
      </c>
      <c r="R72" s="6">
        <f>IF(OR(M72=6,M72=7),0,IF(NOT(P72),IF(L72&lt;=$L$1,HLOOKUP(M72,Ouderschapsverlof!$S$40:$W$43,3,FALSE),0),0))</f>
        <v>0</v>
      </c>
      <c r="T72" s="2">
        <f t="shared" si="40"/>
        <v>70</v>
      </c>
      <c r="U72">
        <f t="shared" si="29"/>
        <v>6</v>
      </c>
      <c r="V72" s="2">
        <f t="shared" si="30"/>
        <v>1</v>
      </c>
      <c r="W72" s="2">
        <f t="shared" si="31"/>
        <v>1</v>
      </c>
      <c r="X72" s="6" t="b">
        <f t="shared" si="32"/>
        <v>1</v>
      </c>
      <c r="Y72" s="6">
        <f>IF(OR(U72=6,U72=7),0,IF(NOT(X72),0,IF(T72&lt;=$T$1,HLOOKUP(U72,Ouderschapsverlof!$S$55:$W$57,3,FALSE),0)))</f>
        <v>0</v>
      </c>
      <c r="Z72" s="6">
        <f>IF(OR(U72=6,U72=7),0,IF(NOT(X72),IF(T72&lt;=$T$1,HLOOKUP(U72,Ouderschapsverlof!$S$55:$W$57,3,FALSE),0),0))</f>
        <v>0</v>
      </c>
      <c r="AB72" s="2">
        <f t="shared" si="41"/>
        <v>70</v>
      </c>
      <c r="AC72">
        <f t="shared" si="33"/>
        <v>6</v>
      </c>
      <c r="AD72" s="2">
        <f t="shared" si="34"/>
        <v>1</v>
      </c>
      <c r="AE72" s="2">
        <f t="shared" si="35"/>
        <v>1</v>
      </c>
      <c r="AF72" s="6" t="b">
        <f t="shared" si="36"/>
        <v>1</v>
      </c>
      <c r="AG72" s="6">
        <f>IF(OR(AC72=6,AC72=7),0,IF(NOT(AF72),0,IF(AB72&lt;=$AB$1,HLOOKUP(AC72,Ouderschapsverlof!$S$67:$W$69,3,FALSE),0)))</f>
        <v>0</v>
      </c>
      <c r="AH72" s="6">
        <f>IF(OR(AC72=6,AC72=7),0,IF(NOT(AF72),IF(AB72&lt;=$AB$1,HLOOKUP(AC72,Ouderschapsverlof!$S$67:$W$69,3,FALSE),0),0))</f>
        <v>0</v>
      </c>
    </row>
    <row r="73" spans="1:34" x14ac:dyDescent="0.3">
      <c r="A73" s="2">
        <f t="shared" si="37"/>
        <v>71</v>
      </c>
      <c r="B73">
        <f t="shared" si="38"/>
        <v>7</v>
      </c>
      <c r="C73" s="2">
        <f t="shared" si="21"/>
        <v>1</v>
      </c>
      <c r="D73" s="2">
        <f t="shared" si="22"/>
        <v>1</v>
      </c>
      <c r="E73" s="6" t="b">
        <f t="shared" si="23"/>
        <v>1</v>
      </c>
      <c r="F73" s="6">
        <f>IF(OR(B73=6,B73=7),0,IF(NOT(E73),0,IF(A73&lt;=$A$1,HLOOKUP(B73,Ouderschapsverlof!$S$28:$W$30,3,FALSE),0)))</f>
        <v>0</v>
      </c>
      <c r="G73" s="6">
        <f>IF(OR(B73=6,B73=7),0,IF(NOT(E73),IF(A73&lt;=$A$1,HLOOKUP(B73,Ouderschapsverlof!$S$28:$W$30,3,FALSE),0),0))</f>
        <v>0</v>
      </c>
      <c r="H73" s="7">
        <f t="shared" si="24"/>
        <v>0</v>
      </c>
      <c r="L73" s="2">
        <f t="shared" si="39"/>
        <v>71</v>
      </c>
      <c r="M73">
        <f t="shared" si="25"/>
        <v>7</v>
      </c>
      <c r="N73" s="2">
        <f t="shared" si="26"/>
        <v>1</v>
      </c>
      <c r="O73" s="2">
        <f t="shared" si="27"/>
        <v>1</v>
      </c>
      <c r="P73" s="6" t="b">
        <f t="shared" si="28"/>
        <v>1</v>
      </c>
      <c r="Q73" s="6">
        <f>IF(OR(M73=6,M73=7),0,IF(NOT(P73),0,IF(L73&lt;=$L$1,HLOOKUP(M73,Ouderschapsverlof!$S$40:$W$43,3,FALSE),0)))</f>
        <v>0</v>
      </c>
      <c r="R73" s="6">
        <f>IF(OR(M73=6,M73=7),0,IF(NOT(P73),IF(L73&lt;=$L$1,HLOOKUP(M73,Ouderschapsverlof!$S$40:$W$43,3,FALSE),0),0))</f>
        <v>0</v>
      </c>
      <c r="T73" s="2">
        <f t="shared" si="40"/>
        <v>71</v>
      </c>
      <c r="U73">
        <f t="shared" si="29"/>
        <v>7</v>
      </c>
      <c r="V73" s="2">
        <f t="shared" si="30"/>
        <v>1</v>
      </c>
      <c r="W73" s="2">
        <f t="shared" si="31"/>
        <v>1</v>
      </c>
      <c r="X73" s="6" t="b">
        <f t="shared" si="32"/>
        <v>1</v>
      </c>
      <c r="Y73" s="6">
        <f>IF(OR(U73=6,U73=7),0,IF(NOT(X73),0,IF(T73&lt;=$T$1,HLOOKUP(U73,Ouderschapsverlof!$S$55:$W$57,3,FALSE),0)))</f>
        <v>0</v>
      </c>
      <c r="Z73" s="6">
        <f>IF(OR(U73=6,U73=7),0,IF(NOT(X73),IF(T73&lt;=$T$1,HLOOKUP(U73,Ouderschapsverlof!$S$55:$W$57,3,FALSE),0),0))</f>
        <v>0</v>
      </c>
      <c r="AB73" s="2">
        <f t="shared" si="41"/>
        <v>71</v>
      </c>
      <c r="AC73">
        <f t="shared" si="33"/>
        <v>7</v>
      </c>
      <c r="AD73" s="2">
        <f t="shared" si="34"/>
        <v>1</v>
      </c>
      <c r="AE73" s="2">
        <f t="shared" si="35"/>
        <v>1</v>
      </c>
      <c r="AF73" s="6" t="b">
        <f t="shared" si="36"/>
        <v>1</v>
      </c>
      <c r="AG73" s="6">
        <f>IF(OR(AC73=6,AC73=7),0,IF(NOT(AF73),0,IF(AB73&lt;=$AB$1,HLOOKUP(AC73,Ouderschapsverlof!$S$67:$W$69,3,FALSE),0)))</f>
        <v>0</v>
      </c>
      <c r="AH73" s="6">
        <f>IF(OR(AC73=6,AC73=7),0,IF(NOT(AF73),IF(AB73&lt;=$AB$1,HLOOKUP(AC73,Ouderschapsverlof!$S$67:$W$69,3,FALSE),0),0))</f>
        <v>0</v>
      </c>
    </row>
    <row r="74" spans="1:34" x14ac:dyDescent="0.3">
      <c r="A74" s="2">
        <f t="shared" si="37"/>
        <v>72</v>
      </c>
      <c r="B74">
        <f t="shared" si="38"/>
        <v>1</v>
      </c>
      <c r="C74" s="2">
        <f t="shared" si="21"/>
        <v>1</v>
      </c>
      <c r="D74" s="2">
        <f t="shared" si="22"/>
        <v>1</v>
      </c>
      <c r="E74" s="6" t="b">
        <f t="shared" si="23"/>
        <v>1</v>
      </c>
      <c r="F74" s="6">
        <f>IF(OR(B74=6,B74=7),0,IF(NOT(E74),0,IF(A74&lt;=$A$1,HLOOKUP(B74,Ouderschapsverlof!$S$28:$W$30,3,FALSE),0)))</f>
        <v>0</v>
      </c>
      <c r="G74" s="6">
        <f>IF(OR(B74=6,B74=7),0,IF(NOT(E74),IF(A74&lt;=$A$1,HLOOKUP(B74,Ouderschapsverlof!$S$28:$W$30,3,FALSE),0),0))</f>
        <v>0</v>
      </c>
      <c r="H74" s="7">
        <f t="shared" si="24"/>
        <v>0</v>
      </c>
      <c r="L74" s="2">
        <f t="shared" si="39"/>
        <v>72</v>
      </c>
      <c r="M74">
        <f t="shared" si="25"/>
        <v>1</v>
      </c>
      <c r="N74" s="2">
        <f t="shared" si="26"/>
        <v>1</v>
      </c>
      <c r="O74" s="2">
        <f t="shared" si="27"/>
        <v>1</v>
      </c>
      <c r="P74" s="6" t="b">
        <f t="shared" si="28"/>
        <v>1</v>
      </c>
      <c r="Q74" s="6">
        <f>IF(OR(M74=6,M74=7),0,IF(NOT(P74),0,IF(L74&lt;=$L$1,HLOOKUP(M74,Ouderschapsverlof!$S$40:$W$43,3,FALSE),0)))</f>
        <v>0</v>
      </c>
      <c r="R74" s="6">
        <f>IF(OR(M74=6,M74=7),0,IF(NOT(P74),IF(L74&lt;=$L$1,HLOOKUP(M74,Ouderschapsverlof!$S$40:$W$43,3,FALSE),0),0))</f>
        <v>0</v>
      </c>
      <c r="T74" s="2">
        <f t="shared" si="40"/>
        <v>72</v>
      </c>
      <c r="U74">
        <f t="shared" si="29"/>
        <v>1</v>
      </c>
      <c r="V74" s="2">
        <f t="shared" si="30"/>
        <v>1</v>
      </c>
      <c r="W74" s="2">
        <f t="shared" si="31"/>
        <v>1</v>
      </c>
      <c r="X74" s="6" t="b">
        <f t="shared" si="32"/>
        <v>1</v>
      </c>
      <c r="Y74" s="6">
        <f>IF(OR(U74=6,U74=7),0,IF(NOT(X74),0,IF(T74&lt;=$T$1,HLOOKUP(U74,Ouderschapsverlof!$S$55:$W$57,3,FALSE),0)))</f>
        <v>0</v>
      </c>
      <c r="Z74" s="6">
        <f>IF(OR(U74=6,U74=7),0,IF(NOT(X74),IF(T74&lt;=$T$1,HLOOKUP(U74,Ouderschapsverlof!$S$55:$W$57,3,FALSE),0),0))</f>
        <v>0</v>
      </c>
      <c r="AB74" s="2">
        <f t="shared" si="41"/>
        <v>72</v>
      </c>
      <c r="AC74">
        <f t="shared" si="33"/>
        <v>1</v>
      </c>
      <c r="AD74" s="2">
        <f t="shared" si="34"/>
        <v>1</v>
      </c>
      <c r="AE74" s="2">
        <f t="shared" si="35"/>
        <v>1</v>
      </c>
      <c r="AF74" s="6" t="b">
        <f t="shared" si="36"/>
        <v>1</v>
      </c>
      <c r="AG74" s="6">
        <f>IF(OR(AC74=6,AC74=7),0,IF(NOT(AF74),0,IF(AB74&lt;=$AB$1,HLOOKUP(AC74,Ouderschapsverlof!$S$67:$W$69,3,FALSE),0)))</f>
        <v>0</v>
      </c>
      <c r="AH74" s="6">
        <f>IF(OR(AC74=6,AC74=7),0,IF(NOT(AF74),IF(AB74&lt;=$AB$1,HLOOKUP(AC74,Ouderschapsverlof!$S$67:$W$69,3,FALSE),0),0))</f>
        <v>0</v>
      </c>
    </row>
    <row r="75" spans="1:34" x14ac:dyDescent="0.3">
      <c r="A75" s="2">
        <f t="shared" si="37"/>
        <v>73</v>
      </c>
      <c r="B75">
        <f t="shared" si="38"/>
        <v>2</v>
      </c>
      <c r="C75" s="2">
        <f t="shared" si="21"/>
        <v>1</v>
      </c>
      <c r="D75" s="2">
        <f t="shared" si="22"/>
        <v>1</v>
      </c>
      <c r="E75" s="6" t="b">
        <f t="shared" si="23"/>
        <v>1</v>
      </c>
      <c r="F75" s="6">
        <f>IF(OR(B75=6,B75=7),0,IF(NOT(E75),0,IF(A75&lt;=$A$1,HLOOKUP(B75,Ouderschapsverlof!$S$28:$W$30,3,FALSE),0)))</f>
        <v>0</v>
      </c>
      <c r="G75" s="6">
        <f>IF(OR(B75=6,B75=7),0,IF(NOT(E75),IF(A75&lt;=$A$1,HLOOKUP(B75,Ouderschapsverlof!$S$28:$W$30,3,FALSE),0),0))</f>
        <v>0</v>
      </c>
      <c r="H75" s="7">
        <f t="shared" si="24"/>
        <v>0</v>
      </c>
      <c r="L75" s="2">
        <f t="shared" si="39"/>
        <v>73</v>
      </c>
      <c r="M75">
        <f t="shared" si="25"/>
        <v>2</v>
      </c>
      <c r="N75" s="2">
        <f t="shared" si="26"/>
        <v>1</v>
      </c>
      <c r="O75" s="2">
        <f t="shared" si="27"/>
        <v>1</v>
      </c>
      <c r="P75" s="6" t="b">
        <f t="shared" si="28"/>
        <v>1</v>
      </c>
      <c r="Q75" s="6">
        <f>IF(OR(M75=6,M75=7),0,IF(NOT(P75),0,IF(L75&lt;=$L$1,HLOOKUP(M75,Ouderschapsverlof!$S$40:$W$43,3,FALSE),0)))</f>
        <v>0</v>
      </c>
      <c r="R75" s="6">
        <f>IF(OR(M75=6,M75=7),0,IF(NOT(P75),IF(L75&lt;=$L$1,HLOOKUP(M75,Ouderschapsverlof!$S$40:$W$43,3,FALSE),0),0))</f>
        <v>0</v>
      </c>
      <c r="T75" s="2">
        <f t="shared" si="40"/>
        <v>73</v>
      </c>
      <c r="U75">
        <f t="shared" si="29"/>
        <v>2</v>
      </c>
      <c r="V75" s="2">
        <f t="shared" si="30"/>
        <v>1</v>
      </c>
      <c r="W75" s="2">
        <f t="shared" si="31"/>
        <v>1</v>
      </c>
      <c r="X75" s="6" t="b">
        <f t="shared" si="32"/>
        <v>1</v>
      </c>
      <c r="Y75" s="6">
        <f>IF(OR(U75=6,U75=7),0,IF(NOT(X75),0,IF(T75&lt;=$T$1,HLOOKUP(U75,Ouderschapsverlof!$S$55:$W$57,3,FALSE),0)))</f>
        <v>0</v>
      </c>
      <c r="Z75" s="6">
        <f>IF(OR(U75=6,U75=7),0,IF(NOT(X75),IF(T75&lt;=$T$1,HLOOKUP(U75,Ouderschapsverlof!$S$55:$W$57,3,FALSE),0),0))</f>
        <v>0</v>
      </c>
      <c r="AB75" s="2">
        <f t="shared" si="41"/>
        <v>73</v>
      </c>
      <c r="AC75">
        <f t="shared" si="33"/>
        <v>2</v>
      </c>
      <c r="AD75" s="2">
        <f t="shared" si="34"/>
        <v>1</v>
      </c>
      <c r="AE75" s="2">
        <f t="shared" si="35"/>
        <v>1</v>
      </c>
      <c r="AF75" s="6" t="b">
        <f t="shared" si="36"/>
        <v>1</v>
      </c>
      <c r="AG75" s="6">
        <f>IF(OR(AC75=6,AC75=7),0,IF(NOT(AF75),0,IF(AB75&lt;=$AB$1,HLOOKUP(AC75,Ouderschapsverlof!$S$67:$W$69,3,FALSE),0)))</f>
        <v>0</v>
      </c>
      <c r="AH75" s="6">
        <f>IF(OR(AC75=6,AC75=7),0,IF(NOT(AF75),IF(AB75&lt;=$AB$1,HLOOKUP(AC75,Ouderschapsverlof!$S$67:$W$69,3,FALSE),0),0))</f>
        <v>0</v>
      </c>
    </row>
    <row r="76" spans="1:34" x14ac:dyDescent="0.3">
      <c r="A76" s="2">
        <f t="shared" si="37"/>
        <v>74</v>
      </c>
      <c r="B76">
        <f t="shared" si="38"/>
        <v>3</v>
      </c>
      <c r="C76" s="2">
        <f t="shared" si="21"/>
        <v>1</v>
      </c>
      <c r="D76" s="2">
        <f t="shared" si="22"/>
        <v>1</v>
      </c>
      <c r="E76" s="6" t="b">
        <f t="shared" si="23"/>
        <v>1</v>
      </c>
      <c r="F76" s="6">
        <f>IF(OR(B76=6,B76=7),0,IF(NOT(E76),0,IF(A76&lt;=$A$1,HLOOKUP(B76,Ouderschapsverlof!$S$28:$W$30,3,FALSE),0)))</f>
        <v>0</v>
      </c>
      <c r="G76" s="6">
        <f>IF(OR(B76=6,B76=7),0,IF(NOT(E76),IF(A76&lt;=$A$1,HLOOKUP(B76,Ouderschapsverlof!$S$28:$W$30,3,FALSE),0),0))</f>
        <v>0</v>
      </c>
      <c r="H76" s="7">
        <f t="shared" si="24"/>
        <v>0</v>
      </c>
      <c r="L76" s="2">
        <f t="shared" si="39"/>
        <v>74</v>
      </c>
      <c r="M76">
        <f t="shared" si="25"/>
        <v>3</v>
      </c>
      <c r="N76" s="2">
        <f t="shared" si="26"/>
        <v>1</v>
      </c>
      <c r="O76" s="2">
        <f t="shared" si="27"/>
        <v>1</v>
      </c>
      <c r="P76" s="6" t="b">
        <f t="shared" si="28"/>
        <v>1</v>
      </c>
      <c r="Q76" s="6">
        <f>IF(OR(M76=6,M76=7),0,IF(NOT(P76),0,IF(L76&lt;=$L$1,HLOOKUP(M76,Ouderschapsverlof!$S$40:$W$43,3,FALSE),0)))</f>
        <v>0</v>
      </c>
      <c r="R76" s="6">
        <f>IF(OR(M76=6,M76=7),0,IF(NOT(P76),IF(L76&lt;=$L$1,HLOOKUP(M76,Ouderschapsverlof!$S$40:$W$43,3,FALSE),0),0))</f>
        <v>0</v>
      </c>
      <c r="T76" s="2">
        <f t="shared" si="40"/>
        <v>74</v>
      </c>
      <c r="U76">
        <f t="shared" si="29"/>
        <v>3</v>
      </c>
      <c r="V76" s="2">
        <f t="shared" si="30"/>
        <v>1</v>
      </c>
      <c r="W76" s="2">
        <f t="shared" si="31"/>
        <v>1</v>
      </c>
      <c r="X76" s="6" t="b">
        <f t="shared" si="32"/>
        <v>1</v>
      </c>
      <c r="Y76" s="6">
        <f>IF(OR(U76=6,U76=7),0,IF(NOT(X76),0,IF(T76&lt;=$T$1,HLOOKUP(U76,Ouderschapsverlof!$S$55:$W$57,3,FALSE),0)))</f>
        <v>0</v>
      </c>
      <c r="Z76" s="6">
        <f>IF(OR(U76=6,U76=7),0,IF(NOT(X76),IF(T76&lt;=$T$1,HLOOKUP(U76,Ouderschapsverlof!$S$55:$W$57,3,FALSE),0),0))</f>
        <v>0</v>
      </c>
      <c r="AB76" s="2">
        <f t="shared" si="41"/>
        <v>74</v>
      </c>
      <c r="AC76">
        <f t="shared" si="33"/>
        <v>3</v>
      </c>
      <c r="AD76" s="2">
        <f t="shared" si="34"/>
        <v>1</v>
      </c>
      <c r="AE76" s="2">
        <f t="shared" si="35"/>
        <v>1</v>
      </c>
      <c r="AF76" s="6" t="b">
        <f t="shared" si="36"/>
        <v>1</v>
      </c>
      <c r="AG76" s="6">
        <f>IF(OR(AC76=6,AC76=7),0,IF(NOT(AF76),0,IF(AB76&lt;=$AB$1,HLOOKUP(AC76,Ouderschapsverlof!$S$67:$W$69,3,FALSE),0)))</f>
        <v>0</v>
      </c>
      <c r="AH76" s="6">
        <f>IF(OR(AC76=6,AC76=7),0,IF(NOT(AF76),IF(AB76&lt;=$AB$1,HLOOKUP(AC76,Ouderschapsverlof!$S$67:$W$69,3,FALSE),0),0))</f>
        <v>0</v>
      </c>
    </row>
    <row r="77" spans="1:34" x14ac:dyDescent="0.3">
      <c r="A77" s="2">
        <f t="shared" si="37"/>
        <v>75</v>
      </c>
      <c r="B77">
        <f t="shared" si="38"/>
        <v>4</v>
      </c>
      <c r="C77" s="2">
        <f t="shared" si="21"/>
        <v>1</v>
      </c>
      <c r="D77" s="2">
        <f t="shared" si="22"/>
        <v>1</v>
      </c>
      <c r="E77" s="6" t="b">
        <f t="shared" si="23"/>
        <v>1</v>
      </c>
      <c r="F77" s="6">
        <f>IF(OR(B77=6,B77=7),0,IF(NOT(E77),0,IF(A77&lt;=$A$1,HLOOKUP(B77,Ouderschapsverlof!$S$28:$W$30,3,FALSE),0)))</f>
        <v>0</v>
      </c>
      <c r="G77" s="6">
        <f>IF(OR(B77=6,B77=7),0,IF(NOT(E77),IF(A77&lt;=$A$1,HLOOKUP(B77,Ouderschapsverlof!$S$28:$W$30,3,FALSE),0),0))</f>
        <v>0</v>
      </c>
      <c r="H77" s="7">
        <f t="shared" si="24"/>
        <v>0</v>
      </c>
      <c r="L77" s="2">
        <f t="shared" si="39"/>
        <v>75</v>
      </c>
      <c r="M77">
        <f t="shared" si="25"/>
        <v>4</v>
      </c>
      <c r="N77" s="2">
        <f t="shared" si="26"/>
        <v>1</v>
      </c>
      <c r="O77" s="2">
        <f t="shared" si="27"/>
        <v>1</v>
      </c>
      <c r="P77" s="6" t="b">
        <f t="shared" si="28"/>
        <v>1</v>
      </c>
      <c r="Q77" s="6">
        <f>IF(OR(M77=6,M77=7),0,IF(NOT(P77),0,IF(L77&lt;=$L$1,HLOOKUP(M77,Ouderschapsverlof!$S$40:$W$43,3,FALSE),0)))</f>
        <v>0</v>
      </c>
      <c r="R77" s="6">
        <f>IF(OR(M77=6,M77=7),0,IF(NOT(P77),IF(L77&lt;=$L$1,HLOOKUP(M77,Ouderschapsverlof!$S$40:$W$43,3,FALSE),0),0))</f>
        <v>0</v>
      </c>
      <c r="T77" s="2">
        <f t="shared" si="40"/>
        <v>75</v>
      </c>
      <c r="U77">
        <f t="shared" si="29"/>
        <v>4</v>
      </c>
      <c r="V77" s="2">
        <f t="shared" si="30"/>
        <v>1</v>
      </c>
      <c r="W77" s="2">
        <f t="shared" si="31"/>
        <v>1</v>
      </c>
      <c r="X77" s="6" t="b">
        <f t="shared" si="32"/>
        <v>1</v>
      </c>
      <c r="Y77" s="6">
        <f>IF(OR(U77=6,U77=7),0,IF(NOT(X77),0,IF(T77&lt;=$T$1,HLOOKUP(U77,Ouderschapsverlof!$S$55:$W$57,3,FALSE),0)))</f>
        <v>0</v>
      </c>
      <c r="Z77" s="6">
        <f>IF(OR(U77=6,U77=7),0,IF(NOT(X77),IF(T77&lt;=$T$1,HLOOKUP(U77,Ouderschapsverlof!$S$55:$W$57,3,FALSE),0),0))</f>
        <v>0</v>
      </c>
      <c r="AB77" s="2">
        <f t="shared" si="41"/>
        <v>75</v>
      </c>
      <c r="AC77">
        <f t="shared" si="33"/>
        <v>4</v>
      </c>
      <c r="AD77" s="2">
        <f t="shared" si="34"/>
        <v>1</v>
      </c>
      <c r="AE77" s="2">
        <f t="shared" si="35"/>
        <v>1</v>
      </c>
      <c r="AF77" s="6" t="b">
        <f t="shared" si="36"/>
        <v>1</v>
      </c>
      <c r="AG77" s="6">
        <f>IF(OR(AC77=6,AC77=7),0,IF(NOT(AF77),0,IF(AB77&lt;=$AB$1,HLOOKUP(AC77,Ouderschapsverlof!$S$67:$W$69,3,FALSE),0)))</f>
        <v>0</v>
      </c>
      <c r="AH77" s="6">
        <f>IF(OR(AC77=6,AC77=7),0,IF(NOT(AF77),IF(AB77&lt;=$AB$1,HLOOKUP(AC77,Ouderschapsverlof!$S$67:$W$69,3,FALSE),0),0))</f>
        <v>0</v>
      </c>
    </row>
    <row r="78" spans="1:34" x14ac:dyDescent="0.3">
      <c r="A78" s="2">
        <f t="shared" si="37"/>
        <v>76</v>
      </c>
      <c r="B78">
        <f t="shared" si="38"/>
        <v>5</v>
      </c>
      <c r="C78" s="2">
        <f t="shared" si="21"/>
        <v>1</v>
      </c>
      <c r="D78" s="2">
        <f t="shared" si="22"/>
        <v>1</v>
      </c>
      <c r="E78" s="6" t="b">
        <f t="shared" si="23"/>
        <v>1</v>
      </c>
      <c r="F78" s="6">
        <f>IF(OR(B78=6,B78=7),0,IF(NOT(E78),0,IF(A78&lt;=$A$1,HLOOKUP(B78,Ouderschapsverlof!$S$28:$W$30,3,FALSE),0)))</f>
        <v>0</v>
      </c>
      <c r="G78" s="6">
        <f>IF(OR(B78=6,B78=7),0,IF(NOT(E78),IF(A78&lt;=$A$1,HLOOKUP(B78,Ouderschapsverlof!$S$28:$W$30,3,FALSE),0),0))</f>
        <v>0</v>
      </c>
      <c r="H78" s="7">
        <f t="shared" si="24"/>
        <v>0</v>
      </c>
      <c r="L78" s="2">
        <f t="shared" si="39"/>
        <v>76</v>
      </c>
      <c r="M78">
        <f t="shared" si="25"/>
        <v>5</v>
      </c>
      <c r="N78" s="2">
        <f t="shared" si="26"/>
        <v>1</v>
      </c>
      <c r="O78" s="2">
        <f t="shared" si="27"/>
        <v>1</v>
      </c>
      <c r="P78" s="6" t="b">
        <f t="shared" si="28"/>
        <v>1</v>
      </c>
      <c r="Q78" s="6">
        <f>IF(OR(M78=6,M78=7),0,IF(NOT(P78),0,IF(L78&lt;=$L$1,HLOOKUP(M78,Ouderschapsverlof!$S$40:$W$43,3,FALSE),0)))</f>
        <v>0</v>
      </c>
      <c r="R78" s="6">
        <f>IF(OR(M78=6,M78=7),0,IF(NOT(P78),IF(L78&lt;=$L$1,HLOOKUP(M78,Ouderschapsverlof!$S$40:$W$43,3,FALSE),0),0))</f>
        <v>0</v>
      </c>
      <c r="T78" s="2">
        <f t="shared" si="40"/>
        <v>76</v>
      </c>
      <c r="U78">
        <f t="shared" si="29"/>
        <v>5</v>
      </c>
      <c r="V78" s="2">
        <f t="shared" si="30"/>
        <v>1</v>
      </c>
      <c r="W78" s="2">
        <f t="shared" si="31"/>
        <v>1</v>
      </c>
      <c r="X78" s="6" t="b">
        <f t="shared" si="32"/>
        <v>1</v>
      </c>
      <c r="Y78" s="6">
        <f>IF(OR(U78=6,U78=7),0,IF(NOT(X78),0,IF(T78&lt;=$T$1,HLOOKUP(U78,Ouderschapsverlof!$S$55:$W$57,3,FALSE),0)))</f>
        <v>0</v>
      </c>
      <c r="Z78" s="6">
        <f>IF(OR(U78=6,U78=7),0,IF(NOT(X78),IF(T78&lt;=$T$1,HLOOKUP(U78,Ouderschapsverlof!$S$55:$W$57,3,FALSE),0),0))</f>
        <v>0</v>
      </c>
      <c r="AB78" s="2">
        <f t="shared" si="41"/>
        <v>76</v>
      </c>
      <c r="AC78">
        <f t="shared" si="33"/>
        <v>5</v>
      </c>
      <c r="AD78" s="2">
        <f t="shared" si="34"/>
        <v>1</v>
      </c>
      <c r="AE78" s="2">
        <f t="shared" si="35"/>
        <v>1</v>
      </c>
      <c r="AF78" s="6" t="b">
        <f t="shared" si="36"/>
        <v>1</v>
      </c>
      <c r="AG78" s="6">
        <f>IF(OR(AC78=6,AC78=7),0,IF(NOT(AF78),0,IF(AB78&lt;=$AB$1,HLOOKUP(AC78,Ouderschapsverlof!$S$67:$W$69,3,FALSE),0)))</f>
        <v>0</v>
      </c>
      <c r="AH78" s="6">
        <f>IF(OR(AC78=6,AC78=7),0,IF(NOT(AF78),IF(AB78&lt;=$AB$1,HLOOKUP(AC78,Ouderschapsverlof!$S$67:$W$69,3,FALSE),0),0))</f>
        <v>0</v>
      </c>
    </row>
    <row r="79" spans="1:34" x14ac:dyDescent="0.3">
      <c r="A79" s="2">
        <f t="shared" si="37"/>
        <v>77</v>
      </c>
      <c r="B79">
        <f t="shared" si="38"/>
        <v>6</v>
      </c>
      <c r="C79" s="2">
        <f t="shared" si="21"/>
        <v>1</v>
      </c>
      <c r="D79" s="2">
        <f t="shared" si="22"/>
        <v>1</v>
      </c>
      <c r="E79" s="6" t="b">
        <f t="shared" si="23"/>
        <v>1</v>
      </c>
      <c r="F79" s="6">
        <f>IF(OR(B79=6,B79=7),0,IF(NOT(E79),0,IF(A79&lt;=$A$1,HLOOKUP(B79,Ouderschapsverlof!$S$28:$W$30,3,FALSE),0)))</f>
        <v>0</v>
      </c>
      <c r="G79" s="6">
        <f>IF(OR(B79=6,B79=7),0,IF(NOT(E79),IF(A79&lt;=$A$1,HLOOKUP(B79,Ouderschapsverlof!$S$28:$W$30,3,FALSE),0),0))</f>
        <v>0</v>
      </c>
      <c r="H79" s="7">
        <f t="shared" si="24"/>
        <v>0</v>
      </c>
      <c r="L79" s="2">
        <f t="shared" si="39"/>
        <v>77</v>
      </c>
      <c r="M79">
        <f t="shared" si="25"/>
        <v>6</v>
      </c>
      <c r="N79" s="2">
        <f t="shared" si="26"/>
        <v>1</v>
      </c>
      <c r="O79" s="2">
        <f t="shared" si="27"/>
        <v>1</v>
      </c>
      <c r="P79" s="6" t="b">
        <f t="shared" si="28"/>
        <v>1</v>
      </c>
      <c r="Q79" s="6">
        <f>IF(OR(M79=6,M79=7),0,IF(NOT(P79),0,IF(L79&lt;=$L$1,HLOOKUP(M79,Ouderschapsverlof!$S$40:$W$43,3,FALSE),0)))</f>
        <v>0</v>
      </c>
      <c r="R79" s="6">
        <f>IF(OR(M79=6,M79=7),0,IF(NOT(P79),IF(L79&lt;=$L$1,HLOOKUP(M79,Ouderschapsverlof!$S$40:$W$43,3,FALSE),0),0))</f>
        <v>0</v>
      </c>
      <c r="T79" s="2">
        <f t="shared" si="40"/>
        <v>77</v>
      </c>
      <c r="U79">
        <f t="shared" si="29"/>
        <v>6</v>
      </c>
      <c r="V79" s="2">
        <f t="shared" si="30"/>
        <v>1</v>
      </c>
      <c r="W79" s="2">
        <f t="shared" si="31"/>
        <v>1</v>
      </c>
      <c r="X79" s="6" t="b">
        <f t="shared" si="32"/>
        <v>1</v>
      </c>
      <c r="Y79" s="6">
        <f>IF(OR(U79=6,U79=7),0,IF(NOT(X79),0,IF(T79&lt;=$T$1,HLOOKUP(U79,Ouderschapsverlof!$S$55:$W$57,3,FALSE),0)))</f>
        <v>0</v>
      </c>
      <c r="Z79" s="6">
        <f>IF(OR(U79=6,U79=7),0,IF(NOT(X79),IF(T79&lt;=$T$1,HLOOKUP(U79,Ouderschapsverlof!$S$55:$W$57,3,FALSE),0),0))</f>
        <v>0</v>
      </c>
      <c r="AB79" s="2">
        <f t="shared" si="41"/>
        <v>77</v>
      </c>
      <c r="AC79">
        <f t="shared" si="33"/>
        <v>6</v>
      </c>
      <c r="AD79" s="2">
        <f t="shared" si="34"/>
        <v>1</v>
      </c>
      <c r="AE79" s="2">
        <f t="shared" si="35"/>
        <v>1</v>
      </c>
      <c r="AF79" s="6" t="b">
        <f t="shared" si="36"/>
        <v>1</v>
      </c>
      <c r="AG79" s="6">
        <f>IF(OR(AC79=6,AC79=7),0,IF(NOT(AF79),0,IF(AB79&lt;=$AB$1,HLOOKUP(AC79,Ouderschapsverlof!$S$67:$W$69,3,FALSE),0)))</f>
        <v>0</v>
      </c>
      <c r="AH79" s="6">
        <f>IF(OR(AC79=6,AC79=7),0,IF(NOT(AF79),IF(AB79&lt;=$AB$1,HLOOKUP(AC79,Ouderschapsverlof!$S$67:$W$69,3,FALSE),0),0))</f>
        <v>0</v>
      </c>
    </row>
    <row r="80" spans="1:34" x14ac:dyDescent="0.3">
      <c r="A80" s="2">
        <f t="shared" si="37"/>
        <v>78</v>
      </c>
      <c r="B80">
        <f t="shared" si="38"/>
        <v>7</v>
      </c>
      <c r="C80" s="2">
        <f t="shared" si="21"/>
        <v>1</v>
      </c>
      <c r="D80" s="2">
        <f t="shared" si="22"/>
        <v>1</v>
      </c>
      <c r="E80" s="6" t="b">
        <f t="shared" si="23"/>
        <v>1</v>
      </c>
      <c r="F80" s="6">
        <f>IF(OR(B80=6,B80=7),0,IF(NOT(E80),0,IF(A80&lt;=$A$1,HLOOKUP(B80,Ouderschapsverlof!$S$28:$W$30,3,FALSE),0)))</f>
        <v>0</v>
      </c>
      <c r="G80" s="6">
        <f>IF(OR(B80=6,B80=7),0,IF(NOT(E80),IF(A80&lt;=$A$1,HLOOKUP(B80,Ouderschapsverlof!$S$28:$W$30,3,FALSE),0),0))</f>
        <v>0</v>
      </c>
      <c r="H80" s="7">
        <f t="shared" si="24"/>
        <v>0</v>
      </c>
      <c r="L80" s="2">
        <f t="shared" si="39"/>
        <v>78</v>
      </c>
      <c r="M80">
        <f t="shared" si="25"/>
        <v>7</v>
      </c>
      <c r="N80" s="2">
        <f t="shared" si="26"/>
        <v>1</v>
      </c>
      <c r="O80" s="2">
        <f t="shared" si="27"/>
        <v>1</v>
      </c>
      <c r="P80" s="6" t="b">
        <f t="shared" si="28"/>
        <v>1</v>
      </c>
      <c r="Q80" s="6">
        <f>IF(OR(M80=6,M80=7),0,IF(NOT(P80),0,IF(L80&lt;=$L$1,HLOOKUP(M80,Ouderschapsverlof!$S$40:$W$43,3,FALSE),0)))</f>
        <v>0</v>
      </c>
      <c r="R80" s="6">
        <f>IF(OR(M80=6,M80=7),0,IF(NOT(P80),IF(L80&lt;=$L$1,HLOOKUP(M80,Ouderschapsverlof!$S$40:$W$43,3,FALSE),0),0))</f>
        <v>0</v>
      </c>
      <c r="T80" s="2">
        <f t="shared" si="40"/>
        <v>78</v>
      </c>
      <c r="U80">
        <f t="shared" si="29"/>
        <v>7</v>
      </c>
      <c r="V80" s="2">
        <f t="shared" si="30"/>
        <v>1</v>
      </c>
      <c r="W80" s="2">
        <f t="shared" si="31"/>
        <v>1</v>
      </c>
      <c r="X80" s="6" t="b">
        <f t="shared" si="32"/>
        <v>1</v>
      </c>
      <c r="Y80" s="6">
        <f>IF(OR(U80=6,U80=7),0,IF(NOT(X80),0,IF(T80&lt;=$T$1,HLOOKUP(U80,Ouderschapsverlof!$S$55:$W$57,3,FALSE),0)))</f>
        <v>0</v>
      </c>
      <c r="Z80" s="6">
        <f>IF(OR(U80=6,U80=7),0,IF(NOT(X80),IF(T80&lt;=$T$1,HLOOKUP(U80,Ouderschapsverlof!$S$55:$W$57,3,FALSE),0),0))</f>
        <v>0</v>
      </c>
      <c r="AB80" s="2">
        <f t="shared" si="41"/>
        <v>78</v>
      </c>
      <c r="AC80">
        <f t="shared" si="33"/>
        <v>7</v>
      </c>
      <c r="AD80" s="2">
        <f t="shared" si="34"/>
        <v>1</v>
      </c>
      <c r="AE80" s="2">
        <f t="shared" si="35"/>
        <v>1</v>
      </c>
      <c r="AF80" s="6" t="b">
        <f t="shared" si="36"/>
        <v>1</v>
      </c>
      <c r="AG80" s="6">
        <f>IF(OR(AC80=6,AC80=7),0,IF(NOT(AF80),0,IF(AB80&lt;=$AB$1,HLOOKUP(AC80,Ouderschapsverlof!$S$67:$W$69,3,FALSE),0)))</f>
        <v>0</v>
      </c>
      <c r="AH80" s="6">
        <f>IF(OR(AC80=6,AC80=7),0,IF(NOT(AF80),IF(AB80&lt;=$AB$1,HLOOKUP(AC80,Ouderschapsverlof!$S$67:$W$69,3,FALSE),0),0))</f>
        <v>0</v>
      </c>
    </row>
    <row r="81" spans="1:34" x14ac:dyDescent="0.3">
      <c r="A81" s="2">
        <f t="shared" si="37"/>
        <v>79</v>
      </c>
      <c r="B81">
        <f t="shared" si="38"/>
        <v>1</v>
      </c>
      <c r="C81" s="2">
        <f t="shared" si="21"/>
        <v>1</v>
      </c>
      <c r="D81" s="2">
        <f t="shared" si="22"/>
        <v>1</v>
      </c>
      <c r="E81" s="6" t="b">
        <f t="shared" si="23"/>
        <v>1</v>
      </c>
      <c r="F81" s="6">
        <f>IF(OR(B81=6,B81=7),0,IF(NOT(E81),0,IF(A81&lt;=$A$1,HLOOKUP(B81,Ouderschapsverlof!$S$28:$W$30,3,FALSE),0)))</f>
        <v>0</v>
      </c>
      <c r="G81" s="6">
        <f>IF(OR(B81=6,B81=7),0,IF(NOT(E81),IF(A81&lt;=$A$1,HLOOKUP(B81,Ouderschapsverlof!$S$28:$W$30,3,FALSE),0),0))</f>
        <v>0</v>
      </c>
      <c r="H81" s="7">
        <f t="shared" si="24"/>
        <v>0</v>
      </c>
      <c r="L81" s="2">
        <f t="shared" si="39"/>
        <v>79</v>
      </c>
      <c r="M81">
        <f t="shared" si="25"/>
        <v>1</v>
      </c>
      <c r="N81" s="2">
        <f t="shared" si="26"/>
        <v>1</v>
      </c>
      <c r="O81" s="2">
        <f t="shared" si="27"/>
        <v>1</v>
      </c>
      <c r="P81" s="6" t="b">
        <f t="shared" si="28"/>
        <v>1</v>
      </c>
      <c r="Q81" s="6">
        <f>IF(OR(M81=6,M81=7),0,IF(NOT(P81),0,IF(L81&lt;=$L$1,HLOOKUP(M81,Ouderschapsverlof!$S$40:$W$43,3,FALSE),0)))</f>
        <v>0</v>
      </c>
      <c r="R81" s="6">
        <f>IF(OR(M81=6,M81=7),0,IF(NOT(P81),IF(L81&lt;=$L$1,HLOOKUP(M81,Ouderschapsverlof!$S$40:$W$43,3,FALSE),0),0))</f>
        <v>0</v>
      </c>
      <c r="T81" s="2">
        <f t="shared" si="40"/>
        <v>79</v>
      </c>
      <c r="U81">
        <f t="shared" si="29"/>
        <v>1</v>
      </c>
      <c r="V81" s="2">
        <f t="shared" si="30"/>
        <v>1</v>
      </c>
      <c r="W81" s="2">
        <f t="shared" si="31"/>
        <v>1</v>
      </c>
      <c r="X81" s="6" t="b">
        <f t="shared" si="32"/>
        <v>1</v>
      </c>
      <c r="Y81" s="6">
        <f>IF(OR(U81=6,U81=7),0,IF(NOT(X81),0,IF(T81&lt;=$T$1,HLOOKUP(U81,Ouderschapsverlof!$S$55:$W$57,3,FALSE),0)))</f>
        <v>0</v>
      </c>
      <c r="Z81" s="6">
        <f>IF(OR(U81=6,U81=7),0,IF(NOT(X81),IF(T81&lt;=$T$1,HLOOKUP(U81,Ouderschapsverlof!$S$55:$W$57,3,FALSE),0),0))</f>
        <v>0</v>
      </c>
      <c r="AB81" s="2">
        <f t="shared" si="41"/>
        <v>79</v>
      </c>
      <c r="AC81">
        <f t="shared" si="33"/>
        <v>1</v>
      </c>
      <c r="AD81" s="2">
        <f t="shared" si="34"/>
        <v>1</v>
      </c>
      <c r="AE81" s="2">
        <f t="shared" si="35"/>
        <v>1</v>
      </c>
      <c r="AF81" s="6" t="b">
        <f t="shared" si="36"/>
        <v>1</v>
      </c>
      <c r="AG81" s="6">
        <f>IF(OR(AC81=6,AC81=7),0,IF(NOT(AF81),0,IF(AB81&lt;=$AB$1,HLOOKUP(AC81,Ouderschapsverlof!$S$67:$W$69,3,FALSE),0)))</f>
        <v>0</v>
      </c>
      <c r="AH81" s="6">
        <f>IF(OR(AC81=6,AC81=7),0,IF(NOT(AF81),IF(AB81&lt;=$AB$1,HLOOKUP(AC81,Ouderschapsverlof!$S$67:$W$69,3,FALSE),0),0))</f>
        <v>0</v>
      </c>
    </row>
    <row r="82" spans="1:34" x14ac:dyDescent="0.3">
      <c r="A82" s="2">
        <f t="shared" si="37"/>
        <v>80</v>
      </c>
      <c r="B82">
        <f t="shared" si="38"/>
        <v>2</v>
      </c>
      <c r="C82" s="2">
        <f t="shared" si="21"/>
        <v>1</v>
      </c>
      <c r="D82" s="2">
        <f t="shared" si="22"/>
        <v>1</v>
      </c>
      <c r="E82" s="6" t="b">
        <f t="shared" si="23"/>
        <v>1</v>
      </c>
      <c r="F82" s="6">
        <f>IF(OR(B82=6,B82=7),0,IF(NOT(E82),0,IF(A82&lt;=$A$1,HLOOKUP(B82,Ouderschapsverlof!$S$28:$W$30,3,FALSE),0)))</f>
        <v>0</v>
      </c>
      <c r="G82" s="6">
        <f>IF(OR(B82=6,B82=7),0,IF(NOT(E82),IF(A82&lt;=$A$1,HLOOKUP(B82,Ouderschapsverlof!$S$28:$W$30,3,FALSE),0),0))</f>
        <v>0</v>
      </c>
      <c r="H82" s="7">
        <f t="shared" si="24"/>
        <v>0</v>
      </c>
      <c r="L82" s="2">
        <f t="shared" si="39"/>
        <v>80</v>
      </c>
      <c r="M82">
        <f t="shared" si="25"/>
        <v>2</v>
      </c>
      <c r="N82" s="2">
        <f t="shared" si="26"/>
        <v>1</v>
      </c>
      <c r="O82" s="2">
        <f t="shared" si="27"/>
        <v>1</v>
      </c>
      <c r="P82" s="6" t="b">
        <f t="shared" si="28"/>
        <v>1</v>
      </c>
      <c r="Q82" s="6">
        <f>IF(OR(M82=6,M82=7),0,IF(NOT(P82),0,IF(L82&lt;=$L$1,HLOOKUP(M82,Ouderschapsverlof!$S$40:$W$43,3,FALSE),0)))</f>
        <v>0</v>
      </c>
      <c r="R82" s="6">
        <f>IF(OR(M82=6,M82=7),0,IF(NOT(P82),IF(L82&lt;=$L$1,HLOOKUP(M82,Ouderschapsverlof!$S$40:$W$43,3,FALSE),0),0))</f>
        <v>0</v>
      </c>
      <c r="T82" s="2">
        <f t="shared" si="40"/>
        <v>80</v>
      </c>
      <c r="U82">
        <f t="shared" si="29"/>
        <v>2</v>
      </c>
      <c r="V82" s="2">
        <f t="shared" si="30"/>
        <v>1</v>
      </c>
      <c r="W82" s="2">
        <f t="shared" si="31"/>
        <v>1</v>
      </c>
      <c r="X82" s="6" t="b">
        <f t="shared" si="32"/>
        <v>1</v>
      </c>
      <c r="Y82" s="6">
        <f>IF(OR(U82=6,U82=7),0,IF(NOT(X82),0,IF(T82&lt;=$T$1,HLOOKUP(U82,Ouderschapsverlof!$S$55:$W$57,3,FALSE),0)))</f>
        <v>0</v>
      </c>
      <c r="Z82" s="6">
        <f>IF(OR(U82=6,U82=7),0,IF(NOT(X82),IF(T82&lt;=$T$1,HLOOKUP(U82,Ouderschapsverlof!$S$55:$W$57,3,FALSE),0),0))</f>
        <v>0</v>
      </c>
      <c r="AB82" s="2">
        <f t="shared" si="41"/>
        <v>80</v>
      </c>
      <c r="AC82">
        <f t="shared" si="33"/>
        <v>2</v>
      </c>
      <c r="AD82" s="2">
        <f t="shared" si="34"/>
        <v>1</v>
      </c>
      <c r="AE82" s="2">
        <f t="shared" si="35"/>
        <v>1</v>
      </c>
      <c r="AF82" s="6" t="b">
        <f t="shared" si="36"/>
        <v>1</v>
      </c>
      <c r="AG82" s="6">
        <f>IF(OR(AC82=6,AC82=7),0,IF(NOT(AF82),0,IF(AB82&lt;=$AB$1,HLOOKUP(AC82,Ouderschapsverlof!$S$67:$W$69,3,FALSE),0)))</f>
        <v>0</v>
      </c>
      <c r="AH82" s="6">
        <f>IF(OR(AC82=6,AC82=7),0,IF(NOT(AF82),IF(AB82&lt;=$AB$1,HLOOKUP(AC82,Ouderschapsverlof!$S$67:$W$69,3,FALSE),0),0))</f>
        <v>0</v>
      </c>
    </row>
    <row r="83" spans="1:34" x14ac:dyDescent="0.3">
      <c r="A83" s="2">
        <f t="shared" si="37"/>
        <v>81</v>
      </c>
      <c r="B83">
        <f t="shared" si="38"/>
        <v>3</v>
      </c>
      <c r="C83" s="2">
        <f t="shared" si="21"/>
        <v>1</v>
      </c>
      <c r="D83" s="2">
        <f t="shared" si="22"/>
        <v>1</v>
      </c>
      <c r="E83" s="6" t="b">
        <f t="shared" si="23"/>
        <v>1</v>
      </c>
      <c r="F83" s="6">
        <f>IF(OR(B83=6,B83=7),0,IF(NOT(E83),0,IF(A83&lt;=$A$1,HLOOKUP(B83,Ouderschapsverlof!$S$28:$W$30,3,FALSE),0)))</f>
        <v>0</v>
      </c>
      <c r="G83" s="6">
        <f>IF(OR(B83=6,B83=7),0,IF(NOT(E83),IF(A83&lt;=$A$1,HLOOKUP(B83,Ouderschapsverlof!$S$28:$W$30,3,FALSE),0),0))</f>
        <v>0</v>
      </c>
      <c r="H83" s="7">
        <f t="shared" si="24"/>
        <v>0</v>
      </c>
      <c r="L83" s="2">
        <f t="shared" si="39"/>
        <v>81</v>
      </c>
      <c r="M83">
        <f t="shared" si="25"/>
        <v>3</v>
      </c>
      <c r="N83" s="2">
        <f t="shared" si="26"/>
        <v>1</v>
      </c>
      <c r="O83" s="2">
        <f t="shared" si="27"/>
        <v>1</v>
      </c>
      <c r="P83" s="6" t="b">
        <f t="shared" si="28"/>
        <v>1</v>
      </c>
      <c r="Q83" s="6">
        <f>IF(OR(M83=6,M83=7),0,IF(NOT(P83),0,IF(L83&lt;=$L$1,HLOOKUP(M83,Ouderschapsverlof!$S$40:$W$43,3,FALSE),0)))</f>
        <v>0</v>
      </c>
      <c r="R83" s="6">
        <f>IF(OR(M83=6,M83=7),0,IF(NOT(P83),IF(L83&lt;=$L$1,HLOOKUP(M83,Ouderschapsverlof!$S$40:$W$43,3,FALSE),0),0))</f>
        <v>0</v>
      </c>
      <c r="T83" s="2">
        <f t="shared" si="40"/>
        <v>81</v>
      </c>
      <c r="U83">
        <f t="shared" si="29"/>
        <v>3</v>
      </c>
      <c r="V83" s="2">
        <f t="shared" si="30"/>
        <v>1</v>
      </c>
      <c r="W83" s="2">
        <f t="shared" si="31"/>
        <v>1</v>
      </c>
      <c r="X83" s="6" t="b">
        <f t="shared" si="32"/>
        <v>1</v>
      </c>
      <c r="Y83" s="6">
        <f>IF(OR(U83=6,U83=7),0,IF(NOT(X83),0,IF(T83&lt;=$T$1,HLOOKUP(U83,Ouderschapsverlof!$S$55:$W$57,3,FALSE),0)))</f>
        <v>0</v>
      </c>
      <c r="Z83" s="6">
        <f>IF(OR(U83=6,U83=7),0,IF(NOT(X83),IF(T83&lt;=$T$1,HLOOKUP(U83,Ouderschapsverlof!$S$55:$W$57,3,FALSE),0),0))</f>
        <v>0</v>
      </c>
      <c r="AB83" s="2">
        <f t="shared" si="41"/>
        <v>81</v>
      </c>
      <c r="AC83">
        <f t="shared" si="33"/>
        <v>3</v>
      </c>
      <c r="AD83" s="2">
        <f t="shared" si="34"/>
        <v>1</v>
      </c>
      <c r="AE83" s="2">
        <f t="shared" si="35"/>
        <v>1</v>
      </c>
      <c r="AF83" s="6" t="b">
        <f t="shared" si="36"/>
        <v>1</v>
      </c>
      <c r="AG83" s="6">
        <f>IF(OR(AC83=6,AC83=7),0,IF(NOT(AF83),0,IF(AB83&lt;=$AB$1,HLOOKUP(AC83,Ouderschapsverlof!$S$67:$W$69,3,FALSE),0)))</f>
        <v>0</v>
      </c>
      <c r="AH83" s="6">
        <f>IF(OR(AC83=6,AC83=7),0,IF(NOT(AF83),IF(AB83&lt;=$AB$1,HLOOKUP(AC83,Ouderschapsverlof!$S$67:$W$69,3,FALSE),0),0))</f>
        <v>0</v>
      </c>
    </row>
    <row r="84" spans="1:34" x14ac:dyDescent="0.3">
      <c r="A84" s="2">
        <f t="shared" si="37"/>
        <v>82</v>
      </c>
      <c r="B84">
        <f t="shared" si="38"/>
        <v>4</v>
      </c>
      <c r="C84" s="2">
        <f t="shared" si="21"/>
        <v>1</v>
      </c>
      <c r="D84" s="2">
        <f t="shared" si="22"/>
        <v>1</v>
      </c>
      <c r="E84" s="6" t="b">
        <f t="shared" si="23"/>
        <v>1</v>
      </c>
      <c r="F84" s="6">
        <f>IF(OR(B84=6,B84=7),0,IF(NOT(E84),0,IF(A84&lt;=$A$1,HLOOKUP(B84,Ouderschapsverlof!$S$28:$W$30,3,FALSE),0)))</f>
        <v>0</v>
      </c>
      <c r="G84" s="6">
        <f>IF(OR(B84=6,B84=7),0,IF(NOT(E84),IF(A84&lt;=$A$1,HLOOKUP(B84,Ouderschapsverlof!$S$28:$W$30,3,FALSE),0),0))</f>
        <v>0</v>
      </c>
      <c r="H84" s="7">
        <f t="shared" si="24"/>
        <v>0</v>
      </c>
      <c r="L84" s="2">
        <f t="shared" si="39"/>
        <v>82</v>
      </c>
      <c r="M84">
        <f t="shared" si="25"/>
        <v>4</v>
      </c>
      <c r="N84" s="2">
        <f t="shared" si="26"/>
        <v>1</v>
      </c>
      <c r="O84" s="2">
        <f t="shared" si="27"/>
        <v>1</v>
      </c>
      <c r="P84" s="6" t="b">
        <f t="shared" si="28"/>
        <v>1</v>
      </c>
      <c r="Q84" s="6">
        <f>IF(OR(M84=6,M84=7),0,IF(NOT(P84),0,IF(L84&lt;=$L$1,HLOOKUP(M84,Ouderschapsverlof!$S$40:$W$43,3,FALSE),0)))</f>
        <v>0</v>
      </c>
      <c r="R84" s="6">
        <f>IF(OR(M84=6,M84=7),0,IF(NOT(P84),IF(L84&lt;=$L$1,HLOOKUP(M84,Ouderschapsverlof!$S$40:$W$43,3,FALSE),0),0))</f>
        <v>0</v>
      </c>
      <c r="T84" s="2">
        <f t="shared" si="40"/>
        <v>82</v>
      </c>
      <c r="U84">
        <f t="shared" si="29"/>
        <v>4</v>
      </c>
      <c r="V84" s="2">
        <f t="shared" si="30"/>
        <v>1</v>
      </c>
      <c r="W84" s="2">
        <f t="shared" si="31"/>
        <v>1</v>
      </c>
      <c r="X84" s="6" t="b">
        <f t="shared" si="32"/>
        <v>1</v>
      </c>
      <c r="Y84" s="6">
        <f>IF(OR(U84=6,U84=7),0,IF(NOT(X84),0,IF(T84&lt;=$T$1,HLOOKUP(U84,Ouderschapsverlof!$S$55:$W$57,3,FALSE),0)))</f>
        <v>0</v>
      </c>
      <c r="Z84" s="6">
        <f>IF(OR(U84=6,U84=7),0,IF(NOT(X84),IF(T84&lt;=$T$1,HLOOKUP(U84,Ouderschapsverlof!$S$55:$W$57,3,FALSE),0),0))</f>
        <v>0</v>
      </c>
      <c r="AB84" s="2">
        <f t="shared" si="41"/>
        <v>82</v>
      </c>
      <c r="AC84">
        <f t="shared" si="33"/>
        <v>4</v>
      </c>
      <c r="AD84" s="2">
        <f t="shared" si="34"/>
        <v>1</v>
      </c>
      <c r="AE84" s="2">
        <f t="shared" si="35"/>
        <v>1</v>
      </c>
      <c r="AF84" s="6" t="b">
        <f t="shared" si="36"/>
        <v>1</v>
      </c>
      <c r="AG84" s="6">
        <f>IF(OR(AC84=6,AC84=7),0,IF(NOT(AF84),0,IF(AB84&lt;=$AB$1,HLOOKUP(AC84,Ouderschapsverlof!$S$67:$W$69,3,FALSE),0)))</f>
        <v>0</v>
      </c>
      <c r="AH84" s="6">
        <f>IF(OR(AC84=6,AC84=7),0,IF(NOT(AF84),IF(AB84&lt;=$AB$1,HLOOKUP(AC84,Ouderschapsverlof!$S$67:$W$69,3,FALSE),0),0))</f>
        <v>0</v>
      </c>
    </row>
    <row r="85" spans="1:34" x14ac:dyDescent="0.3">
      <c r="A85" s="2">
        <f t="shared" si="37"/>
        <v>83</v>
      </c>
      <c r="B85">
        <f t="shared" si="38"/>
        <v>5</v>
      </c>
      <c r="C85" s="2">
        <f t="shared" si="21"/>
        <v>1</v>
      </c>
      <c r="D85" s="2">
        <f t="shared" si="22"/>
        <v>1</v>
      </c>
      <c r="E85" s="6" t="b">
        <f t="shared" si="23"/>
        <v>1</v>
      </c>
      <c r="F85" s="6">
        <f>IF(OR(B85=6,B85=7),0,IF(NOT(E85),0,IF(A85&lt;=$A$1,HLOOKUP(B85,Ouderschapsverlof!$S$28:$W$30,3,FALSE),0)))</f>
        <v>0</v>
      </c>
      <c r="G85" s="6">
        <f>IF(OR(B85=6,B85=7),0,IF(NOT(E85),IF(A85&lt;=$A$1,HLOOKUP(B85,Ouderschapsverlof!$S$28:$W$30,3,FALSE),0),0))</f>
        <v>0</v>
      </c>
      <c r="H85" s="7">
        <f t="shared" si="24"/>
        <v>0</v>
      </c>
      <c r="L85" s="2">
        <f t="shared" si="39"/>
        <v>83</v>
      </c>
      <c r="M85">
        <f t="shared" si="25"/>
        <v>5</v>
      </c>
      <c r="N85" s="2">
        <f t="shared" si="26"/>
        <v>1</v>
      </c>
      <c r="O85" s="2">
        <f t="shared" si="27"/>
        <v>1</v>
      </c>
      <c r="P85" s="6" t="b">
        <f t="shared" si="28"/>
        <v>1</v>
      </c>
      <c r="Q85" s="6">
        <f>IF(OR(M85=6,M85=7),0,IF(NOT(P85),0,IF(L85&lt;=$L$1,HLOOKUP(M85,Ouderschapsverlof!$S$40:$W$43,3,FALSE),0)))</f>
        <v>0</v>
      </c>
      <c r="R85" s="6">
        <f>IF(OR(M85=6,M85=7),0,IF(NOT(P85),IF(L85&lt;=$L$1,HLOOKUP(M85,Ouderschapsverlof!$S$40:$W$43,3,FALSE),0),0))</f>
        <v>0</v>
      </c>
      <c r="T85" s="2">
        <f t="shared" si="40"/>
        <v>83</v>
      </c>
      <c r="U85">
        <f t="shared" si="29"/>
        <v>5</v>
      </c>
      <c r="V85" s="2">
        <f t="shared" si="30"/>
        <v>1</v>
      </c>
      <c r="W85" s="2">
        <f t="shared" si="31"/>
        <v>1</v>
      </c>
      <c r="X85" s="6" t="b">
        <f t="shared" si="32"/>
        <v>1</v>
      </c>
      <c r="Y85" s="6">
        <f>IF(OR(U85=6,U85=7),0,IF(NOT(X85),0,IF(T85&lt;=$T$1,HLOOKUP(U85,Ouderschapsverlof!$S$55:$W$57,3,FALSE),0)))</f>
        <v>0</v>
      </c>
      <c r="Z85" s="6">
        <f>IF(OR(U85=6,U85=7),0,IF(NOT(X85),IF(T85&lt;=$T$1,HLOOKUP(U85,Ouderschapsverlof!$S$55:$W$57,3,FALSE),0),0))</f>
        <v>0</v>
      </c>
      <c r="AB85" s="2">
        <f t="shared" si="41"/>
        <v>83</v>
      </c>
      <c r="AC85">
        <f t="shared" si="33"/>
        <v>5</v>
      </c>
      <c r="AD85" s="2">
        <f t="shared" si="34"/>
        <v>1</v>
      </c>
      <c r="AE85" s="2">
        <f t="shared" si="35"/>
        <v>1</v>
      </c>
      <c r="AF85" s="6" t="b">
        <f t="shared" si="36"/>
        <v>1</v>
      </c>
      <c r="AG85" s="6">
        <f>IF(OR(AC85=6,AC85=7),0,IF(NOT(AF85),0,IF(AB85&lt;=$AB$1,HLOOKUP(AC85,Ouderschapsverlof!$S$67:$W$69,3,FALSE),0)))</f>
        <v>0</v>
      </c>
      <c r="AH85" s="6">
        <f>IF(OR(AC85=6,AC85=7),0,IF(NOT(AF85),IF(AB85&lt;=$AB$1,HLOOKUP(AC85,Ouderschapsverlof!$S$67:$W$69,3,FALSE),0),0))</f>
        <v>0</v>
      </c>
    </row>
    <row r="86" spans="1:34" x14ac:dyDescent="0.3">
      <c r="A86" s="2">
        <f t="shared" si="37"/>
        <v>84</v>
      </c>
      <c r="B86">
        <f t="shared" si="38"/>
        <v>6</v>
      </c>
      <c r="C86" s="2">
        <f t="shared" si="21"/>
        <v>1</v>
      </c>
      <c r="D86" s="2">
        <f t="shared" si="22"/>
        <v>1</v>
      </c>
      <c r="E86" s="6" t="b">
        <f t="shared" si="23"/>
        <v>1</v>
      </c>
      <c r="F86" s="6">
        <f>IF(OR(B86=6,B86=7),0,IF(NOT(E86),0,IF(A86&lt;=$A$1,HLOOKUP(B86,Ouderschapsverlof!$S$28:$W$30,3,FALSE),0)))</f>
        <v>0</v>
      </c>
      <c r="G86" s="6">
        <f>IF(OR(B86=6,B86=7),0,IF(NOT(E86),IF(A86&lt;=$A$1,HLOOKUP(B86,Ouderschapsverlof!$S$28:$W$30,3,FALSE),0),0))</f>
        <v>0</v>
      </c>
      <c r="H86" s="7">
        <f t="shared" si="24"/>
        <v>0</v>
      </c>
      <c r="L86" s="2">
        <f t="shared" si="39"/>
        <v>84</v>
      </c>
      <c r="M86">
        <f t="shared" si="25"/>
        <v>6</v>
      </c>
      <c r="N86" s="2">
        <f t="shared" si="26"/>
        <v>1</v>
      </c>
      <c r="O86" s="2">
        <f t="shared" si="27"/>
        <v>1</v>
      </c>
      <c r="P86" s="6" t="b">
        <f t="shared" si="28"/>
        <v>1</v>
      </c>
      <c r="Q86" s="6">
        <f>IF(OR(M86=6,M86=7),0,IF(NOT(P86),0,IF(L86&lt;=$L$1,HLOOKUP(M86,Ouderschapsverlof!$S$40:$W$43,3,FALSE),0)))</f>
        <v>0</v>
      </c>
      <c r="R86" s="6">
        <f>IF(OR(M86=6,M86=7),0,IF(NOT(P86),IF(L86&lt;=$L$1,HLOOKUP(M86,Ouderschapsverlof!$S$40:$W$43,3,FALSE),0),0))</f>
        <v>0</v>
      </c>
      <c r="T86" s="2">
        <f t="shared" si="40"/>
        <v>84</v>
      </c>
      <c r="U86">
        <f t="shared" si="29"/>
        <v>6</v>
      </c>
      <c r="V86" s="2">
        <f t="shared" si="30"/>
        <v>1</v>
      </c>
      <c r="W86" s="2">
        <f t="shared" si="31"/>
        <v>1</v>
      </c>
      <c r="X86" s="6" t="b">
        <f t="shared" si="32"/>
        <v>1</v>
      </c>
      <c r="Y86" s="6">
        <f>IF(OR(U86=6,U86=7),0,IF(NOT(X86),0,IF(T86&lt;=$T$1,HLOOKUP(U86,Ouderschapsverlof!$S$55:$W$57,3,FALSE),0)))</f>
        <v>0</v>
      </c>
      <c r="Z86" s="6">
        <f>IF(OR(U86=6,U86=7),0,IF(NOT(X86),IF(T86&lt;=$T$1,HLOOKUP(U86,Ouderschapsverlof!$S$55:$W$57,3,FALSE),0),0))</f>
        <v>0</v>
      </c>
      <c r="AB86" s="2">
        <f t="shared" si="41"/>
        <v>84</v>
      </c>
      <c r="AC86">
        <f t="shared" si="33"/>
        <v>6</v>
      </c>
      <c r="AD86" s="2">
        <f t="shared" si="34"/>
        <v>1</v>
      </c>
      <c r="AE86" s="2">
        <f t="shared" si="35"/>
        <v>1</v>
      </c>
      <c r="AF86" s="6" t="b">
        <f t="shared" si="36"/>
        <v>1</v>
      </c>
      <c r="AG86" s="6">
        <f>IF(OR(AC86=6,AC86=7),0,IF(NOT(AF86),0,IF(AB86&lt;=$AB$1,HLOOKUP(AC86,Ouderschapsverlof!$S$67:$W$69,3,FALSE),0)))</f>
        <v>0</v>
      </c>
      <c r="AH86" s="6">
        <f>IF(OR(AC86=6,AC86=7),0,IF(NOT(AF86),IF(AB86&lt;=$AB$1,HLOOKUP(AC86,Ouderschapsverlof!$S$67:$W$69,3,FALSE),0),0))</f>
        <v>0</v>
      </c>
    </row>
    <row r="87" spans="1:34" x14ac:dyDescent="0.3">
      <c r="A87" s="2">
        <f t="shared" si="37"/>
        <v>85</v>
      </c>
      <c r="B87">
        <f t="shared" si="38"/>
        <v>7</v>
      </c>
      <c r="C87" s="2">
        <f t="shared" si="21"/>
        <v>1</v>
      </c>
      <c r="D87" s="2">
        <f t="shared" si="22"/>
        <v>1</v>
      </c>
      <c r="E87" s="6" t="b">
        <f t="shared" si="23"/>
        <v>1</v>
      </c>
      <c r="F87" s="6">
        <f>IF(OR(B87=6,B87=7),0,IF(NOT(E87),0,IF(A87&lt;=$A$1,HLOOKUP(B87,Ouderschapsverlof!$S$28:$W$30,3,FALSE),0)))</f>
        <v>0</v>
      </c>
      <c r="G87" s="6">
        <f>IF(OR(B87=6,B87=7),0,IF(NOT(E87),IF(A87&lt;=$A$1,HLOOKUP(B87,Ouderschapsverlof!$S$28:$W$30,3,FALSE),0),0))</f>
        <v>0</v>
      </c>
      <c r="H87" s="7">
        <f t="shared" si="24"/>
        <v>0</v>
      </c>
      <c r="L87" s="2">
        <f t="shared" si="39"/>
        <v>85</v>
      </c>
      <c r="M87">
        <f t="shared" si="25"/>
        <v>7</v>
      </c>
      <c r="N87" s="2">
        <f t="shared" si="26"/>
        <v>1</v>
      </c>
      <c r="O87" s="2">
        <f t="shared" si="27"/>
        <v>1</v>
      </c>
      <c r="P87" s="6" t="b">
        <f t="shared" si="28"/>
        <v>1</v>
      </c>
      <c r="Q87" s="6">
        <f>IF(OR(M87=6,M87=7),0,IF(NOT(P87),0,IF(L87&lt;=$L$1,HLOOKUP(M87,Ouderschapsverlof!$S$40:$W$43,3,FALSE),0)))</f>
        <v>0</v>
      </c>
      <c r="R87" s="6">
        <f>IF(OR(M87=6,M87=7),0,IF(NOT(P87),IF(L87&lt;=$L$1,HLOOKUP(M87,Ouderschapsverlof!$S$40:$W$43,3,FALSE),0),0))</f>
        <v>0</v>
      </c>
      <c r="T87" s="2">
        <f t="shared" si="40"/>
        <v>85</v>
      </c>
      <c r="U87">
        <f t="shared" si="29"/>
        <v>7</v>
      </c>
      <c r="V87" s="2">
        <f t="shared" si="30"/>
        <v>1</v>
      </c>
      <c r="W87" s="2">
        <f t="shared" si="31"/>
        <v>1</v>
      </c>
      <c r="X87" s="6" t="b">
        <f t="shared" si="32"/>
        <v>1</v>
      </c>
      <c r="Y87" s="6">
        <f>IF(OR(U87=6,U87=7),0,IF(NOT(X87),0,IF(T87&lt;=$T$1,HLOOKUP(U87,Ouderschapsverlof!$S$55:$W$57,3,FALSE),0)))</f>
        <v>0</v>
      </c>
      <c r="Z87" s="6">
        <f>IF(OR(U87=6,U87=7),0,IF(NOT(X87),IF(T87&lt;=$T$1,HLOOKUP(U87,Ouderschapsverlof!$S$55:$W$57,3,FALSE),0),0))</f>
        <v>0</v>
      </c>
      <c r="AB87" s="2">
        <f t="shared" si="41"/>
        <v>85</v>
      </c>
      <c r="AC87">
        <f t="shared" si="33"/>
        <v>7</v>
      </c>
      <c r="AD87" s="2">
        <f t="shared" si="34"/>
        <v>1</v>
      </c>
      <c r="AE87" s="2">
        <f t="shared" si="35"/>
        <v>1</v>
      </c>
      <c r="AF87" s="6" t="b">
        <f t="shared" si="36"/>
        <v>1</v>
      </c>
      <c r="AG87" s="6">
        <f>IF(OR(AC87=6,AC87=7),0,IF(NOT(AF87),0,IF(AB87&lt;=$AB$1,HLOOKUP(AC87,Ouderschapsverlof!$S$67:$W$69,3,FALSE),0)))</f>
        <v>0</v>
      </c>
      <c r="AH87" s="6">
        <f>IF(OR(AC87=6,AC87=7),0,IF(NOT(AF87),IF(AB87&lt;=$AB$1,HLOOKUP(AC87,Ouderschapsverlof!$S$67:$W$69,3,FALSE),0),0))</f>
        <v>0</v>
      </c>
    </row>
    <row r="88" spans="1:34" x14ac:dyDescent="0.3">
      <c r="A88" s="2">
        <f t="shared" si="37"/>
        <v>86</v>
      </c>
      <c r="B88">
        <f t="shared" si="38"/>
        <v>1</v>
      </c>
      <c r="C88" s="2">
        <f t="shared" si="21"/>
        <v>1</v>
      </c>
      <c r="D88" s="2">
        <f t="shared" si="22"/>
        <v>1</v>
      </c>
      <c r="E88" s="6" t="b">
        <f t="shared" si="23"/>
        <v>1</v>
      </c>
      <c r="F88" s="6">
        <f>IF(OR(B88=6,B88=7),0,IF(NOT(E88),0,IF(A88&lt;=$A$1,HLOOKUP(B88,Ouderschapsverlof!$S$28:$W$30,3,FALSE),0)))</f>
        <v>0</v>
      </c>
      <c r="G88" s="6">
        <f>IF(OR(B88=6,B88=7),0,IF(NOT(E88),IF(A88&lt;=$A$1,HLOOKUP(B88,Ouderschapsverlof!$S$28:$W$30,3,FALSE),0),0))</f>
        <v>0</v>
      </c>
      <c r="H88" s="7">
        <f t="shared" si="24"/>
        <v>0</v>
      </c>
      <c r="L88" s="2">
        <f t="shared" si="39"/>
        <v>86</v>
      </c>
      <c r="M88">
        <f t="shared" si="25"/>
        <v>1</v>
      </c>
      <c r="N88" s="2">
        <f t="shared" si="26"/>
        <v>1</v>
      </c>
      <c r="O88" s="2">
        <f t="shared" si="27"/>
        <v>1</v>
      </c>
      <c r="P88" s="6" t="b">
        <f t="shared" si="28"/>
        <v>1</v>
      </c>
      <c r="Q88" s="6">
        <f>IF(OR(M88=6,M88=7),0,IF(NOT(P88),0,IF(L88&lt;=$L$1,HLOOKUP(M88,Ouderschapsverlof!$S$40:$W$43,3,FALSE),0)))</f>
        <v>0</v>
      </c>
      <c r="R88" s="6">
        <f>IF(OR(M88=6,M88=7),0,IF(NOT(P88),IF(L88&lt;=$L$1,HLOOKUP(M88,Ouderschapsverlof!$S$40:$W$43,3,FALSE),0),0))</f>
        <v>0</v>
      </c>
      <c r="T88" s="2">
        <f t="shared" si="40"/>
        <v>86</v>
      </c>
      <c r="U88">
        <f t="shared" si="29"/>
        <v>1</v>
      </c>
      <c r="V88" s="2">
        <f t="shared" si="30"/>
        <v>1</v>
      </c>
      <c r="W88" s="2">
        <f t="shared" si="31"/>
        <v>1</v>
      </c>
      <c r="X88" s="6" t="b">
        <f t="shared" si="32"/>
        <v>1</v>
      </c>
      <c r="Y88" s="6">
        <f>IF(OR(U88=6,U88=7),0,IF(NOT(X88),0,IF(T88&lt;=$T$1,HLOOKUP(U88,Ouderschapsverlof!$S$55:$W$57,3,FALSE),0)))</f>
        <v>0</v>
      </c>
      <c r="Z88" s="6">
        <f>IF(OR(U88=6,U88=7),0,IF(NOT(X88),IF(T88&lt;=$T$1,HLOOKUP(U88,Ouderschapsverlof!$S$55:$W$57,3,FALSE),0),0))</f>
        <v>0</v>
      </c>
      <c r="AB88" s="2">
        <f t="shared" si="41"/>
        <v>86</v>
      </c>
      <c r="AC88">
        <f t="shared" si="33"/>
        <v>1</v>
      </c>
      <c r="AD88" s="2">
        <f t="shared" si="34"/>
        <v>1</v>
      </c>
      <c r="AE88" s="2">
        <f t="shared" si="35"/>
        <v>1</v>
      </c>
      <c r="AF88" s="6" t="b">
        <f t="shared" si="36"/>
        <v>1</v>
      </c>
      <c r="AG88" s="6">
        <f>IF(OR(AC88=6,AC88=7),0,IF(NOT(AF88),0,IF(AB88&lt;=$AB$1,HLOOKUP(AC88,Ouderschapsverlof!$S$67:$W$69,3,FALSE),0)))</f>
        <v>0</v>
      </c>
      <c r="AH88" s="6">
        <f>IF(OR(AC88=6,AC88=7),0,IF(NOT(AF88),IF(AB88&lt;=$AB$1,HLOOKUP(AC88,Ouderschapsverlof!$S$67:$W$69,3,FALSE),0),0))</f>
        <v>0</v>
      </c>
    </row>
    <row r="89" spans="1:34" x14ac:dyDescent="0.3">
      <c r="A89" s="2">
        <f t="shared" si="37"/>
        <v>87</v>
      </c>
      <c r="B89">
        <f t="shared" si="38"/>
        <v>2</v>
      </c>
      <c r="C89" s="2">
        <f t="shared" si="21"/>
        <v>1</v>
      </c>
      <c r="D89" s="2">
        <f t="shared" si="22"/>
        <v>1</v>
      </c>
      <c r="E89" s="6" t="b">
        <f t="shared" si="23"/>
        <v>1</v>
      </c>
      <c r="F89" s="6">
        <f>IF(OR(B89=6,B89=7),0,IF(NOT(E89),0,IF(A89&lt;=$A$1,HLOOKUP(B89,Ouderschapsverlof!$S$28:$W$30,3,FALSE),0)))</f>
        <v>0</v>
      </c>
      <c r="G89" s="6">
        <f>IF(OR(B89=6,B89=7),0,IF(NOT(E89),IF(A89&lt;=$A$1,HLOOKUP(B89,Ouderschapsverlof!$S$28:$W$30,3,FALSE),0),0))</f>
        <v>0</v>
      </c>
      <c r="H89" s="7">
        <f t="shared" si="24"/>
        <v>0</v>
      </c>
      <c r="L89" s="2">
        <f t="shared" si="39"/>
        <v>87</v>
      </c>
      <c r="M89">
        <f t="shared" si="25"/>
        <v>2</v>
      </c>
      <c r="N89" s="2">
        <f t="shared" si="26"/>
        <v>1</v>
      </c>
      <c r="O89" s="2">
        <f t="shared" si="27"/>
        <v>1</v>
      </c>
      <c r="P89" s="6" t="b">
        <f t="shared" si="28"/>
        <v>1</v>
      </c>
      <c r="Q89" s="6">
        <f>IF(OR(M89=6,M89=7),0,IF(NOT(P89),0,IF(L89&lt;=$L$1,HLOOKUP(M89,Ouderschapsverlof!$S$40:$W$43,3,FALSE),0)))</f>
        <v>0</v>
      </c>
      <c r="R89" s="6">
        <f>IF(OR(M89=6,M89=7),0,IF(NOT(P89),IF(L89&lt;=$L$1,HLOOKUP(M89,Ouderschapsverlof!$S$40:$W$43,3,FALSE),0),0))</f>
        <v>0</v>
      </c>
      <c r="T89" s="2">
        <f t="shared" si="40"/>
        <v>87</v>
      </c>
      <c r="U89">
        <f t="shared" si="29"/>
        <v>2</v>
      </c>
      <c r="V89" s="2">
        <f t="shared" si="30"/>
        <v>1</v>
      </c>
      <c r="W89" s="2">
        <f t="shared" si="31"/>
        <v>1</v>
      </c>
      <c r="X89" s="6" t="b">
        <f t="shared" si="32"/>
        <v>1</v>
      </c>
      <c r="Y89" s="6">
        <f>IF(OR(U89=6,U89=7),0,IF(NOT(X89),0,IF(T89&lt;=$T$1,HLOOKUP(U89,Ouderschapsverlof!$S$55:$W$57,3,FALSE),0)))</f>
        <v>0</v>
      </c>
      <c r="Z89" s="6">
        <f>IF(OR(U89=6,U89=7),0,IF(NOT(X89),IF(T89&lt;=$T$1,HLOOKUP(U89,Ouderschapsverlof!$S$55:$W$57,3,FALSE),0),0))</f>
        <v>0</v>
      </c>
      <c r="AB89" s="2">
        <f t="shared" si="41"/>
        <v>87</v>
      </c>
      <c r="AC89">
        <f t="shared" si="33"/>
        <v>2</v>
      </c>
      <c r="AD89" s="2">
        <f t="shared" si="34"/>
        <v>1</v>
      </c>
      <c r="AE89" s="2">
        <f t="shared" si="35"/>
        <v>1</v>
      </c>
      <c r="AF89" s="6" t="b">
        <f t="shared" si="36"/>
        <v>1</v>
      </c>
      <c r="AG89" s="6">
        <f>IF(OR(AC89=6,AC89=7),0,IF(NOT(AF89),0,IF(AB89&lt;=$AB$1,HLOOKUP(AC89,Ouderschapsverlof!$S$67:$W$69,3,FALSE),0)))</f>
        <v>0</v>
      </c>
      <c r="AH89" s="6">
        <f>IF(OR(AC89=6,AC89=7),0,IF(NOT(AF89),IF(AB89&lt;=$AB$1,HLOOKUP(AC89,Ouderschapsverlof!$S$67:$W$69,3,FALSE),0),0))</f>
        <v>0</v>
      </c>
    </row>
    <row r="90" spans="1:34" x14ac:dyDescent="0.3">
      <c r="A90" s="2">
        <f t="shared" si="37"/>
        <v>88</v>
      </c>
      <c r="B90">
        <f t="shared" si="38"/>
        <v>3</v>
      </c>
      <c r="C90" s="2">
        <f t="shared" si="21"/>
        <v>1</v>
      </c>
      <c r="D90" s="2">
        <f t="shared" si="22"/>
        <v>1</v>
      </c>
      <c r="E90" s="6" t="b">
        <f t="shared" si="23"/>
        <v>1</v>
      </c>
      <c r="F90" s="6">
        <f>IF(OR(B90=6,B90=7),0,IF(NOT(E90),0,IF(A90&lt;=$A$1,HLOOKUP(B90,Ouderschapsverlof!$S$28:$W$30,3,FALSE),0)))</f>
        <v>0</v>
      </c>
      <c r="G90" s="6">
        <f>IF(OR(B90=6,B90=7),0,IF(NOT(E90),IF(A90&lt;=$A$1,HLOOKUP(B90,Ouderschapsverlof!$S$28:$W$30,3,FALSE),0),0))</f>
        <v>0</v>
      </c>
      <c r="H90" s="7">
        <f t="shared" si="24"/>
        <v>0</v>
      </c>
      <c r="L90" s="2">
        <f t="shared" si="39"/>
        <v>88</v>
      </c>
      <c r="M90">
        <f t="shared" si="25"/>
        <v>3</v>
      </c>
      <c r="N90" s="2">
        <f t="shared" si="26"/>
        <v>1</v>
      </c>
      <c r="O90" s="2">
        <f t="shared" si="27"/>
        <v>1</v>
      </c>
      <c r="P90" s="6" t="b">
        <f t="shared" si="28"/>
        <v>1</v>
      </c>
      <c r="Q90" s="6">
        <f>IF(OR(M90=6,M90=7),0,IF(NOT(P90),0,IF(L90&lt;=$L$1,HLOOKUP(M90,Ouderschapsverlof!$S$40:$W$43,3,FALSE),0)))</f>
        <v>0</v>
      </c>
      <c r="R90" s="6">
        <f>IF(OR(M90=6,M90=7),0,IF(NOT(P90),IF(L90&lt;=$L$1,HLOOKUP(M90,Ouderschapsverlof!$S$40:$W$43,3,FALSE),0),0))</f>
        <v>0</v>
      </c>
      <c r="T90" s="2">
        <f t="shared" si="40"/>
        <v>88</v>
      </c>
      <c r="U90">
        <f t="shared" si="29"/>
        <v>3</v>
      </c>
      <c r="V90" s="2">
        <f t="shared" si="30"/>
        <v>1</v>
      </c>
      <c r="W90" s="2">
        <f t="shared" si="31"/>
        <v>1</v>
      </c>
      <c r="X90" s="6" t="b">
        <f t="shared" si="32"/>
        <v>1</v>
      </c>
      <c r="Y90" s="6">
        <f>IF(OR(U90=6,U90=7),0,IF(NOT(X90),0,IF(T90&lt;=$T$1,HLOOKUP(U90,Ouderschapsverlof!$S$55:$W$57,3,FALSE),0)))</f>
        <v>0</v>
      </c>
      <c r="Z90" s="6">
        <f>IF(OR(U90=6,U90=7),0,IF(NOT(X90),IF(T90&lt;=$T$1,HLOOKUP(U90,Ouderschapsverlof!$S$55:$W$57,3,FALSE),0),0))</f>
        <v>0</v>
      </c>
      <c r="AB90" s="2">
        <f t="shared" si="41"/>
        <v>88</v>
      </c>
      <c r="AC90">
        <f t="shared" si="33"/>
        <v>3</v>
      </c>
      <c r="AD90" s="2">
        <f t="shared" si="34"/>
        <v>1</v>
      </c>
      <c r="AE90" s="2">
        <f t="shared" si="35"/>
        <v>1</v>
      </c>
      <c r="AF90" s="6" t="b">
        <f t="shared" si="36"/>
        <v>1</v>
      </c>
      <c r="AG90" s="6">
        <f>IF(OR(AC90=6,AC90=7),0,IF(NOT(AF90),0,IF(AB90&lt;=$AB$1,HLOOKUP(AC90,Ouderschapsverlof!$S$67:$W$69,3,FALSE),0)))</f>
        <v>0</v>
      </c>
      <c r="AH90" s="6">
        <f>IF(OR(AC90=6,AC90=7),0,IF(NOT(AF90),IF(AB90&lt;=$AB$1,HLOOKUP(AC90,Ouderschapsverlof!$S$67:$W$69,3,FALSE),0),0))</f>
        <v>0</v>
      </c>
    </row>
    <row r="91" spans="1:34" x14ac:dyDescent="0.3">
      <c r="A91" s="2">
        <f t="shared" si="37"/>
        <v>89</v>
      </c>
      <c r="B91">
        <f t="shared" si="38"/>
        <v>4</v>
      </c>
      <c r="C91" s="2">
        <f t="shared" si="21"/>
        <v>1</v>
      </c>
      <c r="D91" s="2">
        <f t="shared" si="22"/>
        <v>1</v>
      </c>
      <c r="E91" s="6" t="b">
        <f t="shared" si="23"/>
        <v>1</v>
      </c>
      <c r="F91" s="6">
        <f>IF(OR(B91=6,B91=7),0,IF(NOT(E91),0,IF(A91&lt;=$A$1,HLOOKUP(B91,Ouderschapsverlof!$S$28:$W$30,3,FALSE),0)))</f>
        <v>0</v>
      </c>
      <c r="G91" s="6">
        <f>IF(OR(B91=6,B91=7),0,IF(NOT(E91),IF(A91&lt;=$A$1,HLOOKUP(B91,Ouderschapsverlof!$S$28:$W$30,3,FALSE),0),0))</f>
        <v>0</v>
      </c>
      <c r="H91" s="7">
        <f t="shared" si="24"/>
        <v>0</v>
      </c>
      <c r="L91" s="2">
        <f t="shared" si="39"/>
        <v>89</v>
      </c>
      <c r="M91">
        <f t="shared" si="25"/>
        <v>4</v>
      </c>
      <c r="N91" s="2">
        <f t="shared" si="26"/>
        <v>1</v>
      </c>
      <c r="O91" s="2">
        <f t="shared" si="27"/>
        <v>1</v>
      </c>
      <c r="P91" s="6" t="b">
        <f t="shared" si="28"/>
        <v>1</v>
      </c>
      <c r="Q91" s="6">
        <f>IF(OR(M91=6,M91=7),0,IF(NOT(P91),0,IF(L91&lt;=$L$1,HLOOKUP(M91,Ouderschapsverlof!$S$40:$W$43,3,FALSE),0)))</f>
        <v>0</v>
      </c>
      <c r="R91" s="6">
        <f>IF(OR(M91=6,M91=7),0,IF(NOT(P91),IF(L91&lt;=$L$1,HLOOKUP(M91,Ouderschapsverlof!$S$40:$W$43,3,FALSE),0),0))</f>
        <v>0</v>
      </c>
      <c r="T91" s="2">
        <f t="shared" si="40"/>
        <v>89</v>
      </c>
      <c r="U91">
        <f t="shared" si="29"/>
        <v>4</v>
      </c>
      <c r="V91" s="2">
        <f t="shared" si="30"/>
        <v>1</v>
      </c>
      <c r="W91" s="2">
        <f t="shared" si="31"/>
        <v>1</v>
      </c>
      <c r="X91" s="6" t="b">
        <f t="shared" si="32"/>
        <v>1</v>
      </c>
      <c r="Y91" s="6">
        <f>IF(OR(U91=6,U91=7),0,IF(NOT(X91),0,IF(T91&lt;=$T$1,HLOOKUP(U91,Ouderschapsverlof!$S$55:$W$57,3,FALSE),0)))</f>
        <v>0</v>
      </c>
      <c r="Z91" s="6">
        <f>IF(OR(U91=6,U91=7),0,IF(NOT(X91),IF(T91&lt;=$T$1,HLOOKUP(U91,Ouderschapsverlof!$S$55:$W$57,3,FALSE),0),0))</f>
        <v>0</v>
      </c>
      <c r="AB91" s="2">
        <f t="shared" si="41"/>
        <v>89</v>
      </c>
      <c r="AC91">
        <f t="shared" si="33"/>
        <v>4</v>
      </c>
      <c r="AD91" s="2">
        <f t="shared" si="34"/>
        <v>1</v>
      </c>
      <c r="AE91" s="2">
        <f t="shared" si="35"/>
        <v>1</v>
      </c>
      <c r="AF91" s="6" t="b">
        <f t="shared" si="36"/>
        <v>1</v>
      </c>
      <c r="AG91" s="6">
        <f>IF(OR(AC91=6,AC91=7),0,IF(NOT(AF91),0,IF(AB91&lt;=$AB$1,HLOOKUP(AC91,Ouderschapsverlof!$S$67:$W$69,3,FALSE),0)))</f>
        <v>0</v>
      </c>
      <c r="AH91" s="6">
        <f>IF(OR(AC91=6,AC91=7),0,IF(NOT(AF91),IF(AB91&lt;=$AB$1,HLOOKUP(AC91,Ouderschapsverlof!$S$67:$W$69,3,FALSE),0),0))</f>
        <v>0</v>
      </c>
    </row>
    <row r="92" spans="1:34" x14ac:dyDescent="0.3">
      <c r="A92" s="2">
        <f t="shared" si="37"/>
        <v>90</v>
      </c>
      <c r="B92">
        <f t="shared" si="38"/>
        <v>5</v>
      </c>
      <c r="C92" s="2">
        <f t="shared" si="21"/>
        <v>1</v>
      </c>
      <c r="D92" s="2">
        <f t="shared" si="22"/>
        <v>1</v>
      </c>
      <c r="E92" s="6" t="b">
        <f t="shared" si="23"/>
        <v>1</v>
      </c>
      <c r="F92" s="6">
        <f>IF(OR(B92=6,B92=7),0,IF(NOT(E92),0,IF(A92&lt;=$A$1,HLOOKUP(B92,Ouderschapsverlof!$S$28:$W$30,3,FALSE),0)))</f>
        <v>0</v>
      </c>
      <c r="G92" s="6">
        <f>IF(OR(B92=6,B92=7),0,IF(NOT(E92),IF(A92&lt;=$A$1,HLOOKUP(B92,Ouderschapsverlof!$S$28:$W$30,3,FALSE),0),0))</f>
        <v>0</v>
      </c>
      <c r="H92" s="7">
        <f t="shared" si="24"/>
        <v>0</v>
      </c>
      <c r="L92" s="2">
        <f t="shared" si="39"/>
        <v>90</v>
      </c>
      <c r="M92">
        <f t="shared" si="25"/>
        <v>5</v>
      </c>
      <c r="N92" s="2">
        <f t="shared" si="26"/>
        <v>1</v>
      </c>
      <c r="O92" s="2">
        <f t="shared" si="27"/>
        <v>1</v>
      </c>
      <c r="P92" s="6" t="b">
        <f t="shared" si="28"/>
        <v>1</v>
      </c>
      <c r="Q92" s="6">
        <f>IF(OR(M92=6,M92=7),0,IF(NOT(P92),0,IF(L92&lt;=$L$1,HLOOKUP(M92,Ouderschapsverlof!$S$40:$W$43,3,FALSE),0)))</f>
        <v>0</v>
      </c>
      <c r="R92" s="6">
        <f>IF(OR(M92=6,M92=7),0,IF(NOT(P92),IF(L92&lt;=$L$1,HLOOKUP(M92,Ouderschapsverlof!$S$40:$W$43,3,FALSE),0),0))</f>
        <v>0</v>
      </c>
      <c r="T92" s="2">
        <f t="shared" si="40"/>
        <v>90</v>
      </c>
      <c r="U92">
        <f t="shared" si="29"/>
        <v>5</v>
      </c>
      <c r="V92" s="2">
        <f t="shared" si="30"/>
        <v>1</v>
      </c>
      <c r="W92" s="2">
        <f t="shared" si="31"/>
        <v>1</v>
      </c>
      <c r="X92" s="6" t="b">
        <f t="shared" si="32"/>
        <v>1</v>
      </c>
      <c r="Y92" s="6">
        <f>IF(OR(U92=6,U92=7),0,IF(NOT(X92),0,IF(T92&lt;=$T$1,HLOOKUP(U92,Ouderschapsverlof!$S$55:$W$57,3,FALSE),0)))</f>
        <v>0</v>
      </c>
      <c r="Z92" s="6">
        <f>IF(OR(U92=6,U92=7),0,IF(NOT(X92),IF(T92&lt;=$T$1,HLOOKUP(U92,Ouderschapsverlof!$S$55:$W$57,3,FALSE),0),0))</f>
        <v>0</v>
      </c>
      <c r="AB92" s="2">
        <f t="shared" si="41"/>
        <v>90</v>
      </c>
      <c r="AC92">
        <f t="shared" si="33"/>
        <v>5</v>
      </c>
      <c r="AD92" s="2">
        <f t="shared" si="34"/>
        <v>1</v>
      </c>
      <c r="AE92" s="2">
        <f t="shared" si="35"/>
        <v>1</v>
      </c>
      <c r="AF92" s="6" t="b">
        <f t="shared" si="36"/>
        <v>1</v>
      </c>
      <c r="AG92" s="6">
        <f>IF(OR(AC92=6,AC92=7),0,IF(NOT(AF92),0,IF(AB92&lt;=$AB$1,HLOOKUP(AC92,Ouderschapsverlof!$S$67:$W$69,3,FALSE),0)))</f>
        <v>0</v>
      </c>
      <c r="AH92" s="6">
        <f>IF(OR(AC92=6,AC92=7),0,IF(NOT(AF92),IF(AB92&lt;=$AB$1,HLOOKUP(AC92,Ouderschapsverlof!$S$67:$W$69,3,FALSE),0),0))</f>
        <v>0</v>
      </c>
    </row>
    <row r="93" spans="1:34" x14ac:dyDescent="0.3">
      <c r="A93" s="2">
        <f t="shared" si="37"/>
        <v>91</v>
      </c>
      <c r="B93">
        <f t="shared" si="38"/>
        <v>6</v>
      </c>
      <c r="C93" s="2">
        <f t="shared" si="21"/>
        <v>1</v>
      </c>
      <c r="D93" s="2">
        <f t="shared" si="22"/>
        <v>1</v>
      </c>
      <c r="E93" s="6" t="b">
        <f t="shared" si="23"/>
        <v>1</v>
      </c>
      <c r="F93" s="6">
        <f>IF(OR(B93=6,B93=7),0,IF(NOT(E93),0,IF(A93&lt;=$A$1,HLOOKUP(B93,Ouderschapsverlof!$S$28:$W$30,3,FALSE),0)))</f>
        <v>0</v>
      </c>
      <c r="G93" s="6">
        <f>IF(OR(B93=6,B93=7),0,IF(NOT(E93),IF(A93&lt;=$A$1,HLOOKUP(B93,Ouderschapsverlof!$S$28:$W$30,3,FALSE),0),0))</f>
        <v>0</v>
      </c>
      <c r="H93" s="7">
        <f t="shared" si="24"/>
        <v>0</v>
      </c>
      <c r="L93" s="2">
        <f t="shared" si="39"/>
        <v>91</v>
      </c>
      <c r="M93">
        <f t="shared" si="25"/>
        <v>6</v>
      </c>
      <c r="N93" s="2">
        <f t="shared" si="26"/>
        <v>1</v>
      </c>
      <c r="O93" s="2">
        <f t="shared" si="27"/>
        <v>1</v>
      </c>
      <c r="P93" s="6" t="b">
        <f t="shared" si="28"/>
        <v>1</v>
      </c>
      <c r="Q93" s="6">
        <f>IF(OR(M93=6,M93=7),0,IF(NOT(P93),0,IF(L93&lt;=$L$1,HLOOKUP(M93,Ouderschapsverlof!$S$40:$W$43,3,FALSE),0)))</f>
        <v>0</v>
      </c>
      <c r="R93" s="6">
        <f>IF(OR(M93=6,M93=7),0,IF(NOT(P93),IF(L93&lt;=$L$1,HLOOKUP(M93,Ouderschapsverlof!$S$40:$W$43,3,FALSE),0),0))</f>
        <v>0</v>
      </c>
      <c r="T93" s="2">
        <f t="shared" si="40"/>
        <v>91</v>
      </c>
      <c r="U93">
        <f t="shared" si="29"/>
        <v>6</v>
      </c>
      <c r="V93" s="2">
        <f t="shared" si="30"/>
        <v>1</v>
      </c>
      <c r="W93" s="2">
        <f t="shared" si="31"/>
        <v>1</v>
      </c>
      <c r="X93" s="6" t="b">
        <f t="shared" si="32"/>
        <v>1</v>
      </c>
      <c r="Y93" s="6">
        <f>IF(OR(U93=6,U93=7),0,IF(NOT(X93),0,IF(T93&lt;=$T$1,HLOOKUP(U93,Ouderschapsverlof!$S$55:$W$57,3,FALSE),0)))</f>
        <v>0</v>
      </c>
      <c r="Z93" s="6">
        <f>IF(OR(U93=6,U93=7),0,IF(NOT(X93),IF(T93&lt;=$T$1,HLOOKUP(U93,Ouderschapsverlof!$S$55:$W$57,3,FALSE),0),0))</f>
        <v>0</v>
      </c>
      <c r="AB93" s="2">
        <f t="shared" si="41"/>
        <v>91</v>
      </c>
      <c r="AC93">
        <f t="shared" si="33"/>
        <v>6</v>
      </c>
      <c r="AD93" s="2">
        <f t="shared" si="34"/>
        <v>1</v>
      </c>
      <c r="AE93" s="2">
        <f t="shared" si="35"/>
        <v>1</v>
      </c>
      <c r="AF93" s="6" t="b">
        <f t="shared" si="36"/>
        <v>1</v>
      </c>
      <c r="AG93" s="6">
        <f>IF(OR(AC93=6,AC93=7),0,IF(NOT(AF93),0,IF(AB93&lt;=$AB$1,HLOOKUP(AC93,Ouderschapsverlof!$S$67:$W$69,3,FALSE),0)))</f>
        <v>0</v>
      </c>
      <c r="AH93" s="6">
        <f>IF(OR(AC93=6,AC93=7),0,IF(NOT(AF93),IF(AB93&lt;=$AB$1,HLOOKUP(AC93,Ouderschapsverlof!$S$67:$W$69,3,FALSE),0),0))</f>
        <v>0</v>
      </c>
    </row>
    <row r="94" spans="1:34" x14ac:dyDescent="0.3">
      <c r="A94" s="2">
        <f t="shared" si="37"/>
        <v>92</v>
      </c>
      <c r="B94">
        <f t="shared" si="38"/>
        <v>7</v>
      </c>
      <c r="C94" s="2">
        <f t="shared" si="21"/>
        <v>1</v>
      </c>
      <c r="D94" s="2">
        <f t="shared" si="22"/>
        <v>1</v>
      </c>
      <c r="E94" s="6" t="b">
        <f t="shared" si="23"/>
        <v>1</v>
      </c>
      <c r="F94" s="6">
        <f>IF(OR(B94=6,B94=7),0,IF(NOT(E94),0,IF(A94&lt;=$A$1,HLOOKUP(B94,Ouderschapsverlof!$S$28:$W$30,3,FALSE),0)))</f>
        <v>0</v>
      </c>
      <c r="G94" s="6">
        <f>IF(OR(B94=6,B94=7),0,IF(NOT(E94),IF(A94&lt;=$A$1,HLOOKUP(B94,Ouderschapsverlof!$S$28:$W$30,3,FALSE),0),0))</f>
        <v>0</v>
      </c>
      <c r="H94" s="7">
        <f t="shared" si="24"/>
        <v>0</v>
      </c>
      <c r="L94" s="2">
        <f t="shared" si="39"/>
        <v>92</v>
      </c>
      <c r="M94">
        <f t="shared" si="25"/>
        <v>7</v>
      </c>
      <c r="N94" s="2">
        <f t="shared" si="26"/>
        <v>1</v>
      </c>
      <c r="O94" s="2">
        <f t="shared" si="27"/>
        <v>1</v>
      </c>
      <c r="P94" s="6" t="b">
        <f t="shared" si="28"/>
        <v>1</v>
      </c>
      <c r="Q94" s="6">
        <f>IF(OR(M94=6,M94=7),0,IF(NOT(P94),0,IF(L94&lt;=$L$1,HLOOKUP(M94,Ouderschapsverlof!$S$40:$W$43,3,FALSE),0)))</f>
        <v>0</v>
      </c>
      <c r="R94" s="6">
        <f>IF(OR(M94=6,M94=7),0,IF(NOT(P94),IF(L94&lt;=$L$1,HLOOKUP(M94,Ouderschapsverlof!$S$40:$W$43,3,FALSE),0),0))</f>
        <v>0</v>
      </c>
      <c r="T94" s="2">
        <f t="shared" si="40"/>
        <v>92</v>
      </c>
      <c r="U94">
        <f t="shared" si="29"/>
        <v>7</v>
      </c>
      <c r="V94" s="2">
        <f t="shared" si="30"/>
        <v>1</v>
      </c>
      <c r="W94" s="2">
        <f t="shared" si="31"/>
        <v>1</v>
      </c>
      <c r="X94" s="6" t="b">
        <f t="shared" si="32"/>
        <v>1</v>
      </c>
      <c r="Y94" s="6">
        <f>IF(OR(U94=6,U94=7),0,IF(NOT(X94),0,IF(T94&lt;=$T$1,HLOOKUP(U94,Ouderschapsverlof!$S$55:$W$57,3,FALSE),0)))</f>
        <v>0</v>
      </c>
      <c r="Z94" s="6">
        <f>IF(OR(U94=6,U94=7),0,IF(NOT(X94),IF(T94&lt;=$T$1,HLOOKUP(U94,Ouderschapsverlof!$S$55:$W$57,3,FALSE),0),0))</f>
        <v>0</v>
      </c>
      <c r="AB94" s="2">
        <f t="shared" si="41"/>
        <v>92</v>
      </c>
      <c r="AC94">
        <f t="shared" si="33"/>
        <v>7</v>
      </c>
      <c r="AD94" s="2">
        <f t="shared" si="34"/>
        <v>1</v>
      </c>
      <c r="AE94" s="2">
        <f t="shared" si="35"/>
        <v>1</v>
      </c>
      <c r="AF94" s="6" t="b">
        <f t="shared" si="36"/>
        <v>1</v>
      </c>
      <c r="AG94" s="6">
        <f>IF(OR(AC94=6,AC94=7),0,IF(NOT(AF94),0,IF(AB94&lt;=$AB$1,HLOOKUP(AC94,Ouderschapsverlof!$S$67:$W$69,3,FALSE),0)))</f>
        <v>0</v>
      </c>
      <c r="AH94" s="6">
        <f>IF(OR(AC94=6,AC94=7),0,IF(NOT(AF94),IF(AB94&lt;=$AB$1,HLOOKUP(AC94,Ouderschapsverlof!$S$67:$W$69,3,FALSE),0),0))</f>
        <v>0</v>
      </c>
    </row>
    <row r="95" spans="1:34" x14ac:dyDescent="0.3">
      <c r="A95" s="2">
        <f t="shared" si="37"/>
        <v>93</v>
      </c>
      <c r="B95">
        <f t="shared" si="38"/>
        <v>1</v>
      </c>
      <c r="C95" s="2">
        <f t="shared" si="21"/>
        <v>1</v>
      </c>
      <c r="D95" s="2">
        <f t="shared" si="22"/>
        <v>1</v>
      </c>
      <c r="E95" s="6" t="b">
        <f t="shared" si="23"/>
        <v>1</v>
      </c>
      <c r="F95" s="6">
        <f>IF(OR(B95=6,B95=7),0,IF(NOT(E95),0,IF(A95&lt;=$A$1,HLOOKUP(B95,Ouderschapsverlof!$S$28:$W$30,3,FALSE),0)))</f>
        <v>0</v>
      </c>
      <c r="G95" s="6">
        <f>IF(OR(B95=6,B95=7),0,IF(NOT(E95),IF(A95&lt;=$A$1,HLOOKUP(B95,Ouderschapsverlof!$S$28:$W$30,3,FALSE),0),0))</f>
        <v>0</v>
      </c>
      <c r="H95" s="7">
        <f t="shared" si="24"/>
        <v>0</v>
      </c>
      <c r="L95" s="2">
        <f t="shared" si="39"/>
        <v>93</v>
      </c>
      <c r="M95">
        <f t="shared" si="25"/>
        <v>1</v>
      </c>
      <c r="N95" s="2">
        <f t="shared" si="26"/>
        <v>1</v>
      </c>
      <c r="O95" s="2">
        <f t="shared" si="27"/>
        <v>1</v>
      </c>
      <c r="P95" s="6" t="b">
        <f t="shared" si="28"/>
        <v>1</v>
      </c>
      <c r="Q95" s="6">
        <f>IF(OR(M95=6,M95=7),0,IF(NOT(P95),0,IF(L95&lt;=$L$1,HLOOKUP(M95,Ouderschapsverlof!$S$40:$W$43,3,FALSE),0)))</f>
        <v>0</v>
      </c>
      <c r="R95" s="6">
        <f>IF(OR(M95=6,M95=7),0,IF(NOT(P95),IF(L95&lt;=$L$1,HLOOKUP(M95,Ouderschapsverlof!$S$40:$W$43,3,FALSE),0),0))</f>
        <v>0</v>
      </c>
      <c r="T95" s="2">
        <f t="shared" si="40"/>
        <v>93</v>
      </c>
      <c r="U95">
        <f t="shared" si="29"/>
        <v>1</v>
      </c>
      <c r="V95" s="2">
        <f t="shared" si="30"/>
        <v>1</v>
      </c>
      <c r="W95" s="2">
        <f t="shared" si="31"/>
        <v>1</v>
      </c>
      <c r="X95" s="6" t="b">
        <f t="shared" si="32"/>
        <v>1</v>
      </c>
      <c r="Y95" s="6">
        <f>IF(OR(U95=6,U95=7),0,IF(NOT(X95),0,IF(T95&lt;=$T$1,HLOOKUP(U95,Ouderschapsverlof!$S$55:$W$57,3,FALSE),0)))</f>
        <v>0</v>
      </c>
      <c r="Z95" s="6">
        <f>IF(OR(U95=6,U95=7),0,IF(NOT(X95),IF(T95&lt;=$T$1,HLOOKUP(U95,Ouderschapsverlof!$S$55:$W$57,3,FALSE),0),0))</f>
        <v>0</v>
      </c>
      <c r="AB95" s="2">
        <f t="shared" si="41"/>
        <v>93</v>
      </c>
      <c r="AC95">
        <f t="shared" si="33"/>
        <v>1</v>
      </c>
      <c r="AD95" s="2">
        <f t="shared" si="34"/>
        <v>1</v>
      </c>
      <c r="AE95" s="2">
        <f t="shared" si="35"/>
        <v>1</v>
      </c>
      <c r="AF95" s="6" t="b">
        <f t="shared" si="36"/>
        <v>1</v>
      </c>
      <c r="AG95" s="6">
        <f>IF(OR(AC95=6,AC95=7),0,IF(NOT(AF95),0,IF(AB95&lt;=$AB$1,HLOOKUP(AC95,Ouderschapsverlof!$S$67:$W$69,3,FALSE),0)))</f>
        <v>0</v>
      </c>
      <c r="AH95" s="6">
        <f>IF(OR(AC95=6,AC95=7),0,IF(NOT(AF95),IF(AB95&lt;=$AB$1,HLOOKUP(AC95,Ouderschapsverlof!$S$67:$W$69,3,FALSE),0),0))</f>
        <v>0</v>
      </c>
    </row>
    <row r="96" spans="1:34" x14ac:dyDescent="0.3">
      <c r="A96" s="2">
        <f t="shared" si="37"/>
        <v>94</v>
      </c>
      <c r="B96">
        <f t="shared" si="38"/>
        <v>2</v>
      </c>
      <c r="C96" s="2">
        <f t="shared" si="21"/>
        <v>1</v>
      </c>
      <c r="D96" s="2">
        <f t="shared" si="22"/>
        <v>1</v>
      </c>
      <c r="E96" s="6" t="b">
        <f t="shared" si="23"/>
        <v>1</v>
      </c>
      <c r="F96" s="6">
        <f>IF(OR(B96=6,B96=7),0,IF(NOT(E96),0,IF(A96&lt;=$A$1,HLOOKUP(B96,Ouderschapsverlof!$S$28:$W$30,3,FALSE),0)))</f>
        <v>0</v>
      </c>
      <c r="G96" s="6">
        <f>IF(OR(B96=6,B96=7),0,IF(NOT(E96),IF(A96&lt;=$A$1,HLOOKUP(B96,Ouderschapsverlof!$S$28:$W$30,3,FALSE),0),0))</f>
        <v>0</v>
      </c>
      <c r="H96" s="7">
        <f t="shared" si="24"/>
        <v>0</v>
      </c>
      <c r="L96" s="2">
        <f t="shared" si="39"/>
        <v>94</v>
      </c>
      <c r="M96">
        <f t="shared" si="25"/>
        <v>2</v>
      </c>
      <c r="N96" s="2">
        <f t="shared" si="26"/>
        <v>1</v>
      </c>
      <c r="O96" s="2">
        <f t="shared" si="27"/>
        <v>1</v>
      </c>
      <c r="P96" s="6" t="b">
        <f t="shared" si="28"/>
        <v>1</v>
      </c>
      <c r="Q96" s="6">
        <f>IF(OR(M96=6,M96=7),0,IF(NOT(P96),0,IF(L96&lt;=$L$1,HLOOKUP(M96,Ouderschapsverlof!$S$40:$W$43,3,FALSE),0)))</f>
        <v>0</v>
      </c>
      <c r="R96" s="6">
        <f>IF(OR(M96=6,M96=7),0,IF(NOT(P96),IF(L96&lt;=$L$1,HLOOKUP(M96,Ouderschapsverlof!$S$40:$W$43,3,FALSE),0),0))</f>
        <v>0</v>
      </c>
      <c r="T96" s="2">
        <f t="shared" si="40"/>
        <v>94</v>
      </c>
      <c r="U96">
        <f t="shared" si="29"/>
        <v>2</v>
      </c>
      <c r="V96" s="2">
        <f t="shared" si="30"/>
        <v>1</v>
      </c>
      <c r="W96" s="2">
        <f t="shared" si="31"/>
        <v>1</v>
      </c>
      <c r="X96" s="6" t="b">
        <f t="shared" si="32"/>
        <v>1</v>
      </c>
      <c r="Y96" s="6">
        <f>IF(OR(U96=6,U96=7),0,IF(NOT(X96),0,IF(T96&lt;=$T$1,HLOOKUP(U96,Ouderschapsverlof!$S$55:$W$57,3,FALSE),0)))</f>
        <v>0</v>
      </c>
      <c r="Z96" s="6">
        <f>IF(OR(U96=6,U96=7),0,IF(NOT(X96),IF(T96&lt;=$T$1,HLOOKUP(U96,Ouderschapsverlof!$S$55:$W$57,3,FALSE),0),0))</f>
        <v>0</v>
      </c>
      <c r="AB96" s="2">
        <f t="shared" si="41"/>
        <v>94</v>
      </c>
      <c r="AC96">
        <f t="shared" si="33"/>
        <v>2</v>
      </c>
      <c r="AD96" s="2">
        <f t="shared" si="34"/>
        <v>1</v>
      </c>
      <c r="AE96" s="2">
        <f t="shared" si="35"/>
        <v>1</v>
      </c>
      <c r="AF96" s="6" t="b">
        <f t="shared" si="36"/>
        <v>1</v>
      </c>
      <c r="AG96" s="6">
        <f>IF(OR(AC96=6,AC96=7),0,IF(NOT(AF96),0,IF(AB96&lt;=$AB$1,HLOOKUP(AC96,Ouderschapsverlof!$S$67:$W$69,3,FALSE),0)))</f>
        <v>0</v>
      </c>
      <c r="AH96" s="6">
        <f>IF(OR(AC96=6,AC96=7),0,IF(NOT(AF96),IF(AB96&lt;=$AB$1,HLOOKUP(AC96,Ouderschapsverlof!$S$67:$W$69,3,FALSE),0),0))</f>
        <v>0</v>
      </c>
    </row>
    <row r="97" spans="1:34" x14ac:dyDescent="0.3">
      <c r="A97" s="2">
        <f t="shared" si="37"/>
        <v>95</v>
      </c>
      <c r="B97">
        <f t="shared" si="38"/>
        <v>3</v>
      </c>
      <c r="C97" s="2">
        <f t="shared" si="21"/>
        <v>1</v>
      </c>
      <c r="D97" s="2">
        <f t="shared" si="22"/>
        <v>1</v>
      </c>
      <c r="E97" s="6" t="b">
        <f t="shared" si="23"/>
        <v>1</v>
      </c>
      <c r="F97" s="6">
        <f>IF(OR(B97=6,B97=7),0,IF(NOT(E97),0,IF(A97&lt;=$A$1,HLOOKUP(B97,Ouderschapsverlof!$S$28:$W$30,3,FALSE),0)))</f>
        <v>0</v>
      </c>
      <c r="G97" s="6">
        <f>IF(OR(B97=6,B97=7),0,IF(NOT(E97),IF(A97&lt;=$A$1,HLOOKUP(B97,Ouderschapsverlof!$S$28:$W$30,3,FALSE),0),0))</f>
        <v>0</v>
      </c>
      <c r="H97" s="7">
        <f t="shared" si="24"/>
        <v>0</v>
      </c>
      <c r="L97" s="2">
        <f t="shared" si="39"/>
        <v>95</v>
      </c>
      <c r="M97">
        <f t="shared" si="25"/>
        <v>3</v>
      </c>
      <c r="N97" s="2">
        <f t="shared" si="26"/>
        <v>1</v>
      </c>
      <c r="O97" s="2">
        <f t="shared" si="27"/>
        <v>1</v>
      </c>
      <c r="P97" s="6" t="b">
        <f t="shared" si="28"/>
        <v>1</v>
      </c>
      <c r="Q97" s="6">
        <f>IF(OR(M97=6,M97=7),0,IF(NOT(P97),0,IF(L97&lt;=$L$1,HLOOKUP(M97,Ouderschapsverlof!$S$40:$W$43,3,FALSE),0)))</f>
        <v>0</v>
      </c>
      <c r="R97" s="6">
        <f>IF(OR(M97=6,M97=7),0,IF(NOT(P97),IF(L97&lt;=$L$1,HLOOKUP(M97,Ouderschapsverlof!$S$40:$W$43,3,FALSE),0),0))</f>
        <v>0</v>
      </c>
      <c r="T97" s="2">
        <f t="shared" si="40"/>
        <v>95</v>
      </c>
      <c r="U97">
        <f t="shared" si="29"/>
        <v>3</v>
      </c>
      <c r="V97" s="2">
        <f t="shared" si="30"/>
        <v>1</v>
      </c>
      <c r="W97" s="2">
        <f t="shared" si="31"/>
        <v>1</v>
      </c>
      <c r="X97" s="6" t="b">
        <f t="shared" si="32"/>
        <v>1</v>
      </c>
      <c r="Y97" s="6">
        <f>IF(OR(U97=6,U97=7),0,IF(NOT(X97),0,IF(T97&lt;=$T$1,HLOOKUP(U97,Ouderschapsverlof!$S$55:$W$57,3,FALSE),0)))</f>
        <v>0</v>
      </c>
      <c r="Z97" s="6">
        <f>IF(OR(U97=6,U97=7),0,IF(NOT(X97),IF(T97&lt;=$T$1,HLOOKUP(U97,Ouderschapsverlof!$S$55:$W$57,3,FALSE),0),0))</f>
        <v>0</v>
      </c>
      <c r="AB97" s="2">
        <f t="shared" si="41"/>
        <v>95</v>
      </c>
      <c r="AC97">
        <f t="shared" si="33"/>
        <v>3</v>
      </c>
      <c r="AD97" s="2">
        <f t="shared" si="34"/>
        <v>1</v>
      </c>
      <c r="AE97" s="2">
        <f t="shared" si="35"/>
        <v>1</v>
      </c>
      <c r="AF97" s="6" t="b">
        <f t="shared" si="36"/>
        <v>1</v>
      </c>
      <c r="AG97" s="6">
        <f>IF(OR(AC97=6,AC97=7),0,IF(NOT(AF97),0,IF(AB97&lt;=$AB$1,HLOOKUP(AC97,Ouderschapsverlof!$S$67:$W$69,3,FALSE),0)))</f>
        <v>0</v>
      </c>
      <c r="AH97" s="6">
        <f>IF(OR(AC97=6,AC97=7),0,IF(NOT(AF97),IF(AB97&lt;=$AB$1,HLOOKUP(AC97,Ouderschapsverlof!$S$67:$W$69,3,FALSE),0),0))</f>
        <v>0</v>
      </c>
    </row>
    <row r="98" spans="1:34" x14ac:dyDescent="0.3">
      <c r="A98" s="2">
        <f t="shared" si="37"/>
        <v>96</v>
      </c>
      <c r="B98">
        <f t="shared" si="38"/>
        <v>4</v>
      </c>
      <c r="C98" s="2">
        <f t="shared" si="21"/>
        <v>1</v>
      </c>
      <c r="D98" s="2">
        <f t="shared" si="22"/>
        <v>1</v>
      </c>
      <c r="E98" s="6" t="b">
        <f t="shared" si="23"/>
        <v>1</v>
      </c>
      <c r="F98" s="6">
        <f>IF(OR(B98=6,B98=7),0,IF(NOT(E98),0,IF(A98&lt;=$A$1,HLOOKUP(B98,Ouderschapsverlof!$S$28:$W$30,3,FALSE),0)))</f>
        <v>0</v>
      </c>
      <c r="G98" s="6">
        <f>IF(OR(B98=6,B98=7),0,IF(NOT(E98),IF(A98&lt;=$A$1,HLOOKUP(B98,Ouderschapsverlof!$S$28:$W$30,3,FALSE),0),0))</f>
        <v>0</v>
      </c>
      <c r="H98" s="7">
        <f t="shared" si="24"/>
        <v>0</v>
      </c>
      <c r="L98" s="2">
        <f t="shared" si="39"/>
        <v>96</v>
      </c>
      <c r="M98">
        <f t="shared" si="25"/>
        <v>4</v>
      </c>
      <c r="N98" s="2">
        <f t="shared" si="26"/>
        <v>1</v>
      </c>
      <c r="O98" s="2">
        <f t="shared" si="27"/>
        <v>1</v>
      </c>
      <c r="P98" s="6" t="b">
        <f t="shared" si="28"/>
        <v>1</v>
      </c>
      <c r="Q98" s="6">
        <f>IF(OR(M98=6,M98=7),0,IF(NOT(P98),0,IF(L98&lt;=$L$1,HLOOKUP(M98,Ouderschapsverlof!$S$40:$W$43,3,FALSE),0)))</f>
        <v>0</v>
      </c>
      <c r="R98" s="6">
        <f>IF(OR(M98=6,M98=7),0,IF(NOT(P98),IF(L98&lt;=$L$1,HLOOKUP(M98,Ouderschapsverlof!$S$40:$W$43,3,FALSE),0),0))</f>
        <v>0</v>
      </c>
      <c r="T98" s="2">
        <f t="shared" si="40"/>
        <v>96</v>
      </c>
      <c r="U98">
        <f t="shared" si="29"/>
        <v>4</v>
      </c>
      <c r="V98" s="2">
        <f t="shared" si="30"/>
        <v>1</v>
      </c>
      <c r="W98" s="2">
        <f t="shared" si="31"/>
        <v>1</v>
      </c>
      <c r="X98" s="6" t="b">
        <f t="shared" si="32"/>
        <v>1</v>
      </c>
      <c r="Y98" s="6">
        <f>IF(OR(U98=6,U98=7),0,IF(NOT(X98),0,IF(T98&lt;=$T$1,HLOOKUP(U98,Ouderschapsverlof!$S$55:$W$57,3,FALSE),0)))</f>
        <v>0</v>
      </c>
      <c r="Z98" s="6">
        <f>IF(OR(U98=6,U98=7),0,IF(NOT(X98),IF(T98&lt;=$T$1,HLOOKUP(U98,Ouderschapsverlof!$S$55:$W$57,3,FALSE),0),0))</f>
        <v>0</v>
      </c>
      <c r="AB98" s="2">
        <f t="shared" si="41"/>
        <v>96</v>
      </c>
      <c r="AC98">
        <f t="shared" si="33"/>
        <v>4</v>
      </c>
      <c r="AD98" s="2">
        <f t="shared" si="34"/>
        <v>1</v>
      </c>
      <c r="AE98" s="2">
        <f t="shared" si="35"/>
        <v>1</v>
      </c>
      <c r="AF98" s="6" t="b">
        <f t="shared" si="36"/>
        <v>1</v>
      </c>
      <c r="AG98" s="6">
        <f>IF(OR(AC98=6,AC98=7),0,IF(NOT(AF98),0,IF(AB98&lt;=$AB$1,HLOOKUP(AC98,Ouderschapsverlof!$S$67:$W$69,3,FALSE),0)))</f>
        <v>0</v>
      </c>
      <c r="AH98" s="6">
        <f>IF(OR(AC98=6,AC98=7),0,IF(NOT(AF98),IF(AB98&lt;=$AB$1,HLOOKUP(AC98,Ouderschapsverlof!$S$67:$W$69,3,FALSE),0),0))</f>
        <v>0</v>
      </c>
    </row>
    <row r="99" spans="1:34" x14ac:dyDescent="0.3">
      <c r="A99" s="2">
        <f t="shared" si="37"/>
        <v>97</v>
      </c>
      <c r="B99">
        <f t="shared" si="38"/>
        <v>5</v>
      </c>
      <c r="C99" s="2">
        <f t="shared" si="21"/>
        <v>1</v>
      </c>
      <c r="D99" s="2">
        <f t="shared" si="22"/>
        <v>1</v>
      </c>
      <c r="E99" s="6" t="b">
        <f t="shared" si="23"/>
        <v>1</v>
      </c>
      <c r="F99" s="6">
        <f>IF(OR(B99=6,B99=7),0,IF(NOT(E99),0,IF(A99&lt;=$A$1,HLOOKUP(B99,Ouderschapsverlof!$S$28:$W$30,3,FALSE),0)))</f>
        <v>0</v>
      </c>
      <c r="G99" s="6">
        <f>IF(OR(B99=6,B99=7),0,IF(NOT(E99),IF(A99&lt;=$A$1,HLOOKUP(B99,Ouderschapsverlof!$S$28:$W$30,3,FALSE),0),0))</f>
        <v>0</v>
      </c>
      <c r="H99" s="7">
        <f t="shared" si="24"/>
        <v>0</v>
      </c>
      <c r="L99" s="2">
        <f t="shared" si="39"/>
        <v>97</v>
      </c>
      <c r="M99">
        <f t="shared" si="25"/>
        <v>5</v>
      </c>
      <c r="N99" s="2">
        <f t="shared" si="26"/>
        <v>1</v>
      </c>
      <c r="O99" s="2">
        <f t="shared" si="27"/>
        <v>1</v>
      </c>
      <c r="P99" s="6" t="b">
        <f t="shared" si="28"/>
        <v>1</v>
      </c>
      <c r="Q99" s="6">
        <f>IF(OR(M99=6,M99=7),0,IF(NOT(P99),0,IF(L99&lt;=$L$1,HLOOKUP(M99,Ouderschapsverlof!$S$40:$W$43,3,FALSE),0)))</f>
        <v>0</v>
      </c>
      <c r="R99" s="6">
        <f>IF(OR(M99=6,M99=7),0,IF(NOT(P99),IF(L99&lt;=$L$1,HLOOKUP(M99,Ouderschapsverlof!$S$40:$W$43,3,FALSE),0),0))</f>
        <v>0</v>
      </c>
      <c r="T99" s="2">
        <f t="shared" si="40"/>
        <v>97</v>
      </c>
      <c r="U99">
        <f t="shared" si="29"/>
        <v>5</v>
      </c>
      <c r="V99" s="2">
        <f t="shared" si="30"/>
        <v>1</v>
      </c>
      <c r="W99" s="2">
        <f t="shared" si="31"/>
        <v>1</v>
      </c>
      <c r="X99" s="6" t="b">
        <f t="shared" si="32"/>
        <v>1</v>
      </c>
      <c r="Y99" s="6">
        <f>IF(OR(U99=6,U99=7),0,IF(NOT(X99),0,IF(T99&lt;=$T$1,HLOOKUP(U99,Ouderschapsverlof!$S$55:$W$57,3,FALSE),0)))</f>
        <v>0</v>
      </c>
      <c r="Z99" s="6">
        <f>IF(OR(U99=6,U99=7),0,IF(NOT(X99),IF(T99&lt;=$T$1,HLOOKUP(U99,Ouderschapsverlof!$S$55:$W$57,3,FALSE),0),0))</f>
        <v>0</v>
      </c>
      <c r="AB99" s="2">
        <f t="shared" si="41"/>
        <v>97</v>
      </c>
      <c r="AC99">
        <f t="shared" si="33"/>
        <v>5</v>
      </c>
      <c r="AD99" s="2">
        <f t="shared" si="34"/>
        <v>1</v>
      </c>
      <c r="AE99" s="2">
        <f t="shared" si="35"/>
        <v>1</v>
      </c>
      <c r="AF99" s="6" t="b">
        <f t="shared" si="36"/>
        <v>1</v>
      </c>
      <c r="AG99" s="6">
        <f>IF(OR(AC99=6,AC99=7),0,IF(NOT(AF99),0,IF(AB99&lt;=$AB$1,HLOOKUP(AC99,Ouderschapsverlof!$S$67:$W$69,3,FALSE),0)))</f>
        <v>0</v>
      </c>
      <c r="AH99" s="6">
        <f>IF(OR(AC99=6,AC99=7),0,IF(NOT(AF99),IF(AB99&lt;=$AB$1,HLOOKUP(AC99,Ouderschapsverlof!$S$67:$W$69,3,FALSE),0),0))</f>
        <v>0</v>
      </c>
    </row>
    <row r="100" spans="1:34" x14ac:dyDescent="0.3">
      <c r="A100" s="2">
        <f t="shared" si="37"/>
        <v>98</v>
      </c>
      <c r="B100">
        <f t="shared" si="38"/>
        <v>6</v>
      </c>
      <c r="C100" s="2">
        <f t="shared" si="21"/>
        <v>1</v>
      </c>
      <c r="D100" s="2">
        <f t="shared" si="22"/>
        <v>1</v>
      </c>
      <c r="E100" s="6" t="b">
        <f t="shared" si="23"/>
        <v>1</v>
      </c>
      <c r="F100" s="6">
        <f>IF(OR(B100=6,B100=7),0,IF(NOT(E100),0,IF(A100&lt;=$A$1,HLOOKUP(B100,Ouderschapsverlof!$S$28:$W$30,3,FALSE),0)))</f>
        <v>0</v>
      </c>
      <c r="G100" s="6">
        <f>IF(OR(B100=6,B100=7),0,IF(NOT(E100),IF(A100&lt;=$A$1,HLOOKUP(B100,Ouderschapsverlof!$S$28:$W$30,3,FALSE),0),0))</f>
        <v>0</v>
      </c>
      <c r="H100" s="7">
        <f t="shared" si="24"/>
        <v>0</v>
      </c>
      <c r="L100" s="2">
        <f t="shared" si="39"/>
        <v>98</v>
      </c>
      <c r="M100">
        <f t="shared" si="25"/>
        <v>6</v>
      </c>
      <c r="N100" s="2">
        <f t="shared" si="26"/>
        <v>1</v>
      </c>
      <c r="O100" s="2">
        <f t="shared" si="27"/>
        <v>1</v>
      </c>
      <c r="P100" s="6" t="b">
        <f t="shared" si="28"/>
        <v>1</v>
      </c>
      <c r="Q100" s="6">
        <f>IF(OR(M100=6,M100=7),0,IF(NOT(P100),0,IF(L100&lt;=$L$1,HLOOKUP(M100,Ouderschapsverlof!$S$40:$W$43,3,FALSE),0)))</f>
        <v>0</v>
      </c>
      <c r="R100" s="6">
        <f>IF(OR(M100=6,M100=7),0,IF(NOT(P100),IF(L100&lt;=$L$1,HLOOKUP(M100,Ouderschapsverlof!$S$40:$W$43,3,FALSE),0),0))</f>
        <v>0</v>
      </c>
      <c r="T100" s="2">
        <f t="shared" si="40"/>
        <v>98</v>
      </c>
      <c r="U100">
        <f t="shared" si="29"/>
        <v>6</v>
      </c>
      <c r="V100" s="2">
        <f t="shared" si="30"/>
        <v>1</v>
      </c>
      <c r="W100" s="2">
        <f t="shared" si="31"/>
        <v>1</v>
      </c>
      <c r="X100" s="6" t="b">
        <f t="shared" si="32"/>
        <v>1</v>
      </c>
      <c r="Y100" s="6">
        <f>IF(OR(U100=6,U100=7),0,IF(NOT(X100),0,IF(T100&lt;=$T$1,HLOOKUP(U100,Ouderschapsverlof!$S$55:$W$57,3,FALSE),0)))</f>
        <v>0</v>
      </c>
      <c r="Z100" s="6">
        <f>IF(OR(U100=6,U100=7),0,IF(NOT(X100),IF(T100&lt;=$T$1,HLOOKUP(U100,Ouderschapsverlof!$S$55:$W$57,3,FALSE),0),0))</f>
        <v>0</v>
      </c>
      <c r="AB100" s="2">
        <f t="shared" si="41"/>
        <v>98</v>
      </c>
      <c r="AC100">
        <f t="shared" si="33"/>
        <v>6</v>
      </c>
      <c r="AD100" s="2">
        <f t="shared" si="34"/>
        <v>1</v>
      </c>
      <c r="AE100" s="2">
        <f t="shared" si="35"/>
        <v>1</v>
      </c>
      <c r="AF100" s="6" t="b">
        <f t="shared" si="36"/>
        <v>1</v>
      </c>
      <c r="AG100" s="6">
        <f>IF(OR(AC100=6,AC100=7),0,IF(NOT(AF100),0,IF(AB100&lt;=$AB$1,HLOOKUP(AC100,Ouderschapsverlof!$S$67:$W$69,3,FALSE),0)))</f>
        <v>0</v>
      </c>
      <c r="AH100" s="6">
        <f>IF(OR(AC100=6,AC100=7),0,IF(NOT(AF100),IF(AB100&lt;=$AB$1,HLOOKUP(AC100,Ouderschapsverlof!$S$67:$W$69,3,FALSE),0),0))</f>
        <v>0</v>
      </c>
    </row>
    <row r="101" spans="1:34" x14ac:dyDescent="0.3">
      <c r="A101" s="2">
        <f t="shared" si="37"/>
        <v>99</v>
      </c>
      <c r="B101">
        <f t="shared" si="38"/>
        <v>7</v>
      </c>
      <c r="C101" s="2">
        <f t="shared" si="21"/>
        <v>1</v>
      </c>
      <c r="D101" s="2">
        <f t="shared" si="22"/>
        <v>1</v>
      </c>
      <c r="E101" s="6" t="b">
        <f t="shared" si="23"/>
        <v>1</v>
      </c>
      <c r="F101" s="6">
        <f>IF(OR(B101=6,B101=7),0,IF(NOT(E101),0,IF(A101&lt;=$A$1,HLOOKUP(B101,Ouderschapsverlof!$S$28:$W$30,3,FALSE),0)))</f>
        <v>0</v>
      </c>
      <c r="G101" s="6">
        <f>IF(OR(B101=6,B101=7),0,IF(NOT(E101),IF(A101&lt;=$A$1,HLOOKUP(B101,Ouderschapsverlof!$S$28:$W$30,3,FALSE),0),0))</f>
        <v>0</v>
      </c>
      <c r="H101" s="7">
        <f t="shared" si="24"/>
        <v>0</v>
      </c>
      <c r="L101" s="2">
        <f t="shared" si="39"/>
        <v>99</v>
      </c>
      <c r="M101">
        <f t="shared" si="25"/>
        <v>7</v>
      </c>
      <c r="N101" s="2">
        <f t="shared" si="26"/>
        <v>1</v>
      </c>
      <c r="O101" s="2">
        <f t="shared" si="27"/>
        <v>1</v>
      </c>
      <c r="P101" s="6" t="b">
        <f t="shared" si="28"/>
        <v>1</v>
      </c>
      <c r="Q101" s="6">
        <f>IF(OR(M101=6,M101=7),0,IF(NOT(P101),0,IF(L101&lt;=$L$1,HLOOKUP(M101,Ouderschapsverlof!$S$40:$W$43,3,FALSE),0)))</f>
        <v>0</v>
      </c>
      <c r="R101" s="6">
        <f>IF(OR(M101=6,M101=7),0,IF(NOT(P101),IF(L101&lt;=$L$1,HLOOKUP(M101,Ouderschapsverlof!$S$40:$W$43,3,FALSE),0),0))</f>
        <v>0</v>
      </c>
      <c r="T101" s="2">
        <f t="shared" si="40"/>
        <v>99</v>
      </c>
      <c r="U101">
        <f t="shared" si="29"/>
        <v>7</v>
      </c>
      <c r="V101" s="2">
        <f t="shared" si="30"/>
        <v>1</v>
      </c>
      <c r="W101" s="2">
        <f t="shared" si="31"/>
        <v>1</v>
      </c>
      <c r="X101" s="6" t="b">
        <f t="shared" si="32"/>
        <v>1</v>
      </c>
      <c r="Y101" s="6">
        <f>IF(OR(U101=6,U101=7),0,IF(NOT(X101),0,IF(T101&lt;=$T$1,HLOOKUP(U101,Ouderschapsverlof!$S$55:$W$57,3,FALSE),0)))</f>
        <v>0</v>
      </c>
      <c r="Z101" s="6">
        <f>IF(OR(U101=6,U101=7),0,IF(NOT(X101),IF(T101&lt;=$T$1,HLOOKUP(U101,Ouderschapsverlof!$S$55:$W$57,3,FALSE),0),0))</f>
        <v>0</v>
      </c>
      <c r="AB101" s="2">
        <f t="shared" si="41"/>
        <v>99</v>
      </c>
      <c r="AC101">
        <f t="shared" si="33"/>
        <v>7</v>
      </c>
      <c r="AD101" s="2">
        <f t="shared" si="34"/>
        <v>1</v>
      </c>
      <c r="AE101" s="2">
        <f t="shared" si="35"/>
        <v>1</v>
      </c>
      <c r="AF101" s="6" t="b">
        <f t="shared" si="36"/>
        <v>1</v>
      </c>
      <c r="AG101" s="6">
        <f>IF(OR(AC101=6,AC101=7),0,IF(NOT(AF101),0,IF(AB101&lt;=$AB$1,HLOOKUP(AC101,Ouderschapsverlof!$S$67:$W$69,3,FALSE),0)))</f>
        <v>0</v>
      </c>
      <c r="AH101" s="6">
        <f>IF(OR(AC101=6,AC101=7),0,IF(NOT(AF101),IF(AB101&lt;=$AB$1,HLOOKUP(AC101,Ouderschapsverlof!$S$67:$W$69,3,FALSE),0),0))</f>
        <v>0</v>
      </c>
    </row>
    <row r="102" spans="1:34" x14ac:dyDescent="0.3">
      <c r="A102" s="2">
        <f t="shared" si="37"/>
        <v>100</v>
      </c>
      <c r="B102">
        <f t="shared" si="38"/>
        <v>1</v>
      </c>
      <c r="C102" s="2">
        <f t="shared" si="21"/>
        <v>1</v>
      </c>
      <c r="D102" s="2">
        <f t="shared" si="22"/>
        <v>1</v>
      </c>
      <c r="E102" s="6" t="b">
        <f t="shared" si="23"/>
        <v>1</v>
      </c>
      <c r="F102" s="6">
        <f>IF(OR(B102=6,B102=7),0,IF(NOT(E102),0,IF(A102&lt;=$A$1,HLOOKUP(B102,Ouderschapsverlof!$S$28:$W$30,3,FALSE),0)))</f>
        <v>0</v>
      </c>
      <c r="G102" s="6">
        <f>IF(OR(B102=6,B102=7),0,IF(NOT(E102),IF(A102&lt;=$A$1,HLOOKUP(B102,Ouderschapsverlof!$S$28:$W$30,3,FALSE),0),0))</f>
        <v>0</v>
      </c>
      <c r="H102" s="7">
        <f t="shared" si="24"/>
        <v>0</v>
      </c>
      <c r="L102" s="2">
        <f t="shared" si="39"/>
        <v>100</v>
      </c>
      <c r="M102">
        <f t="shared" si="25"/>
        <v>1</v>
      </c>
      <c r="N102" s="2">
        <f t="shared" si="26"/>
        <v>1</v>
      </c>
      <c r="O102" s="2">
        <f t="shared" si="27"/>
        <v>1</v>
      </c>
      <c r="P102" s="6" t="b">
        <f t="shared" si="28"/>
        <v>1</v>
      </c>
      <c r="Q102" s="6">
        <f>IF(OR(M102=6,M102=7),0,IF(NOT(P102),0,IF(L102&lt;=$L$1,HLOOKUP(M102,Ouderschapsverlof!$S$40:$W$43,3,FALSE),0)))</f>
        <v>0</v>
      </c>
      <c r="R102" s="6">
        <f>IF(OR(M102=6,M102=7),0,IF(NOT(P102),IF(L102&lt;=$L$1,HLOOKUP(M102,Ouderschapsverlof!$S$40:$W$43,3,FALSE),0),0))</f>
        <v>0</v>
      </c>
      <c r="T102" s="2">
        <f t="shared" si="40"/>
        <v>100</v>
      </c>
      <c r="U102">
        <f t="shared" si="29"/>
        <v>1</v>
      </c>
      <c r="V102" s="2">
        <f t="shared" si="30"/>
        <v>1</v>
      </c>
      <c r="W102" s="2">
        <f t="shared" si="31"/>
        <v>1</v>
      </c>
      <c r="X102" s="6" t="b">
        <f t="shared" si="32"/>
        <v>1</v>
      </c>
      <c r="Y102" s="6">
        <f>IF(OR(U102=6,U102=7),0,IF(NOT(X102),0,IF(T102&lt;=$T$1,HLOOKUP(U102,Ouderschapsverlof!$S$55:$W$57,3,FALSE),0)))</f>
        <v>0</v>
      </c>
      <c r="Z102" s="6">
        <f>IF(OR(U102=6,U102=7),0,IF(NOT(X102),IF(T102&lt;=$T$1,HLOOKUP(U102,Ouderschapsverlof!$S$55:$W$57,3,FALSE),0),0))</f>
        <v>0</v>
      </c>
      <c r="AB102" s="2">
        <f t="shared" si="41"/>
        <v>100</v>
      </c>
      <c r="AC102">
        <f t="shared" si="33"/>
        <v>1</v>
      </c>
      <c r="AD102" s="2">
        <f t="shared" si="34"/>
        <v>1</v>
      </c>
      <c r="AE102" s="2">
        <f t="shared" si="35"/>
        <v>1</v>
      </c>
      <c r="AF102" s="6" t="b">
        <f t="shared" si="36"/>
        <v>1</v>
      </c>
      <c r="AG102" s="6">
        <f>IF(OR(AC102=6,AC102=7),0,IF(NOT(AF102),0,IF(AB102&lt;=$AB$1,HLOOKUP(AC102,Ouderschapsverlof!$S$67:$W$69,3,FALSE),0)))</f>
        <v>0</v>
      </c>
      <c r="AH102" s="6">
        <f>IF(OR(AC102=6,AC102=7),0,IF(NOT(AF102),IF(AB102&lt;=$AB$1,HLOOKUP(AC102,Ouderschapsverlof!$S$67:$W$69,3,FALSE),0),0))</f>
        <v>0</v>
      </c>
    </row>
    <row r="103" spans="1:34" x14ac:dyDescent="0.3">
      <c r="A103" s="2">
        <f t="shared" si="37"/>
        <v>101</v>
      </c>
      <c r="B103">
        <f t="shared" si="38"/>
        <v>2</v>
      </c>
      <c r="C103" s="2">
        <f t="shared" si="21"/>
        <v>1</v>
      </c>
      <c r="D103" s="2">
        <f t="shared" si="22"/>
        <v>1</v>
      </c>
      <c r="E103" s="6" t="b">
        <f t="shared" si="23"/>
        <v>1</v>
      </c>
      <c r="F103" s="6">
        <f>IF(OR(B103=6,B103=7),0,IF(NOT(E103),0,IF(A103&lt;=$A$1,HLOOKUP(B103,Ouderschapsverlof!$S$28:$W$30,3,FALSE),0)))</f>
        <v>0</v>
      </c>
      <c r="G103" s="6">
        <f>IF(OR(B103=6,B103=7),0,IF(NOT(E103),IF(A103&lt;=$A$1,HLOOKUP(B103,Ouderschapsverlof!$S$28:$W$30,3,FALSE),0),0))</f>
        <v>0</v>
      </c>
      <c r="H103" s="7">
        <f t="shared" si="24"/>
        <v>0</v>
      </c>
      <c r="L103" s="2">
        <f t="shared" si="39"/>
        <v>101</v>
      </c>
      <c r="M103">
        <f t="shared" si="25"/>
        <v>2</v>
      </c>
      <c r="N103" s="2">
        <f t="shared" si="26"/>
        <v>1</v>
      </c>
      <c r="O103" s="2">
        <f t="shared" si="27"/>
        <v>1</v>
      </c>
      <c r="P103" s="6" t="b">
        <f t="shared" si="28"/>
        <v>1</v>
      </c>
      <c r="Q103" s="6">
        <f>IF(OR(M103=6,M103=7),0,IF(NOT(P103),0,IF(L103&lt;=$L$1,HLOOKUP(M103,Ouderschapsverlof!$S$40:$W$43,3,FALSE),0)))</f>
        <v>0</v>
      </c>
      <c r="R103" s="6">
        <f>IF(OR(M103=6,M103=7),0,IF(NOT(P103),IF(L103&lt;=$L$1,HLOOKUP(M103,Ouderschapsverlof!$S$40:$W$43,3,FALSE),0),0))</f>
        <v>0</v>
      </c>
      <c r="T103" s="2">
        <f t="shared" si="40"/>
        <v>101</v>
      </c>
      <c r="U103">
        <f t="shared" si="29"/>
        <v>2</v>
      </c>
      <c r="V103" s="2">
        <f t="shared" si="30"/>
        <v>1</v>
      </c>
      <c r="W103" s="2">
        <f t="shared" si="31"/>
        <v>1</v>
      </c>
      <c r="X103" s="6" t="b">
        <f t="shared" si="32"/>
        <v>1</v>
      </c>
      <c r="Y103" s="6">
        <f>IF(OR(U103=6,U103=7),0,IF(NOT(X103),0,IF(T103&lt;=$T$1,HLOOKUP(U103,Ouderschapsverlof!$S$55:$W$57,3,FALSE),0)))</f>
        <v>0</v>
      </c>
      <c r="Z103" s="6">
        <f>IF(OR(U103=6,U103=7),0,IF(NOT(X103),IF(T103&lt;=$T$1,HLOOKUP(U103,Ouderschapsverlof!$S$55:$W$57,3,FALSE),0),0))</f>
        <v>0</v>
      </c>
      <c r="AB103" s="2">
        <f t="shared" si="41"/>
        <v>101</v>
      </c>
      <c r="AC103">
        <f t="shared" si="33"/>
        <v>2</v>
      </c>
      <c r="AD103" s="2">
        <f t="shared" si="34"/>
        <v>1</v>
      </c>
      <c r="AE103" s="2">
        <f t="shared" si="35"/>
        <v>1</v>
      </c>
      <c r="AF103" s="6" t="b">
        <f t="shared" si="36"/>
        <v>1</v>
      </c>
      <c r="AG103" s="6">
        <f>IF(OR(AC103=6,AC103=7),0,IF(NOT(AF103),0,IF(AB103&lt;=$AB$1,HLOOKUP(AC103,Ouderschapsverlof!$S$67:$W$69,3,FALSE),0)))</f>
        <v>0</v>
      </c>
      <c r="AH103" s="6">
        <f>IF(OR(AC103=6,AC103=7),0,IF(NOT(AF103),IF(AB103&lt;=$AB$1,HLOOKUP(AC103,Ouderschapsverlof!$S$67:$W$69,3,FALSE),0),0))</f>
        <v>0</v>
      </c>
    </row>
    <row r="104" spans="1:34" x14ac:dyDescent="0.3">
      <c r="A104" s="2">
        <f t="shared" si="37"/>
        <v>102</v>
      </c>
      <c r="B104">
        <f t="shared" si="38"/>
        <v>3</v>
      </c>
      <c r="C104" s="2">
        <f t="shared" si="21"/>
        <v>1</v>
      </c>
      <c r="D104" s="2">
        <f t="shared" si="22"/>
        <v>1</v>
      </c>
      <c r="E104" s="6" t="b">
        <f t="shared" si="23"/>
        <v>1</v>
      </c>
      <c r="F104" s="6">
        <f>IF(OR(B104=6,B104=7),0,IF(NOT(E104),0,IF(A104&lt;=$A$1,HLOOKUP(B104,Ouderschapsverlof!$S$28:$W$30,3,FALSE),0)))</f>
        <v>0</v>
      </c>
      <c r="G104" s="6">
        <f>IF(OR(B104=6,B104=7),0,IF(NOT(E104),IF(A104&lt;=$A$1,HLOOKUP(B104,Ouderschapsverlof!$S$28:$W$30,3,FALSE),0),0))</f>
        <v>0</v>
      </c>
      <c r="H104" s="7">
        <f t="shared" si="24"/>
        <v>0</v>
      </c>
      <c r="L104" s="2">
        <f t="shared" si="39"/>
        <v>102</v>
      </c>
      <c r="M104">
        <f t="shared" si="25"/>
        <v>3</v>
      </c>
      <c r="N104" s="2">
        <f t="shared" si="26"/>
        <v>1</v>
      </c>
      <c r="O104" s="2">
        <f t="shared" si="27"/>
        <v>1</v>
      </c>
      <c r="P104" s="6" t="b">
        <f t="shared" si="28"/>
        <v>1</v>
      </c>
      <c r="Q104" s="6">
        <f>IF(OR(M104=6,M104=7),0,IF(NOT(P104),0,IF(L104&lt;=$L$1,HLOOKUP(M104,Ouderschapsverlof!$S$40:$W$43,3,FALSE),0)))</f>
        <v>0</v>
      </c>
      <c r="R104" s="6">
        <f>IF(OR(M104=6,M104=7),0,IF(NOT(P104),IF(L104&lt;=$L$1,HLOOKUP(M104,Ouderschapsverlof!$S$40:$W$43,3,FALSE),0),0))</f>
        <v>0</v>
      </c>
      <c r="T104" s="2">
        <f t="shared" si="40"/>
        <v>102</v>
      </c>
      <c r="U104">
        <f t="shared" si="29"/>
        <v>3</v>
      </c>
      <c r="V104" s="2">
        <f t="shared" si="30"/>
        <v>1</v>
      </c>
      <c r="W104" s="2">
        <f t="shared" si="31"/>
        <v>1</v>
      </c>
      <c r="X104" s="6" t="b">
        <f t="shared" si="32"/>
        <v>1</v>
      </c>
      <c r="Y104" s="6">
        <f>IF(OR(U104=6,U104=7),0,IF(NOT(X104),0,IF(T104&lt;=$T$1,HLOOKUP(U104,Ouderschapsverlof!$S$55:$W$57,3,FALSE),0)))</f>
        <v>0</v>
      </c>
      <c r="Z104" s="6">
        <f>IF(OR(U104=6,U104=7),0,IF(NOT(X104),IF(T104&lt;=$T$1,HLOOKUP(U104,Ouderschapsverlof!$S$55:$W$57,3,FALSE),0),0))</f>
        <v>0</v>
      </c>
      <c r="AB104" s="2">
        <f t="shared" si="41"/>
        <v>102</v>
      </c>
      <c r="AC104">
        <f t="shared" si="33"/>
        <v>3</v>
      </c>
      <c r="AD104" s="2">
        <f t="shared" si="34"/>
        <v>1</v>
      </c>
      <c r="AE104" s="2">
        <f t="shared" si="35"/>
        <v>1</v>
      </c>
      <c r="AF104" s="6" t="b">
        <f t="shared" si="36"/>
        <v>1</v>
      </c>
      <c r="AG104" s="6">
        <f>IF(OR(AC104=6,AC104=7),0,IF(NOT(AF104),0,IF(AB104&lt;=$AB$1,HLOOKUP(AC104,Ouderschapsverlof!$S$67:$W$69,3,FALSE),0)))</f>
        <v>0</v>
      </c>
      <c r="AH104" s="6">
        <f>IF(OR(AC104=6,AC104=7),0,IF(NOT(AF104),IF(AB104&lt;=$AB$1,HLOOKUP(AC104,Ouderschapsverlof!$S$67:$W$69,3,FALSE),0),0))</f>
        <v>0</v>
      </c>
    </row>
    <row r="105" spans="1:34" x14ac:dyDescent="0.3">
      <c r="A105" s="2">
        <f t="shared" si="37"/>
        <v>103</v>
      </c>
      <c r="B105">
        <f t="shared" si="38"/>
        <v>4</v>
      </c>
      <c r="C105" s="2">
        <f t="shared" si="21"/>
        <v>1</v>
      </c>
      <c r="D105" s="2">
        <f t="shared" si="22"/>
        <v>1</v>
      </c>
      <c r="E105" s="6" t="b">
        <f t="shared" si="23"/>
        <v>1</v>
      </c>
      <c r="F105" s="6">
        <f>IF(OR(B105=6,B105=7),0,IF(NOT(E105),0,IF(A105&lt;=$A$1,HLOOKUP(B105,Ouderschapsverlof!$S$28:$W$30,3,FALSE),0)))</f>
        <v>0</v>
      </c>
      <c r="G105" s="6">
        <f>IF(OR(B105=6,B105=7),0,IF(NOT(E105),IF(A105&lt;=$A$1,HLOOKUP(B105,Ouderschapsverlof!$S$28:$W$30,3,FALSE),0),0))</f>
        <v>0</v>
      </c>
      <c r="H105" s="7">
        <f t="shared" si="24"/>
        <v>0</v>
      </c>
      <c r="L105" s="2">
        <f t="shared" si="39"/>
        <v>103</v>
      </c>
      <c r="M105">
        <f t="shared" si="25"/>
        <v>4</v>
      </c>
      <c r="N105" s="2">
        <f t="shared" si="26"/>
        <v>1</v>
      </c>
      <c r="O105" s="2">
        <f t="shared" si="27"/>
        <v>1</v>
      </c>
      <c r="P105" s="6" t="b">
        <f t="shared" si="28"/>
        <v>1</v>
      </c>
      <c r="Q105" s="6">
        <f>IF(OR(M105=6,M105=7),0,IF(NOT(P105),0,IF(L105&lt;=$L$1,HLOOKUP(M105,Ouderschapsverlof!$S$40:$W$43,3,FALSE),0)))</f>
        <v>0</v>
      </c>
      <c r="R105" s="6">
        <f>IF(OR(M105=6,M105=7),0,IF(NOT(P105),IF(L105&lt;=$L$1,HLOOKUP(M105,Ouderschapsverlof!$S$40:$W$43,3,FALSE),0),0))</f>
        <v>0</v>
      </c>
      <c r="T105" s="2">
        <f t="shared" si="40"/>
        <v>103</v>
      </c>
      <c r="U105">
        <f t="shared" si="29"/>
        <v>4</v>
      </c>
      <c r="V105" s="2">
        <f t="shared" si="30"/>
        <v>1</v>
      </c>
      <c r="W105" s="2">
        <f t="shared" si="31"/>
        <v>1</v>
      </c>
      <c r="X105" s="6" t="b">
        <f t="shared" si="32"/>
        <v>1</v>
      </c>
      <c r="Y105" s="6">
        <f>IF(OR(U105=6,U105=7),0,IF(NOT(X105),0,IF(T105&lt;=$T$1,HLOOKUP(U105,Ouderschapsverlof!$S$55:$W$57,3,FALSE),0)))</f>
        <v>0</v>
      </c>
      <c r="Z105" s="6">
        <f>IF(OR(U105=6,U105=7),0,IF(NOT(X105),IF(T105&lt;=$T$1,HLOOKUP(U105,Ouderschapsverlof!$S$55:$W$57,3,FALSE),0),0))</f>
        <v>0</v>
      </c>
      <c r="AB105" s="2">
        <f t="shared" si="41"/>
        <v>103</v>
      </c>
      <c r="AC105">
        <f t="shared" si="33"/>
        <v>4</v>
      </c>
      <c r="AD105" s="2">
        <f t="shared" si="34"/>
        <v>1</v>
      </c>
      <c r="AE105" s="2">
        <f t="shared" si="35"/>
        <v>1</v>
      </c>
      <c r="AF105" s="6" t="b">
        <f t="shared" si="36"/>
        <v>1</v>
      </c>
      <c r="AG105" s="6">
        <f>IF(OR(AC105=6,AC105=7),0,IF(NOT(AF105),0,IF(AB105&lt;=$AB$1,HLOOKUP(AC105,Ouderschapsverlof!$S$67:$W$69,3,FALSE),0)))</f>
        <v>0</v>
      </c>
      <c r="AH105" s="6">
        <f>IF(OR(AC105=6,AC105=7),0,IF(NOT(AF105),IF(AB105&lt;=$AB$1,HLOOKUP(AC105,Ouderschapsverlof!$S$67:$W$69,3,FALSE),0),0))</f>
        <v>0</v>
      </c>
    </row>
    <row r="106" spans="1:34" x14ac:dyDescent="0.3">
      <c r="A106" s="2">
        <f t="shared" si="37"/>
        <v>104</v>
      </c>
      <c r="B106">
        <f t="shared" si="38"/>
        <v>5</v>
      </c>
      <c r="C106" s="2">
        <f t="shared" si="21"/>
        <v>1</v>
      </c>
      <c r="D106" s="2">
        <f t="shared" si="22"/>
        <v>1</v>
      </c>
      <c r="E106" s="6" t="b">
        <f t="shared" si="23"/>
        <v>1</v>
      </c>
      <c r="F106" s="6">
        <f>IF(OR(B106=6,B106=7),0,IF(NOT(E106),0,IF(A106&lt;=$A$1,HLOOKUP(B106,Ouderschapsverlof!$S$28:$W$30,3,FALSE),0)))</f>
        <v>0</v>
      </c>
      <c r="G106" s="6">
        <f>IF(OR(B106=6,B106=7),0,IF(NOT(E106),IF(A106&lt;=$A$1,HLOOKUP(B106,Ouderschapsverlof!$S$28:$W$30,3,FALSE),0),0))</f>
        <v>0</v>
      </c>
      <c r="H106" s="7">
        <f t="shared" si="24"/>
        <v>0</v>
      </c>
      <c r="L106" s="2">
        <f t="shared" si="39"/>
        <v>104</v>
      </c>
      <c r="M106">
        <f t="shared" si="25"/>
        <v>5</v>
      </c>
      <c r="N106" s="2">
        <f t="shared" si="26"/>
        <v>1</v>
      </c>
      <c r="O106" s="2">
        <f t="shared" si="27"/>
        <v>1</v>
      </c>
      <c r="P106" s="6" t="b">
        <f t="shared" si="28"/>
        <v>1</v>
      </c>
      <c r="Q106" s="6">
        <f>IF(OR(M106=6,M106=7),0,IF(NOT(P106),0,IF(L106&lt;=$L$1,HLOOKUP(M106,Ouderschapsverlof!$S$40:$W$43,3,FALSE),0)))</f>
        <v>0</v>
      </c>
      <c r="R106" s="6">
        <f>IF(OR(M106=6,M106=7),0,IF(NOT(P106),IF(L106&lt;=$L$1,HLOOKUP(M106,Ouderschapsverlof!$S$40:$W$43,3,FALSE),0),0))</f>
        <v>0</v>
      </c>
      <c r="T106" s="2">
        <f t="shared" si="40"/>
        <v>104</v>
      </c>
      <c r="U106">
        <f t="shared" si="29"/>
        <v>5</v>
      </c>
      <c r="V106" s="2">
        <f t="shared" si="30"/>
        <v>1</v>
      </c>
      <c r="W106" s="2">
        <f t="shared" si="31"/>
        <v>1</v>
      </c>
      <c r="X106" s="6" t="b">
        <f t="shared" si="32"/>
        <v>1</v>
      </c>
      <c r="Y106" s="6">
        <f>IF(OR(U106=6,U106=7),0,IF(NOT(X106),0,IF(T106&lt;=$T$1,HLOOKUP(U106,Ouderschapsverlof!$S$55:$W$57,3,FALSE),0)))</f>
        <v>0</v>
      </c>
      <c r="Z106" s="6">
        <f>IF(OR(U106=6,U106=7),0,IF(NOT(X106),IF(T106&lt;=$T$1,HLOOKUP(U106,Ouderschapsverlof!$S$55:$W$57,3,FALSE),0),0))</f>
        <v>0</v>
      </c>
      <c r="AB106" s="2">
        <f t="shared" si="41"/>
        <v>104</v>
      </c>
      <c r="AC106">
        <f t="shared" si="33"/>
        <v>5</v>
      </c>
      <c r="AD106" s="2">
        <f t="shared" si="34"/>
        <v>1</v>
      </c>
      <c r="AE106" s="2">
        <f t="shared" si="35"/>
        <v>1</v>
      </c>
      <c r="AF106" s="6" t="b">
        <f t="shared" si="36"/>
        <v>1</v>
      </c>
      <c r="AG106" s="6">
        <f>IF(OR(AC106=6,AC106=7),0,IF(NOT(AF106),0,IF(AB106&lt;=$AB$1,HLOOKUP(AC106,Ouderschapsverlof!$S$67:$W$69,3,FALSE),0)))</f>
        <v>0</v>
      </c>
      <c r="AH106" s="6">
        <f>IF(OR(AC106=6,AC106=7),0,IF(NOT(AF106),IF(AB106&lt;=$AB$1,HLOOKUP(AC106,Ouderschapsverlof!$S$67:$W$69,3,FALSE),0),0))</f>
        <v>0</v>
      </c>
    </row>
    <row r="107" spans="1:34" x14ac:dyDescent="0.3">
      <c r="A107" s="2">
        <f t="shared" si="37"/>
        <v>105</v>
      </c>
      <c r="B107">
        <f t="shared" si="38"/>
        <v>6</v>
      </c>
      <c r="C107" s="2">
        <f t="shared" si="21"/>
        <v>1</v>
      </c>
      <c r="D107" s="2">
        <f t="shared" si="22"/>
        <v>1</v>
      </c>
      <c r="E107" s="6" t="b">
        <f t="shared" si="23"/>
        <v>1</v>
      </c>
      <c r="F107" s="6">
        <f>IF(OR(B107=6,B107=7),0,IF(NOT(E107),0,IF(A107&lt;=$A$1,HLOOKUP(B107,Ouderschapsverlof!$S$28:$W$30,3,FALSE),0)))</f>
        <v>0</v>
      </c>
      <c r="G107" s="6">
        <f>IF(OR(B107=6,B107=7),0,IF(NOT(E107),IF(A107&lt;=$A$1,HLOOKUP(B107,Ouderschapsverlof!$S$28:$W$30,3,FALSE),0),0))</f>
        <v>0</v>
      </c>
      <c r="H107" s="7">
        <f t="shared" si="24"/>
        <v>0</v>
      </c>
      <c r="L107" s="2">
        <f t="shared" si="39"/>
        <v>105</v>
      </c>
      <c r="M107">
        <f t="shared" si="25"/>
        <v>6</v>
      </c>
      <c r="N107" s="2">
        <f t="shared" si="26"/>
        <v>1</v>
      </c>
      <c r="O107" s="2">
        <f t="shared" si="27"/>
        <v>1</v>
      </c>
      <c r="P107" s="6" t="b">
        <f t="shared" si="28"/>
        <v>1</v>
      </c>
      <c r="Q107" s="6">
        <f>IF(OR(M107=6,M107=7),0,IF(NOT(P107),0,IF(L107&lt;=$L$1,HLOOKUP(M107,Ouderschapsverlof!$S$40:$W$43,3,FALSE),0)))</f>
        <v>0</v>
      </c>
      <c r="R107" s="6">
        <f>IF(OR(M107=6,M107=7),0,IF(NOT(P107),IF(L107&lt;=$L$1,HLOOKUP(M107,Ouderschapsverlof!$S$40:$W$43,3,FALSE),0),0))</f>
        <v>0</v>
      </c>
      <c r="T107" s="2">
        <f t="shared" si="40"/>
        <v>105</v>
      </c>
      <c r="U107">
        <f t="shared" si="29"/>
        <v>6</v>
      </c>
      <c r="V107" s="2">
        <f t="shared" si="30"/>
        <v>1</v>
      </c>
      <c r="W107" s="2">
        <f t="shared" si="31"/>
        <v>1</v>
      </c>
      <c r="X107" s="6" t="b">
        <f t="shared" si="32"/>
        <v>1</v>
      </c>
      <c r="Y107" s="6">
        <f>IF(OR(U107=6,U107=7),0,IF(NOT(X107),0,IF(T107&lt;=$T$1,HLOOKUP(U107,Ouderschapsverlof!$S$55:$W$57,3,FALSE),0)))</f>
        <v>0</v>
      </c>
      <c r="Z107" s="6">
        <f>IF(OR(U107=6,U107=7),0,IF(NOT(X107),IF(T107&lt;=$T$1,HLOOKUP(U107,Ouderschapsverlof!$S$55:$W$57,3,FALSE),0),0))</f>
        <v>0</v>
      </c>
      <c r="AB107" s="2">
        <f t="shared" si="41"/>
        <v>105</v>
      </c>
      <c r="AC107">
        <f t="shared" si="33"/>
        <v>6</v>
      </c>
      <c r="AD107" s="2">
        <f t="shared" si="34"/>
        <v>1</v>
      </c>
      <c r="AE107" s="2">
        <f t="shared" si="35"/>
        <v>1</v>
      </c>
      <c r="AF107" s="6" t="b">
        <f t="shared" si="36"/>
        <v>1</v>
      </c>
      <c r="AG107" s="6">
        <f>IF(OR(AC107=6,AC107=7),0,IF(NOT(AF107),0,IF(AB107&lt;=$AB$1,HLOOKUP(AC107,Ouderschapsverlof!$S$67:$W$69,3,FALSE),0)))</f>
        <v>0</v>
      </c>
      <c r="AH107" s="6">
        <f>IF(OR(AC107=6,AC107=7),0,IF(NOT(AF107),IF(AB107&lt;=$AB$1,HLOOKUP(AC107,Ouderschapsverlof!$S$67:$W$69,3,FALSE),0),0))</f>
        <v>0</v>
      </c>
    </row>
    <row r="108" spans="1:34" x14ac:dyDescent="0.3">
      <c r="A108" s="2">
        <f t="shared" si="37"/>
        <v>106</v>
      </c>
      <c r="B108">
        <f t="shared" si="38"/>
        <v>7</v>
      </c>
      <c r="C108" s="2">
        <f t="shared" si="21"/>
        <v>1</v>
      </c>
      <c r="D108" s="2">
        <f t="shared" si="22"/>
        <v>1</v>
      </c>
      <c r="E108" s="6" t="b">
        <f t="shared" si="23"/>
        <v>1</v>
      </c>
      <c r="F108" s="6">
        <f>IF(OR(B108=6,B108=7),0,IF(NOT(E108),0,IF(A108&lt;=$A$1,HLOOKUP(B108,Ouderschapsverlof!$S$28:$W$30,3,FALSE),0)))</f>
        <v>0</v>
      </c>
      <c r="G108" s="6">
        <f>IF(OR(B108=6,B108=7),0,IF(NOT(E108),IF(A108&lt;=$A$1,HLOOKUP(B108,Ouderschapsverlof!$S$28:$W$30,3,FALSE),0),0))</f>
        <v>0</v>
      </c>
      <c r="H108" s="7">
        <f t="shared" si="24"/>
        <v>0</v>
      </c>
      <c r="L108" s="2">
        <f t="shared" si="39"/>
        <v>106</v>
      </c>
      <c r="M108">
        <f t="shared" si="25"/>
        <v>7</v>
      </c>
      <c r="N108" s="2">
        <f t="shared" si="26"/>
        <v>1</v>
      </c>
      <c r="O108" s="2">
        <f t="shared" si="27"/>
        <v>1</v>
      </c>
      <c r="P108" s="6" t="b">
        <f t="shared" si="28"/>
        <v>1</v>
      </c>
      <c r="Q108" s="6">
        <f>IF(OR(M108=6,M108=7),0,IF(NOT(P108),0,IF(L108&lt;=$L$1,HLOOKUP(M108,Ouderschapsverlof!$S$40:$W$43,3,FALSE),0)))</f>
        <v>0</v>
      </c>
      <c r="R108" s="6">
        <f>IF(OR(M108=6,M108=7),0,IF(NOT(P108),IF(L108&lt;=$L$1,HLOOKUP(M108,Ouderschapsverlof!$S$40:$W$43,3,FALSE),0),0))</f>
        <v>0</v>
      </c>
      <c r="T108" s="2">
        <f t="shared" si="40"/>
        <v>106</v>
      </c>
      <c r="U108">
        <f t="shared" si="29"/>
        <v>7</v>
      </c>
      <c r="V108" s="2">
        <f t="shared" si="30"/>
        <v>1</v>
      </c>
      <c r="W108" s="2">
        <f t="shared" si="31"/>
        <v>1</v>
      </c>
      <c r="X108" s="6" t="b">
        <f t="shared" si="32"/>
        <v>1</v>
      </c>
      <c r="Y108" s="6">
        <f>IF(OR(U108=6,U108=7),0,IF(NOT(X108),0,IF(T108&lt;=$T$1,HLOOKUP(U108,Ouderschapsverlof!$S$55:$W$57,3,FALSE),0)))</f>
        <v>0</v>
      </c>
      <c r="Z108" s="6">
        <f>IF(OR(U108=6,U108=7),0,IF(NOT(X108),IF(T108&lt;=$T$1,HLOOKUP(U108,Ouderschapsverlof!$S$55:$W$57,3,FALSE),0),0))</f>
        <v>0</v>
      </c>
      <c r="AB108" s="2">
        <f t="shared" si="41"/>
        <v>106</v>
      </c>
      <c r="AC108">
        <f t="shared" si="33"/>
        <v>7</v>
      </c>
      <c r="AD108" s="2">
        <f t="shared" si="34"/>
        <v>1</v>
      </c>
      <c r="AE108" s="2">
        <f t="shared" si="35"/>
        <v>1</v>
      </c>
      <c r="AF108" s="6" t="b">
        <f t="shared" si="36"/>
        <v>1</v>
      </c>
      <c r="AG108" s="6">
        <f>IF(OR(AC108=6,AC108=7),0,IF(NOT(AF108),0,IF(AB108&lt;=$AB$1,HLOOKUP(AC108,Ouderschapsverlof!$S$67:$W$69,3,FALSE),0)))</f>
        <v>0</v>
      </c>
      <c r="AH108" s="6">
        <f>IF(OR(AC108=6,AC108=7),0,IF(NOT(AF108),IF(AB108&lt;=$AB$1,HLOOKUP(AC108,Ouderschapsverlof!$S$67:$W$69,3,FALSE),0),0))</f>
        <v>0</v>
      </c>
    </row>
    <row r="109" spans="1:34" x14ac:dyDescent="0.3">
      <c r="A109" s="2">
        <f t="shared" si="37"/>
        <v>107</v>
      </c>
      <c r="B109">
        <f t="shared" si="38"/>
        <v>1</v>
      </c>
      <c r="C109" s="2">
        <f t="shared" si="21"/>
        <v>1</v>
      </c>
      <c r="D109" s="2">
        <f t="shared" si="22"/>
        <v>1</v>
      </c>
      <c r="E109" s="6" t="b">
        <f t="shared" si="23"/>
        <v>1</v>
      </c>
      <c r="F109" s="6">
        <f>IF(OR(B109=6,B109=7),0,IF(NOT(E109),0,IF(A109&lt;=$A$1,HLOOKUP(B109,Ouderschapsverlof!$S$28:$W$30,3,FALSE),0)))</f>
        <v>0</v>
      </c>
      <c r="G109" s="6">
        <f>IF(OR(B109=6,B109=7),0,IF(NOT(E109),IF(A109&lt;=$A$1,HLOOKUP(B109,Ouderschapsverlof!$S$28:$W$30,3,FALSE),0),0))</f>
        <v>0</v>
      </c>
      <c r="H109" s="7">
        <f t="shared" si="24"/>
        <v>0</v>
      </c>
      <c r="L109" s="2">
        <f t="shared" si="39"/>
        <v>107</v>
      </c>
      <c r="M109">
        <f t="shared" si="25"/>
        <v>1</v>
      </c>
      <c r="N109" s="2">
        <f t="shared" si="26"/>
        <v>1</v>
      </c>
      <c r="O109" s="2">
        <f t="shared" si="27"/>
        <v>1</v>
      </c>
      <c r="P109" s="6" t="b">
        <f t="shared" si="28"/>
        <v>1</v>
      </c>
      <c r="Q109" s="6">
        <f>IF(OR(M109=6,M109=7),0,IF(NOT(P109),0,IF(L109&lt;=$L$1,HLOOKUP(M109,Ouderschapsverlof!$S$40:$W$43,3,FALSE),0)))</f>
        <v>0</v>
      </c>
      <c r="R109" s="6">
        <f>IF(OR(M109=6,M109=7),0,IF(NOT(P109),IF(L109&lt;=$L$1,HLOOKUP(M109,Ouderschapsverlof!$S$40:$W$43,3,FALSE),0),0))</f>
        <v>0</v>
      </c>
      <c r="T109" s="2">
        <f t="shared" si="40"/>
        <v>107</v>
      </c>
      <c r="U109">
        <f t="shared" si="29"/>
        <v>1</v>
      </c>
      <c r="V109" s="2">
        <f t="shared" si="30"/>
        <v>1</v>
      </c>
      <c r="W109" s="2">
        <f t="shared" si="31"/>
        <v>1</v>
      </c>
      <c r="X109" s="6" t="b">
        <f t="shared" si="32"/>
        <v>1</v>
      </c>
      <c r="Y109" s="6">
        <f>IF(OR(U109=6,U109=7),0,IF(NOT(X109),0,IF(T109&lt;=$T$1,HLOOKUP(U109,Ouderschapsverlof!$S$55:$W$57,3,FALSE),0)))</f>
        <v>0</v>
      </c>
      <c r="Z109" s="6">
        <f>IF(OR(U109=6,U109=7),0,IF(NOT(X109),IF(T109&lt;=$T$1,HLOOKUP(U109,Ouderschapsverlof!$S$55:$W$57,3,FALSE),0),0))</f>
        <v>0</v>
      </c>
      <c r="AB109" s="2">
        <f t="shared" si="41"/>
        <v>107</v>
      </c>
      <c r="AC109">
        <f t="shared" si="33"/>
        <v>1</v>
      </c>
      <c r="AD109" s="2">
        <f t="shared" si="34"/>
        <v>1</v>
      </c>
      <c r="AE109" s="2">
        <f t="shared" si="35"/>
        <v>1</v>
      </c>
      <c r="AF109" s="6" t="b">
        <f t="shared" si="36"/>
        <v>1</v>
      </c>
      <c r="AG109" s="6">
        <f>IF(OR(AC109=6,AC109=7),0,IF(NOT(AF109),0,IF(AB109&lt;=$AB$1,HLOOKUP(AC109,Ouderschapsverlof!$S$67:$W$69,3,FALSE),0)))</f>
        <v>0</v>
      </c>
      <c r="AH109" s="6">
        <f>IF(OR(AC109=6,AC109=7),0,IF(NOT(AF109),IF(AB109&lt;=$AB$1,HLOOKUP(AC109,Ouderschapsverlof!$S$67:$W$69,3,FALSE),0),0))</f>
        <v>0</v>
      </c>
    </row>
    <row r="110" spans="1:34" x14ac:dyDescent="0.3">
      <c r="A110" s="2">
        <f t="shared" si="37"/>
        <v>108</v>
      </c>
      <c r="B110">
        <f t="shared" si="38"/>
        <v>2</v>
      </c>
      <c r="C110" s="2">
        <f t="shared" si="21"/>
        <v>1</v>
      </c>
      <c r="D110" s="2">
        <f t="shared" si="22"/>
        <v>1</v>
      </c>
      <c r="E110" s="6" t="b">
        <f t="shared" si="23"/>
        <v>1</v>
      </c>
      <c r="F110" s="6">
        <f>IF(OR(B110=6,B110=7),0,IF(NOT(E110),0,IF(A110&lt;=$A$1,HLOOKUP(B110,Ouderschapsverlof!$S$28:$W$30,3,FALSE),0)))</f>
        <v>0</v>
      </c>
      <c r="G110" s="6">
        <f>IF(OR(B110=6,B110=7),0,IF(NOT(E110),IF(A110&lt;=$A$1,HLOOKUP(B110,Ouderschapsverlof!$S$28:$W$30,3,FALSE),0),0))</f>
        <v>0</v>
      </c>
      <c r="H110" s="7">
        <f t="shared" si="24"/>
        <v>0</v>
      </c>
      <c r="L110" s="2">
        <f t="shared" si="39"/>
        <v>108</v>
      </c>
      <c r="M110">
        <f t="shared" si="25"/>
        <v>2</v>
      </c>
      <c r="N110" s="2">
        <f t="shared" si="26"/>
        <v>1</v>
      </c>
      <c r="O110" s="2">
        <f t="shared" si="27"/>
        <v>1</v>
      </c>
      <c r="P110" s="6" t="b">
        <f t="shared" si="28"/>
        <v>1</v>
      </c>
      <c r="Q110" s="6">
        <f>IF(OR(M110=6,M110=7),0,IF(NOT(P110),0,IF(L110&lt;=$L$1,HLOOKUP(M110,Ouderschapsverlof!$S$40:$W$43,3,FALSE),0)))</f>
        <v>0</v>
      </c>
      <c r="R110" s="6">
        <f>IF(OR(M110=6,M110=7),0,IF(NOT(P110),IF(L110&lt;=$L$1,HLOOKUP(M110,Ouderschapsverlof!$S$40:$W$43,3,FALSE),0),0))</f>
        <v>0</v>
      </c>
      <c r="T110" s="2">
        <f t="shared" si="40"/>
        <v>108</v>
      </c>
      <c r="U110">
        <f t="shared" si="29"/>
        <v>2</v>
      </c>
      <c r="V110" s="2">
        <f t="shared" si="30"/>
        <v>1</v>
      </c>
      <c r="W110" s="2">
        <f t="shared" si="31"/>
        <v>1</v>
      </c>
      <c r="X110" s="6" t="b">
        <f t="shared" si="32"/>
        <v>1</v>
      </c>
      <c r="Y110" s="6">
        <f>IF(OR(U110=6,U110=7),0,IF(NOT(X110),0,IF(T110&lt;=$T$1,HLOOKUP(U110,Ouderschapsverlof!$S$55:$W$57,3,FALSE),0)))</f>
        <v>0</v>
      </c>
      <c r="Z110" s="6">
        <f>IF(OR(U110=6,U110=7),0,IF(NOT(X110),IF(T110&lt;=$T$1,HLOOKUP(U110,Ouderschapsverlof!$S$55:$W$57,3,FALSE),0),0))</f>
        <v>0</v>
      </c>
      <c r="AB110" s="2">
        <f t="shared" si="41"/>
        <v>108</v>
      </c>
      <c r="AC110">
        <f t="shared" si="33"/>
        <v>2</v>
      </c>
      <c r="AD110" s="2">
        <f t="shared" si="34"/>
        <v>1</v>
      </c>
      <c r="AE110" s="2">
        <f t="shared" si="35"/>
        <v>1</v>
      </c>
      <c r="AF110" s="6" t="b">
        <f t="shared" si="36"/>
        <v>1</v>
      </c>
      <c r="AG110" s="6">
        <f>IF(OR(AC110=6,AC110=7),0,IF(NOT(AF110),0,IF(AB110&lt;=$AB$1,HLOOKUP(AC110,Ouderschapsverlof!$S$67:$W$69,3,FALSE),0)))</f>
        <v>0</v>
      </c>
      <c r="AH110" s="6">
        <f>IF(OR(AC110=6,AC110=7),0,IF(NOT(AF110),IF(AB110&lt;=$AB$1,HLOOKUP(AC110,Ouderschapsverlof!$S$67:$W$69,3,FALSE),0),0))</f>
        <v>0</v>
      </c>
    </row>
    <row r="111" spans="1:34" x14ac:dyDescent="0.3">
      <c r="A111" s="2">
        <f t="shared" si="37"/>
        <v>109</v>
      </c>
      <c r="B111">
        <f t="shared" si="38"/>
        <v>3</v>
      </c>
      <c r="C111" s="2">
        <f t="shared" si="21"/>
        <v>1</v>
      </c>
      <c r="D111" s="2">
        <f t="shared" si="22"/>
        <v>1</v>
      </c>
      <c r="E111" s="6" t="b">
        <f t="shared" si="23"/>
        <v>1</v>
      </c>
      <c r="F111" s="6">
        <f>IF(OR(B111=6,B111=7),0,IF(NOT(E111),0,IF(A111&lt;=$A$1,HLOOKUP(B111,Ouderschapsverlof!$S$28:$W$30,3,FALSE),0)))</f>
        <v>0</v>
      </c>
      <c r="G111" s="6">
        <f>IF(OR(B111=6,B111=7),0,IF(NOT(E111),IF(A111&lt;=$A$1,HLOOKUP(B111,Ouderschapsverlof!$S$28:$W$30,3,FALSE),0),0))</f>
        <v>0</v>
      </c>
      <c r="H111" s="7">
        <f t="shared" si="24"/>
        <v>0</v>
      </c>
      <c r="L111" s="2">
        <f t="shared" si="39"/>
        <v>109</v>
      </c>
      <c r="M111">
        <f t="shared" si="25"/>
        <v>3</v>
      </c>
      <c r="N111" s="2">
        <f t="shared" si="26"/>
        <v>1</v>
      </c>
      <c r="O111" s="2">
        <f t="shared" si="27"/>
        <v>1</v>
      </c>
      <c r="P111" s="6" t="b">
        <f t="shared" si="28"/>
        <v>1</v>
      </c>
      <c r="Q111" s="6">
        <f>IF(OR(M111=6,M111=7),0,IF(NOT(P111),0,IF(L111&lt;=$L$1,HLOOKUP(M111,Ouderschapsverlof!$S$40:$W$43,3,FALSE),0)))</f>
        <v>0</v>
      </c>
      <c r="R111" s="6">
        <f>IF(OR(M111=6,M111=7),0,IF(NOT(P111),IF(L111&lt;=$L$1,HLOOKUP(M111,Ouderschapsverlof!$S$40:$W$43,3,FALSE),0),0))</f>
        <v>0</v>
      </c>
      <c r="T111" s="2">
        <f t="shared" si="40"/>
        <v>109</v>
      </c>
      <c r="U111">
        <f t="shared" si="29"/>
        <v>3</v>
      </c>
      <c r="V111" s="2">
        <f t="shared" si="30"/>
        <v>1</v>
      </c>
      <c r="W111" s="2">
        <f t="shared" si="31"/>
        <v>1</v>
      </c>
      <c r="X111" s="6" t="b">
        <f t="shared" si="32"/>
        <v>1</v>
      </c>
      <c r="Y111" s="6">
        <f>IF(OR(U111=6,U111=7),0,IF(NOT(X111),0,IF(T111&lt;=$T$1,HLOOKUP(U111,Ouderschapsverlof!$S$55:$W$57,3,FALSE),0)))</f>
        <v>0</v>
      </c>
      <c r="Z111" s="6">
        <f>IF(OR(U111=6,U111=7),0,IF(NOT(X111),IF(T111&lt;=$T$1,HLOOKUP(U111,Ouderschapsverlof!$S$55:$W$57,3,FALSE),0),0))</f>
        <v>0</v>
      </c>
      <c r="AB111" s="2">
        <f t="shared" si="41"/>
        <v>109</v>
      </c>
      <c r="AC111">
        <f t="shared" si="33"/>
        <v>3</v>
      </c>
      <c r="AD111" s="2">
        <f t="shared" si="34"/>
        <v>1</v>
      </c>
      <c r="AE111" s="2">
        <f t="shared" si="35"/>
        <v>1</v>
      </c>
      <c r="AF111" s="6" t="b">
        <f t="shared" si="36"/>
        <v>1</v>
      </c>
      <c r="AG111" s="6">
        <f>IF(OR(AC111=6,AC111=7),0,IF(NOT(AF111),0,IF(AB111&lt;=$AB$1,HLOOKUP(AC111,Ouderschapsverlof!$S$67:$W$69,3,FALSE),0)))</f>
        <v>0</v>
      </c>
      <c r="AH111" s="6">
        <f>IF(OR(AC111=6,AC111=7),0,IF(NOT(AF111),IF(AB111&lt;=$AB$1,HLOOKUP(AC111,Ouderschapsverlof!$S$67:$W$69,3,FALSE),0),0))</f>
        <v>0</v>
      </c>
    </row>
    <row r="112" spans="1:34" x14ac:dyDescent="0.3">
      <c r="A112" s="2">
        <f t="shared" si="37"/>
        <v>110</v>
      </c>
      <c r="B112">
        <f t="shared" si="38"/>
        <v>4</v>
      </c>
      <c r="C112" s="2">
        <f t="shared" si="21"/>
        <v>1</v>
      </c>
      <c r="D112" s="2">
        <f t="shared" si="22"/>
        <v>1</v>
      </c>
      <c r="E112" s="6" t="b">
        <f t="shared" si="23"/>
        <v>1</v>
      </c>
      <c r="F112" s="6">
        <f>IF(OR(B112=6,B112=7),0,IF(NOT(E112),0,IF(A112&lt;=$A$1,HLOOKUP(B112,Ouderschapsverlof!$S$28:$W$30,3,FALSE),0)))</f>
        <v>0</v>
      </c>
      <c r="G112" s="6">
        <f>IF(OR(B112=6,B112=7),0,IF(NOT(E112),IF(A112&lt;=$A$1,HLOOKUP(B112,Ouderschapsverlof!$S$28:$W$30,3,FALSE),0),0))</f>
        <v>0</v>
      </c>
      <c r="H112" s="7">
        <f t="shared" si="24"/>
        <v>0</v>
      </c>
      <c r="L112" s="2">
        <f t="shared" si="39"/>
        <v>110</v>
      </c>
      <c r="M112">
        <f t="shared" si="25"/>
        <v>4</v>
      </c>
      <c r="N112" s="2">
        <f t="shared" si="26"/>
        <v>1</v>
      </c>
      <c r="O112" s="2">
        <f t="shared" si="27"/>
        <v>1</v>
      </c>
      <c r="P112" s="6" t="b">
        <f t="shared" si="28"/>
        <v>1</v>
      </c>
      <c r="Q112" s="6">
        <f>IF(OR(M112=6,M112=7),0,IF(NOT(P112),0,IF(L112&lt;=$L$1,HLOOKUP(M112,Ouderschapsverlof!$S$40:$W$43,3,FALSE),0)))</f>
        <v>0</v>
      </c>
      <c r="R112" s="6">
        <f>IF(OR(M112=6,M112=7),0,IF(NOT(P112),IF(L112&lt;=$L$1,HLOOKUP(M112,Ouderschapsverlof!$S$40:$W$43,3,FALSE),0),0))</f>
        <v>0</v>
      </c>
      <c r="T112" s="2">
        <f t="shared" si="40"/>
        <v>110</v>
      </c>
      <c r="U112">
        <f t="shared" si="29"/>
        <v>4</v>
      </c>
      <c r="V112" s="2">
        <f t="shared" si="30"/>
        <v>1</v>
      </c>
      <c r="W112" s="2">
        <f t="shared" si="31"/>
        <v>1</v>
      </c>
      <c r="X112" s="6" t="b">
        <f t="shared" si="32"/>
        <v>1</v>
      </c>
      <c r="Y112" s="6">
        <f>IF(OR(U112=6,U112=7),0,IF(NOT(X112),0,IF(T112&lt;=$T$1,HLOOKUP(U112,Ouderschapsverlof!$S$55:$W$57,3,FALSE),0)))</f>
        <v>0</v>
      </c>
      <c r="Z112" s="6">
        <f>IF(OR(U112=6,U112=7),0,IF(NOT(X112),IF(T112&lt;=$T$1,HLOOKUP(U112,Ouderschapsverlof!$S$55:$W$57,3,FALSE),0),0))</f>
        <v>0</v>
      </c>
      <c r="AB112" s="2">
        <f t="shared" si="41"/>
        <v>110</v>
      </c>
      <c r="AC112">
        <f t="shared" si="33"/>
        <v>4</v>
      </c>
      <c r="AD112" s="2">
        <f t="shared" si="34"/>
        <v>1</v>
      </c>
      <c r="AE112" s="2">
        <f t="shared" si="35"/>
        <v>1</v>
      </c>
      <c r="AF112" s="6" t="b">
        <f t="shared" si="36"/>
        <v>1</v>
      </c>
      <c r="AG112" s="6">
        <f>IF(OR(AC112=6,AC112=7),0,IF(NOT(AF112),0,IF(AB112&lt;=$AB$1,HLOOKUP(AC112,Ouderschapsverlof!$S$67:$W$69,3,FALSE),0)))</f>
        <v>0</v>
      </c>
      <c r="AH112" s="6">
        <f>IF(OR(AC112=6,AC112=7),0,IF(NOT(AF112),IF(AB112&lt;=$AB$1,HLOOKUP(AC112,Ouderschapsverlof!$S$67:$W$69,3,FALSE),0),0))</f>
        <v>0</v>
      </c>
    </row>
    <row r="113" spans="1:34" x14ac:dyDescent="0.3">
      <c r="A113" s="2">
        <f t="shared" si="37"/>
        <v>111</v>
      </c>
      <c r="B113">
        <f t="shared" si="38"/>
        <v>5</v>
      </c>
      <c r="C113" s="2">
        <f t="shared" si="21"/>
        <v>1</v>
      </c>
      <c r="D113" s="2">
        <f t="shared" si="22"/>
        <v>1</v>
      </c>
      <c r="E113" s="6" t="b">
        <f t="shared" si="23"/>
        <v>1</v>
      </c>
      <c r="F113" s="6">
        <f>IF(OR(B113=6,B113=7),0,IF(NOT(E113),0,IF(A113&lt;=$A$1,HLOOKUP(B113,Ouderschapsverlof!$S$28:$W$30,3,FALSE),0)))</f>
        <v>0</v>
      </c>
      <c r="G113" s="6">
        <f>IF(OR(B113=6,B113=7),0,IF(NOT(E113),IF(A113&lt;=$A$1,HLOOKUP(B113,Ouderschapsverlof!$S$28:$W$30,3,FALSE),0),0))</f>
        <v>0</v>
      </c>
      <c r="H113" s="7">
        <f t="shared" si="24"/>
        <v>0</v>
      </c>
      <c r="L113" s="2">
        <f t="shared" si="39"/>
        <v>111</v>
      </c>
      <c r="M113">
        <f t="shared" si="25"/>
        <v>5</v>
      </c>
      <c r="N113" s="2">
        <f t="shared" si="26"/>
        <v>1</v>
      </c>
      <c r="O113" s="2">
        <f t="shared" si="27"/>
        <v>1</v>
      </c>
      <c r="P113" s="6" t="b">
        <f t="shared" si="28"/>
        <v>1</v>
      </c>
      <c r="Q113" s="6">
        <f>IF(OR(M113=6,M113=7),0,IF(NOT(P113),0,IF(L113&lt;=$L$1,HLOOKUP(M113,Ouderschapsverlof!$S$40:$W$43,3,FALSE),0)))</f>
        <v>0</v>
      </c>
      <c r="R113" s="6">
        <f>IF(OR(M113=6,M113=7),0,IF(NOT(P113),IF(L113&lt;=$L$1,HLOOKUP(M113,Ouderschapsverlof!$S$40:$W$43,3,FALSE),0),0))</f>
        <v>0</v>
      </c>
      <c r="T113" s="2">
        <f t="shared" si="40"/>
        <v>111</v>
      </c>
      <c r="U113">
        <f t="shared" si="29"/>
        <v>5</v>
      </c>
      <c r="V113" s="2">
        <f t="shared" si="30"/>
        <v>1</v>
      </c>
      <c r="W113" s="2">
        <f t="shared" si="31"/>
        <v>1</v>
      </c>
      <c r="X113" s="6" t="b">
        <f t="shared" si="32"/>
        <v>1</v>
      </c>
      <c r="Y113" s="6">
        <f>IF(OR(U113=6,U113=7),0,IF(NOT(X113),0,IF(T113&lt;=$T$1,HLOOKUP(U113,Ouderschapsverlof!$S$55:$W$57,3,FALSE),0)))</f>
        <v>0</v>
      </c>
      <c r="Z113" s="6">
        <f>IF(OR(U113=6,U113=7),0,IF(NOT(X113),IF(T113&lt;=$T$1,HLOOKUP(U113,Ouderschapsverlof!$S$55:$W$57,3,FALSE),0),0))</f>
        <v>0</v>
      </c>
      <c r="AB113" s="2">
        <f t="shared" si="41"/>
        <v>111</v>
      </c>
      <c r="AC113">
        <f t="shared" si="33"/>
        <v>5</v>
      </c>
      <c r="AD113" s="2">
        <f t="shared" si="34"/>
        <v>1</v>
      </c>
      <c r="AE113" s="2">
        <f t="shared" si="35"/>
        <v>1</v>
      </c>
      <c r="AF113" s="6" t="b">
        <f t="shared" si="36"/>
        <v>1</v>
      </c>
      <c r="AG113" s="6">
        <f>IF(OR(AC113=6,AC113=7),0,IF(NOT(AF113),0,IF(AB113&lt;=$AB$1,HLOOKUP(AC113,Ouderschapsverlof!$S$67:$W$69,3,FALSE),0)))</f>
        <v>0</v>
      </c>
      <c r="AH113" s="6">
        <f>IF(OR(AC113=6,AC113=7),0,IF(NOT(AF113),IF(AB113&lt;=$AB$1,HLOOKUP(AC113,Ouderschapsverlof!$S$67:$W$69,3,FALSE),0),0))</f>
        <v>0</v>
      </c>
    </row>
    <row r="114" spans="1:34" x14ac:dyDescent="0.3">
      <c r="A114" s="2">
        <f t="shared" si="37"/>
        <v>112</v>
      </c>
      <c r="B114">
        <f t="shared" si="38"/>
        <v>6</v>
      </c>
      <c r="C114" s="2">
        <f t="shared" si="21"/>
        <v>1</v>
      </c>
      <c r="D114" s="2">
        <f t="shared" si="22"/>
        <v>1</v>
      </c>
      <c r="E114" s="6" t="b">
        <f t="shared" si="23"/>
        <v>1</v>
      </c>
      <c r="F114" s="6">
        <f>IF(OR(B114=6,B114=7),0,IF(NOT(E114),0,IF(A114&lt;=$A$1,HLOOKUP(B114,Ouderschapsverlof!$S$28:$W$30,3,FALSE),0)))</f>
        <v>0</v>
      </c>
      <c r="G114" s="6">
        <f>IF(OR(B114=6,B114=7),0,IF(NOT(E114),IF(A114&lt;=$A$1,HLOOKUP(B114,Ouderschapsverlof!$S$28:$W$30,3,FALSE),0),0))</f>
        <v>0</v>
      </c>
      <c r="H114" s="7">
        <f t="shared" si="24"/>
        <v>0</v>
      </c>
      <c r="L114" s="2">
        <f t="shared" si="39"/>
        <v>112</v>
      </c>
      <c r="M114">
        <f t="shared" si="25"/>
        <v>6</v>
      </c>
      <c r="N114" s="2">
        <f t="shared" si="26"/>
        <v>1</v>
      </c>
      <c r="O114" s="2">
        <f t="shared" si="27"/>
        <v>1</v>
      </c>
      <c r="P114" s="6" t="b">
        <f t="shared" si="28"/>
        <v>1</v>
      </c>
      <c r="Q114" s="6">
        <f>IF(OR(M114=6,M114=7),0,IF(NOT(P114),0,IF(L114&lt;=$L$1,HLOOKUP(M114,Ouderschapsverlof!$S$40:$W$43,3,FALSE),0)))</f>
        <v>0</v>
      </c>
      <c r="R114" s="6">
        <f>IF(OR(M114=6,M114=7),0,IF(NOT(P114),IF(L114&lt;=$L$1,HLOOKUP(M114,Ouderschapsverlof!$S$40:$W$43,3,FALSE),0),0))</f>
        <v>0</v>
      </c>
      <c r="T114" s="2">
        <f t="shared" si="40"/>
        <v>112</v>
      </c>
      <c r="U114">
        <f t="shared" si="29"/>
        <v>6</v>
      </c>
      <c r="V114" s="2">
        <f t="shared" si="30"/>
        <v>1</v>
      </c>
      <c r="W114" s="2">
        <f t="shared" si="31"/>
        <v>1</v>
      </c>
      <c r="X114" s="6" t="b">
        <f t="shared" si="32"/>
        <v>1</v>
      </c>
      <c r="Y114" s="6">
        <f>IF(OR(U114=6,U114=7),0,IF(NOT(X114),0,IF(T114&lt;=$T$1,HLOOKUP(U114,Ouderschapsverlof!$S$55:$W$57,3,FALSE),0)))</f>
        <v>0</v>
      </c>
      <c r="Z114" s="6">
        <f>IF(OR(U114=6,U114=7),0,IF(NOT(X114),IF(T114&lt;=$T$1,HLOOKUP(U114,Ouderschapsverlof!$S$55:$W$57,3,FALSE),0),0))</f>
        <v>0</v>
      </c>
      <c r="AB114" s="2">
        <f t="shared" si="41"/>
        <v>112</v>
      </c>
      <c r="AC114">
        <f t="shared" si="33"/>
        <v>6</v>
      </c>
      <c r="AD114" s="2">
        <f t="shared" si="34"/>
        <v>1</v>
      </c>
      <c r="AE114" s="2">
        <f t="shared" si="35"/>
        <v>1</v>
      </c>
      <c r="AF114" s="6" t="b">
        <f t="shared" si="36"/>
        <v>1</v>
      </c>
      <c r="AG114" s="6">
        <f>IF(OR(AC114=6,AC114=7),0,IF(NOT(AF114),0,IF(AB114&lt;=$AB$1,HLOOKUP(AC114,Ouderschapsverlof!$S$67:$W$69,3,FALSE),0)))</f>
        <v>0</v>
      </c>
      <c r="AH114" s="6">
        <f>IF(OR(AC114=6,AC114=7),0,IF(NOT(AF114),IF(AB114&lt;=$AB$1,HLOOKUP(AC114,Ouderschapsverlof!$S$67:$W$69,3,FALSE),0),0))</f>
        <v>0</v>
      </c>
    </row>
    <row r="115" spans="1:34" x14ac:dyDescent="0.3">
      <c r="A115" s="2">
        <f t="shared" si="37"/>
        <v>113</v>
      </c>
      <c r="B115">
        <f t="shared" si="38"/>
        <v>7</v>
      </c>
      <c r="C115" s="2">
        <f t="shared" si="21"/>
        <v>1</v>
      </c>
      <c r="D115" s="2">
        <f t="shared" si="22"/>
        <v>1</v>
      </c>
      <c r="E115" s="6" t="b">
        <f t="shared" si="23"/>
        <v>1</v>
      </c>
      <c r="F115" s="6">
        <f>IF(OR(B115=6,B115=7),0,IF(NOT(E115),0,IF(A115&lt;=$A$1,HLOOKUP(B115,Ouderschapsverlof!$S$28:$W$30,3,FALSE),0)))</f>
        <v>0</v>
      </c>
      <c r="G115" s="6">
        <f>IF(OR(B115=6,B115=7),0,IF(NOT(E115),IF(A115&lt;=$A$1,HLOOKUP(B115,Ouderschapsverlof!$S$28:$W$30,3,FALSE),0),0))</f>
        <v>0</v>
      </c>
      <c r="H115" s="7">
        <f t="shared" si="24"/>
        <v>0</v>
      </c>
      <c r="L115" s="2">
        <f t="shared" si="39"/>
        <v>113</v>
      </c>
      <c r="M115">
        <f t="shared" si="25"/>
        <v>7</v>
      </c>
      <c r="N115" s="2">
        <f t="shared" si="26"/>
        <v>1</v>
      </c>
      <c r="O115" s="2">
        <f t="shared" si="27"/>
        <v>1</v>
      </c>
      <c r="P115" s="6" t="b">
        <f t="shared" si="28"/>
        <v>1</v>
      </c>
      <c r="Q115" s="6">
        <f>IF(OR(M115=6,M115=7),0,IF(NOT(P115),0,IF(L115&lt;=$L$1,HLOOKUP(M115,Ouderschapsverlof!$S$40:$W$43,3,FALSE),0)))</f>
        <v>0</v>
      </c>
      <c r="R115" s="6">
        <f>IF(OR(M115=6,M115=7),0,IF(NOT(P115),IF(L115&lt;=$L$1,HLOOKUP(M115,Ouderschapsverlof!$S$40:$W$43,3,FALSE),0),0))</f>
        <v>0</v>
      </c>
      <c r="T115" s="2">
        <f t="shared" si="40"/>
        <v>113</v>
      </c>
      <c r="U115">
        <f t="shared" si="29"/>
        <v>7</v>
      </c>
      <c r="V115" s="2">
        <f t="shared" si="30"/>
        <v>1</v>
      </c>
      <c r="W115" s="2">
        <f t="shared" si="31"/>
        <v>1</v>
      </c>
      <c r="X115" s="6" t="b">
        <f t="shared" si="32"/>
        <v>1</v>
      </c>
      <c r="Y115" s="6">
        <f>IF(OR(U115=6,U115=7),0,IF(NOT(X115),0,IF(T115&lt;=$T$1,HLOOKUP(U115,Ouderschapsverlof!$S$55:$W$57,3,FALSE),0)))</f>
        <v>0</v>
      </c>
      <c r="Z115" s="6">
        <f>IF(OR(U115=6,U115=7),0,IF(NOT(X115),IF(T115&lt;=$T$1,HLOOKUP(U115,Ouderschapsverlof!$S$55:$W$57,3,FALSE),0),0))</f>
        <v>0</v>
      </c>
      <c r="AB115" s="2">
        <f t="shared" si="41"/>
        <v>113</v>
      </c>
      <c r="AC115">
        <f t="shared" si="33"/>
        <v>7</v>
      </c>
      <c r="AD115" s="2">
        <f t="shared" si="34"/>
        <v>1</v>
      </c>
      <c r="AE115" s="2">
        <f t="shared" si="35"/>
        <v>1</v>
      </c>
      <c r="AF115" s="6" t="b">
        <f t="shared" si="36"/>
        <v>1</v>
      </c>
      <c r="AG115" s="6">
        <f>IF(OR(AC115=6,AC115=7),0,IF(NOT(AF115),0,IF(AB115&lt;=$AB$1,HLOOKUP(AC115,Ouderschapsverlof!$S$67:$W$69,3,FALSE),0)))</f>
        <v>0</v>
      </c>
      <c r="AH115" s="6">
        <f>IF(OR(AC115=6,AC115=7),0,IF(NOT(AF115),IF(AB115&lt;=$AB$1,HLOOKUP(AC115,Ouderschapsverlof!$S$67:$W$69,3,FALSE),0),0))</f>
        <v>0</v>
      </c>
    </row>
    <row r="116" spans="1:34" x14ac:dyDescent="0.3">
      <c r="A116" s="2">
        <f t="shared" si="37"/>
        <v>114</v>
      </c>
      <c r="B116">
        <f t="shared" si="38"/>
        <v>1</v>
      </c>
      <c r="C116" s="2">
        <f t="shared" si="21"/>
        <v>1</v>
      </c>
      <c r="D116" s="2">
        <f t="shared" si="22"/>
        <v>1</v>
      </c>
      <c r="E116" s="6" t="b">
        <f t="shared" si="23"/>
        <v>1</v>
      </c>
      <c r="F116" s="6">
        <f>IF(OR(B116=6,B116=7),0,IF(NOT(E116),0,IF(A116&lt;=$A$1,HLOOKUP(B116,Ouderschapsverlof!$S$28:$W$30,3,FALSE),0)))</f>
        <v>0</v>
      </c>
      <c r="G116" s="6">
        <f>IF(OR(B116=6,B116=7),0,IF(NOT(E116),IF(A116&lt;=$A$1,HLOOKUP(B116,Ouderschapsverlof!$S$28:$W$30,3,FALSE),0),0))</f>
        <v>0</v>
      </c>
      <c r="H116" s="7">
        <f t="shared" si="24"/>
        <v>0</v>
      </c>
      <c r="L116" s="2">
        <f t="shared" si="39"/>
        <v>114</v>
      </c>
      <c r="M116">
        <f t="shared" si="25"/>
        <v>1</v>
      </c>
      <c r="N116" s="2">
        <f t="shared" si="26"/>
        <v>1</v>
      </c>
      <c r="O116" s="2">
        <f t="shared" si="27"/>
        <v>1</v>
      </c>
      <c r="P116" s="6" t="b">
        <f t="shared" si="28"/>
        <v>1</v>
      </c>
      <c r="Q116" s="6">
        <f>IF(OR(M116=6,M116=7),0,IF(NOT(P116),0,IF(L116&lt;=$L$1,HLOOKUP(M116,Ouderschapsverlof!$S$40:$W$43,3,FALSE),0)))</f>
        <v>0</v>
      </c>
      <c r="R116" s="6">
        <f>IF(OR(M116=6,M116=7),0,IF(NOT(P116),IF(L116&lt;=$L$1,HLOOKUP(M116,Ouderschapsverlof!$S$40:$W$43,3,FALSE),0),0))</f>
        <v>0</v>
      </c>
      <c r="T116" s="2">
        <f t="shared" si="40"/>
        <v>114</v>
      </c>
      <c r="U116">
        <f t="shared" si="29"/>
        <v>1</v>
      </c>
      <c r="V116" s="2">
        <f t="shared" si="30"/>
        <v>1</v>
      </c>
      <c r="W116" s="2">
        <f t="shared" si="31"/>
        <v>1</v>
      </c>
      <c r="X116" s="6" t="b">
        <f t="shared" si="32"/>
        <v>1</v>
      </c>
      <c r="Y116" s="6">
        <f>IF(OR(U116=6,U116=7),0,IF(NOT(X116),0,IF(T116&lt;=$T$1,HLOOKUP(U116,Ouderschapsverlof!$S$55:$W$57,3,FALSE),0)))</f>
        <v>0</v>
      </c>
      <c r="Z116" s="6">
        <f>IF(OR(U116=6,U116=7),0,IF(NOT(X116),IF(T116&lt;=$T$1,HLOOKUP(U116,Ouderschapsverlof!$S$55:$W$57,3,FALSE),0),0))</f>
        <v>0</v>
      </c>
      <c r="AB116" s="2">
        <f t="shared" si="41"/>
        <v>114</v>
      </c>
      <c r="AC116">
        <f t="shared" si="33"/>
        <v>1</v>
      </c>
      <c r="AD116" s="2">
        <f t="shared" si="34"/>
        <v>1</v>
      </c>
      <c r="AE116" s="2">
        <f t="shared" si="35"/>
        <v>1</v>
      </c>
      <c r="AF116" s="6" t="b">
        <f t="shared" si="36"/>
        <v>1</v>
      </c>
      <c r="AG116" s="6">
        <f>IF(OR(AC116=6,AC116=7),0,IF(NOT(AF116),0,IF(AB116&lt;=$AB$1,HLOOKUP(AC116,Ouderschapsverlof!$S$67:$W$69,3,FALSE),0)))</f>
        <v>0</v>
      </c>
      <c r="AH116" s="6">
        <f>IF(OR(AC116=6,AC116=7),0,IF(NOT(AF116),IF(AB116&lt;=$AB$1,HLOOKUP(AC116,Ouderschapsverlof!$S$67:$W$69,3,FALSE),0),0))</f>
        <v>0</v>
      </c>
    </row>
    <row r="117" spans="1:34" x14ac:dyDescent="0.3">
      <c r="A117" s="2">
        <f t="shared" si="37"/>
        <v>115</v>
      </c>
      <c r="B117">
        <f t="shared" si="38"/>
        <v>2</v>
      </c>
      <c r="C117" s="2">
        <f t="shared" si="21"/>
        <v>1</v>
      </c>
      <c r="D117" s="2">
        <f t="shared" si="22"/>
        <v>1</v>
      </c>
      <c r="E117" s="6" t="b">
        <f t="shared" si="23"/>
        <v>1</v>
      </c>
      <c r="F117" s="6">
        <f>IF(OR(B117=6,B117=7),0,IF(NOT(E117),0,IF(A117&lt;=$A$1,HLOOKUP(B117,Ouderschapsverlof!$S$28:$W$30,3,FALSE),0)))</f>
        <v>0</v>
      </c>
      <c r="G117" s="6">
        <f>IF(OR(B117=6,B117=7),0,IF(NOT(E117),IF(A117&lt;=$A$1,HLOOKUP(B117,Ouderschapsverlof!$S$28:$W$30,3,FALSE),0),0))</f>
        <v>0</v>
      </c>
      <c r="H117" s="7">
        <f t="shared" si="24"/>
        <v>0</v>
      </c>
      <c r="L117" s="2">
        <f t="shared" si="39"/>
        <v>115</v>
      </c>
      <c r="M117">
        <f t="shared" si="25"/>
        <v>2</v>
      </c>
      <c r="N117" s="2">
        <f t="shared" si="26"/>
        <v>1</v>
      </c>
      <c r="O117" s="2">
        <f t="shared" si="27"/>
        <v>1</v>
      </c>
      <c r="P117" s="6" t="b">
        <f t="shared" si="28"/>
        <v>1</v>
      </c>
      <c r="Q117" s="6">
        <f>IF(OR(M117=6,M117=7),0,IF(NOT(P117),0,IF(L117&lt;=$L$1,HLOOKUP(M117,Ouderschapsverlof!$S$40:$W$43,3,FALSE),0)))</f>
        <v>0</v>
      </c>
      <c r="R117" s="6">
        <f>IF(OR(M117=6,M117=7),0,IF(NOT(P117),IF(L117&lt;=$L$1,HLOOKUP(M117,Ouderschapsverlof!$S$40:$W$43,3,FALSE),0),0))</f>
        <v>0</v>
      </c>
      <c r="T117" s="2">
        <f t="shared" si="40"/>
        <v>115</v>
      </c>
      <c r="U117">
        <f t="shared" si="29"/>
        <v>2</v>
      </c>
      <c r="V117" s="2">
        <f t="shared" si="30"/>
        <v>1</v>
      </c>
      <c r="W117" s="2">
        <f t="shared" si="31"/>
        <v>1</v>
      </c>
      <c r="X117" s="6" t="b">
        <f t="shared" si="32"/>
        <v>1</v>
      </c>
      <c r="Y117" s="6">
        <f>IF(OR(U117=6,U117=7),0,IF(NOT(X117),0,IF(T117&lt;=$T$1,HLOOKUP(U117,Ouderschapsverlof!$S$55:$W$57,3,FALSE),0)))</f>
        <v>0</v>
      </c>
      <c r="Z117" s="6">
        <f>IF(OR(U117=6,U117=7),0,IF(NOT(X117),IF(T117&lt;=$T$1,HLOOKUP(U117,Ouderschapsverlof!$S$55:$W$57,3,FALSE),0),0))</f>
        <v>0</v>
      </c>
      <c r="AB117" s="2">
        <f t="shared" si="41"/>
        <v>115</v>
      </c>
      <c r="AC117">
        <f t="shared" si="33"/>
        <v>2</v>
      </c>
      <c r="AD117" s="2">
        <f t="shared" si="34"/>
        <v>1</v>
      </c>
      <c r="AE117" s="2">
        <f t="shared" si="35"/>
        <v>1</v>
      </c>
      <c r="AF117" s="6" t="b">
        <f t="shared" si="36"/>
        <v>1</v>
      </c>
      <c r="AG117" s="6">
        <f>IF(OR(AC117=6,AC117=7),0,IF(NOT(AF117),0,IF(AB117&lt;=$AB$1,HLOOKUP(AC117,Ouderschapsverlof!$S$67:$W$69,3,FALSE),0)))</f>
        <v>0</v>
      </c>
      <c r="AH117" s="6">
        <f>IF(OR(AC117=6,AC117=7),0,IF(NOT(AF117),IF(AB117&lt;=$AB$1,HLOOKUP(AC117,Ouderschapsverlof!$S$67:$W$69,3,FALSE),0),0))</f>
        <v>0</v>
      </c>
    </row>
    <row r="118" spans="1:34" x14ac:dyDescent="0.3">
      <c r="A118" s="2">
        <f t="shared" si="37"/>
        <v>116</v>
      </c>
      <c r="B118">
        <f t="shared" si="38"/>
        <v>3</v>
      </c>
      <c r="C118" s="2">
        <f t="shared" si="21"/>
        <v>1</v>
      </c>
      <c r="D118" s="2">
        <f t="shared" si="22"/>
        <v>1</v>
      </c>
      <c r="E118" s="6" t="b">
        <f t="shared" si="23"/>
        <v>1</v>
      </c>
      <c r="F118" s="6">
        <f>IF(OR(B118=6,B118=7),0,IF(NOT(E118),0,IF(A118&lt;=$A$1,HLOOKUP(B118,Ouderschapsverlof!$S$28:$W$30,3,FALSE),0)))</f>
        <v>0</v>
      </c>
      <c r="G118" s="6">
        <f>IF(OR(B118=6,B118=7),0,IF(NOT(E118),IF(A118&lt;=$A$1,HLOOKUP(B118,Ouderschapsverlof!$S$28:$W$30,3,FALSE),0),0))</f>
        <v>0</v>
      </c>
      <c r="H118" s="7">
        <f t="shared" si="24"/>
        <v>0</v>
      </c>
      <c r="L118" s="2">
        <f t="shared" si="39"/>
        <v>116</v>
      </c>
      <c r="M118">
        <f t="shared" si="25"/>
        <v>3</v>
      </c>
      <c r="N118" s="2">
        <f t="shared" si="26"/>
        <v>1</v>
      </c>
      <c r="O118" s="2">
        <f t="shared" si="27"/>
        <v>1</v>
      </c>
      <c r="P118" s="6" t="b">
        <f t="shared" si="28"/>
        <v>1</v>
      </c>
      <c r="Q118" s="6">
        <f>IF(OR(M118=6,M118=7),0,IF(NOT(P118),0,IF(L118&lt;=$L$1,HLOOKUP(M118,Ouderschapsverlof!$S$40:$W$43,3,FALSE),0)))</f>
        <v>0</v>
      </c>
      <c r="R118" s="6">
        <f>IF(OR(M118=6,M118=7),0,IF(NOT(P118),IF(L118&lt;=$L$1,HLOOKUP(M118,Ouderschapsverlof!$S$40:$W$43,3,FALSE),0),0))</f>
        <v>0</v>
      </c>
      <c r="T118" s="2">
        <f t="shared" si="40"/>
        <v>116</v>
      </c>
      <c r="U118">
        <f t="shared" si="29"/>
        <v>3</v>
      </c>
      <c r="V118" s="2">
        <f t="shared" si="30"/>
        <v>1</v>
      </c>
      <c r="W118" s="2">
        <f t="shared" si="31"/>
        <v>1</v>
      </c>
      <c r="X118" s="6" t="b">
        <f t="shared" si="32"/>
        <v>1</v>
      </c>
      <c r="Y118" s="6">
        <f>IF(OR(U118=6,U118=7),0,IF(NOT(X118),0,IF(T118&lt;=$T$1,HLOOKUP(U118,Ouderschapsverlof!$S$55:$W$57,3,FALSE),0)))</f>
        <v>0</v>
      </c>
      <c r="Z118" s="6">
        <f>IF(OR(U118=6,U118=7),0,IF(NOT(X118),IF(T118&lt;=$T$1,HLOOKUP(U118,Ouderschapsverlof!$S$55:$W$57,3,FALSE),0),0))</f>
        <v>0</v>
      </c>
      <c r="AB118" s="2">
        <f t="shared" si="41"/>
        <v>116</v>
      </c>
      <c r="AC118">
        <f t="shared" si="33"/>
        <v>3</v>
      </c>
      <c r="AD118" s="2">
        <f t="shared" si="34"/>
        <v>1</v>
      </c>
      <c r="AE118" s="2">
        <f t="shared" si="35"/>
        <v>1</v>
      </c>
      <c r="AF118" s="6" t="b">
        <f t="shared" si="36"/>
        <v>1</v>
      </c>
      <c r="AG118" s="6">
        <f>IF(OR(AC118=6,AC118=7),0,IF(NOT(AF118),0,IF(AB118&lt;=$AB$1,HLOOKUP(AC118,Ouderschapsverlof!$S$67:$W$69,3,FALSE),0)))</f>
        <v>0</v>
      </c>
      <c r="AH118" s="6">
        <f>IF(OR(AC118=6,AC118=7),0,IF(NOT(AF118),IF(AB118&lt;=$AB$1,HLOOKUP(AC118,Ouderschapsverlof!$S$67:$W$69,3,FALSE),0),0))</f>
        <v>0</v>
      </c>
    </row>
    <row r="119" spans="1:34" x14ac:dyDescent="0.3">
      <c r="A119" s="2">
        <f t="shared" si="37"/>
        <v>117</v>
      </c>
      <c r="B119">
        <f t="shared" si="38"/>
        <v>4</v>
      </c>
      <c r="C119" s="2">
        <f t="shared" si="21"/>
        <v>1</v>
      </c>
      <c r="D119" s="2">
        <f t="shared" si="22"/>
        <v>1</v>
      </c>
      <c r="E119" s="6" t="b">
        <f t="shared" si="23"/>
        <v>1</v>
      </c>
      <c r="F119" s="6">
        <f>IF(OR(B119=6,B119=7),0,IF(NOT(E119),0,IF(A119&lt;=$A$1,HLOOKUP(B119,Ouderschapsverlof!$S$28:$W$30,3,FALSE),0)))</f>
        <v>0</v>
      </c>
      <c r="G119" s="6">
        <f>IF(OR(B119=6,B119=7),0,IF(NOT(E119),IF(A119&lt;=$A$1,HLOOKUP(B119,Ouderschapsverlof!$S$28:$W$30,3,FALSE),0),0))</f>
        <v>0</v>
      </c>
      <c r="H119" s="7">
        <f t="shared" si="24"/>
        <v>0</v>
      </c>
      <c r="L119" s="2">
        <f t="shared" si="39"/>
        <v>117</v>
      </c>
      <c r="M119">
        <f t="shared" si="25"/>
        <v>4</v>
      </c>
      <c r="N119" s="2">
        <f t="shared" si="26"/>
        <v>1</v>
      </c>
      <c r="O119" s="2">
        <f t="shared" si="27"/>
        <v>1</v>
      </c>
      <c r="P119" s="6" t="b">
        <f t="shared" si="28"/>
        <v>1</v>
      </c>
      <c r="Q119" s="6">
        <f>IF(OR(M119=6,M119=7),0,IF(NOT(P119),0,IF(L119&lt;=$L$1,HLOOKUP(M119,Ouderschapsverlof!$S$40:$W$43,3,FALSE),0)))</f>
        <v>0</v>
      </c>
      <c r="R119" s="6">
        <f>IF(OR(M119=6,M119=7),0,IF(NOT(P119),IF(L119&lt;=$L$1,HLOOKUP(M119,Ouderschapsverlof!$S$40:$W$43,3,FALSE),0),0))</f>
        <v>0</v>
      </c>
      <c r="T119" s="2">
        <f t="shared" si="40"/>
        <v>117</v>
      </c>
      <c r="U119">
        <f t="shared" si="29"/>
        <v>4</v>
      </c>
      <c r="V119" s="2">
        <f t="shared" si="30"/>
        <v>1</v>
      </c>
      <c r="W119" s="2">
        <f t="shared" si="31"/>
        <v>1</v>
      </c>
      <c r="X119" s="6" t="b">
        <f t="shared" si="32"/>
        <v>1</v>
      </c>
      <c r="Y119" s="6">
        <f>IF(OR(U119=6,U119=7),0,IF(NOT(X119),0,IF(T119&lt;=$T$1,HLOOKUP(U119,Ouderschapsverlof!$S$55:$W$57,3,FALSE),0)))</f>
        <v>0</v>
      </c>
      <c r="Z119" s="6">
        <f>IF(OR(U119=6,U119=7),0,IF(NOT(X119),IF(T119&lt;=$T$1,HLOOKUP(U119,Ouderschapsverlof!$S$55:$W$57,3,FALSE),0),0))</f>
        <v>0</v>
      </c>
      <c r="AB119" s="2">
        <f t="shared" si="41"/>
        <v>117</v>
      </c>
      <c r="AC119">
        <f t="shared" si="33"/>
        <v>4</v>
      </c>
      <c r="AD119" s="2">
        <f t="shared" si="34"/>
        <v>1</v>
      </c>
      <c r="AE119" s="2">
        <f t="shared" si="35"/>
        <v>1</v>
      </c>
      <c r="AF119" s="6" t="b">
        <f t="shared" si="36"/>
        <v>1</v>
      </c>
      <c r="AG119" s="6">
        <f>IF(OR(AC119=6,AC119=7),0,IF(NOT(AF119),0,IF(AB119&lt;=$AB$1,HLOOKUP(AC119,Ouderschapsverlof!$S$67:$W$69,3,FALSE),0)))</f>
        <v>0</v>
      </c>
      <c r="AH119" s="6">
        <f>IF(OR(AC119=6,AC119=7),0,IF(NOT(AF119),IF(AB119&lt;=$AB$1,HLOOKUP(AC119,Ouderschapsverlof!$S$67:$W$69,3,FALSE),0),0))</f>
        <v>0</v>
      </c>
    </row>
    <row r="120" spans="1:34" x14ac:dyDescent="0.3">
      <c r="A120" s="2">
        <f t="shared" si="37"/>
        <v>118</v>
      </c>
      <c r="B120">
        <f t="shared" si="38"/>
        <v>5</v>
      </c>
      <c r="C120" s="2">
        <f t="shared" si="21"/>
        <v>1</v>
      </c>
      <c r="D120" s="2">
        <f t="shared" si="22"/>
        <v>1</v>
      </c>
      <c r="E120" s="6" t="b">
        <f t="shared" si="23"/>
        <v>1</v>
      </c>
      <c r="F120" s="6">
        <f>IF(OR(B120=6,B120=7),0,IF(NOT(E120),0,IF(A120&lt;=$A$1,HLOOKUP(B120,Ouderschapsverlof!$S$28:$W$30,3,FALSE),0)))</f>
        <v>0</v>
      </c>
      <c r="G120" s="6">
        <f>IF(OR(B120=6,B120=7),0,IF(NOT(E120),IF(A120&lt;=$A$1,HLOOKUP(B120,Ouderschapsverlof!$S$28:$W$30,3,FALSE),0),0))</f>
        <v>0</v>
      </c>
      <c r="H120" s="7">
        <f t="shared" si="24"/>
        <v>0</v>
      </c>
      <c r="L120" s="2">
        <f t="shared" si="39"/>
        <v>118</v>
      </c>
      <c r="M120">
        <f t="shared" si="25"/>
        <v>5</v>
      </c>
      <c r="N120" s="2">
        <f t="shared" si="26"/>
        <v>1</v>
      </c>
      <c r="O120" s="2">
        <f t="shared" si="27"/>
        <v>1</v>
      </c>
      <c r="P120" s="6" t="b">
        <f t="shared" si="28"/>
        <v>1</v>
      </c>
      <c r="Q120" s="6">
        <f>IF(OR(M120=6,M120=7),0,IF(NOT(P120),0,IF(L120&lt;=$L$1,HLOOKUP(M120,Ouderschapsverlof!$S$40:$W$43,3,FALSE),0)))</f>
        <v>0</v>
      </c>
      <c r="R120" s="6">
        <f>IF(OR(M120=6,M120=7),0,IF(NOT(P120),IF(L120&lt;=$L$1,HLOOKUP(M120,Ouderschapsverlof!$S$40:$W$43,3,FALSE),0),0))</f>
        <v>0</v>
      </c>
      <c r="T120" s="2">
        <f t="shared" si="40"/>
        <v>118</v>
      </c>
      <c r="U120">
        <f t="shared" si="29"/>
        <v>5</v>
      </c>
      <c r="V120" s="2">
        <f t="shared" si="30"/>
        <v>1</v>
      </c>
      <c r="W120" s="2">
        <f t="shared" si="31"/>
        <v>1</v>
      </c>
      <c r="X120" s="6" t="b">
        <f t="shared" si="32"/>
        <v>1</v>
      </c>
      <c r="Y120" s="6">
        <f>IF(OR(U120=6,U120=7),0,IF(NOT(X120),0,IF(T120&lt;=$T$1,HLOOKUP(U120,Ouderschapsverlof!$S$55:$W$57,3,FALSE),0)))</f>
        <v>0</v>
      </c>
      <c r="Z120" s="6">
        <f>IF(OR(U120=6,U120=7),0,IF(NOT(X120),IF(T120&lt;=$T$1,HLOOKUP(U120,Ouderschapsverlof!$S$55:$W$57,3,FALSE),0),0))</f>
        <v>0</v>
      </c>
      <c r="AB120" s="2">
        <f t="shared" si="41"/>
        <v>118</v>
      </c>
      <c r="AC120">
        <f t="shared" si="33"/>
        <v>5</v>
      </c>
      <c r="AD120" s="2">
        <f t="shared" si="34"/>
        <v>1</v>
      </c>
      <c r="AE120" s="2">
        <f t="shared" si="35"/>
        <v>1</v>
      </c>
      <c r="AF120" s="6" t="b">
        <f t="shared" si="36"/>
        <v>1</v>
      </c>
      <c r="AG120" s="6">
        <f>IF(OR(AC120=6,AC120=7),0,IF(NOT(AF120),0,IF(AB120&lt;=$AB$1,HLOOKUP(AC120,Ouderschapsverlof!$S$67:$W$69,3,FALSE),0)))</f>
        <v>0</v>
      </c>
      <c r="AH120" s="6">
        <f>IF(OR(AC120=6,AC120=7),0,IF(NOT(AF120),IF(AB120&lt;=$AB$1,HLOOKUP(AC120,Ouderschapsverlof!$S$67:$W$69,3,FALSE),0),0))</f>
        <v>0</v>
      </c>
    </row>
    <row r="121" spans="1:34" x14ac:dyDescent="0.3">
      <c r="A121" s="2">
        <f t="shared" si="37"/>
        <v>119</v>
      </c>
      <c r="B121">
        <f t="shared" si="38"/>
        <v>6</v>
      </c>
      <c r="C121" s="2">
        <f t="shared" si="21"/>
        <v>1</v>
      </c>
      <c r="D121" s="2">
        <f t="shared" si="22"/>
        <v>1</v>
      </c>
      <c r="E121" s="6" t="b">
        <f t="shared" si="23"/>
        <v>1</v>
      </c>
      <c r="F121" s="6">
        <f>IF(OR(B121=6,B121=7),0,IF(NOT(E121),0,IF(A121&lt;=$A$1,HLOOKUP(B121,Ouderschapsverlof!$S$28:$W$30,3,FALSE),0)))</f>
        <v>0</v>
      </c>
      <c r="G121" s="6">
        <f>IF(OR(B121=6,B121=7),0,IF(NOT(E121),IF(A121&lt;=$A$1,HLOOKUP(B121,Ouderschapsverlof!$S$28:$W$30,3,FALSE),0),0))</f>
        <v>0</v>
      </c>
      <c r="H121" s="7">
        <f t="shared" si="24"/>
        <v>0</v>
      </c>
      <c r="L121" s="2">
        <f t="shared" si="39"/>
        <v>119</v>
      </c>
      <c r="M121">
        <f t="shared" si="25"/>
        <v>6</v>
      </c>
      <c r="N121" s="2">
        <f t="shared" si="26"/>
        <v>1</v>
      </c>
      <c r="O121" s="2">
        <f t="shared" si="27"/>
        <v>1</v>
      </c>
      <c r="P121" s="6" t="b">
        <f t="shared" si="28"/>
        <v>1</v>
      </c>
      <c r="Q121" s="6">
        <f>IF(OR(M121=6,M121=7),0,IF(NOT(P121),0,IF(L121&lt;=$L$1,HLOOKUP(M121,Ouderschapsverlof!$S$40:$W$43,3,FALSE),0)))</f>
        <v>0</v>
      </c>
      <c r="R121" s="6">
        <f>IF(OR(M121=6,M121=7),0,IF(NOT(P121),IF(L121&lt;=$L$1,HLOOKUP(M121,Ouderschapsverlof!$S$40:$W$43,3,FALSE),0),0))</f>
        <v>0</v>
      </c>
      <c r="T121" s="2">
        <f t="shared" si="40"/>
        <v>119</v>
      </c>
      <c r="U121">
        <f t="shared" si="29"/>
        <v>6</v>
      </c>
      <c r="V121" s="2">
        <f t="shared" si="30"/>
        <v>1</v>
      </c>
      <c r="W121" s="2">
        <f t="shared" si="31"/>
        <v>1</v>
      </c>
      <c r="X121" s="6" t="b">
        <f t="shared" si="32"/>
        <v>1</v>
      </c>
      <c r="Y121" s="6">
        <f>IF(OR(U121=6,U121=7),0,IF(NOT(X121),0,IF(T121&lt;=$T$1,HLOOKUP(U121,Ouderschapsverlof!$S$55:$W$57,3,FALSE),0)))</f>
        <v>0</v>
      </c>
      <c r="Z121" s="6">
        <f>IF(OR(U121=6,U121=7),0,IF(NOT(X121),IF(T121&lt;=$T$1,HLOOKUP(U121,Ouderschapsverlof!$S$55:$W$57,3,FALSE),0),0))</f>
        <v>0</v>
      </c>
      <c r="AB121" s="2">
        <f t="shared" si="41"/>
        <v>119</v>
      </c>
      <c r="AC121">
        <f t="shared" si="33"/>
        <v>6</v>
      </c>
      <c r="AD121" s="2">
        <f t="shared" si="34"/>
        <v>1</v>
      </c>
      <c r="AE121" s="2">
        <f t="shared" si="35"/>
        <v>1</v>
      </c>
      <c r="AF121" s="6" t="b">
        <f t="shared" si="36"/>
        <v>1</v>
      </c>
      <c r="AG121" s="6">
        <f>IF(OR(AC121=6,AC121=7),0,IF(NOT(AF121),0,IF(AB121&lt;=$AB$1,HLOOKUP(AC121,Ouderschapsverlof!$S$67:$W$69,3,FALSE),0)))</f>
        <v>0</v>
      </c>
      <c r="AH121" s="6">
        <f>IF(OR(AC121=6,AC121=7),0,IF(NOT(AF121),IF(AB121&lt;=$AB$1,HLOOKUP(AC121,Ouderschapsverlof!$S$67:$W$69,3,FALSE),0),0))</f>
        <v>0</v>
      </c>
    </row>
    <row r="122" spans="1:34" x14ac:dyDescent="0.3">
      <c r="A122" s="2">
        <f t="shared" si="37"/>
        <v>120</v>
      </c>
      <c r="B122">
        <f t="shared" si="38"/>
        <v>7</v>
      </c>
      <c r="C122" s="2">
        <f t="shared" si="21"/>
        <v>1</v>
      </c>
      <c r="D122" s="2">
        <f t="shared" si="22"/>
        <v>1</v>
      </c>
      <c r="E122" s="6" t="b">
        <f t="shared" si="23"/>
        <v>1</v>
      </c>
      <c r="F122" s="6">
        <f>IF(OR(B122=6,B122=7),0,IF(NOT(E122),0,IF(A122&lt;=$A$1,HLOOKUP(B122,Ouderschapsverlof!$S$28:$W$30,3,FALSE),0)))</f>
        <v>0</v>
      </c>
      <c r="G122" s="6">
        <f>IF(OR(B122=6,B122=7),0,IF(NOT(E122),IF(A122&lt;=$A$1,HLOOKUP(B122,Ouderschapsverlof!$S$28:$W$30,3,FALSE),0),0))</f>
        <v>0</v>
      </c>
      <c r="H122" s="7">
        <f t="shared" si="24"/>
        <v>0</v>
      </c>
      <c r="L122" s="2">
        <f t="shared" si="39"/>
        <v>120</v>
      </c>
      <c r="M122">
        <f t="shared" si="25"/>
        <v>7</v>
      </c>
      <c r="N122" s="2">
        <f t="shared" si="26"/>
        <v>1</v>
      </c>
      <c r="O122" s="2">
        <f t="shared" si="27"/>
        <v>1</v>
      </c>
      <c r="P122" s="6" t="b">
        <f t="shared" si="28"/>
        <v>1</v>
      </c>
      <c r="Q122" s="6">
        <f>IF(OR(M122=6,M122=7),0,IF(NOT(P122),0,IF(L122&lt;=$L$1,HLOOKUP(M122,Ouderschapsverlof!$S$40:$W$43,3,FALSE),0)))</f>
        <v>0</v>
      </c>
      <c r="R122" s="6">
        <f>IF(OR(M122=6,M122=7),0,IF(NOT(P122),IF(L122&lt;=$L$1,HLOOKUP(M122,Ouderschapsverlof!$S$40:$W$43,3,FALSE),0),0))</f>
        <v>0</v>
      </c>
      <c r="T122" s="2">
        <f t="shared" si="40"/>
        <v>120</v>
      </c>
      <c r="U122">
        <f t="shared" si="29"/>
        <v>7</v>
      </c>
      <c r="V122" s="2">
        <f t="shared" si="30"/>
        <v>1</v>
      </c>
      <c r="W122" s="2">
        <f t="shared" si="31"/>
        <v>1</v>
      </c>
      <c r="X122" s="6" t="b">
        <f t="shared" si="32"/>
        <v>1</v>
      </c>
      <c r="Y122" s="6">
        <f>IF(OR(U122=6,U122=7),0,IF(NOT(X122),0,IF(T122&lt;=$T$1,HLOOKUP(U122,Ouderschapsverlof!$S$55:$W$57,3,FALSE),0)))</f>
        <v>0</v>
      </c>
      <c r="Z122" s="6">
        <f>IF(OR(U122=6,U122=7),0,IF(NOT(X122),IF(T122&lt;=$T$1,HLOOKUP(U122,Ouderschapsverlof!$S$55:$W$57,3,FALSE),0),0))</f>
        <v>0</v>
      </c>
      <c r="AB122" s="2">
        <f t="shared" si="41"/>
        <v>120</v>
      </c>
      <c r="AC122">
        <f t="shared" si="33"/>
        <v>7</v>
      </c>
      <c r="AD122" s="2">
        <f t="shared" si="34"/>
        <v>1</v>
      </c>
      <c r="AE122" s="2">
        <f t="shared" si="35"/>
        <v>1</v>
      </c>
      <c r="AF122" s="6" t="b">
        <f t="shared" si="36"/>
        <v>1</v>
      </c>
      <c r="AG122" s="6">
        <f>IF(OR(AC122=6,AC122=7),0,IF(NOT(AF122),0,IF(AB122&lt;=$AB$1,HLOOKUP(AC122,Ouderschapsverlof!$S$67:$W$69,3,FALSE),0)))</f>
        <v>0</v>
      </c>
      <c r="AH122" s="6">
        <f>IF(OR(AC122=6,AC122=7),0,IF(NOT(AF122),IF(AB122&lt;=$AB$1,HLOOKUP(AC122,Ouderschapsverlof!$S$67:$W$69,3,FALSE),0),0))</f>
        <v>0</v>
      </c>
    </row>
    <row r="123" spans="1:34" x14ac:dyDescent="0.3">
      <c r="A123" s="2">
        <f t="shared" si="37"/>
        <v>121</v>
      </c>
      <c r="B123">
        <f t="shared" si="38"/>
        <v>1</v>
      </c>
      <c r="C123" s="2">
        <f t="shared" si="21"/>
        <v>1</v>
      </c>
      <c r="D123" s="2">
        <f t="shared" si="22"/>
        <v>1</v>
      </c>
      <c r="E123" s="6" t="b">
        <f t="shared" si="23"/>
        <v>1</v>
      </c>
      <c r="F123" s="6">
        <f>IF(OR(B123=6,B123=7),0,IF(NOT(E123),0,IF(A123&lt;=$A$1,HLOOKUP(B123,Ouderschapsverlof!$S$28:$W$30,3,FALSE),0)))</f>
        <v>0</v>
      </c>
      <c r="G123" s="6">
        <f>IF(OR(B123=6,B123=7),0,IF(NOT(E123),IF(A123&lt;=$A$1,HLOOKUP(B123,Ouderschapsverlof!$S$28:$W$30,3,FALSE),0),0))</f>
        <v>0</v>
      </c>
      <c r="H123" s="7">
        <f t="shared" si="24"/>
        <v>0</v>
      </c>
      <c r="L123" s="2">
        <f t="shared" si="39"/>
        <v>121</v>
      </c>
      <c r="M123">
        <f t="shared" si="25"/>
        <v>1</v>
      </c>
      <c r="N123" s="2">
        <f t="shared" si="26"/>
        <v>1</v>
      </c>
      <c r="O123" s="2">
        <f t="shared" si="27"/>
        <v>1</v>
      </c>
      <c r="P123" s="6" t="b">
        <f t="shared" si="28"/>
        <v>1</v>
      </c>
      <c r="Q123" s="6">
        <f>IF(OR(M123=6,M123=7),0,IF(NOT(P123),0,IF(L123&lt;=$L$1,HLOOKUP(M123,Ouderschapsverlof!$S$40:$W$43,3,FALSE),0)))</f>
        <v>0</v>
      </c>
      <c r="R123" s="6">
        <f>IF(OR(M123=6,M123=7),0,IF(NOT(P123),IF(L123&lt;=$L$1,HLOOKUP(M123,Ouderschapsverlof!$S$40:$W$43,3,FALSE),0),0))</f>
        <v>0</v>
      </c>
      <c r="T123" s="2">
        <f t="shared" si="40"/>
        <v>121</v>
      </c>
      <c r="U123">
        <f t="shared" si="29"/>
        <v>1</v>
      </c>
      <c r="V123" s="2">
        <f t="shared" si="30"/>
        <v>1</v>
      </c>
      <c r="W123" s="2">
        <f t="shared" si="31"/>
        <v>1</v>
      </c>
      <c r="X123" s="6" t="b">
        <f t="shared" si="32"/>
        <v>1</v>
      </c>
      <c r="Y123" s="6">
        <f>IF(OR(U123=6,U123=7),0,IF(NOT(X123),0,IF(T123&lt;=$T$1,HLOOKUP(U123,Ouderschapsverlof!$S$55:$W$57,3,FALSE),0)))</f>
        <v>0</v>
      </c>
      <c r="Z123" s="6">
        <f>IF(OR(U123=6,U123=7),0,IF(NOT(X123),IF(T123&lt;=$T$1,HLOOKUP(U123,Ouderschapsverlof!$S$55:$W$57,3,FALSE),0),0))</f>
        <v>0</v>
      </c>
      <c r="AB123" s="2">
        <f t="shared" si="41"/>
        <v>121</v>
      </c>
      <c r="AC123">
        <f t="shared" si="33"/>
        <v>1</v>
      </c>
      <c r="AD123" s="2">
        <f t="shared" si="34"/>
        <v>1</v>
      </c>
      <c r="AE123" s="2">
        <f t="shared" si="35"/>
        <v>1</v>
      </c>
      <c r="AF123" s="6" t="b">
        <f t="shared" si="36"/>
        <v>1</v>
      </c>
      <c r="AG123" s="6">
        <f>IF(OR(AC123=6,AC123=7),0,IF(NOT(AF123),0,IF(AB123&lt;=$AB$1,HLOOKUP(AC123,Ouderschapsverlof!$S$67:$W$69,3,FALSE),0)))</f>
        <v>0</v>
      </c>
      <c r="AH123" s="6">
        <f>IF(OR(AC123=6,AC123=7),0,IF(NOT(AF123),IF(AB123&lt;=$AB$1,HLOOKUP(AC123,Ouderschapsverlof!$S$67:$W$69,3,FALSE),0),0))</f>
        <v>0</v>
      </c>
    </row>
    <row r="124" spans="1:34" x14ac:dyDescent="0.3">
      <c r="A124" s="2">
        <f t="shared" si="37"/>
        <v>122</v>
      </c>
      <c r="B124">
        <f t="shared" si="38"/>
        <v>2</v>
      </c>
      <c r="C124" s="2">
        <f t="shared" si="21"/>
        <v>1</v>
      </c>
      <c r="D124" s="2">
        <f t="shared" si="22"/>
        <v>1</v>
      </c>
      <c r="E124" s="6" t="b">
        <f t="shared" si="23"/>
        <v>1</v>
      </c>
      <c r="F124" s="6">
        <f>IF(OR(B124=6,B124=7),0,IF(NOT(E124),0,IF(A124&lt;=$A$1,HLOOKUP(B124,Ouderschapsverlof!$S$28:$W$30,3,FALSE),0)))</f>
        <v>0</v>
      </c>
      <c r="G124" s="6">
        <f>IF(OR(B124=6,B124=7),0,IF(NOT(E124),IF(A124&lt;=$A$1,HLOOKUP(B124,Ouderschapsverlof!$S$28:$W$30,3,FALSE),0),0))</f>
        <v>0</v>
      </c>
      <c r="H124" s="7">
        <f t="shared" si="24"/>
        <v>0</v>
      </c>
      <c r="L124" s="2">
        <f t="shared" si="39"/>
        <v>122</v>
      </c>
      <c r="M124">
        <f t="shared" si="25"/>
        <v>2</v>
      </c>
      <c r="N124" s="2">
        <f t="shared" si="26"/>
        <v>1</v>
      </c>
      <c r="O124" s="2">
        <f t="shared" si="27"/>
        <v>1</v>
      </c>
      <c r="P124" s="6" t="b">
        <f t="shared" si="28"/>
        <v>1</v>
      </c>
      <c r="Q124" s="6">
        <f>IF(OR(M124=6,M124=7),0,IF(NOT(P124),0,IF(L124&lt;=$L$1,HLOOKUP(M124,Ouderschapsverlof!$S$40:$W$43,3,FALSE),0)))</f>
        <v>0</v>
      </c>
      <c r="R124" s="6">
        <f>IF(OR(M124=6,M124=7),0,IF(NOT(P124),IF(L124&lt;=$L$1,HLOOKUP(M124,Ouderschapsverlof!$S$40:$W$43,3,FALSE),0),0))</f>
        <v>0</v>
      </c>
      <c r="T124" s="2">
        <f t="shared" si="40"/>
        <v>122</v>
      </c>
      <c r="U124">
        <f t="shared" si="29"/>
        <v>2</v>
      </c>
      <c r="V124" s="2">
        <f t="shared" si="30"/>
        <v>1</v>
      </c>
      <c r="W124" s="2">
        <f t="shared" si="31"/>
        <v>1</v>
      </c>
      <c r="X124" s="6" t="b">
        <f t="shared" si="32"/>
        <v>1</v>
      </c>
      <c r="Y124" s="6">
        <f>IF(OR(U124=6,U124=7),0,IF(NOT(X124),0,IF(T124&lt;=$T$1,HLOOKUP(U124,Ouderschapsverlof!$S$55:$W$57,3,FALSE),0)))</f>
        <v>0</v>
      </c>
      <c r="Z124" s="6">
        <f>IF(OR(U124=6,U124=7),0,IF(NOT(X124),IF(T124&lt;=$T$1,HLOOKUP(U124,Ouderschapsverlof!$S$55:$W$57,3,FALSE),0),0))</f>
        <v>0</v>
      </c>
      <c r="AB124" s="2">
        <f t="shared" si="41"/>
        <v>122</v>
      </c>
      <c r="AC124">
        <f t="shared" si="33"/>
        <v>2</v>
      </c>
      <c r="AD124" s="2">
        <f t="shared" si="34"/>
        <v>1</v>
      </c>
      <c r="AE124" s="2">
        <f t="shared" si="35"/>
        <v>1</v>
      </c>
      <c r="AF124" s="6" t="b">
        <f t="shared" si="36"/>
        <v>1</v>
      </c>
      <c r="AG124" s="6">
        <f>IF(OR(AC124=6,AC124=7),0,IF(NOT(AF124),0,IF(AB124&lt;=$AB$1,HLOOKUP(AC124,Ouderschapsverlof!$S$67:$W$69,3,FALSE),0)))</f>
        <v>0</v>
      </c>
      <c r="AH124" s="6">
        <f>IF(OR(AC124=6,AC124=7),0,IF(NOT(AF124),IF(AB124&lt;=$AB$1,HLOOKUP(AC124,Ouderschapsverlof!$S$67:$W$69,3,FALSE),0),0))</f>
        <v>0</v>
      </c>
    </row>
    <row r="125" spans="1:34" x14ac:dyDescent="0.3">
      <c r="A125" s="2">
        <f t="shared" si="37"/>
        <v>123</v>
      </c>
      <c r="B125">
        <f t="shared" si="38"/>
        <v>3</v>
      </c>
      <c r="C125" s="2">
        <f t="shared" si="21"/>
        <v>1</v>
      </c>
      <c r="D125" s="2">
        <f t="shared" si="22"/>
        <v>1</v>
      </c>
      <c r="E125" s="6" t="b">
        <f t="shared" si="23"/>
        <v>1</v>
      </c>
      <c r="F125" s="6">
        <f>IF(OR(B125=6,B125=7),0,IF(NOT(E125),0,IF(A125&lt;=$A$1,HLOOKUP(B125,Ouderschapsverlof!$S$28:$W$30,3,FALSE),0)))</f>
        <v>0</v>
      </c>
      <c r="G125" s="6">
        <f>IF(OR(B125=6,B125=7),0,IF(NOT(E125),IF(A125&lt;=$A$1,HLOOKUP(B125,Ouderschapsverlof!$S$28:$W$30,3,FALSE),0),0))</f>
        <v>0</v>
      </c>
      <c r="H125" s="7">
        <f t="shared" si="24"/>
        <v>0</v>
      </c>
      <c r="L125" s="2">
        <f t="shared" si="39"/>
        <v>123</v>
      </c>
      <c r="M125">
        <f t="shared" si="25"/>
        <v>3</v>
      </c>
      <c r="N125" s="2">
        <f t="shared" si="26"/>
        <v>1</v>
      </c>
      <c r="O125" s="2">
        <f t="shared" si="27"/>
        <v>1</v>
      </c>
      <c r="P125" s="6" t="b">
        <f t="shared" si="28"/>
        <v>1</v>
      </c>
      <c r="Q125" s="6">
        <f>IF(OR(M125=6,M125=7),0,IF(NOT(P125),0,IF(L125&lt;=$L$1,HLOOKUP(M125,Ouderschapsverlof!$S$40:$W$43,3,FALSE),0)))</f>
        <v>0</v>
      </c>
      <c r="R125" s="6">
        <f>IF(OR(M125=6,M125=7),0,IF(NOT(P125),IF(L125&lt;=$L$1,HLOOKUP(M125,Ouderschapsverlof!$S$40:$W$43,3,FALSE),0),0))</f>
        <v>0</v>
      </c>
      <c r="T125" s="2">
        <f t="shared" si="40"/>
        <v>123</v>
      </c>
      <c r="U125">
        <f t="shared" si="29"/>
        <v>3</v>
      </c>
      <c r="V125" s="2">
        <f t="shared" si="30"/>
        <v>1</v>
      </c>
      <c r="W125" s="2">
        <f t="shared" si="31"/>
        <v>1</v>
      </c>
      <c r="X125" s="6" t="b">
        <f t="shared" si="32"/>
        <v>1</v>
      </c>
      <c r="Y125" s="6">
        <f>IF(OR(U125=6,U125=7),0,IF(NOT(X125),0,IF(T125&lt;=$T$1,HLOOKUP(U125,Ouderschapsverlof!$S$55:$W$57,3,FALSE),0)))</f>
        <v>0</v>
      </c>
      <c r="Z125" s="6">
        <f>IF(OR(U125=6,U125=7),0,IF(NOT(X125),IF(T125&lt;=$T$1,HLOOKUP(U125,Ouderschapsverlof!$S$55:$W$57,3,FALSE),0),0))</f>
        <v>0</v>
      </c>
      <c r="AB125" s="2">
        <f t="shared" si="41"/>
        <v>123</v>
      </c>
      <c r="AC125">
        <f t="shared" si="33"/>
        <v>3</v>
      </c>
      <c r="AD125" s="2">
        <f t="shared" si="34"/>
        <v>1</v>
      </c>
      <c r="AE125" s="2">
        <f t="shared" si="35"/>
        <v>1</v>
      </c>
      <c r="AF125" s="6" t="b">
        <f t="shared" si="36"/>
        <v>1</v>
      </c>
      <c r="AG125" s="6">
        <f>IF(OR(AC125=6,AC125=7),0,IF(NOT(AF125),0,IF(AB125&lt;=$AB$1,HLOOKUP(AC125,Ouderschapsverlof!$S$67:$W$69,3,FALSE),0)))</f>
        <v>0</v>
      </c>
      <c r="AH125" s="6">
        <f>IF(OR(AC125=6,AC125=7),0,IF(NOT(AF125),IF(AB125&lt;=$AB$1,HLOOKUP(AC125,Ouderschapsverlof!$S$67:$W$69,3,FALSE),0),0))</f>
        <v>0</v>
      </c>
    </row>
    <row r="126" spans="1:34" x14ac:dyDescent="0.3">
      <c r="A126" s="2">
        <f t="shared" si="37"/>
        <v>124</v>
      </c>
      <c r="B126">
        <f t="shared" si="38"/>
        <v>4</v>
      </c>
      <c r="C126" s="2">
        <f t="shared" si="21"/>
        <v>1</v>
      </c>
      <c r="D126" s="2">
        <f t="shared" si="22"/>
        <v>1</v>
      </c>
      <c r="E126" s="6" t="b">
        <f t="shared" si="23"/>
        <v>1</v>
      </c>
      <c r="F126" s="6">
        <f>IF(OR(B126=6,B126=7),0,IF(NOT(E126),0,IF(A126&lt;=$A$1,HLOOKUP(B126,Ouderschapsverlof!$S$28:$W$30,3,FALSE),0)))</f>
        <v>0</v>
      </c>
      <c r="G126" s="6">
        <f>IF(OR(B126=6,B126=7),0,IF(NOT(E126),IF(A126&lt;=$A$1,HLOOKUP(B126,Ouderschapsverlof!$S$28:$W$30,3,FALSE),0),0))</f>
        <v>0</v>
      </c>
      <c r="H126" s="7">
        <f t="shared" si="24"/>
        <v>0</v>
      </c>
      <c r="L126" s="2">
        <f t="shared" si="39"/>
        <v>124</v>
      </c>
      <c r="M126">
        <f t="shared" si="25"/>
        <v>4</v>
      </c>
      <c r="N126" s="2">
        <f t="shared" si="26"/>
        <v>1</v>
      </c>
      <c r="O126" s="2">
        <f t="shared" si="27"/>
        <v>1</v>
      </c>
      <c r="P126" s="6" t="b">
        <f t="shared" si="28"/>
        <v>1</v>
      </c>
      <c r="Q126" s="6">
        <f>IF(OR(M126=6,M126=7),0,IF(NOT(P126),0,IF(L126&lt;=$L$1,HLOOKUP(M126,Ouderschapsverlof!$S$40:$W$43,3,FALSE),0)))</f>
        <v>0</v>
      </c>
      <c r="R126" s="6">
        <f>IF(OR(M126=6,M126=7),0,IF(NOT(P126),IF(L126&lt;=$L$1,HLOOKUP(M126,Ouderschapsverlof!$S$40:$W$43,3,FALSE),0),0))</f>
        <v>0</v>
      </c>
      <c r="T126" s="2">
        <f t="shared" si="40"/>
        <v>124</v>
      </c>
      <c r="U126">
        <f t="shared" si="29"/>
        <v>4</v>
      </c>
      <c r="V126" s="2">
        <f t="shared" si="30"/>
        <v>1</v>
      </c>
      <c r="W126" s="2">
        <f t="shared" si="31"/>
        <v>1</v>
      </c>
      <c r="X126" s="6" t="b">
        <f t="shared" si="32"/>
        <v>1</v>
      </c>
      <c r="Y126" s="6">
        <f>IF(OR(U126=6,U126=7),0,IF(NOT(X126),0,IF(T126&lt;=$T$1,HLOOKUP(U126,Ouderschapsverlof!$S$55:$W$57,3,FALSE),0)))</f>
        <v>0</v>
      </c>
      <c r="Z126" s="6">
        <f>IF(OR(U126=6,U126=7),0,IF(NOT(X126),IF(T126&lt;=$T$1,HLOOKUP(U126,Ouderschapsverlof!$S$55:$W$57,3,FALSE),0),0))</f>
        <v>0</v>
      </c>
      <c r="AB126" s="2">
        <f t="shared" si="41"/>
        <v>124</v>
      </c>
      <c r="AC126">
        <f t="shared" si="33"/>
        <v>4</v>
      </c>
      <c r="AD126" s="2">
        <f t="shared" si="34"/>
        <v>1</v>
      </c>
      <c r="AE126" s="2">
        <f t="shared" si="35"/>
        <v>1</v>
      </c>
      <c r="AF126" s="6" t="b">
        <f t="shared" si="36"/>
        <v>1</v>
      </c>
      <c r="AG126" s="6">
        <f>IF(OR(AC126=6,AC126=7),0,IF(NOT(AF126),0,IF(AB126&lt;=$AB$1,HLOOKUP(AC126,Ouderschapsverlof!$S$67:$W$69,3,FALSE),0)))</f>
        <v>0</v>
      </c>
      <c r="AH126" s="6">
        <f>IF(OR(AC126=6,AC126=7),0,IF(NOT(AF126),IF(AB126&lt;=$AB$1,HLOOKUP(AC126,Ouderschapsverlof!$S$67:$W$69,3,FALSE),0),0))</f>
        <v>0</v>
      </c>
    </row>
    <row r="127" spans="1:34" x14ac:dyDescent="0.3">
      <c r="A127" s="2">
        <f t="shared" si="37"/>
        <v>125</v>
      </c>
      <c r="B127">
        <f t="shared" si="38"/>
        <v>5</v>
      </c>
      <c r="C127" s="2">
        <f t="shared" si="21"/>
        <v>1</v>
      </c>
      <c r="D127" s="2">
        <f t="shared" si="22"/>
        <v>1</v>
      </c>
      <c r="E127" s="6" t="b">
        <f t="shared" si="23"/>
        <v>1</v>
      </c>
      <c r="F127" s="6">
        <f>IF(OR(B127=6,B127=7),0,IF(NOT(E127),0,IF(A127&lt;=$A$1,HLOOKUP(B127,Ouderschapsverlof!$S$28:$W$30,3,FALSE),0)))</f>
        <v>0</v>
      </c>
      <c r="G127" s="6">
        <f>IF(OR(B127=6,B127=7),0,IF(NOT(E127),IF(A127&lt;=$A$1,HLOOKUP(B127,Ouderschapsverlof!$S$28:$W$30,3,FALSE),0),0))</f>
        <v>0</v>
      </c>
      <c r="H127" s="7">
        <f t="shared" si="24"/>
        <v>0</v>
      </c>
      <c r="L127" s="2">
        <f t="shared" si="39"/>
        <v>125</v>
      </c>
      <c r="M127">
        <f t="shared" si="25"/>
        <v>5</v>
      </c>
      <c r="N127" s="2">
        <f t="shared" si="26"/>
        <v>1</v>
      </c>
      <c r="O127" s="2">
        <f t="shared" si="27"/>
        <v>1</v>
      </c>
      <c r="P127" s="6" t="b">
        <f t="shared" si="28"/>
        <v>1</v>
      </c>
      <c r="Q127" s="6">
        <f>IF(OR(M127=6,M127=7),0,IF(NOT(P127),0,IF(L127&lt;=$L$1,HLOOKUP(M127,Ouderschapsverlof!$S$40:$W$43,3,FALSE),0)))</f>
        <v>0</v>
      </c>
      <c r="R127" s="6">
        <f>IF(OR(M127=6,M127=7),0,IF(NOT(P127),IF(L127&lt;=$L$1,HLOOKUP(M127,Ouderschapsverlof!$S$40:$W$43,3,FALSE),0),0))</f>
        <v>0</v>
      </c>
      <c r="T127" s="2">
        <f t="shared" si="40"/>
        <v>125</v>
      </c>
      <c r="U127">
        <f t="shared" si="29"/>
        <v>5</v>
      </c>
      <c r="V127" s="2">
        <f t="shared" si="30"/>
        <v>1</v>
      </c>
      <c r="W127" s="2">
        <f t="shared" si="31"/>
        <v>1</v>
      </c>
      <c r="X127" s="6" t="b">
        <f t="shared" si="32"/>
        <v>1</v>
      </c>
      <c r="Y127" s="6">
        <f>IF(OR(U127=6,U127=7),0,IF(NOT(X127),0,IF(T127&lt;=$T$1,HLOOKUP(U127,Ouderschapsverlof!$S$55:$W$57,3,FALSE),0)))</f>
        <v>0</v>
      </c>
      <c r="Z127" s="6">
        <f>IF(OR(U127=6,U127=7),0,IF(NOT(X127),IF(T127&lt;=$T$1,HLOOKUP(U127,Ouderschapsverlof!$S$55:$W$57,3,FALSE),0),0))</f>
        <v>0</v>
      </c>
      <c r="AB127" s="2">
        <f t="shared" si="41"/>
        <v>125</v>
      </c>
      <c r="AC127">
        <f t="shared" si="33"/>
        <v>5</v>
      </c>
      <c r="AD127" s="2">
        <f t="shared" si="34"/>
        <v>1</v>
      </c>
      <c r="AE127" s="2">
        <f t="shared" si="35"/>
        <v>1</v>
      </c>
      <c r="AF127" s="6" t="b">
        <f t="shared" si="36"/>
        <v>1</v>
      </c>
      <c r="AG127" s="6">
        <f>IF(OR(AC127=6,AC127=7),0,IF(NOT(AF127),0,IF(AB127&lt;=$AB$1,HLOOKUP(AC127,Ouderschapsverlof!$S$67:$W$69,3,FALSE),0)))</f>
        <v>0</v>
      </c>
      <c r="AH127" s="6">
        <f>IF(OR(AC127=6,AC127=7),0,IF(NOT(AF127),IF(AB127&lt;=$AB$1,HLOOKUP(AC127,Ouderschapsverlof!$S$67:$W$69,3,FALSE),0),0))</f>
        <v>0</v>
      </c>
    </row>
    <row r="128" spans="1:34" x14ac:dyDescent="0.3">
      <c r="A128" s="2">
        <f t="shared" si="37"/>
        <v>126</v>
      </c>
      <c r="B128">
        <f t="shared" si="38"/>
        <v>6</v>
      </c>
      <c r="C128" s="2">
        <f t="shared" si="21"/>
        <v>1</v>
      </c>
      <c r="D128" s="2">
        <f t="shared" si="22"/>
        <v>1</v>
      </c>
      <c r="E128" s="6" t="b">
        <f t="shared" si="23"/>
        <v>1</v>
      </c>
      <c r="F128" s="6">
        <f>IF(OR(B128=6,B128=7),0,IF(NOT(E128),0,IF(A128&lt;=$A$1,HLOOKUP(B128,Ouderschapsverlof!$S$28:$W$30,3,FALSE),0)))</f>
        <v>0</v>
      </c>
      <c r="G128" s="6">
        <f>IF(OR(B128=6,B128=7),0,IF(NOT(E128),IF(A128&lt;=$A$1,HLOOKUP(B128,Ouderschapsverlof!$S$28:$W$30,3,FALSE),0),0))</f>
        <v>0</v>
      </c>
      <c r="H128" s="7">
        <f t="shared" si="24"/>
        <v>0</v>
      </c>
      <c r="L128" s="2">
        <f t="shared" si="39"/>
        <v>126</v>
      </c>
      <c r="M128">
        <f t="shared" si="25"/>
        <v>6</v>
      </c>
      <c r="N128" s="2">
        <f t="shared" si="26"/>
        <v>1</v>
      </c>
      <c r="O128" s="2">
        <f t="shared" si="27"/>
        <v>1</v>
      </c>
      <c r="P128" s="6" t="b">
        <f t="shared" si="28"/>
        <v>1</v>
      </c>
      <c r="Q128" s="6">
        <f>IF(OR(M128=6,M128=7),0,IF(NOT(P128),0,IF(L128&lt;=$L$1,HLOOKUP(M128,Ouderschapsverlof!$S$40:$W$43,3,FALSE),0)))</f>
        <v>0</v>
      </c>
      <c r="R128" s="6">
        <f>IF(OR(M128=6,M128=7),0,IF(NOT(P128),IF(L128&lt;=$L$1,HLOOKUP(M128,Ouderschapsverlof!$S$40:$W$43,3,FALSE),0),0))</f>
        <v>0</v>
      </c>
      <c r="T128" s="2">
        <f t="shared" si="40"/>
        <v>126</v>
      </c>
      <c r="U128">
        <f t="shared" si="29"/>
        <v>6</v>
      </c>
      <c r="V128" s="2">
        <f t="shared" si="30"/>
        <v>1</v>
      </c>
      <c r="W128" s="2">
        <f t="shared" si="31"/>
        <v>1</v>
      </c>
      <c r="X128" s="6" t="b">
        <f t="shared" si="32"/>
        <v>1</v>
      </c>
      <c r="Y128" s="6">
        <f>IF(OR(U128=6,U128=7),0,IF(NOT(X128),0,IF(T128&lt;=$T$1,HLOOKUP(U128,Ouderschapsverlof!$S$55:$W$57,3,FALSE),0)))</f>
        <v>0</v>
      </c>
      <c r="Z128" s="6">
        <f>IF(OR(U128=6,U128=7),0,IF(NOT(X128),IF(T128&lt;=$T$1,HLOOKUP(U128,Ouderschapsverlof!$S$55:$W$57,3,FALSE),0),0))</f>
        <v>0</v>
      </c>
      <c r="AB128" s="2">
        <f t="shared" si="41"/>
        <v>126</v>
      </c>
      <c r="AC128">
        <f t="shared" si="33"/>
        <v>6</v>
      </c>
      <c r="AD128" s="2">
        <f t="shared" si="34"/>
        <v>1</v>
      </c>
      <c r="AE128" s="2">
        <f t="shared" si="35"/>
        <v>1</v>
      </c>
      <c r="AF128" s="6" t="b">
        <f t="shared" si="36"/>
        <v>1</v>
      </c>
      <c r="AG128" s="6">
        <f>IF(OR(AC128=6,AC128=7),0,IF(NOT(AF128),0,IF(AB128&lt;=$AB$1,HLOOKUP(AC128,Ouderschapsverlof!$S$67:$W$69,3,FALSE),0)))</f>
        <v>0</v>
      </c>
      <c r="AH128" s="6">
        <f>IF(OR(AC128=6,AC128=7),0,IF(NOT(AF128),IF(AB128&lt;=$AB$1,HLOOKUP(AC128,Ouderschapsverlof!$S$67:$W$69,3,FALSE),0),0))</f>
        <v>0</v>
      </c>
    </row>
    <row r="129" spans="1:34" x14ac:dyDescent="0.3">
      <c r="A129" s="2">
        <f t="shared" si="37"/>
        <v>127</v>
      </c>
      <c r="B129">
        <f t="shared" si="38"/>
        <v>7</v>
      </c>
      <c r="C129" s="2">
        <f t="shared" si="21"/>
        <v>1</v>
      </c>
      <c r="D129" s="2">
        <f t="shared" si="22"/>
        <v>1</v>
      </c>
      <c r="E129" s="6" t="b">
        <f t="shared" si="23"/>
        <v>1</v>
      </c>
      <c r="F129" s="6">
        <f>IF(OR(B129=6,B129=7),0,IF(NOT(E129),0,IF(A129&lt;=$A$1,HLOOKUP(B129,Ouderschapsverlof!$S$28:$W$30,3,FALSE),0)))</f>
        <v>0</v>
      </c>
      <c r="G129" s="6">
        <f>IF(OR(B129=6,B129=7),0,IF(NOT(E129),IF(A129&lt;=$A$1,HLOOKUP(B129,Ouderschapsverlof!$S$28:$W$30,3,FALSE),0),0))</f>
        <v>0</v>
      </c>
      <c r="H129" s="7">
        <f t="shared" si="24"/>
        <v>0</v>
      </c>
      <c r="L129" s="2">
        <f t="shared" si="39"/>
        <v>127</v>
      </c>
      <c r="M129">
        <f t="shared" si="25"/>
        <v>7</v>
      </c>
      <c r="N129" s="2">
        <f t="shared" si="26"/>
        <v>1</v>
      </c>
      <c r="O129" s="2">
        <f t="shared" si="27"/>
        <v>1</v>
      </c>
      <c r="P129" s="6" t="b">
        <f t="shared" si="28"/>
        <v>1</v>
      </c>
      <c r="Q129" s="6">
        <f>IF(OR(M129=6,M129=7),0,IF(NOT(P129),0,IF(L129&lt;=$L$1,HLOOKUP(M129,Ouderschapsverlof!$S$40:$W$43,3,FALSE),0)))</f>
        <v>0</v>
      </c>
      <c r="R129" s="6">
        <f>IF(OR(M129=6,M129=7),0,IF(NOT(P129),IF(L129&lt;=$L$1,HLOOKUP(M129,Ouderschapsverlof!$S$40:$W$43,3,FALSE),0),0))</f>
        <v>0</v>
      </c>
      <c r="T129" s="2">
        <f t="shared" si="40"/>
        <v>127</v>
      </c>
      <c r="U129">
        <f t="shared" si="29"/>
        <v>7</v>
      </c>
      <c r="V129" s="2">
        <f t="shared" si="30"/>
        <v>1</v>
      </c>
      <c r="W129" s="2">
        <f t="shared" si="31"/>
        <v>1</v>
      </c>
      <c r="X129" s="6" t="b">
        <f t="shared" si="32"/>
        <v>1</v>
      </c>
      <c r="Y129" s="6">
        <f>IF(OR(U129=6,U129=7),0,IF(NOT(X129),0,IF(T129&lt;=$T$1,HLOOKUP(U129,Ouderschapsverlof!$S$55:$W$57,3,FALSE),0)))</f>
        <v>0</v>
      </c>
      <c r="Z129" s="6">
        <f>IF(OR(U129=6,U129=7),0,IF(NOT(X129),IF(T129&lt;=$T$1,HLOOKUP(U129,Ouderschapsverlof!$S$55:$W$57,3,FALSE),0),0))</f>
        <v>0</v>
      </c>
      <c r="AB129" s="2">
        <f t="shared" si="41"/>
        <v>127</v>
      </c>
      <c r="AC129">
        <f t="shared" si="33"/>
        <v>7</v>
      </c>
      <c r="AD129" s="2">
        <f t="shared" si="34"/>
        <v>1</v>
      </c>
      <c r="AE129" s="2">
        <f t="shared" si="35"/>
        <v>1</v>
      </c>
      <c r="AF129" s="6" t="b">
        <f t="shared" si="36"/>
        <v>1</v>
      </c>
      <c r="AG129" s="6">
        <f>IF(OR(AC129=6,AC129=7),0,IF(NOT(AF129),0,IF(AB129&lt;=$AB$1,HLOOKUP(AC129,Ouderschapsverlof!$S$67:$W$69,3,FALSE),0)))</f>
        <v>0</v>
      </c>
      <c r="AH129" s="6">
        <f>IF(OR(AC129=6,AC129=7),0,IF(NOT(AF129),IF(AB129&lt;=$AB$1,HLOOKUP(AC129,Ouderschapsverlof!$S$67:$W$69,3,FALSE),0),0))</f>
        <v>0</v>
      </c>
    </row>
    <row r="130" spans="1:34" x14ac:dyDescent="0.3">
      <c r="A130" s="2">
        <f t="shared" si="37"/>
        <v>128</v>
      </c>
      <c r="B130">
        <f t="shared" si="38"/>
        <v>1</v>
      </c>
      <c r="C130" s="2">
        <f t="shared" si="21"/>
        <v>1</v>
      </c>
      <c r="D130" s="2">
        <f t="shared" si="22"/>
        <v>1</v>
      </c>
      <c r="E130" s="6" t="b">
        <f t="shared" si="23"/>
        <v>1</v>
      </c>
      <c r="F130" s="6">
        <f>IF(OR(B130=6,B130=7),0,IF(NOT(E130),0,IF(A130&lt;=$A$1,HLOOKUP(B130,Ouderschapsverlof!$S$28:$W$30,3,FALSE),0)))</f>
        <v>0</v>
      </c>
      <c r="G130" s="6">
        <f>IF(OR(B130=6,B130=7),0,IF(NOT(E130),IF(A130&lt;=$A$1,HLOOKUP(B130,Ouderschapsverlof!$S$28:$W$30,3,FALSE),0),0))</f>
        <v>0</v>
      </c>
      <c r="H130" s="7">
        <f t="shared" si="24"/>
        <v>0</v>
      </c>
      <c r="L130" s="2">
        <f t="shared" si="39"/>
        <v>128</v>
      </c>
      <c r="M130">
        <f t="shared" si="25"/>
        <v>1</v>
      </c>
      <c r="N130" s="2">
        <f t="shared" si="26"/>
        <v>1</v>
      </c>
      <c r="O130" s="2">
        <f t="shared" si="27"/>
        <v>1</v>
      </c>
      <c r="P130" s="6" t="b">
        <f t="shared" si="28"/>
        <v>1</v>
      </c>
      <c r="Q130" s="6">
        <f>IF(OR(M130=6,M130=7),0,IF(NOT(P130),0,IF(L130&lt;=$L$1,HLOOKUP(M130,Ouderschapsverlof!$S$40:$W$43,3,FALSE),0)))</f>
        <v>0</v>
      </c>
      <c r="R130" s="6">
        <f>IF(OR(M130=6,M130=7),0,IF(NOT(P130),IF(L130&lt;=$L$1,HLOOKUP(M130,Ouderschapsverlof!$S$40:$W$43,3,FALSE),0),0))</f>
        <v>0</v>
      </c>
      <c r="T130" s="2">
        <f t="shared" si="40"/>
        <v>128</v>
      </c>
      <c r="U130">
        <f t="shared" si="29"/>
        <v>1</v>
      </c>
      <c r="V130" s="2">
        <f t="shared" si="30"/>
        <v>1</v>
      </c>
      <c r="W130" s="2">
        <f t="shared" si="31"/>
        <v>1</v>
      </c>
      <c r="X130" s="6" t="b">
        <f t="shared" si="32"/>
        <v>1</v>
      </c>
      <c r="Y130" s="6">
        <f>IF(OR(U130=6,U130=7),0,IF(NOT(X130),0,IF(T130&lt;=$T$1,HLOOKUP(U130,Ouderschapsverlof!$S$55:$W$57,3,FALSE),0)))</f>
        <v>0</v>
      </c>
      <c r="Z130" s="6">
        <f>IF(OR(U130=6,U130=7),0,IF(NOT(X130),IF(T130&lt;=$T$1,HLOOKUP(U130,Ouderschapsverlof!$S$55:$W$57,3,FALSE),0),0))</f>
        <v>0</v>
      </c>
      <c r="AB130" s="2">
        <f t="shared" si="41"/>
        <v>128</v>
      </c>
      <c r="AC130">
        <f t="shared" si="33"/>
        <v>1</v>
      </c>
      <c r="AD130" s="2">
        <f t="shared" si="34"/>
        <v>1</v>
      </c>
      <c r="AE130" s="2">
        <f t="shared" si="35"/>
        <v>1</v>
      </c>
      <c r="AF130" s="6" t="b">
        <f t="shared" si="36"/>
        <v>1</v>
      </c>
      <c r="AG130" s="6">
        <f>IF(OR(AC130=6,AC130=7),0,IF(NOT(AF130),0,IF(AB130&lt;=$AB$1,HLOOKUP(AC130,Ouderschapsverlof!$S$67:$W$69,3,FALSE),0)))</f>
        <v>0</v>
      </c>
      <c r="AH130" s="6">
        <f>IF(OR(AC130=6,AC130=7),0,IF(NOT(AF130),IF(AB130&lt;=$AB$1,HLOOKUP(AC130,Ouderschapsverlof!$S$67:$W$69,3,FALSE),0),0))</f>
        <v>0</v>
      </c>
    </row>
    <row r="131" spans="1:34" x14ac:dyDescent="0.3">
      <c r="A131" s="2">
        <f t="shared" si="37"/>
        <v>129</v>
      </c>
      <c r="B131">
        <f t="shared" si="38"/>
        <v>2</v>
      </c>
      <c r="C131" s="2">
        <f t="shared" ref="C131:C194" si="42">VLOOKUP(A131,$I$1:$I$61,1)</f>
        <v>1</v>
      </c>
      <c r="D131" s="2">
        <f t="shared" ref="D131:D194" si="43">VLOOKUP(A131,$I$1:$J$61,2)</f>
        <v>1</v>
      </c>
      <c r="E131" s="6" t="b">
        <f t="shared" ref="E131:E194" si="44">IF(AND(A131&gt;=C131,A131&lt;=D131),FALSE,TRUE)</f>
        <v>1</v>
      </c>
      <c r="F131" s="6">
        <f>IF(OR(B131=6,B131=7),0,IF(NOT(E131),0,IF(A131&lt;=$A$1,HLOOKUP(B131,Ouderschapsverlof!$S$28:$W$30,3,FALSE),0)))</f>
        <v>0</v>
      </c>
      <c r="G131" s="6">
        <f>IF(OR(B131=6,B131=7),0,IF(NOT(E131),IF(A131&lt;=$A$1,HLOOKUP(B131,Ouderschapsverlof!$S$28:$W$30,3,FALSE),0),0))</f>
        <v>0</v>
      </c>
      <c r="H131" s="7">
        <f t="shared" ref="H131:H194" si="45">IF(ISNUMBER(I131),IF(J131&lt;J130,1,0),0)</f>
        <v>0</v>
      </c>
      <c r="L131" s="2">
        <f t="shared" si="39"/>
        <v>129</v>
      </c>
      <c r="M131">
        <f t="shared" ref="M131:M194" si="46">WEEKDAY(L131,2)</f>
        <v>2</v>
      </c>
      <c r="N131" s="2">
        <f t="shared" ref="N131:N194" si="47">VLOOKUP(L131,$I$1:$I$61,1)</f>
        <v>1</v>
      </c>
      <c r="O131" s="2">
        <f t="shared" ref="O131:O194" si="48">VLOOKUP(L131,$I$1:$J$61,2)</f>
        <v>1</v>
      </c>
      <c r="P131" s="6" t="b">
        <f t="shared" ref="P131:P194" si="49">IF(AND(L131&gt;=N131,L131&lt;=O131),FALSE,TRUE)</f>
        <v>1</v>
      </c>
      <c r="Q131" s="6">
        <f>IF(OR(M131=6,M131=7),0,IF(NOT(P131),0,IF(L131&lt;=$L$1,HLOOKUP(M131,Ouderschapsverlof!$S$40:$W$43,3,FALSE),0)))</f>
        <v>0</v>
      </c>
      <c r="R131" s="6">
        <f>IF(OR(M131=6,M131=7),0,IF(NOT(P131),IF(L131&lt;=$L$1,HLOOKUP(M131,Ouderschapsverlof!$S$40:$W$43,3,FALSE),0),0))</f>
        <v>0</v>
      </c>
      <c r="T131" s="2">
        <f t="shared" si="40"/>
        <v>129</v>
      </c>
      <c r="U131">
        <f t="shared" ref="U131:U194" si="50">WEEKDAY(T131,2)</f>
        <v>2</v>
      </c>
      <c r="V131" s="2">
        <f t="shared" ref="V131:V194" si="51">VLOOKUP(T131,$I$1:$I$61,1)</f>
        <v>1</v>
      </c>
      <c r="W131" s="2">
        <f t="shared" ref="W131:W194" si="52">VLOOKUP(T131,$I$1:$J$61,2)</f>
        <v>1</v>
      </c>
      <c r="X131" s="6" t="b">
        <f t="shared" ref="X131:X194" si="53">IF(AND(T131&gt;=V131,T131&lt;=W131),FALSE,TRUE)</f>
        <v>1</v>
      </c>
      <c r="Y131" s="6">
        <f>IF(OR(U131=6,U131=7),0,IF(NOT(X131),0,IF(T131&lt;=$T$1,HLOOKUP(U131,Ouderschapsverlof!$S$55:$W$57,3,FALSE),0)))</f>
        <v>0</v>
      </c>
      <c r="Z131" s="6">
        <f>IF(OR(U131=6,U131=7),0,IF(NOT(X131),IF(T131&lt;=$T$1,HLOOKUP(U131,Ouderschapsverlof!$S$55:$W$57,3,FALSE),0),0))</f>
        <v>0</v>
      </c>
      <c r="AB131" s="2">
        <f t="shared" si="41"/>
        <v>129</v>
      </c>
      <c r="AC131">
        <f t="shared" ref="AC131:AC194" si="54">WEEKDAY(AB131,2)</f>
        <v>2</v>
      </c>
      <c r="AD131" s="2">
        <f t="shared" ref="AD131:AD194" si="55">VLOOKUP(AB131,$I$1:$I$61,1)</f>
        <v>1</v>
      </c>
      <c r="AE131" s="2">
        <f t="shared" ref="AE131:AE194" si="56">VLOOKUP(AB131,$I$1:$J$61,2)</f>
        <v>1</v>
      </c>
      <c r="AF131" s="6" t="b">
        <f t="shared" ref="AF131:AF194" si="57">IF(AND(AB131&gt;=AD131,AB131&lt;=AE131),FALSE,TRUE)</f>
        <v>1</v>
      </c>
      <c r="AG131" s="6">
        <f>IF(OR(AC131=6,AC131=7),0,IF(NOT(AF131),0,IF(AB131&lt;=$AB$1,HLOOKUP(AC131,Ouderschapsverlof!$S$67:$W$69,3,FALSE),0)))</f>
        <v>0</v>
      </c>
      <c r="AH131" s="6">
        <f>IF(OR(AC131=6,AC131=7),0,IF(NOT(AF131),IF(AB131&lt;=$AB$1,HLOOKUP(AC131,Ouderschapsverlof!$S$67:$W$69,3,FALSE),0),0))</f>
        <v>0</v>
      </c>
    </row>
    <row r="132" spans="1:34" x14ac:dyDescent="0.3">
      <c r="A132" s="2">
        <f t="shared" ref="A132:A195" si="58">A131+1</f>
        <v>130</v>
      </c>
      <c r="B132">
        <f t="shared" ref="B132:B195" si="59">WEEKDAY(A132,2)</f>
        <v>3</v>
      </c>
      <c r="C132" s="2">
        <f t="shared" si="42"/>
        <v>1</v>
      </c>
      <c r="D132" s="2">
        <f t="shared" si="43"/>
        <v>1</v>
      </c>
      <c r="E132" s="6" t="b">
        <f t="shared" si="44"/>
        <v>1</v>
      </c>
      <c r="F132" s="6">
        <f>IF(OR(B132=6,B132=7),0,IF(NOT(E132),0,IF(A132&lt;=$A$1,HLOOKUP(B132,Ouderschapsverlof!$S$28:$W$30,3,FALSE),0)))</f>
        <v>0</v>
      </c>
      <c r="G132" s="6">
        <f>IF(OR(B132=6,B132=7),0,IF(NOT(E132),IF(A132&lt;=$A$1,HLOOKUP(B132,Ouderschapsverlof!$S$28:$W$30,3,FALSE),0),0))</f>
        <v>0</v>
      </c>
      <c r="H132" s="7">
        <f t="shared" si="45"/>
        <v>0</v>
      </c>
      <c r="L132" s="2">
        <f t="shared" ref="L132:L195" si="60">L131+1</f>
        <v>130</v>
      </c>
      <c r="M132">
        <f t="shared" si="46"/>
        <v>3</v>
      </c>
      <c r="N132" s="2">
        <f t="shared" si="47"/>
        <v>1</v>
      </c>
      <c r="O132" s="2">
        <f t="shared" si="48"/>
        <v>1</v>
      </c>
      <c r="P132" s="6" t="b">
        <f t="shared" si="49"/>
        <v>1</v>
      </c>
      <c r="Q132" s="6">
        <f>IF(OR(M132=6,M132=7),0,IF(NOT(P132),0,IF(L132&lt;=$L$1,HLOOKUP(M132,Ouderschapsverlof!$S$40:$W$43,3,FALSE),0)))</f>
        <v>0</v>
      </c>
      <c r="R132" s="6">
        <f>IF(OR(M132=6,M132=7),0,IF(NOT(P132),IF(L132&lt;=$L$1,HLOOKUP(M132,Ouderschapsverlof!$S$40:$W$43,3,FALSE),0),0))</f>
        <v>0</v>
      </c>
      <c r="T132" s="2">
        <f t="shared" ref="T132:T195" si="61">+T131+1</f>
        <v>130</v>
      </c>
      <c r="U132">
        <f t="shared" si="50"/>
        <v>3</v>
      </c>
      <c r="V132" s="2">
        <f t="shared" si="51"/>
        <v>1</v>
      </c>
      <c r="W132" s="2">
        <f t="shared" si="52"/>
        <v>1</v>
      </c>
      <c r="X132" s="6" t="b">
        <f t="shared" si="53"/>
        <v>1</v>
      </c>
      <c r="Y132" s="6">
        <f>IF(OR(U132=6,U132=7),0,IF(NOT(X132),0,IF(T132&lt;=$T$1,HLOOKUP(U132,Ouderschapsverlof!$S$55:$W$57,3,FALSE),0)))</f>
        <v>0</v>
      </c>
      <c r="Z132" s="6">
        <f>IF(OR(U132=6,U132=7),0,IF(NOT(X132),IF(T132&lt;=$T$1,HLOOKUP(U132,Ouderschapsverlof!$S$55:$W$57,3,FALSE),0),0))</f>
        <v>0</v>
      </c>
      <c r="AB132" s="2">
        <f t="shared" ref="AB132:AB195" si="62">+AB131+1</f>
        <v>130</v>
      </c>
      <c r="AC132">
        <f t="shared" si="54"/>
        <v>3</v>
      </c>
      <c r="AD132" s="2">
        <f t="shared" si="55"/>
        <v>1</v>
      </c>
      <c r="AE132" s="2">
        <f t="shared" si="56"/>
        <v>1</v>
      </c>
      <c r="AF132" s="6" t="b">
        <f t="shared" si="57"/>
        <v>1</v>
      </c>
      <c r="AG132" s="6">
        <f>IF(OR(AC132=6,AC132=7),0,IF(NOT(AF132),0,IF(AB132&lt;=$AB$1,HLOOKUP(AC132,Ouderschapsverlof!$S$67:$W$69,3,FALSE),0)))</f>
        <v>0</v>
      </c>
      <c r="AH132" s="6">
        <f>IF(OR(AC132=6,AC132=7),0,IF(NOT(AF132),IF(AB132&lt;=$AB$1,HLOOKUP(AC132,Ouderschapsverlof!$S$67:$W$69,3,FALSE),0),0))</f>
        <v>0</v>
      </c>
    </row>
    <row r="133" spans="1:34" x14ac:dyDescent="0.3">
      <c r="A133" s="2">
        <f t="shared" si="58"/>
        <v>131</v>
      </c>
      <c r="B133">
        <f t="shared" si="59"/>
        <v>4</v>
      </c>
      <c r="C133" s="2">
        <f t="shared" si="42"/>
        <v>1</v>
      </c>
      <c r="D133" s="2">
        <f t="shared" si="43"/>
        <v>1</v>
      </c>
      <c r="E133" s="6" t="b">
        <f t="shared" si="44"/>
        <v>1</v>
      </c>
      <c r="F133" s="6">
        <f>IF(OR(B133=6,B133=7),0,IF(NOT(E133),0,IF(A133&lt;=$A$1,HLOOKUP(B133,Ouderschapsverlof!$S$28:$W$30,3,FALSE),0)))</f>
        <v>0</v>
      </c>
      <c r="G133" s="6">
        <f>IF(OR(B133=6,B133=7),0,IF(NOT(E133),IF(A133&lt;=$A$1,HLOOKUP(B133,Ouderschapsverlof!$S$28:$W$30,3,FALSE),0),0))</f>
        <v>0</v>
      </c>
      <c r="H133" s="7">
        <f t="shared" si="45"/>
        <v>0</v>
      </c>
      <c r="L133" s="2">
        <f t="shared" si="60"/>
        <v>131</v>
      </c>
      <c r="M133">
        <f t="shared" si="46"/>
        <v>4</v>
      </c>
      <c r="N133" s="2">
        <f t="shared" si="47"/>
        <v>1</v>
      </c>
      <c r="O133" s="2">
        <f t="shared" si="48"/>
        <v>1</v>
      </c>
      <c r="P133" s="6" t="b">
        <f t="shared" si="49"/>
        <v>1</v>
      </c>
      <c r="Q133" s="6">
        <f>IF(OR(M133=6,M133=7),0,IF(NOT(P133),0,IF(L133&lt;=$L$1,HLOOKUP(M133,Ouderschapsverlof!$S$40:$W$43,3,FALSE),0)))</f>
        <v>0</v>
      </c>
      <c r="R133" s="6">
        <f>IF(OR(M133=6,M133=7),0,IF(NOT(P133),IF(L133&lt;=$L$1,HLOOKUP(M133,Ouderschapsverlof!$S$40:$W$43,3,FALSE),0),0))</f>
        <v>0</v>
      </c>
      <c r="T133" s="2">
        <f t="shared" si="61"/>
        <v>131</v>
      </c>
      <c r="U133">
        <f t="shared" si="50"/>
        <v>4</v>
      </c>
      <c r="V133" s="2">
        <f t="shared" si="51"/>
        <v>1</v>
      </c>
      <c r="W133" s="2">
        <f t="shared" si="52"/>
        <v>1</v>
      </c>
      <c r="X133" s="6" t="b">
        <f t="shared" si="53"/>
        <v>1</v>
      </c>
      <c r="Y133" s="6">
        <f>IF(OR(U133=6,U133=7),0,IF(NOT(X133),0,IF(T133&lt;=$T$1,HLOOKUP(U133,Ouderschapsverlof!$S$55:$W$57,3,FALSE),0)))</f>
        <v>0</v>
      </c>
      <c r="Z133" s="6">
        <f>IF(OR(U133=6,U133=7),0,IF(NOT(X133),IF(T133&lt;=$T$1,HLOOKUP(U133,Ouderschapsverlof!$S$55:$W$57,3,FALSE),0),0))</f>
        <v>0</v>
      </c>
      <c r="AB133" s="2">
        <f t="shared" si="62"/>
        <v>131</v>
      </c>
      <c r="AC133">
        <f t="shared" si="54"/>
        <v>4</v>
      </c>
      <c r="AD133" s="2">
        <f t="shared" si="55"/>
        <v>1</v>
      </c>
      <c r="AE133" s="2">
        <f t="shared" si="56"/>
        <v>1</v>
      </c>
      <c r="AF133" s="6" t="b">
        <f t="shared" si="57"/>
        <v>1</v>
      </c>
      <c r="AG133" s="6">
        <f>IF(OR(AC133=6,AC133=7),0,IF(NOT(AF133),0,IF(AB133&lt;=$AB$1,HLOOKUP(AC133,Ouderschapsverlof!$S$67:$W$69,3,FALSE),0)))</f>
        <v>0</v>
      </c>
      <c r="AH133" s="6">
        <f>IF(OR(AC133=6,AC133=7),0,IF(NOT(AF133),IF(AB133&lt;=$AB$1,HLOOKUP(AC133,Ouderschapsverlof!$S$67:$W$69,3,FALSE),0),0))</f>
        <v>0</v>
      </c>
    </row>
    <row r="134" spans="1:34" x14ac:dyDescent="0.3">
      <c r="A134" s="2">
        <f t="shared" si="58"/>
        <v>132</v>
      </c>
      <c r="B134">
        <f t="shared" si="59"/>
        <v>5</v>
      </c>
      <c r="C134" s="2">
        <f t="shared" si="42"/>
        <v>1</v>
      </c>
      <c r="D134" s="2">
        <f t="shared" si="43"/>
        <v>1</v>
      </c>
      <c r="E134" s="6" t="b">
        <f t="shared" si="44"/>
        <v>1</v>
      </c>
      <c r="F134" s="6">
        <f>IF(OR(B134=6,B134=7),0,IF(NOT(E134),0,IF(A134&lt;=$A$1,HLOOKUP(B134,Ouderschapsverlof!$S$28:$W$30,3,FALSE),0)))</f>
        <v>0</v>
      </c>
      <c r="G134" s="6">
        <f>IF(OR(B134=6,B134=7),0,IF(NOT(E134),IF(A134&lt;=$A$1,HLOOKUP(B134,Ouderschapsverlof!$S$28:$W$30,3,FALSE),0),0))</f>
        <v>0</v>
      </c>
      <c r="H134" s="7">
        <f t="shared" si="45"/>
        <v>0</v>
      </c>
      <c r="L134" s="2">
        <f t="shared" si="60"/>
        <v>132</v>
      </c>
      <c r="M134">
        <f t="shared" si="46"/>
        <v>5</v>
      </c>
      <c r="N134" s="2">
        <f t="shared" si="47"/>
        <v>1</v>
      </c>
      <c r="O134" s="2">
        <f t="shared" si="48"/>
        <v>1</v>
      </c>
      <c r="P134" s="6" t="b">
        <f t="shared" si="49"/>
        <v>1</v>
      </c>
      <c r="Q134" s="6">
        <f>IF(OR(M134=6,M134=7),0,IF(NOT(P134),0,IF(L134&lt;=$L$1,HLOOKUP(M134,Ouderschapsverlof!$S$40:$W$43,3,FALSE),0)))</f>
        <v>0</v>
      </c>
      <c r="R134" s="6">
        <f>IF(OR(M134=6,M134=7),0,IF(NOT(P134),IF(L134&lt;=$L$1,HLOOKUP(M134,Ouderschapsverlof!$S$40:$W$43,3,FALSE),0),0))</f>
        <v>0</v>
      </c>
      <c r="T134" s="2">
        <f t="shared" si="61"/>
        <v>132</v>
      </c>
      <c r="U134">
        <f t="shared" si="50"/>
        <v>5</v>
      </c>
      <c r="V134" s="2">
        <f t="shared" si="51"/>
        <v>1</v>
      </c>
      <c r="W134" s="2">
        <f t="shared" si="52"/>
        <v>1</v>
      </c>
      <c r="X134" s="6" t="b">
        <f t="shared" si="53"/>
        <v>1</v>
      </c>
      <c r="Y134" s="6">
        <f>IF(OR(U134=6,U134=7),0,IF(NOT(X134),0,IF(T134&lt;=$T$1,HLOOKUP(U134,Ouderschapsverlof!$S$55:$W$57,3,FALSE),0)))</f>
        <v>0</v>
      </c>
      <c r="Z134" s="6">
        <f>IF(OR(U134=6,U134=7),0,IF(NOT(X134),IF(T134&lt;=$T$1,HLOOKUP(U134,Ouderschapsverlof!$S$55:$W$57,3,FALSE),0),0))</f>
        <v>0</v>
      </c>
      <c r="AB134" s="2">
        <f t="shared" si="62"/>
        <v>132</v>
      </c>
      <c r="AC134">
        <f t="shared" si="54"/>
        <v>5</v>
      </c>
      <c r="AD134" s="2">
        <f t="shared" si="55"/>
        <v>1</v>
      </c>
      <c r="AE134" s="2">
        <f t="shared" si="56"/>
        <v>1</v>
      </c>
      <c r="AF134" s="6" t="b">
        <f t="shared" si="57"/>
        <v>1</v>
      </c>
      <c r="AG134" s="6">
        <f>IF(OR(AC134=6,AC134=7),0,IF(NOT(AF134),0,IF(AB134&lt;=$AB$1,HLOOKUP(AC134,Ouderschapsverlof!$S$67:$W$69,3,FALSE),0)))</f>
        <v>0</v>
      </c>
      <c r="AH134" s="6">
        <f>IF(OR(AC134=6,AC134=7),0,IF(NOT(AF134),IF(AB134&lt;=$AB$1,HLOOKUP(AC134,Ouderschapsverlof!$S$67:$W$69,3,FALSE),0),0))</f>
        <v>0</v>
      </c>
    </row>
    <row r="135" spans="1:34" x14ac:dyDescent="0.3">
      <c r="A135" s="2">
        <f t="shared" si="58"/>
        <v>133</v>
      </c>
      <c r="B135">
        <f t="shared" si="59"/>
        <v>6</v>
      </c>
      <c r="C135" s="2">
        <f t="shared" si="42"/>
        <v>1</v>
      </c>
      <c r="D135" s="2">
        <f t="shared" si="43"/>
        <v>1</v>
      </c>
      <c r="E135" s="6" t="b">
        <f t="shared" si="44"/>
        <v>1</v>
      </c>
      <c r="F135" s="6">
        <f>IF(OR(B135=6,B135=7),0,IF(NOT(E135),0,IF(A135&lt;=$A$1,HLOOKUP(B135,Ouderschapsverlof!$S$28:$W$30,3,FALSE),0)))</f>
        <v>0</v>
      </c>
      <c r="G135" s="6">
        <f>IF(OR(B135=6,B135=7),0,IF(NOT(E135),IF(A135&lt;=$A$1,HLOOKUP(B135,Ouderschapsverlof!$S$28:$W$30,3,FALSE),0),0))</f>
        <v>0</v>
      </c>
      <c r="H135" s="7">
        <f t="shared" si="45"/>
        <v>0</v>
      </c>
      <c r="L135" s="2">
        <f t="shared" si="60"/>
        <v>133</v>
      </c>
      <c r="M135">
        <f t="shared" si="46"/>
        <v>6</v>
      </c>
      <c r="N135" s="2">
        <f t="shared" si="47"/>
        <v>1</v>
      </c>
      <c r="O135" s="2">
        <f t="shared" si="48"/>
        <v>1</v>
      </c>
      <c r="P135" s="6" t="b">
        <f t="shared" si="49"/>
        <v>1</v>
      </c>
      <c r="Q135" s="6">
        <f>IF(OR(M135=6,M135=7),0,IF(NOT(P135),0,IF(L135&lt;=$L$1,HLOOKUP(M135,Ouderschapsverlof!$S$40:$W$43,3,FALSE),0)))</f>
        <v>0</v>
      </c>
      <c r="R135" s="6">
        <f>IF(OR(M135=6,M135=7),0,IF(NOT(P135),IF(L135&lt;=$L$1,HLOOKUP(M135,Ouderschapsverlof!$S$40:$W$43,3,FALSE),0),0))</f>
        <v>0</v>
      </c>
      <c r="T135" s="2">
        <f t="shared" si="61"/>
        <v>133</v>
      </c>
      <c r="U135">
        <f t="shared" si="50"/>
        <v>6</v>
      </c>
      <c r="V135" s="2">
        <f t="shared" si="51"/>
        <v>1</v>
      </c>
      <c r="W135" s="2">
        <f t="shared" si="52"/>
        <v>1</v>
      </c>
      <c r="X135" s="6" t="b">
        <f t="shared" si="53"/>
        <v>1</v>
      </c>
      <c r="Y135" s="6">
        <f>IF(OR(U135=6,U135=7),0,IF(NOT(X135),0,IF(T135&lt;=$T$1,HLOOKUP(U135,Ouderschapsverlof!$S$55:$W$57,3,FALSE),0)))</f>
        <v>0</v>
      </c>
      <c r="Z135" s="6">
        <f>IF(OR(U135=6,U135=7),0,IF(NOT(X135),IF(T135&lt;=$T$1,HLOOKUP(U135,Ouderschapsverlof!$S$55:$W$57,3,FALSE),0),0))</f>
        <v>0</v>
      </c>
      <c r="AB135" s="2">
        <f t="shared" si="62"/>
        <v>133</v>
      </c>
      <c r="AC135">
        <f t="shared" si="54"/>
        <v>6</v>
      </c>
      <c r="AD135" s="2">
        <f t="shared" si="55"/>
        <v>1</v>
      </c>
      <c r="AE135" s="2">
        <f t="shared" si="56"/>
        <v>1</v>
      </c>
      <c r="AF135" s="6" t="b">
        <f t="shared" si="57"/>
        <v>1</v>
      </c>
      <c r="AG135" s="6">
        <f>IF(OR(AC135=6,AC135=7),0,IF(NOT(AF135),0,IF(AB135&lt;=$AB$1,HLOOKUP(AC135,Ouderschapsverlof!$S$67:$W$69,3,FALSE),0)))</f>
        <v>0</v>
      </c>
      <c r="AH135" s="6">
        <f>IF(OR(AC135=6,AC135=7),0,IF(NOT(AF135),IF(AB135&lt;=$AB$1,HLOOKUP(AC135,Ouderschapsverlof!$S$67:$W$69,3,FALSE),0),0))</f>
        <v>0</v>
      </c>
    </row>
    <row r="136" spans="1:34" x14ac:dyDescent="0.3">
      <c r="A136" s="2">
        <f t="shared" si="58"/>
        <v>134</v>
      </c>
      <c r="B136">
        <f t="shared" si="59"/>
        <v>7</v>
      </c>
      <c r="C136" s="2">
        <f t="shared" si="42"/>
        <v>1</v>
      </c>
      <c r="D136" s="2">
        <f t="shared" si="43"/>
        <v>1</v>
      </c>
      <c r="E136" s="6" t="b">
        <f t="shared" si="44"/>
        <v>1</v>
      </c>
      <c r="F136" s="6">
        <f>IF(OR(B136=6,B136=7),0,IF(NOT(E136),0,IF(A136&lt;=$A$1,HLOOKUP(B136,Ouderschapsverlof!$S$28:$W$30,3,FALSE),0)))</f>
        <v>0</v>
      </c>
      <c r="G136" s="6">
        <f>IF(OR(B136=6,B136=7),0,IF(NOT(E136),IF(A136&lt;=$A$1,HLOOKUP(B136,Ouderschapsverlof!$S$28:$W$30,3,FALSE),0),0))</f>
        <v>0</v>
      </c>
      <c r="H136" s="7">
        <f t="shared" si="45"/>
        <v>0</v>
      </c>
      <c r="L136" s="2">
        <f t="shared" si="60"/>
        <v>134</v>
      </c>
      <c r="M136">
        <f t="shared" si="46"/>
        <v>7</v>
      </c>
      <c r="N136" s="2">
        <f t="shared" si="47"/>
        <v>1</v>
      </c>
      <c r="O136" s="2">
        <f t="shared" si="48"/>
        <v>1</v>
      </c>
      <c r="P136" s="6" t="b">
        <f t="shared" si="49"/>
        <v>1</v>
      </c>
      <c r="Q136" s="6">
        <f>IF(OR(M136=6,M136=7),0,IF(NOT(P136),0,IF(L136&lt;=$L$1,HLOOKUP(M136,Ouderschapsverlof!$S$40:$W$43,3,FALSE),0)))</f>
        <v>0</v>
      </c>
      <c r="R136" s="6">
        <f>IF(OR(M136=6,M136=7),0,IF(NOT(P136),IF(L136&lt;=$L$1,HLOOKUP(M136,Ouderschapsverlof!$S$40:$W$43,3,FALSE),0),0))</f>
        <v>0</v>
      </c>
      <c r="T136" s="2">
        <f t="shared" si="61"/>
        <v>134</v>
      </c>
      <c r="U136">
        <f t="shared" si="50"/>
        <v>7</v>
      </c>
      <c r="V136" s="2">
        <f t="shared" si="51"/>
        <v>1</v>
      </c>
      <c r="W136" s="2">
        <f t="shared" si="52"/>
        <v>1</v>
      </c>
      <c r="X136" s="6" t="b">
        <f t="shared" si="53"/>
        <v>1</v>
      </c>
      <c r="Y136" s="6">
        <f>IF(OR(U136=6,U136=7),0,IF(NOT(X136),0,IF(T136&lt;=$T$1,HLOOKUP(U136,Ouderschapsverlof!$S$55:$W$57,3,FALSE),0)))</f>
        <v>0</v>
      </c>
      <c r="Z136" s="6">
        <f>IF(OR(U136=6,U136=7),0,IF(NOT(X136),IF(T136&lt;=$T$1,HLOOKUP(U136,Ouderschapsverlof!$S$55:$W$57,3,FALSE),0),0))</f>
        <v>0</v>
      </c>
      <c r="AB136" s="2">
        <f t="shared" si="62"/>
        <v>134</v>
      </c>
      <c r="AC136">
        <f t="shared" si="54"/>
        <v>7</v>
      </c>
      <c r="AD136" s="2">
        <f t="shared" si="55"/>
        <v>1</v>
      </c>
      <c r="AE136" s="2">
        <f t="shared" si="56"/>
        <v>1</v>
      </c>
      <c r="AF136" s="6" t="b">
        <f t="shared" si="57"/>
        <v>1</v>
      </c>
      <c r="AG136" s="6">
        <f>IF(OR(AC136=6,AC136=7),0,IF(NOT(AF136),0,IF(AB136&lt;=$AB$1,HLOOKUP(AC136,Ouderschapsverlof!$S$67:$W$69,3,FALSE),0)))</f>
        <v>0</v>
      </c>
      <c r="AH136" s="6">
        <f>IF(OR(AC136=6,AC136=7),0,IF(NOT(AF136),IF(AB136&lt;=$AB$1,HLOOKUP(AC136,Ouderschapsverlof!$S$67:$W$69,3,FALSE),0),0))</f>
        <v>0</v>
      </c>
    </row>
    <row r="137" spans="1:34" x14ac:dyDescent="0.3">
      <c r="A137" s="2">
        <f t="shared" si="58"/>
        <v>135</v>
      </c>
      <c r="B137">
        <f t="shared" si="59"/>
        <v>1</v>
      </c>
      <c r="C137" s="2">
        <f t="shared" si="42"/>
        <v>1</v>
      </c>
      <c r="D137" s="2">
        <f t="shared" si="43"/>
        <v>1</v>
      </c>
      <c r="E137" s="6" t="b">
        <f t="shared" si="44"/>
        <v>1</v>
      </c>
      <c r="F137" s="6">
        <f>IF(OR(B137=6,B137=7),0,IF(NOT(E137),0,IF(A137&lt;=$A$1,HLOOKUP(B137,Ouderschapsverlof!$S$28:$W$30,3,FALSE),0)))</f>
        <v>0</v>
      </c>
      <c r="G137" s="6">
        <f>IF(OR(B137=6,B137=7),0,IF(NOT(E137),IF(A137&lt;=$A$1,HLOOKUP(B137,Ouderschapsverlof!$S$28:$W$30,3,FALSE),0),0))</f>
        <v>0</v>
      </c>
      <c r="H137" s="7">
        <f t="shared" si="45"/>
        <v>0</v>
      </c>
      <c r="L137" s="2">
        <f t="shared" si="60"/>
        <v>135</v>
      </c>
      <c r="M137">
        <f t="shared" si="46"/>
        <v>1</v>
      </c>
      <c r="N137" s="2">
        <f t="shared" si="47"/>
        <v>1</v>
      </c>
      <c r="O137" s="2">
        <f t="shared" si="48"/>
        <v>1</v>
      </c>
      <c r="P137" s="6" t="b">
        <f t="shared" si="49"/>
        <v>1</v>
      </c>
      <c r="Q137" s="6">
        <f>IF(OR(M137=6,M137=7),0,IF(NOT(P137),0,IF(L137&lt;=$L$1,HLOOKUP(M137,Ouderschapsverlof!$S$40:$W$43,3,FALSE),0)))</f>
        <v>0</v>
      </c>
      <c r="R137" s="6">
        <f>IF(OR(M137=6,M137=7),0,IF(NOT(P137),IF(L137&lt;=$L$1,HLOOKUP(M137,Ouderschapsverlof!$S$40:$W$43,3,FALSE),0),0))</f>
        <v>0</v>
      </c>
      <c r="T137" s="2">
        <f t="shared" si="61"/>
        <v>135</v>
      </c>
      <c r="U137">
        <f t="shared" si="50"/>
        <v>1</v>
      </c>
      <c r="V137" s="2">
        <f t="shared" si="51"/>
        <v>1</v>
      </c>
      <c r="W137" s="2">
        <f t="shared" si="52"/>
        <v>1</v>
      </c>
      <c r="X137" s="6" t="b">
        <f t="shared" si="53"/>
        <v>1</v>
      </c>
      <c r="Y137" s="6">
        <f>IF(OR(U137=6,U137=7),0,IF(NOT(X137),0,IF(T137&lt;=$T$1,HLOOKUP(U137,Ouderschapsverlof!$S$55:$W$57,3,FALSE),0)))</f>
        <v>0</v>
      </c>
      <c r="Z137" s="6">
        <f>IF(OR(U137=6,U137=7),0,IF(NOT(X137),IF(T137&lt;=$T$1,HLOOKUP(U137,Ouderschapsverlof!$S$55:$W$57,3,FALSE),0),0))</f>
        <v>0</v>
      </c>
      <c r="AB137" s="2">
        <f t="shared" si="62"/>
        <v>135</v>
      </c>
      <c r="AC137">
        <f t="shared" si="54"/>
        <v>1</v>
      </c>
      <c r="AD137" s="2">
        <f t="shared" si="55"/>
        <v>1</v>
      </c>
      <c r="AE137" s="2">
        <f t="shared" si="56"/>
        <v>1</v>
      </c>
      <c r="AF137" s="6" t="b">
        <f t="shared" si="57"/>
        <v>1</v>
      </c>
      <c r="AG137" s="6">
        <f>IF(OR(AC137=6,AC137=7),0,IF(NOT(AF137),0,IF(AB137&lt;=$AB$1,HLOOKUP(AC137,Ouderschapsverlof!$S$67:$W$69,3,FALSE),0)))</f>
        <v>0</v>
      </c>
      <c r="AH137" s="6">
        <f>IF(OR(AC137=6,AC137=7),0,IF(NOT(AF137),IF(AB137&lt;=$AB$1,HLOOKUP(AC137,Ouderschapsverlof!$S$67:$W$69,3,FALSE),0),0))</f>
        <v>0</v>
      </c>
    </row>
    <row r="138" spans="1:34" x14ac:dyDescent="0.3">
      <c r="A138" s="2">
        <f t="shared" si="58"/>
        <v>136</v>
      </c>
      <c r="B138">
        <f t="shared" si="59"/>
        <v>2</v>
      </c>
      <c r="C138" s="2">
        <f t="shared" si="42"/>
        <v>1</v>
      </c>
      <c r="D138" s="2">
        <f t="shared" si="43"/>
        <v>1</v>
      </c>
      <c r="E138" s="6" t="b">
        <f t="shared" si="44"/>
        <v>1</v>
      </c>
      <c r="F138" s="6">
        <f>IF(OR(B138=6,B138=7),0,IF(NOT(E138),0,IF(A138&lt;=$A$1,HLOOKUP(B138,Ouderschapsverlof!$S$28:$W$30,3,FALSE),0)))</f>
        <v>0</v>
      </c>
      <c r="G138" s="6">
        <f>IF(OR(B138=6,B138=7),0,IF(NOT(E138),IF(A138&lt;=$A$1,HLOOKUP(B138,Ouderschapsverlof!$S$28:$W$30,3,FALSE),0),0))</f>
        <v>0</v>
      </c>
      <c r="H138" s="7">
        <f t="shared" si="45"/>
        <v>0</v>
      </c>
      <c r="L138" s="2">
        <f t="shared" si="60"/>
        <v>136</v>
      </c>
      <c r="M138">
        <f t="shared" si="46"/>
        <v>2</v>
      </c>
      <c r="N138" s="2">
        <f t="shared" si="47"/>
        <v>1</v>
      </c>
      <c r="O138" s="2">
        <f t="shared" si="48"/>
        <v>1</v>
      </c>
      <c r="P138" s="6" t="b">
        <f t="shared" si="49"/>
        <v>1</v>
      </c>
      <c r="Q138" s="6">
        <f>IF(OR(M138=6,M138=7),0,IF(NOT(P138),0,IF(L138&lt;=$L$1,HLOOKUP(M138,Ouderschapsverlof!$S$40:$W$43,3,FALSE),0)))</f>
        <v>0</v>
      </c>
      <c r="R138" s="6">
        <f>IF(OR(M138=6,M138=7),0,IF(NOT(P138),IF(L138&lt;=$L$1,HLOOKUP(M138,Ouderschapsverlof!$S$40:$W$43,3,FALSE),0),0))</f>
        <v>0</v>
      </c>
      <c r="T138" s="2">
        <f t="shared" si="61"/>
        <v>136</v>
      </c>
      <c r="U138">
        <f t="shared" si="50"/>
        <v>2</v>
      </c>
      <c r="V138" s="2">
        <f t="shared" si="51"/>
        <v>1</v>
      </c>
      <c r="W138" s="2">
        <f t="shared" si="52"/>
        <v>1</v>
      </c>
      <c r="X138" s="6" t="b">
        <f t="shared" si="53"/>
        <v>1</v>
      </c>
      <c r="Y138" s="6">
        <f>IF(OR(U138=6,U138=7),0,IF(NOT(X138),0,IF(T138&lt;=$T$1,HLOOKUP(U138,Ouderschapsverlof!$S$55:$W$57,3,FALSE),0)))</f>
        <v>0</v>
      </c>
      <c r="Z138" s="6">
        <f>IF(OR(U138=6,U138=7),0,IF(NOT(X138),IF(T138&lt;=$T$1,HLOOKUP(U138,Ouderschapsverlof!$S$55:$W$57,3,FALSE),0),0))</f>
        <v>0</v>
      </c>
      <c r="AB138" s="2">
        <f t="shared" si="62"/>
        <v>136</v>
      </c>
      <c r="AC138">
        <f t="shared" si="54"/>
        <v>2</v>
      </c>
      <c r="AD138" s="2">
        <f t="shared" si="55"/>
        <v>1</v>
      </c>
      <c r="AE138" s="2">
        <f t="shared" si="56"/>
        <v>1</v>
      </c>
      <c r="AF138" s="6" t="b">
        <f t="shared" si="57"/>
        <v>1</v>
      </c>
      <c r="AG138" s="6">
        <f>IF(OR(AC138=6,AC138=7),0,IF(NOT(AF138),0,IF(AB138&lt;=$AB$1,HLOOKUP(AC138,Ouderschapsverlof!$S$67:$W$69,3,FALSE),0)))</f>
        <v>0</v>
      </c>
      <c r="AH138" s="6">
        <f>IF(OR(AC138=6,AC138=7),0,IF(NOT(AF138),IF(AB138&lt;=$AB$1,HLOOKUP(AC138,Ouderschapsverlof!$S$67:$W$69,3,FALSE),0),0))</f>
        <v>0</v>
      </c>
    </row>
    <row r="139" spans="1:34" x14ac:dyDescent="0.3">
      <c r="A139" s="2">
        <f t="shared" si="58"/>
        <v>137</v>
      </c>
      <c r="B139">
        <f t="shared" si="59"/>
        <v>3</v>
      </c>
      <c r="C139" s="2">
        <f t="shared" si="42"/>
        <v>1</v>
      </c>
      <c r="D139" s="2">
        <f t="shared" si="43"/>
        <v>1</v>
      </c>
      <c r="E139" s="6" t="b">
        <f t="shared" si="44"/>
        <v>1</v>
      </c>
      <c r="F139" s="6">
        <f>IF(OR(B139=6,B139=7),0,IF(NOT(E139),0,IF(A139&lt;=$A$1,HLOOKUP(B139,Ouderschapsverlof!$S$28:$W$30,3,FALSE),0)))</f>
        <v>0</v>
      </c>
      <c r="G139" s="6">
        <f>IF(OR(B139=6,B139=7),0,IF(NOT(E139),IF(A139&lt;=$A$1,HLOOKUP(B139,Ouderschapsverlof!$S$28:$W$30,3,FALSE),0),0))</f>
        <v>0</v>
      </c>
      <c r="H139" s="7">
        <f t="shared" si="45"/>
        <v>0</v>
      </c>
      <c r="L139" s="2">
        <f t="shared" si="60"/>
        <v>137</v>
      </c>
      <c r="M139">
        <f t="shared" si="46"/>
        <v>3</v>
      </c>
      <c r="N139" s="2">
        <f t="shared" si="47"/>
        <v>1</v>
      </c>
      <c r="O139" s="2">
        <f t="shared" si="48"/>
        <v>1</v>
      </c>
      <c r="P139" s="6" t="b">
        <f t="shared" si="49"/>
        <v>1</v>
      </c>
      <c r="Q139" s="6">
        <f>IF(OR(M139=6,M139=7),0,IF(NOT(P139),0,IF(L139&lt;=$L$1,HLOOKUP(M139,Ouderschapsverlof!$S$40:$W$43,3,FALSE),0)))</f>
        <v>0</v>
      </c>
      <c r="R139" s="6">
        <f>IF(OR(M139=6,M139=7),0,IF(NOT(P139),IF(L139&lt;=$L$1,HLOOKUP(M139,Ouderschapsverlof!$S$40:$W$43,3,FALSE),0),0))</f>
        <v>0</v>
      </c>
      <c r="T139" s="2">
        <f t="shared" si="61"/>
        <v>137</v>
      </c>
      <c r="U139">
        <f t="shared" si="50"/>
        <v>3</v>
      </c>
      <c r="V139" s="2">
        <f t="shared" si="51"/>
        <v>1</v>
      </c>
      <c r="W139" s="2">
        <f t="shared" si="52"/>
        <v>1</v>
      </c>
      <c r="X139" s="6" t="b">
        <f t="shared" si="53"/>
        <v>1</v>
      </c>
      <c r="Y139" s="6">
        <f>IF(OR(U139=6,U139=7),0,IF(NOT(X139),0,IF(T139&lt;=$T$1,HLOOKUP(U139,Ouderschapsverlof!$S$55:$W$57,3,FALSE),0)))</f>
        <v>0</v>
      </c>
      <c r="Z139" s="6">
        <f>IF(OR(U139=6,U139=7),0,IF(NOT(X139),IF(T139&lt;=$T$1,HLOOKUP(U139,Ouderschapsverlof!$S$55:$W$57,3,FALSE),0),0))</f>
        <v>0</v>
      </c>
      <c r="AB139" s="2">
        <f t="shared" si="62"/>
        <v>137</v>
      </c>
      <c r="AC139">
        <f t="shared" si="54"/>
        <v>3</v>
      </c>
      <c r="AD139" s="2">
        <f t="shared" si="55"/>
        <v>1</v>
      </c>
      <c r="AE139" s="2">
        <f t="shared" si="56"/>
        <v>1</v>
      </c>
      <c r="AF139" s="6" t="b">
        <f t="shared" si="57"/>
        <v>1</v>
      </c>
      <c r="AG139" s="6">
        <f>IF(OR(AC139=6,AC139=7),0,IF(NOT(AF139),0,IF(AB139&lt;=$AB$1,HLOOKUP(AC139,Ouderschapsverlof!$S$67:$W$69,3,FALSE),0)))</f>
        <v>0</v>
      </c>
      <c r="AH139" s="6">
        <f>IF(OR(AC139=6,AC139=7),0,IF(NOT(AF139),IF(AB139&lt;=$AB$1,HLOOKUP(AC139,Ouderschapsverlof!$S$67:$W$69,3,FALSE),0),0))</f>
        <v>0</v>
      </c>
    </row>
    <row r="140" spans="1:34" x14ac:dyDescent="0.3">
      <c r="A140" s="2">
        <f t="shared" si="58"/>
        <v>138</v>
      </c>
      <c r="B140">
        <f t="shared" si="59"/>
        <v>4</v>
      </c>
      <c r="C140" s="2">
        <f t="shared" si="42"/>
        <v>1</v>
      </c>
      <c r="D140" s="2">
        <f t="shared" si="43"/>
        <v>1</v>
      </c>
      <c r="E140" s="6" t="b">
        <f t="shared" si="44"/>
        <v>1</v>
      </c>
      <c r="F140" s="6">
        <f>IF(OR(B140=6,B140=7),0,IF(NOT(E140),0,IF(A140&lt;=$A$1,HLOOKUP(B140,Ouderschapsverlof!$S$28:$W$30,3,FALSE),0)))</f>
        <v>0</v>
      </c>
      <c r="G140" s="6">
        <f>IF(OR(B140=6,B140=7),0,IF(NOT(E140),IF(A140&lt;=$A$1,HLOOKUP(B140,Ouderschapsverlof!$S$28:$W$30,3,FALSE),0),0))</f>
        <v>0</v>
      </c>
      <c r="H140" s="7">
        <f t="shared" si="45"/>
        <v>0</v>
      </c>
      <c r="L140" s="2">
        <f t="shared" si="60"/>
        <v>138</v>
      </c>
      <c r="M140">
        <f t="shared" si="46"/>
        <v>4</v>
      </c>
      <c r="N140" s="2">
        <f t="shared" si="47"/>
        <v>1</v>
      </c>
      <c r="O140" s="2">
        <f t="shared" si="48"/>
        <v>1</v>
      </c>
      <c r="P140" s="6" t="b">
        <f t="shared" si="49"/>
        <v>1</v>
      </c>
      <c r="Q140" s="6">
        <f>IF(OR(M140=6,M140=7),0,IF(NOT(P140),0,IF(L140&lt;=$L$1,HLOOKUP(M140,Ouderschapsverlof!$S$40:$W$43,3,FALSE),0)))</f>
        <v>0</v>
      </c>
      <c r="R140" s="6">
        <f>IF(OR(M140=6,M140=7),0,IF(NOT(P140),IF(L140&lt;=$L$1,HLOOKUP(M140,Ouderschapsverlof!$S$40:$W$43,3,FALSE),0),0))</f>
        <v>0</v>
      </c>
      <c r="T140" s="2">
        <f t="shared" si="61"/>
        <v>138</v>
      </c>
      <c r="U140">
        <f t="shared" si="50"/>
        <v>4</v>
      </c>
      <c r="V140" s="2">
        <f t="shared" si="51"/>
        <v>1</v>
      </c>
      <c r="W140" s="2">
        <f t="shared" si="52"/>
        <v>1</v>
      </c>
      <c r="X140" s="6" t="b">
        <f t="shared" si="53"/>
        <v>1</v>
      </c>
      <c r="Y140" s="6">
        <f>IF(OR(U140=6,U140=7),0,IF(NOT(X140),0,IF(T140&lt;=$T$1,HLOOKUP(U140,Ouderschapsverlof!$S$55:$W$57,3,FALSE),0)))</f>
        <v>0</v>
      </c>
      <c r="Z140" s="6">
        <f>IF(OR(U140=6,U140=7),0,IF(NOT(X140),IF(T140&lt;=$T$1,HLOOKUP(U140,Ouderschapsverlof!$S$55:$W$57,3,FALSE),0),0))</f>
        <v>0</v>
      </c>
      <c r="AB140" s="2">
        <f t="shared" si="62"/>
        <v>138</v>
      </c>
      <c r="AC140">
        <f t="shared" si="54"/>
        <v>4</v>
      </c>
      <c r="AD140" s="2">
        <f t="shared" si="55"/>
        <v>1</v>
      </c>
      <c r="AE140" s="2">
        <f t="shared" si="56"/>
        <v>1</v>
      </c>
      <c r="AF140" s="6" t="b">
        <f t="shared" si="57"/>
        <v>1</v>
      </c>
      <c r="AG140" s="6">
        <f>IF(OR(AC140=6,AC140=7),0,IF(NOT(AF140),0,IF(AB140&lt;=$AB$1,HLOOKUP(AC140,Ouderschapsverlof!$S$67:$W$69,3,FALSE),0)))</f>
        <v>0</v>
      </c>
      <c r="AH140" s="6">
        <f>IF(OR(AC140=6,AC140=7),0,IF(NOT(AF140),IF(AB140&lt;=$AB$1,HLOOKUP(AC140,Ouderschapsverlof!$S$67:$W$69,3,FALSE),0),0))</f>
        <v>0</v>
      </c>
    </row>
    <row r="141" spans="1:34" x14ac:dyDescent="0.3">
      <c r="A141" s="2">
        <f t="shared" si="58"/>
        <v>139</v>
      </c>
      <c r="B141">
        <f t="shared" si="59"/>
        <v>5</v>
      </c>
      <c r="C141" s="2">
        <f t="shared" si="42"/>
        <v>1</v>
      </c>
      <c r="D141" s="2">
        <f t="shared" si="43"/>
        <v>1</v>
      </c>
      <c r="E141" s="6" t="b">
        <f t="shared" si="44"/>
        <v>1</v>
      </c>
      <c r="F141" s="6">
        <f>IF(OR(B141=6,B141=7),0,IF(NOT(E141),0,IF(A141&lt;=$A$1,HLOOKUP(B141,Ouderschapsverlof!$S$28:$W$30,3,FALSE),0)))</f>
        <v>0</v>
      </c>
      <c r="G141" s="6">
        <f>IF(OR(B141=6,B141=7),0,IF(NOT(E141),IF(A141&lt;=$A$1,HLOOKUP(B141,Ouderschapsverlof!$S$28:$W$30,3,FALSE),0),0))</f>
        <v>0</v>
      </c>
      <c r="H141" s="7">
        <f t="shared" si="45"/>
        <v>0</v>
      </c>
      <c r="L141" s="2">
        <f t="shared" si="60"/>
        <v>139</v>
      </c>
      <c r="M141">
        <f t="shared" si="46"/>
        <v>5</v>
      </c>
      <c r="N141" s="2">
        <f t="shared" si="47"/>
        <v>1</v>
      </c>
      <c r="O141" s="2">
        <f t="shared" si="48"/>
        <v>1</v>
      </c>
      <c r="P141" s="6" t="b">
        <f t="shared" si="49"/>
        <v>1</v>
      </c>
      <c r="Q141" s="6">
        <f>IF(OR(M141=6,M141=7),0,IF(NOT(P141),0,IF(L141&lt;=$L$1,HLOOKUP(M141,Ouderschapsverlof!$S$40:$W$43,3,FALSE),0)))</f>
        <v>0</v>
      </c>
      <c r="R141" s="6">
        <f>IF(OR(M141=6,M141=7),0,IF(NOT(P141),IF(L141&lt;=$L$1,HLOOKUP(M141,Ouderschapsverlof!$S$40:$W$43,3,FALSE),0),0))</f>
        <v>0</v>
      </c>
      <c r="T141" s="2">
        <f t="shared" si="61"/>
        <v>139</v>
      </c>
      <c r="U141">
        <f t="shared" si="50"/>
        <v>5</v>
      </c>
      <c r="V141" s="2">
        <f t="shared" si="51"/>
        <v>1</v>
      </c>
      <c r="W141" s="2">
        <f t="shared" si="52"/>
        <v>1</v>
      </c>
      <c r="X141" s="6" t="b">
        <f t="shared" si="53"/>
        <v>1</v>
      </c>
      <c r="Y141" s="6">
        <f>IF(OR(U141=6,U141=7),0,IF(NOT(X141),0,IF(T141&lt;=$T$1,HLOOKUP(U141,Ouderschapsverlof!$S$55:$W$57,3,FALSE),0)))</f>
        <v>0</v>
      </c>
      <c r="Z141" s="6">
        <f>IF(OR(U141=6,U141=7),0,IF(NOT(X141),IF(T141&lt;=$T$1,HLOOKUP(U141,Ouderschapsverlof!$S$55:$W$57,3,FALSE),0),0))</f>
        <v>0</v>
      </c>
      <c r="AB141" s="2">
        <f t="shared" si="62"/>
        <v>139</v>
      </c>
      <c r="AC141">
        <f t="shared" si="54"/>
        <v>5</v>
      </c>
      <c r="AD141" s="2">
        <f t="shared" si="55"/>
        <v>1</v>
      </c>
      <c r="AE141" s="2">
        <f t="shared" si="56"/>
        <v>1</v>
      </c>
      <c r="AF141" s="6" t="b">
        <f t="shared" si="57"/>
        <v>1</v>
      </c>
      <c r="AG141" s="6">
        <f>IF(OR(AC141=6,AC141=7),0,IF(NOT(AF141),0,IF(AB141&lt;=$AB$1,HLOOKUP(AC141,Ouderschapsverlof!$S$67:$W$69,3,FALSE),0)))</f>
        <v>0</v>
      </c>
      <c r="AH141" s="6">
        <f>IF(OR(AC141=6,AC141=7),0,IF(NOT(AF141),IF(AB141&lt;=$AB$1,HLOOKUP(AC141,Ouderschapsverlof!$S$67:$W$69,3,FALSE),0),0))</f>
        <v>0</v>
      </c>
    </row>
    <row r="142" spans="1:34" x14ac:dyDescent="0.3">
      <c r="A142" s="2">
        <f t="shared" si="58"/>
        <v>140</v>
      </c>
      <c r="B142">
        <f t="shared" si="59"/>
        <v>6</v>
      </c>
      <c r="C142" s="2">
        <f t="shared" si="42"/>
        <v>1</v>
      </c>
      <c r="D142" s="2">
        <f t="shared" si="43"/>
        <v>1</v>
      </c>
      <c r="E142" s="6" t="b">
        <f t="shared" si="44"/>
        <v>1</v>
      </c>
      <c r="F142" s="6">
        <f>IF(OR(B142=6,B142=7),0,IF(NOT(E142),0,IF(A142&lt;=$A$1,HLOOKUP(B142,Ouderschapsverlof!$S$28:$W$30,3,FALSE),0)))</f>
        <v>0</v>
      </c>
      <c r="G142" s="6">
        <f>IF(OR(B142=6,B142=7),0,IF(NOT(E142),IF(A142&lt;=$A$1,HLOOKUP(B142,Ouderschapsverlof!$S$28:$W$30,3,FALSE),0),0))</f>
        <v>0</v>
      </c>
      <c r="H142" s="7">
        <f t="shared" si="45"/>
        <v>0</v>
      </c>
      <c r="L142" s="2">
        <f t="shared" si="60"/>
        <v>140</v>
      </c>
      <c r="M142">
        <f t="shared" si="46"/>
        <v>6</v>
      </c>
      <c r="N142" s="2">
        <f t="shared" si="47"/>
        <v>1</v>
      </c>
      <c r="O142" s="2">
        <f t="shared" si="48"/>
        <v>1</v>
      </c>
      <c r="P142" s="6" t="b">
        <f t="shared" si="49"/>
        <v>1</v>
      </c>
      <c r="Q142" s="6">
        <f>IF(OR(M142=6,M142=7),0,IF(NOT(P142),0,IF(L142&lt;=$L$1,HLOOKUP(M142,Ouderschapsverlof!$S$40:$W$43,3,FALSE),0)))</f>
        <v>0</v>
      </c>
      <c r="R142" s="6">
        <f>IF(OR(M142=6,M142=7),0,IF(NOT(P142),IF(L142&lt;=$L$1,HLOOKUP(M142,Ouderschapsverlof!$S$40:$W$43,3,FALSE),0),0))</f>
        <v>0</v>
      </c>
      <c r="T142" s="2">
        <f t="shared" si="61"/>
        <v>140</v>
      </c>
      <c r="U142">
        <f t="shared" si="50"/>
        <v>6</v>
      </c>
      <c r="V142" s="2">
        <f t="shared" si="51"/>
        <v>1</v>
      </c>
      <c r="W142" s="2">
        <f t="shared" si="52"/>
        <v>1</v>
      </c>
      <c r="X142" s="6" t="b">
        <f t="shared" si="53"/>
        <v>1</v>
      </c>
      <c r="Y142" s="6">
        <f>IF(OR(U142=6,U142=7),0,IF(NOT(X142),0,IF(T142&lt;=$T$1,HLOOKUP(U142,Ouderschapsverlof!$S$55:$W$57,3,FALSE),0)))</f>
        <v>0</v>
      </c>
      <c r="Z142" s="6">
        <f>IF(OR(U142=6,U142=7),0,IF(NOT(X142),IF(T142&lt;=$T$1,HLOOKUP(U142,Ouderschapsverlof!$S$55:$W$57,3,FALSE),0),0))</f>
        <v>0</v>
      </c>
      <c r="AB142" s="2">
        <f t="shared" si="62"/>
        <v>140</v>
      </c>
      <c r="AC142">
        <f t="shared" si="54"/>
        <v>6</v>
      </c>
      <c r="AD142" s="2">
        <f t="shared" si="55"/>
        <v>1</v>
      </c>
      <c r="AE142" s="2">
        <f t="shared" si="56"/>
        <v>1</v>
      </c>
      <c r="AF142" s="6" t="b">
        <f t="shared" si="57"/>
        <v>1</v>
      </c>
      <c r="AG142" s="6">
        <f>IF(OR(AC142=6,AC142=7),0,IF(NOT(AF142),0,IF(AB142&lt;=$AB$1,HLOOKUP(AC142,Ouderschapsverlof!$S$67:$W$69,3,FALSE),0)))</f>
        <v>0</v>
      </c>
      <c r="AH142" s="6">
        <f>IF(OR(AC142=6,AC142=7),0,IF(NOT(AF142),IF(AB142&lt;=$AB$1,HLOOKUP(AC142,Ouderschapsverlof!$S$67:$W$69,3,FALSE),0),0))</f>
        <v>0</v>
      </c>
    </row>
    <row r="143" spans="1:34" x14ac:dyDescent="0.3">
      <c r="A143" s="2">
        <f t="shared" si="58"/>
        <v>141</v>
      </c>
      <c r="B143">
        <f t="shared" si="59"/>
        <v>7</v>
      </c>
      <c r="C143" s="2">
        <f t="shared" si="42"/>
        <v>1</v>
      </c>
      <c r="D143" s="2">
        <f t="shared" si="43"/>
        <v>1</v>
      </c>
      <c r="E143" s="6" t="b">
        <f t="shared" si="44"/>
        <v>1</v>
      </c>
      <c r="F143" s="6">
        <f>IF(OR(B143=6,B143=7),0,IF(NOT(E143),0,IF(A143&lt;=$A$1,HLOOKUP(B143,Ouderschapsverlof!$S$28:$W$30,3,FALSE),0)))</f>
        <v>0</v>
      </c>
      <c r="G143" s="6">
        <f>IF(OR(B143=6,B143=7),0,IF(NOT(E143),IF(A143&lt;=$A$1,HLOOKUP(B143,Ouderschapsverlof!$S$28:$W$30,3,FALSE),0),0))</f>
        <v>0</v>
      </c>
      <c r="H143" s="7">
        <f t="shared" si="45"/>
        <v>0</v>
      </c>
      <c r="L143" s="2">
        <f t="shared" si="60"/>
        <v>141</v>
      </c>
      <c r="M143">
        <f t="shared" si="46"/>
        <v>7</v>
      </c>
      <c r="N143" s="2">
        <f t="shared" si="47"/>
        <v>1</v>
      </c>
      <c r="O143" s="2">
        <f t="shared" si="48"/>
        <v>1</v>
      </c>
      <c r="P143" s="6" t="b">
        <f t="shared" si="49"/>
        <v>1</v>
      </c>
      <c r="Q143" s="6">
        <f>IF(OR(M143=6,M143=7),0,IF(NOT(P143),0,IF(L143&lt;=$L$1,HLOOKUP(M143,Ouderschapsverlof!$S$40:$W$43,3,FALSE),0)))</f>
        <v>0</v>
      </c>
      <c r="R143" s="6">
        <f>IF(OR(M143=6,M143=7),0,IF(NOT(P143),IF(L143&lt;=$L$1,HLOOKUP(M143,Ouderschapsverlof!$S$40:$W$43,3,FALSE),0),0))</f>
        <v>0</v>
      </c>
      <c r="T143" s="2">
        <f t="shared" si="61"/>
        <v>141</v>
      </c>
      <c r="U143">
        <f t="shared" si="50"/>
        <v>7</v>
      </c>
      <c r="V143" s="2">
        <f t="shared" si="51"/>
        <v>1</v>
      </c>
      <c r="W143" s="2">
        <f t="shared" si="52"/>
        <v>1</v>
      </c>
      <c r="X143" s="6" t="b">
        <f t="shared" si="53"/>
        <v>1</v>
      </c>
      <c r="Y143" s="6">
        <f>IF(OR(U143=6,U143=7),0,IF(NOT(X143),0,IF(T143&lt;=$T$1,HLOOKUP(U143,Ouderschapsverlof!$S$55:$W$57,3,FALSE),0)))</f>
        <v>0</v>
      </c>
      <c r="Z143" s="6">
        <f>IF(OR(U143=6,U143=7),0,IF(NOT(X143),IF(T143&lt;=$T$1,HLOOKUP(U143,Ouderschapsverlof!$S$55:$W$57,3,FALSE),0),0))</f>
        <v>0</v>
      </c>
      <c r="AB143" s="2">
        <f t="shared" si="62"/>
        <v>141</v>
      </c>
      <c r="AC143">
        <f t="shared" si="54"/>
        <v>7</v>
      </c>
      <c r="AD143" s="2">
        <f t="shared" si="55"/>
        <v>1</v>
      </c>
      <c r="AE143" s="2">
        <f t="shared" si="56"/>
        <v>1</v>
      </c>
      <c r="AF143" s="6" t="b">
        <f t="shared" si="57"/>
        <v>1</v>
      </c>
      <c r="AG143" s="6">
        <f>IF(OR(AC143=6,AC143=7),0,IF(NOT(AF143),0,IF(AB143&lt;=$AB$1,HLOOKUP(AC143,Ouderschapsverlof!$S$67:$W$69,3,FALSE),0)))</f>
        <v>0</v>
      </c>
      <c r="AH143" s="6">
        <f>IF(OR(AC143=6,AC143=7),0,IF(NOT(AF143),IF(AB143&lt;=$AB$1,HLOOKUP(AC143,Ouderschapsverlof!$S$67:$W$69,3,FALSE),0),0))</f>
        <v>0</v>
      </c>
    </row>
    <row r="144" spans="1:34" x14ac:dyDescent="0.3">
      <c r="A144" s="2">
        <f t="shared" si="58"/>
        <v>142</v>
      </c>
      <c r="B144">
        <f t="shared" si="59"/>
        <v>1</v>
      </c>
      <c r="C144" s="2">
        <f t="shared" si="42"/>
        <v>1</v>
      </c>
      <c r="D144" s="2">
        <f t="shared" si="43"/>
        <v>1</v>
      </c>
      <c r="E144" s="6" t="b">
        <f t="shared" si="44"/>
        <v>1</v>
      </c>
      <c r="F144" s="6">
        <f>IF(OR(B144=6,B144=7),0,IF(NOT(E144),0,IF(A144&lt;=$A$1,HLOOKUP(B144,Ouderschapsverlof!$S$28:$W$30,3,FALSE),0)))</f>
        <v>0</v>
      </c>
      <c r="G144" s="6">
        <f>IF(OR(B144=6,B144=7),0,IF(NOT(E144),IF(A144&lt;=$A$1,HLOOKUP(B144,Ouderschapsverlof!$S$28:$W$30,3,FALSE),0),0))</f>
        <v>0</v>
      </c>
      <c r="H144" s="7">
        <f t="shared" si="45"/>
        <v>0</v>
      </c>
      <c r="L144" s="2">
        <f t="shared" si="60"/>
        <v>142</v>
      </c>
      <c r="M144">
        <f t="shared" si="46"/>
        <v>1</v>
      </c>
      <c r="N144" s="2">
        <f t="shared" si="47"/>
        <v>1</v>
      </c>
      <c r="O144" s="2">
        <f t="shared" si="48"/>
        <v>1</v>
      </c>
      <c r="P144" s="6" t="b">
        <f t="shared" si="49"/>
        <v>1</v>
      </c>
      <c r="Q144" s="6">
        <f>IF(OR(M144=6,M144=7),0,IF(NOT(P144),0,IF(L144&lt;=$L$1,HLOOKUP(M144,Ouderschapsverlof!$S$40:$W$43,3,FALSE),0)))</f>
        <v>0</v>
      </c>
      <c r="R144" s="6">
        <f>IF(OR(M144=6,M144=7),0,IF(NOT(P144),IF(L144&lt;=$L$1,HLOOKUP(M144,Ouderschapsverlof!$S$40:$W$43,3,FALSE),0),0))</f>
        <v>0</v>
      </c>
      <c r="T144" s="2">
        <f t="shared" si="61"/>
        <v>142</v>
      </c>
      <c r="U144">
        <f t="shared" si="50"/>
        <v>1</v>
      </c>
      <c r="V144" s="2">
        <f t="shared" si="51"/>
        <v>1</v>
      </c>
      <c r="W144" s="2">
        <f t="shared" si="52"/>
        <v>1</v>
      </c>
      <c r="X144" s="6" t="b">
        <f t="shared" si="53"/>
        <v>1</v>
      </c>
      <c r="Y144" s="6">
        <f>IF(OR(U144=6,U144=7),0,IF(NOT(X144),0,IF(T144&lt;=$T$1,HLOOKUP(U144,Ouderschapsverlof!$S$55:$W$57,3,FALSE),0)))</f>
        <v>0</v>
      </c>
      <c r="Z144" s="6">
        <f>IF(OR(U144=6,U144=7),0,IF(NOT(X144),IF(T144&lt;=$T$1,HLOOKUP(U144,Ouderschapsverlof!$S$55:$W$57,3,FALSE),0),0))</f>
        <v>0</v>
      </c>
      <c r="AB144" s="2">
        <f t="shared" si="62"/>
        <v>142</v>
      </c>
      <c r="AC144">
        <f t="shared" si="54"/>
        <v>1</v>
      </c>
      <c r="AD144" s="2">
        <f t="shared" si="55"/>
        <v>1</v>
      </c>
      <c r="AE144" s="2">
        <f t="shared" si="56"/>
        <v>1</v>
      </c>
      <c r="AF144" s="6" t="b">
        <f t="shared" si="57"/>
        <v>1</v>
      </c>
      <c r="AG144" s="6">
        <f>IF(OR(AC144=6,AC144=7),0,IF(NOT(AF144),0,IF(AB144&lt;=$AB$1,HLOOKUP(AC144,Ouderschapsverlof!$S$67:$W$69,3,FALSE),0)))</f>
        <v>0</v>
      </c>
      <c r="AH144" s="6">
        <f>IF(OR(AC144=6,AC144=7),0,IF(NOT(AF144),IF(AB144&lt;=$AB$1,HLOOKUP(AC144,Ouderschapsverlof!$S$67:$W$69,3,FALSE),0),0))</f>
        <v>0</v>
      </c>
    </row>
    <row r="145" spans="1:34" x14ac:dyDescent="0.3">
      <c r="A145" s="2">
        <f t="shared" si="58"/>
        <v>143</v>
      </c>
      <c r="B145">
        <f t="shared" si="59"/>
        <v>2</v>
      </c>
      <c r="C145" s="2">
        <f t="shared" si="42"/>
        <v>1</v>
      </c>
      <c r="D145" s="2">
        <f t="shared" si="43"/>
        <v>1</v>
      </c>
      <c r="E145" s="6" t="b">
        <f t="shared" si="44"/>
        <v>1</v>
      </c>
      <c r="F145" s="6">
        <f>IF(OR(B145=6,B145=7),0,IF(NOT(E145),0,IF(A145&lt;=$A$1,HLOOKUP(B145,Ouderschapsverlof!$S$28:$W$30,3,FALSE),0)))</f>
        <v>0</v>
      </c>
      <c r="G145" s="6">
        <f>IF(OR(B145=6,B145=7),0,IF(NOT(E145),IF(A145&lt;=$A$1,HLOOKUP(B145,Ouderschapsverlof!$S$28:$W$30,3,FALSE),0),0))</f>
        <v>0</v>
      </c>
      <c r="H145" s="7">
        <f t="shared" si="45"/>
        <v>0</v>
      </c>
      <c r="L145" s="2">
        <f t="shared" si="60"/>
        <v>143</v>
      </c>
      <c r="M145">
        <f t="shared" si="46"/>
        <v>2</v>
      </c>
      <c r="N145" s="2">
        <f t="shared" si="47"/>
        <v>1</v>
      </c>
      <c r="O145" s="2">
        <f t="shared" si="48"/>
        <v>1</v>
      </c>
      <c r="P145" s="6" t="b">
        <f t="shared" si="49"/>
        <v>1</v>
      </c>
      <c r="Q145" s="6">
        <f>IF(OR(M145=6,M145=7),0,IF(NOT(P145),0,IF(L145&lt;=$L$1,HLOOKUP(M145,Ouderschapsverlof!$S$40:$W$43,3,FALSE),0)))</f>
        <v>0</v>
      </c>
      <c r="R145" s="6">
        <f>IF(OR(M145=6,M145=7),0,IF(NOT(P145),IF(L145&lt;=$L$1,HLOOKUP(M145,Ouderschapsverlof!$S$40:$W$43,3,FALSE),0),0))</f>
        <v>0</v>
      </c>
      <c r="T145" s="2">
        <f t="shared" si="61"/>
        <v>143</v>
      </c>
      <c r="U145">
        <f t="shared" si="50"/>
        <v>2</v>
      </c>
      <c r="V145" s="2">
        <f t="shared" si="51"/>
        <v>1</v>
      </c>
      <c r="W145" s="2">
        <f t="shared" si="52"/>
        <v>1</v>
      </c>
      <c r="X145" s="6" t="b">
        <f t="shared" si="53"/>
        <v>1</v>
      </c>
      <c r="Y145" s="6">
        <f>IF(OR(U145=6,U145=7),0,IF(NOT(X145),0,IF(T145&lt;=$T$1,HLOOKUP(U145,Ouderschapsverlof!$S$55:$W$57,3,FALSE),0)))</f>
        <v>0</v>
      </c>
      <c r="Z145" s="6">
        <f>IF(OR(U145=6,U145=7),0,IF(NOT(X145),IF(T145&lt;=$T$1,HLOOKUP(U145,Ouderschapsverlof!$S$55:$W$57,3,FALSE),0),0))</f>
        <v>0</v>
      </c>
      <c r="AB145" s="2">
        <f t="shared" si="62"/>
        <v>143</v>
      </c>
      <c r="AC145">
        <f t="shared" si="54"/>
        <v>2</v>
      </c>
      <c r="AD145" s="2">
        <f t="shared" si="55"/>
        <v>1</v>
      </c>
      <c r="AE145" s="2">
        <f t="shared" si="56"/>
        <v>1</v>
      </c>
      <c r="AF145" s="6" t="b">
        <f t="shared" si="57"/>
        <v>1</v>
      </c>
      <c r="AG145" s="6">
        <f>IF(OR(AC145=6,AC145=7),0,IF(NOT(AF145),0,IF(AB145&lt;=$AB$1,HLOOKUP(AC145,Ouderschapsverlof!$S$67:$W$69,3,FALSE),0)))</f>
        <v>0</v>
      </c>
      <c r="AH145" s="6">
        <f>IF(OR(AC145=6,AC145=7),0,IF(NOT(AF145),IF(AB145&lt;=$AB$1,HLOOKUP(AC145,Ouderschapsverlof!$S$67:$W$69,3,FALSE),0),0))</f>
        <v>0</v>
      </c>
    </row>
    <row r="146" spans="1:34" x14ac:dyDescent="0.3">
      <c r="A146" s="2">
        <f t="shared" si="58"/>
        <v>144</v>
      </c>
      <c r="B146">
        <f t="shared" si="59"/>
        <v>3</v>
      </c>
      <c r="C146" s="2">
        <f t="shared" si="42"/>
        <v>1</v>
      </c>
      <c r="D146" s="2">
        <f t="shared" si="43"/>
        <v>1</v>
      </c>
      <c r="E146" s="6" t="b">
        <f t="shared" si="44"/>
        <v>1</v>
      </c>
      <c r="F146" s="6">
        <f>IF(OR(B146=6,B146=7),0,IF(NOT(E146),0,IF(A146&lt;=$A$1,HLOOKUP(B146,Ouderschapsverlof!$S$28:$W$30,3,FALSE),0)))</f>
        <v>0</v>
      </c>
      <c r="G146" s="6">
        <f>IF(OR(B146=6,B146=7),0,IF(NOT(E146),IF(A146&lt;=$A$1,HLOOKUP(B146,Ouderschapsverlof!$S$28:$W$30,3,FALSE),0),0))</f>
        <v>0</v>
      </c>
      <c r="H146" s="7">
        <f t="shared" si="45"/>
        <v>0</v>
      </c>
      <c r="L146" s="2">
        <f t="shared" si="60"/>
        <v>144</v>
      </c>
      <c r="M146">
        <f t="shared" si="46"/>
        <v>3</v>
      </c>
      <c r="N146" s="2">
        <f t="shared" si="47"/>
        <v>1</v>
      </c>
      <c r="O146" s="2">
        <f t="shared" si="48"/>
        <v>1</v>
      </c>
      <c r="P146" s="6" t="b">
        <f t="shared" si="49"/>
        <v>1</v>
      </c>
      <c r="Q146" s="6">
        <f>IF(OR(M146=6,M146=7),0,IF(NOT(P146),0,IF(L146&lt;=$L$1,HLOOKUP(M146,Ouderschapsverlof!$S$40:$W$43,3,FALSE),0)))</f>
        <v>0</v>
      </c>
      <c r="R146" s="6">
        <f>IF(OR(M146=6,M146=7),0,IF(NOT(P146),IF(L146&lt;=$L$1,HLOOKUP(M146,Ouderschapsverlof!$S$40:$W$43,3,FALSE),0),0))</f>
        <v>0</v>
      </c>
      <c r="T146" s="2">
        <f t="shared" si="61"/>
        <v>144</v>
      </c>
      <c r="U146">
        <f t="shared" si="50"/>
        <v>3</v>
      </c>
      <c r="V146" s="2">
        <f t="shared" si="51"/>
        <v>1</v>
      </c>
      <c r="W146" s="2">
        <f t="shared" si="52"/>
        <v>1</v>
      </c>
      <c r="X146" s="6" t="b">
        <f t="shared" si="53"/>
        <v>1</v>
      </c>
      <c r="Y146" s="6">
        <f>IF(OR(U146=6,U146=7),0,IF(NOT(X146),0,IF(T146&lt;=$T$1,HLOOKUP(U146,Ouderschapsverlof!$S$55:$W$57,3,FALSE),0)))</f>
        <v>0</v>
      </c>
      <c r="Z146" s="6">
        <f>IF(OR(U146=6,U146=7),0,IF(NOT(X146),IF(T146&lt;=$T$1,HLOOKUP(U146,Ouderschapsverlof!$S$55:$W$57,3,FALSE),0),0))</f>
        <v>0</v>
      </c>
      <c r="AB146" s="2">
        <f t="shared" si="62"/>
        <v>144</v>
      </c>
      <c r="AC146">
        <f t="shared" si="54"/>
        <v>3</v>
      </c>
      <c r="AD146" s="2">
        <f t="shared" si="55"/>
        <v>1</v>
      </c>
      <c r="AE146" s="2">
        <f t="shared" si="56"/>
        <v>1</v>
      </c>
      <c r="AF146" s="6" t="b">
        <f t="shared" si="57"/>
        <v>1</v>
      </c>
      <c r="AG146" s="6">
        <f>IF(OR(AC146=6,AC146=7),0,IF(NOT(AF146),0,IF(AB146&lt;=$AB$1,HLOOKUP(AC146,Ouderschapsverlof!$S$67:$W$69,3,FALSE),0)))</f>
        <v>0</v>
      </c>
      <c r="AH146" s="6">
        <f>IF(OR(AC146=6,AC146=7),0,IF(NOT(AF146),IF(AB146&lt;=$AB$1,HLOOKUP(AC146,Ouderschapsverlof!$S$67:$W$69,3,FALSE),0),0))</f>
        <v>0</v>
      </c>
    </row>
    <row r="147" spans="1:34" x14ac:dyDescent="0.3">
      <c r="A147" s="2">
        <f t="shared" si="58"/>
        <v>145</v>
      </c>
      <c r="B147">
        <f t="shared" si="59"/>
        <v>4</v>
      </c>
      <c r="C147" s="2">
        <f t="shared" si="42"/>
        <v>1</v>
      </c>
      <c r="D147" s="2">
        <f t="shared" si="43"/>
        <v>1</v>
      </c>
      <c r="E147" s="6" t="b">
        <f t="shared" si="44"/>
        <v>1</v>
      </c>
      <c r="F147" s="6">
        <f>IF(OR(B147=6,B147=7),0,IF(NOT(E147),0,IF(A147&lt;=$A$1,HLOOKUP(B147,Ouderschapsverlof!$S$28:$W$30,3,FALSE),0)))</f>
        <v>0</v>
      </c>
      <c r="G147" s="6">
        <f>IF(OR(B147=6,B147=7),0,IF(NOT(E147),IF(A147&lt;=$A$1,HLOOKUP(B147,Ouderschapsverlof!$S$28:$W$30,3,FALSE),0),0))</f>
        <v>0</v>
      </c>
      <c r="H147" s="7">
        <f t="shared" si="45"/>
        <v>0</v>
      </c>
      <c r="L147" s="2">
        <f t="shared" si="60"/>
        <v>145</v>
      </c>
      <c r="M147">
        <f t="shared" si="46"/>
        <v>4</v>
      </c>
      <c r="N147" s="2">
        <f t="shared" si="47"/>
        <v>1</v>
      </c>
      <c r="O147" s="2">
        <f t="shared" si="48"/>
        <v>1</v>
      </c>
      <c r="P147" s="6" t="b">
        <f t="shared" si="49"/>
        <v>1</v>
      </c>
      <c r="Q147" s="6">
        <f>IF(OR(M147=6,M147=7),0,IF(NOT(P147),0,IF(L147&lt;=$L$1,HLOOKUP(M147,Ouderschapsverlof!$S$40:$W$43,3,FALSE),0)))</f>
        <v>0</v>
      </c>
      <c r="R147" s="6">
        <f>IF(OR(M147=6,M147=7),0,IF(NOT(P147),IF(L147&lt;=$L$1,HLOOKUP(M147,Ouderschapsverlof!$S$40:$W$43,3,FALSE),0),0))</f>
        <v>0</v>
      </c>
      <c r="T147" s="2">
        <f t="shared" si="61"/>
        <v>145</v>
      </c>
      <c r="U147">
        <f t="shared" si="50"/>
        <v>4</v>
      </c>
      <c r="V147" s="2">
        <f t="shared" si="51"/>
        <v>1</v>
      </c>
      <c r="W147" s="2">
        <f t="shared" si="52"/>
        <v>1</v>
      </c>
      <c r="X147" s="6" t="b">
        <f t="shared" si="53"/>
        <v>1</v>
      </c>
      <c r="Y147" s="6">
        <f>IF(OR(U147=6,U147=7),0,IF(NOT(X147),0,IF(T147&lt;=$T$1,HLOOKUP(U147,Ouderschapsverlof!$S$55:$W$57,3,FALSE),0)))</f>
        <v>0</v>
      </c>
      <c r="Z147" s="6">
        <f>IF(OR(U147=6,U147=7),0,IF(NOT(X147),IF(T147&lt;=$T$1,HLOOKUP(U147,Ouderschapsverlof!$S$55:$W$57,3,FALSE),0),0))</f>
        <v>0</v>
      </c>
      <c r="AB147" s="2">
        <f t="shared" si="62"/>
        <v>145</v>
      </c>
      <c r="AC147">
        <f t="shared" si="54"/>
        <v>4</v>
      </c>
      <c r="AD147" s="2">
        <f t="shared" si="55"/>
        <v>1</v>
      </c>
      <c r="AE147" s="2">
        <f t="shared" si="56"/>
        <v>1</v>
      </c>
      <c r="AF147" s="6" t="b">
        <f t="shared" si="57"/>
        <v>1</v>
      </c>
      <c r="AG147" s="6">
        <f>IF(OR(AC147=6,AC147=7),0,IF(NOT(AF147),0,IF(AB147&lt;=$AB$1,HLOOKUP(AC147,Ouderschapsverlof!$S$67:$W$69,3,FALSE),0)))</f>
        <v>0</v>
      </c>
      <c r="AH147" s="6">
        <f>IF(OR(AC147=6,AC147=7),0,IF(NOT(AF147),IF(AB147&lt;=$AB$1,HLOOKUP(AC147,Ouderschapsverlof!$S$67:$W$69,3,FALSE),0),0))</f>
        <v>0</v>
      </c>
    </row>
    <row r="148" spans="1:34" x14ac:dyDescent="0.3">
      <c r="A148" s="2">
        <f t="shared" si="58"/>
        <v>146</v>
      </c>
      <c r="B148">
        <f t="shared" si="59"/>
        <v>5</v>
      </c>
      <c r="C148" s="2">
        <f t="shared" si="42"/>
        <v>1</v>
      </c>
      <c r="D148" s="2">
        <f t="shared" si="43"/>
        <v>1</v>
      </c>
      <c r="E148" s="6" t="b">
        <f t="shared" si="44"/>
        <v>1</v>
      </c>
      <c r="F148" s="6">
        <f>IF(OR(B148=6,B148=7),0,IF(NOT(E148),0,IF(A148&lt;=$A$1,HLOOKUP(B148,Ouderschapsverlof!$S$28:$W$30,3,FALSE),0)))</f>
        <v>0</v>
      </c>
      <c r="G148" s="6">
        <f>IF(OR(B148=6,B148=7),0,IF(NOT(E148),IF(A148&lt;=$A$1,HLOOKUP(B148,Ouderschapsverlof!$S$28:$W$30,3,FALSE),0),0))</f>
        <v>0</v>
      </c>
      <c r="H148" s="7">
        <f t="shared" si="45"/>
        <v>0</v>
      </c>
      <c r="L148" s="2">
        <f t="shared" si="60"/>
        <v>146</v>
      </c>
      <c r="M148">
        <f t="shared" si="46"/>
        <v>5</v>
      </c>
      <c r="N148" s="2">
        <f t="shared" si="47"/>
        <v>1</v>
      </c>
      <c r="O148" s="2">
        <f t="shared" si="48"/>
        <v>1</v>
      </c>
      <c r="P148" s="6" t="b">
        <f t="shared" si="49"/>
        <v>1</v>
      </c>
      <c r="Q148" s="6">
        <f>IF(OR(M148=6,M148=7),0,IF(NOT(P148),0,IF(L148&lt;=$L$1,HLOOKUP(M148,Ouderschapsverlof!$S$40:$W$43,3,FALSE),0)))</f>
        <v>0</v>
      </c>
      <c r="R148" s="6">
        <f>IF(OR(M148=6,M148=7),0,IF(NOT(P148),IF(L148&lt;=$L$1,HLOOKUP(M148,Ouderschapsverlof!$S$40:$W$43,3,FALSE),0),0))</f>
        <v>0</v>
      </c>
      <c r="T148" s="2">
        <f t="shared" si="61"/>
        <v>146</v>
      </c>
      <c r="U148">
        <f t="shared" si="50"/>
        <v>5</v>
      </c>
      <c r="V148" s="2">
        <f t="shared" si="51"/>
        <v>1</v>
      </c>
      <c r="W148" s="2">
        <f t="shared" si="52"/>
        <v>1</v>
      </c>
      <c r="X148" s="6" t="b">
        <f t="shared" si="53"/>
        <v>1</v>
      </c>
      <c r="Y148" s="6">
        <f>IF(OR(U148=6,U148=7),0,IF(NOT(X148),0,IF(T148&lt;=$T$1,HLOOKUP(U148,Ouderschapsverlof!$S$55:$W$57,3,FALSE),0)))</f>
        <v>0</v>
      </c>
      <c r="Z148" s="6">
        <f>IF(OR(U148=6,U148=7),0,IF(NOT(X148),IF(T148&lt;=$T$1,HLOOKUP(U148,Ouderschapsverlof!$S$55:$W$57,3,FALSE),0),0))</f>
        <v>0</v>
      </c>
      <c r="AB148" s="2">
        <f t="shared" si="62"/>
        <v>146</v>
      </c>
      <c r="AC148">
        <f t="shared" si="54"/>
        <v>5</v>
      </c>
      <c r="AD148" s="2">
        <f t="shared" si="55"/>
        <v>1</v>
      </c>
      <c r="AE148" s="2">
        <f t="shared" si="56"/>
        <v>1</v>
      </c>
      <c r="AF148" s="6" t="b">
        <f t="shared" si="57"/>
        <v>1</v>
      </c>
      <c r="AG148" s="6">
        <f>IF(OR(AC148=6,AC148=7),0,IF(NOT(AF148),0,IF(AB148&lt;=$AB$1,HLOOKUP(AC148,Ouderschapsverlof!$S$67:$W$69,3,FALSE),0)))</f>
        <v>0</v>
      </c>
      <c r="AH148" s="6">
        <f>IF(OR(AC148=6,AC148=7),0,IF(NOT(AF148),IF(AB148&lt;=$AB$1,HLOOKUP(AC148,Ouderschapsverlof!$S$67:$W$69,3,FALSE),0),0))</f>
        <v>0</v>
      </c>
    </row>
    <row r="149" spans="1:34" x14ac:dyDescent="0.3">
      <c r="A149" s="2">
        <f t="shared" si="58"/>
        <v>147</v>
      </c>
      <c r="B149">
        <f t="shared" si="59"/>
        <v>6</v>
      </c>
      <c r="C149" s="2">
        <f t="shared" si="42"/>
        <v>1</v>
      </c>
      <c r="D149" s="2">
        <f t="shared" si="43"/>
        <v>1</v>
      </c>
      <c r="E149" s="6" t="b">
        <f t="shared" si="44"/>
        <v>1</v>
      </c>
      <c r="F149" s="6">
        <f>IF(OR(B149=6,B149=7),0,IF(NOT(E149),0,IF(A149&lt;=$A$1,HLOOKUP(B149,Ouderschapsverlof!$S$28:$W$30,3,FALSE),0)))</f>
        <v>0</v>
      </c>
      <c r="G149" s="6">
        <f>IF(OR(B149=6,B149=7),0,IF(NOT(E149),IF(A149&lt;=$A$1,HLOOKUP(B149,Ouderschapsverlof!$S$28:$W$30,3,FALSE),0),0))</f>
        <v>0</v>
      </c>
      <c r="H149" s="7">
        <f t="shared" si="45"/>
        <v>0</v>
      </c>
      <c r="L149" s="2">
        <f t="shared" si="60"/>
        <v>147</v>
      </c>
      <c r="M149">
        <f t="shared" si="46"/>
        <v>6</v>
      </c>
      <c r="N149" s="2">
        <f t="shared" si="47"/>
        <v>1</v>
      </c>
      <c r="O149" s="2">
        <f t="shared" si="48"/>
        <v>1</v>
      </c>
      <c r="P149" s="6" t="b">
        <f t="shared" si="49"/>
        <v>1</v>
      </c>
      <c r="Q149" s="6">
        <f>IF(OR(M149=6,M149=7),0,IF(NOT(P149),0,IF(L149&lt;=$L$1,HLOOKUP(M149,Ouderschapsverlof!$S$40:$W$43,3,FALSE),0)))</f>
        <v>0</v>
      </c>
      <c r="R149" s="6">
        <f>IF(OR(M149=6,M149=7),0,IF(NOT(P149),IF(L149&lt;=$L$1,HLOOKUP(M149,Ouderschapsverlof!$S$40:$W$43,3,FALSE),0),0))</f>
        <v>0</v>
      </c>
      <c r="T149" s="2">
        <f t="shared" si="61"/>
        <v>147</v>
      </c>
      <c r="U149">
        <f t="shared" si="50"/>
        <v>6</v>
      </c>
      <c r="V149" s="2">
        <f t="shared" si="51"/>
        <v>1</v>
      </c>
      <c r="W149" s="2">
        <f t="shared" si="52"/>
        <v>1</v>
      </c>
      <c r="X149" s="6" t="b">
        <f t="shared" si="53"/>
        <v>1</v>
      </c>
      <c r="Y149" s="6">
        <f>IF(OR(U149=6,U149=7),0,IF(NOT(X149),0,IF(T149&lt;=$T$1,HLOOKUP(U149,Ouderschapsverlof!$S$55:$W$57,3,FALSE),0)))</f>
        <v>0</v>
      </c>
      <c r="Z149" s="6">
        <f>IF(OR(U149=6,U149=7),0,IF(NOT(X149),IF(T149&lt;=$T$1,HLOOKUP(U149,Ouderschapsverlof!$S$55:$W$57,3,FALSE),0),0))</f>
        <v>0</v>
      </c>
      <c r="AB149" s="2">
        <f t="shared" si="62"/>
        <v>147</v>
      </c>
      <c r="AC149">
        <f t="shared" si="54"/>
        <v>6</v>
      </c>
      <c r="AD149" s="2">
        <f t="shared" si="55"/>
        <v>1</v>
      </c>
      <c r="AE149" s="2">
        <f t="shared" si="56"/>
        <v>1</v>
      </c>
      <c r="AF149" s="6" t="b">
        <f t="shared" si="57"/>
        <v>1</v>
      </c>
      <c r="AG149" s="6">
        <f>IF(OR(AC149=6,AC149=7),0,IF(NOT(AF149),0,IF(AB149&lt;=$AB$1,HLOOKUP(AC149,Ouderschapsverlof!$S$67:$W$69,3,FALSE),0)))</f>
        <v>0</v>
      </c>
      <c r="AH149" s="6">
        <f>IF(OR(AC149=6,AC149=7),0,IF(NOT(AF149),IF(AB149&lt;=$AB$1,HLOOKUP(AC149,Ouderschapsverlof!$S$67:$W$69,3,FALSE),0),0))</f>
        <v>0</v>
      </c>
    </row>
    <row r="150" spans="1:34" x14ac:dyDescent="0.3">
      <c r="A150" s="2">
        <f t="shared" si="58"/>
        <v>148</v>
      </c>
      <c r="B150">
        <f t="shared" si="59"/>
        <v>7</v>
      </c>
      <c r="C150" s="2">
        <f t="shared" si="42"/>
        <v>1</v>
      </c>
      <c r="D150" s="2">
        <f t="shared" si="43"/>
        <v>1</v>
      </c>
      <c r="E150" s="6" t="b">
        <f t="shared" si="44"/>
        <v>1</v>
      </c>
      <c r="F150" s="6">
        <f>IF(OR(B150=6,B150=7),0,IF(NOT(E150),0,IF(A150&lt;=$A$1,HLOOKUP(B150,Ouderschapsverlof!$S$28:$W$30,3,FALSE),0)))</f>
        <v>0</v>
      </c>
      <c r="G150" s="6">
        <f>IF(OR(B150=6,B150=7),0,IF(NOT(E150),IF(A150&lt;=$A$1,HLOOKUP(B150,Ouderschapsverlof!$S$28:$W$30,3,FALSE),0),0))</f>
        <v>0</v>
      </c>
      <c r="H150" s="7">
        <f t="shared" si="45"/>
        <v>0</v>
      </c>
      <c r="L150" s="2">
        <f t="shared" si="60"/>
        <v>148</v>
      </c>
      <c r="M150">
        <f t="shared" si="46"/>
        <v>7</v>
      </c>
      <c r="N150" s="2">
        <f t="shared" si="47"/>
        <v>1</v>
      </c>
      <c r="O150" s="2">
        <f t="shared" si="48"/>
        <v>1</v>
      </c>
      <c r="P150" s="6" t="b">
        <f t="shared" si="49"/>
        <v>1</v>
      </c>
      <c r="Q150" s="6">
        <f>IF(OR(M150=6,M150=7),0,IF(NOT(P150),0,IF(L150&lt;=$L$1,HLOOKUP(M150,Ouderschapsverlof!$S$40:$W$43,3,FALSE),0)))</f>
        <v>0</v>
      </c>
      <c r="R150" s="6">
        <f>IF(OR(M150=6,M150=7),0,IF(NOT(P150),IF(L150&lt;=$L$1,HLOOKUP(M150,Ouderschapsverlof!$S$40:$W$43,3,FALSE),0),0))</f>
        <v>0</v>
      </c>
      <c r="T150" s="2">
        <f t="shared" si="61"/>
        <v>148</v>
      </c>
      <c r="U150">
        <f t="shared" si="50"/>
        <v>7</v>
      </c>
      <c r="V150" s="2">
        <f t="shared" si="51"/>
        <v>1</v>
      </c>
      <c r="W150" s="2">
        <f t="shared" si="52"/>
        <v>1</v>
      </c>
      <c r="X150" s="6" t="b">
        <f t="shared" si="53"/>
        <v>1</v>
      </c>
      <c r="Y150" s="6">
        <f>IF(OR(U150=6,U150=7),0,IF(NOT(X150),0,IF(T150&lt;=$T$1,HLOOKUP(U150,Ouderschapsverlof!$S$55:$W$57,3,FALSE),0)))</f>
        <v>0</v>
      </c>
      <c r="Z150" s="6">
        <f>IF(OR(U150=6,U150=7),0,IF(NOT(X150),IF(T150&lt;=$T$1,HLOOKUP(U150,Ouderschapsverlof!$S$55:$W$57,3,FALSE),0),0))</f>
        <v>0</v>
      </c>
      <c r="AB150" s="2">
        <f t="shared" si="62"/>
        <v>148</v>
      </c>
      <c r="AC150">
        <f t="shared" si="54"/>
        <v>7</v>
      </c>
      <c r="AD150" s="2">
        <f t="shared" si="55"/>
        <v>1</v>
      </c>
      <c r="AE150" s="2">
        <f t="shared" si="56"/>
        <v>1</v>
      </c>
      <c r="AF150" s="6" t="b">
        <f t="shared" si="57"/>
        <v>1</v>
      </c>
      <c r="AG150" s="6">
        <f>IF(OR(AC150=6,AC150=7),0,IF(NOT(AF150),0,IF(AB150&lt;=$AB$1,HLOOKUP(AC150,Ouderschapsverlof!$S$67:$W$69,3,FALSE),0)))</f>
        <v>0</v>
      </c>
      <c r="AH150" s="6">
        <f>IF(OR(AC150=6,AC150=7),0,IF(NOT(AF150),IF(AB150&lt;=$AB$1,HLOOKUP(AC150,Ouderschapsverlof!$S$67:$W$69,3,FALSE),0),0))</f>
        <v>0</v>
      </c>
    </row>
    <row r="151" spans="1:34" x14ac:dyDescent="0.3">
      <c r="A151" s="2">
        <f t="shared" si="58"/>
        <v>149</v>
      </c>
      <c r="B151">
        <f t="shared" si="59"/>
        <v>1</v>
      </c>
      <c r="C151" s="2">
        <f t="shared" si="42"/>
        <v>1</v>
      </c>
      <c r="D151" s="2">
        <f t="shared" si="43"/>
        <v>1</v>
      </c>
      <c r="E151" s="6" t="b">
        <f t="shared" si="44"/>
        <v>1</v>
      </c>
      <c r="F151" s="6">
        <f>IF(OR(B151=6,B151=7),0,IF(NOT(E151),0,IF(A151&lt;=$A$1,HLOOKUP(B151,Ouderschapsverlof!$S$28:$W$30,3,FALSE),0)))</f>
        <v>0</v>
      </c>
      <c r="G151" s="6">
        <f>IF(OR(B151=6,B151=7),0,IF(NOT(E151),IF(A151&lt;=$A$1,HLOOKUP(B151,Ouderschapsverlof!$S$28:$W$30,3,FALSE),0),0))</f>
        <v>0</v>
      </c>
      <c r="H151" s="7">
        <f t="shared" si="45"/>
        <v>0</v>
      </c>
      <c r="L151" s="2">
        <f t="shared" si="60"/>
        <v>149</v>
      </c>
      <c r="M151">
        <f t="shared" si="46"/>
        <v>1</v>
      </c>
      <c r="N151" s="2">
        <f t="shared" si="47"/>
        <v>1</v>
      </c>
      <c r="O151" s="2">
        <f t="shared" si="48"/>
        <v>1</v>
      </c>
      <c r="P151" s="6" t="b">
        <f t="shared" si="49"/>
        <v>1</v>
      </c>
      <c r="Q151" s="6">
        <f>IF(OR(M151=6,M151=7),0,IF(NOT(P151),0,IF(L151&lt;=$L$1,HLOOKUP(M151,Ouderschapsverlof!$S$40:$W$43,3,FALSE),0)))</f>
        <v>0</v>
      </c>
      <c r="R151" s="6">
        <f>IF(OR(M151=6,M151=7),0,IF(NOT(P151),IF(L151&lt;=$L$1,HLOOKUP(M151,Ouderschapsverlof!$S$40:$W$43,3,FALSE),0),0))</f>
        <v>0</v>
      </c>
      <c r="T151" s="2">
        <f t="shared" si="61"/>
        <v>149</v>
      </c>
      <c r="U151">
        <f t="shared" si="50"/>
        <v>1</v>
      </c>
      <c r="V151" s="2">
        <f t="shared" si="51"/>
        <v>1</v>
      </c>
      <c r="W151" s="2">
        <f t="shared" si="52"/>
        <v>1</v>
      </c>
      <c r="X151" s="6" t="b">
        <f t="shared" si="53"/>
        <v>1</v>
      </c>
      <c r="Y151" s="6">
        <f>IF(OR(U151=6,U151=7),0,IF(NOT(X151),0,IF(T151&lt;=$T$1,HLOOKUP(U151,Ouderschapsverlof!$S$55:$W$57,3,FALSE),0)))</f>
        <v>0</v>
      </c>
      <c r="Z151" s="6">
        <f>IF(OR(U151=6,U151=7),0,IF(NOT(X151),IF(T151&lt;=$T$1,HLOOKUP(U151,Ouderschapsverlof!$S$55:$W$57,3,FALSE),0),0))</f>
        <v>0</v>
      </c>
      <c r="AB151" s="2">
        <f t="shared" si="62"/>
        <v>149</v>
      </c>
      <c r="AC151">
        <f t="shared" si="54"/>
        <v>1</v>
      </c>
      <c r="AD151" s="2">
        <f t="shared" si="55"/>
        <v>1</v>
      </c>
      <c r="AE151" s="2">
        <f t="shared" si="56"/>
        <v>1</v>
      </c>
      <c r="AF151" s="6" t="b">
        <f t="shared" si="57"/>
        <v>1</v>
      </c>
      <c r="AG151" s="6">
        <f>IF(OR(AC151=6,AC151=7),0,IF(NOT(AF151),0,IF(AB151&lt;=$AB$1,HLOOKUP(AC151,Ouderschapsverlof!$S$67:$W$69,3,FALSE),0)))</f>
        <v>0</v>
      </c>
      <c r="AH151" s="6">
        <f>IF(OR(AC151=6,AC151=7),0,IF(NOT(AF151),IF(AB151&lt;=$AB$1,HLOOKUP(AC151,Ouderschapsverlof!$S$67:$W$69,3,FALSE),0),0))</f>
        <v>0</v>
      </c>
    </row>
    <row r="152" spans="1:34" x14ac:dyDescent="0.3">
      <c r="A152" s="2">
        <f t="shared" si="58"/>
        <v>150</v>
      </c>
      <c r="B152">
        <f t="shared" si="59"/>
        <v>2</v>
      </c>
      <c r="C152" s="2">
        <f t="shared" si="42"/>
        <v>1</v>
      </c>
      <c r="D152" s="2">
        <f t="shared" si="43"/>
        <v>1</v>
      </c>
      <c r="E152" s="6" t="b">
        <f t="shared" si="44"/>
        <v>1</v>
      </c>
      <c r="F152" s="6">
        <f>IF(OR(B152=6,B152=7),0,IF(NOT(E152),0,IF(A152&lt;=$A$1,HLOOKUP(B152,Ouderschapsverlof!$S$28:$W$30,3,FALSE),0)))</f>
        <v>0</v>
      </c>
      <c r="G152" s="6">
        <f>IF(OR(B152=6,B152=7),0,IF(NOT(E152),IF(A152&lt;=$A$1,HLOOKUP(B152,Ouderschapsverlof!$S$28:$W$30,3,FALSE),0),0))</f>
        <v>0</v>
      </c>
      <c r="H152" s="7">
        <f t="shared" si="45"/>
        <v>0</v>
      </c>
      <c r="L152" s="2">
        <f t="shared" si="60"/>
        <v>150</v>
      </c>
      <c r="M152">
        <f t="shared" si="46"/>
        <v>2</v>
      </c>
      <c r="N152" s="2">
        <f t="shared" si="47"/>
        <v>1</v>
      </c>
      <c r="O152" s="2">
        <f t="shared" si="48"/>
        <v>1</v>
      </c>
      <c r="P152" s="6" t="b">
        <f t="shared" si="49"/>
        <v>1</v>
      </c>
      <c r="Q152" s="6">
        <f>IF(OR(M152=6,M152=7),0,IF(NOT(P152),0,IF(L152&lt;=$L$1,HLOOKUP(M152,Ouderschapsverlof!$S$40:$W$43,3,FALSE),0)))</f>
        <v>0</v>
      </c>
      <c r="R152" s="6">
        <f>IF(OR(M152=6,M152=7),0,IF(NOT(P152),IF(L152&lt;=$L$1,HLOOKUP(M152,Ouderschapsverlof!$S$40:$W$43,3,FALSE),0),0))</f>
        <v>0</v>
      </c>
      <c r="T152" s="2">
        <f t="shared" si="61"/>
        <v>150</v>
      </c>
      <c r="U152">
        <f t="shared" si="50"/>
        <v>2</v>
      </c>
      <c r="V152" s="2">
        <f t="shared" si="51"/>
        <v>1</v>
      </c>
      <c r="W152" s="2">
        <f t="shared" si="52"/>
        <v>1</v>
      </c>
      <c r="X152" s="6" t="b">
        <f t="shared" si="53"/>
        <v>1</v>
      </c>
      <c r="Y152" s="6">
        <f>IF(OR(U152=6,U152=7),0,IF(NOT(X152),0,IF(T152&lt;=$T$1,HLOOKUP(U152,Ouderschapsverlof!$S$55:$W$57,3,FALSE),0)))</f>
        <v>0</v>
      </c>
      <c r="Z152" s="6">
        <f>IF(OR(U152=6,U152=7),0,IF(NOT(X152),IF(T152&lt;=$T$1,HLOOKUP(U152,Ouderschapsverlof!$S$55:$W$57,3,FALSE),0),0))</f>
        <v>0</v>
      </c>
      <c r="AB152" s="2">
        <f t="shared" si="62"/>
        <v>150</v>
      </c>
      <c r="AC152">
        <f t="shared" si="54"/>
        <v>2</v>
      </c>
      <c r="AD152" s="2">
        <f t="shared" si="55"/>
        <v>1</v>
      </c>
      <c r="AE152" s="2">
        <f t="shared" si="56"/>
        <v>1</v>
      </c>
      <c r="AF152" s="6" t="b">
        <f t="shared" si="57"/>
        <v>1</v>
      </c>
      <c r="AG152" s="6">
        <f>IF(OR(AC152=6,AC152=7),0,IF(NOT(AF152),0,IF(AB152&lt;=$AB$1,HLOOKUP(AC152,Ouderschapsverlof!$S$67:$W$69,3,FALSE),0)))</f>
        <v>0</v>
      </c>
      <c r="AH152" s="6">
        <f>IF(OR(AC152=6,AC152=7),0,IF(NOT(AF152),IF(AB152&lt;=$AB$1,HLOOKUP(AC152,Ouderschapsverlof!$S$67:$W$69,3,FALSE),0),0))</f>
        <v>0</v>
      </c>
    </row>
    <row r="153" spans="1:34" x14ac:dyDescent="0.3">
      <c r="A153" s="2">
        <f t="shared" si="58"/>
        <v>151</v>
      </c>
      <c r="B153">
        <f t="shared" si="59"/>
        <v>3</v>
      </c>
      <c r="C153" s="2">
        <f t="shared" si="42"/>
        <v>1</v>
      </c>
      <c r="D153" s="2">
        <f t="shared" si="43"/>
        <v>1</v>
      </c>
      <c r="E153" s="6" t="b">
        <f t="shared" si="44"/>
        <v>1</v>
      </c>
      <c r="F153" s="6">
        <f>IF(OR(B153=6,B153=7),0,IF(NOT(E153),0,IF(A153&lt;=$A$1,HLOOKUP(B153,Ouderschapsverlof!$S$28:$W$30,3,FALSE),0)))</f>
        <v>0</v>
      </c>
      <c r="G153" s="6">
        <f>IF(OR(B153=6,B153=7),0,IF(NOT(E153),IF(A153&lt;=$A$1,HLOOKUP(B153,Ouderschapsverlof!$S$28:$W$30,3,FALSE),0),0))</f>
        <v>0</v>
      </c>
      <c r="H153" s="7">
        <f t="shared" si="45"/>
        <v>0</v>
      </c>
      <c r="L153" s="2">
        <f t="shared" si="60"/>
        <v>151</v>
      </c>
      <c r="M153">
        <f t="shared" si="46"/>
        <v>3</v>
      </c>
      <c r="N153" s="2">
        <f t="shared" si="47"/>
        <v>1</v>
      </c>
      <c r="O153" s="2">
        <f t="shared" si="48"/>
        <v>1</v>
      </c>
      <c r="P153" s="6" t="b">
        <f t="shared" si="49"/>
        <v>1</v>
      </c>
      <c r="Q153" s="6">
        <f>IF(OR(M153=6,M153=7),0,IF(NOT(P153),0,IF(L153&lt;=$L$1,HLOOKUP(M153,Ouderschapsverlof!$S$40:$W$43,3,FALSE),0)))</f>
        <v>0</v>
      </c>
      <c r="R153" s="6">
        <f>IF(OR(M153=6,M153=7),0,IF(NOT(P153),IF(L153&lt;=$L$1,HLOOKUP(M153,Ouderschapsverlof!$S$40:$W$43,3,FALSE),0),0))</f>
        <v>0</v>
      </c>
      <c r="T153" s="2">
        <f t="shared" si="61"/>
        <v>151</v>
      </c>
      <c r="U153">
        <f t="shared" si="50"/>
        <v>3</v>
      </c>
      <c r="V153" s="2">
        <f t="shared" si="51"/>
        <v>1</v>
      </c>
      <c r="W153" s="2">
        <f t="shared" si="52"/>
        <v>1</v>
      </c>
      <c r="X153" s="6" t="b">
        <f t="shared" si="53"/>
        <v>1</v>
      </c>
      <c r="Y153" s="6">
        <f>IF(OR(U153=6,U153=7),0,IF(NOT(X153),0,IF(T153&lt;=$T$1,HLOOKUP(U153,Ouderschapsverlof!$S$55:$W$57,3,FALSE),0)))</f>
        <v>0</v>
      </c>
      <c r="Z153" s="6">
        <f>IF(OR(U153=6,U153=7),0,IF(NOT(X153),IF(T153&lt;=$T$1,HLOOKUP(U153,Ouderschapsverlof!$S$55:$W$57,3,FALSE),0),0))</f>
        <v>0</v>
      </c>
      <c r="AB153" s="2">
        <f t="shared" si="62"/>
        <v>151</v>
      </c>
      <c r="AC153">
        <f t="shared" si="54"/>
        <v>3</v>
      </c>
      <c r="AD153" s="2">
        <f t="shared" si="55"/>
        <v>1</v>
      </c>
      <c r="AE153" s="2">
        <f t="shared" si="56"/>
        <v>1</v>
      </c>
      <c r="AF153" s="6" t="b">
        <f t="shared" si="57"/>
        <v>1</v>
      </c>
      <c r="AG153" s="6">
        <f>IF(OR(AC153=6,AC153=7),0,IF(NOT(AF153),0,IF(AB153&lt;=$AB$1,HLOOKUP(AC153,Ouderschapsverlof!$S$67:$W$69,3,FALSE),0)))</f>
        <v>0</v>
      </c>
      <c r="AH153" s="6">
        <f>IF(OR(AC153=6,AC153=7),0,IF(NOT(AF153),IF(AB153&lt;=$AB$1,HLOOKUP(AC153,Ouderschapsverlof!$S$67:$W$69,3,FALSE),0),0))</f>
        <v>0</v>
      </c>
    </row>
    <row r="154" spans="1:34" x14ac:dyDescent="0.3">
      <c r="A154" s="2">
        <f t="shared" si="58"/>
        <v>152</v>
      </c>
      <c r="B154">
        <f t="shared" si="59"/>
        <v>4</v>
      </c>
      <c r="C154" s="2">
        <f t="shared" si="42"/>
        <v>1</v>
      </c>
      <c r="D154" s="2">
        <f t="shared" si="43"/>
        <v>1</v>
      </c>
      <c r="E154" s="6" t="b">
        <f t="shared" si="44"/>
        <v>1</v>
      </c>
      <c r="F154" s="6">
        <f>IF(OR(B154=6,B154=7),0,IF(NOT(E154),0,IF(A154&lt;=$A$1,HLOOKUP(B154,Ouderschapsverlof!$S$28:$W$30,3,FALSE),0)))</f>
        <v>0</v>
      </c>
      <c r="G154" s="6">
        <f>IF(OR(B154=6,B154=7),0,IF(NOT(E154),IF(A154&lt;=$A$1,HLOOKUP(B154,Ouderschapsverlof!$S$28:$W$30,3,FALSE),0),0))</f>
        <v>0</v>
      </c>
      <c r="H154" s="7">
        <f t="shared" si="45"/>
        <v>0</v>
      </c>
      <c r="L154" s="2">
        <f t="shared" si="60"/>
        <v>152</v>
      </c>
      <c r="M154">
        <f t="shared" si="46"/>
        <v>4</v>
      </c>
      <c r="N154" s="2">
        <f t="shared" si="47"/>
        <v>1</v>
      </c>
      <c r="O154" s="2">
        <f t="shared" si="48"/>
        <v>1</v>
      </c>
      <c r="P154" s="6" t="b">
        <f t="shared" si="49"/>
        <v>1</v>
      </c>
      <c r="Q154" s="6">
        <f>IF(OR(M154=6,M154=7),0,IF(NOT(P154),0,IF(L154&lt;=$L$1,HLOOKUP(M154,Ouderschapsverlof!$S$40:$W$43,3,FALSE),0)))</f>
        <v>0</v>
      </c>
      <c r="R154" s="6">
        <f>IF(OR(M154=6,M154=7),0,IF(NOT(P154),IF(L154&lt;=$L$1,HLOOKUP(M154,Ouderschapsverlof!$S$40:$W$43,3,FALSE),0),0))</f>
        <v>0</v>
      </c>
      <c r="T154" s="2">
        <f t="shared" si="61"/>
        <v>152</v>
      </c>
      <c r="U154">
        <f t="shared" si="50"/>
        <v>4</v>
      </c>
      <c r="V154" s="2">
        <f t="shared" si="51"/>
        <v>1</v>
      </c>
      <c r="W154" s="2">
        <f t="shared" si="52"/>
        <v>1</v>
      </c>
      <c r="X154" s="6" t="b">
        <f t="shared" si="53"/>
        <v>1</v>
      </c>
      <c r="Y154" s="6">
        <f>IF(OR(U154=6,U154=7),0,IF(NOT(X154),0,IF(T154&lt;=$T$1,HLOOKUP(U154,Ouderschapsverlof!$S$55:$W$57,3,FALSE),0)))</f>
        <v>0</v>
      </c>
      <c r="Z154" s="6">
        <f>IF(OR(U154=6,U154=7),0,IF(NOT(X154),IF(T154&lt;=$T$1,HLOOKUP(U154,Ouderschapsverlof!$S$55:$W$57,3,FALSE),0),0))</f>
        <v>0</v>
      </c>
      <c r="AB154" s="2">
        <f t="shared" si="62"/>
        <v>152</v>
      </c>
      <c r="AC154">
        <f t="shared" si="54"/>
        <v>4</v>
      </c>
      <c r="AD154" s="2">
        <f t="shared" si="55"/>
        <v>1</v>
      </c>
      <c r="AE154" s="2">
        <f t="shared" si="56"/>
        <v>1</v>
      </c>
      <c r="AF154" s="6" t="b">
        <f t="shared" si="57"/>
        <v>1</v>
      </c>
      <c r="AG154" s="6">
        <f>IF(OR(AC154=6,AC154=7),0,IF(NOT(AF154),0,IF(AB154&lt;=$AB$1,HLOOKUP(AC154,Ouderschapsverlof!$S$67:$W$69,3,FALSE),0)))</f>
        <v>0</v>
      </c>
      <c r="AH154" s="6">
        <f>IF(OR(AC154=6,AC154=7),0,IF(NOT(AF154),IF(AB154&lt;=$AB$1,HLOOKUP(AC154,Ouderschapsverlof!$S$67:$W$69,3,FALSE),0),0))</f>
        <v>0</v>
      </c>
    </row>
    <row r="155" spans="1:34" x14ac:dyDescent="0.3">
      <c r="A155" s="2">
        <f t="shared" si="58"/>
        <v>153</v>
      </c>
      <c r="B155">
        <f t="shared" si="59"/>
        <v>5</v>
      </c>
      <c r="C155" s="2">
        <f t="shared" si="42"/>
        <v>1</v>
      </c>
      <c r="D155" s="2">
        <f t="shared" si="43"/>
        <v>1</v>
      </c>
      <c r="E155" s="6" t="b">
        <f t="shared" si="44"/>
        <v>1</v>
      </c>
      <c r="F155" s="6">
        <f>IF(OR(B155=6,B155=7),0,IF(NOT(E155),0,IF(A155&lt;=$A$1,HLOOKUP(B155,Ouderschapsverlof!$S$28:$W$30,3,FALSE),0)))</f>
        <v>0</v>
      </c>
      <c r="G155" s="6">
        <f>IF(OR(B155=6,B155=7),0,IF(NOT(E155),IF(A155&lt;=$A$1,HLOOKUP(B155,Ouderschapsverlof!$S$28:$W$30,3,FALSE),0),0))</f>
        <v>0</v>
      </c>
      <c r="H155" s="7">
        <f t="shared" si="45"/>
        <v>0</v>
      </c>
      <c r="L155" s="2">
        <f t="shared" si="60"/>
        <v>153</v>
      </c>
      <c r="M155">
        <f t="shared" si="46"/>
        <v>5</v>
      </c>
      <c r="N155" s="2">
        <f t="shared" si="47"/>
        <v>1</v>
      </c>
      <c r="O155" s="2">
        <f t="shared" si="48"/>
        <v>1</v>
      </c>
      <c r="P155" s="6" t="b">
        <f t="shared" si="49"/>
        <v>1</v>
      </c>
      <c r="Q155" s="6">
        <f>IF(OR(M155=6,M155=7),0,IF(NOT(P155),0,IF(L155&lt;=$L$1,HLOOKUP(M155,Ouderschapsverlof!$S$40:$W$43,3,FALSE),0)))</f>
        <v>0</v>
      </c>
      <c r="R155" s="6">
        <f>IF(OR(M155=6,M155=7),0,IF(NOT(P155),IF(L155&lt;=$L$1,HLOOKUP(M155,Ouderschapsverlof!$S$40:$W$43,3,FALSE),0),0))</f>
        <v>0</v>
      </c>
      <c r="T155" s="2">
        <f t="shared" si="61"/>
        <v>153</v>
      </c>
      <c r="U155">
        <f t="shared" si="50"/>
        <v>5</v>
      </c>
      <c r="V155" s="2">
        <f t="shared" si="51"/>
        <v>1</v>
      </c>
      <c r="W155" s="2">
        <f t="shared" si="52"/>
        <v>1</v>
      </c>
      <c r="X155" s="6" t="b">
        <f t="shared" si="53"/>
        <v>1</v>
      </c>
      <c r="Y155" s="6">
        <f>IF(OR(U155=6,U155=7),0,IF(NOT(X155),0,IF(T155&lt;=$T$1,HLOOKUP(U155,Ouderschapsverlof!$S$55:$W$57,3,FALSE),0)))</f>
        <v>0</v>
      </c>
      <c r="Z155" s="6">
        <f>IF(OR(U155=6,U155=7),0,IF(NOT(X155),IF(T155&lt;=$T$1,HLOOKUP(U155,Ouderschapsverlof!$S$55:$W$57,3,FALSE),0),0))</f>
        <v>0</v>
      </c>
      <c r="AB155" s="2">
        <f t="shared" si="62"/>
        <v>153</v>
      </c>
      <c r="AC155">
        <f t="shared" si="54"/>
        <v>5</v>
      </c>
      <c r="AD155" s="2">
        <f t="shared" si="55"/>
        <v>1</v>
      </c>
      <c r="AE155" s="2">
        <f t="shared" si="56"/>
        <v>1</v>
      </c>
      <c r="AF155" s="6" t="b">
        <f t="shared" si="57"/>
        <v>1</v>
      </c>
      <c r="AG155" s="6">
        <f>IF(OR(AC155=6,AC155=7),0,IF(NOT(AF155),0,IF(AB155&lt;=$AB$1,HLOOKUP(AC155,Ouderschapsverlof!$S$67:$W$69,3,FALSE),0)))</f>
        <v>0</v>
      </c>
      <c r="AH155" s="6">
        <f>IF(OR(AC155=6,AC155=7),0,IF(NOT(AF155),IF(AB155&lt;=$AB$1,HLOOKUP(AC155,Ouderschapsverlof!$S$67:$W$69,3,FALSE),0),0))</f>
        <v>0</v>
      </c>
    </row>
    <row r="156" spans="1:34" x14ac:dyDescent="0.3">
      <c r="A156" s="2">
        <f t="shared" si="58"/>
        <v>154</v>
      </c>
      <c r="B156">
        <f t="shared" si="59"/>
        <v>6</v>
      </c>
      <c r="C156" s="2">
        <f t="shared" si="42"/>
        <v>1</v>
      </c>
      <c r="D156" s="2">
        <f t="shared" si="43"/>
        <v>1</v>
      </c>
      <c r="E156" s="6" t="b">
        <f t="shared" si="44"/>
        <v>1</v>
      </c>
      <c r="F156" s="6">
        <f>IF(OR(B156=6,B156=7),0,IF(NOT(E156),0,IF(A156&lt;=$A$1,HLOOKUP(B156,Ouderschapsverlof!$S$28:$W$30,3,FALSE),0)))</f>
        <v>0</v>
      </c>
      <c r="G156" s="6">
        <f>IF(OR(B156=6,B156=7),0,IF(NOT(E156),IF(A156&lt;=$A$1,HLOOKUP(B156,Ouderschapsverlof!$S$28:$W$30,3,FALSE),0),0))</f>
        <v>0</v>
      </c>
      <c r="H156" s="7">
        <f t="shared" si="45"/>
        <v>0</v>
      </c>
      <c r="L156" s="2">
        <f t="shared" si="60"/>
        <v>154</v>
      </c>
      <c r="M156">
        <f t="shared" si="46"/>
        <v>6</v>
      </c>
      <c r="N156" s="2">
        <f t="shared" si="47"/>
        <v>1</v>
      </c>
      <c r="O156" s="2">
        <f t="shared" si="48"/>
        <v>1</v>
      </c>
      <c r="P156" s="6" t="b">
        <f t="shared" si="49"/>
        <v>1</v>
      </c>
      <c r="Q156" s="6">
        <f>IF(OR(M156=6,M156=7),0,IF(NOT(P156),0,IF(L156&lt;=$L$1,HLOOKUP(M156,Ouderschapsverlof!$S$40:$W$43,3,FALSE),0)))</f>
        <v>0</v>
      </c>
      <c r="R156" s="6">
        <f>IF(OR(M156=6,M156=7),0,IF(NOT(P156),IF(L156&lt;=$L$1,HLOOKUP(M156,Ouderschapsverlof!$S$40:$W$43,3,FALSE),0),0))</f>
        <v>0</v>
      </c>
      <c r="T156" s="2">
        <f t="shared" si="61"/>
        <v>154</v>
      </c>
      <c r="U156">
        <f t="shared" si="50"/>
        <v>6</v>
      </c>
      <c r="V156" s="2">
        <f t="shared" si="51"/>
        <v>1</v>
      </c>
      <c r="W156" s="2">
        <f t="shared" si="52"/>
        <v>1</v>
      </c>
      <c r="X156" s="6" t="b">
        <f t="shared" si="53"/>
        <v>1</v>
      </c>
      <c r="Y156" s="6">
        <f>IF(OR(U156=6,U156=7),0,IF(NOT(X156),0,IF(T156&lt;=$T$1,HLOOKUP(U156,Ouderschapsverlof!$S$55:$W$57,3,FALSE),0)))</f>
        <v>0</v>
      </c>
      <c r="Z156" s="6">
        <f>IF(OR(U156=6,U156=7),0,IF(NOT(X156),IF(T156&lt;=$T$1,HLOOKUP(U156,Ouderschapsverlof!$S$55:$W$57,3,FALSE),0),0))</f>
        <v>0</v>
      </c>
      <c r="AB156" s="2">
        <f t="shared" si="62"/>
        <v>154</v>
      </c>
      <c r="AC156">
        <f t="shared" si="54"/>
        <v>6</v>
      </c>
      <c r="AD156" s="2">
        <f t="shared" si="55"/>
        <v>1</v>
      </c>
      <c r="AE156" s="2">
        <f t="shared" si="56"/>
        <v>1</v>
      </c>
      <c r="AF156" s="6" t="b">
        <f t="shared" si="57"/>
        <v>1</v>
      </c>
      <c r="AG156" s="6">
        <f>IF(OR(AC156=6,AC156=7),0,IF(NOT(AF156),0,IF(AB156&lt;=$AB$1,HLOOKUP(AC156,Ouderschapsverlof!$S$67:$W$69,3,FALSE),0)))</f>
        <v>0</v>
      </c>
      <c r="AH156" s="6">
        <f>IF(OR(AC156=6,AC156=7),0,IF(NOT(AF156),IF(AB156&lt;=$AB$1,HLOOKUP(AC156,Ouderschapsverlof!$S$67:$W$69,3,FALSE),0),0))</f>
        <v>0</v>
      </c>
    </row>
    <row r="157" spans="1:34" x14ac:dyDescent="0.3">
      <c r="A157" s="2">
        <f t="shared" si="58"/>
        <v>155</v>
      </c>
      <c r="B157">
        <f t="shared" si="59"/>
        <v>7</v>
      </c>
      <c r="C157" s="2">
        <f t="shared" si="42"/>
        <v>1</v>
      </c>
      <c r="D157" s="2">
        <f t="shared" si="43"/>
        <v>1</v>
      </c>
      <c r="E157" s="6" t="b">
        <f t="shared" si="44"/>
        <v>1</v>
      </c>
      <c r="F157" s="6">
        <f>IF(OR(B157=6,B157=7),0,IF(NOT(E157),0,IF(A157&lt;=$A$1,HLOOKUP(B157,Ouderschapsverlof!$S$28:$W$30,3,FALSE),0)))</f>
        <v>0</v>
      </c>
      <c r="G157" s="6">
        <f>IF(OR(B157=6,B157=7),0,IF(NOT(E157),IF(A157&lt;=$A$1,HLOOKUP(B157,Ouderschapsverlof!$S$28:$W$30,3,FALSE),0),0))</f>
        <v>0</v>
      </c>
      <c r="H157" s="7">
        <f t="shared" si="45"/>
        <v>0</v>
      </c>
      <c r="L157" s="2">
        <f t="shared" si="60"/>
        <v>155</v>
      </c>
      <c r="M157">
        <f t="shared" si="46"/>
        <v>7</v>
      </c>
      <c r="N157" s="2">
        <f t="shared" si="47"/>
        <v>1</v>
      </c>
      <c r="O157" s="2">
        <f t="shared" si="48"/>
        <v>1</v>
      </c>
      <c r="P157" s="6" t="b">
        <f t="shared" si="49"/>
        <v>1</v>
      </c>
      <c r="Q157" s="6">
        <f>IF(OR(M157=6,M157=7),0,IF(NOT(P157),0,IF(L157&lt;=$L$1,HLOOKUP(M157,Ouderschapsverlof!$S$40:$W$43,3,FALSE),0)))</f>
        <v>0</v>
      </c>
      <c r="R157" s="6">
        <f>IF(OR(M157=6,M157=7),0,IF(NOT(P157),IF(L157&lt;=$L$1,HLOOKUP(M157,Ouderschapsverlof!$S$40:$W$43,3,FALSE),0),0))</f>
        <v>0</v>
      </c>
      <c r="T157" s="2">
        <f t="shared" si="61"/>
        <v>155</v>
      </c>
      <c r="U157">
        <f t="shared" si="50"/>
        <v>7</v>
      </c>
      <c r="V157" s="2">
        <f t="shared" si="51"/>
        <v>1</v>
      </c>
      <c r="W157" s="2">
        <f t="shared" si="52"/>
        <v>1</v>
      </c>
      <c r="X157" s="6" t="b">
        <f t="shared" si="53"/>
        <v>1</v>
      </c>
      <c r="Y157" s="6">
        <f>IF(OR(U157=6,U157=7),0,IF(NOT(X157),0,IF(T157&lt;=$T$1,HLOOKUP(U157,Ouderschapsverlof!$S$55:$W$57,3,FALSE),0)))</f>
        <v>0</v>
      </c>
      <c r="Z157" s="6">
        <f>IF(OR(U157=6,U157=7),0,IF(NOT(X157),IF(T157&lt;=$T$1,HLOOKUP(U157,Ouderschapsverlof!$S$55:$W$57,3,FALSE),0),0))</f>
        <v>0</v>
      </c>
      <c r="AB157" s="2">
        <f t="shared" si="62"/>
        <v>155</v>
      </c>
      <c r="AC157">
        <f t="shared" si="54"/>
        <v>7</v>
      </c>
      <c r="AD157" s="2">
        <f t="shared" si="55"/>
        <v>1</v>
      </c>
      <c r="AE157" s="2">
        <f t="shared" si="56"/>
        <v>1</v>
      </c>
      <c r="AF157" s="6" t="b">
        <f t="shared" si="57"/>
        <v>1</v>
      </c>
      <c r="AG157" s="6">
        <f>IF(OR(AC157=6,AC157=7),0,IF(NOT(AF157),0,IF(AB157&lt;=$AB$1,HLOOKUP(AC157,Ouderschapsverlof!$S$67:$W$69,3,FALSE),0)))</f>
        <v>0</v>
      </c>
      <c r="AH157" s="6">
        <f>IF(OR(AC157=6,AC157=7),0,IF(NOT(AF157),IF(AB157&lt;=$AB$1,HLOOKUP(AC157,Ouderschapsverlof!$S$67:$W$69,3,FALSE),0),0))</f>
        <v>0</v>
      </c>
    </row>
    <row r="158" spans="1:34" x14ac:dyDescent="0.3">
      <c r="A158" s="2">
        <f t="shared" si="58"/>
        <v>156</v>
      </c>
      <c r="B158">
        <f t="shared" si="59"/>
        <v>1</v>
      </c>
      <c r="C158" s="2">
        <f t="shared" si="42"/>
        <v>1</v>
      </c>
      <c r="D158" s="2">
        <f t="shared" si="43"/>
        <v>1</v>
      </c>
      <c r="E158" s="6" t="b">
        <f t="shared" si="44"/>
        <v>1</v>
      </c>
      <c r="F158" s="6">
        <f>IF(OR(B158=6,B158=7),0,IF(NOT(E158),0,IF(A158&lt;=$A$1,HLOOKUP(B158,Ouderschapsverlof!$S$28:$W$30,3,FALSE),0)))</f>
        <v>0</v>
      </c>
      <c r="G158" s="6">
        <f>IF(OR(B158=6,B158=7),0,IF(NOT(E158),IF(A158&lt;=$A$1,HLOOKUP(B158,Ouderschapsverlof!$S$28:$W$30,3,FALSE),0),0))</f>
        <v>0</v>
      </c>
      <c r="H158" s="7">
        <f t="shared" si="45"/>
        <v>0</v>
      </c>
      <c r="L158" s="2">
        <f t="shared" si="60"/>
        <v>156</v>
      </c>
      <c r="M158">
        <f t="shared" si="46"/>
        <v>1</v>
      </c>
      <c r="N158" s="2">
        <f t="shared" si="47"/>
        <v>1</v>
      </c>
      <c r="O158" s="2">
        <f t="shared" si="48"/>
        <v>1</v>
      </c>
      <c r="P158" s="6" t="b">
        <f t="shared" si="49"/>
        <v>1</v>
      </c>
      <c r="Q158" s="6">
        <f>IF(OR(M158=6,M158=7),0,IF(NOT(P158),0,IF(L158&lt;=$L$1,HLOOKUP(M158,Ouderschapsverlof!$S$40:$W$43,3,FALSE),0)))</f>
        <v>0</v>
      </c>
      <c r="R158" s="6">
        <f>IF(OR(M158=6,M158=7),0,IF(NOT(P158),IF(L158&lt;=$L$1,HLOOKUP(M158,Ouderschapsverlof!$S$40:$W$43,3,FALSE),0),0))</f>
        <v>0</v>
      </c>
      <c r="T158" s="2">
        <f t="shared" si="61"/>
        <v>156</v>
      </c>
      <c r="U158">
        <f t="shared" si="50"/>
        <v>1</v>
      </c>
      <c r="V158" s="2">
        <f t="shared" si="51"/>
        <v>1</v>
      </c>
      <c r="W158" s="2">
        <f t="shared" si="52"/>
        <v>1</v>
      </c>
      <c r="X158" s="6" t="b">
        <f t="shared" si="53"/>
        <v>1</v>
      </c>
      <c r="Y158" s="6">
        <f>IF(OR(U158=6,U158=7),0,IF(NOT(X158),0,IF(T158&lt;=$T$1,HLOOKUP(U158,Ouderschapsverlof!$S$55:$W$57,3,FALSE),0)))</f>
        <v>0</v>
      </c>
      <c r="Z158" s="6">
        <f>IF(OR(U158=6,U158=7),0,IF(NOT(X158),IF(T158&lt;=$T$1,HLOOKUP(U158,Ouderschapsverlof!$S$55:$W$57,3,FALSE),0),0))</f>
        <v>0</v>
      </c>
      <c r="AB158" s="2">
        <f t="shared" si="62"/>
        <v>156</v>
      </c>
      <c r="AC158">
        <f t="shared" si="54"/>
        <v>1</v>
      </c>
      <c r="AD158" s="2">
        <f t="shared" si="55"/>
        <v>1</v>
      </c>
      <c r="AE158" s="2">
        <f t="shared" si="56"/>
        <v>1</v>
      </c>
      <c r="AF158" s="6" t="b">
        <f t="shared" si="57"/>
        <v>1</v>
      </c>
      <c r="AG158" s="6">
        <f>IF(OR(AC158=6,AC158=7),0,IF(NOT(AF158),0,IF(AB158&lt;=$AB$1,HLOOKUP(AC158,Ouderschapsverlof!$S$67:$W$69,3,FALSE),0)))</f>
        <v>0</v>
      </c>
      <c r="AH158" s="6">
        <f>IF(OR(AC158=6,AC158=7),0,IF(NOT(AF158),IF(AB158&lt;=$AB$1,HLOOKUP(AC158,Ouderschapsverlof!$S$67:$W$69,3,FALSE),0),0))</f>
        <v>0</v>
      </c>
    </row>
    <row r="159" spans="1:34" x14ac:dyDescent="0.3">
      <c r="A159" s="2">
        <f t="shared" si="58"/>
        <v>157</v>
      </c>
      <c r="B159">
        <f t="shared" si="59"/>
        <v>2</v>
      </c>
      <c r="C159" s="2">
        <f t="shared" si="42"/>
        <v>1</v>
      </c>
      <c r="D159" s="2">
        <f t="shared" si="43"/>
        <v>1</v>
      </c>
      <c r="E159" s="6" t="b">
        <f t="shared" si="44"/>
        <v>1</v>
      </c>
      <c r="F159" s="6">
        <f>IF(OR(B159=6,B159=7),0,IF(NOT(E159),0,IF(A159&lt;=$A$1,HLOOKUP(B159,Ouderschapsverlof!$S$28:$W$30,3,FALSE),0)))</f>
        <v>0</v>
      </c>
      <c r="G159" s="6">
        <f>IF(OR(B159=6,B159=7),0,IF(NOT(E159),IF(A159&lt;=$A$1,HLOOKUP(B159,Ouderschapsverlof!$S$28:$W$30,3,FALSE),0),0))</f>
        <v>0</v>
      </c>
      <c r="H159" s="7">
        <f t="shared" si="45"/>
        <v>0</v>
      </c>
      <c r="L159" s="2">
        <f t="shared" si="60"/>
        <v>157</v>
      </c>
      <c r="M159">
        <f t="shared" si="46"/>
        <v>2</v>
      </c>
      <c r="N159" s="2">
        <f t="shared" si="47"/>
        <v>1</v>
      </c>
      <c r="O159" s="2">
        <f t="shared" si="48"/>
        <v>1</v>
      </c>
      <c r="P159" s="6" t="b">
        <f t="shared" si="49"/>
        <v>1</v>
      </c>
      <c r="Q159" s="6">
        <f>IF(OR(M159=6,M159=7),0,IF(NOT(P159),0,IF(L159&lt;=$L$1,HLOOKUP(M159,Ouderschapsverlof!$S$40:$W$43,3,FALSE),0)))</f>
        <v>0</v>
      </c>
      <c r="R159" s="6">
        <f>IF(OR(M159=6,M159=7),0,IF(NOT(P159),IF(L159&lt;=$L$1,HLOOKUP(M159,Ouderschapsverlof!$S$40:$W$43,3,FALSE),0),0))</f>
        <v>0</v>
      </c>
      <c r="T159" s="2">
        <f t="shared" si="61"/>
        <v>157</v>
      </c>
      <c r="U159">
        <f t="shared" si="50"/>
        <v>2</v>
      </c>
      <c r="V159" s="2">
        <f t="shared" si="51"/>
        <v>1</v>
      </c>
      <c r="W159" s="2">
        <f t="shared" si="52"/>
        <v>1</v>
      </c>
      <c r="X159" s="6" t="b">
        <f t="shared" si="53"/>
        <v>1</v>
      </c>
      <c r="Y159" s="6">
        <f>IF(OR(U159=6,U159=7),0,IF(NOT(X159),0,IF(T159&lt;=$T$1,HLOOKUP(U159,Ouderschapsverlof!$S$55:$W$57,3,FALSE),0)))</f>
        <v>0</v>
      </c>
      <c r="Z159" s="6">
        <f>IF(OR(U159=6,U159=7),0,IF(NOT(X159),IF(T159&lt;=$T$1,HLOOKUP(U159,Ouderschapsverlof!$S$55:$W$57,3,FALSE),0),0))</f>
        <v>0</v>
      </c>
      <c r="AB159" s="2">
        <f t="shared" si="62"/>
        <v>157</v>
      </c>
      <c r="AC159">
        <f t="shared" si="54"/>
        <v>2</v>
      </c>
      <c r="AD159" s="2">
        <f t="shared" si="55"/>
        <v>1</v>
      </c>
      <c r="AE159" s="2">
        <f t="shared" si="56"/>
        <v>1</v>
      </c>
      <c r="AF159" s="6" t="b">
        <f t="shared" si="57"/>
        <v>1</v>
      </c>
      <c r="AG159" s="6">
        <f>IF(OR(AC159=6,AC159=7),0,IF(NOT(AF159),0,IF(AB159&lt;=$AB$1,HLOOKUP(AC159,Ouderschapsverlof!$S$67:$W$69,3,FALSE),0)))</f>
        <v>0</v>
      </c>
      <c r="AH159" s="6">
        <f>IF(OR(AC159=6,AC159=7),0,IF(NOT(AF159),IF(AB159&lt;=$AB$1,HLOOKUP(AC159,Ouderschapsverlof!$S$67:$W$69,3,FALSE),0),0))</f>
        <v>0</v>
      </c>
    </row>
    <row r="160" spans="1:34" x14ac:dyDescent="0.3">
      <c r="A160" s="2">
        <f t="shared" si="58"/>
        <v>158</v>
      </c>
      <c r="B160">
        <f t="shared" si="59"/>
        <v>3</v>
      </c>
      <c r="C160" s="2">
        <f t="shared" si="42"/>
        <v>1</v>
      </c>
      <c r="D160" s="2">
        <f t="shared" si="43"/>
        <v>1</v>
      </c>
      <c r="E160" s="6" t="b">
        <f t="shared" si="44"/>
        <v>1</v>
      </c>
      <c r="F160" s="6">
        <f>IF(OR(B160=6,B160=7),0,IF(NOT(E160),0,IF(A160&lt;=$A$1,HLOOKUP(B160,Ouderschapsverlof!$S$28:$W$30,3,FALSE),0)))</f>
        <v>0</v>
      </c>
      <c r="G160" s="6">
        <f>IF(OR(B160=6,B160=7),0,IF(NOT(E160),IF(A160&lt;=$A$1,HLOOKUP(B160,Ouderschapsverlof!$S$28:$W$30,3,FALSE),0),0))</f>
        <v>0</v>
      </c>
      <c r="H160" s="7">
        <f t="shared" si="45"/>
        <v>0</v>
      </c>
      <c r="L160" s="2">
        <f t="shared" si="60"/>
        <v>158</v>
      </c>
      <c r="M160">
        <f t="shared" si="46"/>
        <v>3</v>
      </c>
      <c r="N160" s="2">
        <f t="shared" si="47"/>
        <v>1</v>
      </c>
      <c r="O160" s="2">
        <f t="shared" si="48"/>
        <v>1</v>
      </c>
      <c r="P160" s="6" t="b">
        <f t="shared" si="49"/>
        <v>1</v>
      </c>
      <c r="Q160" s="6">
        <f>IF(OR(M160=6,M160=7),0,IF(NOT(P160),0,IF(L160&lt;=$L$1,HLOOKUP(M160,Ouderschapsverlof!$S$40:$W$43,3,FALSE),0)))</f>
        <v>0</v>
      </c>
      <c r="R160" s="6">
        <f>IF(OR(M160=6,M160=7),0,IF(NOT(P160),IF(L160&lt;=$L$1,HLOOKUP(M160,Ouderschapsverlof!$S$40:$W$43,3,FALSE),0),0))</f>
        <v>0</v>
      </c>
      <c r="T160" s="2">
        <f t="shared" si="61"/>
        <v>158</v>
      </c>
      <c r="U160">
        <f t="shared" si="50"/>
        <v>3</v>
      </c>
      <c r="V160" s="2">
        <f t="shared" si="51"/>
        <v>1</v>
      </c>
      <c r="W160" s="2">
        <f t="shared" si="52"/>
        <v>1</v>
      </c>
      <c r="X160" s="6" t="b">
        <f t="shared" si="53"/>
        <v>1</v>
      </c>
      <c r="Y160" s="6">
        <f>IF(OR(U160=6,U160=7),0,IF(NOT(X160),0,IF(T160&lt;=$T$1,HLOOKUP(U160,Ouderschapsverlof!$S$55:$W$57,3,FALSE),0)))</f>
        <v>0</v>
      </c>
      <c r="Z160" s="6">
        <f>IF(OR(U160=6,U160=7),0,IF(NOT(X160),IF(T160&lt;=$T$1,HLOOKUP(U160,Ouderschapsverlof!$S$55:$W$57,3,FALSE),0),0))</f>
        <v>0</v>
      </c>
      <c r="AB160" s="2">
        <f t="shared" si="62"/>
        <v>158</v>
      </c>
      <c r="AC160">
        <f t="shared" si="54"/>
        <v>3</v>
      </c>
      <c r="AD160" s="2">
        <f t="shared" si="55"/>
        <v>1</v>
      </c>
      <c r="AE160" s="2">
        <f t="shared" si="56"/>
        <v>1</v>
      </c>
      <c r="AF160" s="6" t="b">
        <f t="shared" si="57"/>
        <v>1</v>
      </c>
      <c r="AG160" s="6">
        <f>IF(OR(AC160=6,AC160=7),0,IF(NOT(AF160),0,IF(AB160&lt;=$AB$1,HLOOKUP(AC160,Ouderschapsverlof!$S$67:$W$69,3,FALSE),0)))</f>
        <v>0</v>
      </c>
      <c r="AH160" s="6">
        <f>IF(OR(AC160=6,AC160=7),0,IF(NOT(AF160),IF(AB160&lt;=$AB$1,HLOOKUP(AC160,Ouderschapsverlof!$S$67:$W$69,3,FALSE),0),0))</f>
        <v>0</v>
      </c>
    </row>
    <row r="161" spans="1:34" x14ac:dyDescent="0.3">
      <c r="A161" s="2">
        <f t="shared" si="58"/>
        <v>159</v>
      </c>
      <c r="B161">
        <f t="shared" si="59"/>
        <v>4</v>
      </c>
      <c r="C161" s="2">
        <f t="shared" si="42"/>
        <v>1</v>
      </c>
      <c r="D161" s="2">
        <f t="shared" si="43"/>
        <v>1</v>
      </c>
      <c r="E161" s="6" t="b">
        <f t="shared" si="44"/>
        <v>1</v>
      </c>
      <c r="F161" s="6">
        <f>IF(OR(B161=6,B161=7),0,IF(NOT(E161),0,IF(A161&lt;=$A$1,HLOOKUP(B161,Ouderschapsverlof!$S$28:$W$30,3,FALSE),0)))</f>
        <v>0</v>
      </c>
      <c r="G161" s="6">
        <f>IF(OR(B161=6,B161=7),0,IF(NOT(E161),IF(A161&lt;=$A$1,HLOOKUP(B161,Ouderschapsverlof!$S$28:$W$30,3,FALSE),0),0))</f>
        <v>0</v>
      </c>
      <c r="H161" s="7">
        <f t="shared" si="45"/>
        <v>0</v>
      </c>
      <c r="L161" s="2">
        <f t="shared" si="60"/>
        <v>159</v>
      </c>
      <c r="M161">
        <f t="shared" si="46"/>
        <v>4</v>
      </c>
      <c r="N161" s="2">
        <f t="shared" si="47"/>
        <v>1</v>
      </c>
      <c r="O161" s="2">
        <f t="shared" si="48"/>
        <v>1</v>
      </c>
      <c r="P161" s="6" t="b">
        <f t="shared" si="49"/>
        <v>1</v>
      </c>
      <c r="Q161" s="6">
        <f>IF(OR(M161=6,M161=7),0,IF(NOT(P161),0,IF(L161&lt;=$L$1,HLOOKUP(M161,Ouderschapsverlof!$S$40:$W$43,3,FALSE),0)))</f>
        <v>0</v>
      </c>
      <c r="R161" s="6">
        <f>IF(OR(M161=6,M161=7),0,IF(NOT(P161),IF(L161&lt;=$L$1,HLOOKUP(M161,Ouderschapsverlof!$S$40:$W$43,3,FALSE),0),0))</f>
        <v>0</v>
      </c>
      <c r="T161" s="2">
        <f t="shared" si="61"/>
        <v>159</v>
      </c>
      <c r="U161">
        <f t="shared" si="50"/>
        <v>4</v>
      </c>
      <c r="V161" s="2">
        <f t="shared" si="51"/>
        <v>1</v>
      </c>
      <c r="W161" s="2">
        <f t="shared" si="52"/>
        <v>1</v>
      </c>
      <c r="X161" s="6" t="b">
        <f t="shared" si="53"/>
        <v>1</v>
      </c>
      <c r="Y161" s="6">
        <f>IF(OR(U161=6,U161=7),0,IF(NOT(X161),0,IF(T161&lt;=$T$1,HLOOKUP(U161,Ouderschapsverlof!$S$55:$W$57,3,FALSE),0)))</f>
        <v>0</v>
      </c>
      <c r="Z161" s="6">
        <f>IF(OR(U161=6,U161=7),0,IF(NOT(X161),IF(T161&lt;=$T$1,HLOOKUP(U161,Ouderschapsverlof!$S$55:$W$57,3,FALSE),0),0))</f>
        <v>0</v>
      </c>
      <c r="AB161" s="2">
        <f t="shared" si="62"/>
        <v>159</v>
      </c>
      <c r="AC161">
        <f t="shared" si="54"/>
        <v>4</v>
      </c>
      <c r="AD161" s="2">
        <f t="shared" si="55"/>
        <v>1</v>
      </c>
      <c r="AE161" s="2">
        <f t="shared" si="56"/>
        <v>1</v>
      </c>
      <c r="AF161" s="6" t="b">
        <f t="shared" si="57"/>
        <v>1</v>
      </c>
      <c r="AG161" s="6">
        <f>IF(OR(AC161=6,AC161=7),0,IF(NOT(AF161),0,IF(AB161&lt;=$AB$1,HLOOKUP(AC161,Ouderschapsverlof!$S$67:$W$69,3,FALSE),0)))</f>
        <v>0</v>
      </c>
      <c r="AH161" s="6">
        <f>IF(OR(AC161=6,AC161=7),0,IF(NOT(AF161),IF(AB161&lt;=$AB$1,HLOOKUP(AC161,Ouderschapsverlof!$S$67:$W$69,3,FALSE),0),0))</f>
        <v>0</v>
      </c>
    </row>
    <row r="162" spans="1:34" x14ac:dyDescent="0.3">
      <c r="A162" s="2">
        <f t="shared" si="58"/>
        <v>160</v>
      </c>
      <c r="B162">
        <f t="shared" si="59"/>
        <v>5</v>
      </c>
      <c r="C162" s="2">
        <f t="shared" si="42"/>
        <v>1</v>
      </c>
      <c r="D162" s="2">
        <f t="shared" si="43"/>
        <v>1</v>
      </c>
      <c r="E162" s="6" t="b">
        <f t="shared" si="44"/>
        <v>1</v>
      </c>
      <c r="F162" s="6">
        <f>IF(OR(B162=6,B162=7),0,IF(NOT(E162),0,IF(A162&lt;=$A$1,HLOOKUP(B162,Ouderschapsverlof!$S$28:$W$30,3,FALSE),0)))</f>
        <v>0</v>
      </c>
      <c r="G162" s="6">
        <f>IF(OR(B162=6,B162=7),0,IF(NOT(E162),IF(A162&lt;=$A$1,HLOOKUP(B162,Ouderschapsverlof!$S$28:$W$30,3,FALSE),0),0))</f>
        <v>0</v>
      </c>
      <c r="H162" s="7">
        <f t="shared" si="45"/>
        <v>0</v>
      </c>
      <c r="L162" s="2">
        <f t="shared" si="60"/>
        <v>160</v>
      </c>
      <c r="M162">
        <f t="shared" si="46"/>
        <v>5</v>
      </c>
      <c r="N162" s="2">
        <f t="shared" si="47"/>
        <v>1</v>
      </c>
      <c r="O162" s="2">
        <f t="shared" si="48"/>
        <v>1</v>
      </c>
      <c r="P162" s="6" t="b">
        <f t="shared" si="49"/>
        <v>1</v>
      </c>
      <c r="Q162" s="6">
        <f>IF(OR(M162=6,M162=7),0,IF(NOT(P162),0,IF(L162&lt;=$L$1,HLOOKUP(M162,Ouderschapsverlof!$S$40:$W$43,3,FALSE),0)))</f>
        <v>0</v>
      </c>
      <c r="R162" s="6">
        <f>IF(OR(M162=6,M162=7),0,IF(NOT(P162),IF(L162&lt;=$L$1,HLOOKUP(M162,Ouderschapsverlof!$S$40:$W$43,3,FALSE),0),0))</f>
        <v>0</v>
      </c>
      <c r="T162" s="2">
        <f t="shared" si="61"/>
        <v>160</v>
      </c>
      <c r="U162">
        <f t="shared" si="50"/>
        <v>5</v>
      </c>
      <c r="V162" s="2">
        <f t="shared" si="51"/>
        <v>1</v>
      </c>
      <c r="W162" s="2">
        <f t="shared" si="52"/>
        <v>1</v>
      </c>
      <c r="X162" s="6" t="b">
        <f t="shared" si="53"/>
        <v>1</v>
      </c>
      <c r="Y162" s="6">
        <f>IF(OR(U162=6,U162=7),0,IF(NOT(X162),0,IF(T162&lt;=$T$1,HLOOKUP(U162,Ouderschapsverlof!$S$55:$W$57,3,FALSE),0)))</f>
        <v>0</v>
      </c>
      <c r="Z162" s="6">
        <f>IF(OR(U162=6,U162=7),0,IF(NOT(X162),IF(T162&lt;=$T$1,HLOOKUP(U162,Ouderschapsverlof!$S$55:$W$57,3,FALSE),0),0))</f>
        <v>0</v>
      </c>
      <c r="AB162" s="2">
        <f t="shared" si="62"/>
        <v>160</v>
      </c>
      <c r="AC162">
        <f t="shared" si="54"/>
        <v>5</v>
      </c>
      <c r="AD162" s="2">
        <f t="shared" si="55"/>
        <v>1</v>
      </c>
      <c r="AE162" s="2">
        <f t="shared" si="56"/>
        <v>1</v>
      </c>
      <c r="AF162" s="6" t="b">
        <f t="shared" si="57"/>
        <v>1</v>
      </c>
      <c r="AG162" s="6">
        <f>IF(OR(AC162=6,AC162=7),0,IF(NOT(AF162),0,IF(AB162&lt;=$AB$1,HLOOKUP(AC162,Ouderschapsverlof!$S$67:$W$69,3,FALSE),0)))</f>
        <v>0</v>
      </c>
      <c r="AH162" s="6">
        <f>IF(OR(AC162=6,AC162=7),0,IF(NOT(AF162),IF(AB162&lt;=$AB$1,HLOOKUP(AC162,Ouderschapsverlof!$S$67:$W$69,3,FALSE),0),0))</f>
        <v>0</v>
      </c>
    </row>
    <row r="163" spans="1:34" x14ac:dyDescent="0.3">
      <c r="A163" s="2">
        <f t="shared" si="58"/>
        <v>161</v>
      </c>
      <c r="B163">
        <f t="shared" si="59"/>
        <v>6</v>
      </c>
      <c r="C163" s="2">
        <f t="shared" si="42"/>
        <v>1</v>
      </c>
      <c r="D163" s="2">
        <f t="shared" si="43"/>
        <v>1</v>
      </c>
      <c r="E163" s="6" t="b">
        <f t="shared" si="44"/>
        <v>1</v>
      </c>
      <c r="F163" s="6">
        <f>IF(OR(B163=6,B163=7),0,IF(NOT(E163),0,IF(A163&lt;=$A$1,HLOOKUP(B163,Ouderschapsverlof!$S$28:$W$30,3,FALSE),0)))</f>
        <v>0</v>
      </c>
      <c r="G163" s="6">
        <f>IF(OR(B163=6,B163=7),0,IF(NOT(E163),IF(A163&lt;=$A$1,HLOOKUP(B163,Ouderschapsverlof!$S$28:$W$30,3,FALSE),0),0))</f>
        <v>0</v>
      </c>
      <c r="H163" s="7">
        <f t="shared" si="45"/>
        <v>0</v>
      </c>
      <c r="L163" s="2">
        <f t="shared" si="60"/>
        <v>161</v>
      </c>
      <c r="M163">
        <f t="shared" si="46"/>
        <v>6</v>
      </c>
      <c r="N163" s="2">
        <f t="shared" si="47"/>
        <v>1</v>
      </c>
      <c r="O163" s="2">
        <f t="shared" si="48"/>
        <v>1</v>
      </c>
      <c r="P163" s="6" t="b">
        <f t="shared" si="49"/>
        <v>1</v>
      </c>
      <c r="Q163" s="6">
        <f>IF(OR(M163=6,M163=7),0,IF(NOT(P163),0,IF(L163&lt;=$L$1,HLOOKUP(M163,Ouderschapsverlof!$S$40:$W$43,3,FALSE),0)))</f>
        <v>0</v>
      </c>
      <c r="R163" s="6">
        <f>IF(OR(M163=6,M163=7),0,IF(NOT(P163),IF(L163&lt;=$L$1,HLOOKUP(M163,Ouderschapsverlof!$S$40:$W$43,3,FALSE),0),0))</f>
        <v>0</v>
      </c>
      <c r="T163" s="2">
        <f t="shared" si="61"/>
        <v>161</v>
      </c>
      <c r="U163">
        <f t="shared" si="50"/>
        <v>6</v>
      </c>
      <c r="V163" s="2">
        <f t="shared" si="51"/>
        <v>1</v>
      </c>
      <c r="W163" s="2">
        <f t="shared" si="52"/>
        <v>1</v>
      </c>
      <c r="X163" s="6" t="b">
        <f t="shared" si="53"/>
        <v>1</v>
      </c>
      <c r="Y163" s="6">
        <f>IF(OR(U163=6,U163=7),0,IF(NOT(X163),0,IF(T163&lt;=$T$1,HLOOKUP(U163,Ouderschapsverlof!$S$55:$W$57,3,FALSE),0)))</f>
        <v>0</v>
      </c>
      <c r="Z163" s="6">
        <f>IF(OR(U163=6,U163=7),0,IF(NOT(X163),IF(T163&lt;=$T$1,HLOOKUP(U163,Ouderschapsverlof!$S$55:$W$57,3,FALSE),0),0))</f>
        <v>0</v>
      </c>
      <c r="AB163" s="2">
        <f t="shared" si="62"/>
        <v>161</v>
      </c>
      <c r="AC163">
        <f t="shared" si="54"/>
        <v>6</v>
      </c>
      <c r="AD163" s="2">
        <f t="shared" si="55"/>
        <v>1</v>
      </c>
      <c r="AE163" s="2">
        <f t="shared" si="56"/>
        <v>1</v>
      </c>
      <c r="AF163" s="6" t="b">
        <f t="shared" si="57"/>
        <v>1</v>
      </c>
      <c r="AG163" s="6">
        <f>IF(OR(AC163=6,AC163=7),0,IF(NOT(AF163),0,IF(AB163&lt;=$AB$1,HLOOKUP(AC163,Ouderschapsverlof!$S$67:$W$69,3,FALSE),0)))</f>
        <v>0</v>
      </c>
      <c r="AH163" s="6">
        <f>IF(OR(AC163=6,AC163=7),0,IF(NOT(AF163),IF(AB163&lt;=$AB$1,HLOOKUP(AC163,Ouderschapsverlof!$S$67:$W$69,3,FALSE),0),0))</f>
        <v>0</v>
      </c>
    </row>
    <row r="164" spans="1:34" x14ac:dyDescent="0.3">
      <c r="A164" s="2">
        <f t="shared" si="58"/>
        <v>162</v>
      </c>
      <c r="B164">
        <f t="shared" si="59"/>
        <v>7</v>
      </c>
      <c r="C164" s="2">
        <f t="shared" si="42"/>
        <v>1</v>
      </c>
      <c r="D164" s="2">
        <f t="shared" si="43"/>
        <v>1</v>
      </c>
      <c r="E164" s="6" t="b">
        <f t="shared" si="44"/>
        <v>1</v>
      </c>
      <c r="F164" s="6">
        <f>IF(OR(B164=6,B164=7),0,IF(NOT(E164),0,IF(A164&lt;=$A$1,HLOOKUP(B164,Ouderschapsverlof!$S$28:$W$30,3,FALSE),0)))</f>
        <v>0</v>
      </c>
      <c r="G164" s="6">
        <f>IF(OR(B164=6,B164=7),0,IF(NOT(E164),IF(A164&lt;=$A$1,HLOOKUP(B164,Ouderschapsverlof!$S$28:$W$30,3,FALSE),0),0))</f>
        <v>0</v>
      </c>
      <c r="H164" s="7">
        <f t="shared" si="45"/>
        <v>0</v>
      </c>
      <c r="L164" s="2">
        <f t="shared" si="60"/>
        <v>162</v>
      </c>
      <c r="M164">
        <f t="shared" si="46"/>
        <v>7</v>
      </c>
      <c r="N164" s="2">
        <f t="shared" si="47"/>
        <v>1</v>
      </c>
      <c r="O164" s="2">
        <f t="shared" si="48"/>
        <v>1</v>
      </c>
      <c r="P164" s="6" t="b">
        <f t="shared" si="49"/>
        <v>1</v>
      </c>
      <c r="Q164" s="6">
        <f>IF(OR(M164=6,M164=7),0,IF(NOT(P164),0,IF(L164&lt;=$L$1,HLOOKUP(M164,Ouderschapsverlof!$S$40:$W$43,3,FALSE),0)))</f>
        <v>0</v>
      </c>
      <c r="R164" s="6">
        <f>IF(OR(M164=6,M164=7),0,IF(NOT(P164),IF(L164&lt;=$L$1,HLOOKUP(M164,Ouderschapsverlof!$S$40:$W$43,3,FALSE),0),0))</f>
        <v>0</v>
      </c>
      <c r="T164" s="2">
        <f t="shared" si="61"/>
        <v>162</v>
      </c>
      <c r="U164">
        <f t="shared" si="50"/>
        <v>7</v>
      </c>
      <c r="V164" s="2">
        <f t="shared" si="51"/>
        <v>1</v>
      </c>
      <c r="W164" s="2">
        <f t="shared" si="52"/>
        <v>1</v>
      </c>
      <c r="X164" s="6" t="b">
        <f t="shared" si="53"/>
        <v>1</v>
      </c>
      <c r="Y164" s="6">
        <f>IF(OR(U164=6,U164=7),0,IF(NOT(X164),0,IF(T164&lt;=$T$1,HLOOKUP(U164,Ouderschapsverlof!$S$55:$W$57,3,FALSE),0)))</f>
        <v>0</v>
      </c>
      <c r="Z164" s="6">
        <f>IF(OR(U164=6,U164=7),0,IF(NOT(X164),IF(T164&lt;=$T$1,HLOOKUP(U164,Ouderschapsverlof!$S$55:$W$57,3,FALSE),0),0))</f>
        <v>0</v>
      </c>
      <c r="AB164" s="2">
        <f t="shared" si="62"/>
        <v>162</v>
      </c>
      <c r="AC164">
        <f t="shared" si="54"/>
        <v>7</v>
      </c>
      <c r="AD164" s="2">
        <f t="shared" si="55"/>
        <v>1</v>
      </c>
      <c r="AE164" s="2">
        <f t="shared" si="56"/>
        <v>1</v>
      </c>
      <c r="AF164" s="6" t="b">
        <f t="shared" si="57"/>
        <v>1</v>
      </c>
      <c r="AG164" s="6">
        <f>IF(OR(AC164=6,AC164=7),0,IF(NOT(AF164),0,IF(AB164&lt;=$AB$1,HLOOKUP(AC164,Ouderschapsverlof!$S$67:$W$69,3,FALSE),0)))</f>
        <v>0</v>
      </c>
      <c r="AH164" s="6">
        <f>IF(OR(AC164=6,AC164=7),0,IF(NOT(AF164),IF(AB164&lt;=$AB$1,HLOOKUP(AC164,Ouderschapsverlof!$S$67:$W$69,3,FALSE),0),0))</f>
        <v>0</v>
      </c>
    </row>
    <row r="165" spans="1:34" x14ac:dyDescent="0.3">
      <c r="A165" s="2">
        <f t="shared" si="58"/>
        <v>163</v>
      </c>
      <c r="B165">
        <f t="shared" si="59"/>
        <v>1</v>
      </c>
      <c r="C165" s="2">
        <f t="shared" si="42"/>
        <v>1</v>
      </c>
      <c r="D165" s="2">
        <f t="shared" si="43"/>
        <v>1</v>
      </c>
      <c r="E165" s="6" t="b">
        <f t="shared" si="44"/>
        <v>1</v>
      </c>
      <c r="F165" s="6">
        <f>IF(OR(B165=6,B165=7),0,IF(NOT(E165),0,IF(A165&lt;=$A$1,HLOOKUP(B165,Ouderschapsverlof!$S$28:$W$30,3,FALSE),0)))</f>
        <v>0</v>
      </c>
      <c r="G165" s="6">
        <f>IF(OR(B165=6,B165=7),0,IF(NOT(E165),IF(A165&lt;=$A$1,HLOOKUP(B165,Ouderschapsverlof!$S$28:$W$30,3,FALSE),0),0))</f>
        <v>0</v>
      </c>
      <c r="H165" s="7">
        <f t="shared" si="45"/>
        <v>0</v>
      </c>
      <c r="L165" s="2">
        <f t="shared" si="60"/>
        <v>163</v>
      </c>
      <c r="M165">
        <f t="shared" si="46"/>
        <v>1</v>
      </c>
      <c r="N165" s="2">
        <f t="shared" si="47"/>
        <v>1</v>
      </c>
      <c r="O165" s="2">
        <f t="shared" si="48"/>
        <v>1</v>
      </c>
      <c r="P165" s="6" t="b">
        <f t="shared" si="49"/>
        <v>1</v>
      </c>
      <c r="Q165" s="6">
        <f>IF(OR(M165=6,M165=7),0,IF(NOT(P165),0,IF(L165&lt;=$L$1,HLOOKUP(M165,Ouderschapsverlof!$S$40:$W$43,3,FALSE),0)))</f>
        <v>0</v>
      </c>
      <c r="R165" s="6">
        <f>IF(OR(M165=6,M165=7),0,IF(NOT(P165),IF(L165&lt;=$L$1,HLOOKUP(M165,Ouderschapsverlof!$S$40:$W$43,3,FALSE),0),0))</f>
        <v>0</v>
      </c>
      <c r="T165" s="2">
        <f t="shared" si="61"/>
        <v>163</v>
      </c>
      <c r="U165">
        <f t="shared" si="50"/>
        <v>1</v>
      </c>
      <c r="V165" s="2">
        <f t="shared" si="51"/>
        <v>1</v>
      </c>
      <c r="W165" s="2">
        <f t="shared" si="52"/>
        <v>1</v>
      </c>
      <c r="X165" s="6" t="b">
        <f t="shared" si="53"/>
        <v>1</v>
      </c>
      <c r="Y165" s="6">
        <f>IF(OR(U165=6,U165=7),0,IF(NOT(X165),0,IF(T165&lt;=$T$1,HLOOKUP(U165,Ouderschapsverlof!$S$55:$W$57,3,FALSE),0)))</f>
        <v>0</v>
      </c>
      <c r="Z165" s="6">
        <f>IF(OR(U165=6,U165=7),0,IF(NOT(X165),IF(T165&lt;=$T$1,HLOOKUP(U165,Ouderschapsverlof!$S$55:$W$57,3,FALSE),0),0))</f>
        <v>0</v>
      </c>
      <c r="AB165" s="2">
        <f t="shared" si="62"/>
        <v>163</v>
      </c>
      <c r="AC165">
        <f t="shared" si="54"/>
        <v>1</v>
      </c>
      <c r="AD165" s="2">
        <f t="shared" si="55"/>
        <v>1</v>
      </c>
      <c r="AE165" s="2">
        <f t="shared" si="56"/>
        <v>1</v>
      </c>
      <c r="AF165" s="6" t="b">
        <f t="shared" si="57"/>
        <v>1</v>
      </c>
      <c r="AG165" s="6">
        <f>IF(OR(AC165=6,AC165=7),0,IF(NOT(AF165),0,IF(AB165&lt;=$AB$1,HLOOKUP(AC165,Ouderschapsverlof!$S$67:$W$69,3,FALSE),0)))</f>
        <v>0</v>
      </c>
      <c r="AH165" s="6">
        <f>IF(OR(AC165=6,AC165=7),0,IF(NOT(AF165),IF(AB165&lt;=$AB$1,HLOOKUP(AC165,Ouderschapsverlof!$S$67:$W$69,3,FALSE),0),0))</f>
        <v>0</v>
      </c>
    </row>
    <row r="166" spans="1:34" x14ac:dyDescent="0.3">
      <c r="A166" s="2">
        <f t="shared" si="58"/>
        <v>164</v>
      </c>
      <c r="B166">
        <f t="shared" si="59"/>
        <v>2</v>
      </c>
      <c r="C166" s="2">
        <f t="shared" si="42"/>
        <v>1</v>
      </c>
      <c r="D166" s="2">
        <f t="shared" si="43"/>
        <v>1</v>
      </c>
      <c r="E166" s="6" t="b">
        <f t="shared" si="44"/>
        <v>1</v>
      </c>
      <c r="F166" s="6">
        <f>IF(OR(B166=6,B166=7),0,IF(NOT(E166),0,IF(A166&lt;=$A$1,HLOOKUP(B166,Ouderschapsverlof!$S$28:$W$30,3,FALSE),0)))</f>
        <v>0</v>
      </c>
      <c r="G166" s="6">
        <f>IF(OR(B166=6,B166=7),0,IF(NOT(E166),IF(A166&lt;=$A$1,HLOOKUP(B166,Ouderschapsverlof!$S$28:$W$30,3,FALSE),0),0))</f>
        <v>0</v>
      </c>
      <c r="H166" s="7">
        <f t="shared" si="45"/>
        <v>0</v>
      </c>
      <c r="L166" s="2">
        <f t="shared" si="60"/>
        <v>164</v>
      </c>
      <c r="M166">
        <f t="shared" si="46"/>
        <v>2</v>
      </c>
      <c r="N166" s="2">
        <f t="shared" si="47"/>
        <v>1</v>
      </c>
      <c r="O166" s="2">
        <f t="shared" si="48"/>
        <v>1</v>
      </c>
      <c r="P166" s="6" t="b">
        <f t="shared" si="49"/>
        <v>1</v>
      </c>
      <c r="Q166" s="6">
        <f>IF(OR(M166=6,M166=7),0,IF(NOT(P166),0,IF(L166&lt;=$L$1,HLOOKUP(M166,Ouderschapsverlof!$S$40:$W$43,3,FALSE),0)))</f>
        <v>0</v>
      </c>
      <c r="R166" s="6">
        <f>IF(OR(M166=6,M166=7),0,IF(NOT(P166),IF(L166&lt;=$L$1,HLOOKUP(M166,Ouderschapsverlof!$S$40:$W$43,3,FALSE),0),0))</f>
        <v>0</v>
      </c>
      <c r="T166" s="2">
        <f t="shared" si="61"/>
        <v>164</v>
      </c>
      <c r="U166">
        <f t="shared" si="50"/>
        <v>2</v>
      </c>
      <c r="V166" s="2">
        <f t="shared" si="51"/>
        <v>1</v>
      </c>
      <c r="W166" s="2">
        <f t="shared" si="52"/>
        <v>1</v>
      </c>
      <c r="X166" s="6" t="b">
        <f t="shared" si="53"/>
        <v>1</v>
      </c>
      <c r="Y166" s="6">
        <f>IF(OR(U166=6,U166=7),0,IF(NOT(X166),0,IF(T166&lt;=$T$1,HLOOKUP(U166,Ouderschapsverlof!$S$55:$W$57,3,FALSE),0)))</f>
        <v>0</v>
      </c>
      <c r="Z166" s="6">
        <f>IF(OR(U166=6,U166=7),0,IF(NOT(X166),IF(T166&lt;=$T$1,HLOOKUP(U166,Ouderschapsverlof!$S$55:$W$57,3,FALSE),0),0))</f>
        <v>0</v>
      </c>
      <c r="AB166" s="2">
        <f t="shared" si="62"/>
        <v>164</v>
      </c>
      <c r="AC166">
        <f t="shared" si="54"/>
        <v>2</v>
      </c>
      <c r="AD166" s="2">
        <f t="shared" si="55"/>
        <v>1</v>
      </c>
      <c r="AE166" s="2">
        <f t="shared" si="56"/>
        <v>1</v>
      </c>
      <c r="AF166" s="6" t="b">
        <f t="shared" si="57"/>
        <v>1</v>
      </c>
      <c r="AG166" s="6">
        <f>IF(OR(AC166=6,AC166=7),0,IF(NOT(AF166),0,IF(AB166&lt;=$AB$1,HLOOKUP(AC166,Ouderschapsverlof!$S$67:$W$69,3,FALSE),0)))</f>
        <v>0</v>
      </c>
      <c r="AH166" s="6">
        <f>IF(OR(AC166=6,AC166=7),0,IF(NOT(AF166),IF(AB166&lt;=$AB$1,HLOOKUP(AC166,Ouderschapsverlof!$S$67:$W$69,3,FALSE),0),0))</f>
        <v>0</v>
      </c>
    </row>
    <row r="167" spans="1:34" x14ac:dyDescent="0.3">
      <c r="A167" s="2">
        <f t="shared" si="58"/>
        <v>165</v>
      </c>
      <c r="B167">
        <f t="shared" si="59"/>
        <v>3</v>
      </c>
      <c r="C167" s="2">
        <f t="shared" si="42"/>
        <v>1</v>
      </c>
      <c r="D167" s="2">
        <f t="shared" si="43"/>
        <v>1</v>
      </c>
      <c r="E167" s="6" t="b">
        <f t="shared" si="44"/>
        <v>1</v>
      </c>
      <c r="F167" s="6">
        <f>IF(OR(B167=6,B167=7),0,IF(NOT(E167),0,IF(A167&lt;=$A$1,HLOOKUP(B167,Ouderschapsverlof!$S$28:$W$30,3,FALSE),0)))</f>
        <v>0</v>
      </c>
      <c r="G167" s="6">
        <f>IF(OR(B167=6,B167=7),0,IF(NOT(E167),IF(A167&lt;=$A$1,HLOOKUP(B167,Ouderschapsverlof!$S$28:$W$30,3,FALSE),0),0))</f>
        <v>0</v>
      </c>
      <c r="H167" s="7">
        <f t="shared" si="45"/>
        <v>0</v>
      </c>
      <c r="L167" s="2">
        <f t="shared" si="60"/>
        <v>165</v>
      </c>
      <c r="M167">
        <f t="shared" si="46"/>
        <v>3</v>
      </c>
      <c r="N167" s="2">
        <f t="shared" si="47"/>
        <v>1</v>
      </c>
      <c r="O167" s="2">
        <f t="shared" si="48"/>
        <v>1</v>
      </c>
      <c r="P167" s="6" t="b">
        <f t="shared" si="49"/>
        <v>1</v>
      </c>
      <c r="Q167" s="6">
        <f>IF(OR(M167=6,M167=7),0,IF(NOT(P167),0,IF(L167&lt;=$L$1,HLOOKUP(M167,Ouderschapsverlof!$S$40:$W$43,3,FALSE),0)))</f>
        <v>0</v>
      </c>
      <c r="R167" s="6">
        <f>IF(OR(M167=6,M167=7),0,IF(NOT(P167),IF(L167&lt;=$L$1,HLOOKUP(M167,Ouderschapsverlof!$S$40:$W$43,3,FALSE),0),0))</f>
        <v>0</v>
      </c>
      <c r="T167" s="2">
        <f t="shared" si="61"/>
        <v>165</v>
      </c>
      <c r="U167">
        <f t="shared" si="50"/>
        <v>3</v>
      </c>
      <c r="V167" s="2">
        <f t="shared" si="51"/>
        <v>1</v>
      </c>
      <c r="W167" s="2">
        <f t="shared" si="52"/>
        <v>1</v>
      </c>
      <c r="X167" s="6" t="b">
        <f t="shared" si="53"/>
        <v>1</v>
      </c>
      <c r="Y167" s="6">
        <f>IF(OR(U167=6,U167=7),0,IF(NOT(X167),0,IF(T167&lt;=$T$1,HLOOKUP(U167,Ouderschapsverlof!$S$55:$W$57,3,FALSE),0)))</f>
        <v>0</v>
      </c>
      <c r="Z167" s="6">
        <f>IF(OR(U167=6,U167=7),0,IF(NOT(X167),IF(T167&lt;=$T$1,HLOOKUP(U167,Ouderschapsverlof!$S$55:$W$57,3,FALSE),0),0))</f>
        <v>0</v>
      </c>
      <c r="AB167" s="2">
        <f t="shared" si="62"/>
        <v>165</v>
      </c>
      <c r="AC167">
        <f t="shared" si="54"/>
        <v>3</v>
      </c>
      <c r="AD167" s="2">
        <f t="shared" si="55"/>
        <v>1</v>
      </c>
      <c r="AE167" s="2">
        <f t="shared" si="56"/>
        <v>1</v>
      </c>
      <c r="AF167" s="6" t="b">
        <f t="shared" si="57"/>
        <v>1</v>
      </c>
      <c r="AG167" s="6">
        <f>IF(OR(AC167=6,AC167=7),0,IF(NOT(AF167),0,IF(AB167&lt;=$AB$1,HLOOKUP(AC167,Ouderschapsverlof!$S$67:$W$69,3,FALSE),0)))</f>
        <v>0</v>
      </c>
      <c r="AH167" s="6">
        <f>IF(OR(AC167=6,AC167=7),0,IF(NOT(AF167),IF(AB167&lt;=$AB$1,HLOOKUP(AC167,Ouderschapsverlof!$S$67:$W$69,3,FALSE),0),0))</f>
        <v>0</v>
      </c>
    </row>
    <row r="168" spans="1:34" x14ac:dyDescent="0.3">
      <c r="A168" s="2">
        <f t="shared" si="58"/>
        <v>166</v>
      </c>
      <c r="B168">
        <f t="shared" si="59"/>
        <v>4</v>
      </c>
      <c r="C168" s="2">
        <f t="shared" si="42"/>
        <v>1</v>
      </c>
      <c r="D168" s="2">
        <f t="shared" si="43"/>
        <v>1</v>
      </c>
      <c r="E168" s="6" t="b">
        <f t="shared" si="44"/>
        <v>1</v>
      </c>
      <c r="F168" s="6">
        <f>IF(OR(B168=6,B168=7),0,IF(NOT(E168),0,IF(A168&lt;=$A$1,HLOOKUP(B168,Ouderschapsverlof!$S$28:$W$30,3,FALSE),0)))</f>
        <v>0</v>
      </c>
      <c r="G168" s="6">
        <f>IF(OR(B168=6,B168=7),0,IF(NOT(E168),IF(A168&lt;=$A$1,HLOOKUP(B168,Ouderschapsverlof!$S$28:$W$30,3,FALSE),0),0))</f>
        <v>0</v>
      </c>
      <c r="H168" s="7">
        <f t="shared" si="45"/>
        <v>0</v>
      </c>
      <c r="L168" s="2">
        <f t="shared" si="60"/>
        <v>166</v>
      </c>
      <c r="M168">
        <f t="shared" si="46"/>
        <v>4</v>
      </c>
      <c r="N168" s="2">
        <f t="shared" si="47"/>
        <v>1</v>
      </c>
      <c r="O168" s="2">
        <f t="shared" si="48"/>
        <v>1</v>
      </c>
      <c r="P168" s="6" t="b">
        <f t="shared" si="49"/>
        <v>1</v>
      </c>
      <c r="Q168" s="6">
        <f>IF(OR(M168=6,M168=7),0,IF(NOT(P168),0,IF(L168&lt;=$L$1,HLOOKUP(M168,Ouderschapsverlof!$S$40:$W$43,3,FALSE),0)))</f>
        <v>0</v>
      </c>
      <c r="R168" s="6">
        <f>IF(OR(M168=6,M168=7),0,IF(NOT(P168),IF(L168&lt;=$L$1,HLOOKUP(M168,Ouderschapsverlof!$S$40:$W$43,3,FALSE),0),0))</f>
        <v>0</v>
      </c>
      <c r="T168" s="2">
        <f t="shared" si="61"/>
        <v>166</v>
      </c>
      <c r="U168">
        <f t="shared" si="50"/>
        <v>4</v>
      </c>
      <c r="V168" s="2">
        <f t="shared" si="51"/>
        <v>1</v>
      </c>
      <c r="W168" s="2">
        <f t="shared" si="52"/>
        <v>1</v>
      </c>
      <c r="X168" s="6" t="b">
        <f t="shared" si="53"/>
        <v>1</v>
      </c>
      <c r="Y168" s="6">
        <f>IF(OR(U168=6,U168=7),0,IF(NOT(X168),0,IF(T168&lt;=$T$1,HLOOKUP(U168,Ouderschapsverlof!$S$55:$W$57,3,FALSE),0)))</f>
        <v>0</v>
      </c>
      <c r="Z168" s="6">
        <f>IF(OR(U168=6,U168=7),0,IF(NOT(X168),IF(T168&lt;=$T$1,HLOOKUP(U168,Ouderschapsverlof!$S$55:$W$57,3,FALSE),0),0))</f>
        <v>0</v>
      </c>
      <c r="AB168" s="2">
        <f t="shared" si="62"/>
        <v>166</v>
      </c>
      <c r="AC168">
        <f t="shared" si="54"/>
        <v>4</v>
      </c>
      <c r="AD168" s="2">
        <f t="shared" si="55"/>
        <v>1</v>
      </c>
      <c r="AE168" s="2">
        <f t="shared" si="56"/>
        <v>1</v>
      </c>
      <c r="AF168" s="6" t="b">
        <f t="shared" si="57"/>
        <v>1</v>
      </c>
      <c r="AG168" s="6">
        <f>IF(OR(AC168=6,AC168=7),0,IF(NOT(AF168),0,IF(AB168&lt;=$AB$1,HLOOKUP(AC168,Ouderschapsverlof!$S$67:$W$69,3,FALSE),0)))</f>
        <v>0</v>
      </c>
      <c r="AH168" s="6">
        <f>IF(OR(AC168=6,AC168=7),0,IF(NOT(AF168),IF(AB168&lt;=$AB$1,HLOOKUP(AC168,Ouderschapsverlof!$S$67:$W$69,3,FALSE),0),0))</f>
        <v>0</v>
      </c>
    </row>
    <row r="169" spans="1:34" x14ac:dyDescent="0.3">
      <c r="A169" s="2">
        <f t="shared" si="58"/>
        <v>167</v>
      </c>
      <c r="B169">
        <f t="shared" si="59"/>
        <v>5</v>
      </c>
      <c r="C169" s="2">
        <f t="shared" si="42"/>
        <v>1</v>
      </c>
      <c r="D169" s="2">
        <f t="shared" si="43"/>
        <v>1</v>
      </c>
      <c r="E169" s="6" t="b">
        <f t="shared" si="44"/>
        <v>1</v>
      </c>
      <c r="F169" s="6">
        <f>IF(OR(B169=6,B169=7),0,IF(NOT(E169),0,IF(A169&lt;=$A$1,HLOOKUP(B169,Ouderschapsverlof!$S$28:$W$30,3,FALSE),0)))</f>
        <v>0</v>
      </c>
      <c r="G169" s="6">
        <f>IF(OR(B169=6,B169=7),0,IF(NOT(E169),IF(A169&lt;=$A$1,HLOOKUP(B169,Ouderschapsverlof!$S$28:$W$30,3,FALSE),0),0))</f>
        <v>0</v>
      </c>
      <c r="H169" s="7">
        <f t="shared" si="45"/>
        <v>0</v>
      </c>
      <c r="L169" s="2">
        <f t="shared" si="60"/>
        <v>167</v>
      </c>
      <c r="M169">
        <f t="shared" si="46"/>
        <v>5</v>
      </c>
      <c r="N169" s="2">
        <f t="shared" si="47"/>
        <v>1</v>
      </c>
      <c r="O169" s="2">
        <f t="shared" si="48"/>
        <v>1</v>
      </c>
      <c r="P169" s="6" t="b">
        <f t="shared" si="49"/>
        <v>1</v>
      </c>
      <c r="Q169" s="6">
        <f>IF(OR(M169=6,M169=7),0,IF(NOT(P169),0,IF(L169&lt;=$L$1,HLOOKUP(M169,Ouderschapsverlof!$S$40:$W$43,3,FALSE),0)))</f>
        <v>0</v>
      </c>
      <c r="R169" s="6">
        <f>IF(OR(M169=6,M169=7),0,IF(NOT(P169),IF(L169&lt;=$L$1,HLOOKUP(M169,Ouderschapsverlof!$S$40:$W$43,3,FALSE),0),0))</f>
        <v>0</v>
      </c>
      <c r="T169" s="2">
        <f t="shared" si="61"/>
        <v>167</v>
      </c>
      <c r="U169">
        <f t="shared" si="50"/>
        <v>5</v>
      </c>
      <c r="V169" s="2">
        <f t="shared" si="51"/>
        <v>1</v>
      </c>
      <c r="W169" s="2">
        <f t="shared" si="52"/>
        <v>1</v>
      </c>
      <c r="X169" s="6" t="b">
        <f t="shared" si="53"/>
        <v>1</v>
      </c>
      <c r="Y169" s="6">
        <f>IF(OR(U169=6,U169=7),0,IF(NOT(X169),0,IF(T169&lt;=$T$1,HLOOKUP(U169,Ouderschapsverlof!$S$55:$W$57,3,FALSE),0)))</f>
        <v>0</v>
      </c>
      <c r="Z169" s="6">
        <f>IF(OR(U169=6,U169=7),0,IF(NOT(X169),IF(T169&lt;=$T$1,HLOOKUP(U169,Ouderschapsverlof!$S$55:$W$57,3,FALSE),0),0))</f>
        <v>0</v>
      </c>
      <c r="AB169" s="2">
        <f t="shared" si="62"/>
        <v>167</v>
      </c>
      <c r="AC169">
        <f t="shared" si="54"/>
        <v>5</v>
      </c>
      <c r="AD169" s="2">
        <f t="shared" si="55"/>
        <v>1</v>
      </c>
      <c r="AE169" s="2">
        <f t="shared" si="56"/>
        <v>1</v>
      </c>
      <c r="AF169" s="6" t="b">
        <f t="shared" si="57"/>
        <v>1</v>
      </c>
      <c r="AG169" s="6">
        <f>IF(OR(AC169=6,AC169=7),0,IF(NOT(AF169),0,IF(AB169&lt;=$AB$1,HLOOKUP(AC169,Ouderschapsverlof!$S$67:$W$69,3,FALSE),0)))</f>
        <v>0</v>
      </c>
      <c r="AH169" s="6">
        <f>IF(OR(AC169=6,AC169=7),0,IF(NOT(AF169),IF(AB169&lt;=$AB$1,HLOOKUP(AC169,Ouderschapsverlof!$S$67:$W$69,3,FALSE),0),0))</f>
        <v>0</v>
      </c>
    </row>
    <row r="170" spans="1:34" x14ac:dyDescent="0.3">
      <c r="A170" s="2">
        <f t="shared" si="58"/>
        <v>168</v>
      </c>
      <c r="B170">
        <f t="shared" si="59"/>
        <v>6</v>
      </c>
      <c r="C170" s="2">
        <f t="shared" si="42"/>
        <v>1</v>
      </c>
      <c r="D170" s="2">
        <f t="shared" si="43"/>
        <v>1</v>
      </c>
      <c r="E170" s="6" t="b">
        <f t="shared" si="44"/>
        <v>1</v>
      </c>
      <c r="F170" s="6">
        <f>IF(OR(B170=6,B170=7),0,IF(NOT(E170),0,IF(A170&lt;=$A$1,HLOOKUP(B170,Ouderschapsverlof!$S$28:$W$30,3,FALSE),0)))</f>
        <v>0</v>
      </c>
      <c r="G170" s="6">
        <f>IF(OR(B170=6,B170=7),0,IF(NOT(E170),IF(A170&lt;=$A$1,HLOOKUP(B170,Ouderschapsverlof!$S$28:$W$30,3,FALSE),0),0))</f>
        <v>0</v>
      </c>
      <c r="H170" s="7">
        <f t="shared" si="45"/>
        <v>0</v>
      </c>
      <c r="L170" s="2">
        <f t="shared" si="60"/>
        <v>168</v>
      </c>
      <c r="M170">
        <f t="shared" si="46"/>
        <v>6</v>
      </c>
      <c r="N170" s="2">
        <f t="shared" si="47"/>
        <v>1</v>
      </c>
      <c r="O170" s="2">
        <f t="shared" si="48"/>
        <v>1</v>
      </c>
      <c r="P170" s="6" t="b">
        <f t="shared" si="49"/>
        <v>1</v>
      </c>
      <c r="Q170" s="6">
        <f>IF(OR(M170=6,M170=7),0,IF(NOT(P170),0,IF(L170&lt;=$L$1,HLOOKUP(M170,Ouderschapsverlof!$S$40:$W$43,3,FALSE),0)))</f>
        <v>0</v>
      </c>
      <c r="R170" s="6">
        <f>IF(OR(M170=6,M170=7),0,IF(NOT(P170),IF(L170&lt;=$L$1,HLOOKUP(M170,Ouderschapsverlof!$S$40:$W$43,3,FALSE),0),0))</f>
        <v>0</v>
      </c>
      <c r="T170" s="2">
        <f t="shared" si="61"/>
        <v>168</v>
      </c>
      <c r="U170">
        <f t="shared" si="50"/>
        <v>6</v>
      </c>
      <c r="V170" s="2">
        <f t="shared" si="51"/>
        <v>1</v>
      </c>
      <c r="W170" s="2">
        <f t="shared" si="52"/>
        <v>1</v>
      </c>
      <c r="X170" s="6" t="b">
        <f t="shared" si="53"/>
        <v>1</v>
      </c>
      <c r="Y170" s="6">
        <f>IF(OR(U170=6,U170=7),0,IF(NOT(X170),0,IF(T170&lt;=$T$1,HLOOKUP(U170,Ouderschapsverlof!$S$55:$W$57,3,FALSE),0)))</f>
        <v>0</v>
      </c>
      <c r="Z170" s="6">
        <f>IF(OR(U170=6,U170=7),0,IF(NOT(X170),IF(T170&lt;=$T$1,HLOOKUP(U170,Ouderschapsverlof!$S$55:$W$57,3,FALSE),0),0))</f>
        <v>0</v>
      </c>
      <c r="AB170" s="2">
        <f t="shared" si="62"/>
        <v>168</v>
      </c>
      <c r="AC170">
        <f t="shared" si="54"/>
        <v>6</v>
      </c>
      <c r="AD170" s="2">
        <f t="shared" si="55"/>
        <v>1</v>
      </c>
      <c r="AE170" s="2">
        <f t="shared" si="56"/>
        <v>1</v>
      </c>
      <c r="AF170" s="6" t="b">
        <f t="shared" si="57"/>
        <v>1</v>
      </c>
      <c r="AG170" s="6">
        <f>IF(OR(AC170=6,AC170=7),0,IF(NOT(AF170),0,IF(AB170&lt;=$AB$1,HLOOKUP(AC170,Ouderschapsverlof!$S$67:$W$69,3,FALSE),0)))</f>
        <v>0</v>
      </c>
      <c r="AH170" s="6">
        <f>IF(OR(AC170=6,AC170=7),0,IF(NOT(AF170),IF(AB170&lt;=$AB$1,HLOOKUP(AC170,Ouderschapsverlof!$S$67:$W$69,3,FALSE),0),0))</f>
        <v>0</v>
      </c>
    </row>
    <row r="171" spans="1:34" x14ac:dyDescent="0.3">
      <c r="A171" s="2">
        <f t="shared" si="58"/>
        <v>169</v>
      </c>
      <c r="B171">
        <f t="shared" si="59"/>
        <v>7</v>
      </c>
      <c r="C171" s="2">
        <f t="shared" si="42"/>
        <v>1</v>
      </c>
      <c r="D171" s="2">
        <f t="shared" si="43"/>
        <v>1</v>
      </c>
      <c r="E171" s="6" t="b">
        <f t="shared" si="44"/>
        <v>1</v>
      </c>
      <c r="F171" s="6">
        <f>IF(OR(B171=6,B171=7),0,IF(NOT(E171),0,IF(A171&lt;=$A$1,HLOOKUP(B171,Ouderschapsverlof!$S$28:$W$30,3,FALSE),0)))</f>
        <v>0</v>
      </c>
      <c r="G171" s="6">
        <f>IF(OR(B171=6,B171=7),0,IF(NOT(E171),IF(A171&lt;=$A$1,HLOOKUP(B171,Ouderschapsverlof!$S$28:$W$30,3,FALSE),0),0))</f>
        <v>0</v>
      </c>
      <c r="H171" s="7">
        <f t="shared" si="45"/>
        <v>0</v>
      </c>
      <c r="L171" s="2">
        <f t="shared" si="60"/>
        <v>169</v>
      </c>
      <c r="M171">
        <f t="shared" si="46"/>
        <v>7</v>
      </c>
      <c r="N171" s="2">
        <f t="shared" si="47"/>
        <v>1</v>
      </c>
      <c r="O171" s="2">
        <f t="shared" si="48"/>
        <v>1</v>
      </c>
      <c r="P171" s="6" t="b">
        <f t="shared" si="49"/>
        <v>1</v>
      </c>
      <c r="Q171" s="6">
        <f>IF(OR(M171=6,M171=7),0,IF(NOT(P171),0,IF(L171&lt;=$L$1,HLOOKUP(M171,Ouderschapsverlof!$S$40:$W$43,3,FALSE),0)))</f>
        <v>0</v>
      </c>
      <c r="R171" s="6">
        <f>IF(OR(M171=6,M171=7),0,IF(NOT(P171),IF(L171&lt;=$L$1,HLOOKUP(M171,Ouderschapsverlof!$S$40:$W$43,3,FALSE),0),0))</f>
        <v>0</v>
      </c>
      <c r="T171" s="2">
        <f t="shared" si="61"/>
        <v>169</v>
      </c>
      <c r="U171">
        <f t="shared" si="50"/>
        <v>7</v>
      </c>
      <c r="V171" s="2">
        <f t="shared" si="51"/>
        <v>1</v>
      </c>
      <c r="W171" s="2">
        <f t="shared" si="52"/>
        <v>1</v>
      </c>
      <c r="X171" s="6" t="b">
        <f t="shared" si="53"/>
        <v>1</v>
      </c>
      <c r="Y171" s="6">
        <f>IF(OR(U171=6,U171=7),0,IF(NOT(X171),0,IF(T171&lt;=$T$1,HLOOKUP(U171,Ouderschapsverlof!$S$55:$W$57,3,FALSE),0)))</f>
        <v>0</v>
      </c>
      <c r="Z171" s="6">
        <f>IF(OR(U171=6,U171=7),0,IF(NOT(X171),IF(T171&lt;=$T$1,HLOOKUP(U171,Ouderschapsverlof!$S$55:$W$57,3,FALSE),0),0))</f>
        <v>0</v>
      </c>
      <c r="AB171" s="2">
        <f t="shared" si="62"/>
        <v>169</v>
      </c>
      <c r="AC171">
        <f t="shared" si="54"/>
        <v>7</v>
      </c>
      <c r="AD171" s="2">
        <f t="shared" si="55"/>
        <v>1</v>
      </c>
      <c r="AE171" s="2">
        <f t="shared" si="56"/>
        <v>1</v>
      </c>
      <c r="AF171" s="6" t="b">
        <f t="shared" si="57"/>
        <v>1</v>
      </c>
      <c r="AG171" s="6">
        <f>IF(OR(AC171=6,AC171=7),0,IF(NOT(AF171),0,IF(AB171&lt;=$AB$1,HLOOKUP(AC171,Ouderschapsverlof!$S$67:$W$69,3,FALSE),0)))</f>
        <v>0</v>
      </c>
      <c r="AH171" s="6">
        <f>IF(OR(AC171=6,AC171=7),0,IF(NOT(AF171),IF(AB171&lt;=$AB$1,HLOOKUP(AC171,Ouderschapsverlof!$S$67:$W$69,3,FALSE),0),0))</f>
        <v>0</v>
      </c>
    </row>
    <row r="172" spans="1:34" x14ac:dyDescent="0.3">
      <c r="A172" s="2">
        <f t="shared" si="58"/>
        <v>170</v>
      </c>
      <c r="B172">
        <f t="shared" si="59"/>
        <v>1</v>
      </c>
      <c r="C172" s="2">
        <f t="shared" si="42"/>
        <v>1</v>
      </c>
      <c r="D172" s="2">
        <f t="shared" si="43"/>
        <v>1</v>
      </c>
      <c r="E172" s="6" t="b">
        <f t="shared" si="44"/>
        <v>1</v>
      </c>
      <c r="F172" s="6">
        <f>IF(OR(B172=6,B172=7),0,IF(NOT(E172),0,IF(A172&lt;=$A$1,HLOOKUP(B172,Ouderschapsverlof!$S$28:$W$30,3,FALSE),0)))</f>
        <v>0</v>
      </c>
      <c r="G172" s="6">
        <f>IF(OR(B172=6,B172=7),0,IF(NOT(E172),IF(A172&lt;=$A$1,HLOOKUP(B172,Ouderschapsverlof!$S$28:$W$30,3,FALSE),0),0))</f>
        <v>0</v>
      </c>
      <c r="H172" s="7">
        <f t="shared" si="45"/>
        <v>0</v>
      </c>
      <c r="L172" s="2">
        <f t="shared" si="60"/>
        <v>170</v>
      </c>
      <c r="M172">
        <f t="shared" si="46"/>
        <v>1</v>
      </c>
      <c r="N172" s="2">
        <f t="shared" si="47"/>
        <v>1</v>
      </c>
      <c r="O172" s="2">
        <f t="shared" si="48"/>
        <v>1</v>
      </c>
      <c r="P172" s="6" t="b">
        <f t="shared" si="49"/>
        <v>1</v>
      </c>
      <c r="Q172" s="6">
        <f>IF(OR(M172=6,M172=7),0,IF(NOT(P172),0,IF(L172&lt;=$L$1,HLOOKUP(M172,Ouderschapsverlof!$S$40:$W$43,3,FALSE),0)))</f>
        <v>0</v>
      </c>
      <c r="R172" s="6">
        <f>IF(OR(M172=6,M172=7),0,IF(NOT(P172),IF(L172&lt;=$L$1,HLOOKUP(M172,Ouderschapsverlof!$S$40:$W$43,3,FALSE),0),0))</f>
        <v>0</v>
      </c>
      <c r="T172" s="2">
        <f t="shared" si="61"/>
        <v>170</v>
      </c>
      <c r="U172">
        <f t="shared" si="50"/>
        <v>1</v>
      </c>
      <c r="V172" s="2">
        <f t="shared" si="51"/>
        <v>1</v>
      </c>
      <c r="W172" s="2">
        <f t="shared" si="52"/>
        <v>1</v>
      </c>
      <c r="X172" s="6" t="b">
        <f t="shared" si="53"/>
        <v>1</v>
      </c>
      <c r="Y172" s="6">
        <f>IF(OR(U172=6,U172=7),0,IF(NOT(X172),0,IF(T172&lt;=$T$1,HLOOKUP(U172,Ouderschapsverlof!$S$55:$W$57,3,FALSE),0)))</f>
        <v>0</v>
      </c>
      <c r="Z172" s="6">
        <f>IF(OR(U172=6,U172=7),0,IF(NOT(X172),IF(T172&lt;=$T$1,HLOOKUP(U172,Ouderschapsverlof!$S$55:$W$57,3,FALSE),0),0))</f>
        <v>0</v>
      </c>
      <c r="AB172" s="2">
        <f t="shared" si="62"/>
        <v>170</v>
      </c>
      <c r="AC172">
        <f t="shared" si="54"/>
        <v>1</v>
      </c>
      <c r="AD172" s="2">
        <f t="shared" si="55"/>
        <v>1</v>
      </c>
      <c r="AE172" s="2">
        <f t="shared" si="56"/>
        <v>1</v>
      </c>
      <c r="AF172" s="6" t="b">
        <f t="shared" si="57"/>
        <v>1</v>
      </c>
      <c r="AG172" s="6">
        <f>IF(OR(AC172=6,AC172=7),0,IF(NOT(AF172),0,IF(AB172&lt;=$AB$1,HLOOKUP(AC172,Ouderschapsverlof!$S$67:$W$69,3,FALSE),0)))</f>
        <v>0</v>
      </c>
      <c r="AH172" s="6">
        <f>IF(OR(AC172=6,AC172=7),0,IF(NOT(AF172),IF(AB172&lt;=$AB$1,HLOOKUP(AC172,Ouderschapsverlof!$S$67:$W$69,3,FALSE),0),0))</f>
        <v>0</v>
      </c>
    </row>
    <row r="173" spans="1:34" x14ac:dyDescent="0.3">
      <c r="A173" s="2">
        <f t="shared" si="58"/>
        <v>171</v>
      </c>
      <c r="B173">
        <f t="shared" si="59"/>
        <v>2</v>
      </c>
      <c r="C173" s="2">
        <f t="shared" si="42"/>
        <v>1</v>
      </c>
      <c r="D173" s="2">
        <f t="shared" si="43"/>
        <v>1</v>
      </c>
      <c r="E173" s="6" t="b">
        <f t="shared" si="44"/>
        <v>1</v>
      </c>
      <c r="F173" s="6">
        <f>IF(OR(B173=6,B173=7),0,IF(NOT(E173),0,IF(A173&lt;=$A$1,HLOOKUP(B173,Ouderschapsverlof!$S$28:$W$30,3,FALSE),0)))</f>
        <v>0</v>
      </c>
      <c r="G173" s="6">
        <f>IF(OR(B173=6,B173=7),0,IF(NOT(E173),IF(A173&lt;=$A$1,HLOOKUP(B173,Ouderschapsverlof!$S$28:$W$30,3,FALSE),0),0))</f>
        <v>0</v>
      </c>
      <c r="H173" s="7">
        <f t="shared" si="45"/>
        <v>0</v>
      </c>
      <c r="L173" s="2">
        <f t="shared" si="60"/>
        <v>171</v>
      </c>
      <c r="M173">
        <f t="shared" si="46"/>
        <v>2</v>
      </c>
      <c r="N173" s="2">
        <f t="shared" si="47"/>
        <v>1</v>
      </c>
      <c r="O173" s="2">
        <f t="shared" si="48"/>
        <v>1</v>
      </c>
      <c r="P173" s="6" t="b">
        <f t="shared" si="49"/>
        <v>1</v>
      </c>
      <c r="Q173" s="6">
        <f>IF(OR(M173=6,M173=7),0,IF(NOT(P173),0,IF(L173&lt;=$L$1,HLOOKUP(M173,Ouderschapsverlof!$S$40:$W$43,3,FALSE),0)))</f>
        <v>0</v>
      </c>
      <c r="R173" s="6">
        <f>IF(OR(M173=6,M173=7),0,IF(NOT(P173),IF(L173&lt;=$L$1,HLOOKUP(M173,Ouderschapsverlof!$S$40:$W$43,3,FALSE),0),0))</f>
        <v>0</v>
      </c>
      <c r="T173" s="2">
        <f t="shared" si="61"/>
        <v>171</v>
      </c>
      <c r="U173">
        <f t="shared" si="50"/>
        <v>2</v>
      </c>
      <c r="V173" s="2">
        <f t="shared" si="51"/>
        <v>1</v>
      </c>
      <c r="W173" s="2">
        <f t="shared" si="52"/>
        <v>1</v>
      </c>
      <c r="X173" s="6" t="b">
        <f t="shared" si="53"/>
        <v>1</v>
      </c>
      <c r="Y173" s="6">
        <f>IF(OR(U173=6,U173=7),0,IF(NOT(X173),0,IF(T173&lt;=$T$1,HLOOKUP(U173,Ouderschapsverlof!$S$55:$W$57,3,FALSE),0)))</f>
        <v>0</v>
      </c>
      <c r="Z173" s="6">
        <f>IF(OR(U173=6,U173=7),0,IF(NOT(X173),IF(T173&lt;=$T$1,HLOOKUP(U173,Ouderschapsverlof!$S$55:$W$57,3,FALSE),0),0))</f>
        <v>0</v>
      </c>
      <c r="AB173" s="2">
        <f t="shared" si="62"/>
        <v>171</v>
      </c>
      <c r="AC173">
        <f t="shared" si="54"/>
        <v>2</v>
      </c>
      <c r="AD173" s="2">
        <f t="shared" si="55"/>
        <v>1</v>
      </c>
      <c r="AE173" s="2">
        <f t="shared" si="56"/>
        <v>1</v>
      </c>
      <c r="AF173" s="6" t="b">
        <f t="shared" si="57"/>
        <v>1</v>
      </c>
      <c r="AG173" s="6">
        <f>IF(OR(AC173=6,AC173=7),0,IF(NOT(AF173),0,IF(AB173&lt;=$AB$1,HLOOKUP(AC173,Ouderschapsverlof!$S$67:$W$69,3,FALSE),0)))</f>
        <v>0</v>
      </c>
      <c r="AH173" s="6">
        <f>IF(OR(AC173=6,AC173=7),0,IF(NOT(AF173),IF(AB173&lt;=$AB$1,HLOOKUP(AC173,Ouderschapsverlof!$S$67:$W$69,3,FALSE),0),0))</f>
        <v>0</v>
      </c>
    </row>
    <row r="174" spans="1:34" x14ac:dyDescent="0.3">
      <c r="A174" s="2">
        <f t="shared" si="58"/>
        <v>172</v>
      </c>
      <c r="B174">
        <f t="shared" si="59"/>
        <v>3</v>
      </c>
      <c r="C174" s="2">
        <f t="shared" si="42"/>
        <v>1</v>
      </c>
      <c r="D174" s="2">
        <f t="shared" si="43"/>
        <v>1</v>
      </c>
      <c r="E174" s="6" t="b">
        <f t="shared" si="44"/>
        <v>1</v>
      </c>
      <c r="F174" s="6">
        <f>IF(OR(B174=6,B174=7),0,IF(NOT(E174),0,IF(A174&lt;=$A$1,HLOOKUP(B174,Ouderschapsverlof!$S$28:$W$30,3,FALSE),0)))</f>
        <v>0</v>
      </c>
      <c r="G174" s="6">
        <f>IF(OR(B174=6,B174=7),0,IF(NOT(E174),IF(A174&lt;=$A$1,HLOOKUP(B174,Ouderschapsverlof!$S$28:$W$30,3,FALSE),0),0))</f>
        <v>0</v>
      </c>
      <c r="H174" s="7">
        <f t="shared" si="45"/>
        <v>0</v>
      </c>
      <c r="L174" s="2">
        <f t="shared" si="60"/>
        <v>172</v>
      </c>
      <c r="M174">
        <f t="shared" si="46"/>
        <v>3</v>
      </c>
      <c r="N174" s="2">
        <f t="shared" si="47"/>
        <v>1</v>
      </c>
      <c r="O174" s="2">
        <f t="shared" si="48"/>
        <v>1</v>
      </c>
      <c r="P174" s="6" t="b">
        <f t="shared" si="49"/>
        <v>1</v>
      </c>
      <c r="Q174" s="6">
        <f>IF(OR(M174=6,M174=7),0,IF(NOT(P174),0,IF(L174&lt;=$L$1,HLOOKUP(M174,Ouderschapsverlof!$S$40:$W$43,3,FALSE),0)))</f>
        <v>0</v>
      </c>
      <c r="R174" s="6">
        <f>IF(OR(M174=6,M174=7),0,IF(NOT(P174),IF(L174&lt;=$L$1,HLOOKUP(M174,Ouderschapsverlof!$S$40:$W$43,3,FALSE),0),0))</f>
        <v>0</v>
      </c>
      <c r="T174" s="2">
        <f t="shared" si="61"/>
        <v>172</v>
      </c>
      <c r="U174">
        <f t="shared" si="50"/>
        <v>3</v>
      </c>
      <c r="V174" s="2">
        <f t="shared" si="51"/>
        <v>1</v>
      </c>
      <c r="W174" s="2">
        <f t="shared" si="52"/>
        <v>1</v>
      </c>
      <c r="X174" s="6" t="b">
        <f t="shared" si="53"/>
        <v>1</v>
      </c>
      <c r="Y174" s="6">
        <f>IF(OR(U174=6,U174=7),0,IF(NOT(X174),0,IF(T174&lt;=$T$1,HLOOKUP(U174,Ouderschapsverlof!$S$55:$W$57,3,FALSE),0)))</f>
        <v>0</v>
      </c>
      <c r="Z174" s="6">
        <f>IF(OR(U174=6,U174=7),0,IF(NOT(X174),IF(T174&lt;=$T$1,HLOOKUP(U174,Ouderschapsverlof!$S$55:$W$57,3,FALSE),0),0))</f>
        <v>0</v>
      </c>
      <c r="AB174" s="2">
        <f t="shared" si="62"/>
        <v>172</v>
      </c>
      <c r="AC174">
        <f t="shared" si="54"/>
        <v>3</v>
      </c>
      <c r="AD174" s="2">
        <f t="shared" si="55"/>
        <v>1</v>
      </c>
      <c r="AE174" s="2">
        <f t="shared" si="56"/>
        <v>1</v>
      </c>
      <c r="AF174" s="6" t="b">
        <f t="shared" si="57"/>
        <v>1</v>
      </c>
      <c r="AG174" s="6">
        <f>IF(OR(AC174=6,AC174=7),0,IF(NOT(AF174),0,IF(AB174&lt;=$AB$1,HLOOKUP(AC174,Ouderschapsverlof!$S$67:$W$69,3,FALSE),0)))</f>
        <v>0</v>
      </c>
      <c r="AH174" s="6">
        <f>IF(OR(AC174=6,AC174=7),0,IF(NOT(AF174),IF(AB174&lt;=$AB$1,HLOOKUP(AC174,Ouderschapsverlof!$S$67:$W$69,3,FALSE),0),0))</f>
        <v>0</v>
      </c>
    </row>
    <row r="175" spans="1:34" x14ac:dyDescent="0.3">
      <c r="A175" s="2">
        <f t="shared" si="58"/>
        <v>173</v>
      </c>
      <c r="B175">
        <f t="shared" si="59"/>
        <v>4</v>
      </c>
      <c r="C175" s="2">
        <f t="shared" si="42"/>
        <v>1</v>
      </c>
      <c r="D175" s="2">
        <f t="shared" si="43"/>
        <v>1</v>
      </c>
      <c r="E175" s="6" t="b">
        <f t="shared" si="44"/>
        <v>1</v>
      </c>
      <c r="F175" s="6">
        <f>IF(OR(B175=6,B175=7),0,IF(NOT(E175),0,IF(A175&lt;=$A$1,HLOOKUP(B175,Ouderschapsverlof!$S$28:$W$30,3,FALSE),0)))</f>
        <v>0</v>
      </c>
      <c r="G175" s="6">
        <f>IF(OR(B175=6,B175=7),0,IF(NOT(E175),IF(A175&lt;=$A$1,HLOOKUP(B175,Ouderschapsverlof!$S$28:$W$30,3,FALSE),0),0))</f>
        <v>0</v>
      </c>
      <c r="H175" s="7">
        <f t="shared" si="45"/>
        <v>0</v>
      </c>
      <c r="L175" s="2">
        <f t="shared" si="60"/>
        <v>173</v>
      </c>
      <c r="M175">
        <f t="shared" si="46"/>
        <v>4</v>
      </c>
      <c r="N175" s="2">
        <f t="shared" si="47"/>
        <v>1</v>
      </c>
      <c r="O175" s="2">
        <f t="shared" si="48"/>
        <v>1</v>
      </c>
      <c r="P175" s="6" t="b">
        <f t="shared" si="49"/>
        <v>1</v>
      </c>
      <c r="Q175" s="6">
        <f>IF(OR(M175=6,M175=7),0,IF(NOT(P175),0,IF(L175&lt;=$L$1,HLOOKUP(M175,Ouderschapsverlof!$S$40:$W$43,3,FALSE),0)))</f>
        <v>0</v>
      </c>
      <c r="R175" s="6">
        <f>IF(OR(M175=6,M175=7),0,IF(NOT(P175),IF(L175&lt;=$L$1,HLOOKUP(M175,Ouderschapsverlof!$S$40:$W$43,3,FALSE),0),0))</f>
        <v>0</v>
      </c>
      <c r="T175" s="2">
        <f t="shared" si="61"/>
        <v>173</v>
      </c>
      <c r="U175">
        <f t="shared" si="50"/>
        <v>4</v>
      </c>
      <c r="V175" s="2">
        <f t="shared" si="51"/>
        <v>1</v>
      </c>
      <c r="W175" s="2">
        <f t="shared" si="52"/>
        <v>1</v>
      </c>
      <c r="X175" s="6" t="b">
        <f t="shared" si="53"/>
        <v>1</v>
      </c>
      <c r="Y175" s="6">
        <f>IF(OR(U175=6,U175=7),0,IF(NOT(X175),0,IF(T175&lt;=$T$1,HLOOKUP(U175,Ouderschapsverlof!$S$55:$W$57,3,FALSE),0)))</f>
        <v>0</v>
      </c>
      <c r="Z175" s="6">
        <f>IF(OR(U175=6,U175=7),0,IF(NOT(X175),IF(T175&lt;=$T$1,HLOOKUP(U175,Ouderschapsverlof!$S$55:$W$57,3,FALSE),0),0))</f>
        <v>0</v>
      </c>
      <c r="AB175" s="2">
        <f t="shared" si="62"/>
        <v>173</v>
      </c>
      <c r="AC175">
        <f t="shared" si="54"/>
        <v>4</v>
      </c>
      <c r="AD175" s="2">
        <f t="shared" si="55"/>
        <v>1</v>
      </c>
      <c r="AE175" s="2">
        <f t="shared" si="56"/>
        <v>1</v>
      </c>
      <c r="AF175" s="6" t="b">
        <f t="shared" si="57"/>
        <v>1</v>
      </c>
      <c r="AG175" s="6">
        <f>IF(OR(AC175=6,AC175=7),0,IF(NOT(AF175),0,IF(AB175&lt;=$AB$1,HLOOKUP(AC175,Ouderschapsverlof!$S$67:$W$69,3,FALSE),0)))</f>
        <v>0</v>
      </c>
      <c r="AH175" s="6">
        <f>IF(OR(AC175=6,AC175=7),0,IF(NOT(AF175),IF(AB175&lt;=$AB$1,HLOOKUP(AC175,Ouderschapsverlof!$S$67:$W$69,3,FALSE),0),0))</f>
        <v>0</v>
      </c>
    </row>
    <row r="176" spans="1:34" x14ac:dyDescent="0.3">
      <c r="A176" s="2">
        <f t="shared" si="58"/>
        <v>174</v>
      </c>
      <c r="B176">
        <f t="shared" si="59"/>
        <v>5</v>
      </c>
      <c r="C176" s="2">
        <f t="shared" si="42"/>
        <v>1</v>
      </c>
      <c r="D176" s="2">
        <f t="shared" si="43"/>
        <v>1</v>
      </c>
      <c r="E176" s="6" t="b">
        <f t="shared" si="44"/>
        <v>1</v>
      </c>
      <c r="F176" s="6">
        <f>IF(OR(B176=6,B176=7),0,IF(NOT(E176),0,IF(A176&lt;=$A$1,HLOOKUP(B176,Ouderschapsverlof!$S$28:$W$30,3,FALSE),0)))</f>
        <v>0</v>
      </c>
      <c r="G176" s="6">
        <f>IF(OR(B176=6,B176=7),0,IF(NOT(E176),IF(A176&lt;=$A$1,HLOOKUP(B176,Ouderschapsverlof!$S$28:$W$30,3,FALSE),0),0))</f>
        <v>0</v>
      </c>
      <c r="H176" s="7">
        <f t="shared" si="45"/>
        <v>0</v>
      </c>
      <c r="L176" s="2">
        <f t="shared" si="60"/>
        <v>174</v>
      </c>
      <c r="M176">
        <f t="shared" si="46"/>
        <v>5</v>
      </c>
      <c r="N176" s="2">
        <f t="shared" si="47"/>
        <v>1</v>
      </c>
      <c r="O176" s="2">
        <f t="shared" si="48"/>
        <v>1</v>
      </c>
      <c r="P176" s="6" t="b">
        <f t="shared" si="49"/>
        <v>1</v>
      </c>
      <c r="Q176" s="6">
        <f>IF(OR(M176=6,M176=7),0,IF(NOT(P176),0,IF(L176&lt;=$L$1,HLOOKUP(M176,Ouderschapsverlof!$S$40:$W$43,3,FALSE),0)))</f>
        <v>0</v>
      </c>
      <c r="R176" s="6">
        <f>IF(OR(M176=6,M176=7),0,IF(NOT(P176),IF(L176&lt;=$L$1,HLOOKUP(M176,Ouderschapsverlof!$S$40:$W$43,3,FALSE),0),0))</f>
        <v>0</v>
      </c>
      <c r="T176" s="2">
        <f t="shared" si="61"/>
        <v>174</v>
      </c>
      <c r="U176">
        <f t="shared" si="50"/>
        <v>5</v>
      </c>
      <c r="V176" s="2">
        <f t="shared" si="51"/>
        <v>1</v>
      </c>
      <c r="W176" s="2">
        <f t="shared" si="52"/>
        <v>1</v>
      </c>
      <c r="X176" s="6" t="b">
        <f t="shared" si="53"/>
        <v>1</v>
      </c>
      <c r="Y176" s="6">
        <f>IF(OR(U176=6,U176=7),0,IF(NOT(X176),0,IF(T176&lt;=$T$1,HLOOKUP(U176,Ouderschapsverlof!$S$55:$W$57,3,FALSE),0)))</f>
        <v>0</v>
      </c>
      <c r="Z176" s="6">
        <f>IF(OR(U176=6,U176=7),0,IF(NOT(X176),IF(T176&lt;=$T$1,HLOOKUP(U176,Ouderschapsverlof!$S$55:$W$57,3,FALSE),0),0))</f>
        <v>0</v>
      </c>
      <c r="AB176" s="2">
        <f t="shared" si="62"/>
        <v>174</v>
      </c>
      <c r="AC176">
        <f t="shared" si="54"/>
        <v>5</v>
      </c>
      <c r="AD176" s="2">
        <f t="shared" si="55"/>
        <v>1</v>
      </c>
      <c r="AE176" s="2">
        <f t="shared" si="56"/>
        <v>1</v>
      </c>
      <c r="AF176" s="6" t="b">
        <f t="shared" si="57"/>
        <v>1</v>
      </c>
      <c r="AG176" s="6">
        <f>IF(OR(AC176=6,AC176=7),0,IF(NOT(AF176),0,IF(AB176&lt;=$AB$1,HLOOKUP(AC176,Ouderschapsverlof!$S$67:$W$69,3,FALSE),0)))</f>
        <v>0</v>
      </c>
      <c r="AH176" s="6">
        <f>IF(OR(AC176=6,AC176=7),0,IF(NOT(AF176),IF(AB176&lt;=$AB$1,HLOOKUP(AC176,Ouderschapsverlof!$S$67:$W$69,3,FALSE),0),0))</f>
        <v>0</v>
      </c>
    </row>
    <row r="177" spans="1:34" x14ac:dyDescent="0.3">
      <c r="A177" s="2">
        <f t="shared" si="58"/>
        <v>175</v>
      </c>
      <c r="B177">
        <f t="shared" si="59"/>
        <v>6</v>
      </c>
      <c r="C177" s="2">
        <f t="shared" si="42"/>
        <v>1</v>
      </c>
      <c r="D177" s="2">
        <f t="shared" si="43"/>
        <v>1</v>
      </c>
      <c r="E177" s="6" t="b">
        <f t="shared" si="44"/>
        <v>1</v>
      </c>
      <c r="F177" s="6">
        <f>IF(OR(B177=6,B177=7),0,IF(NOT(E177),0,IF(A177&lt;=$A$1,HLOOKUP(B177,Ouderschapsverlof!$S$28:$W$30,3,FALSE),0)))</f>
        <v>0</v>
      </c>
      <c r="G177" s="6">
        <f>IF(OR(B177=6,B177=7),0,IF(NOT(E177),IF(A177&lt;=$A$1,HLOOKUP(B177,Ouderschapsverlof!$S$28:$W$30,3,FALSE),0),0))</f>
        <v>0</v>
      </c>
      <c r="H177" s="7">
        <f t="shared" si="45"/>
        <v>0</v>
      </c>
      <c r="L177" s="2">
        <f t="shared" si="60"/>
        <v>175</v>
      </c>
      <c r="M177">
        <f t="shared" si="46"/>
        <v>6</v>
      </c>
      <c r="N177" s="2">
        <f t="shared" si="47"/>
        <v>1</v>
      </c>
      <c r="O177" s="2">
        <f t="shared" si="48"/>
        <v>1</v>
      </c>
      <c r="P177" s="6" t="b">
        <f t="shared" si="49"/>
        <v>1</v>
      </c>
      <c r="Q177" s="6">
        <f>IF(OR(M177=6,M177=7),0,IF(NOT(P177),0,IF(L177&lt;=$L$1,HLOOKUP(M177,Ouderschapsverlof!$S$40:$W$43,3,FALSE),0)))</f>
        <v>0</v>
      </c>
      <c r="R177" s="6">
        <f>IF(OR(M177=6,M177=7),0,IF(NOT(P177),IF(L177&lt;=$L$1,HLOOKUP(M177,Ouderschapsverlof!$S$40:$W$43,3,FALSE),0),0))</f>
        <v>0</v>
      </c>
      <c r="T177" s="2">
        <f t="shared" si="61"/>
        <v>175</v>
      </c>
      <c r="U177">
        <f t="shared" si="50"/>
        <v>6</v>
      </c>
      <c r="V177" s="2">
        <f t="shared" si="51"/>
        <v>1</v>
      </c>
      <c r="W177" s="2">
        <f t="shared" si="52"/>
        <v>1</v>
      </c>
      <c r="X177" s="6" t="b">
        <f t="shared" si="53"/>
        <v>1</v>
      </c>
      <c r="Y177" s="6">
        <f>IF(OR(U177=6,U177=7),0,IF(NOT(X177),0,IF(T177&lt;=$T$1,HLOOKUP(U177,Ouderschapsverlof!$S$55:$W$57,3,FALSE),0)))</f>
        <v>0</v>
      </c>
      <c r="Z177" s="6">
        <f>IF(OR(U177=6,U177=7),0,IF(NOT(X177),IF(T177&lt;=$T$1,HLOOKUP(U177,Ouderschapsverlof!$S$55:$W$57,3,FALSE),0),0))</f>
        <v>0</v>
      </c>
      <c r="AB177" s="2">
        <f t="shared" si="62"/>
        <v>175</v>
      </c>
      <c r="AC177">
        <f t="shared" si="54"/>
        <v>6</v>
      </c>
      <c r="AD177" s="2">
        <f t="shared" si="55"/>
        <v>1</v>
      </c>
      <c r="AE177" s="2">
        <f t="shared" si="56"/>
        <v>1</v>
      </c>
      <c r="AF177" s="6" t="b">
        <f t="shared" si="57"/>
        <v>1</v>
      </c>
      <c r="AG177" s="6">
        <f>IF(OR(AC177=6,AC177=7),0,IF(NOT(AF177),0,IF(AB177&lt;=$AB$1,HLOOKUP(AC177,Ouderschapsverlof!$S$67:$W$69,3,FALSE),0)))</f>
        <v>0</v>
      </c>
      <c r="AH177" s="6">
        <f>IF(OR(AC177=6,AC177=7),0,IF(NOT(AF177),IF(AB177&lt;=$AB$1,HLOOKUP(AC177,Ouderschapsverlof!$S$67:$W$69,3,FALSE),0),0))</f>
        <v>0</v>
      </c>
    </row>
    <row r="178" spans="1:34" x14ac:dyDescent="0.3">
      <c r="A178" s="2">
        <f t="shared" si="58"/>
        <v>176</v>
      </c>
      <c r="B178">
        <f t="shared" si="59"/>
        <v>7</v>
      </c>
      <c r="C178" s="2">
        <f t="shared" si="42"/>
        <v>1</v>
      </c>
      <c r="D178" s="2">
        <f t="shared" si="43"/>
        <v>1</v>
      </c>
      <c r="E178" s="6" t="b">
        <f t="shared" si="44"/>
        <v>1</v>
      </c>
      <c r="F178" s="6">
        <f>IF(OR(B178=6,B178=7),0,IF(NOT(E178),0,IF(A178&lt;=$A$1,HLOOKUP(B178,Ouderschapsverlof!$S$28:$W$30,3,FALSE),0)))</f>
        <v>0</v>
      </c>
      <c r="G178" s="6">
        <f>IF(OR(B178=6,B178=7),0,IF(NOT(E178),IF(A178&lt;=$A$1,HLOOKUP(B178,Ouderschapsverlof!$S$28:$W$30,3,FALSE),0),0))</f>
        <v>0</v>
      </c>
      <c r="H178" s="7">
        <f t="shared" si="45"/>
        <v>0</v>
      </c>
      <c r="L178" s="2">
        <f t="shared" si="60"/>
        <v>176</v>
      </c>
      <c r="M178">
        <f t="shared" si="46"/>
        <v>7</v>
      </c>
      <c r="N178" s="2">
        <f t="shared" si="47"/>
        <v>1</v>
      </c>
      <c r="O178" s="2">
        <f t="shared" si="48"/>
        <v>1</v>
      </c>
      <c r="P178" s="6" t="b">
        <f t="shared" si="49"/>
        <v>1</v>
      </c>
      <c r="Q178" s="6">
        <f>IF(OR(M178=6,M178=7),0,IF(NOT(P178),0,IF(L178&lt;=$L$1,HLOOKUP(M178,Ouderschapsverlof!$S$40:$W$43,3,FALSE),0)))</f>
        <v>0</v>
      </c>
      <c r="R178" s="6">
        <f>IF(OR(M178=6,M178=7),0,IF(NOT(P178),IF(L178&lt;=$L$1,HLOOKUP(M178,Ouderschapsverlof!$S$40:$W$43,3,FALSE),0),0))</f>
        <v>0</v>
      </c>
      <c r="T178" s="2">
        <f t="shared" si="61"/>
        <v>176</v>
      </c>
      <c r="U178">
        <f t="shared" si="50"/>
        <v>7</v>
      </c>
      <c r="V178" s="2">
        <f t="shared" si="51"/>
        <v>1</v>
      </c>
      <c r="W178" s="2">
        <f t="shared" si="52"/>
        <v>1</v>
      </c>
      <c r="X178" s="6" t="b">
        <f t="shared" si="53"/>
        <v>1</v>
      </c>
      <c r="Y178" s="6">
        <f>IF(OR(U178=6,U178=7),0,IF(NOT(X178),0,IF(T178&lt;=$T$1,HLOOKUP(U178,Ouderschapsverlof!$S$55:$W$57,3,FALSE),0)))</f>
        <v>0</v>
      </c>
      <c r="Z178" s="6">
        <f>IF(OR(U178=6,U178=7),0,IF(NOT(X178),IF(T178&lt;=$T$1,HLOOKUP(U178,Ouderschapsverlof!$S$55:$W$57,3,FALSE),0),0))</f>
        <v>0</v>
      </c>
      <c r="AB178" s="2">
        <f t="shared" si="62"/>
        <v>176</v>
      </c>
      <c r="AC178">
        <f t="shared" si="54"/>
        <v>7</v>
      </c>
      <c r="AD178" s="2">
        <f t="shared" si="55"/>
        <v>1</v>
      </c>
      <c r="AE178" s="2">
        <f t="shared" si="56"/>
        <v>1</v>
      </c>
      <c r="AF178" s="6" t="b">
        <f t="shared" si="57"/>
        <v>1</v>
      </c>
      <c r="AG178" s="6">
        <f>IF(OR(AC178=6,AC178=7),0,IF(NOT(AF178),0,IF(AB178&lt;=$AB$1,HLOOKUP(AC178,Ouderschapsverlof!$S$67:$W$69,3,FALSE),0)))</f>
        <v>0</v>
      </c>
      <c r="AH178" s="6">
        <f>IF(OR(AC178=6,AC178=7),0,IF(NOT(AF178),IF(AB178&lt;=$AB$1,HLOOKUP(AC178,Ouderschapsverlof!$S$67:$W$69,3,FALSE),0),0))</f>
        <v>0</v>
      </c>
    </row>
    <row r="179" spans="1:34" x14ac:dyDescent="0.3">
      <c r="A179" s="2">
        <f t="shared" si="58"/>
        <v>177</v>
      </c>
      <c r="B179">
        <f t="shared" si="59"/>
        <v>1</v>
      </c>
      <c r="C179" s="2">
        <f t="shared" si="42"/>
        <v>1</v>
      </c>
      <c r="D179" s="2">
        <f t="shared" si="43"/>
        <v>1</v>
      </c>
      <c r="E179" s="6" t="b">
        <f t="shared" si="44"/>
        <v>1</v>
      </c>
      <c r="F179" s="6">
        <f>IF(OR(B179=6,B179=7),0,IF(NOT(E179),0,IF(A179&lt;=$A$1,HLOOKUP(B179,Ouderschapsverlof!$S$28:$W$30,3,FALSE),0)))</f>
        <v>0</v>
      </c>
      <c r="G179" s="6">
        <f>IF(OR(B179=6,B179=7),0,IF(NOT(E179),IF(A179&lt;=$A$1,HLOOKUP(B179,Ouderschapsverlof!$S$28:$W$30,3,FALSE),0),0))</f>
        <v>0</v>
      </c>
      <c r="H179" s="7">
        <f t="shared" si="45"/>
        <v>0</v>
      </c>
      <c r="L179" s="2">
        <f t="shared" si="60"/>
        <v>177</v>
      </c>
      <c r="M179">
        <f t="shared" si="46"/>
        <v>1</v>
      </c>
      <c r="N179" s="2">
        <f t="shared" si="47"/>
        <v>1</v>
      </c>
      <c r="O179" s="2">
        <f t="shared" si="48"/>
        <v>1</v>
      </c>
      <c r="P179" s="6" t="b">
        <f t="shared" si="49"/>
        <v>1</v>
      </c>
      <c r="Q179" s="6">
        <f>IF(OR(M179=6,M179=7),0,IF(NOT(P179),0,IF(L179&lt;=$L$1,HLOOKUP(M179,Ouderschapsverlof!$S$40:$W$43,3,FALSE),0)))</f>
        <v>0</v>
      </c>
      <c r="R179" s="6">
        <f>IF(OR(M179=6,M179=7),0,IF(NOT(P179),IF(L179&lt;=$L$1,HLOOKUP(M179,Ouderschapsverlof!$S$40:$W$43,3,FALSE),0),0))</f>
        <v>0</v>
      </c>
      <c r="T179" s="2">
        <f t="shared" si="61"/>
        <v>177</v>
      </c>
      <c r="U179">
        <f t="shared" si="50"/>
        <v>1</v>
      </c>
      <c r="V179" s="2">
        <f t="shared" si="51"/>
        <v>1</v>
      </c>
      <c r="W179" s="2">
        <f t="shared" si="52"/>
        <v>1</v>
      </c>
      <c r="X179" s="6" t="b">
        <f t="shared" si="53"/>
        <v>1</v>
      </c>
      <c r="Y179" s="6">
        <f>IF(OR(U179=6,U179=7),0,IF(NOT(X179),0,IF(T179&lt;=$T$1,HLOOKUP(U179,Ouderschapsverlof!$S$55:$W$57,3,FALSE),0)))</f>
        <v>0</v>
      </c>
      <c r="Z179" s="6">
        <f>IF(OR(U179=6,U179=7),0,IF(NOT(X179),IF(T179&lt;=$T$1,HLOOKUP(U179,Ouderschapsverlof!$S$55:$W$57,3,FALSE),0),0))</f>
        <v>0</v>
      </c>
      <c r="AB179" s="2">
        <f t="shared" si="62"/>
        <v>177</v>
      </c>
      <c r="AC179">
        <f t="shared" si="54"/>
        <v>1</v>
      </c>
      <c r="AD179" s="2">
        <f t="shared" si="55"/>
        <v>1</v>
      </c>
      <c r="AE179" s="2">
        <f t="shared" si="56"/>
        <v>1</v>
      </c>
      <c r="AF179" s="6" t="b">
        <f t="shared" si="57"/>
        <v>1</v>
      </c>
      <c r="AG179" s="6">
        <f>IF(OR(AC179=6,AC179=7),0,IF(NOT(AF179),0,IF(AB179&lt;=$AB$1,HLOOKUP(AC179,Ouderschapsverlof!$S$67:$W$69,3,FALSE),0)))</f>
        <v>0</v>
      </c>
      <c r="AH179" s="6">
        <f>IF(OR(AC179=6,AC179=7),0,IF(NOT(AF179),IF(AB179&lt;=$AB$1,HLOOKUP(AC179,Ouderschapsverlof!$S$67:$W$69,3,FALSE),0),0))</f>
        <v>0</v>
      </c>
    </row>
    <row r="180" spans="1:34" x14ac:dyDescent="0.3">
      <c r="A180" s="2">
        <f t="shared" si="58"/>
        <v>178</v>
      </c>
      <c r="B180">
        <f t="shared" si="59"/>
        <v>2</v>
      </c>
      <c r="C180" s="2">
        <f t="shared" si="42"/>
        <v>1</v>
      </c>
      <c r="D180" s="2">
        <f t="shared" si="43"/>
        <v>1</v>
      </c>
      <c r="E180" s="6" t="b">
        <f t="shared" si="44"/>
        <v>1</v>
      </c>
      <c r="F180" s="6">
        <f>IF(OR(B180=6,B180=7),0,IF(NOT(E180),0,IF(A180&lt;=$A$1,HLOOKUP(B180,Ouderschapsverlof!$S$28:$W$30,3,FALSE),0)))</f>
        <v>0</v>
      </c>
      <c r="G180" s="6">
        <f>IF(OR(B180=6,B180=7),0,IF(NOT(E180),IF(A180&lt;=$A$1,HLOOKUP(B180,Ouderschapsverlof!$S$28:$W$30,3,FALSE),0),0))</f>
        <v>0</v>
      </c>
      <c r="H180" s="7">
        <f t="shared" si="45"/>
        <v>0</v>
      </c>
      <c r="L180" s="2">
        <f t="shared" si="60"/>
        <v>178</v>
      </c>
      <c r="M180">
        <f t="shared" si="46"/>
        <v>2</v>
      </c>
      <c r="N180" s="2">
        <f t="shared" si="47"/>
        <v>1</v>
      </c>
      <c r="O180" s="2">
        <f t="shared" si="48"/>
        <v>1</v>
      </c>
      <c r="P180" s="6" t="b">
        <f t="shared" si="49"/>
        <v>1</v>
      </c>
      <c r="Q180" s="6">
        <f>IF(OR(M180=6,M180=7),0,IF(NOT(P180),0,IF(L180&lt;=$L$1,HLOOKUP(M180,Ouderschapsverlof!$S$40:$W$43,3,FALSE),0)))</f>
        <v>0</v>
      </c>
      <c r="R180" s="6">
        <f>IF(OR(M180=6,M180=7),0,IF(NOT(P180),IF(L180&lt;=$L$1,HLOOKUP(M180,Ouderschapsverlof!$S$40:$W$43,3,FALSE),0),0))</f>
        <v>0</v>
      </c>
      <c r="T180" s="2">
        <f t="shared" si="61"/>
        <v>178</v>
      </c>
      <c r="U180">
        <f t="shared" si="50"/>
        <v>2</v>
      </c>
      <c r="V180" s="2">
        <f t="shared" si="51"/>
        <v>1</v>
      </c>
      <c r="W180" s="2">
        <f t="shared" si="52"/>
        <v>1</v>
      </c>
      <c r="X180" s="6" t="b">
        <f t="shared" si="53"/>
        <v>1</v>
      </c>
      <c r="Y180" s="6">
        <f>IF(OR(U180=6,U180=7),0,IF(NOT(X180),0,IF(T180&lt;=$T$1,HLOOKUP(U180,Ouderschapsverlof!$S$55:$W$57,3,FALSE),0)))</f>
        <v>0</v>
      </c>
      <c r="Z180" s="6">
        <f>IF(OR(U180=6,U180=7),0,IF(NOT(X180),IF(T180&lt;=$T$1,HLOOKUP(U180,Ouderschapsverlof!$S$55:$W$57,3,FALSE),0),0))</f>
        <v>0</v>
      </c>
      <c r="AB180" s="2">
        <f t="shared" si="62"/>
        <v>178</v>
      </c>
      <c r="AC180">
        <f t="shared" si="54"/>
        <v>2</v>
      </c>
      <c r="AD180" s="2">
        <f t="shared" si="55"/>
        <v>1</v>
      </c>
      <c r="AE180" s="2">
        <f t="shared" si="56"/>
        <v>1</v>
      </c>
      <c r="AF180" s="6" t="b">
        <f t="shared" si="57"/>
        <v>1</v>
      </c>
      <c r="AG180" s="6">
        <f>IF(OR(AC180=6,AC180=7),0,IF(NOT(AF180),0,IF(AB180&lt;=$AB$1,HLOOKUP(AC180,Ouderschapsverlof!$S$67:$W$69,3,FALSE),0)))</f>
        <v>0</v>
      </c>
      <c r="AH180" s="6">
        <f>IF(OR(AC180=6,AC180=7),0,IF(NOT(AF180),IF(AB180&lt;=$AB$1,HLOOKUP(AC180,Ouderschapsverlof!$S$67:$W$69,3,FALSE),0),0))</f>
        <v>0</v>
      </c>
    </row>
    <row r="181" spans="1:34" x14ac:dyDescent="0.3">
      <c r="A181" s="2">
        <f t="shared" si="58"/>
        <v>179</v>
      </c>
      <c r="B181">
        <f t="shared" si="59"/>
        <v>3</v>
      </c>
      <c r="C181" s="2">
        <f t="shared" si="42"/>
        <v>1</v>
      </c>
      <c r="D181" s="2">
        <f t="shared" si="43"/>
        <v>1</v>
      </c>
      <c r="E181" s="6" t="b">
        <f t="shared" si="44"/>
        <v>1</v>
      </c>
      <c r="F181" s="6">
        <f>IF(OR(B181=6,B181=7),0,IF(NOT(E181),0,IF(A181&lt;=$A$1,HLOOKUP(B181,Ouderschapsverlof!$S$28:$W$30,3,FALSE),0)))</f>
        <v>0</v>
      </c>
      <c r="G181" s="6">
        <f>IF(OR(B181=6,B181=7),0,IF(NOT(E181),IF(A181&lt;=$A$1,HLOOKUP(B181,Ouderschapsverlof!$S$28:$W$30,3,FALSE),0),0))</f>
        <v>0</v>
      </c>
      <c r="H181" s="7">
        <f t="shared" si="45"/>
        <v>0</v>
      </c>
      <c r="L181" s="2">
        <f t="shared" si="60"/>
        <v>179</v>
      </c>
      <c r="M181">
        <f t="shared" si="46"/>
        <v>3</v>
      </c>
      <c r="N181" s="2">
        <f t="shared" si="47"/>
        <v>1</v>
      </c>
      <c r="O181" s="2">
        <f t="shared" si="48"/>
        <v>1</v>
      </c>
      <c r="P181" s="6" t="b">
        <f t="shared" si="49"/>
        <v>1</v>
      </c>
      <c r="Q181" s="6">
        <f>IF(OR(M181=6,M181=7),0,IF(NOT(P181),0,IF(L181&lt;=$L$1,HLOOKUP(M181,Ouderschapsverlof!$S$40:$W$43,3,FALSE),0)))</f>
        <v>0</v>
      </c>
      <c r="R181" s="6">
        <f>IF(OR(M181=6,M181=7),0,IF(NOT(P181),IF(L181&lt;=$L$1,HLOOKUP(M181,Ouderschapsverlof!$S$40:$W$43,3,FALSE),0),0))</f>
        <v>0</v>
      </c>
      <c r="T181" s="2">
        <f t="shared" si="61"/>
        <v>179</v>
      </c>
      <c r="U181">
        <f t="shared" si="50"/>
        <v>3</v>
      </c>
      <c r="V181" s="2">
        <f t="shared" si="51"/>
        <v>1</v>
      </c>
      <c r="W181" s="2">
        <f t="shared" si="52"/>
        <v>1</v>
      </c>
      <c r="X181" s="6" t="b">
        <f t="shared" si="53"/>
        <v>1</v>
      </c>
      <c r="Y181" s="6">
        <f>IF(OR(U181=6,U181=7),0,IF(NOT(X181),0,IF(T181&lt;=$T$1,HLOOKUP(U181,Ouderschapsverlof!$S$55:$W$57,3,FALSE),0)))</f>
        <v>0</v>
      </c>
      <c r="Z181" s="6">
        <f>IF(OR(U181=6,U181=7),0,IF(NOT(X181),IF(T181&lt;=$T$1,HLOOKUP(U181,Ouderschapsverlof!$S$55:$W$57,3,FALSE),0),0))</f>
        <v>0</v>
      </c>
      <c r="AB181" s="2">
        <f t="shared" si="62"/>
        <v>179</v>
      </c>
      <c r="AC181">
        <f t="shared" si="54"/>
        <v>3</v>
      </c>
      <c r="AD181" s="2">
        <f t="shared" si="55"/>
        <v>1</v>
      </c>
      <c r="AE181" s="2">
        <f t="shared" si="56"/>
        <v>1</v>
      </c>
      <c r="AF181" s="6" t="b">
        <f t="shared" si="57"/>
        <v>1</v>
      </c>
      <c r="AG181" s="6">
        <f>IF(OR(AC181=6,AC181=7),0,IF(NOT(AF181),0,IF(AB181&lt;=$AB$1,HLOOKUP(AC181,Ouderschapsverlof!$S$67:$W$69,3,FALSE),0)))</f>
        <v>0</v>
      </c>
      <c r="AH181" s="6">
        <f>IF(OR(AC181=6,AC181=7),0,IF(NOT(AF181),IF(AB181&lt;=$AB$1,HLOOKUP(AC181,Ouderschapsverlof!$S$67:$W$69,3,FALSE),0),0))</f>
        <v>0</v>
      </c>
    </row>
    <row r="182" spans="1:34" x14ac:dyDescent="0.3">
      <c r="A182" s="2">
        <f t="shared" si="58"/>
        <v>180</v>
      </c>
      <c r="B182">
        <f t="shared" si="59"/>
        <v>4</v>
      </c>
      <c r="C182" s="2">
        <f t="shared" si="42"/>
        <v>1</v>
      </c>
      <c r="D182" s="2">
        <f t="shared" si="43"/>
        <v>1</v>
      </c>
      <c r="E182" s="6" t="b">
        <f t="shared" si="44"/>
        <v>1</v>
      </c>
      <c r="F182" s="6">
        <f>IF(OR(B182=6,B182=7),0,IF(NOT(E182),0,IF(A182&lt;=$A$1,HLOOKUP(B182,Ouderschapsverlof!$S$28:$W$30,3,FALSE),0)))</f>
        <v>0</v>
      </c>
      <c r="G182" s="6">
        <f>IF(OR(B182=6,B182=7),0,IF(NOT(E182),IF(A182&lt;=$A$1,HLOOKUP(B182,Ouderschapsverlof!$S$28:$W$30,3,FALSE),0),0))</f>
        <v>0</v>
      </c>
      <c r="H182" s="7">
        <f t="shared" si="45"/>
        <v>0</v>
      </c>
      <c r="L182" s="2">
        <f t="shared" si="60"/>
        <v>180</v>
      </c>
      <c r="M182">
        <f t="shared" si="46"/>
        <v>4</v>
      </c>
      <c r="N182" s="2">
        <f t="shared" si="47"/>
        <v>1</v>
      </c>
      <c r="O182" s="2">
        <f t="shared" si="48"/>
        <v>1</v>
      </c>
      <c r="P182" s="6" t="b">
        <f t="shared" si="49"/>
        <v>1</v>
      </c>
      <c r="Q182" s="6">
        <f>IF(OR(M182=6,M182=7),0,IF(NOT(P182),0,IF(L182&lt;=$L$1,HLOOKUP(M182,Ouderschapsverlof!$S$40:$W$43,3,FALSE),0)))</f>
        <v>0</v>
      </c>
      <c r="R182" s="6">
        <f>IF(OR(M182=6,M182=7),0,IF(NOT(P182),IF(L182&lt;=$L$1,HLOOKUP(M182,Ouderschapsverlof!$S$40:$W$43,3,FALSE),0),0))</f>
        <v>0</v>
      </c>
      <c r="T182" s="2">
        <f t="shared" si="61"/>
        <v>180</v>
      </c>
      <c r="U182">
        <f t="shared" si="50"/>
        <v>4</v>
      </c>
      <c r="V182" s="2">
        <f t="shared" si="51"/>
        <v>1</v>
      </c>
      <c r="W182" s="2">
        <f t="shared" si="52"/>
        <v>1</v>
      </c>
      <c r="X182" s="6" t="b">
        <f t="shared" si="53"/>
        <v>1</v>
      </c>
      <c r="Y182" s="6">
        <f>IF(OR(U182=6,U182=7),0,IF(NOT(X182),0,IF(T182&lt;=$T$1,HLOOKUP(U182,Ouderschapsverlof!$S$55:$W$57,3,FALSE),0)))</f>
        <v>0</v>
      </c>
      <c r="Z182" s="6">
        <f>IF(OR(U182=6,U182=7),0,IF(NOT(X182),IF(T182&lt;=$T$1,HLOOKUP(U182,Ouderschapsverlof!$S$55:$W$57,3,FALSE),0),0))</f>
        <v>0</v>
      </c>
      <c r="AB182" s="2">
        <f t="shared" si="62"/>
        <v>180</v>
      </c>
      <c r="AC182">
        <f t="shared" si="54"/>
        <v>4</v>
      </c>
      <c r="AD182" s="2">
        <f t="shared" si="55"/>
        <v>1</v>
      </c>
      <c r="AE182" s="2">
        <f t="shared" si="56"/>
        <v>1</v>
      </c>
      <c r="AF182" s="6" t="b">
        <f t="shared" si="57"/>
        <v>1</v>
      </c>
      <c r="AG182" s="6">
        <f>IF(OR(AC182=6,AC182=7),0,IF(NOT(AF182),0,IF(AB182&lt;=$AB$1,HLOOKUP(AC182,Ouderschapsverlof!$S$67:$W$69,3,FALSE),0)))</f>
        <v>0</v>
      </c>
      <c r="AH182" s="6">
        <f>IF(OR(AC182=6,AC182=7),0,IF(NOT(AF182),IF(AB182&lt;=$AB$1,HLOOKUP(AC182,Ouderschapsverlof!$S$67:$W$69,3,FALSE),0),0))</f>
        <v>0</v>
      </c>
    </row>
    <row r="183" spans="1:34" x14ac:dyDescent="0.3">
      <c r="A183" s="2">
        <f t="shared" si="58"/>
        <v>181</v>
      </c>
      <c r="B183">
        <f t="shared" si="59"/>
        <v>5</v>
      </c>
      <c r="C183" s="2">
        <f t="shared" si="42"/>
        <v>1</v>
      </c>
      <c r="D183" s="2">
        <f t="shared" si="43"/>
        <v>1</v>
      </c>
      <c r="E183" s="6" t="b">
        <f t="shared" si="44"/>
        <v>1</v>
      </c>
      <c r="F183" s="6">
        <f>IF(OR(B183=6,B183=7),0,IF(NOT(E183),0,IF(A183&lt;=$A$1,HLOOKUP(B183,Ouderschapsverlof!$S$28:$W$30,3,FALSE),0)))</f>
        <v>0</v>
      </c>
      <c r="G183" s="6">
        <f>IF(OR(B183=6,B183=7),0,IF(NOT(E183),IF(A183&lt;=$A$1,HLOOKUP(B183,Ouderschapsverlof!$S$28:$W$30,3,FALSE),0),0))</f>
        <v>0</v>
      </c>
      <c r="H183" s="7">
        <f t="shared" si="45"/>
        <v>0</v>
      </c>
      <c r="L183" s="2">
        <f t="shared" si="60"/>
        <v>181</v>
      </c>
      <c r="M183">
        <f t="shared" si="46"/>
        <v>5</v>
      </c>
      <c r="N183" s="2">
        <f t="shared" si="47"/>
        <v>1</v>
      </c>
      <c r="O183" s="2">
        <f t="shared" si="48"/>
        <v>1</v>
      </c>
      <c r="P183" s="6" t="b">
        <f t="shared" si="49"/>
        <v>1</v>
      </c>
      <c r="Q183" s="6">
        <f>IF(OR(M183=6,M183=7),0,IF(NOT(P183),0,IF(L183&lt;=$L$1,HLOOKUP(M183,Ouderschapsverlof!$S$40:$W$43,3,FALSE),0)))</f>
        <v>0</v>
      </c>
      <c r="R183" s="6">
        <f>IF(OR(M183=6,M183=7),0,IF(NOT(P183),IF(L183&lt;=$L$1,HLOOKUP(M183,Ouderschapsverlof!$S$40:$W$43,3,FALSE),0),0))</f>
        <v>0</v>
      </c>
      <c r="T183" s="2">
        <f t="shared" si="61"/>
        <v>181</v>
      </c>
      <c r="U183">
        <f t="shared" si="50"/>
        <v>5</v>
      </c>
      <c r="V183" s="2">
        <f t="shared" si="51"/>
        <v>1</v>
      </c>
      <c r="W183" s="2">
        <f t="shared" si="52"/>
        <v>1</v>
      </c>
      <c r="X183" s="6" t="b">
        <f t="shared" si="53"/>
        <v>1</v>
      </c>
      <c r="Y183" s="6">
        <f>IF(OR(U183=6,U183=7),0,IF(NOT(X183),0,IF(T183&lt;=$T$1,HLOOKUP(U183,Ouderschapsverlof!$S$55:$W$57,3,FALSE),0)))</f>
        <v>0</v>
      </c>
      <c r="Z183" s="6">
        <f>IF(OR(U183=6,U183=7),0,IF(NOT(X183),IF(T183&lt;=$T$1,HLOOKUP(U183,Ouderschapsverlof!$S$55:$W$57,3,FALSE),0),0))</f>
        <v>0</v>
      </c>
      <c r="AB183" s="2">
        <f t="shared" si="62"/>
        <v>181</v>
      </c>
      <c r="AC183">
        <f t="shared" si="54"/>
        <v>5</v>
      </c>
      <c r="AD183" s="2">
        <f t="shared" si="55"/>
        <v>1</v>
      </c>
      <c r="AE183" s="2">
        <f t="shared" si="56"/>
        <v>1</v>
      </c>
      <c r="AF183" s="6" t="b">
        <f t="shared" si="57"/>
        <v>1</v>
      </c>
      <c r="AG183" s="6">
        <f>IF(OR(AC183=6,AC183=7),0,IF(NOT(AF183),0,IF(AB183&lt;=$AB$1,HLOOKUP(AC183,Ouderschapsverlof!$S$67:$W$69,3,FALSE),0)))</f>
        <v>0</v>
      </c>
      <c r="AH183" s="6">
        <f>IF(OR(AC183=6,AC183=7),0,IF(NOT(AF183),IF(AB183&lt;=$AB$1,HLOOKUP(AC183,Ouderschapsverlof!$S$67:$W$69,3,FALSE),0),0))</f>
        <v>0</v>
      </c>
    </row>
    <row r="184" spans="1:34" x14ac:dyDescent="0.3">
      <c r="A184" s="2">
        <f t="shared" si="58"/>
        <v>182</v>
      </c>
      <c r="B184">
        <f t="shared" si="59"/>
        <v>6</v>
      </c>
      <c r="C184" s="2">
        <f t="shared" si="42"/>
        <v>1</v>
      </c>
      <c r="D184" s="2">
        <f t="shared" si="43"/>
        <v>1</v>
      </c>
      <c r="E184" s="6" t="b">
        <f t="shared" si="44"/>
        <v>1</v>
      </c>
      <c r="F184" s="6">
        <f>IF(OR(B184=6,B184=7),0,IF(NOT(E184),0,IF(A184&lt;=$A$1,HLOOKUP(B184,Ouderschapsverlof!$S$28:$W$30,3,FALSE),0)))</f>
        <v>0</v>
      </c>
      <c r="G184" s="6">
        <f>IF(OR(B184=6,B184=7),0,IF(NOT(E184),IF(A184&lt;=$A$1,HLOOKUP(B184,Ouderschapsverlof!$S$28:$W$30,3,FALSE),0),0))</f>
        <v>0</v>
      </c>
      <c r="H184" s="7">
        <f t="shared" si="45"/>
        <v>0</v>
      </c>
      <c r="L184" s="2">
        <f t="shared" si="60"/>
        <v>182</v>
      </c>
      <c r="M184">
        <f t="shared" si="46"/>
        <v>6</v>
      </c>
      <c r="N184" s="2">
        <f t="shared" si="47"/>
        <v>1</v>
      </c>
      <c r="O184" s="2">
        <f t="shared" si="48"/>
        <v>1</v>
      </c>
      <c r="P184" s="6" t="b">
        <f t="shared" si="49"/>
        <v>1</v>
      </c>
      <c r="Q184" s="6">
        <f>IF(OR(M184=6,M184=7),0,IF(NOT(P184),0,IF(L184&lt;=$L$1,HLOOKUP(M184,Ouderschapsverlof!$S$40:$W$43,3,FALSE),0)))</f>
        <v>0</v>
      </c>
      <c r="R184" s="6">
        <f>IF(OR(M184=6,M184=7),0,IF(NOT(P184),IF(L184&lt;=$L$1,HLOOKUP(M184,Ouderschapsverlof!$S$40:$W$43,3,FALSE),0),0))</f>
        <v>0</v>
      </c>
      <c r="T184" s="2">
        <f t="shared" si="61"/>
        <v>182</v>
      </c>
      <c r="U184">
        <f t="shared" si="50"/>
        <v>6</v>
      </c>
      <c r="V184" s="2">
        <f t="shared" si="51"/>
        <v>1</v>
      </c>
      <c r="W184" s="2">
        <f t="shared" si="52"/>
        <v>1</v>
      </c>
      <c r="X184" s="6" t="b">
        <f t="shared" si="53"/>
        <v>1</v>
      </c>
      <c r="Y184" s="6">
        <f>IF(OR(U184=6,U184=7),0,IF(NOT(X184),0,IF(T184&lt;=$T$1,HLOOKUP(U184,Ouderschapsverlof!$S$55:$W$57,3,FALSE),0)))</f>
        <v>0</v>
      </c>
      <c r="Z184" s="6">
        <f>IF(OR(U184=6,U184=7),0,IF(NOT(X184),IF(T184&lt;=$T$1,HLOOKUP(U184,Ouderschapsverlof!$S$55:$W$57,3,FALSE),0),0))</f>
        <v>0</v>
      </c>
      <c r="AB184" s="2">
        <f t="shared" si="62"/>
        <v>182</v>
      </c>
      <c r="AC184">
        <f t="shared" si="54"/>
        <v>6</v>
      </c>
      <c r="AD184" s="2">
        <f t="shared" si="55"/>
        <v>1</v>
      </c>
      <c r="AE184" s="2">
        <f t="shared" si="56"/>
        <v>1</v>
      </c>
      <c r="AF184" s="6" t="b">
        <f t="shared" si="57"/>
        <v>1</v>
      </c>
      <c r="AG184" s="6">
        <f>IF(OR(AC184=6,AC184=7),0,IF(NOT(AF184),0,IF(AB184&lt;=$AB$1,HLOOKUP(AC184,Ouderschapsverlof!$S$67:$W$69,3,FALSE),0)))</f>
        <v>0</v>
      </c>
      <c r="AH184" s="6">
        <f>IF(OR(AC184=6,AC184=7),0,IF(NOT(AF184),IF(AB184&lt;=$AB$1,HLOOKUP(AC184,Ouderschapsverlof!$S$67:$W$69,3,FALSE),0),0))</f>
        <v>0</v>
      </c>
    </row>
    <row r="185" spans="1:34" x14ac:dyDescent="0.3">
      <c r="A185" s="2">
        <f t="shared" si="58"/>
        <v>183</v>
      </c>
      <c r="B185">
        <f t="shared" si="59"/>
        <v>7</v>
      </c>
      <c r="C185" s="2">
        <f t="shared" si="42"/>
        <v>1</v>
      </c>
      <c r="D185" s="2">
        <f t="shared" si="43"/>
        <v>1</v>
      </c>
      <c r="E185" s="6" t="b">
        <f t="shared" si="44"/>
        <v>1</v>
      </c>
      <c r="F185" s="6">
        <f>IF(OR(B185=6,B185=7),0,IF(NOT(E185),0,IF(A185&lt;=$A$1,HLOOKUP(B185,Ouderschapsverlof!$S$28:$W$30,3,FALSE),0)))</f>
        <v>0</v>
      </c>
      <c r="G185" s="6">
        <f>IF(OR(B185=6,B185=7),0,IF(NOT(E185),IF(A185&lt;=$A$1,HLOOKUP(B185,Ouderschapsverlof!$S$28:$W$30,3,FALSE),0),0))</f>
        <v>0</v>
      </c>
      <c r="H185" s="7">
        <f t="shared" si="45"/>
        <v>0</v>
      </c>
      <c r="L185" s="2">
        <f t="shared" si="60"/>
        <v>183</v>
      </c>
      <c r="M185">
        <f t="shared" si="46"/>
        <v>7</v>
      </c>
      <c r="N185" s="2">
        <f t="shared" si="47"/>
        <v>1</v>
      </c>
      <c r="O185" s="2">
        <f t="shared" si="48"/>
        <v>1</v>
      </c>
      <c r="P185" s="6" t="b">
        <f t="shared" si="49"/>
        <v>1</v>
      </c>
      <c r="Q185" s="6">
        <f>IF(OR(M185=6,M185=7),0,IF(NOT(P185),0,IF(L185&lt;=$L$1,HLOOKUP(M185,Ouderschapsverlof!$S$40:$W$43,3,FALSE),0)))</f>
        <v>0</v>
      </c>
      <c r="R185" s="6">
        <f>IF(OR(M185=6,M185=7),0,IF(NOT(P185),IF(L185&lt;=$L$1,HLOOKUP(M185,Ouderschapsverlof!$S$40:$W$43,3,FALSE),0),0))</f>
        <v>0</v>
      </c>
      <c r="T185" s="2">
        <f t="shared" si="61"/>
        <v>183</v>
      </c>
      <c r="U185">
        <f t="shared" si="50"/>
        <v>7</v>
      </c>
      <c r="V185" s="2">
        <f t="shared" si="51"/>
        <v>1</v>
      </c>
      <c r="W185" s="2">
        <f t="shared" si="52"/>
        <v>1</v>
      </c>
      <c r="X185" s="6" t="b">
        <f t="shared" si="53"/>
        <v>1</v>
      </c>
      <c r="Y185" s="6">
        <f>IF(OR(U185=6,U185=7),0,IF(NOT(X185),0,IF(T185&lt;=$T$1,HLOOKUP(U185,Ouderschapsverlof!$S$55:$W$57,3,FALSE),0)))</f>
        <v>0</v>
      </c>
      <c r="Z185" s="6">
        <f>IF(OR(U185=6,U185=7),0,IF(NOT(X185),IF(T185&lt;=$T$1,HLOOKUP(U185,Ouderschapsverlof!$S$55:$W$57,3,FALSE),0),0))</f>
        <v>0</v>
      </c>
      <c r="AB185" s="2">
        <f t="shared" si="62"/>
        <v>183</v>
      </c>
      <c r="AC185">
        <f t="shared" si="54"/>
        <v>7</v>
      </c>
      <c r="AD185" s="2">
        <f t="shared" si="55"/>
        <v>1</v>
      </c>
      <c r="AE185" s="2">
        <f t="shared" si="56"/>
        <v>1</v>
      </c>
      <c r="AF185" s="6" t="b">
        <f t="shared" si="57"/>
        <v>1</v>
      </c>
      <c r="AG185" s="6">
        <f>IF(OR(AC185=6,AC185=7),0,IF(NOT(AF185),0,IF(AB185&lt;=$AB$1,HLOOKUP(AC185,Ouderschapsverlof!$S$67:$W$69,3,FALSE),0)))</f>
        <v>0</v>
      </c>
      <c r="AH185" s="6">
        <f>IF(OR(AC185=6,AC185=7),0,IF(NOT(AF185),IF(AB185&lt;=$AB$1,HLOOKUP(AC185,Ouderschapsverlof!$S$67:$W$69,3,FALSE),0),0))</f>
        <v>0</v>
      </c>
    </row>
    <row r="186" spans="1:34" x14ac:dyDescent="0.3">
      <c r="A186" s="2">
        <f t="shared" si="58"/>
        <v>184</v>
      </c>
      <c r="B186">
        <f t="shared" si="59"/>
        <v>1</v>
      </c>
      <c r="C186" s="2">
        <f t="shared" si="42"/>
        <v>1</v>
      </c>
      <c r="D186" s="2">
        <f t="shared" si="43"/>
        <v>1</v>
      </c>
      <c r="E186" s="6" t="b">
        <f t="shared" si="44"/>
        <v>1</v>
      </c>
      <c r="F186" s="6">
        <f>IF(OR(B186=6,B186=7),0,IF(NOT(E186),0,IF(A186&lt;=$A$1,HLOOKUP(B186,Ouderschapsverlof!$S$28:$W$30,3,FALSE),0)))</f>
        <v>0</v>
      </c>
      <c r="G186" s="6">
        <f>IF(OR(B186=6,B186=7),0,IF(NOT(E186),IF(A186&lt;=$A$1,HLOOKUP(B186,Ouderschapsverlof!$S$28:$W$30,3,FALSE),0),0))</f>
        <v>0</v>
      </c>
      <c r="H186" s="7">
        <f t="shared" si="45"/>
        <v>0</v>
      </c>
      <c r="L186" s="2">
        <f t="shared" si="60"/>
        <v>184</v>
      </c>
      <c r="M186">
        <f t="shared" si="46"/>
        <v>1</v>
      </c>
      <c r="N186" s="2">
        <f t="shared" si="47"/>
        <v>1</v>
      </c>
      <c r="O186" s="2">
        <f t="shared" si="48"/>
        <v>1</v>
      </c>
      <c r="P186" s="6" t="b">
        <f t="shared" si="49"/>
        <v>1</v>
      </c>
      <c r="Q186" s="6">
        <f>IF(OR(M186=6,M186=7),0,IF(NOT(P186),0,IF(L186&lt;=$L$1,HLOOKUP(M186,Ouderschapsverlof!$S$40:$W$43,3,FALSE),0)))</f>
        <v>0</v>
      </c>
      <c r="R186" s="6">
        <f>IF(OR(M186=6,M186=7),0,IF(NOT(P186),IF(L186&lt;=$L$1,HLOOKUP(M186,Ouderschapsverlof!$S$40:$W$43,3,FALSE),0),0))</f>
        <v>0</v>
      </c>
      <c r="T186" s="2">
        <f t="shared" si="61"/>
        <v>184</v>
      </c>
      <c r="U186">
        <f t="shared" si="50"/>
        <v>1</v>
      </c>
      <c r="V186" s="2">
        <f t="shared" si="51"/>
        <v>1</v>
      </c>
      <c r="W186" s="2">
        <f t="shared" si="52"/>
        <v>1</v>
      </c>
      <c r="X186" s="6" t="b">
        <f t="shared" si="53"/>
        <v>1</v>
      </c>
      <c r="Y186" s="6">
        <f>IF(OR(U186=6,U186=7),0,IF(NOT(X186),0,IF(T186&lt;=$T$1,HLOOKUP(U186,Ouderschapsverlof!$S$55:$W$57,3,FALSE),0)))</f>
        <v>0</v>
      </c>
      <c r="Z186" s="6">
        <f>IF(OR(U186=6,U186=7),0,IF(NOT(X186),IF(T186&lt;=$T$1,HLOOKUP(U186,Ouderschapsverlof!$S$55:$W$57,3,FALSE),0),0))</f>
        <v>0</v>
      </c>
      <c r="AB186" s="2">
        <f t="shared" si="62"/>
        <v>184</v>
      </c>
      <c r="AC186">
        <f t="shared" si="54"/>
        <v>1</v>
      </c>
      <c r="AD186" s="2">
        <f t="shared" si="55"/>
        <v>1</v>
      </c>
      <c r="AE186" s="2">
        <f t="shared" si="56"/>
        <v>1</v>
      </c>
      <c r="AF186" s="6" t="b">
        <f t="shared" si="57"/>
        <v>1</v>
      </c>
      <c r="AG186" s="6">
        <f>IF(OR(AC186=6,AC186=7),0,IF(NOT(AF186),0,IF(AB186&lt;=$AB$1,HLOOKUP(AC186,Ouderschapsverlof!$S$67:$W$69,3,FALSE),0)))</f>
        <v>0</v>
      </c>
      <c r="AH186" s="6">
        <f>IF(OR(AC186=6,AC186=7),0,IF(NOT(AF186),IF(AB186&lt;=$AB$1,HLOOKUP(AC186,Ouderschapsverlof!$S$67:$W$69,3,FALSE),0),0))</f>
        <v>0</v>
      </c>
    </row>
    <row r="187" spans="1:34" x14ac:dyDescent="0.3">
      <c r="A187" s="2">
        <f t="shared" si="58"/>
        <v>185</v>
      </c>
      <c r="B187">
        <f t="shared" si="59"/>
        <v>2</v>
      </c>
      <c r="C187" s="2">
        <f t="shared" si="42"/>
        <v>1</v>
      </c>
      <c r="D187" s="2">
        <f t="shared" si="43"/>
        <v>1</v>
      </c>
      <c r="E187" s="6" t="b">
        <f t="shared" si="44"/>
        <v>1</v>
      </c>
      <c r="F187" s="6">
        <f>IF(OR(B187=6,B187=7),0,IF(NOT(E187),0,IF(A187&lt;=$A$1,HLOOKUP(B187,Ouderschapsverlof!$S$28:$W$30,3,FALSE),0)))</f>
        <v>0</v>
      </c>
      <c r="G187" s="6">
        <f>IF(OR(B187=6,B187=7),0,IF(NOT(E187),IF(A187&lt;=$A$1,HLOOKUP(B187,Ouderschapsverlof!$S$28:$W$30,3,FALSE),0),0))</f>
        <v>0</v>
      </c>
      <c r="H187" s="7">
        <f t="shared" si="45"/>
        <v>0</v>
      </c>
      <c r="L187" s="2">
        <f t="shared" si="60"/>
        <v>185</v>
      </c>
      <c r="M187">
        <f t="shared" si="46"/>
        <v>2</v>
      </c>
      <c r="N187" s="2">
        <f t="shared" si="47"/>
        <v>1</v>
      </c>
      <c r="O187" s="2">
        <f t="shared" si="48"/>
        <v>1</v>
      </c>
      <c r="P187" s="6" t="b">
        <f t="shared" si="49"/>
        <v>1</v>
      </c>
      <c r="Q187" s="6">
        <f>IF(OR(M187=6,M187=7),0,IF(NOT(P187),0,IF(L187&lt;=$L$1,HLOOKUP(M187,Ouderschapsverlof!$S$40:$W$43,3,FALSE),0)))</f>
        <v>0</v>
      </c>
      <c r="R187" s="6">
        <f>IF(OR(M187=6,M187=7),0,IF(NOT(P187),IF(L187&lt;=$L$1,HLOOKUP(M187,Ouderschapsverlof!$S$40:$W$43,3,FALSE),0),0))</f>
        <v>0</v>
      </c>
      <c r="T187" s="2">
        <f t="shared" si="61"/>
        <v>185</v>
      </c>
      <c r="U187">
        <f t="shared" si="50"/>
        <v>2</v>
      </c>
      <c r="V187" s="2">
        <f t="shared" si="51"/>
        <v>1</v>
      </c>
      <c r="W187" s="2">
        <f t="shared" si="52"/>
        <v>1</v>
      </c>
      <c r="X187" s="6" t="b">
        <f t="shared" si="53"/>
        <v>1</v>
      </c>
      <c r="Y187" s="6">
        <f>IF(OR(U187=6,U187=7),0,IF(NOT(X187),0,IF(T187&lt;=$T$1,HLOOKUP(U187,Ouderschapsverlof!$S$55:$W$57,3,FALSE),0)))</f>
        <v>0</v>
      </c>
      <c r="Z187" s="6">
        <f>IF(OR(U187=6,U187=7),0,IF(NOT(X187),IF(T187&lt;=$T$1,HLOOKUP(U187,Ouderschapsverlof!$S$55:$W$57,3,FALSE),0),0))</f>
        <v>0</v>
      </c>
      <c r="AB187" s="2">
        <f t="shared" si="62"/>
        <v>185</v>
      </c>
      <c r="AC187">
        <f t="shared" si="54"/>
        <v>2</v>
      </c>
      <c r="AD187" s="2">
        <f t="shared" si="55"/>
        <v>1</v>
      </c>
      <c r="AE187" s="2">
        <f t="shared" si="56"/>
        <v>1</v>
      </c>
      <c r="AF187" s="6" t="b">
        <f t="shared" si="57"/>
        <v>1</v>
      </c>
      <c r="AG187" s="6">
        <f>IF(OR(AC187=6,AC187=7),0,IF(NOT(AF187),0,IF(AB187&lt;=$AB$1,HLOOKUP(AC187,Ouderschapsverlof!$S$67:$W$69,3,FALSE),0)))</f>
        <v>0</v>
      </c>
      <c r="AH187" s="6">
        <f>IF(OR(AC187=6,AC187=7),0,IF(NOT(AF187),IF(AB187&lt;=$AB$1,HLOOKUP(AC187,Ouderschapsverlof!$S$67:$W$69,3,FALSE),0),0))</f>
        <v>0</v>
      </c>
    </row>
    <row r="188" spans="1:34" x14ac:dyDescent="0.3">
      <c r="A188" s="2">
        <f t="shared" si="58"/>
        <v>186</v>
      </c>
      <c r="B188">
        <f t="shared" si="59"/>
        <v>3</v>
      </c>
      <c r="C188" s="2">
        <f t="shared" si="42"/>
        <v>1</v>
      </c>
      <c r="D188" s="2">
        <f t="shared" si="43"/>
        <v>1</v>
      </c>
      <c r="E188" s="6" t="b">
        <f t="shared" si="44"/>
        <v>1</v>
      </c>
      <c r="F188" s="6">
        <f>IF(OR(B188=6,B188=7),0,IF(NOT(E188),0,IF(A188&lt;=$A$1,HLOOKUP(B188,Ouderschapsverlof!$S$28:$W$30,3,FALSE),0)))</f>
        <v>0</v>
      </c>
      <c r="G188" s="6">
        <f>IF(OR(B188=6,B188=7),0,IF(NOT(E188),IF(A188&lt;=$A$1,HLOOKUP(B188,Ouderschapsverlof!$S$28:$W$30,3,FALSE),0),0))</f>
        <v>0</v>
      </c>
      <c r="H188" s="7">
        <f t="shared" si="45"/>
        <v>0</v>
      </c>
      <c r="L188" s="2">
        <f t="shared" si="60"/>
        <v>186</v>
      </c>
      <c r="M188">
        <f t="shared" si="46"/>
        <v>3</v>
      </c>
      <c r="N188" s="2">
        <f t="shared" si="47"/>
        <v>1</v>
      </c>
      <c r="O188" s="2">
        <f t="shared" si="48"/>
        <v>1</v>
      </c>
      <c r="P188" s="6" t="b">
        <f t="shared" si="49"/>
        <v>1</v>
      </c>
      <c r="Q188" s="6">
        <f>IF(OR(M188=6,M188=7),0,IF(NOT(P188),0,IF(L188&lt;=$L$1,HLOOKUP(M188,Ouderschapsverlof!$S$40:$W$43,3,FALSE),0)))</f>
        <v>0</v>
      </c>
      <c r="R188" s="6">
        <f>IF(OR(M188=6,M188=7),0,IF(NOT(P188),IF(L188&lt;=$L$1,HLOOKUP(M188,Ouderschapsverlof!$S$40:$W$43,3,FALSE),0),0))</f>
        <v>0</v>
      </c>
      <c r="T188" s="2">
        <f t="shared" si="61"/>
        <v>186</v>
      </c>
      <c r="U188">
        <f t="shared" si="50"/>
        <v>3</v>
      </c>
      <c r="V188" s="2">
        <f t="shared" si="51"/>
        <v>1</v>
      </c>
      <c r="W188" s="2">
        <f t="shared" si="52"/>
        <v>1</v>
      </c>
      <c r="X188" s="6" t="b">
        <f t="shared" si="53"/>
        <v>1</v>
      </c>
      <c r="Y188" s="6">
        <f>IF(OR(U188=6,U188=7),0,IF(NOT(X188),0,IF(T188&lt;=$T$1,HLOOKUP(U188,Ouderschapsverlof!$S$55:$W$57,3,FALSE),0)))</f>
        <v>0</v>
      </c>
      <c r="Z188" s="6">
        <f>IF(OR(U188=6,U188=7),0,IF(NOT(X188),IF(T188&lt;=$T$1,HLOOKUP(U188,Ouderschapsverlof!$S$55:$W$57,3,FALSE),0),0))</f>
        <v>0</v>
      </c>
      <c r="AB188" s="2">
        <f t="shared" si="62"/>
        <v>186</v>
      </c>
      <c r="AC188">
        <f t="shared" si="54"/>
        <v>3</v>
      </c>
      <c r="AD188" s="2">
        <f t="shared" si="55"/>
        <v>1</v>
      </c>
      <c r="AE188" s="2">
        <f t="shared" si="56"/>
        <v>1</v>
      </c>
      <c r="AF188" s="6" t="b">
        <f t="shared" si="57"/>
        <v>1</v>
      </c>
      <c r="AG188" s="6">
        <f>IF(OR(AC188=6,AC188=7),0,IF(NOT(AF188),0,IF(AB188&lt;=$AB$1,HLOOKUP(AC188,Ouderschapsverlof!$S$67:$W$69,3,FALSE),0)))</f>
        <v>0</v>
      </c>
      <c r="AH188" s="6">
        <f>IF(OR(AC188=6,AC188=7),0,IF(NOT(AF188),IF(AB188&lt;=$AB$1,HLOOKUP(AC188,Ouderschapsverlof!$S$67:$W$69,3,FALSE),0),0))</f>
        <v>0</v>
      </c>
    </row>
    <row r="189" spans="1:34" x14ac:dyDescent="0.3">
      <c r="A189" s="2">
        <f t="shared" si="58"/>
        <v>187</v>
      </c>
      <c r="B189">
        <f t="shared" si="59"/>
        <v>4</v>
      </c>
      <c r="C189" s="2">
        <f t="shared" si="42"/>
        <v>1</v>
      </c>
      <c r="D189" s="2">
        <f t="shared" si="43"/>
        <v>1</v>
      </c>
      <c r="E189" s="6" t="b">
        <f t="shared" si="44"/>
        <v>1</v>
      </c>
      <c r="F189" s="6">
        <f>IF(OR(B189=6,B189=7),0,IF(NOT(E189),0,IF(A189&lt;=$A$1,HLOOKUP(B189,Ouderschapsverlof!$S$28:$W$30,3,FALSE),0)))</f>
        <v>0</v>
      </c>
      <c r="G189" s="6">
        <f>IF(OR(B189=6,B189=7),0,IF(NOT(E189),IF(A189&lt;=$A$1,HLOOKUP(B189,Ouderschapsverlof!$S$28:$W$30,3,FALSE),0),0))</f>
        <v>0</v>
      </c>
      <c r="H189" s="7">
        <f t="shared" si="45"/>
        <v>0</v>
      </c>
      <c r="L189" s="2">
        <f t="shared" si="60"/>
        <v>187</v>
      </c>
      <c r="M189">
        <f t="shared" si="46"/>
        <v>4</v>
      </c>
      <c r="N189" s="2">
        <f t="shared" si="47"/>
        <v>1</v>
      </c>
      <c r="O189" s="2">
        <f t="shared" si="48"/>
        <v>1</v>
      </c>
      <c r="P189" s="6" t="b">
        <f t="shared" si="49"/>
        <v>1</v>
      </c>
      <c r="Q189" s="6">
        <f>IF(OR(M189=6,M189=7),0,IF(NOT(P189),0,IF(L189&lt;=$L$1,HLOOKUP(M189,Ouderschapsverlof!$S$40:$W$43,3,FALSE),0)))</f>
        <v>0</v>
      </c>
      <c r="R189" s="6">
        <f>IF(OR(M189=6,M189=7),0,IF(NOT(P189),IF(L189&lt;=$L$1,HLOOKUP(M189,Ouderschapsverlof!$S$40:$W$43,3,FALSE),0),0))</f>
        <v>0</v>
      </c>
      <c r="T189" s="2">
        <f t="shared" si="61"/>
        <v>187</v>
      </c>
      <c r="U189">
        <f t="shared" si="50"/>
        <v>4</v>
      </c>
      <c r="V189" s="2">
        <f t="shared" si="51"/>
        <v>1</v>
      </c>
      <c r="W189" s="2">
        <f t="shared" si="52"/>
        <v>1</v>
      </c>
      <c r="X189" s="6" t="b">
        <f t="shared" si="53"/>
        <v>1</v>
      </c>
      <c r="Y189" s="6">
        <f>IF(OR(U189=6,U189=7),0,IF(NOT(X189),0,IF(T189&lt;=$T$1,HLOOKUP(U189,Ouderschapsverlof!$S$55:$W$57,3,FALSE),0)))</f>
        <v>0</v>
      </c>
      <c r="Z189" s="6">
        <f>IF(OR(U189=6,U189=7),0,IF(NOT(X189),IF(T189&lt;=$T$1,HLOOKUP(U189,Ouderschapsverlof!$S$55:$W$57,3,FALSE),0),0))</f>
        <v>0</v>
      </c>
      <c r="AB189" s="2">
        <f t="shared" si="62"/>
        <v>187</v>
      </c>
      <c r="AC189">
        <f t="shared" si="54"/>
        <v>4</v>
      </c>
      <c r="AD189" s="2">
        <f t="shared" si="55"/>
        <v>1</v>
      </c>
      <c r="AE189" s="2">
        <f t="shared" si="56"/>
        <v>1</v>
      </c>
      <c r="AF189" s="6" t="b">
        <f t="shared" si="57"/>
        <v>1</v>
      </c>
      <c r="AG189" s="6">
        <f>IF(OR(AC189=6,AC189=7),0,IF(NOT(AF189),0,IF(AB189&lt;=$AB$1,HLOOKUP(AC189,Ouderschapsverlof!$S$67:$W$69,3,FALSE),0)))</f>
        <v>0</v>
      </c>
      <c r="AH189" s="6">
        <f>IF(OR(AC189=6,AC189=7),0,IF(NOT(AF189),IF(AB189&lt;=$AB$1,HLOOKUP(AC189,Ouderschapsverlof!$S$67:$W$69,3,FALSE),0),0))</f>
        <v>0</v>
      </c>
    </row>
    <row r="190" spans="1:34" x14ac:dyDescent="0.3">
      <c r="A190" s="2">
        <f t="shared" si="58"/>
        <v>188</v>
      </c>
      <c r="B190">
        <f t="shared" si="59"/>
        <v>5</v>
      </c>
      <c r="C190" s="2">
        <f t="shared" si="42"/>
        <v>1</v>
      </c>
      <c r="D190" s="2">
        <f t="shared" si="43"/>
        <v>1</v>
      </c>
      <c r="E190" s="6" t="b">
        <f t="shared" si="44"/>
        <v>1</v>
      </c>
      <c r="F190" s="6">
        <f>IF(OR(B190=6,B190=7),0,IF(NOT(E190),0,IF(A190&lt;=$A$1,HLOOKUP(B190,Ouderschapsverlof!$S$28:$W$30,3,FALSE),0)))</f>
        <v>0</v>
      </c>
      <c r="G190" s="6">
        <f>IF(OR(B190=6,B190=7),0,IF(NOT(E190),IF(A190&lt;=$A$1,HLOOKUP(B190,Ouderschapsverlof!$S$28:$W$30,3,FALSE),0),0))</f>
        <v>0</v>
      </c>
      <c r="H190" s="7">
        <f t="shared" si="45"/>
        <v>0</v>
      </c>
      <c r="L190" s="2">
        <f t="shared" si="60"/>
        <v>188</v>
      </c>
      <c r="M190">
        <f t="shared" si="46"/>
        <v>5</v>
      </c>
      <c r="N190" s="2">
        <f t="shared" si="47"/>
        <v>1</v>
      </c>
      <c r="O190" s="2">
        <f t="shared" si="48"/>
        <v>1</v>
      </c>
      <c r="P190" s="6" t="b">
        <f t="shared" si="49"/>
        <v>1</v>
      </c>
      <c r="Q190" s="6">
        <f>IF(OR(M190=6,M190=7),0,IF(NOT(P190),0,IF(L190&lt;=$L$1,HLOOKUP(M190,Ouderschapsverlof!$S$40:$W$43,3,FALSE),0)))</f>
        <v>0</v>
      </c>
      <c r="R190" s="6">
        <f>IF(OR(M190=6,M190=7),0,IF(NOT(P190),IF(L190&lt;=$L$1,HLOOKUP(M190,Ouderschapsverlof!$S$40:$W$43,3,FALSE),0),0))</f>
        <v>0</v>
      </c>
      <c r="T190" s="2">
        <f t="shared" si="61"/>
        <v>188</v>
      </c>
      <c r="U190">
        <f t="shared" si="50"/>
        <v>5</v>
      </c>
      <c r="V190" s="2">
        <f t="shared" si="51"/>
        <v>1</v>
      </c>
      <c r="W190" s="2">
        <f t="shared" si="52"/>
        <v>1</v>
      </c>
      <c r="X190" s="6" t="b">
        <f t="shared" si="53"/>
        <v>1</v>
      </c>
      <c r="Y190" s="6">
        <f>IF(OR(U190=6,U190=7),0,IF(NOT(X190),0,IF(T190&lt;=$T$1,HLOOKUP(U190,Ouderschapsverlof!$S$55:$W$57,3,FALSE),0)))</f>
        <v>0</v>
      </c>
      <c r="Z190" s="6">
        <f>IF(OR(U190=6,U190=7),0,IF(NOT(X190),IF(T190&lt;=$T$1,HLOOKUP(U190,Ouderschapsverlof!$S$55:$W$57,3,FALSE),0),0))</f>
        <v>0</v>
      </c>
      <c r="AB190" s="2">
        <f t="shared" si="62"/>
        <v>188</v>
      </c>
      <c r="AC190">
        <f t="shared" si="54"/>
        <v>5</v>
      </c>
      <c r="AD190" s="2">
        <f t="shared" si="55"/>
        <v>1</v>
      </c>
      <c r="AE190" s="2">
        <f t="shared" si="56"/>
        <v>1</v>
      </c>
      <c r="AF190" s="6" t="b">
        <f t="shared" si="57"/>
        <v>1</v>
      </c>
      <c r="AG190" s="6">
        <f>IF(OR(AC190=6,AC190=7),0,IF(NOT(AF190),0,IF(AB190&lt;=$AB$1,HLOOKUP(AC190,Ouderschapsverlof!$S$67:$W$69,3,FALSE),0)))</f>
        <v>0</v>
      </c>
      <c r="AH190" s="6">
        <f>IF(OR(AC190=6,AC190=7),0,IF(NOT(AF190),IF(AB190&lt;=$AB$1,HLOOKUP(AC190,Ouderschapsverlof!$S$67:$W$69,3,FALSE),0),0))</f>
        <v>0</v>
      </c>
    </row>
    <row r="191" spans="1:34" x14ac:dyDescent="0.3">
      <c r="A191" s="2">
        <f t="shared" si="58"/>
        <v>189</v>
      </c>
      <c r="B191">
        <f t="shared" si="59"/>
        <v>6</v>
      </c>
      <c r="C191" s="2">
        <f t="shared" si="42"/>
        <v>1</v>
      </c>
      <c r="D191" s="2">
        <f t="shared" si="43"/>
        <v>1</v>
      </c>
      <c r="E191" s="6" t="b">
        <f t="shared" si="44"/>
        <v>1</v>
      </c>
      <c r="F191" s="6">
        <f>IF(OR(B191=6,B191=7),0,IF(NOT(E191),0,IF(A191&lt;=$A$1,HLOOKUP(B191,Ouderschapsverlof!$S$28:$W$30,3,FALSE),0)))</f>
        <v>0</v>
      </c>
      <c r="G191" s="6">
        <f>IF(OR(B191=6,B191=7),0,IF(NOT(E191),IF(A191&lt;=$A$1,HLOOKUP(B191,Ouderschapsverlof!$S$28:$W$30,3,FALSE),0),0))</f>
        <v>0</v>
      </c>
      <c r="H191" s="7">
        <f t="shared" si="45"/>
        <v>0</v>
      </c>
      <c r="L191" s="2">
        <f t="shared" si="60"/>
        <v>189</v>
      </c>
      <c r="M191">
        <f t="shared" si="46"/>
        <v>6</v>
      </c>
      <c r="N191" s="2">
        <f t="shared" si="47"/>
        <v>1</v>
      </c>
      <c r="O191" s="2">
        <f t="shared" si="48"/>
        <v>1</v>
      </c>
      <c r="P191" s="6" t="b">
        <f t="shared" si="49"/>
        <v>1</v>
      </c>
      <c r="Q191" s="6">
        <f>IF(OR(M191=6,M191=7),0,IF(NOT(P191),0,IF(L191&lt;=$L$1,HLOOKUP(M191,Ouderschapsverlof!$S$40:$W$43,3,FALSE),0)))</f>
        <v>0</v>
      </c>
      <c r="R191" s="6">
        <f>IF(OR(M191=6,M191=7),0,IF(NOT(P191),IF(L191&lt;=$L$1,HLOOKUP(M191,Ouderschapsverlof!$S$40:$W$43,3,FALSE),0),0))</f>
        <v>0</v>
      </c>
      <c r="T191" s="2">
        <f t="shared" si="61"/>
        <v>189</v>
      </c>
      <c r="U191">
        <f t="shared" si="50"/>
        <v>6</v>
      </c>
      <c r="V191" s="2">
        <f t="shared" si="51"/>
        <v>1</v>
      </c>
      <c r="W191" s="2">
        <f t="shared" si="52"/>
        <v>1</v>
      </c>
      <c r="X191" s="6" t="b">
        <f t="shared" si="53"/>
        <v>1</v>
      </c>
      <c r="Y191" s="6">
        <f>IF(OR(U191=6,U191=7),0,IF(NOT(X191),0,IF(T191&lt;=$T$1,HLOOKUP(U191,Ouderschapsverlof!$S$55:$W$57,3,FALSE),0)))</f>
        <v>0</v>
      </c>
      <c r="Z191" s="6">
        <f>IF(OR(U191=6,U191=7),0,IF(NOT(X191),IF(T191&lt;=$T$1,HLOOKUP(U191,Ouderschapsverlof!$S$55:$W$57,3,FALSE),0),0))</f>
        <v>0</v>
      </c>
      <c r="AB191" s="2">
        <f t="shared" si="62"/>
        <v>189</v>
      </c>
      <c r="AC191">
        <f t="shared" si="54"/>
        <v>6</v>
      </c>
      <c r="AD191" s="2">
        <f t="shared" si="55"/>
        <v>1</v>
      </c>
      <c r="AE191" s="2">
        <f t="shared" si="56"/>
        <v>1</v>
      </c>
      <c r="AF191" s="6" t="b">
        <f t="shared" si="57"/>
        <v>1</v>
      </c>
      <c r="AG191" s="6">
        <f>IF(OR(AC191=6,AC191=7),0,IF(NOT(AF191),0,IF(AB191&lt;=$AB$1,HLOOKUP(AC191,Ouderschapsverlof!$S$67:$W$69,3,FALSE),0)))</f>
        <v>0</v>
      </c>
      <c r="AH191" s="6">
        <f>IF(OR(AC191=6,AC191=7),0,IF(NOT(AF191),IF(AB191&lt;=$AB$1,HLOOKUP(AC191,Ouderschapsverlof!$S$67:$W$69,3,FALSE),0),0))</f>
        <v>0</v>
      </c>
    </row>
    <row r="192" spans="1:34" x14ac:dyDescent="0.3">
      <c r="A192" s="2">
        <f t="shared" si="58"/>
        <v>190</v>
      </c>
      <c r="B192">
        <f t="shared" si="59"/>
        <v>7</v>
      </c>
      <c r="C192" s="2">
        <f t="shared" si="42"/>
        <v>1</v>
      </c>
      <c r="D192" s="2">
        <f t="shared" si="43"/>
        <v>1</v>
      </c>
      <c r="E192" s="6" t="b">
        <f t="shared" si="44"/>
        <v>1</v>
      </c>
      <c r="F192" s="6">
        <f>IF(OR(B192=6,B192=7),0,IF(NOT(E192),0,IF(A192&lt;=$A$1,HLOOKUP(B192,Ouderschapsverlof!$S$28:$W$30,3,FALSE),0)))</f>
        <v>0</v>
      </c>
      <c r="G192" s="6">
        <f>IF(OR(B192=6,B192=7),0,IF(NOT(E192),IF(A192&lt;=$A$1,HLOOKUP(B192,Ouderschapsverlof!$S$28:$W$30,3,FALSE),0),0))</f>
        <v>0</v>
      </c>
      <c r="H192" s="7">
        <f t="shared" si="45"/>
        <v>0</v>
      </c>
      <c r="L192" s="2">
        <f t="shared" si="60"/>
        <v>190</v>
      </c>
      <c r="M192">
        <f t="shared" si="46"/>
        <v>7</v>
      </c>
      <c r="N192" s="2">
        <f t="shared" si="47"/>
        <v>1</v>
      </c>
      <c r="O192" s="2">
        <f t="shared" si="48"/>
        <v>1</v>
      </c>
      <c r="P192" s="6" t="b">
        <f t="shared" si="49"/>
        <v>1</v>
      </c>
      <c r="Q192" s="6">
        <f>IF(OR(M192=6,M192=7),0,IF(NOT(P192),0,IF(L192&lt;=$L$1,HLOOKUP(M192,Ouderschapsverlof!$S$40:$W$43,3,FALSE),0)))</f>
        <v>0</v>
      </c>
      <c r="R192" s="6">
        <f>IF(OR(M192=6,M192=7),0,IF(NOT(P192),IF(L192&lt;=$L$1,HLOOKUP(M192,Ouderschapsverlof!$S$40:$W$43,3,FALSE),0),0))</f>
        <v>0</v>
      </c>
      <c r="T192" s="2">
        <f t="shared" si="61"/>
        <v>190</v>
      </c>
      <c r="U192">
        <f t="shared" si="50"/>
        <v>7</v>
      </c>
      <c r="V192" s="2">
        <f t="shared" si="51"/>
        <v>1</v>
      </c>
      <c r="W192" s="2">
        <f t="shared" si="52"/>
        <v>1</v>
      </c>
      <c r="X192" s="6" t="b">
        <f t="shared" si="53"/>
        <v>1</v>
      </c>
      <c r="Y192" s="6">
        <f>IF(OR(U192=6,U192=7),0,IF(NOT(X192),0,IF(T192&lt;=$T$1,HLOOKUP(U192,Ouderschapsverlof!$S$55:$W$57,3,FALSE),0)))</f>
        <v>0</v>
      </c>
      <c r="Z192" s="6">
        <f>IF(OR(U192=6,U192=7),0,IF(NOT(X192),IF(T192&lt;=$T$1,HLOOKUP(U192,Ouderschapsverlof!$S$55:$W$57,3,FALSE),0),0))</f>
        <v>0</v>
      </c>
      <c r="AB192" s="2">
        <f t="shared" si="62"/>
        <v>190</v>
      </c>
      <c r="AC192">
        <f t="shared" si="54"/>
        <v>7</v>
      </c>
      <c r="AD192" s="2">
        <f t="shared" si="55"/>
        <v>1</v>
      </c>
      <c r="AE192" s="2">
        <f t="shared" si="56"/>
        <v>1</v>
      </c>
      <c r="AF192" s="6" t="b">
        <f t="shared" si="57"/>
        <v>1</v>
      </c>
      <c r="AG192" s="6">
        <f>IF(OR(AC192=6,AC192=7),0,IF(NOT(AF192),0,IF(AB192&lt;=$AB$1,HLOOKUP(AC192,Ouderschapsverlof!$S$67:$W$69,3,FALSE),0)))</f>
        <v>0</v>
      </c>
      <c r="AH192" s="6">
        <f>IF(OR(AC192=6,AC192=7),0,IF(NOT(AF192),IF(AB192&lt;=$AB$1,HLOOKUP(AC192,Ouderschapsverlof!$S$67:$W$69,3,FALSE),0),0))</f>
        <v>0</v>
      </c>
    </row>
    <row r="193" spans="1:34" x14ac:dyDescent="0.3">
      <c r="A193" s="2">
        <f t="shared" si="58"/>
        <v>191</v>
      </c>
      <c r="B193">
        <f t="shared" si="59"/>
        <v>1</v>
      </c>
      <c r="C193" s="2">
        <f t="shared" si="42"/>
        <v>1</v>
      </c>
      <c r="D193" s="2">
        <f t="shared" si="43"/>
        <v>1</v>
      </c>
      <c r="E193" s="6" t="b">
        <f t="shared" si="44"/>
        <v>1</v>
      </c>
      <c r="F193" s="6">
        <f>IF(OR(B193=6,B193=7),0,IF(NOT(E193),0,IF(A193&lt;=$A$1,HLOOKUP(B193,Ouderschapsverlof!$S$28:$W$30,3,FALSE),0)))</f>
        <v>0</v>
      </c>
      <c r="G193" s="6">
        <f>IF(OR(B193=6,B193=7),0,IF(NOT(E193),IF(A193&lt;=$A$1,HLOOKUP(B193,Ouderschapsverlof!$S$28:$W$30,3,FALSE),0),0))</f>
        <v>0</v>
      </c>
      <c r="H193" s="7">
        <f t="shared" si="45"/>
        <v>0</v>
      </c>
      <c r="L193" s="2">
        <f t="shared" si="60"/>
        <v>191</v>
      </c>
      <c r="M193">
        <f t="shared" si="46"/>
        <v>1</v>
      </c>
      <c r="N193" s="2">
        <f t="shared" si="47"/>
        <v>1</v>
      </c>
      <c r="O193" s="2">
        <f t="shared" si="48"/>
        <v>1</v>
      </c>
      <c r="P193" s="6" t="b">
        <f t="shared" si="49"/>
        <v>1</v>
      </c>
      <c r="Q193" s="6">
        <f>IF(OR(M193=6,M193=7),0,IF(NOT(P193),0,IF(L193&lt;=$L$1,HLOOKUP(M193,Ouderschapsverlof!$S$40:$W$43,3,FALSE),0)))</f>
        <v>0</v>
      </c>
      <c r="R193" s="6">
        <f>IF(OR(M193=6,M193=7),0,IF(NOT(P193),IF(L193&lt;=$L$1,HLOOKUP(M193,Ouderschapsverlof!$S$40:$W$43,3,FALSE),0),0))</f>
        <v>0</v>
      </c>
      <c r="T193" s="2">
        <f t="shared" si="61"/>
        <v>191</v>
      </c>
      <c r="U193">
        <f t="shared" si="50"/>
        <v>1</v>
      </c>
      <c r="V193" s="2">
        <f t="shared" si="51"/>
        <v>1</v>
      </c>
      <c r="W193" s="2">
        <f t="shared" si="52"/>
        <v>1</v>
      </c>
      <c r="X193" s="6" t="b">
        <f t="shared" si="53"/>
        <v>1</v>
      </c>
      <c r="Y193" s="6">
        <f>IF(OR(U193=6,U193=7),0,IF(NOT(X193),0,IF(T193&lt;=$T$1,HLOOKUP(U193,Ouderschapsverlof!$S$55:$W$57,3,FALSE),0)))</f>
        <v>0</v>
      </c>
      <c r="Z193" s="6">
        <f>IF(OR(U193=6,U193=7),0,IF(NOT(X193),IF(T193&lt;=$T$1,HLOOKUP(U193,Ouderschapsverlof!$S$55:$W$57,3,FALSE),0),0))</f>
        <v>0</v>
      </c>
      <c r="AB193" s="2">
        <f t="shared" si="62"/>
        <v>191</v>
      </c>
      <c r="AC193">
        <f t="shared" si="54"/>
        <v>1</v>
      </c>
      <c r="AD193" s="2">
        <f t="shared" si="55"/>
        <v>1</v>
      </c>
      <c r="AE193" s="2">
        <f t="shared" si="56"/>
        <v>1</v>
      </c>
      <c r="AF193" s="6" t="b">
        <f t="shared" si="57"/>
        <v>1</v>
      </c>
      <c r="AG193" s="6">
        <f>IF(OR(AC193=6,AC193=7),0,IF(NOT(AF193),0,IF(AB193&lt;=$AB$1,HLOOKUP(AC193,Ouderschapsverlof!$S$67:$W$69,3,FALSE),0)))</f>
        <v>0</v>
      </c>
      <c r="AH193" s="6">
        <f>IF(OR(AC193=6,AC193=7),0,IF(NOT(AF193),IF(AB193&lt;=$AB$1,HLOOKUP(AC193,Ouderschapsverlof!$S$67:$W$69,3,FALSE),0),0))</f>
        <v>0</v>
      </c>
    </row>
    <row r="194" spans="1:34" x14ac:dyDescent="0.3">
      <c r="A194" s="2">
        <f t="shared" si="58"/>
        <v>192</v>
      </c>
      <c r="B194">
        <f t="shared" si="59"/>
        <v>2</v>
      </c>
      <c r="C194" s="2">
        <f t="shared" si="42"/>
        <v>1</v>
      </c>
      <c r="D194" s="2">
        <f t="shared" si="43"/>
        <v>1</v>
      </c>
      <c r="E194" s="6" t="b">
        <f t="shared" si="44"/>
        <v>1</v>
      </c>
      <c r="F194" s="6">
        <f>IF(OR(B194=6,B194=7),0,IF(NOT(E194),0,IF(A194&lt;=$A$1,HLOOKUP(B194,Ouderschapsverlof!$S$28:$W$30,3,FALSE),0)))</f>
        <v>0</v>
      </c>
      <c r="G194" s="6">
        <f>IF(OR(B194=6,B194=7),0,IF(NOT(E194),IF(A194&lt;=$A$1,HLOOKUP(B194,Ouderschapsverlof!$S$28:$W$30,3,FALSE),0),0))</f>
        <v>0</v>
      </c>
      <c r="H194" s="7">
        <f t="shared" si="45"/>
        <v>0</v>
      </c>
      <c r="L194" s="2">
        <f t="shared" si="60"/>
        <v>192</v>
      </c>
      <c r="M194">
        <f t="shared" si="46"/>
        <v>2</v>
      </c>
      <c r="N194" s="2">
        <f t="shared" si="47"/>
        <v>1</v>
      </c>
      <c r="O194" s="2">
        <f t="shared" si="48"/>
        <v>1</v>
      </c>
      <c r="P194" s="6" t="b">
        <f t="shared" si="49"/>
        <v>1</v>
      </c>
      <c r="Q194" s="6">
        <f>IF(OR(M194=6,M194=7),0,IF(NOT(P194),0,IF(L194&lt;=$L$1,HLOOKUP(M194,Ouderschapsverlof!$S$40:$W$43,3,FALSE),0)))</f>
        <v>0</v>
      </c>
      <c r="R194" s="6">
        <f>IF(OR(M194=6,M194=7),0,IF(NOT(P194),IF(L194&lt;=$L$1,HLOOKUP(M194,Ouderschapsverlof!$S$40:$W$43,3,FALSE),0),0))</f>
        <v>0</v>
      </c>
      <c r="T194" s="2">
        <f t="shared" si="61"/>
        <v>192</v>
      </c>
      <c r="U194">
        <f t="shared" si="50"/>
        <v>2</v>
      </c>
      <c r="V194" s="2">
        <f t="shared" si="51"/>
        <v>1</v>
      </c>
      <c r="W194" s="2">
        <f t="shared" si="52"/>
        <v>1</v>
      </c>
      <c r="X194" s="6" t="b">
        <f t="shared" si="53"/>
        <v>1</v>
      </c>
      <c r="Y194" s="6">
        <f>IF(OR(U194=6,U194=7),0,IF(NOT(X194),0,IF(T194&lt;=$T$1,HLOOKUP(U194,Ouderschapsverlof!$S$55:$W$57,3,FALSE),0)))</f>
        <v>0</v>
      </c>
      <c r="Z194" s="6">
        <f>IF(OR(U194=6,U194=7),0,IF(NOT(X194),IF(T194&lt;=$T$1,HLOOKUP(U194,Ouderschapsverlof!$S$55:$W$57,3,FALSE),0),0))</f>
        <v>0</v>
      </c>
      <c r="AB194" s="2">
        <f t="shared" si="62"/>
        <v>192</v>
      </c>
      <c r="AC194">
        <f t="shared" si="54"/>
        <v>2</v>
      </c>
      <c r="AD194" s="2">
        <f t="shared" si="55"/>
        <v>1</v>
      </c>
      <c r="AE194" s="2">
        <f t="shared" si="56"/>
        <v>1</v>
      </c>
      <c r="AF194" s="6" t="b">
        <f t="shared" si="57"/>
        <v>1</v>
      </c>
      <c r="AG194" s="6">
        <f>IF(OR(AC194=6,AC194=7),0,IF(NOT(AF194),0,IF(AB194&lt;=$AB$1,HLOOKUP(AC194,Ouderschapsverlof!$S$67:$W$69,3,FALSE),0)))</f>
        <v>0</v>
      </c>
      <c r="AH194" s="6">
        <f>IF(OR(AC194=6,AC194=7),0,IF(NOT(AF194),IF(AB194&lt;=$AB$1,HLOOKUP(AC194,Ouderschapsverlof!$S$67:$W$69,3,FALSE),0),0))</f>
        <v>0</v>
      </c>
    </row>
    <row r="195" spans="1:34" x14ac:dyDescent="0.3">
      <c r="A195" s="2">
        <f t="shared" si="58"/>
        <v>193</v>
      </c>
      <c r="B195">
        <f t="shared" si="59"/>
        <v>3</v>
      </c>
      <c r="C195" s="2">
        <f t="shared" ref="C195:C258" si="63">VLOOKUP(A195,$I$1:$I$61,1)</f>
        <v>1</v>
      </c>
      <c r="D195" s="2">
        <f t="shared" ref="D195:D258" si="64">VLOOKUP(A195,$I$1:$J$61,2)</f>
        <v>1</v>
      </c>
      <c r="E195" s="6" t="b">
        <f t="shared" ref="E195:E258" si="65">IF(AND(A195&gt;=C195,A195&lt;=D195),FALSE,TRUE)</f>
        <v>1</v>
      </c>
      <c r="F195" s="6">
        <f>IF(OR(B195=6,B195=7),0,IF(NOT(E195),0,IF(A195&lt;=$A$1,HLOOKUP(B195,Ouderschapsverlof!$S$28:$W$30,3,FALSE),0)))</f>
        <v>0</v>
      </c>
      <c r="G195" s="6">
        <f>IF(OR(B195=6,B195=7),0,IF(NOT(E195),IF(A195&lt;=$A$1,HLOOKUP(B195,Ouderschapsverlof!$S$28:$W$30,3,FALSE),0),0))</f>
        <v>0</v>
      </c>
      <c r="H195" s="7">
        <f t="shared" ref="H195:H258" si="66">IF(ISNUMBER(I195),IF(J195&lt;J194,1,0),0)</f>
        <v>0</v>
      </c>
      <c r="L195" s="2">
        <f t="shared" si="60"/>
        <v>193</v>
      </c>
      <c r="M195">
        <f t="shared" ref="M195:M258" si="67">WEEKDAY(L195,2)</f>
        <v>3</v>
      </c>
      <c r="N195" s="2">
        <f t="shared" ref="N195:N258" si="68">VLOOKUP(L195,$I$1:$I$61,1)</f>
        <v>1</v>
      </c>
      <c r="O195" s="2">
        <f t="shared" ref="O195:O258" si="69">VLOOKUP(L195,$I$1:$J$61,2)</f>
        <v>1</v>
      </c>
      <c r="P195" s="6" t="b">
        <f t="shared" ref="P195:P258" si="70">IF(AND(L195&gt;=N195,L195&lt;=O195),FALSE,TRUE)</f>
        <v>1</v>
      </c>
      <c r="Q195" s="6">
        <f>IF(OR(M195=6,M195=7),0,IF(NOT(P195),0,IF(L195&lt;=$L$1,HLOOKUP(M195,Ouderschapsverlof!$S$40:$W$43,3,FALSE),0)))</f>
        <v>0</v>
      </c>
      <c r="R195" s="6">
        <f>IF(OR(M195=6,M195=7),0,IF(NOT(P195),IF(L195&lt;=$L$1,HLOOKUP(M195,Ouderschapsverlof!$S$40:$W$43,3,FALSE),0),0))</f>
        <v>0</v>
      </c>
      <c r="T195" s="2">
        <f t="shared" si="61"/>
        <v>193</v>
      </c>
      <c r="U195">
        <f t="shared" ref="U195:U258" si="71">WEEKDAY(T195,2)</f>
        <v>3</v>
      </c>
      <c r="V195" s="2">
        <f t="shared" ref="V195:V258" si="72">VLOOKUP(T195,$I$1:$I$61,1)</f>
        <v>1</v>
      </c>
      <c r="W195" s="2">
        <f t="shared" ref="W195:W258" si="73">VLOOKUP(T195,$I$1:$J$61,2)</f>
        <v>1</v>
      </c>
      <c r="X195" s="6" t="b">
        <f t="shared" ref="X195:X258" si="74">IF(AND(T195&gt;=V195,T195&lt;=W195),FALSE,TRUE)</f>
        <v>1</v>
      </c>
      <c r="Y195" s="6">
        <f>IF(OR(U195=6,U195=7),0,IF(NOT(X195),0,IF(T195&lt;=$T$1,HLOOKUP(U195,Ouderschapsverlof!$S$55:$W$57,3,FALSE),0)))</f>
        <v>0</v>
      </c>
      <c r="Z195" s="6">
        <f>IF(OR(U195=6,U195=7),0,IF(NOT(X195),IF(T195&lt;=$T$1,HLOOKUP(U195,Ouderschapsverlof!$S$55:$W$57,3,FALSE),0),0))</f>
        <v>0</v>
      </c>
      <c r="AB195" s="2">
        <f t="shared" si="62"/>
        <v>193</v>
      </c>
      <c r="AC195">
        <f t="shared" ref="AC195:AC258" si="75">WEEKDAY(AB195,2)</f>
        <v>3</v>
      </c>
      <c r="AD195" s="2">
        <f t="shared" ref="AD195:AD258" si="76">VLOOKUP(AB195,$I$1:$I$61,1)</f>
        <v>1</v>
      </c>
      <c r="AE195" s="2">
        <f t="shared" ref="AE195:AE258" si="77">VLOOKUP(AB195,$I$1:$J$61,2)</f>
        <v>1</v>
      </c>
      <c r="AF195" s="6" t="b">
        <f t="shared" ref="AF195:AF258" si="78">IF(AND(AB195&gt;=AD195,AB195&lt;=AE195),FALSE,TRUE)</f>
        <v>1</v>
      </c>
      <c r="AG195" s="6">
        <f>IF(OR(AC195=6,AC195=7),0,IF(NOT(AF195),0,IF(AB195&lt;=$AB$1,HLOOKUP(AC195,Ouderschapsverlof!$S$67:$W$69,3,FALSE),0)))</f>
        <v>0</v>
      </c>
      <c r="AH195" s="6">
        <f>IF(OR(AC195=6,AC195=7),0,IF(NOT(AF195),IF(AB195&lt;=$AB$1,HLOOKUP(AC195,Ouderschapsverlof!$S$67:$W$69,3,FALSE),0),0))</f>
        <v>0</v>
      </c>
    </row>
    <row r="196" spans="1:34" x14ac:dyDescent="0.3">
      <c r="A196" s="2">
        <f t="shared" ref="A196:A259" si="79">A195+1</f>
        <v>194</v>
      </c>
      <c r="B196">
        <f t="shared" ref="B196:B259" si="80">WEEKDAY(A196,2)</f>
        <v>4</v>
      </c>
      <c r="C196" s="2">
        <f t="shared" si="63"/>
        <v>1</v>
      </c>
      <c r="D196" s="2">
        <f t="shared" si="64"/>
        <v>1</v>
      </c>
      <c r="E196" s="6" t="b">
        <f t="shared" si="65"/>
        <v>1</v>
      </c>
      <c r="F196" s="6">
        <f>IF(OR(B196=6,B196=7),0,IF(NOT(E196),0,IF(A196&lt;=$A$1,HLOOKUP(B196,Ouderschapsverlof!$S$28:$W$30,3,FALSE),0)))</f>
        <v>0</v>
      </c>
      <c r="G196" s="6">
        <f>IF(OR(B196=6,B196=7),0,IF(NOT(E196),IF(A196&lt;=$A$1,HLOOKUP(B196,Ouderschapsverlof!$S$28:$W$30,3,FALSE),0),0))</f>
        <v>0</v>
      </c>
      <c r="H196" s="7">
        <f t="shared" si="66"/>
        <v>0</v>
      </c>
      <c r="L196" s="2">
        <f t="shared" ref="L196:L259" si="81">L195+1</f>
        <v>194</v>
      </c>
      <c r="M196">
        <f t="shared" si="67"/>
        <v>4</v>
      </c>
      <c r="N196" s="2">
        <f t="shared" si="68"/>
        <v>1</v>
      </c>
      <c r="O196" s="2">
        <f t="shared" si="69"/>
        <v>1</v>
      </c>
      <c r="P196" s="6" t="b">
        <f t="shared" si="70"/>
        <v>1</v>
      </c>
      <c r="Q196" s="6">
        <f>IF(OR(M196=6,M196=7),0,IF(NOT(P196),0,IF(L196&lt;=$L$1,HLOOKUP(M196,Ouderschapsverlof!$S$40:$W$43,3,FALSE),0)))</f>
        <v>0</v>
      </c>
      <c r="R196" s="6">
        <f>IF(OR(M196=6,M196=7),0,IF(NOT(P196),IF(L196&lt;=$L$1,HLOOKUP(M196,Ouderschapsverlof!$S$40:$W$43,3,FALSE),0),0))</f>
        <v>0</v>
      </c>
      <c r="T196" s="2">
        <f t="shared" ref="T196:T259" si="82">+T195+1</f>
        <v>194</v>
      </c>
      <c r="U196">
        <f t="shared" si="71"/>
        <v>4</v>
      </c>
      <c r="V196" s="2">
        <f t="shared" si="72"/>
        <v>1</v>
      </c>
      <c r="W196" s="2">
        <f t="shared" si="73"/>
        <v>1</v>
      </c>
      <c r="X196" s="6" t="b">
        <f t="shared" si="74"/>
        <v>1</v>
      </c>
      <c r="Y196" s="6">
        <f>IF(OR(U196=6,U196=7),0,IF(NOT(X196),0,IF(T196&lt;=$T$1,HLOOKUP(U196,Ouderschapsverlof!$S$55:$W$57,3,FALSE),0)))</f>
        <v>0</v>
      </c>
      <c r="Z196" s="6">
        <f>IF(OR(U196=6,U196=7),0,IF(NOT(X196),IF(T196&lt;=$T$1,HLOOKUP(U196,Ouderschapsverlof!$S$55:$W$57,3,FALSE),0),0))</f>
        <v>0</v>
      </c>
      <c r="AB196" s="2">
        <f t="shared" ref="AB196:AB259" si="83">+AB195+1</f>
        <v>194</v>
      </c>
      <c r="AC196">
        <f t="shared" si="75"/>
        <v>4</v>
      </c>
      <c r="AD196" s="2">
        <f t="shared" si="76"/>
        <v>1</v>
      </c>
      <c r="AE196" s="2">
        <f t="shared" si="77"/>
        <v>1</v>
      </c>
      <c r="AF196" s="6" t="b">
        <f t="shared" si="78"/>
        <v>1</v>
      </c>
      <c r="AG196" s="6">
        <f>IF(OR(AC196=6,AC196=7),0,IF(NOT(AF196),0,IF(AB196&lt;=$AB$1,HLOOKUP(AC196,Ouderschapsverlof!$S$67:$W$69,3,FALSE),0)))</f>
        <v>0</v>
      </c>
      <c r="AH196" s="6">
        <f>IF(OR(AC196=6,AC196=7),0,IF(NOT(AF196),IF(AB196&lt;=$AB$1,HLOOKUP(AC196,Ouderschapsverlof!$S$67:$W$69,3,FALSE),0),0))</f>
        <v>0</v>
      </c>
    </row>
    <row r="197" spans="1:34" x14ac:dyDescent="0.3">
      <c r="A197" s="2">
        <f t="shared" si="79"/>
        <v>195</v>
      </c>
      <c r="B197">
        <f t="shared" si="80"/>
        <v>5</v>
      </c>
      <c r="C197" s="2">
        <f t="shared" si="63"/>
        <v>1</v>
      </c>
      <c r="D197" s="2">
        <f t="shared" si="64"/>
        <v>1</v>
      </c>
      <c r="E197" s="6" t="b">
        <f t="shared" si="65"/>
        <v>1</v>
      </c>
      <c r="F197" s="6">
        <f>IF(OR(B197=6,B197=7),0,IF(NOT(E197),0,IF(A197&lt;=$A$1,HLOOKUP(B197,Ouderschapsverlof!$S$28:$W$30,3,FALSE),0)))</f>
        <v>0</v>
      </c>
      <c r="G197" s="6">
        <f>IF(OR(B197=6,B197=7),0,IF(NOT(E197),IF(A197&lt;=$A$1,HLOOKUP(B197,Ouderschapsverlof!$S$28:$W$30,3,FALSE),0),0))</f>
        <v>0</v>
      </c>
      <c r="H197" s="7">
        <f t="shared" si="66"/>
        <v>0</v>
      </c>
      <c r="L197" s="2">
        <f t="shared" si="81"/>
        <v>195</v>
      </c>
      <c r="M197">
        <f t="shared" si="67"/>
        <v>5</v>
      </c>
      <c r="N197" s="2">
        <f t="shared" si="68"/>
        <v>1</v>
      </c>
      <c r="O197" s="2">
        <f t="shared" si="69"/>
        <v>1</v>
      </c>
      <c r="P197" s="6" t="b">
        <f t="shared" si="70"/>
        <v>1</v>
      </c>
      <c r="Q197" s="6">
        <f>IF(OR(M197=6,M197=7),0,IF(NOT(P197),0,IF(L197&lt;=$L$1,HLOOKUP(M197,Ouderschapsverlof!$S$40:$W$43,3,FALSE),0)))</f>
        <v>0</v>
      </c>
      <c r="R197" s="6">
        <f>IF(OR(M197=6,M197=7),0,IF(NOT(P197),IF(L197&lt;=$L$1,HLOOKUP(M197,Ouderschapsverlof!$S$40:$W$43,3,FALSE),0),0))</f>
        <v>0</v>
      </c>
      <c r="T197" s="2">
        <f t="shared" si="82"/>
        <v>195</v>
      </c>
      <c r="U197">
        <f t="shared" si="71"/>
        <v>5</v>
      </c>
      <c r="V197" s="2">
        <f t="shared" si="72"/>
        <v>1</v>
      </c>
      <c r="W197" s="2">
        <f t="shared" si="73"/>
        <v>1</v>
      </c>
      <c r="X197" s="6" t="b">
        <f t="shared" si="74"/>
        <v>1</v>
      </c>
      <c r="Y197" s="6">
        <f>IF(OR(U197=6,U197=7),0,IF(NOT(X197),0,IF(T197&lt;=$T$1,HLOOKUP(U197,Ouderschapsverlof!$S$55:$W$57,3,FALSE),0)))</f>
        <v>0</v>
      </c>
      <c r="Z197" s="6">
        <f>IF(OR(U197=6,U197=7),0,IF(NOT(X197),IF(T197&lt;=$T$1,HLOOKUP(U197,Ouderschapsverlof!$S$55:$W$57,3,FALSE),0),0))</f>
        <v>0</v>
      </c>
      <c r="AB197" s="2">
        <f t="shared" si="83"/>
        <v>195</v>
      </c>
      <c r="AC197">
        <f t="shared" si="75"/>
        <v>5</v>
      </c>
      <c r="AD197" s="2">
        <f t="shared" si="76"/>
        <v>1</v>
      </c>
      <c r="AE197" s="2">
        <f t="shared" si="77"/>
        <v>1</v>
      </c>
      <c r="AF197" s="6" t="b">
        <f t="shared" si="78"/>
        <v>1</v>
      </c>
      <c r="AG197" s="6">
        <f>IF(OR(AC197=6,AC197=7),0,IF(NOT(AF197),0,IF(AB197&lt;=$AB$1,HLOOKUP(AC197,Ouderschapsverlof!$S$67:$W$69,3,FALSE),0)))</f>
        <v>0</v>
      </c>
      <c r="AH197" s="6">
        <f>IF(OR(AC197=6,AC197=7),0,IF(NOT(AF197),IF(AB197&lt;=$AB$1,HLOOKUP(AC197,Ouderschapsverlof!$S$67:$W$69,3,FALSE),0),0))</f>
        <v>0</v>
      </c>
    </row>
    <row r="198" spans="1:34" x14ac:dyDescent="0.3">
      <c r="A198" s="2">
        <f t="shared" si="79"/>
        <v>196</v>
      </c>
      <c r="B198">
        <f t="shared" si="80"/>
        <v>6</v>
      </c>
      <c r="C198" s="2">
        <f t="shared" si="63"/>
        <v>1</v>
      </c>
      <c r="D198" s="2">
        <f t="shared" si="64"/>
        <v>1</v>
      </c>
      <c r="E198" s="6" t="b">
        <f t="shared" si="65"/>
        <v>1</v>
      </c>
      <c r="F198" s="6">
        <f>IF(OR(B198=6,B198=7),0,IF(NOT(E198),0,IF(A198&lt;=$A$1,HLOOKUP(B198,Ouderschapsverlof!$S$28:$W$30,3,FALSE),0)))</f>
        <v>0</v>
      </c>
      <c r="G198" s="6">
        <f>IF(OR(B198=6,B198=7),0,IF(NOT(E198),IF(A198&lt;=$A$1,HLOOKUP(B198,Ouderschapsverlof!$S$28:$W$30,3,FALSE),0),0))</f>
        <v>0</v>
      </c>
      <c r="H198" s="7">
        <f t="shared" si="66"/>
        <v>0</v>
      </c>
      <c r="L198" s="2">
        <f t="shared" si="81"/>
        <v>196</v>
      </c>
      <c r="M198">
        <f t="shared" si="67"/>
        <v>6</v>
      </c>
      <c r="N198" s="2">
        <f t="shared" si="68"/>
        <v>1</v>
      </c>
      <c r="O198" s="2">
        <f t="shared" si="69"/>
        <v>1</v>
      </c>
      <c r="P198" s="6" t="b">
        <f t="shared" si="70"/>
        <v>1</v>
      </c>
      <c r="Q198" s="6">
        <f>IF(OR(M198=6,M198=7),0,IF(NOT(P198),0,IF(L198&lt;=$L$1,HLOOKUP(M198,Ouderschapsverlof!$S$40:$W$43,3,FALSE),0)))</f>
        <v>0</v>
      </c>
      <c r="R198" s="6">
        <f>IF(OR(M198=6,M198=7),0,IF(NOT(P198),IF(L198&lt;=$L$1,HLOOKUP(M198,Ouderschapsverlof!$S$40:$W$43,3,FALSE),0),0))</f>
        <v>0</v>
      </c>
      <c r="T198" s="2">
        <f t="shared" si="82"/>
        <v>196</v>
      </c>
      <c r="U198">
        <f t="shared" si="71"/>
        <v>6</v>
      </c>
      <c r="V198" s="2">
        <f t="shared" si="72"/>
        <v>1</v>
      </c>
      <c r="W198" s="2">
        <f t="shared" si="73"/>
        <v>1</v>
      </c>
      <c r="X198" s="6" t="b">
        <f t="shared" si="74"/>
        <v>1</v>
      </c>
      <c r="Y198" s="6">
        <f>IF(OR(U198=6,U198=7),0,IF(NOT(X198),0,IF(T198&lt;=$T$1,HLOOKUP(U198,Ouderschapsverlof!$S$55:$W$57,3,FALSE),0)))</f>
        <v>0</v>
      </c>
      <c r="Z198" s="6">
        <f>IF(OR(U198=6,U198=7),0,IF(NOT(X198),IF(T198&lt;=$T$1,HLOOKUP(U198,Ouderschapsverlof!$S$55:$W$57,3,FALSE),0),0))</f>
        <v>0</v>
      </c>
      <c r="AB198" s="2">
        <f t="shared" si="83"/>
        <v>196</v>
      </c>
      <c r="AC198">
        <f t="shared" si="75"/>
        <v>6</v>
      </c>
      <c r="AD198" s="2">
        <f t="shared" si="76"/>
        <v>1</v>
      </c>
      <c r="AE198" s="2">
        <f t="shared" si="77"/>
        <v>1</v>
      </c>
      <c r="AF198" s="6" t="b">
        <f t="shared" si="78"/>
        <v>1</v>
      </c>
      <c r="AG198" s="6">
        <f>IF(OR(AC198=6,AC198=7),0,IF(NOT(AF198),0,IF(AB198&lt;=$AB$1,HLOOKUP(AC198,Ouderschapsverlof!$S$67:$W$69,3,FALSE),0)))</f>
        <v>0</v>
      </c>
      <c r="AH198" s="6">
        <f>IF(OR(AC198=6,AC198=7),0,IF(NOT(AF198),IF(AB198&lt;=$AB$1,HLOOKUP(AC198,Ouderschapsverlof!$S$67:$W$69,3,FALSE),0),0))</f>
        <v>0</v>
      </c>
    </row>
    <row r="199" spans="1:34" x14ac:dyDescent="0.3">
      <c r="A199" s="2">
        <f t="shared" si="79"/>
        <v>197</v>
      </c>
      <c r="B199">
        <f t="shared" si="80"/>
        <v>7</v>
      </c>
      <c r="C199" s="2">
        <f t="shared" si="63"/>
        <v>1</v>
      </c>
      <c r="D199" s="2">
        <f t="shared" si="64"/>
        <v>1</v>
      </c>
      <c r="E199" s="6" t="b">
        <f t="shared" si="65"/>
        <v>1</v>
      </c>
      <c r="F199" s="6">
        <f>IF(OR(B199=6,B199=7),0,IF(NOT(E199),0,IF(A199&lt;=$A$1,HLOOKUP(B199,Ouderschapsverlof!$S$28:$W$30,3,FALSE),0)))</f>
        <v>0</v>
      </c>
      <c r="G199" s="6">
        <f>IF(OR(B199=6,B199=7),0,IF(NOT(E199),IF(A199&lt;=$A$1,HLOOKUP(B199,Ouderschapsverlof!$S$28:$W$30,3,FALSE),0),0))</f>
        <v>0</v>
      </c>
      <c r="H199" s="7">
        <f t="shared" si="66"/>
        <v>0</v>
      </c>
      <c r="L199" s="2">
        <f t="shared" si="81"/>
        <v>197</v>
      </c>
      <c r="M199">
        <f t="shared" si="67"/>
        <v>7</v>
      </c>
      <c r="N199" s="2">
        <f t="shared" si="68"/>
        <v>1</v>
      </c>
      <c r="O199" s="2">
        <f t="shared" si="69"/>
        <v>1</v>
      </c>
      <c r="P199" s="6" t="b">
        <f t="shared" si="70"/>
        <v>1</v>
      </c>
      <c r="Q199" s="6">
        <f>IF(OR(M199=6,M199=7),0,IF(NOT(P199),0,IF(L199&lt;=$L$1,HLOOKUP(M199,Ouderschapsverlof!$S$40:$W$43,3,FALSE),0)))</f>
        <v>0</v>
      </c>
      <c r="R199" s="6">
        <f>IF(OR(M199=6,M199=7),0,IF(NOT(P199),IF(L199&lt;=$L$1,HLOOKUP(M199,Ouderschapsverlof!$S$40:$W$43,3,FALSE),0),0))</f>
        <v>0</v>
      </c>
      <c r="T199" s="2">
        <f t="shared" si="82"/>
        <v>197</v>
      </c>
      <c r="U199">
        <f t="shared" si="71"/>
        <v>7</v>
      </c>
      <c r="V199" s="2">
        <f t="shared" si="72"/>
        <v>1</v>
      </c>
      <c r="W199" s="2">
        <f t="shared" si="73"/>
        <v>1</v>
      </c>
      <c r="X199" s="6" t="b">
        <f t="shared" si="74"/>
        <v>1</v>
      </c>
      <c r="Y199" s="6">
        <f>IF(OR(U199=6,U199=7),0,IF(NOT(X199),0,IF(T199&lt;=$T$1,HLOOKUP(U199,Ouderschapsverlof!$S$55:$W$57,3,FALSE),0)))</f>
        <v>0</v>
      </c>
      <c r="Z199" s="6">
        <f>IF(OR(U199=6,U199=7),0,IF(NOT(X199),IF(T199&lt;=$T$1,HLOOKUP(U199,Ouderschapsverlof!$S$55:$W$57,3,FALSE),0),0))</f>
        <v>0</v>
      </c>
      <c r="AB199" s="2">
        <f t="shared" si="83"/>
        <v>197</v>
      </c>
      <c r="AC199">
        <f t="shared" si="75"/>
        <v>7</v>
      </c>
      <c r="AD199" s="2">
        <f t="shared" si="76"/>
        <v>1</v>
      </c>
      <c r="AE199" s="2">
        <f t="shared" si="77"/>
        <v>1</v>
      </c>
      <c r="AF199" s="6" t="b">
        <f t="shared" si="78"/>
        <v>1</v>
      </c>
      <c r="AG199" s="6">
        <f>IF(OR(AC199=6,AC199=7),0,IF(NOT(AF199),0,IF(AB199&lt;=$AB$1,HLOOKUP(AC199,Ouderschapsverlof!$S$67:$W$69,3,FALSE),0)))</f>
        <v>0</v>
      </c>
      <c r="AH199" s="6">
        <f>IF(OR(AC199=6,AC199=7),0,IF(NOT(AF199),IF(AB199&lt;=$AB$1,HLOOKUP(AC199,Ouderschapsverlof!$S$67:$W$69,3,FALSE),0),0))</f>
        <v>0</v>
      </c>
    </row>
    <row r="200" spans="1:34" x14ac:dyDescent="0.3">
      <c r="A200" s="2">
        <f t="shared" si="79"/>
        <v>198</v>
      </c>
      <c r="B200">
        <f t="shared" si="80"/>
        <v>1</v>
      </c>
      <c r="C200" s="2">
        <f t="shared" si="63"/>
        <v>1</v>
      </c>
      <c r="D200" s="2">
        <f t="shared" si="64"/>
        <v>1</v>
      </c>
      <c r="E200" s="6" t="b">
        <f t="shared" si="65"/>
        <v>1</v>
      </c>
      <c r="F200" s="6">
        <f>IF(OR(B200=6,B200=7),0,IF(NOT(E200),0,IF(A200&lt;=$A$1,HLOOKUP(B200,Ouderschapsverlof!$S$28:$W$30,3,FALSE),0)))</f>
        <v>0</v>
      </c>
      <c r="G200" s="6">
        <f>IF(OR(B200=6,B200=7),0,IF(NOT(E200),IF(A200&lt;=$A$1,HLOOKUP(B200,Ouderschapsverlof!$S$28:$W$30,3,FALSE),0),0))</f>
        <v>0</v>
      </c>
      <c r="H200" s="7">
        <f t="shared" si="66"/>
        <v>0</v>
      </c>
      <c r="L200" s="2">
        <f t="shared" si="81"/>
        <v>198</v>
      </c>
      <c r="M200">
        <f t="shared" si="67"/>
        <v>1</v>
      </c>
      <c r="N200" s="2">
        <f t="shared" si="68"/>
        <v>1</v>
      </c>
      <c r="O200" s="2">
        <f t="shared" si="69"/>
        <v>1</v>
      </c>
      <c r="P200" s="6" t="b">
        <f t="shared" si="70"/>
        <v>1</v>
      </c>
      <c r="Q200" s="6">
        <f>IF(OR(M200=6,M200=7),0,IF(NOT(P200),0,IF(L200&lt;=$L$1,HLOOKUP(M200,Ouderschapsverlof!$S$40:$W$43,3,FALSE),0)))</f>
        <v>0</v>
      </c>
      <c r="R200" s="6">
        <f>IF(OR(M200=6,M200=7),0,IF(NOT(P200),IF(L200&lt;=$L$1,HLOOKUP(M200,Ouderschapsverlof!$S$40:$W$43,3,FALSE),0),0))</f>
        <v>0</v>
      </c>
      <c r="T200" s="2">
        <f t="shared" si="82"/>
        <v>198</v>
      </c>
      <c r="U200">
        <f t="shared" si="71"/>
        <v>1</v>
      </c>
      <c r="V200" s="2">
        <f t="shared" si="72"/>
        <v>1</v>
      </c>
      <c r="W200" s="2">
        <f t="shared" si="73"/>
        <v>1</v>
      </c>
      <c r="X200" s="6" t="b">
        <f t="shared" si="74"/>
        <v>1</v>
      </c>
      <c r="Y200" s="6">
        <f>IF(OR(U200=6,U200=7),0,IF(NOT(X200),0,IF(T200&lt;=$T$1,HLOOKUP(U200,Ouderschapsverlof!$S$55:$W$57,3,FALSE),0)))</f>
        <v>0</v>
      </c>
      <c r="Z200" s="6">
        <f>IF(OR(U200=6,U200=7),0,IF(NOT(X200),IF(T200&lt;=$T$1,HLOOKUP(U200,Ouderschapsverlof!$S$55:$W$57,3,FALSE),0),0))</f>
        <v>0</v>
      </c>
      <c r="AB200" s="2">
        <f t="shared" si="83"/>
        <v>198</v>
      </c>
      <c r="AC200">
        <f t="shared" si="75"/>
        <v>1</v>
      </c>
      <c r="AD200" s="2">
        <f t="shared" si="76"/>
        <v>1</v>
      </c>
      <c r="AE200" s="2">
        <f t="shared" si="77"/>
        <v>1</v>
      </c>
      <c r="AF200" s="6" t="b">
        <f t="shared" si="78"/>
        <v>1</v>
      </c>
      <c r="AG200" s="6">
        <f>IF(OR(AC200=6,AC200=7),0,IF(NOT(AF200),0,IF(AB200&lt;=$AB$1,HLOOKUP(AC200,Ouderschapsverlof!$S$67:$W$69,3,FALSE),0)))</f>
        <v>0</v>
      </c>
      <c r="AH200" s="6">
        <f>IF(OR(AC200=6,AC200=7),0,IF(NOT(AF200),IF(AB200&lt;=$AB$1,HLOOKUP(AC200,Ouderschapsverlof!$S$67:$W$69,3,FALSE),0),0))</f>
        <v>0</v>
      </c>
    </row>
    <row r="201" spans="1:34" x14ac:dyDescent="0.3">
      <c r="A201" s="2">
        <f t="shared" si="79"/>
        <v>199</v>
      </c>
      <c r="B201">
        <f t="shared" si="80"/>
        <v>2</v>
      </c>
      <c r="C201" s="2">
        <f t="shared" si="63"/>
        <v>1</v>
      </c>
      <c r="D201" s="2">
        <f t="shared" si="64"/>
        <v>1</v>
      </c>
      <c r="E201" s="6" t="b">
        <f t="shared" si="65"/>
        <v>1</v>
      </c>
      <c r="F201" s="6">
        <f>IF(OR(B201=6,B201=7),0,IF(NOT(E201),0,IF(A201&lt;=$A$1,HLOOKUP(B201,Ouderschapsverlof!$S$28:$W$30,3,FALSE),0)))</f>
        <v>0</v>
      </c>
      <c r="G201" s="6">
        <f>IF(OR(B201=6,B201=7),0,IF(NOT(E201),IF(A201&lt;=$A$1,HLOOKUP(B201,Ouderschapsverlof!$S$28:$W$30,3,FALSE),0),0))</f>
        <v>0</v>
      </c>
      <c r="H201" s="7">
        <f t="shared" si="66"/>
        <v>0</v>
      </c>
      <c r="L201" s="2">
        <f t="shared" si="81"/>
        <v>199</v>
      </c>
      <c r="M201">
        <f t="shared" si="67"/>
        <v>2</v>
      </c>
      <c r="N201" s="2">
        <f t="shared" si="68"/>
        <v>1</v>
      </c>
      <c r="O201" s="2">
        <f t="shared" si="69"/>
        <v>1</v>
      </c>
      <c r="P201" s="6" t="b">
        <f t="shared" si="70"/>
        <v>1</v>
      </c>
      <c r="Q201" s="6">
        <f>IF(OR(M201=6,M201=7),0,IF(NOT(P201),0,IF(L201&lt;=$L$1,HLOOKUP(M201,Ouderschapsverlof!$S$40:$W$43,3,FALSE),0)))</f>
        <v>0</v>
      </c>
      <c r="R201" s="6">
        <f>IF(OR(M201=6,M201=7),0,IF(NOT(P201),IF(L201&lt;=$L$1,HLOOKUP(M201,Ouderschapsverlof!$S$40:$W$43,3,FALSE),0),0))</f>
        <v>0</v>
      </c>
      <c r="T201" s="2">
        <f t="shared" si="82"/>
        <v>199</v>
      </c>
      <c r="U201">
        <f t="shared" si="71"/>
        <v>2</v>
      </c>
      <c r="V201" s="2">
        <f t="shared" si="72"/>
        <v>1</v>
      </c>
      <c r="W201" s="2">
        <f t="shared" si="73"/>
        <v>1</v>
      </c>
      <c r="X201" s="6" t="b">
        <f t="shared" si="74"/>
        <v>1</v>
      </c>
      <c r="Y201" s="6">
        <f>IF(OR(U201=6,U201=7),0,IF(NOT(X201),0,IF(T201&lt;=$T$1,HLOOKUP(U201,Ouderschapsverlof!$S$55:$W$57,3,FALSE),0)))</f>
        <v>0</v>
      </c>
      <c r="Z201" s="6">
        <f>IF(OR(U201=6,U201=7),0,IF(NOT(X201),IF(T201&lt;=$T$1,HLOOKUP(U201,Ouderschapsverlof!$S$55:$W$57,3,FALSE),0),0))</f>
        <v>0</v>
      </c>
      <c r="AB201" s="2">
        <f t="shared" si="83"/>
        <v>199</v>
      </c>
      <c r="AC201">
        <f t="shared" si="75"/>
        <v>2</v>
      </c>
      <c r="AD201" s="2">
        <f t="shared" si="76"/>
        <v>1</v>
      </c>
      <c r="AE201" s="2">
        <f t="shared" si="77"/>
        <v>1</v>
      </c>
      <c r="AF201" s="6" t="b">
        <f t="shared" si="78"/>
        <v>1</v>
      </c>
      <c r="AG201" s="6">
        <f>IF(OR(AC201=6,AC201=7),0,IF(NOT(AF201),0,IF(AB201&lt;=$AB$1,HLOOKUP(AC201,Ouderschapsverlof!$S$67:$W$69,3,FALSE),0)))</f>
        <v>0</v>
      </c>
      <c r="AH201" s="6">
        <f>IF(OR(AC201=6,AC201=7),0,IF(NOT(AF201),IF(AB201&lt;=$AB$1,HLOOKUP(AC201,Ouderschapsverlof!$S$67:$W$69,3,FALSE),0),0))</f>
        <v>0</v>
      </c>
    </row>
    <row r="202" spans="1:34" x14ac:dyDescent="0.3">
      <c r="A202" s="2">
        <f t="shared" si="79"/>
        <v>200</v>
      </c>
      <c r="B202">
        <f t="shared" si="80"/>
        <v>3</v>
      </c>
      <c r="C202" s="2">
        <f t="shared" si="63"/>
        <v>1</v>
      </c>
      <c r="D202" s="2">
        <f t="shared" si="64"/>
        <v>1</v>
      </c>
      <c r="E202" s="6" t="b">
        <f t="shared" si="65"/>
        <v>1</v>
      </c>
      <c r="F202" s="6">
        <f>IF(OR(B202=6,B202=7),0,IF(NOT(E202),0,IF(A202&lt;=$A$1,HLOOKUP(B202,Ouderschapsverlof!$S$28:$W$30,3,FALSE),0)))</f>
        <v>0</v>
      </c>
      <c r="G202" s="6">
        <f>IF(OR(B202=6,B202=7),0,IF(NOT(E202),IF(A202&lt;=$A$1,HLOOKUP(B202,Ouderschapsverlof!$S$28:$W$30,3,FALSE),0),0))</f>
        <v>0</v>
      </c>
      <c r="H202" s="7">
        <f t="shared" si="66"/>
        <v>0</v>
      </c>
      <c r="L202" s="2">
        <f t="shared" si="81"/>
        <v>200</v>
      </c>
      <c r="M202">
        <f t="shared" si="67"/>
        <v>3</v>
      </c>
      <c r="N202" s="2">
        <f t="shared" si="68"/>
        <v>1</v>
      </c>
      <c r="O202" s="2">
        <f t="shared" si="69"/>
        <v>1</v>
      </c>
      <c r="P202" s="6" t="b">
        <f t="shared" si="70"/>
        <v>1</v>
      </c>
      <c r="Q202" s="6">
        <f>IF(OR(M202=6,M202=7),0,IF(NOT(P202),0,IF(L202&lt;=$L$1,HLOOKUP(M202,Ouderschapsverlof!$S$40:$W$43,3,FALSE),0)))</f>
        <v>0</v>
      </c>
      <c r="R202" s="6">
        <f>IF(OR(M202=6,M202=7),0,IF(NOT(P202),IF(L202&lt;=$L$1,HLOOKUP(M202,Ouderschapsverlof!$S$40:$W$43,3,FALSE),0),0))</f>
        <v>0</v>
      </c>
      <c r="T202" s="2">
        <f t="shared" si="82"/>
        <v>200</v>
      </c>
      <c r="U202">
        <f t="shared" si="71"/>
        <v>3</v>
      </c>
      <c r="V202" s="2">
        <f t="shared" si="72"/>
        <v>1</v>
      </c>
      <c r="W202" s="2">
        <f t="shared" si="73"/>
        <v>1</v>
      </c>
      <c r="X202" s="6" t="b">
        <f t="shared" si="74"/>
        <v>1</v>
      </c>
      <c r="Y202" s="6">
        <f>IF(OR(U202=6,U202=7),0,IF(NOT(X202),0,IF(T202&lt;=$T$1,HLOOKUP(U202,Ouderschapsverlof!$S$55:$W$57,3,FALSE),0)))</f>
        <v>0</v>
      </c>
      <c r="Z202" s="6">
        <f>IF(OR(U202=6,U202=7),0,IF(NOT(X202),IF(T202&lt;=$T$1,HLOOKUP(U202,Ouderschapsverlof!$S$55:$W$57,3,FALSE),0),0))</f>
        <v>0</v>
      </c>
      <c r="AB202" s="2">
        <f t="shared" si="83"/>
        <v>200</v>
      </c>
      <c r="AC202">
        <f t="shared" si="75"/>
        <v>3</v>
      </c>
      <c r="AD202" s="2">
        <f t="shared" si="76"/>
        <v>1</v>
      </c>
      <c r="AE202" s="2">
        <f t="shared" si="77"/>
        <v>1</v>
      </c>
      <c r="AF202" s="6" t="b">
        <f t="shared" si="78"/>
        <v>1</v>
      </c>
      <c r="AG202" s="6">
        <f>IF(OR(AC202=6,AC202=7),0,IF(NOT(AF202),0,IF(AB202&lt;=$AB$1,HLOOKUP(AC202,Ouderschapsverlof!$S$67:$W$69,3,FALSE),0)))</f>
        <v>0</v>
      </c>
      <c r="AH202" s="6">
        <f>IF(OR(AC202=6,AC202=7),0,IF(NOT(AF202),IF(AB202&lt;=$AB$1,HLOOKUP(AC202,Ouderschapsverlof!$S$67:$W$69,3,FALSE),0),0))</f>
        <v>0</v>
      </c>
    </row>
    <row r="203" spans="1:34" x14ac:dyDescent="0.3">
      <c r="A203" s="2">
        <f t="shared" si="79"/>
        <v>201</v>
      </c>
      <c r="B203">
        <f t="shared" si="80"/>
        <v>4</v>
      </c>
      <c r="C203" s="2">
        <f t="shared" si="63"/>
        <v>1</v>
      </c>
      <c r="D203" s="2">
        <f t="shared" si="64"/>
        <v>1</v>
      </c>
      <c r="E203" s="6" t="b">
        <f t="shared" si="65"/>
        <v>1</v>
      </c>
      <c r="F203" s="6">
        <f>IF(OR(B203=6,B203=7),0,IF(NOT(E203),0,IF(A203&lt;=$A$1,HLOOKUP(B203,Ouderschapsverlof!$S$28:$W$30,3,FALSE),0)))</f>
        <v>0</v>
      </c>
      <c r="G203" s="6">
        <f>IF(OR(B203=6,B203=7),0,IF(NOT(E203),IF(A203&lt;=$A$1,HLOOKUP(B203,Ouderschapsverlof!$S$28:$W$30,3,FALSE),0),0))</f>
        <v>0</v>
      </c>
      <c r="H203" s="7">
        <f t="shared" si="66"/>
        <v>0</v>
      </c>
      <c r="L203" s="2">
        <f t="shared" si="81"/>
        <v>201</v>
      </c>
      <c r="M203">
        <f t="shared" si="67"/>
        <v>4</v>
      </c>
      <c r="N203" s="2">
        <f t="shared" si="68"/>
        <v>1</v>
      </c>
      <c r="O203" s="2">
        <f t="shared" si="69"/>
        <v>1</v>
      </c>
      <c r="P203" s="6" t="b">
        <f t="shared" si="70"/>
        <v>1</v>
      </c>
      <c r="Q203" s="6">
        <f>IF(OR(M203=6,M203=7),0,IF(NOT(P203),0,IF(L203&lt;=$L$1,HLOOKUP(M203,Ouderschapsverlof!$S$40:$W$43,3,FALSE),0)))</f>
        <v>0</v>
      </c>
      <c r="R203" s="6">
        <f>IF(OR(M203=6,M203=7),0,IF(NOT(P203),IF(L203&lt;=$L$1,HLOOKUP(M203,Ouderschapsverlof!$S$40:$W$43,3,FALSE),0),0))</f>
        <v>0</v>
      </c>
      <c r="T203" s="2">
        <f t="shared" si="82"/>
        <v>201</v>
      </c>
      <c r="U203">
        <f t="shared" si="71"/>
        <v>4</v>
      </c>
      <c r="V203" s="2">
        <f t="shared" si="72"/>
        <v>1</v>
      </c>
      <c r="W203" s="2">
        <f t="shared" si="73"/>
        <v>1</v>
      </c>
      <c r="X203" s="6" t="b">
        <f t="shared" si="74"/>
        <v>1</v>
      </c>
      <c r="Y203" s="6">
        <f>IF(OR(U203=6,U203=7),0,IF(NOT(X203),0,IF(T203&lt;=$T$1,HLOOKUP(U203,Ouderschapsverlof!$S$55:$W$57,3,FALSE),0)))</f>
        <v>0</v>
      </c>
      <c r="Z203" s="6">
        <f>IF(OR(U203=6,U203=7),0,IF(NOT(X203),IF(T203&lt;=$T$1,HLOOKUP(U203,Ouderschapsverlof!$S$55:$W$57,3,FALSE),0),0))</f>
        <v>0</v>
      </c>
      <c r="AB203" s="2">
        <f t="shared" si="83"/>
        <v>201</v>
      </c>
      <c r="AC203">
        <f t="shared" si="75"/>
        <v>4</v>
      </c>
      <c r="AD203" s="2">
        <f t="shared" si="76"/>
        <v>1</v>
      </c>
      <c r="AE203" s="2">
        <f t="shared" si="77"/>
        <v>1</v>
      </c>
      <c r="AF203" s="6" t="b">
        <f t="shared" si="78"/>
        <v>1</v>
      </c>
      <c r="AG203" s="6">
        <f>IF(OR(AC203=6,AC203=7),0,IF(NOT(AF203),0,IF(AB203&lt;=$AB$1,HLOOKUP(AC203,Ouderschapsverlof!$S$67:$W$69,3,FALSE),0)))</f>
        <v>0</v>
      </c>
      <c r="AH203" s="6">
        <f>IF(OR(AC203=6,AC203=7),0,IF(NOT(AF203),IF(AB203&lt;=$AB$1,HLOOKUP(AC203,Ouderschapsverlof!$S$67:$W$69,3,FALSE),0),0))</f>
        <v>0</v>
      </c>
    </row>
    <row r="204" spans="1:34" x14ac:dyDescent="0.3">
      <c r="A204" s="2">
        <f t="shared" si="79"/>
        <v>202</v>
      </c>
      <c r="B204">
        <f t="shared" si="80"/>
        <v>5</v>
      </c>
      <c r="C204" s="2">
        <f t="shared" si="63"/>
        <v>1</v>
      </c>
      <c r="D204" s="2">
        <f t="shared" si="64"/>
        <v>1</v>
      </c>
      <c r="E204" s="6" t="b">
        <f t="shared" si="65"/>
        <v>1</v>
      </c>
      <c r="F204" s="6">
        <f>IF(OR(B204=6,B204=7),0,IF(NOT(E204),0,IF(A204&lt;=$A$1,HLOOKUP(B204,Ouderschapsverlof!$S$28:$W$30,3,FALSE),0)))</f>
        <v>0</v>
      </c>
      <c r="G204" s="6">
        <f>IF(OR(B204=6,B204=7),0,IF(NOT(E204),IF(A204&lt;=$A$1,HLOOKUP(B204,Ouderschapsverlof!$S$28:$W$30,3,FALSE),0),0))</f>
        <v>0</v>
      </c>
      <c r="H204" s="7">
        <f t="shared" si="66"/>
        <v>0</v>
      </c>
      <c r="L204" s="2">
        <f t="shared" si="81"/>
        <v>202</v>
      </c>
      <c r="M204">
        <f t="shared" si="67"/>
        <v>5</v>
      </c>
      <c r="N204" s="2">
        <f t="shared" si="68"/>
        <v>1</v>
      </c>
      <c r="O204" s="2">
        <f t="shared" si="69"/>
        <v>1</v>
      </c>
      <c r="P204" s="6" t="b">
        <f t="shared" si="70"/>
        <v>1</v>
      </c>
      <c r="Q204" s="6">
        <f>IF(OR(M204=6,M204=7),0,IF(NOT(P204),0,IF(L204&lt;=$L$1,HLOOKUP(M204,Ouderschapsverlof!$S$40:$W$43,3,FALSE),0)))</f>
        <v>0</v>
      </c>
      <c r="R204" s="6">
        <f>IF(OR(M204=6,M204=7),0,IF(NOT(P204),IF(L204&lt;=$L$1,HLOOKUP(M204,Ouderschapsverlof!$S$40:$W$43,3,FALSE),0),0))</f>
        <v>0</v>
      </c>
      <c r="T204" s="2">
        <f t="shared" si="82"/>
        <v>202</v>
      </c>
      <c r="U204">
        <f t="shared" si="71"/>
        <v>5</v>
      </c>
      <c r="V204" s="2">
        <f t="shared" si="72"/>
        <v>1</v>
      </c>
      <c r="W204" s="2">
        <f t="shared" si="73"/>
        <v>1</v>
      </c>
      <c r="X204" s="6" t="b">
        <f t="shared" si="74"/>
        <v>1</v>
      </c>
      <c r="Y204" s="6">
        <f>IF(OR(U204=6,U204=7),0,IF(NOT(X204),0,IF(T204&lt;=$T$1,HLOOKUP(U204,Ouderschapsverlof!$S$55:$W$57,3,FALSE),0)))</f>
        <v>0</v>
      </c>
      <c r="Z204" s="6">
        <f>IF(OR(U204=6,U204=7),0,IF(NOT(X204),IF(T204&lt;=$T$1,HLOOKUP(U204,Ouderschapsverlof!$S$55:$W$57,3,FALSE),0),0))</f>
        <v>0</v>
      </c>
      <c r="AB204" s="2">
        <f t="shared" si="83"/>
        <v>202</v>
      </c>
      <c r="AC204">
        <f t="shared" si="75"/>
        <v>5</v>
      </c>
      <c r="AD204" s="2">
        <f t="shared" si="76"/>
        <v>1</v>
      </c>
      <c r="AE204" s="2">
        <f t="shared" si="77"/>
        <v>1</v>
      </c>
      <c r="AF204" s="6" t="b">
        <f t="shared" si="78"/>
        <v>1</v>
      </c>
      <c r="AG204" s="6">
        <f>IF(OR(AC204=6,AC204=7),0,IF(NOT(AF204),0,IF(AB204&lt;=$AB$1,HLOOKUP(AC204,Ouderschapsverlof!$S$67:$W$69,3,FALSE),0)))</f>
        <v>0</v>
      </c>
      <c r="AH204" s="6">
        <f>IF(OR(AC204=6,AC204=7),0,IF(NOT(AF204),IF(AB204&lt;=$AB$1,HLOOKUP(AC204,Ouderschapsverlof!$S$67:$W$69,3,FALSE),0),0))</f>
        <v>0</v>
      </c>
    </row>
    <row r="205" spans="1:34" x14ac:dyDescent="0.3">
      <c r="A205" s="2">
        <f t="shared" si="79"/>
        <v>203</v>
      </c>
      <c r="B205">
        <f t="shared" si="80"/>
        <v>6</v>
      </c>
      <c r="C205" s="2">
        <f t="shared" si="63"/>
        <v>1</v>
      </c>
      <c r="D205" s="2">
        <f t="shared" si="64"/>
        <v>1</v>
      </c>
      <c r="E205" s="6" t="b">
        <f t="shared" si="65"/>
        <v>1</v>
      </c>
      <c r="F205" s="6">
        <f>IF(OR(B205=6,B205=7),0,IF(NOT(E205),0,IF(A205&lt;=$A$1,HLOOKUP(B205,Ouderschapsverlof!$S$28:$W$30,3,FALSE),0)))</f>
        <v>0</v>
      </c>
      <c r="G205" s="6">
        <f>IF(OR(B205=6,B205=7),0,IF(NOT(E205),IF(A205&lt;=$A$1,HLOOKUP(B205,Ouderschapsverlof!$S$28:$W$30,3,FALSE),0),0))</f>
        <v>0</v>
      </c>
      <c r="H205" s="7">
        <f t="shared" si="66"/>
        <v>0</v>
      </c>
      <c r="L205" s="2">
        <f t="shared" si="81"/>
        <v>203</v>
      </c>
      <c r="M205">
        <f t="shared" si="67"/>
        <v>6</v>
      </c>
      <c r="N205" s="2">
        <f t="shared" si="68"/>
        <v>1</v>
      </c>
      <c r="O205" s="2">
        <f t="shared" si="69"/>
        <v>1</v>
      </c>
      <c r="P205" s="6" t="b">
        <f t="shared" si="70"/>
        <v>1</v>
      </c>
      <c r="Q205" s="6">
        <f>IF(OR(M205=6,M205=7),0,IF(NOT(P205),0,IF(L205&lt;=$L$1,HLOOKUP(M205,Ouderschapsverlof!$S$40:$W$43,3,FALSE),0)))</f>
        <v>0</v>
      </c>
      <c r="R205" s="6">
        <f>IF(OR(M205=6,M205=7),0,IF(NOT(P205),IF(L205&lt;=$L$1,HLOOKUP(M205,Ouderschapsverlof!$S$40:$W$43,3,FALSE),0),0))</f>
        <v>0</v>
      </c>
      <c r="T205" s="2">
        <f t="shared" si="82"/>
        <v>203</v>
      </c>
      <c r="U205">
        <f t="shared" si="71"/>
        <v>6</v>
      </c>
      <c r="V205" s="2">
        <f t="shared" si="72"/>
        <v>1</v>
      </c>
      <c r="W205" s="2">
        <f t="shared" si="73"/>
        <v>1</v>
      </c>
      <c r="X205" s="6" t="b">
        <f t="shared" si="74"/>
        <v>1</v>
      </c>
      <c r="Y205" s="6">
        <f>IF(OR(U205=6,U205=7),0,IF(NOT(X205),0,IF(T205&lt;=$T$1,HLOOKUP(U205,Ouderschapsverlof!$S$55:$W$57,3,FALSE),0)))</f>
        <v>0</v>
      </c>
      <c r="Z205" s="6">
        <f>IF(OR(U205=6,U205=7),0,IF(NOT(X205),IF(T205&lt;=$T$1,HLOOKUP(U205,Ouderschapsverlof!$S$55:$W$57,3,FALSE),0),0))</f>
        <v>0</v>
      </c>
      <c r="AB205" s="2">
        <f t="shared" si="83"/>
        <v>203</v>
      </c>
      <c r="AC205">
        <f t="shared" si="75"/>
        <v>6</v>
      </c>
      <c r="AD205" s="2">
        <f t="shared" si="76"/>
        <v>1</v>
      </c>
      <c r="AE205" s="2">
        <f t="shared" si="77"/>
        <v>1</v>
      </c>
      <c r="AF205" s="6" t="b">
        <f t="shared" si="78"/>
        <v>1</v>
      </c>
      <c r="AG205" s="6">
        <f>IF(OR(AC205=6,AC205=7),0,IF(NOT(AF205),0,IF(AB205&lt;=$AB$1,HLOOKUP(AC205,Ouderschapsverlof!$S$67:$W$69,3,FALSE),0)))</f>
        <v>0</v>
      </c>
      <c r="AH205" s="6">
        <f>IF(OR(AC205=6,AC205=7),0,IF(NOT(AF205),IF(AB205&lt;=$AB$1,HLOOKUP(AC205,Ouderschapsverlof!$S$67:$W$69,3,FALSE),0),0))</f>
        <v>0</v>
      </c>
    </row>
    <row r="206" spans="1:34" x14ac:dyDescent="0.3">
      <c r="A206" s="2">
        <f t="shared" si="79"/>
        <v>204</v>
      </c>
      <c r="B206">
        <f t="shared" si="80"/>
        <v>7</v>
      </c>
      <c r="C206" s="2">
        <f t="shared" si="63"/>
        <v>1</v>
      </c>
      <c r="D206" s="2">
        <f t="shared" si="64"/>
        <v>1</v>
      </c>
      <c r="E206" s="6" t="b">
        <f t="shared" si="65"/>
        <v>1</v>
      </c>
      <c r="F206" s="6">
        <f>IF(OR(B206=6,B206=7),0,IF(NOT(E206),0,IF(A206&lt;=$A$1,HLOOKUP(B206,Ouderschapsverlof!$S$28:$W$30,3,FALSE),0)))</f>
        <v>0</v>
      </c>
      <c r="G206" s="6">
        <f>IF(OR(B206=6,B206=7),0,IF(NOT(E206),IF(A206&lt;=$A$1,HLOOKUP(B206,Ouderschapsverlof!$S$28:$W$30,3,FALSE),0),0))</f>
        <v>0</v>
      </c>
      <c r="H206" s="7">
        <f t="shared" si="66"/>
        <v>0</v>
      </c>
      <c r="L206" s="2">
        <f t="shared" si="81"/>
        <v>204</v>
      </c>
      <c r="M206">
        <f t="shared" si="67"/>
        <v>7</v>
      </c>
      <c r="N206" s="2">
        <f t="shared" si="68"/>
        <v>1</v>
      </c>
      <c r="O206" s="2">
        <f t="shared" si="69"/>
        <v>1</v>
      </c>
      <c r="P206" s="6" t="b">
        <f t="shared" si="70"/>
        <v>1</v>
      </c>
      <c r="Q206" s="6">
        <f>IF(OR(M206=6,M206=7),0,IF(NOT(P206),0,IF(L206&lt;=$L$1,HLOOKUP(M206,Ouderschapsverlof!$S$40:$W$43,3,FALSE),0)))</f>
        <v>0</v>
      </c>
      <c r="R206" s="6">
        <f>IF(OR(M206=6,M206=7),0,IF(NOT(P206),IF(L206&lt;=$L$1,HLOOKUP(M206,Ouderschapsverlof!$S$40:$W$43,3,FALSE),0),0))</f>
        <v>0</v>
      </c>
      <c r="T206" s="2">
        <f t="shared" si="82"/>
        <v>204</v>
      </c>
      <c r="U206">
        <f t="shared" si="71"/>
        <v>7</v>
      </c>
      <c r="V206" s="2">
        <f t="shared" si="72"/>
        <v>1</v>
      </c>
      <c r="W206" s="2">
        <f t="shared" si="73"/>
        <v>1</v>
      </c>
      <c r="X206" s="6" t="b">
        <f t="shared" si="74"/>
        <v>1</v>
      </c>
      <c r="Y206" s="6">
        <f>IF(OR(U206=6,U206=7),0,IF(NOT(X206),0,IF(T206&lt;=$T$1,HLOOKUP(U206,Ouderschapsverlof!$S$55:$W$57,3,FALSE),0)))</f>
        <v>0</v>
      </c>
      <c r="Z206" s="6">
        <f>IF(OR(U206=6,U206=7),0,IF(NOT(X206),IF(T206&lt;=$T$1,HLOOKUP(U206,Ouderschapsverlof!$S$55:$W$57,3,FALSE),0),0))</f>
        <v>0</v>
      </c>
      <c r="AB206" s="2">
        <f t="shared" si="83"/>
        <v>204</v>
      </c>
      <c r="AC206">
        <f t="shared" si="75"/>
        <v>7</v>
      </c>
      <c r="AD206" s="2">
        <f t="shared" si="76"/>
        <v>1</v>
      </c>
      <c r="AE206" s="2">
        <f t="shared" si="77"/>
        <v>1</v>
      </c>
      <c r="AF206" s="6" t="b">
        <f t="shared" si="78"/>
        <v>1</v>
      </c>
      <c r="AG206" s="6">
        <f>IF(OR(AC206=6,AC206=7),0,IF(NOT(AF206),0,IF(AB206&lt;=$AB$1,HLOOKUP(AC206,Ouderschapsverlof!$S$67:$W$69,3,FALSE),0)))</f>
        <v>0</v>
      </c>
      <c r="AH206" s="6">
        <f>IF(OR(AC206=6,AC206=7),0,IF(NOT(AF206),IF(AB206&lt;=$AB$1,HLOOKUP(AC206,Ouderschapsverlof!$S$67:$W$69,3,FALSE),0),0))</f>
        <v>0</v>
      </c>
    </row>
    <row r="207" spans="1:34" x14ac:dyDescent="0.3">
      <c r="A207" s="2">
        <f t="shared" si="79"/>
        <v>205</v>
      </c>
      <c r="B207">
        <f t="shared" si="80"/>
        <v>1</v>
      </c>
      <c r="C207" s="2">
        <f t="shared" si="63"/>
        <v>1</v>
      </c>
      <c r="D207" s="2">
        <f t="shared" si="64"/>
        <v>1</v>
      </c>
      <c r="E207" s="6" t="b">
        <f t="shared" si="65"/>
        <v>1</v>
      </c>
      <c r="F207" s="6">
        <f>IF(OR(B207=6,B207=7),0,IF(NOT(E207),0,IF(A207&lt;=$A$1,HLOOKUP(B207,Ouderschapsverlof!$S$28:$W$30,3,FALSE),0)))</f>
        <v>0</v>
      </c>
      <c r="G207" s="6">
        <f>IF(OR(B207=6,B207=7),0,IF(NOT(E207),IF(A207&lt;=$A$1,HLOOKUP(B207,Ouderschapsverlof!$S$28:$W$30,3,FALSE),0),0))</f>
        <v>0</v>
      </c>
      <c r="H207" s="7">
        <f t="shared" si="66"/>
        <v>0</v>
      </c>
      <c r="L207" s="2">
        <f t="shared" si="81"/>
        <v>205</v>
      </c>
      <c r="M207">
        <f t="shared" si="67"/>
        <v>1</v>
      </c>
      <c r="N207" s="2">
        <f t="shared" si="68"/>
        <v>1</v>
      </c>
      <c r="O207" s="2">
        <f t="shared" si="69"/>
        <v>1</v>
      </c>
      <c r="P207" s="6" t="b">
        <f t="shared" si="70"/>
        <v>1</v>
      </c>
      <c r="Q207" s="6">
        <f>IF(OR(M207=6,M207=7),0,IF(NOT(P207),0,IF(L207&lt;=$L$1,HLOOKUP(M207,Ouderschapsverlof!$S$40:$W$43,3,FALSE),0)))</f>
        <v>0</v>
      </c>
      <c r="R207" s="6">
        <f>IF(OR(M207=6,M207=7),0,IF(NOT(P207),IF(L207&lt;=$L$1,HLOOKUP(M207,Ouderschapsverlof!$S$40:$W$43,3,FALSE),0),0))</f>
        <v>0</v>
      </c>
      <c r="T207" s="2">
        <f t="shared" si="82"/>
        <v>205</v>
      </c>
      <c r="U207">
        <f t="shared" si="71"/>
        <v>1</v>
      </c>
      <c r="V207" s="2">
        <f t="shared" si="72"/>
        <v>1</v>
      </c>
      <c r="W207" s="2">
        <f t="shared" si="73"/>
        <v>1</v>
      </c>
      <c r="X207" s="6" t="b">
        <f t="shared" si="74"/>
        <v>1</v>
      </c>
      <c r="Y207" s="6">
        <f>IF(OR(U207=6,U207=7),0,IF(NOT(X207),0,IF(T207&lt;=$T$1,HLOOKUP(U207,Ouderschapsverlof!$S$55:$W$57,3,FALSE),0)))</f>
        <v>0</v>
      </c>
      <c r="Z207" s="6">
        <f>IF(OR(U207=6,U207=7),0,IF(NOT(X207),IF(T207&lt;=$T$1,HLOOKUP(U207,Ouderschapsverlof!$S$55:$W$57,3,FALSE),0),0))</f>
        <v>0</v>
      </c>
      <c r="AB207" s="2">
        <f t="shared" si="83"/>
        <v>205</v>
      </c>
      <c r="AC207">
        <f t="shared" si="75"/>
        <v>1</v>
      </c>
      <c r="AD207" s="2">
        <f t="shared" si="76"/>
        <v>1</v>
      </c>
      <c r="AE207" s="2">
        <f t="shared" si="77"/>
        <v>1</v>
      </c>
      <c r="AF207" s="6" t="b">
        <f t="shared" si="78"/>
        <v>1</v>
      </c>
      <c r="AG207" s="6">
        <f>IF(OR(AC207=6,AC207=7),0,IF(NOT(AF207),0,IF(AB207&lt;=$AB$1,HLOOKUP(AC207,Ouderschapsverlof!$S$67:$W$69,3,FALSE),0)))</f>
        <v>0</v>
      </c>
      <c r="AH207" s="6">
        <f>IF(OR(AC207=6,AC207=7),0,IF(NOT(AF207),IF(AB207&lt;=$AB$1,HLOOKUP(AC207,Ouderschapsverlof!$S$67:$W$69,3,FALSE),0),0))</f>
        <v>0</v>
      </c>
    </row>
    <row r="208" spans="1:34" x14ac:dyDescent="0.3">
      <c r="A208" s="2">
        <f t="shared" si="79"/>
        <v>206</v>
      </c>
      <c r="B208">
        <f t="shared" si="80"/>
        <v>2</v>
      </c>
      <c r="C208" s="2">
        <f t="shared" si="63"/>
        <v>1</v>
      </c>
      <c r="D208" s="2">
        <f t="shared" si="64"/>
        <v>1</v>
      </c>
      <c r="E208" s="6" t="b">
        <f t="shared" si="65"/>
        <v>1</v>
      </c>
      <c r="F208" s="6">
        <f>IF(OR(B208=6,B208=7),0,IF(NOT(E208),0,IF(A208&lt;=$A$1,HLOOKUP(B208,Ouderschapsverlof!$S$28:$W$30,3,FALSE),0)))</f>
        <v>0</v>
      </c>
      <c r="G208" s="6">
        <f>IF(OR(B208=6,B208=7),0,IF(NOT(E208),IF(A208&lt;=$A$1,HLOOKUP(B208,Ouderschapsverlof!$S$28:$W$30,3,FALSE),0),0))</f>
        <v>0</v>
      </c>
      <c r="H208" s="7">
        <f t="shared" si="66"/>
        <v>0</v>
      </c>
      <c r="L208" s="2">
        <f t="shared" si="81"/>
        <v>206</v>
      </c>
      <c r="M208">
        <f t="shared" si="67"/>
        <v>2</v>
      </c>
      <c r="N208" s="2">
        <f t="shared" si="68"/>
        <v>1</v>
      </c>
      <c r="O208" s="2">
        <f t="shared" si="69"/>
        <v>1</v>
      </c>
      <c r="P208" s="6" t="b">
        <f t="shared" si="70"/>
        <v>1</v>
      </c>
      <c r="Q208" s="6">
        <f>IF(OR(M208=6,M208=7),0,IF(NOT(P208),0,IF(L208&lt;=$L$1,HLOOKUP(M208,Ouderschapsverlof!$S$40:$W$43,3,FALSE),0)))</f>
        <v>0</v>
      </c>
      <c r="R208" s="6">
        <f>IF(OR(M208=6,M208=7),0,IF(NOT(P208),IF(L208&lt;=$L$1,HLOOKUP(M208,Ouderschapsverlof!$S$40:$W$43,3,FALSE),0),0))</f>
        <v>0</v>
      </c>
      <c r="T208" s="2">
        <f t="shared" si="82"/>
        <v>206</v>
      </c>
      <c r="U208">
        <f t="shared" si="71"/>
        <v>2</v>
      </c>
      <c r="V208" s="2">
        <f t="shared" si="72"/>
        <v>1</v>
      </c>
      <c r="W208" s="2">
        <f t="shared" si="73"/>
        <v>1</v>
      </c>
      <c r="X208" s="6" t="b">
        <f t="shared" si="74"/>
        <v>1</v>
      </c>
      <c r="Y208" s="6">
        <f>IF(OR(U208=6,U208=7),0,IF(NOT(X208),0,IF(T208&lt;=$T$1,HLOOKUP(U208,Ouderschapsverlof!$S$55:$W$57,3,FALSE),0)))</f>
        <v>0</v>
      </c>
      <c r="Z208" s="6">
        <f>IF(OR(U208=6,U208=7),0,IF(NOT(X208),IF(T208&lt;=$T$1,HLOOKUP(U208,Ouderschapsverlof!$S$55:$W$57,3,FALSE),0),0))</f>
        <v>0</v>
      </c>
      <c r="AB208" s="2">
        <f t="shared" si="83"/>
        <v>206</v>
      </c>
      <c r="AC208">
        <f t="shared" si="75"/>
        <v>2</v>
      </c>
      <c r="AD208" s="2">
        <f t="shared" si="76"/>
        <v>1</v>
      </c>
      <c r="AE208" s="2">
        <f t="shared" si="77"/>
        <v>1</v>
      </c>
      <c r="AF208" s="6" t="b">
        <f t="shared" si="78"/>
        <v>1</v>
      </c>
      <c r="AG208" s="6">
        <f>IF(OR(AC208=6,AC208=7),0,IF(NOT(AF208),0,IF(AB208&lt;=$AB$1,HLOOKUP(AC208,Ouderschapsverlof!$S$67:$W$69,3,FALSE),0)))</f>
        <v>0</v>
      </c>
      <c r="AH208" s="6">
        <f>IF(OR(AC208=6,AC208=7),0,IF(NOT(AF208),IF(AB208&lt;=$AB$1,HLOOKUP(AC208,Ouderschapsverlof!$S$67:$W$69,3,FALSE),0),0))</f>
        <v>0</v>
      </c>
    </row>
    <row r="209" spans="1:34" x14ac:dyDescent="0.3">
      <c r="A209" s="2">
        <f t="shared" si="79"/>
        <v>207</v>
      </c>
      <c r="B209">
        <f t="shared" si="80"/>
        <v>3</v>
      </c>
      <c r="C209" s="2">
        <f t="shared" si="63"/>
        <v>1</v>
      </c>
      <c r="D209" s="2">
        <f t="shared" si="64"/>
        <v>1</v>
      </c>
      <c r="E209" s="6" t="b">
        <f t="shared" si="65"/>
        <v>1</v>
      </c>
      <c r="F209" s="6">
        <f>IF(OR(B209=6,B209=7),0,IF(NOT(E209),0,IF(A209&lt;=$A$1,HLOOKUP(B209,Ouderschapsverlof!$S$28:$W$30,3,FALSE),0)))</f>
        <v>0</v>
      </c>
      <c r="G209" s="6">
        <f>IF(OR(B209=6,B209=7),0,IF(NOT(E209),IF(A209&lt;=$A$1,HLOOKUP(B209,Ouderschapsverlof!$S$28:$W$30,3,FALSE),0),0))</f>
        <v>0</v>
      </c>
      <c r="H209" s="7">
        <f t="shared" si="66"/>
        <v>0</v>
      </c>
      <c r="L209" s="2">
        <f t="shared" si="81"/>
        <v>207</v>
      </c>
      <c r="M209">
        <f t="shared" si="67"/>
        <v>3</v>
      </c>
      <c r="N209" s="2">
        <f t="shared" si="68"/>
        <v>1</v>
      </c>
      <c r="O209" s="2">
        <f t="shared" si="69"/>
        <v>1</v>
      </c>
      <c r="P209" s="6" t="b">
        <f t="shared" si="70"/>
        <v>1</v>
      </c>
      <c r="Q209" s="6">
        <f>IF(OR(M209=6,M209=7),0,IF(NOT(P209),0,IF(L209&lt;=$L$1,HLOOKUP(M209,Ouderschapsverlof!$S$40:$W$43,3,FALSE),0)))</f>
        <v>0</v>
      </c>
      <c r="R209" s="6">
        <f>IF(OR(M209=6,M209=7),0,IF(NOT(P209),IF(L209&lt;=$L$1,HLOOKUP(M209,Ouderschapsverlof!$S$40:$W$43,3,FALSE),0),0))</f>
        <v>0</v>
      </c>
      <c r="T209" s="2">
        <f t="shared" si="82"/>
        <v>207</v>
      </c>
      <c r="U209">
        <f t="shared" si="71"/>
        <v>3</v>
      </c>
      <c r="V209" s="2">
        <f t="shared" si="72"/>
        <v>1</v>
      </c>
      <c r="W209" s="2">
        <f t="shared" si="73"/>
        <v>1</v>
      </c>
      <c r="X209" s="6" t="b">
        <f t="shared" si="74"/>
        <v>1</v>
      </c>
      <c r="Y209" s="6">
        <f>IF(OR(U209=6,U209=7),0,IF(NOT(X209),0,IF(T209&lt;=$T$1,HLOOKUP(U209,Ouderschapsverlof!$S$55:$W$57,3,FALSE),0)))</f>
        <v>0</v>
      </c>
      <c r="Z209" s="6">
        <f>IF(OR(U209=6,U209=7),0,IF(NOT(X209),IF(T209&lt;=$T$1,HLOOKUP(U209,Ouderschapsverlof!$S$55:$W$57,3,FALSE),0),0))</f>
        <v>0</v>
      </c>
      <c r="AB209" s="2">
        <f t="shared" si="83"/>
        <v>207</v>
      </c>
      <c r="AC209">
        <f t="shared" si="75"/>
        <v>3</v>
      </c>
      <c r="AD209" s="2">
        <f t="shared" si="76"/>
        <v>1</v>
      </c>
      <c r="AE209" s="2">
        <f t="shared" si="77"/>
        <v>1</v>
      </c>
      <c r="AF209" s="6" t="b">
        <f t="shared" si="78"/>
        <v>1</v>
      </c>
      <c r="AG209" s="6">
        <f>IF(OR(AC209=6,AC209=7),0,IF(NOT(AF209),0,IF(AB209&lt;=$AB$1,HLOOKUP(AC209,Ouderschapsverlof!$S$67:$W$69,3,FALSE),0)))</f>
        <v>0</v>
      </c>
      <c r="AH209" s="6">
        <f>IF(OR(AC209=6,AC209=7),0,IF(NOT(AF209),IF(AB209&lt;=$AB$1,HLOOKUP(AC209,Ouderschapsverlof!$S$67:$W$69,3,FALSE),0),0))</f>
        <v>0</v>
      </c>
    </row>
    <row r="210" spans="1:34" x14ac:dyDescent="0.3">
      <c r="A210" s="2">
        <f t="shared" si="79"/>
        <v>208</v>
      </c>
      <c r="B210">
        <f t="shared" si="80"/>
        <v>4</v>
      </c>
      <c r="C210" s="2">
        <f t="shared" si="63"/>
        <v>1</v>
      </c>
      <c r="D210" s="2">
        <f t="shared" si="64"/>
        <v>1</v>
      </c>
      <c r="E210" s="6" t="b">
        <f t="shared" si="65"/>
        <v>1</v>
      </c>
      <c r="F210" s="6">
        <f>IF(OR(B210=6,B210=7),0,IF(NOT(E210),0,IF(A210&lt;=$A$1,HLOOKUP(B210,Ouderschapsverlof!$S$28:$W$30,3,FALSE),0)))</f>
        <v>0</v>
      </c>
      <c r="G210" s="6">
        <f>IF(OR(B210=6,B210=7),0,IF(NOT(E210),IF(A210&lt;=$A$1,HLOOKUP(B210,Ouderschapsverlof!$S$28:$W$30,3,FALSE),0),0))</f>
        <v>0</v>
      </c>
      <c r="H210" s="7">
        <f t="shared" si="66"/>
        <v>0</v>
      </c>
      <c r="L210" s="2">
        <f t="shared" si="81"/>
        <v>208</v>
      </c>
      <c r="M210">
        <f t="shared" si="67"/>
        <v>4</v>
      </c>
      <c r="N210" s="2">
        <f t="shared" si="68"/>
        <v>1</v>
      </c>
      <c r="O210" s="2">
        <f t="shared" si="69"/>
        <v>1</v>
      </c>
      <c r="P210" s="6" t="b">
        <f t="shared" si="70"/>
        <v>1</v>
      </c>
      <c r="Q210" s="6">
        <f>IF(OR(M210=6,M210=7),0,IF(NOT(P210),0,IF(L210&lt;=$L$1,HLOOKUP(M210,Ouderschapsverlof!$S$40:$W$43,3,FALSE),0)))</f>
        <v>0</v>
      </c>
      <c r="R210" s="6">
        <f>IF(OR(M210=6,M210=7),0,IF(NOT(P210),IF(L210&lt;=$L$1,HLOOKUP(M210,Ouderschapsverlof!$S$40:$W$43,3,FALSE),0),0))</f>
        <v>0</v>
      </c>
      <c r="T210" s="2">
        <f t="shared" si="82"/>
        <v>208</v>
      </c>
      <c r="U210">
        <f t="shared" si="71"/>
        <v>4</v>
      </c>
      <c r="V210" s="2">
        <f t="shared" si="72"/>
        <v>1</v>
      </c>
      <c r="W210" s="2">
        <f t="shared" si="73"/>
        <v>1</v>
      </c>
      <c r="X210" s="6" t="b">
        <f t="shared" si="74"/>
        <v>1</v>
      </c>
      <c r="Y210" s="6">
        <f>IF(OR(U210=6,U210=7),0,IF(NOT(X210),0,IF(T210&lt;=$T$1,HLOOKUP(U210,Ouderschapsverlof!$S$55:$W$57,3,FALSE),0)))</f>
        <v>0</v>
      </c>
      <c r="Z210" s="6">
        <f>IF(OR(U210=6,U210=7),0,IF(NOT(X210),IF(T210&lt;=$T$1,HLOOKUP(U210,Ouderschapsverlof!$S$55:$W$57,3,FALSE),0),0))</f>
        <v>0</v>
      </c>
      <c r="AB210" s="2">
        <f t="shared" si="83"/>
        <v>208</v>
      </c>
      <c r="AC210">
        <f t="shared" si="75"/>
        <v>4</v>
      </c>
      <c r="AD210" s="2">
        <f t="shared" si="76"/>
        <v>1</v>
      </c>
      <c r="AE210" s="2">
        <f t="shared" si="77"/>
        <v>1</v>
      </c>
      <c r="AF210" s="6" t="b">
        <f t="shared" si="78"/>
        <v>1</v>
      </c>
      <c r="AG210" s="6">
        <f>IF(OR(AC210=6,AC210=7),0,IF(NOT(AF210),0,IF(AB210&lt;=$AB$1,HLOOKUP(AC210,Ouderschapsverlof!$S$67:$W$69,3,FALSE),0)))</f>
        <v>0</v>
      </c>
      <c r="AH210" s="6">
        <f>IF(OR(AC210=6,AC210=7),0,IF(NOT(AF210),IF(AB210&lt;=$AB$1,HLOOKUP(AC210,Ouderschapsverlof!$S$67:$W$69,3,FALSE),0),0))</f>
        <v>0</v>
      </c>
    </row>
    <row r="211" spans="1:34" x14ac:dyDescent="0.3">
      <c r="A211" s="2">
        <f t="shared" si="79"/>
        <v>209</v>
      </c>
      <c r="B211">
        <f t="shared" si="80"/>
        <v>5</v>
      </c>
      <c r="C211" s="2">
        <f t="shared" si="63"/>
        <v>1</v>
      </c>
      <c r="D211" s="2">
        <f t="shared" si="64"/>
        <v>1</v>
      </c>
      <c r="E211" s="6" t="b">
        <f t="shared" si="65"/>
        <v>1</v>
      </c>
      <c r="F211" s="6">
        <f>IF(OR(B211=6,B211=7),0,IF(NOT(E211),0,IF(A211&lt;=$A$1,HLOOKUP(B211,Ouderschapsverlof!$S$28:$W$30,3,FALSE),0)))</f>
        <v>0</v>
      </c>
      <c r="G211" s="6">
        <f>IF(OR(B211=6,B211=7),0,IF(NOT(E211),IF(A211&lt;=$A$1,HLOOKUP(B211,Ouderschapsverlof!$S$28:$W$30,3,FALSE),0),0))</f>
        <v>0</v>
      </c>
      <c r="H211" s="7">
        <f t="shared" si="66"/>
        <v>0</v>
      </c>
      <c r="L211" s="2">
        <f t="shared" si="81"/>
        <v>209</v>
      </c>
      <c r="M211">
        <f t="shared" si="67"/>
        <v>5</v>
      </c>
      <c r="N211" s="2">
        <f t="shared" si="68"/>
        <v>1</v>
      </c>
      <c r="O211" s="2">
        <f t="shared" si="69"/>
        <v>1</v>
      </c>
      <c r="P211" s="6" t="b">
        <f t="shared" si="70"/>
        <v>1</v>
      </c>
      <c r="Q211" s="6">
        <f>IF(OR(M211=6,M211=7),0,IF(NOT(P211),0,IF(L211&lt;=$L$1,HLOOKUP(M211,Ouderschapsverlof!$S$40:$W$43,3,FALSE),0)))</f>
        <v>0</v>
      </c>
      <c r="R211" s="6">
        <f>IF(OR(M211=6,M211=7),0,IF(NOT(P211),IF(L211&lt;=$L$1,HLOOKUP(M211,Ouderschapsverlof!$S$40:$W$43,3,FALSE),0),0))</f>
        <v>0</v>
      </c>
      <c r="T211" s="2">
        <f t="shared" si="82"/>
        <v>209</v>
      </c>
      <c r="U211">
        <f t="shared" si="71"/>
        <v>5</v>
      </c>
      <c r="V211" s="2">
        <f t="shared" si="72"/>
        <v>1</v>
      </c>
      <c r="W211" s="2">
        <f t="shared" si="73"/>
        <v>1</v>
      </c>
      <c r="X211" s="6" t="b">
        <f t="shared" si="74"/>
        <v>1</v>
      </c>
      <c r="Y211" s="6">
        <f>IF(OR(U211=6,U211=7),0,IF(NOT(X211),0,IF(T211&lt;=$T$1,HLOOKUP(U211,Ouderschapsverlof!$S$55:$W$57,3,FALSE),0)))</f>
        <v>0</v>
      </c>
      <c r="Z211" s="6">
        <f>IF(OR(U211=6,U211=7),0,IF(NOT(X211),IF(T211&lt;=$T$1,HLOOKUP(U211,Ouderschapsverlof!$S$55:$W$57,3,FALSE),0),0))</f>
        <v>0</v>
      </c>
      <c r="AB211" s="2">
        <f t="shared" si="83"/>
        <v>209</v>
      </c>
      <c r="AC211">
        <f t="shared" si="75"/>
        <v>5</v>
      </c>
      <c r="AD211" s="2">
        <f t="shared" si="76"/>
        <v>1</v>
      </c>
      <c r="AE211" s="2">
        <f t="shared" si="77"/>
        <v>1</v>
      </c>
      <c r="AF211" s="6" t="b">
        <f t="shared" si="78"/>
        <v>1</v>
      </c>
      <c r="AG211" s="6">
        <f>IF(OR(AC211=6,AC211=7),0,IF(NOT(AF211),0,IF(AB211&lt;=$AB$1,HLOOKUP(AC211,Ouderschapsverlof!$S$67:$W$69,3,FALSE),0)))</f>
        <v>0</v>
      </c>
      <c r="AH211" s="6">
        <f>IF(OR(AC211=6,AC211=7),0,IF(NOT(AF211),IF(AB211&lt;=$AB$1,HLOOKUP(AC211,Ouderschapsverlof!$S$67:$W$69,3,FALSE),0),0))</f>
        <v>0</v>
      </c>
    </row>
    <row r="212" spans="1:34" x14ac:dyDescent="0.3">
      <c r="A212" s="2">
        <f t="shared" si="79"/>
        <v>210</v>
      </c>
      <c r="B212">
        <f t="shared" si="80"/>
        <v>6</v>
      </c>
      <c r="C212" s="2">
        <f t="shared" si="63"/>
        <v>1</v>
      </c>
      <c r="D212" s="2">
        <f t="shared" si="64"/>
        <v>1</v>
      </c>
      <c r="E212" s="6" t="b">
        <f t="shared" si="65"/>
        <v>1</v>
      </c>
      <c r="F212" s="6">
        <f>IF(OR(B212=6,B212=7),0,IF(NOT(E212),0,IF(A212&lt;=$A$1,HLOOKUP(B212,Ouderschapsverlof!$S$28:$W$30,3,FALSE),0)))</f>
        <v>0</v>
      </c>
      <c r="G212" s="6">
        <f>IF(OR(B212=6,B212=7),0,IF(NOT(E212),IF(A212&lt;=$A$1,HLOOKUP(B212,Ouderschapsverlof!$S$28:$W$30,3,FALSE),0),0))</f>
        <v>0</v>
      </c>
      <c r="H212" s="7">
        <f t="shared" si="66"/>
        <v>0</v>
      </c>
      <c r="L212" s="2">
        <f t="shared" si="81"/>
        <v>210</v>
      </c>
      <c r="M212">
        <f t="shared" si="67"/>
        <v>6</v>
      </c>
      <c r="N212" s="2">
        <f t="shared" si="68"/>
        <v>1</v>
      </c>
      <c r="O212" s="2">
        <f t="shared" si="69"/>
        <v>1</v>
      </c>
      <c r="P212" s="6" t="b">
        <f t="shared" si="70"/>
        <v>1</v>
      </c>
      <c r="Q212" s="6">
        <f>IF(OR(M212=6,M212=7),0,IF(NOT(P212),0,IF(L212&lt;=$L$1,HLOOKUP(M212,Ouderschapsverlof!$S$40:$W$43,3,FALSE),0)))</f>
        <v>0</v>
      </c>
      <c r="R212" s="6">
        <f>IF(OR(M212=6,M212=7),0,IF(NOT(P212),IF(L212&lt;=$L$1,HLOOKUP(M212,Ouderschapsverlof!$S$40:$W$43,3,FALSE),0),0))</f>
        <v>0</v>
      </c>
      <c r="T212" s="2">
        <f t="shared" si="82"/>
        <v>210</v>
      </c>
      <c r="U212">
        <f t="shared" si="71"/>
        <v>6</v>
      </c>
      <c r="V212" s="2">
        <f t="shared" si="72"/>
        <v>1</v>
      </c>
      <c r="W212" s="2">
        <f t="shared" si="73"/>
        <v>1</v>
      </c>
      <c r="X212" s="6" t="b">
        <f t="shared" si="74"/>
        <v>1</v>
      </c>
      <c r="Y212" s="6">
        <f>IF(OR(U212=6,U212=7),0,IF(NOT(X212),0,IF(T212&lt;=$T$1,HLOOKUP(U212,Ouderschapsverlof!$S$55:$W$57,3,FALSE),0)))</f>
        <v>0</v>
      </c>
      <c r="Z212" s="6">
        <f>IF(OR(U212=6,U212=7),0,IF(NOT(X212),IF(T212&lt;=$T$1,HLOOKUP(U212,Ouderschapsverlof!$S$55:$W$57,3,FALSE),0),0))</f>
        <v>0</v>
      </c>
      <c r="AB212" s="2">
        <f t="shared" si="83"/>
        <v>210</v>
      </c>
      <c r="AC212">
        <f t="shared" si="75"/>
        <v>6</v>
      </c>
      <c r="AD212" s="2">
        <f t="shared" si="76"/>
        <v>1</v>
      </c>
      <c r="AE212" s="2">
        <f t="shared" si="77"/>
        <v>1</v>
      </c>
      <c r="AF212" s="6" t="b">
        <f t="shared" si="78"/>
        <v>1</v>
      </c>
      <c r="AG212" s="6">
        <f>IF(OR(AC212=6,AC212=7),0,IF(NOT(AF212),0,IF(AB212&lt;=$AB$1,HLOOKUP(AC212,Ouderschapsverlof!$S$67:$W$69,3,FALSE),0)))</f>
        <v>0</v>
      </c>
      <c r="AH212" s="6">
        <f>IF(OR(AC212=6,AC212=7),0,IF(NOT(AF212),IF(AB212&lt;=$AB$1,HLOOKUP(AC212,Ouderschapsverlof!$S$67:$W$69,3,FALSE),0),0))</f>
        <v>0</v>
      </c>
    </row>
    <row r="213" spans="1:34" x14ac:dyDescent="0.3">
      <c r="A213" s="2">
        <f t="shared" si="79"/>
        <v>211</v>
      </c>
      <c r="B213">
        <f t="shared" si="80"/>
        <v>7</v>
      </c>
      <c r="C213" s="2">
        <f t="shared" si="63"/>
        <v>1</v>
      </c>
      <c r="D213" s="2">
        <f t="shared" si="64"/>
        <v>1</v>
      </c>
      <c r="E213" s="6" t="b">
        <f t="shared" si="65"/>
        <v>1</v>
      </c>
      <c r="F213" s="6">
        <f>IF(OR(B213=6,B213=7),0,IF(NOT(E213),0,IF(A213&lt;=$A$1,HLOOKUP(B213,Ouderschapsverlof!$S$28:$W$30,3,FALSE),0)))</f>
        <v>0</v>
      </c>
      <c r="G213" s="6">
        <f>IF(OR(B213=6,B213=7),0,IF(NOT(E213),IF(A213&lt;=$A$1,HLOOKUP(B213,Ouderschapsverlof!$S$28:$W$30,3,FALSE),0),0))</f>
        <v>0</v>
      </c>
      <c r="H213" s="7">
        <f t="shared" si="66"/>
        <v>0</v>
      </c>
      <c r="L213" s="2">
        <f t="shared" si="81"/>
        <v>211</v>
      </c>
      <c r="M213">
        <f t="shared" si="67"/>
        <v>7</v>
      </c>
      <c r="N213" s="2">
        <f t="shared" si="68"/>
        <v>1</v>
      </c>
      <c r="O213" s="2">
        <f t="shared" si="69"/>
        <v>1</v>
      </c>
      <c r="P213" s="6" t="b">
        <f t="shared" si="70"/>
        <v>1</v>
      </c>
      <c r="Q213" s="6">
        <f>IF(OR(M213=6,M213=7),0,IF(NOT(P213),0,IF(L213&lt;=$L$1,HLOOKUP(M213,Ouderschapsverlof!$S$40:$W$43,3,FALSE),0)))</f>
        <v>0</v>
      </c>
      <c r="R213" s="6">
        <f>IF(OR(M213=6,M213=7),0,IF(NOT(P213),IF(L213&lt;=$L$1,HLOOKUP(M213,Ouderschapsverlof!$S$40:$W$43,3,FALSE),0),0))</f>
        <v>0</v>
      </c>
      <c r="T213" s="2">
        <f t="shared" si="82"/>
        <v>211</v>
      </c>
      <c r="U213">
        <f t="shared" si="71"/>
        <v>7</v>
      </c>
      <c r="V213" s="2">
        <f t="shared" si="72"/>
        <v>1</v>
      </c>
      <c r="W213" s="2">
        <f t="shared" si="73"/>
        <v>1</v>
      </c>
      <c r="X213" s="6" t="b">
        <f t="shared" si="74"/>
        <v>1</v>
      </c>
      <c r="Y213" s="6">
        <f>IF(OR(U213=6,U213=7),0,IF(NOT(X213),0,IF(T213&lt;=$T$1,HLOOKUP(U213,Ouderschapsverlof!$S$55:$W$57,3,FALSE),0)))</f>
        <v>0</v>
      </c>
      <c r="Z213" s="6">
        <f>IF(OR(U213=6,U213=7),0,IF(NOT(X213),IF(T213&lt;=$T$1,HLOOKUP(U213,Ouderschapsverlof!$S$55:$W$57,3,FALSE),0),0))</f>
        <v>0</v>
      </c>
      <c r="AB213" s="2">
        <f t="shared" si="83"/>
        <v>211</v>
      </c>
      <c r="AC213">
        <f t="shared" si="75"/>
        <v>7</v>
      </c>
      <c r="AD213" s="2">
        <f t="shared" si="76"/>
        <v>1</v>
      </c>
      <c r="AE213" s="2">
        <f t="shared" si="77"/>
        <v>1</v>
      </c>
      <c r="AF213" s="6" t="b">
        <f t="shared" si="78"/>
        <v>1</v>
      </c>
      <c r="AG213" s="6">
        <f>IF(OR(AC213=6,AC213=7),0,IF(NOT(AF213),0,IF(AB213&lt;=$AB$1,HLOOKUP(AC213,Ouderschapsverlof!$S$67:$W$69,3,FALSE),0)))</f>
        <v>0</v>
      </c>
      <c r="AH213" s="6">
        <f>IF(OR(AC213=6,AC213=7),0,IF(NOT(AF213),IF(AB213&lt;=$AB$1,HLOOKUP(AC213,Ouderschapsverlof!$S$67:$W$69,3,FALSE),0),0))</f>
        <v>0</v>
      </c>
    </row>
    <row r="214" spans="1:34" x14ac:dyDescent="0.3">
      <c r="A214" s="2">
        <f t="shared" si="79"/>
        <v>212</v>
      </c>
      <c r="B214">
        <f t="shared" si="80"/>
        <v>1</v>
      </c>
      <c r="C214" s="2">
        <f t="shared" si="63"/>
        <v>1</v>
      </c>
      <c r="D214" s="2">
        <f t="shared" si="64"/>
        <v>1</v>
      </c>
      <c r="E214" s="6" t="b">
        <f t="shared" si="65"/>
        <v>1</v>
      </c>
      <c r="F214" s="6">
        <f>IF(OR(B214=6,B214=7),0,IF(NOT(E214),0,IF(A214&lt;=$A$1,HLOOKUP(B214,Ouderschapsverlof!$S$28:$W$30,3,FALSE),0)))</f>
        <v>0</v>
      </c>
      <c r="G214" s="6">
        <f>IF(OR(B214=6,B214=7),0,IF(NOT(E214),IF(A214&lt;=$A$1,HLOOKUP(B214,Ouderschapsverlof!$S$28:$W$30,3,FALSE),0),0))</f>
        <v>0</v>
      </c>
      <c r="H214" s="7">
        <f t="shared" si="66"/>
        <v>0</v>
      </c>
      <c r="L214" s="2">
        <f t="shared" si="81"/>
        <v>212</v>
      </c>
      <c r="M214">
        <f t="shared" si="67"/>
        <v>1</v>
      </c>
      <c r="N214" s="2">
        <f t="shared" si="68"/>
        <v>1</v>
      </c>
      <c r="O214" s="2">
        <f t="shared" si="69"/>
        <v>1</v>
      </c>
      <c r="P214" s="6" t="b">
        <f t="shared" si="70"/>
        <v>1</v>
      </c>
      <c r="Q214" s="6">
        <f>IF(OR(M214=6,M214=7),0,IF(NOT(P214),0,IF(L214&lt;=$L$1,HLOOKUP(M214,Ouderschapsverlof!$S$40:$W$43,3,FALSE),0)))</f>
        <v>0</v>
      </c>
      <c r="R214" s="6">
        <f>IF(OR(M214=6,M214=7),0,IF(NOT(P214),IF(L214&lt;=$L$1,HLOOKUP(M214,Ouderschapsverlof!$S$40:$W$43,3,FALSE),0),0))</f>
        <v>0</v>
      </c>
      <c r="T214" s="2">
        <f t="shared" si="82"/>
        <v>212</v>
      </c>
      <c r="U214">
        <f t="shared" si="71"/>
        <v>1</v>
      </c>
      <c r="V214" s="2">
        <f t="shared" si="72"/>
        <v>1</v>
      </c>
      <c r="W214" s="2">
        <f t="shared" si="73"/>
        <v>1</v>
      </c>
      <c r="X214" s="6" t="b">
        <f t="shared" si="74"/>
        <v>1</v>
      </c>
      <c r="Y214" s="6">
        <f>IF(OR(U214=6,U214=7),0,IF(NOT(X214),0,IF(T214&lt;=$T$1,HLOOKUP(U214,Ouderschapsverlof!$S$55:$W$57,3,FALSE),0)))</f>
        <v>0</v>
      </c>
      <c r="Z214" s="6">
        <f>IF(OR(U214=6,U214=7),0,IF(NOT(X214),IF(T214&lt;=$T$1,HLOOKUP(U214,Ouderschapsverlof!$S$55:$W$57,3,FALSE),0),0))</f>
        <v>0</v>
      </c>
      <c r="AB214" s="2">
        <f t="shared" si="83"/>
        <v>212</v>
      </c>
      <c r="AC214">
        <f t="shared" si="75"/>
        <v>1</v>
      </c>
      <c r="AD214" s="2">
        <f t="shared" si="76"/>
        <v>1</v>
      </c>
      <c r="AE214" s="2">
        <f t="shared" si="77"/>
        <v>1</v>
      </c>
      <c r="AF214" s="6" t="b">
        <f t="shared" si="78"/>
        <v>1</v>
      </c>
      <c r="AG214" s="6">
        <f>IF(OR(AC214=6,AC214=7),0,IF(NOT(AF214),0,IF(AB214&lt;=$AB$1,HLOOKUP(AC214,Ouderschapsverlof!$S$67:$W$69,3,FALSE),0)))</f>
        <v>0</v>
      </c>
      <c r="AH214" s="6">
        <f>IF(OR(AC214=6,AC214=7),0,IF(NOT(AF214),IF(AB214&lt;=$AB$1,HLOOKUP(AC214,Ouderschapsverlof!$S$67:$W$69,3,FALSE),0),0))</f>
        <v>0</v>
      </c>
    </row>
    <row r="215" spans="1:34" x14ac:dyDescent="0.3">
      <c r="A215" s="2">
        <f t="shared" si="79"/>
        <v>213</v>
      </c>
      <c r="B215">
        <f t="shared" si="80"/>
        <v>2</v>
      </c>
      <c r="C215" s="2">
        <f t="shared" si="63"/>
        <v>1</v>
      </c>
      <c r="D215" s="2">
        <f t="shared" si="64"/>
        <v>1</v>
      </c>
      <c r="E215" s="6" t="b">
        <f t="shared" si="65"/>
        <v>1</v>
      </c>
      <c r="F215" s="6">
        <f>IF(OR(B215=6,B215=7),0,IF(NOT(E215),0,IF(A215&lt;=$A$1,HLOOKUP(B215,Ouderschapsverlof!$S$28:$W$30,3,FALSE),0)))</f>
        <v>0</v>
      </c>
      <c r="G215" s="6">
        <f>IF(OR(B215=6,B215=7),0,IF(NOT(E215),IF(A215&lt;=$A$1,HLOOKUP(B215,Ouderschapsverlof!$S$28:$W$30,3,FALSE),0),0))</f>
        <v>0</v>
      </c>
      <c r="H215" s="7">
        <f t="shared" si="66"/>
        <v>0</v>
      </c>
      <c r="L215" s="2">
        <f t="shared" si="81"/>
        <v>213</v>
      </c>
      <c r="M215">
        <f t="shared" si="67"/>
        <v>2</v>
      </c>
      <c r="N215" s="2">
        <f t="shared" si="68"/>
        <v>1</v>
      </c>
      <c r="O215" s="2">
        <f t="shared" si="69"/>
        <v>1</v>
      </c>
      <c r="P215" s="6" t="b">
        <f t="shared" si="70"/>
        <v>1</v>
      </c>
      <c r="Q215" s="6">
        <f>IF(OR(M215=6,M215=7),0,IF(NOT(P215),0,IF(L215&lt;=$L$1,HLOOKUP(M215,Ouderschapsverlof!$S$40:$W$43,3,FALSE),0)))</f>
        <v>0</v>
      </c>
      <c r="R215" s="6">
        <f>IF(OR(M215=6,M215=7),0,IF(NOT(P215),IF(L215&lt;=$L$1,HLOOKUP(M215,Ouderschapsverlof!$S$40:$W$43,3,FALSE),0),0))</f>
        <v>0</v>
      </c>
      <c r="T215" s="2">
        <f t="shared" si="82"/>
        <v>213</v>
      </c>
      <c r="U215">
        <f t="shared" si="71"/>
        <v>2</v>
      </c>
      <c r="V215" s="2">
        <f t="shared" si="72"/>
        <v>1</v>
      </c>
      <c r="W215" s="2">
        <f t="shared" si="73"/>
        <v>1</v>
      </c>
      <c r="X215" s="6" t="b">
        <f t="shared" si="74"/>
        <v>1</v>
      </c>
      <c r="Y215" s="6">
        <f>IF(OR(U215=6,U215=7),0,IF(NOT(X215),0,IF(T215&lt;=$T$1,HLOOKUP(U215,Ouderschapsverlof!$S$55:$W$57,3,FALSE),0)))</f>
        <v>0</v>
      </c>
      <c r="Z215" s="6">
        <f>IF(OR(U215=6,U215=7),0,IF(NOT(X215),IF(T215&lt;=$T$1,HLOOKUP(U215,Ouderschapsverlof!$S$55:$W$57,3,FALSE),0),0))</f>
        <v>0</v>
      </c>
      <c r="AB215" s="2">
        <f t="shared" si="83"/>
        <v>213</v>
      </c>
      <c r="AC215">
        <f t="shared" si="75"/>
        <v>2</v>
      </c>
      <c r="AD215" s="2">
        <f t="shared" si="76"/>
        <v>1</v>
      </c>
      <c r="AE215" s="2">
        <f t="shared" si="77"/>
        <v>1</v>
      </c>
      <c r="AF215" s="6" t="b">
        <f t="shared" si="78"/>
        <v>1</v>
      </c>
      <c r="AG215" s="6">
        <f>IF(OR(AC215=6,AC215=7),0,IF(NOT(AF215),0,IF(AB215&lt;=$AB$1,HLOOKUP(AC215,Ouderschapsverlof!$S$67:$W$69,3,FALSE),0)))</f>
        <v>0</v>
      </c>
      <c r="AH215" s="6">
        <f>IF(OR(AC215=6,AC215=7),0,IF(NOT(AF215),IF(AB215&lt;=$AB$1,HLOOKUP(AC215,Ouderschapsverlof!$S$67:$W$69,3,FALSE),0),0))</f>
        <v>0</v>
      </c>
    </row>
    <row r="216" spans="1:34" x14ac:dyDescent="0.3">
      <c r="A216" s="2">
        <f t="shared" si="79"/>
        <v>214</v>
      </c>
      <c r="B216">
        <f t="shared" si="80"/>
        <v>3</v>
      </c>
      <c r="C216" s="2">
        <f t="shared" si="63"/>
        <v>1</v>
      </c>
      <c r="D216" s="2">
        <f t="shared" si="64"/>
        <v>1</v>
      </c>
      <c r="E216" s="6" t="b">
        <f t="shared" si="65"/>
        <v>1</v>
      </c>
      <c r="F216" s="6">
        <f>IF(OR(B216=6,B216=7),0,IF(NOT(E216),0,IF(A216&lt;=$A$1,HLOOKUP(B216,Ouderschapsverlof!$S$28:$W$30,3,FALSE),0)))</f>
        <v>0</v>
      </c>
      <c r="G216" s="6">
        <f>IF(OR(B216=6,B216=7),0,IF(NOT(E216),IF(A216&lt;=$A$1,HLOOKUP(B216,Ouderschapsverlof!$S$28:$W$30,3,FALSE),0),0))</f>
        <v>0</v>
      </c>
      <c r="H216" s="7">
        <f t="shared" si="66"/>
        <v>0</v>
      </c>
      <c r="L216" s="2">
        <f t="shared" si="81"/>
        <v>214</v>
      </c>
      <c r="M216">
        <f t="shared" si="67"/>
        <v>3</v>
      </c>
      <c r="N216" s="2">
        <f t="shared" si="68"/>
        <v>1</v>
      </c>
      <c r="O216" s="2">
        <f t="shared" si="69"/>
        <v>1</v>
      </c>
      <c r="P216" s="6" t="b">
        <f t="shared" si="70"/>
        <v>1</v>
      </c>
      <c r="Q216" s="6">
        <f>IF(OR(M216=6,M216=7),0,IF(NOT(P216),0,IF(L216&lt;=$L$1,HLOOKUP(M216,Ouderschapsverlof!$S$40:$W$43,3,FALSE),0)))</f>
        <v>0</v>
      </c>
      <c r="R216" s="6">
        <f>IF(OR(M216=6,M216=7),0,IF(NOT(P216),IF(L216&lt;=$L$1,HLOOKUP(M216,Ouderschapsverlof!$S$40:$W$43,3,FALSE),0),0))</f>
        <v>0</v>
      </c>
      <c r="T216" s="2">
        <f t="shared" si="82"/>
        <v>214</v>
      </c>
      <c r="U216">
        <f t="shared" si="71"/>
        <v>3</v>
      </c>
      <c r="V216" s="2">
        <f t="shared" si="72"/>
        <v>1</v>
      </c>
      <c r="W216" s="2">
        <f t="shared" si="73"/>
        <v>1</v>
      </c>
      <c r="X216" s="6" t="b">
        <f t="shared" si="74"/>
        <v>1</v>
      </c>
      <c r="Y216" s="6">
        <f>IF(OR(U216=6,U216=7),0,IF(NOT(X216),0,IF(T216&lt;=$T$1,HLOOKUP(U216,Ouderschapsverlof!$S$55:$W$57,3,FALSE),0)))</f>
        <v>0</v>
      </c>
      <c r="Z216" s="6">
        <f>IF(OR(U216=6,U216=7),0,IF(NOT(X216),IF(T216&lt;=$T$1,HLOOKUP(U216,Ouderschapsverlof!$S$55:$W$57,3,FALSE),0),0))</f>
        <v>0</v>
      </c>
      <c r="AB216" s="2">
        <f t="shared" si="83"/>
        <v>214</v>
      </c>
      <c r="AC216">
        <f t="shared" si="75"/>
        <v>3</v>
      </c>
      <c r="AD216" s="2">
        <f t="shared" si="76"/>
        <v>1</v>
      </c>
      <c r="AE216" s="2">
        <f t="shared" si="77"/>
        <v>1</v>
      </c>
      <c r="AF216" s="6" t="b">
        <f t="shared" si="78"/>
        <v>1</v>
      </c>
      <c r="AG216" s="6">
        <f>IF(OR(AC216=6,AC216=7),0,IF(NOT(AF216),0,IF(AB216&lt;=$AB$1,HLOOKUP(AC216,Ouderschapsverlof!$S$67:$W$69,3,FALSE),0)))</f>
        <v>0</v>
      </c>
      <c r="AH216" s="6">
        <f>IF(OR(AC216=6,AC216=7),0,IF(NOT(AF216),IF(AB216&lt;=$AB$1,HLOOKUP(AC216,Ouderschapsverlof!$S$67:$W$69,3,FALSE),0),0))</f>
        <v>0</v>
      </c>
    </row>
    <row r="217" spans="1:34" x14ac:dyDescent="0.3">
      <c r="A217" s="2">
        <f t="shared" si="79"/>
        <v>215</v>
      </c>
      <c r="B217">
        <f t="shared" si="80"/>
        <v>4</v>
      </c>
      <c r="C217" s="2">
        <f t="shared" si="63"/>
        <v>1</v>
      </c>
      <c r="D217" s="2">
        <f t="shared" si="64"/>
        <v>1</v>
      </c>
      <c r="E217" s="6" t="b">
        <f t="shared" si="65"/>
        <v>1</v>
      </c>
      <c r="F217" s="6">
        <f>IF(OR(B217=6,B217=7),0,IF(NOT(E217),0,IF(A217&lt;=$A$1,HLOOKUP(B217,Ouderschapsverlof!$S$28:$W$30,3,FALSE),0)))</f>
        <v>0</v>
      </c>
      <c r="G217" s="6">
        <f>IF(OR(B217=6,B217=7),0,IF(NOT(E217),IF(A217&lt;=$A$1,HLOOKUP(B217,Ouderschapsverlof!$S$28:$W$30,3,FALSE),0),0))</f>
        <v>0</v>
      </c>
      <c r="H217" s="7">
        <f t="shared" si="66"/>
        <v>0</v>
      </c>
      <c r="L217" s="2">
        <f t="shared" si="81"/>
        <v>215</v>
      </c>
      <c r="M217">
        <f t="shared" si="67"/>
        <v>4</v>
      </c>
      <c r="N217" s="2">
        <f t="shared" si="68"/>
        <v>1</v>
      </c>
      <c r="O217" s="2">
        <f t="shared" si="69"/>
        <v>1</v>
      </c>
      <c r="P217" s="6" t="b">
        <f t="shared" si="70"/>
        <v>1</v>
      </c>
      <c r="Q217" s="6">
        <f>IF(OR(M217=6,M217=7),0,IF(NOT(P217),0,IF(L217&lt;=$L$1,HLOOKUP(M217,Ouderschapsverlof!$S$40:$W$43,3,FALSE),0)))</f>
        <v>0</v>
      </c>
      <c r="R217" s="6">
        <f>IF(OR(M217=6,M217=7),0,IF(NOT(P217),IF(L217&lt;=$L$1,HLOOKUP(M217,Ouderschapsverlof!$S$40:$W$43,3,FALSE),0),0))</f>
        <v>0</v>
      </c>
      <c r="T217" s="2">
        <f t="shared" si="82"/>
        <v>215</v>
      </c>
      <c r="U217">
        <f t="shared" si="71"/>
        <v>4</v>
      </c>
      <c r="V217" s="2">
        <f t="shared" si="72"/>
        <v>1</v>
      </c>
      <c r="W217" s="2">
        <f t="shared" si="73"/>
        <v>1</v>
      </c>
      <c r="X217" s="6" t="b">
        <f t="shared" si="74"/>
        <v>1</v>
      </c>
      <c r="Y217" s="6">
        <f>IF(OR(U217=6,U217=7),0,IF(NOT(X217),0,IF(T217&lt;=$T$1,HLOOKUP(U217,Ouderschapsverlof!$S$55:$W$57,3,FALSE),0)))</f>
        <v>0</v>
      </c>
      <c r="Z217" s="6">
        <f>IF(OR(U217=6,U217=7),0,IF(NOT(X217),IF(T217&lt;=$T$1,HLOOKUP(U217,Ouderschapsverlof!$S$55:$W$57,3,FALSE),0),0))</f>
        <v>0</v>
      </c>
      <c r="AB217" s="2">
        <f t="shared" si="83"/>
        <v>215</v>
      </c>
      <c r="AC217">
        <f t="shared" si="75"/>
        <v>4</v>
      </c>
      <c r="AD217" s="2">
        <f t="shared" si="76"/>
        <v>1</v>
      </c>
      <c r="AE217" s="2">
        <f t="shared" si="77"/>
        <v>1</v>
      </c>
      <c r="AF217" s="6" t="b">
        <f t="shared" si="78"/>
        <v>1</v>
      </c>
      <c r="AG217" s="6">
        <f>IF(OR(AC217=6,AC217=7),0,IF(NOT(AF217),0,IF(AB217&lt;=$AB$1,HLOOKUP(AC217,Ouderschapsverlof!$S$67:$W$69,3,FALSE),0)))</f>
        <v>0</v>
      </c>
      <c r="AH217" s="6">
        <f>IF(OR(AC217=6,AC217=7),0,IF(NOT(AF217),IF(AB217&lt;=$AB$1,HLOOKUP(AC217,Ouderschapsverlof!$S$67:$W$69,3,FALSE),0),0))</f>
        <v>0</v>
      </c>
    </row>
    <row r="218" spans="1:34" x14ac:dyDescent="0.3">
      <c r="A218" s="2">
        <f t="shared" si="79"/>
        <v>216</v>
      </c>
      <c r="B218">
        <f t="shared" si="80"/>
        <v>5</v>
      </c>
      <c r="C218" s="2">
        <f t="shared" si="63"/>
        <v>1</v>
      </c>
      <c r="D218" s="2">
        <f t="shared" si="64"/>
        <v>1</v>
      </c>
      <c r="E218" s="6" t="b">
        <f t="shared" si="65"/>
        <v>1</v>
      </c>
      <c r="F218" s="6">
        <f>IF(OR(B218=6,B218=7),0,IF(NOT(E218),0,IF(A218&lt;=$A$1,HLOOKUP(B218,Ouderschapsverlof!$S$28:$W$30,3,FALSE),0)))</f>
        <v>0</v>
      </c>
      <c r="G218" s="6">
        <f>IF(OR(B218=6,B218=7),0,IF(NOT(E218),IF(A218&lt;=$A$1,HLOOKUP(B218,Ouderschapsverlof!$S$28:$W$30,3,FALSE),0),0))</f>
        <v>0</v>
      </c>
      <c r="H218" s="7">
        <f t="shared" si="66"/>
        <v>0</v>
      </c>
      <c r="L218" s="2">
        <f t="shared" si="81"/>
        <v>216</v>
      </c>
      <c r="M218">
        <f t="shared" si="67"/>
        <v>5</v>
      </c>
      <c r="N218" s="2">
        <f t="shared" si="68"/>
        <v>1</v>
      </c>
      <c r="O218" s="2">
        <f t="shared" si="69"/>
        <v>1</v>
      </c>
      <c r="P218" s="6" t="b">
        <f t="shared" si="70"/>
        <v>1</v>
      </c>
      <c r="Q218" s="6">
        <f>IF(OR(M218=6,M218=7),0,IF(NOT(P218),0,IF(L218&lt;=$L$1,HLOOKUP(M218,Ouderschapsverlof!$S$40:$W$43,3,FALSE),0)))</f>
        <v>0</v>
      </c>
      <c r="R218" s="6">
        <f>IF(OR(M218=6,M218=7),0,IF(NOT(P218),IF(L218&lt;=$L$1,HLOOKUP(M218,Ouderschapsverlof!$S$40:$W$43,3,FALSE),0),0))</f>
        <v>0</v>
      </c>
      <c r="T218" s="2">
        <f t="shared" si="82"/>
        <v>216</v>
      </c>
      <c r="U218">
        <f t="shared" si="71"/>
        <v>5</v>
      </c>
      <c r="V218" s="2">
        <f t="shared" si="72"/>
        <v>1</v>
      </c>
      <c r="W218" s="2">
        <f t="shared" si="73"/>
        <v>1</v>
      </c>
      <c r="X218" s="6" t="b">
        <f t="shared" si="74"/>
        <v>1</v>
      </c>
      <c r="Y218" s="6">
        <f>IF(OR(U218=6,U218=7),0,IF(NOT(X218),0,IF(T218&lt;=$T$1,HLOOKUP(U218,Ouderschapsverlof!$S$55:$W$57,3,FALSE),0)))</f>
        <v>0</v>
      </c>
      <c r="Z218" s="6">
        <f>IF(OR(U218=6,U218=7),0,IF(NOT(X218),IF(T218&lt;=$T$1,HLOOKUP(U218,Ouderschapsverlof!$S$55:$W$57,3,FALSE),0),0))</f>
        <v>0</v>
      </c>
      <c r="AB218" s="2">
        <f t="shared" si="83"/>
        <v>216</v>
      </c>
      <c r="AC218">
        <f t="shared" si="75"/>
        <v>5</v>
      </c>
      <c r="AD218" s="2">
        <f t="shared" si="76"/>
        <v>1</v>
      </c>
      <c r="AE218" s="2">
        <f t="shared" si="77"/>
        <v>1</v>
      </c>
      <c r="AF218" s="6" t="b">
        <f t="shared" si="78"/>
        <v>1</v>
      </c>
      <c r="AG218" s="6">
        <f>IF(OR(AC218=6,AC218=7),0,IF(NOT(AF218),0,IF(AB218&lt;=$AB$1,HLOOKUP(AC218,Ouderschapsverlof!$S$67:$W$69,3,FALSE),0)))</f>
        <v>0</v>
      </c>
      <c r="AH218" s="6">
        <f>IF(OR(AC218=6,AC218=7),0,IF(NOT(AF218),IF(AB218&lt;=$AB$1,HLOOKUP(AC218,Ouderschapsverlof!$S$67:$W$69,3,FALSE),0),0))</f>
        <v>0</v>
      </c>
    </row>
    <row r="219" spans="1:34" x14ac:dyDescent="0.3">
      <c r="A219" s="2">
        <f t="shared" si="79"/>
        <v>217</v>
      </c>
      <c r="B219">
        <f t="shared" si="80"/>
        <v>6</v>
      </c>
      <c r="C219" s="2">
        <f t="shared" si="63"/>
        <v>1</v>
      </c>
      <c r="D219" s="2">
        <f t="shared" si="64"/>
        <v>1</v>
      </c>
      <c r="E219" s="6" t="b">
        <f t="shared" si="65"/>
        <v>1</v>
      </c>
      <c r="F219" s="6">
        <f>IF(OR(B219=6,B219=7),0,IF(NOT(E219),0,IF(A219&lt;=$A$1,HLOOKUP(B219,Ouderschapsverlof!$S$28:$W$30,3,FALSE),0)))</f>
        <v>0</v>
      </c>
      <c r="G219" s="6">
        <f>IF(OR(B219=6,B219=7),0,IF(NOT(E219),IF(A219&lt;=$A$1,HLOOKUP(B219,Ouderschapsverlof!$S$28:$W$30,3,FALSE),0),0))</f>
        <v>0</v>
      </c>
      <c r="H219" s="7">
        <f t="shared" si="66"/>
        <v>0</v>
      </c>
      <c r="L219" s="2">
        <f t="shared" si="81"/>
        <v>217</v>
      </c>
      <c r="M219">
        <f t="shared" si="67"/>
        <v>6</v>
      </c>
      <c r="N219" s="2">
        <f t="shared" si="68"/>
        <v>1</v>
      </c>
      <c r="O219" s="2">
        <f t="shared" si="69"/>
        <v>1</v>
      </c>
      <c r="P219" s="6" t="b">
        <f t="shared" si="70"/>
        <v>1</v>
      </c>
      <c r="Q219" s="6">
        <f>IF(OR(M219=6,M219=7),0,IF(NOT(P219),0,IF(L219&lt;=$L$1,HLOOKUP(M219,Ouderschapsverlof!$S$40:$W$43,3,FALSE),0)))</f>
        <v>0</v>
      </c>
      <c r="R219" s="6">
        <f>IF(OR(M219=6,M219=7),0,IF(NOT(P219),IF(L219&lt;=$L$1,HLOOKUP(M219,Ouderschapsverlof!$S$40:$W$43,3,FALSE),0),0))</f>
        <v>0</v>
      </c>
      <c r="T219" s="2">
        <f t="shared" si="82"/>
        <v>217</v>
      </c>
      <c r="U219">
        <f t="shared" si="71"/>
        <v>6</v>
      </c>
      <c r="V219" s="2">
        <f t="shared" si="72"/>
        <v>1</v>
      </c>
      <c r="W219" s="2">
        <f t="shared" si="73"/>
        <v>1</v>
      </c>
      <c r="X219" s="6" t="b">
        <f t="shared" si="74"/>
        <v>1</v>
      </c>
      <c r="Y219" s="6">
        <f>IF(OR(U219=6,U219=7),0,IF(NOT(X219),0,IF(T219&lt;=$T$1,HLOOKUP(U219,Ouderschapsverlof!$S$55:$W$57,3,FALSE),0)))</f>
        <v>0</v>
      </c>
      <c r="Z219" s="6">
        <f>IF(OR(U219=6,U219=7),0,IF(NOT(X219),IF(T219&lt;=$T$1,HLOOKUP(U219,Ouderschapsverlof!$S$55:$W$57,3,FALSE),0),0))</f>
        <v>0</v>
      </c>
      <c r="AB219" s="2">
        <f t="shared" si="83"/>
        <v>217</v>
      </c>
      <c r="AC219">
        <f t="shared" si="75"/>
        <v>6</v>
      </c>
      <c r="AD219" s="2">
        <f t="shared" si="76"/>
        <v>1</v>
      </c>
      <c r="AE219" s="2">
        <f t="shared" si="77"/>
        <v>1</v>
      </c>
      <c r="AF219" s="6" t="b">
        <f t="shared" si="78"/>
        <v>1</v>
      </c>
      <c r="AG219" s="6">
        <f>IF(OR(AC219=6,AC219=7),0,IF(NOT(AF219),0,IF(AB219&lt;=$AB$1,HLOOKUP(AC219,Ouderschapsverlof!$S$67:$W$69,3,FALSE),0)))</f>
        <v>0</v>
      </c>
      <c r="AH219" s="6">
        <f>IF(OR(AC219=6,AC219=7),0,IF(NOT(AF219),IF(AB219&lt;=$AB$1,HLOOKUP(AC219,Ouderschapsverlof!$S$67:$W$69,3,FALSE),0),0))</f>
        <v>0</v>
      </c>
    </row>
    <row r="220" spans="1:34" x14ac:dyDescent="0.3">
      <c r="A220" s="2">
        <f t="shared" si="79"/>
        <v>218</v>
      </c>
      <c r="B220">
        <f t="shared" si="80"/>
        <v>7</v>
      </c>
      <c r="C220" s="2">
        <f t="shared" si="63"/>
        <v>1</v>
      </c>
      <c r="D220" s="2">
        <f t="shared" si="64"/>
        <v>1</v>
      </c>
      <c r="E220" s="6" t="b">
        <f t="shared" si="65"/>
        <v>1</v>
      </c>
      <c r="F220" s="6">
        <f>IF(OR(B220=6,B220=7),0,IF(NOT(E220),0,IF(A220&lt;=$A$1,HLOOKUP(B220,Ouderschapsverlof!$S$28:$W$30,3,FALSE),0)))</f>
        <v>0</v>
      </c>
      <c r="G220" s="6">
        <f>IF(OR(B220=6,B220=7),0,IF(NOT(E220),IF(A220&lt;=$A$1,HLOOKUP(B220,Ouderschapsverlof!$S$28:$W$30,3,FALSE),0),0))</f>
        <v>0</v>
      </c>
      <c r="H220" s="7">
        <f t="shared" si="66"/>
        <v>0</v>
      </c>
      <c r="L220" s="2">
        <f t="shared" si="81"/>
        <v>218</v>
      </c>
      <c r="M220">
        <f t="shared" si="67"/>
        <v>7</v>
      </c>
      <c r="N220" s="2">
        <f t="shared" si="68"/>
        <v>1</v>
      </c>
      <c r="O220" s="2">
        <f t="shared" si="69"/>
        <v>1</v>
      </c>
      <c r="P220" s="6" t="b">
        <f t="shared" si="70"/>
        <v>1</v>
      </c>
      <c r="Q220" s="6">
        <f>IF(OR(M220=6,M220=7),0,IF(NOT(P220),0,IF(L220&lt;=$L$1,HLOOKUP(M220,Ouderschapsverlof!$S$40:$W$43,3,FALSE),0)))</f>
        <v>0</v>
      </c>
      <c r="R220" s="6">
        <f>IF(OR(M220=6,M220=7),0,IF(NOT(P220),IF(L220&lt;=$L$1,HLOOKUP(M220,Ouderschapsverlof!$S$40:$W$43,3,FALSE),0),0))</f>
        <v>0</v>
      </c>
      <c r="T220" s="2">
        <f t="shared" si="82"/>
        <v>218</v>
      </c>
      <c r="U220">
        <f t="shared" si="71"/>
        <v>7</v>
      </c>
      <c r="V220" s="2">
        <f t="shared" si="72"/>
        <v>1</v>
      </c>
      <c r="W220" s="2">
        <f t="shared" si="73"/>
        <v>1</v>
      </c>
      <c r="X220" s="6" t="b">
        <f t="shared" si="74"/>
        <v>1</v>
      </c>
      <c r="Y220" s="6">
        <f>IF(OR(U220=6,U220=7),0,IF(NOT(X220),0,IF(T220&lt;=$T$1,HLOOKUP(U220,Ouderschapsverlof!$S$55:$W$57,3,FALSE),0)))</f>
        <v>0</v>
      </c>
      <c r="Z220" s="6">
        <f>IF(OR(U220=6,U220=7),0,IF(NOT(X220),IF(T220&lt;=$T$1,HLOOKUP(U220,Ouderschapsverlof!$S$55:$W$57,3,FALSE),0),0))</f>
        <v>0</v>
      </c>
      <c r="AB220" s="2">
        <f t="shared" si="83"/>
        <v>218</v>
      </c>
      <c r="AC220">
        <f t="shared" si="75"/>
        <v>7</v>
      </c>
      <c r="AD220" s="2">
        <f t="shared" si="76"/>
        <v>1</v>
      </c>
      <c r="AE220" s="2">
        <f t="shared" si="77"/>
        <v>1</v>
      </c>
      <c r="AF220" s="6" t="b">
        <f t="shared" si="78"/>
        <v>1</v>
      </c>
      <c r="AG220" s="6">
        <f>IF(OR(AC220=6,AC220=7),0,IF(NOT(AF220),0,IF(AB220&lt;=$AB$1,HLOOKUP(AC220,Ouderschapsverlof!$S$67:$W$69,3,FALSE),0)))</f>
        <v>0</v>
      </c>
      <c r="AH220" s="6">
        <f>IF(OR(AC220=6,AC220=7),0,IF(NOT(AF220),IF(AB220&lt;=$AB$1,HLOOKUP(AC220,Ouderschapsverlof!$S$67:$W$69,3,FALSE),0),0))</f>
        <v>0</v>
      </c>
    </row>
    <row r="221" spans="1:34" x14ac:dyDescent="0.3">
      <c r="A221" s="2">
        <f t="shared" si="79"/>
        <v>219</v>
      </c>
      <c r="B221">
        <f t="shared" si="80"/>
        <v>1</v>
      </c>
      <c r="C221" s="2">
        <f t="shared" si="63"/>
        <v>1</v>
      </c>
      <c r="D221" s="2">
        <f t="shared" si="64"/>
        <v>1</v>
      </c>
      <c r="E221" s="6" t="b">
        <f t="shared" si="65"/>
        <v>1</v>
      </c>
      <c r="F221" s="6">
        <f>IF(OR(B221=6,B221=7),0,IF(NOT(E221),0,IF(A221&lt;=$A$1,HLOOKUP(B221,Ouderschapsverlof!$S$28:$W$30,3,FALSE),0)))</f>
        <v>0</v>
      </c>
      <c r="G221" s="6">
        <f>IF(OR(B221=6,B221=7),0,IF(NOT(E221),IF(A221&lt;=$A$1,HLOOKUP(B221,Ouderschapsverlof!$S$28:$W$30,3,FALSE),0),0))</f>
        <v>0</v>
      </c>
      <c r="H221" s="7">
        <f t="shared" si="66"/>
        <v>0</v>
      </c>
      <c r="L221" s="2">
        <f t="shared" si="81"/>
        <v>219</v>
      </c>
      <c r="M221">
        <f t="shared" si="67"/>
        <v>1</v>
      </c>
      <c r="N221" s="2">
        <f t="shared" si="68"/>
        <v>1</v>
      </c>
      <c r="O221" s="2">
        <f t="shared" si="69"/>
        <v>1</v>
      </c>
      <c r="P221" s="6" t="b">
        <f t="shared" si="70"/>
        <v>1</v>
      </c>
      <c r="Q221" s="6">
        <f>IF(OR(M221=6,M221=7),0,IF(NOT(P221),0,IF(L221&lt;=$L$1,HLOOKUP(M221,Ouderschapsverlof!$S$40:$W$43,3,FALSE),0)))</f>
        <v>0</v>
      </c>
      <c r="R221" s="6">
        <f>IF(OR(M221=6,M221=7),0,IF(NOT(P221),IF(L221&lt;=$L$1,HLOOKUP(M221,Ouderschapsverlof!$S$40:$W$43,3,FALSE),0),0))</f>
        <v>0</v>
      </c>
      <c r="T221" s="2">
        <f t="shared" si="82"/>
        <v>219</v>
      </c>
      <c r="U221">
        <f t="shared" si="71"/>
        <v>1</v>
      </c>
      <c r="V221" s="2">
        <f t="shared" si="72"/>
        <v>1</v>
      </c>
      <c r="W221" s="2">
        <f t="shared" si="73"/>
        <v>1</v>
      </c>
      <c r="X221" s="6" t="b">
        <f t="shared" si="74"/>
        <v>1</v>
      </c>
      <c r="Y221" s="6">
        <f>IF(OR(U221=6,U221=7),0,IF(NOT(X221),0,IF(T221&lt;=$T$1,HLOOKUP(U221,Ouderschapsverlof!$S$55:$W$57,3,FALSE),0)))</f>
        <v>0</v>
      </c>
      <c r="Z221" s="6">
        <f>IF(OR(U221=6,U221=7),0,IF(NOT(X221),IF(T221&lt;=$T$1,HLOOKUP(U221,Ouderschapsverlof!$S$55:$W$57,3,FALSE),0),0))</f>
        <v>0</v>
      </c>
      <c r="AB221" s="2">
        <f t="shared" si="83"/>
        <v>219</v>
      </c>
      <c r="AC221">
        <f t="shared" si="75"/>
        <v>1</v>
      </c>
      <c r="AD221" s="2">
        <f t="shared" si="76"/>
        <v>1</v>
      </c>
      <c r="AE221" s="2">
        <f t="shared" si="77"/>
        <v>1</v>
      </c>
      <c r="AF221" s="6" t="b">
        <f t="shared" si="78"/>
        <v>1</v>
      </c>
      <c r="AG221" s="6">
        <f>IF(OR(AC221=6,AC221=7),0,IF(NOT(AF221),0,IF(AB221&lt;=$AB$1,HLOOKUP(AC221,Ouderschapsverlof!$S$67:$W$69,3,FALSE),0)))</f>
        <v>0</v>
      </c>
      <c r="AH221" s="6">
        <f>IF(OR(AC221=6,AC221=7),0,IF(NOT(AF221),IF(AB221&lt;=$AB$1,HLOOKUP(AC221,Ouderschapsverlof!$S$67:$W$69,3,FALSE),0),0))</f>
        <v>0</v>
      </c>
    </row>
    <row r="222" spans="1:34" x14ac:dyDescent="0.3">
      <c r="A222" s="2">
        <f t="shared" si="79"/>
        <v>220</v>
      </c>
      <c r="B222">
        <f t="shared" si="80"/>
        <v>2</v>
      </c>
      <c r="C222" s="2">
        <f t="shared" si="63"/>
        <v>1</v>
      </c>
      <c r="D222" s="2">
        <f t="shared" si="64"/>
        <v>1</v>
      </c>
      <c r="E222" s="6" t="b">
        <f t="shared" si="65"/>
        <v>1</v>
      </c>
      <c r="F222" s="6">
        <f>IF(OR(B222=6,B222=7),0,IF(NOT(E222),0,IF(A222&lt;=$A$1,HLOOKUP(B222,Ouderschapsverlof!$S$28:$W$30,3,FALSE),0)))</f>
        <v>0</v>
      </c>
      <c r="G222" s="6">
        <f>IF(OR(B222=6,B222=7),0,IF(NOT(E222),IF(A222&lt;=$A$1,HLOOKUP(B222,Ouderschapsverlof!$S$28:$W$30,3,FALSE),0),0))</f>
        <v>0</v>
      </c>
      <c r="H222" s="7">
        <f t="shared" si="66"/>
        <v>0</v>
      </c>
      <c r="L222" s="2">
        <f t="shared" si="81"/>
        <v>220</v>
      </c>
      <c r="M222">
        <f t="shared" si="67"/>
        <v>2</v>
      </c>
      <c r="N222" s="2">
        <f t="shared" si="68"/>
        <v>1</v>
      </c>
      <c r="O222" s="2">
        <f t="shared" si="69"/>
        <v>1</v>
      </c>
      <c r="P222" s="6" t="b">
        <f t="shared" si="70"/>
        <v>1</v>
      </c>
      <c r="Q222" s="6">
        <f>IF(OR(M222=6,M222=7),0,IF(NOT(P222),0,IF(L222&lt;=$L$1,HLOOKUP(M222,Ouderschapsverlof!$S$40:$W$43,3,FALSE),0)))</f>
        <v>0</v>
      </c>
      <c r="R222" s="6">
        <f>IF(OR(M222=6,M222=7),0,IF(NOT(P222),IF(L222&lt;=$L$1,HLOOKUP(M222,Ouderschapsverlof!$S$40:$W$43,3,FALSE),0),0))</f>
        <v>0</v>
      </c>
      <c r="T222" s="2">
        <f t="shared" si="82"/>
        <v>220</v>
      </c>
      <c r="U222">
        <f t="shared" si="71"/>
        <v>2</v>
      </c>
      <c r="V222" s="2">
        <f t="shared" si="72"/>
        <v>1</v>
      </c>
      <c r="W222" s="2">
        <f t="shared" si="73"/>
        <v>1</v>
      </c>
      <c r="X222" s="6" t="b">
        <f t="shared" si="74"/>
        <v>1</v>
      </c>
      <c r="Y222" s="6">
        <f>IF(OR(U222=6,U222=7),0,IF(NOT(X222),0,IF(T222&lt;=$T$1,HLOOKUP(U222,Ouderschapsverlof!$S$55:$W$57,3,FALSE),0)))</f>
        <v>0</v>
      </c>
      <c r="Z222" s="6">
        <f>IF(OR(U222=6,U222=7),0,IF(NOT(X222),IF(T222&lt;=$T$1,HLOOKUP(U222,Ouderschapsverlof!$S$55:$W$57,3,FALSE),0),0))</f>
        <v>0</v>
      </c>
      <c r="AB222" s="2">
        <f t="shared" si="83"/>
        <v>220</v>
      </c>
      <c r="AC222">
        <f t="shared" si="75"/>
        <v>2</v>
      </c>
      <c r="AD222" s="2">
        <f t="shared" si="76"/>
        <v>1</v>
      </c>
      <c r="AE222" s="2">
        <f t="shared" si="77"/>
        <v>1</v>
      </c>
      <c r="AF222" s="6" t="b">
        <f t="shared" si="78"/>
        <v>1</v>
      </c>
      <c r="AG222" s="6">
        <f>IF(OR(AC222=6,AC222=7),0,IF(NOT(AF222),0,IF(AB222&lt;=$AB$1,HLOOKUP(AC222,Ouderschapsverlof!$S$67:$W$69,3,FALSE),0)))</f>
        <v>0</v>
      </c>
      <c r="AH222" s="6">
        <f>IF(OR(AC222=6,AC222=7),0,IF(NOT(AF222),IF(AB222&lt;=$AB$1,HLOOKUP(AC222,Ouderschapsverlof!$S$67:$W$69,3,FALSE),0),0))</f>
        <v>0</v>
      </c>
    </row>
    <row r="223" spans="1:34" x14ac:dyDescent="0.3">
      <c r="A223" s="2">
        <f t="shared" si="79"/>
        <v>221</v>
      </c>
      <c r="B223">
        <f t="shared" si="80"/>
        <v>3</v>
      </c>
      <c r="C223" s="2">
        <f t="shared" si="63"/>
        <v>1</v>
      </c>
      <c r="D223" s="2">
        <f t="shared" si="64"/>
        <v>1</v>
      </c>
      <c r="E223" s="6" t="b">
        <f t="shared" si="65"/>
        <v>1</v>
      </c>
      <c r="F223" s="6">
        <f>IF(OR(B223=6,B223=7),0,IF(NOT(E223),0,IF(A223&lt;=$A$1,HLOOKUP(B223,Ouderschapsverlof!$S$28:$W$30,3,FALSE),0)))</f>
        <v>0</v>
      </c>
      <c r="G223" s="6">
        <f>IF(OR(B223=6,B223=7),0,IF(NOT(E223),IF(A223&lt;=$A$1,HLOOKUP(B223,Ouderschapsverlof!$S$28:$W$30,3,FALSE),0),0))</f>
        <v>0</v>
      </c>
      <c r="H223" s="7">
        <f t="shared" si="66"/>
        <v>0</v>
      </c>
      <c r="L223" s="2">
        <f t="shared" si="81"/>
        <v>221</v>
      </c>
      <c r="M223">
        <f t="shared" si="67"/>
        <v>3</v>
      </c>
      <c r="N223" s="2">
        <f t="shared" si="68"/>
        <v>1</v>
      </c>
      <c r="O223" s="2">
        <f t="shared" si="69"/>
        <v>1</v>
      </c>
      <c r="P223" s="6" t="b">
        <f t="shared" si="70"/>
        <v>1</v>
      </c>
      <c r="Q223" s="6">
        <f>IF(OR(M223=6,M223=7),0,IF(NOT(P223),0,IF(L223&lt;=$L$1,HLOOKUP(M223,Ouderschapsverlof!$S$40:$W$43,3,FALSE),0)))</f>
        <v>0</v>
      </c>
      <c r="R223" s="6">
        <f>IF(OR(M223=6,M223=7),0,IF(NOT(P223),IF(L223&lt;=$L$1,HLOOKUP(M223,Ouderschapsverlof!$S$40:$W$43,3,FALSE),0),0))</f>
        <v>0</v>
      </c>
      <c r="T223" s="2">
        <f t="shared" si="82"/>
        <v>221</v>
      </c>
      <c r="U223">
        <f t="shared" si="71"/>
        <v>3</v>
      </c>
      <c r="V223" s="2">
        <f t="shared" si="72"/>
        <v>1</v>
      </c>
      <c r="W223" s="2">
        <f t="shared" si="73"/>
        <v>1</v>
      </c>
      <c r="X223" s="6" t="b">
        <f t="shared" si="74"/>
        <v>1</v>
      </c>
      <c r="Y223" s="6">
        <f>IF(OR(U223=6,U223=7),0,IF(NOT(X223),0,IF(T223&lt;=$T$1,HLOOKUP(U223,Ouderschapsverlof!$S$55:$W$57,3,FALSE),0)))</f>
        <v>0</v>
      </c>
      <c r="Z223" s="6">
        <f>IF(OR(U223=6,U223=7),0,IF(NOT(X223),IF(T223&lt;=$T$1,HLOOKUP(U223,Ouderschapsverlof!$S$55:$W$57,3,FALSE),0),0))</f>
        <v>0</v>
      </c>
      <c r="AB223" s="2">
        <f t="shared" si="83"/>
        <v>221</v>
      </c>
      <c r="AC223">
        <f t="shared" si="75"/>
        <v>3</v>
      </c>
      <c r="AD223" s="2">
        <f t="shared" si="76"/>
        <v>1</v>
      </c>
      <c r="AE223" s="2">
        <f t="shared" si="77"/>
        <v>1</v>
      </c>
      <c r="AF223" s="6" t="b">
        <f t="shared" si="78"/>
        <v>1</v>
      </c>
      <c r="AG223" s="6">
        <f>IF(OR(AC223=6,AC223=7),0,IF(NOT(AF223),0,IF(AB223&lt;=$AB$1,HLOOKUP(AC223,Ouderschapsverlof!$S$67:$W$69,3,FALSE),0)))</f>
        <v>0</v>
      </c>
      <c r="AH223" s="6">
        <f>IF(OR(AC223=6,AC223=7),0,IF(NOT(AF223),IF(AB223&lt;=$AB$1,HLOOKUP(AC223,Ouderschapsverlof!$S$67:$W$69,3,FALSE),0),0))</f>
        <v>0</v>
      </c>
    </row>
    <row r="224" spans="1:34" x14ac:dyDescent="0.3">
      <c r="A224" s="2">
        <f t="shared" si="79"/>
        <v>222</v>
      </c>
      <c r="B224">
        <f t="shared" si="80"/>
        <v>4</v>
      </c>
      <c r="C224" s="2">
        <f t="shared" si="63"/>
        <v>1</v>
      </c>
      <c r="D224" s="2">
        <f t="shared" si="64"/>
        <v>1</v>
      </c>
      <c r="E224" s="6" t="b">
        <f t="shared" si="65"/>
        <v>1</v>
      </c>
      <c r="F224" s="6">
        <f>IF(OR(B224=6,B224=7),0,IF(NOT(E224),0,IF(A224&lt;=$A$1,HLOOKUP(B224,Ouderschapsverlof!$S$28:$W$30,3,FALSE),0)))</f>
        <v>0</v>
      </c>
      <c r="G224" s="6">
        <f>IF(OR(B224=6,B224=7),0,IF(NOT(E224),IF(A224&lt;=$A$1,HLOOKUP(B224,Ouderschapsverlof!$S$28:$W$30,3,FALSE),0),0))</f>
        <v>0</v>
      </c>
      <c r="H224" s="7">
        <f t="shared" si="66"/>
        <v>0</v>
      </c>
      <c r="L224" s="2">
        <f t="shared" si="81"/>
        <v>222</v>
      </c>
      <c r="M224">
        <f t="shared" si="67"/>
        <v>4</v>
      </c>
      <c r="N224" s="2">
        <f t="shared" si="68"/>
        <v>1</v>
      </c>
      <c r="O224" s="2">
        <f t="shared" si="69"/>
        <v>1</v>
      </c>
      <c r="P224" s="6" t="b">
        <f t="shared" si="70"/>
        <v>1</v>
      </c>
      <c r="Q224" s="6">
        <f>IF(OR(M224=6,M224=7),0,IF(NOT(P224),0,IF(L224&lt;=$L$1,HLOOKUP(M224,Ouderschapsverlof!$S$40:$W$43,3,FALSE),0)))</f>
        <v>0</v>
      </c>
      <c r="R224" s="6">
        <f>IF(OR(M224=6,M224=7),0,IF(NOT(P224),IF(L224&lt;=$L$1,HLOOKUP(M224,Ouderschapsverlof!$S$40:$W$43,3,FALSE),0),0))</f>
        <v>0</v>
      </c>
      <c r="T224" s="2">
        <f t="shared" si="82"/>
        <v>222</v>
      </c>
      <c r="U224">
        <f t="shared" si="71"/>
        <v>4</v>
      </c>
      <c r="V224" s="2">
        <f t="shared" si="72"/>
        <v>1</v>
      </c>
      <c r="W224" s="2">
        <f t="shared" si="73"/>
        <v>1</v>
      </c>
      <c r="X224" s="6" t="b">
        <f t="shared" si="74"/>
        <v>1</v>
      </c>
      <c r="Y224" s="6">
        <f>IF(OR(U224=6,U224=7),0,IF(NOT(X224),0,IF(T224&lt;=$T$1,HLOOKUP(U224,Ouderschapsverlof!$S$55:$W$57,3,FALSE),0)))</f>
        <v>0</v>
      </c>
      <c r="Z224" s="6">
        <f>IF(OR(U224=6,U224=7),0,IF(NOT(X224),IF(T224&lt;=$T$1,HLOOKUP(U224,Ouderschapsverlof!$S$55:$W$57,3,FALSE),0),0))</f>
        <v>0</v>
      </c>
      <c r="AB224" s="2">
        <f t="shared" si="83"/>
        <v>222</v>
      </c>
      <c r="AC224">
        <f t="shared" si="75"/>
        <v>4</v>
      </c>
      <c r="AD224" s="2">
        <f t="shared" si="76"/>
        <v>1</v>
      </c>
      <c r="AE224" s="2">
        <f t="shared" si="77"/>
        <v>1</v>
      </c>
      <c r="AF224" s="6" t="b">
        <f t="shared" si="78"/>
        <v>1</v>
      </c>
      <c r="AG224" s="6">
        <f>IF(OR(AC224=6,AC224=7),0,IF(NOT(AF224),0,IF(AB224&lt;=$AB$1,HLOOKUP(AC224,Ouderschapsverlof!$S$67:$W$69,3,FALSE),0)))</f>
        <v>0</v>
      </c>
      <c r="AH224" s="6">
        <f>IF(OR(AC224=6,AC224=7),0,IF(NOT(AF224),IF(AB224&lt;=$AB$1,HLOOKUP(AC224,Ouderschapsverlof!$S$67:$W$69,3,FALSE),0),0))</f>
        <v>0</v>
      </c>
    </row>
    <row r="225" spans="1:34" x14ac:dyDescent="0.3">
      <c r="A225" s="2">
        <f t="shared" si="79"/>
        <v>223</v>
      </c>
      <c r="B225">
        <f t="shared" si="80"/>
        <v>5</v>
      </c>
      <c r="C225" s="2">
        <f t="shared" si="63"/>
        <v>1</v>
      </c>
      <c r="D225" s="2">
        <f t="shared" si="64"/>
        <v>1</v>
      </c>
      <c r="E225" s="6" t="b">
        <f t="shared" si="65"/>
        <v>1</v>
      </c>
      <c r="F225" s="6">
        <f>IF(OR(B225=6,B225=7),0,IF(NOT(E225),0,IF(A225&lt;=$A$1,HLOOKUP(B225,Ouderschapsverlof!$S$28:$W$30,3,FALSE),0)))</f>
        <v>0</v>
      </c>
      <c r="G225" s="6">
        <f>IF(OR(B225=6,B225=7),0,IF(NOT(E225),IF(A225&lt;=$A$1,HLOOKUP(B225,Ouderschapsverlof!$S$28:$W$30,3,FALSE),0),0))</f>
        <v>0</v>
      </c>
      <c r="H225" s="7">
        <f t="shared" si="66"/>
        <v>0</v>
      </c>
      <c r="L225" s="2">
        <f t="shared" si="81"/>
        <v>223</v>
      </c>
      <c r="M225">
        <f t="shared" si="67"/>
        <v>5</v>
      </c>
      <c r="N225" s="2">
        <f t="shared" si="68"/>
        <v>1</v>
      </c>
      <c r="O225" s="2">
        <f t="shared" si="69"/>
        <v>1</v>
      </c>
      <c r="P225" s="6" t="b">
        <f t="shared" si="70"/>
        <v>1</v>
      </c>
      <c r="Q225" s="6">
        <f>IF(OR(M225=6,M225=7),0,IF(NOT(P225),0,IF(L225&lt;=$L$1,HLOOKUP(M225,Ouderschapsverlof!$S$40:$W$43,3,FALSE),0)))</f>
        <v>0</v>
      </c>
      <c r="R225" s="6">
        <f>IF(OR(M225=6,M225=7),0,IF(NOT(P225),IF(L225&lt;=$L$1,HLOOKUP(M225,Ouderschapsverlof!$S$40:$W$43,3,FALSE),0),0))</f>
        <v>0</v>
      </c>
      <c r="T225" s="2">
        <f t="shared" si="82"/>
        <v>223</v>
      </c>
      <c r="U225">
        <f t="shared" si="71"/>
        <v>5</v>
      </c>
      <c r="V225" s="2">
        <f t="shared" si="72"/>
        <v>1</v>
      </c>
      <c r="W225" s="2">
        <f t="shared" si="73"/>
        <v>1</v>
      </c>
      <c r="X225" s="6" t="b">
        <f t="shared" si="74"/>
        <v>1</v>
      </c>
      <c r="Y225" s="6">
        <f>IF(OR(U225=6,U225=7),0,IF(NOT(X225),0,IF(T225&lt;=$T$1,HLOOKUP(U225,Ouderschapsverlof!$S$55:$W$57,3,FALSE),0)))</f>
        <v>0</v>
      </c>
      <c r="Z225" s="6">
        <f>IF(OR(U225=6,U225=7),0,IF(NOT(X225),IF(T225&lt;=$T$1,HLOOKUP(U225,Ouderschapsverlof!$S$55:$W$57,3,FALSE),0),0))</f>
        <v>0</v>
      </c>
      <c r="AB225" s="2">
        <f t="shared" si="83"/>
        <v>223</v>
      </c>
      <c r="AC225">
        <f t="shared" si="75"/>
        <v>5</v>
      </c>
      <c r="AD225" s="2">
        <f t="shared" si="76"/>
        <v>1</v>
      </c>
      <c r="AE225" s="2">
        <f t="shared" si="77"/>
        <v>1</v>
      </c>
      <c r="AF225" s="6" t="b">
        <f t="shared" si="78"/>
        <v>1</v>
      </c>
      <c r="AG225" s="6">
        <f>IF(OR(AC225=6,AC225=7),0,IF(NOT(AF225),0,IF(AB225&lt;=$AB$1,HLOOKUP(AC225,Ouderschapsverlof!$S$67:$W$69,3,FALSE),0)))</f>
        <v>0</v>
      </c>
      <c r="AH225" s="6">
        <f>IF(OR(AC225=6,AC225=7),0,IF(NOT(AF225),IF(AB225&lt;=$AB$1,HLOOKUP(AC225,Ouderschapsverlof!$S$67:$W$69,3,FALSE),0),0))</f>
        <v>0</v>
      </c>
    </row>
    <row r="226" spans="1:34" x14ac:dyDescent="0.3">
      <c r="A226" s="2">
        <f t="shared" si="79"/>
        <v>224</v>
      </c>
      <c r="B226">
        <f t="shared" si="80"/>
        <v>6</v>
      </c>
      <c r="C226" s="2">
        <f t="shared" si="63"/>
        <v>1</v>
      </c>
      <c r="D226" s="2">
        <f t="shared" si="64"/>
        <v>1</v>
      </c>
      <c r="E226" s="6" t="b">
        <f t="shared" si="65"/>
        <v>1</v>
      </c>
      <c r="F226" s="6">
        <f>IF(OR(B226=6,B226=7),0,IF(NOT(E226),0,IF(A226&lt;=$A$1,HLOOKUP(B226,Ouderschapsverlof!$S$28:$W$30,3,FALSE),0)))</f>
        <v>0</v>
      </c>
      <c r="G226" s="6">
        <f>IF(OR(B226=6,B226=7),0,IF(NOT(E226),IF(A226&lt;=$A$1,HLOOKUP(B226,Ouderschapsverlof!$S$28:$W$30,3,FALSE),0),0))</f>
        <v>0</v>
      </c>
      <c r="H226" s="7">
        <f t="shared" si="66"/>
        <v>0</v>
      </c>
      <c r="L226" s="2">
        <f t="shared" si="81"/>
        <v>224</v>
      </c>
      <c r="M226">
        <f t="shared" si="67"/>
        <v>6</v>
      </c>
      <c r="N226" s="2">
        <f t="shared" si="68"/>
        <v>1</v>
      </c>
      <c r="O226" s="2">
        <f t="shared" si="69"/>
        <v>1</v>
      </c>
      <c r="P226" s="6" t="b">
        <f t="shared" si="70"/>
        <v>1</v>
      </c>
      <c r="Q226" s="6">
        <f>IF(OR(M226=6,M226=7),0,IF(NOT(P226),0,IF(L226&lt;=$L$1,HLOOKUP(M226,Ouderschapsverlof!$S$40:$W$43,3,FALSE),0)))</f>
        <v>0</v>
      </c>
      <c r="R226" s="6">
        <f>IF(OR(M226=6,M226=7),0,IF(NOT(P226),IF(L226&lt;=$L$1,HLOOKUP(M226,Ouderschapsverlof!$S$40:$W$43,3,FALSE),0),0))</f>
        <v>0</v>
      </c>
      <c r="T226" s="2">
        <f t="shared" si="82"/>
        <v>224</v>
      </c>
      <c r="U226">
        <f t="shared" si="71"/>
        <v>6</v>
      </c>
      <c r="V226" s="2">
        <f t="shared" si="72"/>
        <v>1</v>
      </c>
      <c r="W226" s="2">
        <f t="shared" si="73"/>
        <v>1</v>
      </c>
      <c r="X226" s="6" t="b">
        <f t="shared" si="74"/>
        <v>1</v>
      </c>
      <c r="Y226" s="6">
        <f>IF(OR(U226=6,U226=7),0,IF(NOT(X226),0,IF(T226&lt;=$T$1,HLOOKUP(U226,Ouderschapsverlof!$S$55:$W$57,3,FALSE),0)))</f>
        <v>0</v>
      </c>
      <c r="Z226" s="6">
        <f>IF(OR(U226=6,U226=7),0,IF(NOT(X226),IF(T226&lt;=$T$1,HLOOKUP(U226,Ouderschapsverlof!$S$55:$W$57,3,FALSE),0),0))</f>
        <v>0</v>
      </c>
      <c r="AB226" s="2">
        <f t="shared" si="83"/>
        <v>224</v>
      </c>
      <c r="AC226">
        <f t="shared" si="75"/>
        <v>6</v>
      </c>
      <c r="AD226" s="2">
        <f t="shared" si="76"/>
        <v>1</v>
      </c>
      <c r="AE226" s="2">
        <f t="shared" si="77"/>
        <v>1</v>
      </c>
      <c r="AF226" s="6" t="b">
        <f t="shared" si="78"/>
        <v>1</v>
      </c>
      <c r="AG226" s="6">
        <f>IF(OR(AC226=6,AC226=7),0,IF(NOT(AF226),0,IF(AB226&lt;=$AB$1,HLOOKUP(AC226,Ouderschapsverlof!$S$67:$W$69,3,FALSE),0)))</f>
        <v>0</v>
      </c>
      <c r="AH226" s="6">
        <f>IF(OR(AC226=6,AC226=7),0,IF(NOT(AF226),IF(AB226&lt;=$AB$1,HLOOKUP(AC226,Ouderschapsverlof!$S$67:$W$69,3,FALSE),0),0))</f>
        <v>0</v>
      </c>
    </row>
    <row r="227" spans="1:34" x14ac:dyDescent="0.3">
      <c r="A227" s="2">
        <f t="shared" si="79"/>
        <v>225</v>
      </c>
      <c r="B227">
        <f t="shared" si="80"/>
        <v>7</v>
      </c>
      <c r="C227" s="2">
        <f t="shared" si="63"/>
        <v>1</v>
      </c>
      <c r="D227" s="2">
        <f t="shared" si="64"/>
        <v>1</v>
      </c>
      <c r="E227" s="6" t="b">
        <f t="shared" si="65"/>
        <v>1</v>
      </c>
      <c r="F227" s="6">
        <f>IF(OR(B227=6,B227=7),0,IF(NOT(E227),0,IF(A227&lt;=$A$1,HLOOKUP(B227,Ouderschapsverlof!$S$28:$W$30,3,FALSE),0)))</f>
        <v>0</v>
      </c>
      <c r="G227" s="6">
        <f>IF(OR(B227=6,B227=7),0,IF(NOT(E227),IF(A227&lt;=$A$1,HLOOKUP(B227,Ouderschapsverlof!$S$28:$W$30,3,FALSE),0),0))</f>
        <v>0</v>
      </c>
      <c r="H227" s="7">
        <f t="shared" si="66"/>
        <v>0</v>
      </c>
      <c r="L227" s="2">
        <f t="shared" si="81"/>
        <v>225</v>
      </c>
      <c r="M227">
        <f t="shared" si="67"/>
        <v>7</v>
      </c>
      <c r="N227" s="2">
        <f t="shared" si="68"/>
        <v>1</v>
      </c>
      <c r="O227" s="2">
        <f t="shared" si="69"/>
        <v>1</v>
      </c>
      <c r="P227" s="6" t="b">
        <f t="shared" si="70"/>
        <v>1</v>
      </c>
      <c r="Q227" s="6">
        <f>IF(OR(M227=6,M227=7),0,IF(NOT(P227),0,IF(L227&lt;=$L$1,HLOOKUP(M227,Ouderschapsverlof!$S$40:$W$43,3,FALSE),0)))</f>
        <v>0</v>
      </c>
      <c r="R227" s="6">
        <f>IF(OR(M227=6,M227=7),0,IF(NOT(P227),IF(L227&lt;=$L$1,HLOOKUP(M227,Ouderschapsverlof!$S$40:$W$43,3,FALSE),0),0))</f>
        <v>0</v>
      </c>
      <c r="T227" s="2">
        <f t="shared" si="82"/>
        <v>225</v>
      </c>
      <c r="U227">
        <f t="shared" si="71"/>
        <v>7</v>
      </c>
      <c r="V227" s="2">
        <f t="shared" si="72"/>
        <v>1</v>
      </c>
      <c r="W227" s="2">
        <f t="shared" si="73"/>
        <v>1</v>
      </c>
      <c r="X227" s="6" t="b">
        <f t="shared" si="74"/>
        <v>1</v>
      </c>
      <c r="Y227" s="6">
        <f>IF(OR(U227=6,U227=7),0,IF(NOT(X227),0,IF(T227&lt;=$T$1,HLOOKUP(U227,Ouderschapsverlof!$S$55:$W$57,3,FALSE),0)))</f>
        <v>0</v>
      </c>
      <c r="Z227" s="6">
        <f>IF(OR(U227=6,U227=7),0,IF(NOT(X227),IF(T227&lt;=$T$1,HLOOKUP(U227,Ouderschapsverlof!$S$55:$W$57,3,FALSE),0),0))</f>
        <v>0</v>
      </c>
      <c r="AB227" s="2">
        <f t="shared" si="83"/>
        <v>225</v>
      </c>
      <c r="AC227">
        <f t="shared" si="75"/>
        <v>7</v>
      </c>
      <c r="AD227" s="2">
        <f t="shared" si="76"/>
        <v>1</v>
      </c>
      <c r="AE227" s="2">
        <f t="shared" si="77"/>
        <v>1</v>
      </c>
      <c r="AF227" s="6" t="b">
        <f t="shared" si="78"/>
        <v>1</v>
      </c>
      <c r="AG227" s="6">
        <f>IF(OR(AC227=6,AC227=7),0,IF(NOT(AF227),0,IF(AB227&lt;=$AB$1,HLOOKUP(AC227,Ouderschapsverlof!$S$67:$W$69,3,FALSE),0)))</f>
        <v>0</v>
      </c>
      <c r="AH227" s="6">
        <f>IF(OR(AC227=6,AC227=7),0,IF(NOT(AF227),IF(AB227&lt;=$AB$1,HLOOKUP(AC227,Ouderschapsverlof!$S$67:$W$69,3,FALSE),0),0))</f>
        <v>0</v>
      </c>
    </row>
    <row r="228" spans="1:34" x14ac:dyDescent="0.3">
      <c r="A228" s="2">
        <f t="shared" si="79"/>
        <v>226</v>
      </c>
      <c r="B228">
        <f t="shared" si="80"/>
        <v>1</v>
      </c>
      <c r="C228" s="2">
        <f t="shared" si="63"/>
        <v>1</v>
      </c>
      <c r="D228" s="2">
        <f t="shared" si="64"/>
        <v>1</v>
      </c>
      <c r="E228" s="6" t="b">
        <f t="shared" si="65"/>
        <v>1</v>
      </c>
      <c r="F228" s="6">
        <f>IF(OR(B228=6,B228=7),0,IF(NOT(E228),0,IF(A228&lt;=$A$1,HLOOKUP(B228,Ouderschapsverlof!$S$28:$W$30,3,FALSE),0)))</f>
        <v>0</v>
      </c>
      <c r="G228" s="6">
        <f>IF(OR(B228=6,B228=7),0,IF(NOT(E228),IF(A228&lt;=$A$1,HLOOKUP(B228,Ouderschapsverlof!$S$28:$W$30,3,FALSE),0),0))</f>
        <v>0</v>
      </c>
      <c r="H228" s="7">
        <f t="shared" si="66"/>
        <v>0</v>
      </c>
      <c r="L228" s="2">
        <f t="shared" si="81"/>
        <v>226</v>
      </c>
      <c r="M228">
        <f t="shared" si="67"/>
        <v>1</v>
      </c>
      <c r="N228" s="2">
        <f t="shared" si="68"/>
        <v>1</v>
      </c>
      <c r="O228" s="2">
        <f t="shared" si="69"/>
        <v>1</v>
      </c>
      <c r="P228" s="6" t="b">
        <f t="shared" si="70"/>
        <v>1</v>
      </c>
      <c r="Q228" s="6">
        <f>IF(OR(M228=6,M228=7),0,IF(NOT(P228),0,IF(L228&lt;=$L$1,HLOOKUP(M228,Ouderschapsverlof!$S$40:$W$43,3,FALSE),0)))</f>
        <v>0</v>
      </c>
      <c r="R228" s="6">
        <f>IF(OR(M228=6,M228=7),0,IF(NOT(P228),IF(L228&lt;=$L$1,HLOOKUP(M228,Ouderschapsverlof!$S$40:$W$43,3,FALSE),0),0))</f>
        <v>0</v>
      </c>
      <c r="T228" s="2">
        <f t="shared" si="82"/>
        <v>226</v>
      </c>
      <c r="U228">
        <f t="shared" si="71"/>
        <v>1</v>
      </c>
      <c r="V228" s="2">
        <f t="shared" si="72"/>
        <v>1</v>
      </c>
      <c r="W228" s="2">
        <f t="shared" si="73"/>
        <v>1</v>
      </c>
      <c r="X228" s="6" t="b">
        <f t="shared" si="74"/>
        <v>1</v>
      </c>
      <c r="Y228" s="6">
        <f>IF(OR(U228=6,U228=7),0,IF(NOT(X228),0,IF(T228&lt;=$T$1,HLOOKUP(U228,Ouderschapsverlof!$S$55:$W$57,3,FALSE),0)))</f>
        <v>0</v>
      </c>
      <c r="Z228" s="6">
        <f>IF(OR(U228=6,U228=7),0,IF(NOT(X228),IF(T228&lt;=$T$1,HLOOKUP(U228,Ouderschapsverlof!$S$55:$W$57,3,FALSE),0),0))</f>
        <v>0</v>
      </c>
      <c r="AB228" s="2">
        <f t="shared" si="83"/>
        <v>226</v>
      </c>
      <c r="AC228">
        <f t="shared" si="75"/>
        <v>1</v>
      </c>
      <c r="AD228" s="2">
        <f t="shared" si="76"/>
        <v>1</v>
      </c>
      <c r="AE228" s="2">
        <f t="shared" si="77"/>
        <v>1</v>
      </c>
      <c r="AF228" s="6" t="b">
        <f t="shared" si="78"/>
        <v>1</v>
      </c>
      <c r="AG228" s="6">
        <f>IF(OR(AC228=6,AC228=7),0,IF(NOT(AF228),0,IF(AB228&lt;=$AB$1,HLOOKUP(AC228,Ouderschapsverlof!$S$67:$W$69,3,FALSE),0)))</f>
        <v>0</v>
      </c>
      <c r="AH228" s="6">
        <f>IF(OR(AC228=6,AC228=7),0,IF(NOT(AF228),IF(AB228&lt;=$AB$1,HLOOKUP(AC228,Ouderschapsverlof!$S$67:$W$69,3,FALSE),0),0))</f>
        <v>0</v>
      </c>
    </row>
    <row r="229" spans="1:34" x14ac:dyDescent="0.3">
      <c r="A229" s="2">
        <f t="shared" si="79"/>
        <v>227</v>
      </c>
      <c r="B229">
        <f t="shared" si="80"/>
        <v>2</v>
      </c>
      <c r="C229" s="2">
        <f t="shared" si="63"/>
        <v>1</v>
      </c>
      <c r="D229" s="2">
        <f t="shared" si="64"/>
        <v>1</v>
      </c>
      <c r="E229" s="6" t="b">
        <f t="shared" si="65"/>
        <v>1</v>
      </c>
      <c r="F229" s="6">
        <f>IF(OR(B229=6,B229=7),0,IF(NOT(E229),0,IF(A229&lt;=$A$1,HLOOKUP(B229,Ouderschapsverlof!$S$28:$W$30,3,FALSE),0)))</f>
        <v>0</v>
      </c>
      <c r="G229" s="6">
        <f>IF(OR(B229=6,B229=7),0,IF(NOT(E229),IF(A229&lt;=$A$1,HLOOKUP(B229,Ouderschapsverlof!$S$28:$W$30,3,FALSE),0),0))</f>
        <v>0</v>
      </c>
      <c r="H229" s="7">
        <f t="shared" si="66"/>
        <v>0</v>
      </c>
      <c r="L229" s="2">
        <f t="shared" si="81"/>
        <v>227</v>
      </c>
      <c r="M229">
        <f t="shared" si="67"/>
        <v>2</v>
      </c>
      <c r="N229" s="2">
        <f t="shared" si="68"/>
        <v>1</v>
      </c>
      <c r="O229" s="2">
        <f t="shared" si="69"/>
        <v>1</v>
      </c>
      <c r="P229" s="6" t="b">
        <f t="shared" si="70"/>
        <v>1</v>
      </c>
      <c r="Q229" s="6">
        <f>IF(OR(M229=6,M229=7),0,IF(NOT(P229),0,IF(L229&lt;=$L$1,HLOOKUP(M229,Ouderschapsverlof!$S$40:$W$43,3,FALSE),0)))</f>
        <v>0</v>
      </c>
      <c r="R229" s="6">
        <f>IF(OR(M229=6,M229=7),0,IF(NOT(P229),IF(L229&lt;=$L$1,HLOOKUP(M229,Ouderschapsverlof!$S$40:$W$43,3,FALSE),0),0))</f>
        <v>0</v>
      </c>
      <c r="T229" s="2">
        <f t="shared" si="82"/>
        <v>227</v>
      </c>
      <c r="U229">
        <f t="shared" si="71"/>
        <v>2</v>
      </c>
      <c r="V229" s="2">
        <f t="shared" si="72"/>
        <v>1</v>
      </c>
      <c r="W229" s="2">
        <f t="shared" si="73"/>
        <v>1</v>
      </c>
      <c r="X229" s="6" t="b">
        <f t="shared" si="74"/>
        <v>1</v>
      </c>
      <c r="Y229" s="6">
        <f>IF(OR(U229=6,U229=7),0,IF(NOT(X229),0,IF(T229&lt;=$T$1,HLOOKUP(U229,Ouderschapsverlof!$S$55:$W$57,3,FALSE),0)))</f>
        <v>0</v>
      </c>
      <c r="Z229" s="6">
        <f>IF(OR(U229=6,U229=7),0,IF(NOT(X229),IF(T229&lt;=$T$1,HLOOKUP(U229,Ouderschapsverlof!$S$55:$W$57,3,FALSE),0),0))</f>
        <v>0</v>
      </c>
      <c r="AB229" s="2">
        <f t="shared" si="83"/>
        <v>227</v>
      </c>
      <c r="AC229">
        <f t="shared" si="75"/>
        <v>2</v>
      </c>
      <c r="AD229" s="2">
        <f t="shared" si="76"/>
        <v>1</v>
      </c>
      <c r="AE229" s="2">
        <f t="shared" si="77"/>
        <v>1</v>
      </c>
      <c r="AF229" s="6" t="b">
        <f t="shared" si="78"/>
        <v>1</v>
      </c>
      <c r="AG229" s="6">
        <f>IF(OR(AC229=6,AC229=7),0,IF(NOT(AF229),0,IF(AB229&lt;=$AB$1,HLOOKUP(AC229,Ouderschapsverlof!$S$67:$W$69,3,FALSE),0)))</f>
        <v>0</v>
      </c>
      <c r="AH229" s="6">
        <f>IF(OR(AC229=6,AC229=7),0,IF(NOT(AF229),IF(AB229&lt;=$AB$1,HLOOKUP(AC229,Ouderschapsverlof!$S$67:$W$69,3,FALSE),0),0))</f>
        <v>0</v>
      </c>
    </row>
    <row r="230" spans="1:34" x14ac:dyDescent="0.3">
      <c r="A230" s="2">
        <f t="shared" si="79"/>
        <v>228</v>
      </c>
      <c r="B230">
        <f t="shared" si="80"/>
        <v>3</v>
      </c>
      <c r="C230" s="2">
        <f t="shared" si="63"/>
        <v>1</v>
      </c>
      <c r="D230" s="2">
        <f t="shared" si="64"/>
        <v>1</v>
      </c>
      <c r="E230" s="6" t="b">
        <f t="shared" si="65"/>
        <v>1</v>
      </c>
      <c r="F230" s="6">
        <f>IF(OR(B230=6,B230=7),0,IF(NOT(E230),0,IF(A230&lt;=$A$1,HLOOKUP(B230,Ouderschapsverlof!$S$28:$W$30,3,FALSE),0)))</f>
        <v>0</v>
      </c>
      <c r="G230" s="6">
        <f>IF(OR(B230=6,B230=7),0,IF(NOT(E230),IF(A230&lt;=$A$1,HLOOKUP(B230,Ouderschapsverlof!$S$28:$W$30,3,FALSE),0),0))</f>
        <v>0</v>
      </c>
      <c r="H230" s="7">
        <f t="shared" si="66"/>
        <v>0</v>
      </c>
      <c r="L230" s="2">
        <f t="shared" si="81"/>
        <v>228</v>
      </c>
      <c r="M230">
        <f t="shared" si="67"/>
        <v>3</v>
      </c>
      <c r="N230" s="2">
        <f t="shared" si="68"/>
        <v>1</v>
      </c>
      <c r="O230" s="2">
        <f t="shared" si="69"/>
        <v>1</v>
      </c>
      <c r="P230" s="6" t="b">
        <f t="shared" si="70"/>
        <v>1</v>
      </c>
      <c r="Q230" s="6">
        <f>IF(OR(M230=6,M230=7),0,IF(NOT(P230),0,IF(L230&lt;=$L$1,HLOOKUP(M230,Ouderschapsverlof!$S$40:$W$43,3,FALSE),0)))</f>
        <v>0</v>
      </c>
      <c r="R230" s="6">
        <f>IF(OR(M230=6,M230=7),0,IF(NOT(P230),IF(L230&lt;=$L$1,HLOOKUP(M230,Ouderschapsverlof!$S$40:$W$43,3,FALSE),0),0))</f>
        <v>0</v>
      </c>
      <c r="T230" s="2">
        <f t="shared" si="82"/>
        <v>228</v>
      </c>
      <c r="U230">
        <f t="shared" si="71"/>
        <v>3</v>
      </c>
      <c r="V230" s="2">
        <f t="shared" si="72"/>
        <v>1</v>
      </c>
      <c r="W230" s="2">
        <f t="shared" si="73"/>
        <v>1</v>
      </c>
      <c r="X230" s="6" t="b">
        <f t="shared" si="74"/>
        <v>1</v>
      </c>
      <c r="Y230" s="6">
        <f>IF(OR(U230=6,U230=7),0,IF(NOT(X230),0,IF(T230&lt;=$T$1,HLOOKUP(U230,Ouderschapsverlof!$S$55:$W$57,3,FALSE),0)))</f>
        <v>0</v>
      </c>
      <c r="Z230" s="6">
        <f>IF(OR(U230=6,U230=7),0,IF(NOT(X230),IF(T230&lt;=$T$1,HLOOKUP(U230,Ouderschapsverlof!$S$55:$W$57,3,FALSE),0),0))</f>
        <v>0</v>
      </c>
      <c r="AB230" s="2">
        <f t="shared" si="83"/>
        <v>228</v>
      </c>
      <c r="AC230">
        <f t="shared" si="75"/>
        <v>3</v>
      </c>
      <c r="AD230" s="2">
        <f t="shared" si="76"/>
        <v>1</v>
      </c>
      <c r="AE230" s="2">
        <f t="shared" si="77"/>
        <v>1</v>
      </c>
      <c r="AF230" s="6" t="b">
        <f t="shared" si="78"/>
        <v>1</v>
      </c>
      <c r="AG230" s="6">
        <f>IF(OR(AC230=6,AC230=7),0,IF(NOT(AF230),0,IF(AB230&lt;=$AB$1,HLOOKUP(AC230,Ouderschapsverlof!$S$67:$W$69,3,FALSE),0)))</f>
        <v>0</v>
      </c>
      <c r="AH230" s="6">
        <f>IF(OR(AC230=6,AC230=7),0,IF(NOT(AF230),IF(AB230&lt;=$AB$1,HLOOKUP(AC230,Ouderschapsverlof!$S$67:$W$69,3,FALSE),0),0))</f>
        <v>0</v>
      </c>
    </row>
    <row r="231" spans="1:34" x14ac:dyDescent="0.3">
      <c r="A231" s="2">
        <f t="shared" si="79"/>
        <v>229</v>
      </c>
      <c r="B231">
        <f t="shared" si="80"/>
        <v>4</v>
      </c>
      <c r="C231" s="2">
        <f t="shared" si="63"/>
        <v>1</v>
      </c>
      <c r="D231" s="2">
        <f t="shared" si="64"/>
        <v>1</v>
      </c>
      <c r="E231" s="6" t="b">
        <f t="shared" si="65"/>
        <v>1</v>
      </c>
      <c r="F231" s="6">
        <f>IF(OR(B231=6,B231=7),0,IF(NOT(E231),0,IF(A231&lt;=$A$1,HLOOKUP(B231,Ouderschapsverlof!$S$28:$W$30,3,FALSE),0)))</f>
        <v>0</v>
      </c>
      <c r="G231" s="6">
        <f>IF(OR(B231=6,B231=7),0,IF(NOT(E231),IF(A231&lt;=$A$1,HLOOKUP(B231,Ouderschapsverlof!$S$28:$W$30,3,FALSE),0),0))</f>
        <v>0</v>
      </c>
      <c r="H231" s="7">
        <f t="shared" si="66"/>
        <v>0</v>
      </c>
      <c r="L231" s="2">
        <f t="shared" si="81"/>
        <v>229</v>
      </c>
      <c r="M231">
        <f t="shared" si="67"/>
        <v>4</v>
      </c>
      <c r="N231" s="2">
        <f t="shared" si="68"/>
        <v>1</v>
      </c>
      <c r="O231" s="2">
        <f t="shared" si="69"/>
        <v>1</v>
      </c>
      <c r="P231" s="6" t="b">
        <f t="shared" si="70"/>
        <v>1</v>
      </c>
      <c r="Q231" s="6">
        <f>IF(OR(M231=6,M231=7),0,IF(NOT(P231),0,IF(L231&lt;=$L$1,HLOOKUP(M231,Ouderschapsverlof!$S$40:$W$43,3,FALSE),0)))</f>
        <v>0</v>
      </c>
      <c r="R231" s="6">
        <f>IF(OR(M231=6,M231=7),0,IF(NOT(P231),IF(L231&lt;=$L$1,HLOOKUP(M231,Ouderschapsverlof!$S$40:$W$43,3,FALSE),0),0))</f>
        <v>0</v>
      </c>
      <c r="T231" s="2">
        <f t="shared" si="82"/>
        <v>229</v>
      </c>
      <c r="U231">
        <f t="shared" si="71"/>
        <v>4</v>
      </c>
      <c r="V231" s="2">
        <f t="shared" si="72"/>
        <v>1</v>
      </c>
      <c r="W231" s="2">
        <f t="shared" si="73"/>
        <v>1</v>
      </c>
      <c r="X231" s="6" t="b">
        <f t="shared" si="74"/>
        <v>1</v>
      </c>
      <c r="Y231" s="6">
        <f>IF(OR(U231=6,U231=7),0,IF(NOT(X231),0,IF(T231&lt;=$T$1,HLOOKUP(U231,Ouderschapsverlof!$S$55:$W$57,3,FALSE),0)))</f>
        <v>0</v>
      </c>
      <c r="Z231" s="6">
        <f>IF(OR(U231=6,U231=7),0,IF(NOT(X231),IF(T231&lt;=$T$1,HLOOKUP(U231,Ouderschapsverlof!$S$55:$W$57,3,FALSE),0),0))</f>
        <v>0</v>
      </c>
      <c r="AB231" s="2">
        <f t="shared" si="83"/>
        <v>229</v>
      </c>
      <c r="AC231">
        <f t="shared" si="75"/>
        <v>4</v>
      </c>
      <c r="AD231" s="2">
        <f t="shared" si="76"/>
        <v>1</v>
      </c>
      <c r="AE231" s="2">
        <f t="shared" si="77"/>
        <v>1</v>
      </c>
      <c r="AF231" s="6" t="b">
        <f t="shared" si="78"/>
        <v>1</v>
      </c>
      <c r="AG231" s="6">
        <f>IF(OR(AC231=6,AC231=7),0,IF(NOT(AF231),0,IF(AB231&lt;=$AB$1,HLOOKUP(AC231,Ouderschapsverlof!$S$67:$W$69,3,FALSE),0)))</f>
        <v>0</v>
      </c>
      <c r="AH231" s="6">
        <f>IF(OR(AC231=6,AC231=7),0,IF(NOT(AF231),IF(AB231&lt;=$AB$1,HLOOKUP(AC231,Ouderschapsverlof!$S$67:$W$69,3,FALSE),0),0))</f>
        <v>0</v>
      </c>
    </row>
    <row r="232" spans="1:34" x14ac:dyDescent="0.3">
      <c r="A232" s="2">
        <f t="shared" si="79"/>
        <v>230</v>
      </c>
      <c r="B232">
        <f t="shared" si="80"/>
        <v>5</v>
      </c>
      <c r="C232" s="2">
        <f t="shared" si="63"/>
        <v>1</v>
      </c>
      <c r="D232" s="2">
        <f t="shared" si="64"/>
        <v>1</v>
      </c>
      <c r="E232" s="6" t="b">
        <f t="shared" si="65"/>
        <v>1</v>
      </c>
      <c r="F232" s="6">
        <f>IF(OR(B232=6,B232=7),0,IF(NOT(E232),0,IF(A232&lt;=$A$1,HLOOKUP(B232,Ouderschapsverlof!$S$28:$W$30,3,FALSE),0)))</f>
        <v>0</v>
      </c>
      <c r="G232" s="6">
        <f>IF(OR(B232=6,B232=7),0,IF(NOT(E232),IF(A232&lt;=$A$1,HLOOKUP(B232,Ouderschapsverlof!$S$28:$W$30,3,FALSE),0),0))</f>
        <v>0</v>
      </c>
      <c r="H232" s="7">
        <f t="shared" si="66"/>
        <v>0</v>
      </c>
      <c r="L232" s="2">
        <f t="shared" si="81"/>
        <v>230</v>
      </c>
      <c r="M232">
        <f t="shared" si="67"/>
        <v>5</v>
      </c>
      <c r="N232" s="2">
        <f t="shared" si="68"/>
        <v>1</v>
      </c>
      <c r="O232" s="2">
        <f t="shared" si="69"/>
        <v>1</v>
      </c>
      <c r="P232" s="6" t="b">
        <f t="shared" si="70"/>
        <v>1</v>
      </c>
      <c r="Q232" s="6">
        <f>IF(OR(M232=6,M232=7),0,IF(NOT(P232),0,IF(L232&lt;=$L$1,HLOOKUP(M232,Ouderschapsverlof!$S$40:$W$43,3,FALSE),0)))</f>
        <v>0</v>
      </c>
      <c r="R232" s="6">
        <f>IF(OR(M232=6,M232=7),0,IF(NOT(P232),IF(L232&lt;=$L$1,HLOOKUP(M232,Ouderschapsverlof!$S$40:$W$43,3,FALSE),0),0))</f>
        <v>0</v>
      </c>
      <c r="T232" s="2">
        <f t="shared" si="82"/>
        <v>230</v>
      </c>
      <c r="U232">
        <f t="shared" si="71"/>
        <v>5</v>
      </c>
      <c r="V232" s="2">
        <f t="shared" si="72"/>
        <v>1</v>
      </c>
      <c r="W232" s="2">
        <f t="shared" si="73"/>
        <v>1</v>
      </c>
      <c r="X232" s="6" t="b">
        <f t="shared" si="74"/>
        <v>1</v>
      </c>
      <c r="Y232" s="6">
        <f>IF(OR(U232=6,U232=7),0,IF(NOT(X232),0,IF(T232&lt;=$T$1,HLOOKUP(U232,Ouderschapsverlof!$S$55:$W$57,3,FALSE),0)))</f>
        <v>0</v>
      </c>
      <c r="Z232" s="6">
        <f>IF(OR(U232=6,U232=7),0,IF(NOT(X232),IF(T232&lt;=$T$1,HLOOKUP(U232,Ouderschapsverlof!$S$55:$W$57,3,FALSE),0),0))</f>
        <v>0</v>
      </c>
      <c r="AB232" s="2">
        <f t="shared" si="83"/>
        <v>230</v>
      </c>
      <c r="AC232">
        <f t="shared" si="75"/>
        <v>5</v>
      </c>
      <c r="AD232" s="2">
        <f t="shared" si="76"/>
        <v>1</v>
      </c>
      <c r="AE232" s="2">
        <f t="shared" si="77"/>
        <v>1</v>
      </c>
      <c r="AF232" s="6" t="b">
        <f t="shared" si="78"/>
        <v>1</v>
      </c>
      <c r="AG232" s="6">
        <f>IF(OR(AC232=6,AC232=7),0,IF(NOT(AF232),0,IF(AB232&lt;=$AB$1,HLOOKUP(AC232,Ouderschapsverlof!$S$67:$W$69,3,FALSE),0)))</f>
        <v>0</v>
      </c>
      <c r="AH232" s="6">
        <f>IF(OR(AC232=6,AC232=7),0,IF(NOT(AF232),IF(AB232&lt;=$AB$1,HLOOKUP(AC232,Ouderschapsverlof!$S$67:$W$69,3,FALSE),0),0))</f>
        <v>0</v>
      </c>
    </row>
    <row r="233" spans="1:34" x14ac:dyDescent="0.3">
      <c r="A233" s="2">
        <f t="shared" si="79"/>
        <v>231</v>
      </c>
      <c r="B233">
        <f t="shared" si="80"/>
        <v>6</v>
      </c>
      <c r="C233" s="2">
        <f t="shared" si="63"/>
        <v>1</v>
      </c>
      <c r="D233" s="2">
        <f t="shared" si="64"/>
        <v>1</v>
      </c>
      <c r="E233" s="6" t="b">
        <f t="shared" si="65"/>
        <v>1</v>
      </c>
      <c r="F233" s="6">
        <f>IF(OR(B233=6,B233=7),0,IF(NOT(E233),0,IF(A233&lt;=$A$1,HLOOKUP(B233,Ouderschapsverlof!$S$28:$W$30,3,FALSE),0)))</f>
        <v>0</v>
      </c>
      <c r="G233" s="6">
        <f>IF(OR(B233=6,B233=7),0,IF(NOT(E233),IF(A233&lt;=$A$1,HLOOKUP(B233,Ouderschapsverlof!$S$28:$W$30,3,FALSE),0),0))</f>
        <v>0</v>
      </c>
      <c r="H233" s="7">
        <f t="shared" si="66"/>
        <v>0</v>
      </c>
      <c r="L233" s="2">
        <f t="shared" si="81"/>
        <v>231</v>
      </c>
      <c r="M233">
        <f t="shared" si="67"/>
        <v>6</v>
      </c>
      <c r="N233" s="2">
        <f t="shared" si="68"/>
        <v>1</v>
      </c>
      <c r="O233" s="2">
        <f t="shared" si="69"/>
        <v>1</v>
      </c>
      <c r="P233" s="6" t="b">
        <f t="shared" si="70"/>
        <v>1</v>
      </c>
      <c r="Q233" s="6">
        <f>IF(OR(M233=6,M233=7),0,IF(NOT(P233),0,IF(L233&lt;=$L$1,HLOOKUP(M233,Ouderschapsverlof!$S$40:$W$43,3,FALSE),0)))</f>
        <v>0</v>
      </c>
      <c r="R233" s="6">
        <f>IF(OR(M233=6,M233=7),0,IF(NOT(P233),IF(L233&lt;=$L$1,HLOOKUP(M233,Ouderschapsverlof!$S$40:$W$43,3,FALSE),0),0))</f>
        <v>0</v>
      </c>
      <c r="T233" s="2">
        <f t="shared" si="82"/>
        <v>231</v>
      </c>
      <c r="U233">
        <f t="shared" si="71"/>
        <v>6</v>
      </c>
      <c r="V233" s="2">
        <f t="shared" si="72"/>
        <v>1</v>
      </c>
      <c r="W233" s="2">
        <f t="shared" si="73"/>
        <v>1</v>
      </c>
      <c r="X233" s="6" t="b">
        <f t="shared" si="74"/>
        <v>1</v>
      </c>
      <c r="Y233" s="6">
        <f>IF(OR(U233=6,U233=7),0,IF(NOT(X233),0,IF(T233&lt;=$T$1,HLOOKUP(U233,Ouderschapsverlof!$S$55:$W$57,3,FALSE),0)))</f>
        <v>0</v>
      </c>
      <c r="Z233" s="6">
        <f>IF(OR(U233=6,U233=7),0,IF(NOT(X233),IF(T233&lt;=$T$1,HLOOKUP(U233,Ouderschapsverlof!$S$55:$W$57,3,FALSE),0),0))</f>
        <v>0</v>
      </c>
      <c r="AB233" s="2">
        <f t="shared" si="83"/>
        <v>231</v>
      </c>
      <c r="AC233">
        <f t="shared" si="75"/>
        <v>6</v>
      </c>
      <c r="AD233" s="2">
        <f t="shared" si="76"/>
        <v>1</v>
      </c>
      <c r="AE233" s="2">
        <f t="shared" si="77"/>
        <v>1</v>
      </c>
      <c r="AF233" s="6" t="b">
        <f t="shared" si="78"/>
        <v>1</v>
      </c>
      <c r="AG233" s="6">
        <f>IF(OR(AC233=6,AC233=7),0,IF(NOT(AF233),0,IF(AB233&lt;=$AB$1,HLOOKUP(AC233,Ouderschapsverlof!$S$67:$W$69,3,FALSE),0)))</f>
        <v>0</v>
      </c>
      <c r="AH233" s="6">
        <f>IF(OR(AC233=6,AC233=7),0,IF(NOT(AF233),IF(AB233&lt;=$AB$1,HLOOKUP(AC233,Ouderschapsverlof!$S$67:$W$69,3,FALSE),0),0))</f>
        <v>0</v>
      </c>
    </row>
    <row r="234" spans="1:34" x14ac:dyDescent="0.3">
      <c r="A234" s="2">
        <f t="shared" si="79"/>
        <v>232</v>
      </c>
      <c r="B234">
        <f t="shared" si="80"/>
        <v>7</v>
      </c>
      <c r="C234" s="2">
        <f t="shared" si="63"/>
        <v>1</v>
      </c>
      <c r="D234" s="2">
        <f t="shared" si="64"/>
        <v>1</v>
      </c>
      <c r="E234" s="6" t="b">
        <f t="shared" si="65"/>
        <v>1</v>
      </c>
      <c r="F234" s="6">
        <f>IF(OR(B234=6,B234=7),0,IF(NOT(E234),0,IF(A234&lt;=$A$1,HLOOKUP(B234,Ouderschapsverlof!$S$28:$W$30,3,FALSE),0)))</f>
        <v>0</v>
      </c>
      <c r="G234" s="6">
        <f>IF(OR(B234=6,B234=7),0,IF(NOT(E234),IF(A234&lt;=$A$1,HLOOKUP(B234,Ouderschapsverlof!$S$28:$W$30,3,FALSE),0),0))</f>
        <v>0</v>
      </c>
      <c r="H234" s="7">
        <f t="shared" si="66"/>
        <v>0</v>
      </c>
      <c r="L234" s="2">
        <f t="shared" si="81"/>
        <v>232</v>
      </c>
      <c r="M234">
        <f t="shared" si="67"/>
        <v>7</v>
      </c>
      <c r="N234" s="2">
        <f t="shared" si="68"/>
        <v>1</v>
      </c>
      <c r="O234" s="2">
        <f t="shared" si="69"/>
        <v>1</v>
      </c>
      <c r="P234" s="6" t="b">
        <f t="shared" si="70"/>
        <v>1</v>
      </c>
      <c r="Q234" s="6">
        <f>IF(OR(M234=6,M234=7),0,IF(NOT(P234),0,IF(L234&lt;=$L$1,HLOOKUP(M234,Ouderschapsverlof!$S$40:$W$43,3,FALSE),0)))</f>
        <v>0</v>
      </c>
      <c r="R234" s="6">
        <f>IF(OR(M234=6,M234=7),0,IF(NOT(P234),IF(L234&lt;=$L$1,HLOOKUP(M234,Ouderschapsverlof!$S$40:$W$43,3,FALSE),0),0))</f>
        <v>0</v>
      </c>
      <c r="T234" s="2">
        <f t="shared" si="82"/>
        <v>232</v>
      </c>
      <c r="U234">
        <f t="shared" si="71"/>
        <v>7</v>
      </c>
      <c r="V234" s="2">
        <f t="shared" si="72"/>
        <v>1</v>
      </c>
      <c r="W234" s="2">
        <f t="shared" si="73"/>
        <v>1</v>
      </c>
      <c r="X234" s="6" t="b">
        <f t="shared" si="74"/>
        <v>1</v>
      </c>
      <c r="Y234" s="6">
        <f>IF(OR(U234=6,U234=7),0,IF(NOT(X234),0,IF(T234&lt;=$T$1,HLOOKUP(U234,Ouderschapsverlof!$S$55:$W$57,3,FALSE),0)))</f>
        <v>0</v>
      </c>
      <c r="Z234" s="6">
        <f>IF(OR(U234=6,U234=7),0,IF(NOT(X234),IF(T234&lt;=$T$1,HLOOKUP(U234,Ouderschapsverlof!$S$55:$W$57,3,FALSE),0),0))</f>
        <v>0</v>
      </c>
      <c r="AB234" s="2">
        <f t="shared" si="83"/>
        <v>232</v>
      </c>
      <c r="AC234">
        <f t="shared" si="75"/>
        <v>7</v>
      </c>
      <c r="AD234" s="2">
        <f t="shared" si="76"/>
        <v>1</v>
      </c>
      <c r="AE234" s="2">
        <f t="shared" si="77"/>
        <v>1</v>
      </c>
      <c r="AF234" s="6" t="b">
        <f t="shared" si="78"/>
        <v>1</v>
      </c>
      <c r="AG234" s="6">
        <f>IF(OR(AC234=6,AC234=7),0,IF(NOT(AF234),0,IF(AB234&lt;=$AB$1,HLOOKUP(AC234,Ouderschapsverlof!$S$67:$W$69,3,FALSE),0)))</f>
        <v>0</v>
      </c>
      <c r="AH234" s="6">
        <f>IF(OR(AC234=6,AC234=7),0,IF(NOT(AF234),IF(AB234&lt;=$AB$1,HLOOKUP(AC234,Ouderschapsverlof!$S$67:$W$69,3,FALSE),0),0))</f>
        <v>0</v>
      </c>
    </row>
    <row r="235" spans="1:34" x14ac:dyDescent="0.3">
      <c r="A235" s="2">
        <f t="shared" si="79"/>
        <v>233</v>
      </c>
      <c r="B235">
        <f t="shared" si="80"/>
        <v>1</v>
      </c>
      <c r="C235" s="2">
        <f t="shared" si="63"/>
        <v>1</v>
      </c>
      <c r="D235" s="2">
        <f t="shared" si="64"/>
        <v>1</v>
      </c>
      <c r="E235" s="6" t="b">
        <f t="shared" si="65"/>
        <v>1</v>
      </c>
      <c r="F235" s="6">
        <f>IF(OR(B235=6,B235=7),0,IF(NOT(E235),0,IF(A235&lt;=$A$1,HLOOKUP(B235,Ouderschapsverlof!$S$28:$W$30,3,FALSE),0)))</f>
        <v>0</v>
      </c>
      <c r="G235" s="6">
        <f>IF(OR(B235=6,B235=7),0,IF(NOT(E235),IF(A235&lt;=$A$1,HLOOKUP(B235,Ouderschapsverlof!$S$28:$W$30,3,FALSE),0),0))</f>
        <v>0</v>
      </c>
      <c r="H235" s="7">
        <f t="shared" si="66"/>
        <v>0</v>
      </c>
      <c r="L235" s="2">
        <f t="shared" si="81"/>
        <v>233</v>
      </c>
      <c r="M235">
        <f t="shared" si="67"/>
        <v>1</v>
      </c>
      <c r="N235" s="2">
        <f t="shared" si="68"/>
        <v>1</v>
      </c>
      <c r="O235" s="2">
        <f t="shared" si="69"/>
        <v>1</v>
      </c>
      <c r="P235" s="6" t="b">
        <f t="shared" si="70"/>
        <v>1</v>
      </c>
      <c r="Q235" s="6">
        <f>IF(OR(M235=6,M235=7),0,IF(NOT(P235),0,IF(L235&lt;=$L$1,HLOOKUP(M235,Ouderschapsverlof!$S$40:$W$43,3,FALSE),0)))</f>
        <v>0</v>
      </c>
      <c r="R235" s="6">
        <f>IF(OR(M235=6,M235=7),0,IF(NOT(P235),IF(L235&lt;=$L$1,HLOOKUP(M235,Ouderschapsverlof!$S$40:$W$43,3,FALSE),0),0))</f>
        <v>0</v>
      </c>
      <c r="T235" s="2">
        <f t="shared" si="82"/>
        <v>233</v>
      </c>
      <c r="U235">
        <f t="shared" si="71"/>
        <v>1</v>
      </c>
      <c r="V235" s="2">
        <f t="shared" si="72"/>
        <v>1</v>
      </c>
      <c r="W235" s="2">
        <f t="shared" si="73"/>
        <v>1</v>
      </c>
      <c r="X235" s="6" t="b">
        <f t="shared" si="74"/>
        <v>1</v>
      </c>
      <c r="Y235" s="6">
        <f>IF(OR(U235=6,U235=7),0,IF(NOT(X235),0,IF(T235&lt;=$T$1,HLOOKUP(U235,Ouderschapsverlof!$S$55:$W$57,3,FALSE),0)))</f>
        <v>0</v>
      </c>
      <c r="Z235" s="6">
        <f>IF(OR(U235=6,U235=7),0,IF(NOT(X235),IF(T235&lt;=$T$1,HLOOKUP(U235,Ouderschapsverlof!$S$55:$W$57,3,FALSE),0),0))</f>
        <v>0</v>
      </c>
      <c r="AB235" s="2">
        <f t="shared" si="83"/>
        <v>233</v>
      </c>
      <c r="AC235">
        <f t="shared" si="75"/>
        <v>1</v>
      </c>
      <c r="AD235" s="2">
        <f t="shared" si="76"/>
        <v>1</v>
      </c>
      <c r="AE235" s="2">
        <f t="shared" si="77"/>
        <v>1</v>
      </c>
      <c r="AF235" s="6" t="b">
        <f t="shared" si="78"/>
        <v>1</v>
      </c>
      <c r="AG235" s="6">
        <f>IF(OR(AC235=6,AC235=7),0,IF(NOT(AF235),0,IF(AB235&lt;=$AB$1,HLOOKUP(AC235,Ouderschapsverlof!$S$67:$W$69,3,FALSE),0)))</f>
        <v>0</v>
      </c>
      <c r="AH235" s="6">
        <f>IF(OR(AC235=6,AC235=7),0,IF(NOT(AF235),IF(AB235&lt;=$AB$1,HLOOKUP(AC235,Ouderschapsverlof!$S$67:$W$69,3,FALSE),0),0))</f>
        <v>0</v>
      </c>
    </row>
    <row r="236" spans="1:34" x14ac:dyDescent="0.3">
      <c r="A236" s="2">
        <f t="shared" si="79"/>
        <v>234</v>
      </c>
      <c r="B236">
        <f t="shared" si="80"/>
        <v>2</v>
      </c>
      <c r="C236" s="2">
        <f t="shared" si="63"/>
        <v>1</v>
      </c>
      <c r="D236" s="2">
        <f t="shared" si="64"/>
        <v>1</v>
      </c>
      <c r="E236" s="6" t="b">
        <f t="shared" si="65"/>
        <v>1</v>
      </c>
      <c r="F236" s="6">
        <f>IF(OR(B236=6,B236=7),0,IF(NOT(E236),0,IF(A236&lt;=$A$1,HLOOKUP(B236,Ouderschapsverlof!$S$28:$W$30,3,FALSE),0)))</f>
        <v>0</v>
      </c>
      <c r="G236" s="6">
        <f>IF(OR(B236=6,B236=7),0,IF(NOT(E236),IF(A236&lt;=$A$1,HLOOKUP(B236,Ouderschapsverlof!$S$28:$W$30,3,FALSE),0),0))</f>
        <v>0</v>
      </c>
      <c r="H236" s="7">
        <f t="shared" si="66"/>
        <v>0</v>
      </c>
      <c r="L236" s="2">
        <f t="shared" si="81"/>
        <v>234</v>
      </c>
      <c r="M236">
        <f t="shared" si="67"/>
        <v>2</v>
      </c>
      <c r="N236" s="2">
        <f t="shared" si="68"/>
        <v>1</v>
      </c>
      <c r="O236" s="2">
        <f t="shared" si="69"/>
        <v>1</v>
      </c>
      <c r="P236" s="6" t="b">
        <f t="shared" si="70"/>
        <v>1</v>
      </c>
      <c r="Q236" s="6">
        <f>IF(OR(M236=6,M236=7),0,IF(NOT(P236),0,IF(L236&lt;=$L$1,HLOOKUP(M236,Ouderschapsverlof!$S$40:$W$43,3,FALSE),0)))</f>
        <v>0</v>
      </c>
      <c r="R236" s="6">
        <f>IF(OR(M236=6,M236=7),0,IF(NOT(P236),IF(L236&lt;=$L$1,HLOOKUP(M236,Ouderschapsverlof!$S$40:$W$43,3,FALSE),0),0))</f>
        <v>0</v>
      </c>
      <c r="T236" s="2">
        <f t="shared" si="82"/>
        <v>234</v>
      </c>
      <c r="U236">
        <f t="shared" si="71"/>
        <v>2</v>
      </c>
      <c r="V236" s="2">
        <f t="shared" si="72"/>
        <v>1</v>
      </c>
      <c r="W236" s="2">
        <f t="shared" si="73"/>
        <v>1</v>
      </c>
      <c r="X236" s="6" t="b">
        <f t="shared" si="74"/>
        <v>1</v>
      </c>
      <c r="Y236" s="6">
        <f>IF(OR(U236=6,U236=7),0,IF(NOT(X236),0,IF(T236&lt;=$T$1,HLOOKUP(U236,Ouderschapsverlof!$S$55:$W$57,3,FALSE),0)))</f>
        <v>0</v>
      </c>
      <c r="Z236" s="6">
        <f>IF(OR(U236=6,U236=7),0,IF(NOT(X236),IF(T236&lt;=$T$1,HLOOKUP(U236,Ouderschapsverlof!$S$55:$W$57,3,FALSE),0),0))</f>
        <v>0</v>
      </c>
      <c r="AB236" s="2">
        <f t="shared" si="83"/>
        <v>234</v>
      </c>
      <c r="AC236">
        <f t="shared" si="75"/>
        <v>2</v>
      </c>
      <c r="AD236" s="2">
        <f t="shared" si="76"/>
        <v>1</v>
      </c>
      <c r="AE236" s="2">
        <f t="shared" si="77"/>
        <v>1</v>
      </c>
      <c r="AF236" s="6" t="b">
        <f t="shared" si="78"/>
        <v>1</v>
      </c>
      <c r="AG236" s="6">
        <f>IF(OR(AC236=6,AC236=7),0,IF(NOT(AF236),0,IF(AB236&lt;=$AB$1,HLOOKUP(AC236,Ouderschapsverlof!$S$67:$W$69,3,FALSE),0)))</f>
        <v>0</v>
      </c>
      <c r="AH236" s="6">
        <f>IF(OR(AC236=6,AC236=7),0,IF(NOT(AF236),IF(AB236&lt;=$AB$1,HLOOKUP(AC236,Ouderschapsverlof!$S$67:$W$69,3,FALSE),0),0))</f>
        <v>0</v>
      </c>
    </row>
    <row r="237" spans="1:34" x14ac:dyDescent="0.3">
      <c r="A237" s="2">
        <f t="shared" si="79"/>
        <v>235</v>
      </c>
      <c r="B237">
        <f t="shared" si="80"/>
        <v>3</v>
      </c>
      <c r="C237" s="2">
        <f t="shared" si="63"/>
        <v>1</v>
      </c>
      <c r="D237" s="2">
        <f t="shared" si="64"/>
        <v>1</v>
      </c>
      <c r="E237" s="6" t="b">
        <f t="shared" si="65"/>
        <v>1</v>
      </c>
      <c r="F237" s="6">
        <f>IF(OR(B237=6,B237=7),0,IF(NOT(E237),0,IF(A237&lt;=$A$1,HLOOKUP(B237,Ouderschapsverlof!$S$28:$W$30,3,FALSE),0)))</f>
        <v>0</v>
      </c>
      <c r="G237" s="6">
        <f>IF(OR(B237=6,B237=7),0,IF(NOT(E237),IF(A237&lt;=$A$1,HLOOKUP(B237,Ouderschapsverlof!$S$28:$W$30,3,FALSE),0),0))</f>
        <v>0</v>
      </c>
      <c r="H237" s="7">
        <f t="shared" si="66"/>
        <v>0</v>
      </c>
      <c r="L237" s="2">
        <f t="shared" si="81"/>
        <v>235</v>
      </c>
      <c r="M237">
        <f t="shared" si="67"/>
        <v>3</v>
      </c>
      <c r="N237" s="2">
        <f t="shared" si="68"/>
        <v>1</v>
      </c>
      <c r="O237" s="2">
        <f t="shared" si="69"/>
        <v>1</v>
      </c>
      <c r="P237" s="6" t="b">
        <f t="shared" si="70"/>
        <v>1</v>
      </c>
      <c r="Q237" s="6">
        <f>IF(OR(M237=6,M237=7),0,IF(NOT(P237),0,IF(L237&lt;=$L$1,HLOOKUP(M237,Ouderschapsverlof!$S$40:$W$43,3,FALSE),0)))</f>
        <v>0</v>
      </c>
      <c r="R237" s="6">
        <f>IF(OR(M237=6,M237=7),0,IF(NOT(P237),IF(L237&lt;=$L$1,HLOOKUP(M237,Ouderschapsverlof!$S$40:$W$43,3,FALSE),0),0))</f>
        <v>0</v>
      </c>
      <c r="T237" s="2">
        <f t="shared" si="82"/>
        <v>235</v>
      </c>
      <c r="U237">
        <f t="shared" si="71"/>
        <v>3</v>
      </c>
      <c r="V237" s="2">
        <f t="shared" si="72"/>
        <v>1</v>
      </c>
      <c r="W237" s="2">
        <f t="shared" si="73"/>
        <v>1</v>
      </c>
      <c r="X237" s="6" t="b">
        <f t="shared" si="74"/>
        <v>1</v>
      </c>
      <c r="Y237" s="6">
        <f>IF(OR(U237=6,U237=7),0,IF(NOT(X237),0,IF(T237&lt;=$T$1,HLOOKUP(U237,Ouderschapsverlof!$S$55:$W$57,3,FALSE),0)))</f>
        <v>0</v>
      </c>
      <c r="Z237" s="6">
        <f>IF(OR(U237=6,U237=7),0,IF(NOT(X237),IF(T237&lt;=$T$1,HLOOKUP(U237,Ouderschapsverlof!$S$55:$W$57,3,FALSE),0),0))</f>
        <v>0</v>
      </c>
      <c r="AB237" s="2">
        <f t="shared" si="83"/>
        <v>235</v>
      </c>
      <c r="AC237">
        <f t="shared" si="75"/>
        <v>3</v>
      </c>
      <c r="AD237" s="2">
        <f t="shared" si="76"/>
        <v>1</v>
      </c>
      <c r="AE237" s="2">
        <f t="shared" si="77"/>
        <v>1</v>
      </c>
      <c r="AF237" s="6" t="b">
        <f t="shared" si="78"/>
        <v>1</v>
      </c>
      <c r="AG237" s="6">
        <f>IF(OR(AC237=6,AC237=7),0,IF(NOT(AF237),0,IF(AB237&lt;=$AB$1,HLOOKUP(AC237,Ouderschapsverlof!$S$67:$W$69,3,FALSE),0)))</f>
        <v>0</v>
      </c>
      <c r="AH237" s="6">
        <f>IF(OR(AC237=6,AC237=7),0,IF(NOT(AF237),IF(AB237&lt;=$AB$1,HLOOKUP(AC237,Ouderschapsverlof!$S$67:$W$69,3,FALSE),0),0))</f>
        <v>0</v>
      </c>
    </row>
    <row r="238" spans="1:34" x14ac:dyDescent="0.3">
      <c r="A238" s="2">
        <f t="shared" si="79"/>
        <v>236</v>
      </c>
      <c r="B238">
        <f t="shared" si="80"/>
        <v>4</v>
      </c>
      <c r="C238" s="2">
        <f t="shared" si="63"/>
        <v>1</v>
      </c>
      <c r="D238" s="2">
        <f t="shared" si="64"/>
        <v>1</v>
      </c>
      <c r="E238" s="6" t="b">
        <f t="shared" si="65"/>
        <v>1</v>
      </c>
      <c r="F238" s="6">
        <f>IF(OR(B238=6,B238=7),0,IF(NOT(E238),0,IF(A238&lt;=$A$1,HLOOKUP(B238,Ouderschapsverlof!$S$28:$W$30,3,FALSE),0)))</f>
        <v>0</v>
      </c>
      <c r="G238" s="6">
        <f>IF(OR(B238=6,B238=7),0,IF(NOT(E238),IF(A238&lt;=$A$1,HLOOKUP(B238,Ouderschapsverlof!$S$28:$W$30,3,FALSE),0),0))</f>
        <v>0</v>
      </c>
      <c r="H238" s="7">
        <f t="shared" si="66"/>
        <v>0</v>
      </c>
      <c r="L238" s="2">
        <f t="shared" si="81"/>
        <v>236</v>
      </c>
      <c r="M238">
        <f t="shared" si="67"/>
        <v>4</v>
      </c>
      <c r="N238" s="2">
        <f t="shared" si="68"/>
        <v>1</v>
      </c>
      <c r="O238" s="2">
        <f t="shared" si="69"/>
        <v>1</v>
      </c>
      <c r="P238" s="6" t="b">
        <f t="shared" si="70"/>
        <v>1</v>
      </c>
      <c r="Q238" s="6">
        <f>IF(OR(M238=6,M238=7),0,IF(NOT(P238),0,IF(L238&lt;=$L$1,HLOOKUP(M238,Ouderschapsverlof!$S$40:$W$43,3,FALSE),0)))</f>
        <v>0</v>
      </c>
      <c r="R238" s="6">
        <f>IF(OR(M238=6,M238=7),0,IF(NOT(P238),IF(L238&lt;=$L$1,HLOOKUP(M238,Ouderschapsverlof!$S$40:$W$43,3,FALSE),0),0))</f>
        <v>0</v>
      </c>
      <c r="T238" s="2">
        <f t="shared" si="82"/>
        <v>236</v>
      </c>
      <c r="U238">
        <f t="shared" si="71"/>
        <v>4</v>
      </c>
      <c r="V238" s="2">
        <f t="shared" si="72"/>
        <v>1</v>
      </c>
      <c r="W238" s="2">
        <f t="shared" si="73"/>
        <v>1</v>
      </c>
      <c r="X238" s="6" t="b">
        <f t="shared" si="74"/>
        <v>1</v>
      </c>
      <c r="Y238" s="6">
        <f>IF(OR(U238=6,U238=7),0,IF(NOT(X238),0,IF(T238&lt;=$T$1,HLOOKUP(U238,Ouderschapsverlof!$S$55:$W$57,3,FALSE),0)))</f>
        <v>0</v>
      </c>
      <c r="Z238" s="6">
        <f>IF(OR(U238=6,U238=7),0,IF(NOT(X238),IF(T238&lt;=$T$1,HLOOKUP(U238,Ouderschapsverlof!$S$55:$W$57,3,FALSE),0),0))</f>
        <v>0</v>
      </c>
      <c r="AB238" s="2">
        <f t="shared" si="83"/>
        <v>236</v>
      </c>
      <c r="AC238">
        <f t="shared" si="75"/>
        <v>4</v>
      </c>
      <c r="AD238" s="2">
        <f t="shared" si="76"/>
        <v>1</v>
      </c>
      <c r="AE238" s="2">
        <f t="shared" si="77"/>
        <v>1</v>
      </c>
      <c r="AF238" s="6" t="b">
        <f t="shared" si="78"/>
        <v>1</v>
      </c>
      <c r="AG238" s="6">
        <f>IF(OR(AC238=6,AC238=7),0,IF(NOT(AF238),0,IF(AB238&lt;=$AB$1,HLOOKUP(AC238,Ouderschapsverlof!$S$67:$W$69,3,FALSE),0)))</f>
        <v>0</v>
      </c>
      <c r="AH238" s="6">
        <f>IF(OR(AC238=6,AC238=7),0,IF(NOT(AF238),IF(AB238&lt;=$AB$1,HLOOKUP(AC238,Ouderschapsverlof!$S$67:$W$69,3,FALSE),0),0))</f>
        <v>0</v>
      </c>
    </row>
    <row r="239" spans="1:34" x14ac:dyDescent="0.3">
      <c r="A239" s="2">
        <f t="shared" si="79"/>
        <v>237</v>
      </c>
      <c r="B239">
        <f t="shared" si="80"/>
        <v>5</v>
      </c>
      <c r="C239" s="2">
        <f t="shared" si="63"/>
        <v>1</v>
      </c>
      <c r="D239" s="2">
        <f t="shared" si="64"/>
        <v>1</v>
      </c>
      <c r="E239" s="6" t="b">
        <f t="shared" si="65"/>
        <v>1</v>
      </c>
      <c r="F239" s="6">
        <f>IF(OR(B239=6,B239=7),0,IF(NOT(E239),0,IF(A239&lt;=$A$1,HLOOKUP(B239,Ouderschapsverlof!$S$28:$W$30,3,FALSE),0)))</f>
        <v>0</v>
      </c>
      <c r="G239" s="6">
        <f>IF(OR(B239=6,B239=7),0,IF(NOT(E239),IF(A239&lt;=$A$1,HLOOKUP(B239,Ouderschapsverlof!$S$28:$W$30,3,FALSE),0),0))</f>
        <v>0</v>
      </c>
      <c r="H239" s="7">
        <f t="shared" si="66"/>
        <v>0</v>
      </c>
      <c r="L239" s="2">
        <f t="shared" si="81"/>
        <v>237</v>
      </c>
      <c r="M239">
        <f t="shared" si="67"/>
        <v>5</v>
      </c>
      <c r="N239" s="2">
        <f t="shared" si="68"/>
        <v>1</v>
      </c>
      <c r="O239" s="2">
        <f t="shared" si="69"/>
        <v>1</v>
      </c>
      <c r="P239" s="6" t="b">
        <f t="shared" si="70"/>
        <v>1</v>
      </c>
      <c r="Q239" s="6">
        <f>IF(OR(M239=6,M239=7),0,IF(NOT(P239),0,IF(L239&lt;=$L$1,HLOOKUP(M239,Ouderschapsverlof!$S$40:$W$43,3,FALSE),0)))</f>
        <v>0</v>
      </c>
      <c r="R239" s="6">
        <f>IF(OR(M239=6,M239=7),0,IF(NOT(P239),IF(L239&lt;=$L$1,HLOOKUP(M239,Ouderschapsverlof!$S$40:$W$43,3,FALSE),0),0))</f>
        <v>0</v>
      </c>
      <c r="T239" s="2">
        <f t="shared" si="82"/>
        <v>237</v>
      </c>
      <c r="U239">
        <f t="shared" si="71"/>
        <v>5</v>
      </c>
      <c r="V239" s="2">
        <f t="shared" si="72"/>
        <v>1</v>
      </c>
      <c r="W239" s="2">
        <f t="shared" si="73"/>
        <v>1</v>
      </c>
      <c r="X239" s="6" t="b">
        <f t="shared" si="74"/>
        <v>1</v>
      </c>
      <c r="Y239" s="6">
        <f>IF(OR(U239=6,U239=7),0,IF(NOT(X239),0,IF(T239&lt;=$T$1,HLOOKUP(U239,Ouderschapsverlof!$S$55:$W$57,3,FALSE),0)))</f>
        <v>0</v>
      </c>
      <c r="Z239" s="6">
        <f>IF(OR(U239=6,U239=7),0,IF(NOT(X239),IF(T239&lt;=$T$1,HLOOKUP(U239,Ouderschapsverlof!$S$55:$W$57,3,FALSE),0),0))</f>
        <v>0</v>
      </c>
      <c r="AB239" s="2">
        <f t="shared" si="83"/>
        <v>237</v>
      </c>
      <c r="AC239">
        <f t="shared" si="75"/>
        <v>5</v>
      </c>
      <c r="AD239" s="2">
        <f t="shared" si="76"/>
        <v>1</v>
      </c>
      <c r="AE239" s="2">
        <f t="shared" si="77"/>
        <v>1</v>
      </c>
      <c r="AF239" s="6" t="b">
        <f t="shared" si="78"/>
        <v>1</v>
      </c>
      <c r="AG239" s="6">
        <f>IF(OR(AC239=6,AC239=7),0,IF(NOT(AF239),0,IF(AB239&lt;=$AB$1,HLOOKUP(AC239,Ouderschapsverlof!$S$67:$W$69,3,FALSE),0)))</f>
        <v>0</v>
      </c>
      <c r="AH239" s="6">
        <f>IF(OR(AC239=6,AC239=7),0,IF(NOT(AF239),IF(AB239&lt;=$AB$1,HLOOKUP(AC239,Ouderschapsverlof!$S$67:$W$69,3,FALSE),0),0))</f>
        <v>0</v>
      </c>
    </row>
    <row r="240" spans="1:34" x14ac:dyDescent="0.3">
      <c r="A240" s="2">
        <f t="shared" si="79"/>
        <v>238</v>
      </c>
      <c r="B240">
        <f t="shared" si="80"/>
        <v>6</v>
      </c>
      <c r="C240" s="2">
        <f t="shared" si="63"/>
        <v>1</v>
      </c>
      <c r="D240" s="2">
        <f t="shared" si="64"/>
        <v>1</v>
      </c>
      <c r="E240" s="6" t="b">
        <f t="shared" si="65"/>
        <v>1</v>
      </c>
      <c r="F240" s="6">
        <f>IF(OR(B240=6,B240=7),0,IF(NOT(E240),0,IF(A240&lt;=$A$1,HLOOKUP(B240,Ouderschapsverlof!$S$28:$W$30,3,FALSE),0)))</f>
        <v>0</v>
      </c>
      <c r="G240" s="6">
        <f>IF(OR(B240=6,B240=7),0,IF(NOT(E240),IF(A240&lt;=$A$1,HLOOKUP(B240,Ouderschapsverlof!$S$28:$W$30,3,FALSE),0),0))</f>
        <v>0</v>
      </c>
      <c r="H240" s="7">
        <f t="shared" si="66"/>
        <v>0</v>
      </c>
      <c r="L240" s="2">
        <f t="shared" si="81"/>
        <v>238</v>
      </c>
      <c r="M240">
        <f t="shared" si="67"/>
        <v>6</v>
      </c>
      <c r="N240" s="2">
        <f t="shared" si="68"/>
        <v>1</v>
      </c>
      <c r="O240" s="2">
        <f t="shared" si="69"/>
        <v>1</v>
      </c>
      <c r="P240" s="6" t="b">
        <f t="shared" si="70"/>
        <v>1</v>
      </c>
      <c r="Q240" s="6">
        <f>IF(OR(M240=6,M240=7),0,IF(NOT(P240),0,IF(L240&lt;=$L$1,HLOOKUP(M240,Ouderschapsverlof!$S$40:$W$43,3,FALSE),0)))</f>
        <v>0</v>
      </c>
      <c r="R240" s="6">
        <f>IF(OR(M240=6,M240=7),0,IF(NOT(P240),IF(L240&lt;=$L$1,HLOOKUP(M240,Ouderschapsverlof!$S$40:$W$43,3,FALSE),0),0))</f>
        <v>0</v>
      </c>
      <c r="T240" s="2">
        <f t="shared" si="82"/>
        <v>238</v>
      </c>
      <c r="U240">
        <f t="shared" si="71"/>
        <v>6</v>
      </c>
      <c r="V240" s="2">
        <f t="shared" si="72"/>
        <v>1</v>
      </c>
      <c r="W240" s="2">
        <f t="shared" si="73"/>
        <v>1</v>
      </c>
      <c r="X240" s="6" t="b">
        <f t="shared" si="74"/>
        <v>1</v>
      </c>
      <c r="Y240" s="6">
        <f>IF(OR(U240=6,U240=7),0,IF(NOT(X240),0,IF(T240&lt;=$T$1,HLOOKUP(U240,Ouderschapsverlof!$S$55:$W$57,3,FALSE),0)))</f>
        <v>0</v>
      </c>
      <c r="Z240" s="6">
        <f>IF(OR(U240=6,U240=7),0,IF(NOT(X240),IF(T240&lt;=$T$1,HLOOKUP(U240,Ouderschapsverlof!$S$55:$W$57,3,FALSE),0),0))</f>
        <v>0</v>
      </c>
      <c r="AB240" s="2">
        <f t="shared" si="83"/>
        <v>238</v>
      </c>
      <c r="AC240">
        <f t="shared" si="75"/>
        <v>6</v>
      </c>
      <c r="AD240" s="2">
        <f t="shared" si="76"/>
        <v>1</v>
      </c>
      <c r="AE240" s="2">
        <f t="shared" si="77"/>
        <v>1</v>
      </c>
      <c r="AF240" s="6" t="b">
        <f t="shared" si="78"/>
        <v>1</v>
      </c>
      <c r="AG240" s="6">
        <f>IF(OR(AC240=6,AC240=7),0,IF(NOT(AF240),0,IF(AB240&lt;=$AB$1,HLOOKUP(AC240,Ouderschapsverlof!$S$67:$W$69,3,FALSE),0)))</f>
        <v>0</v>
      </c>
      <c r="AH240" s="6">
        <f>IF(OR(AC240=6,AC240=7),0,IF(NOT(AF240),IF(AB240&lt;=$AB$1,HLOOKUP(AC240,Ouderschapsverlof!$S$67:$W$69,3,FALSE),0),0))</f>
        <v>0</v>
      </c>
    </row>
    <row r="241" spans="1:34" x14ac:dyDescent="0.3">
      <c r="A241" s="2">
        <f t="shared" si="79"/>
        <v>239</v>
      </c>
      <c r="B241">
        <f t="shared" si="80"/>
        <v>7</v>
      </c>
      <c r="C241" s="2">
        <f t="shared" si="63"/>
        <v>1</v>
      </c>
      <c r="D241" s="2">
        <f t="shared" si="64"/>
        <v>1</v>
      </c>
      <c r="E241" s="6" t="b">
        <f t="shared" si="65"/>
        <v>1</v>
      </c>
      <c r="F241" s="6">
        <f>IF(OR(B241=6,B241=7),0,IF(NOT(E241),0,IF(A241&lt;=$A$1,HLOOKUP(B241,Ouderschapsverlof!$S$28:$W$30,3,FALSE),0)))</f>
        <v>0</v>
      </c>
      <c r="G241" s="6">
        <f>IF(OR(B241=6,B241=7),0,IF(NOT(E241),IF(A241&lt;=$A$1,HLOOKUP(B241,Ouderschapsverlof!$S$28:$W$30,3,FALSE),0),0))</f>
        <v>0</v>
      </c>
      <c r="H241" s="7">
        <f t="shared" si="66"/>
        <v>0</v>
      </c>
      <c r="L241" s="2">
        <f t="shared" si="81"/>
        <v>239</v>
      </c>
      <c r="M241">
        <f t="shared" si="67"/>
        <v>7</v>
      </c>
      <c r="N241" s="2">
        <f t="shared" si="68"/>
        <v>1</v>
      </c>
      <c r="O241" s="2">
        <f t="shared" si="69"/>
        <v>1</v>
      </c>
      <c r="P241" s="6" t="b">
        <f t="shared" si="70"/>
        <v>1</v>
      </c>
      <c r="Q241" s="6">
        <f>IF(OR(M241=6,M241=7),0,IF(NOT(P241),0,IF(L241&lt;=$L$1,HLOOKUP(M241,Ouderschapsverlof!$S$40:$W$43,3,FALSE),0)))</f>
        <v>0</v>
      </c>
      <c r="R241" s="6">
        <f>IF(OR(M241=6,M241=7),0,IF(NOT(P241),IF(L241&lt;=$L$1,HLOOKUP(M241,Ouderschapsverlof!$S$40:$W$43,3,FALSE),0),0))</f>
        <v>0</v>
      </c>
      <c r="T241" s="2">
        <f t="shared" si="82"/>
        <v>239</v>
      </c>
      <c r="U241">
        <f t="shared" si="71"/>
        <v>7</v>
      </c>
      <c r="V241" s="2">
        <f t="shared" si="72"/>
        <v>1</v>
      </c>
      <c r="W241" s="2">
        <f t="shared" si="73"/>
        <v>1</v>
      </c>
      <c r="X241" s="6" t="b">
        <f t="shared" si="74"/>
        <v>1</v>
      </c>
      <c r="Y241" s="6">
        <f>IF(OR(U241=6,U241=7),0,IF(NOT(X241),0,IF(T241&lt;=$T$1,HLOOKUP(U241,Ouderschapsverlof!$S$55:$W$57,3,FALSE),0)))</f>
        <v>0</v>
      </c>
      <c r="Z241" s="6">
        <f>IF(OR(U241=6,U241=7),0,IF(NOT(X241),IF(T241&lt;=$T$1,HLOOKUP(U241,Ouderschapsverlof!$S$55:$W$57,3,FALSE),0),0))</f>
        <v>0</v>
      </c>
      <c r="AB241" s="2">
        <f t="shared" si="83"/>
        <v>239</v>
      </c>
      <c r="AC241">
        <f t="shared" si="75"/>
        <v>7</v>
      </c>
      <c r="AD241" s="2">
        <f t="shared" si="76"/>
        <v>1</v>
      </c>
      <c r="AE241" s="2">
        <f t="shared" si="77"/>
        <v>1</v>
      </c>
      <c r="AF241" s="6" t="b">
        <f t="shared" si="78"/>
        <v>1</v>
      </c>
      <c r="AG241" s="6">
        <f>IF(OR(AC241=6,AC241=7),0,IF(NOT(AF241),0,IF(AB241&lt;=$AB$1,HLOOKUP(AC241,Ouderschapsverlof!$S$67:$W$69,3,FALSE),0)))</f>
        <v>0</v>
      </c>
      <c r="AH241" s="6">
        <f>IF(OR(AC241=6,AC241=7),0,IF(NOT(AF241),IF(AB241&lt;=$AB$1,HLOOKUP(AC241,Ouderschapsverlof!$S$67:$W$69,3,FALSE),0),0))</f>
        <v>0</v>
      </c>
    </row>
    <row r="242" spans="1:34" x14ac:dyDescent="0.3">
      <c r="A242" s="2">
        <f t="shared" si="79"/>
        <v>240</v>
      </c>
      <c r="B242">
        <f t="shared" si="80"/>
        <v>1</v>
      </c>
      <c r="C242" s="2">
        <f t="shared" si="63"/>
        <v>1</v>
      </c>
      <c r="D242" s="2">
        <f t="shared" si="64"/>
        <v>1</v>
      </c>
      <c r="E242" s="6" t="b">
        <f t="shared" si="65"/>
        <v>1</v>
      </c>
      <c r="F242" s="6">
        <f>IF(OR(B242=6,B242=7),0,IF(NOT(E242),0,IF(A242&lt;=$A$1,HLOOKUP(B242,Ouderschapsverlof!$S$28:$W$30,3,FALSE),0)))</f>
        <v>0</v>
      </c>
      <c r="G242" s="6">
        <f>IF(OR(B242=6,B242=7),0,IF(NOT(E242),IF(A242&lt;=$A$1,HLOOKUP(B242,Ouderschapsverlof!$S$28:$W$30,3,FALSE),0),0))</f>
        <v>0</v>
      </c>
      <c r="H242" s="7">
        <f t="shared" si="66"/>
        <v>0</v>
      </c>
      <c r="L242" s="2">
        <f t="shared" si="81"/>
        <v>240</v>
      </c>
      <c r="M242">
        <f t="shared" si="67"/>
        <v>1</v>
      </c>
      <c r="N242" s="2">
        <f t="shared" si="68"/>
        <v>1</v>
      </c>
      <c r="O242" s="2">
        <f t="shared" si="69"/>
        <v>1</v>
      </c>
      <c r="P242" s="6" t="b">
        <f t="shared" si="70"/>
        <v>1</v>
      </c>
      <c r="Q242" s="6">
        <f>IF(OR(M242=6,M242=7),0,IF(NOT(P242),0,IF(L242&lt;=$L$1,HLOOKUP(M242,Ouderschapsverlof!$S$40:$W$43,3,FALSE),0)))</f>
        <v>0</v>
      </c>
      <c r="R242" s="6">
        <f>IF(OR(M242=6,M242=7),0,IF(NOT(P242),IF(L242&lt;=$L$1,HLOOKUP(M242,Ouderschapsverlof!$S$40:$W$43,3,FALSE),0),0))</f>
        <v>0</v>
      </c>
      <c r="T242" s="2">
        <f t="shared" si="82"/>
        <v>240</v>
      </c>
      <c r="U242">
        <f t="shared" si="71"/>
        <v>1</v>
      </c>
      <c r="V242" s="2">
        <f t="shared" si="72"/>
        <v>1</v>
      </c>
      <c r="W242" s="2">
        <f t="shared" si="73"/>
        <v>1</v>
      </c>
      <c r="X242" s="6" t="b">
        <f t="shared" si="74"/>
        <v>1</v>
      </c>
      <c r="Y242" s="6">
        <f>IF(OR(U242=6,U242=7),0,IF(NOT(X242),0,IF(T242&lt;=$T$1,HLOOKUP(U242,Ouderschapsverlof!$S$55:$W$57,3,FALSE),0)))</f>
        <v>0</v>
      </c>
      <c r="Z242" s="6">
        <f>IF(OR(U242=6,U242=7),0,IF(NOT(X242),IF(T242&lt;=$T$1,HLOOKUP(U242,Ouderschapsverlof!$S$55:$W$57,3,FALSE),0),0))</f>
        <v>0</v>
      </c>
      <c r="AB242" s="2">
        <f t="shared" si="83"/>
        <v>240</v>
      </c>
      <c r="AC242">
        <f t="shared" si="75"/>
        <v>1</v>
      </c>
      <c r="AD242" s="2">
        <f t="shared" si="76"/>
        <v>1</v>
      </c>
      <c r="AE242" s="2">
        <f t="shared" si="77"/>
        <v>1</v>
      </c>
      <c r="AF242" s="6" t="b">
        <f t="shared" si="78"/>
        <v>1</v>
      </c>
      <c r="AG242" s="6">
        <f>IF(OR(AC242=6,AC242=7),0,IF(NOT(AF242),0,IF(AB242&lt;=$AB$1,HLOOKUP(AC242,Ouderschapsverlof!$S$67:$W$69,3,FALSE),0)))</f>
        <v>0</v>
      </c>
      <c r="AH242" s="6">
        <f>IF(OR(AC242=6,AC242=7),0,IF(NOT(AF242),IF(AB242&lt;=$AB$1,HLOOKUP(AC242,Ouderschapsverlof!$S$67:$W$69,3,FALSE),0),0))</f>
        <v>0</v>
      </c>
    </row>
    <row r="243" spans="1:34" x14ac:dyDescent="0.3">
      <c r="A243" s="2">
        <f t="shared" si="79"/>
        <v>241</v>
      </c>
      <c r="B243">
        <f t="shared" si="80"/>
        <v>2</v>
      </c>
      <c r="C243" s="2">
        <f t="shared" si="63"/>
        <v>1</v>
      </c>
      <c r="D243" s="2">
        <f t="shared" si="64"/>
        <v>1</v>
      </c>
      <c r="E243" s="6" t="b">
        <f t="shared" si="65"/>
        <v>1</v>
      </c>
      <c r="F243" s="6">
        <f>IF(OR(B243=6,B243=7),0,IF(NOT(E243),0,IF(A243&lt;=$A$1,HLOOKUP(B243,Ouderschapsverlof!$S$28:$W$30,3,FALSE),0)))</f>
        <v>0</v>
      </c>
      <c r="G243" s="6">
        <f>IF(OR(B243=6,B243=7),0,IF(NOT(E243),IF(A243&lt;=$A$1,HLOOKUP(B243,Ouderschapsverlof!$S$28:$W$30,3,FALSE),0),0))</f>
        <v>0</v>
      </c>
      <c r="H243" s="7">
        <f t="shared" si="66"/>
        <v>0</v>
      </c>
      <c r="L243" s="2">
        <f t="shared" si="81"/>
        <v>241</v>
      </c>
      <c r="M243">
        <f t="shared" si="67"/>
        <v>2</v>
      </c>
      <c r="N243" s="2">
        <f t="shared" si="68"/>
        <v>1</v>
      </c>
      <c r="O243" s="2">
        <f t="shared" si="69"/>
        <v>1</v>
      </c>
      <c r="P243" s="6" t="b">
        <f t="shared" si="70"/>
        <v>1</v>
      </c>
      <c r="Q243" s="6">
        <f>IF(OR(M243=6,M243=7),0,IF(NOT(P243),0,IF(L243&lt;=$L$1,HLOOKUP(M243,Ouderschapsverlof!$S$40:$W$43,3,FALSE),0)))</f>
        <v>0</v>
      </c>
      <c r="R243" s="6">
        <f>IF(OR(M243=6,M243=7),0,IF(NOT(P243),IF(L243&lt;=$L$1,HLOOKUP(M243,Ouderschapsverlof!$S$40:$W$43,3,FALSE),0),0))</f>
        <v>0</v>
      </c>
      <c r="T243" s="2">
        <f t="shared" si="82"/>
        <v>241</v>
      </c>
      <c r="U243">
        <f t="shared" si="71"/>
        <v>2</v>
      </c>
      <c r="V243" s="2">
        <f t="shared" si="72"/>
        <v>1</v>
      </c>
      <c r="W243" s="2">
        <f t="shared" si="73"/>
        <v>1</v>
      </c>
      <c r="X243" s="6" t="b">
        <f t="shared" si="74"/>
        <v>1</v>
      </c>
      <c r="Y243" s="6">
        <f>IF(OR(U243=6,U243=7),0,IF(NOT(X243),0,IF(T243&lt;=$T$1,HLOOKUP(U243,Ouderschapsverlof!$S$55:$W$57,3,FALSE),0)))</f>
        <v>0</v>
      </c>
      <c r="Z243" s="6">
        <f>IF(OR(U243=6,U243=7),0,IF(NOT(X243),IF(T243&lt;=$T$1,HLOOKUP(U243,Ouderschapsverlof!$S$55:$W$57,3,FALSE),0),0))</f>
        <v>0</v>
      </c>
      <c r="AB243" s="2">
        <f t="shared" si="83"/>
        <v>241</v>
      </c>
      <c r="AC243">
        <f t="shared" si="75"/>
        <v>2</v>
      </c>
      <c r="AD243" s="2">
        <f t="shared" si="76"/>
        <v>1</v>
      </c>
      <c r="AE243" s="2">
        <f t="shared" si="77"/>
        <v>1</v>
      </c>
      <c r="AF243" s="6" t="b">
        <f t="shared" si="78"/>
        <v>1</v>
      </c>
      <c r="AG243" s="6">
        <f>IF(OR(AC243=6,AC243=7),0,IF(NOT(AF243),0,IF(AB243&lt;=$AB$1,HLOOKUP(AC243,Ouderschapsverlof!$S$67:$W$69,3,FALSE),0)))</f>
        <v>0</v>
      </c>
      <c r="AH243" s="6">
        <f>IF(OR(AC243=6,AC243=7),0,IF(NOT(AF243),IF(AB243&lt;=$AB$1,HLOOKUP(AC243,Ouderschapsverlof!$S$67:$W$69,3,FALSE),0),0))</f>
        <v>0</v>
      </c>
    </row>
    <row r="244" spans="1:34" x14ac:dyDescent="0.3">
      <c r="A244" s="2">
        <f t="shared" si="79"/>
        <v>242</v>
      </c>
      <c r="B244">
        <f t="shared" si="80"/>
        <v>3</v>
      </c>
      <c r="C244" s="2">
        <f t="shared" si="63"/>
        <v>1</v>
      </c>
      <c r="D244" s="2">
        <f t="shared" si="64"/>
        <v>1</v>
      </c>
      <c r="E244" s="6" t="b">
        <f t="shared" si="65"/>
        <v>1</v>
      </c>
      <c r="F244" s="6">
        <f>IF(OR(B244=6,B244=7),0,IF(NOT(E244),0,IF(A244&lt;=$A$1,HLOOKUP(B244,Ouderschapsverlof!$S$28:$W$30,3,FALSE),0)))</f>
        <v>0</v>
      </c>
      <c r="G244" s="6">
        <f>IF(OR(B244=6,B244=7),0,IF(NOT(E244),IF(A244&lt;=$A$1,HLOOKUP(B244,Ouderschapsverlof!$S$28:$W$30,3,FALSE),0),0))</f>
        <v>0</v>
      </c>
      <c r="H244" s="7">
        <f t="shared" si="66"/>
        <v>0</v>
      </c>
      <c r="L244" s="2">
        <f t="shared" si="81"/>
        <v>242</v>
      </c>
      <c r="M244">
        <f t="shared" si="67"/>
        <v>3</v>
      </c>
      <c r="N244" s="2">
        <f t="shared" si="68"/>
        <v>1</v>
      </c>
      <c r="O244" s="2">
        <f t="shared" si="69"/>
        <v>1</v>
      </c>
      <c r="P244" s="6" t="b">
        <f t="shared" si="70"/>
        <v>1</v>
      </c>
      <c r="Q244" s="6">
        <f>IF(OR(M244=6,M244=7),0,IF(NOT(P244),0,IF(L244&lt;=$L$1,HLOOKUP(M244,Ouderschapsverlof!$S$40:$W$43,3,FALSE),0)))</f>
        <v>0</v>
      </c>
      <c r="R244" s="6">
        <f>IF(OR(M244=6,M244=7),0,IF(NOT(P244),IF(L244&lt;=$L$1,HLOOKUP(M244,Ouderschapsverlof!$S$40:$W$43,3,FALSE),0),0))</f>
        <v>0</v>
      </c>
      <c r="T244" s="2">
        <f t="shared" si="82"/>
        <v>242</v>
      </c>
      <c r="U244">
        <f t="shared" si="71"/>
        <v>3</v>
      </c>
      <c r="V244" s="2">
        <f t="shared" si="72"/>
        <v>1</v>
      </c>
      <c r="W244" s="2">
        <f t="shared" si="73"/>
        <v>1</v>
      </c>
      <c r="X244" s="6" t="b">
        <f t="shared" si="74"/>
        <v>1</v>
      </c>
      <c r="Y244" s="6">
        <f>IF(OR(U244=6,U244=7),0,IF(NOT(X244),0,IF(T244&lt;=$T$1,HLOOKUP(U244,Ouderschapsverlof!$S$55:$W$57,3,FALSE),0)))</f>
        <v>0</v>
      </c>
      <c r="Z244" s="6">
        <f>IF(OR(U244=6,U244=7),0,IF(NOT(X244),IF(T244&lt;=$T$1,HLOOKUP(U244,Ouderschapsverlof!$S$55:$W$57,3,FALSE),0),0))</f>
        <v>0</v>
      </c>
      <c r="AB244" s="2">
        <f t="shared" si="83"/>
        <v>242</v>
      </c>
      <c r="AC244">
        <f t="shared" si="75"/>
        <v>3</v>
      </c>
      <c r="AD244" s="2">
        <f t="shared" si="76"/>
        <v>1</v>
      </c>
      <c r="AE244" s="2">
        <f t="shared" si="77"/>
        <v>1</v>
      </c>
      <c r="AF244" s="6" t="b">
        <f t="shared" si="78"/>
        <v>1</v>
      </c>
      <c r="AG244" s="6">
        <f>IF(OR(AC244=6,AC244=7),0,IF(NOT(AF244),0,IF(AB244&lt;=$AB$1,HLOOKUP(AC244,Ouderschapsverlof!$S$67:$W$69,3,FALSE),0)))</f>
        <v>0</v>
      </c>
      <c r="AH244" s="6">
        <f>IF(OR(AC244=6,AC244=7),0,IF(NOT(AF244),IF(AB244&lt;=$AB$1,HLOOKUP(AC244,Ouderschapsverlof!$S$67:$W$69,3,FALSE),0),0))</f>
        <v>0</v>
      </c>
    </row>
    <row r="245" spans="1:34" x14ac:dyDescent="0.3">
      <c r="A245" s="2">
        <f t="shared" si="79"/>
        <v>243</v>
      </c>
      <c r="B245">
        <f t="shared" si="80"/>
        <v>4</v>
      </c>
      <c r="C245" s="2">
        <f t="shared" si="63"/>
        <v>1</v>
      </c>
      <c r="D245" s="2">
        <f t="shared" si="64"/>
        <v>1</v>
      </c>
      <c r="E245" s="6" t="b">
        <f t="shared" si="65"/>
        <v>1</v>
      </c>
      <c r="F245" s="6">
        <f>IF(OR(B245=6,B245=7),0,IF(NOT(E245),0,IF(A245&lt;=$A$1,HLOOKUP(B245,Ouderschapsverlof!$S$28:$W$30,3,FALSE),0)))</f>
        <v>0</v>
      </c>
      <c r="G245" s="6">
        <f>IF(OR(B245=6,B245=7),0,IF(NOT(E245),IF(A245&lt;=$A$1,HLOOKUP(B245,Ouderschapsverlof!$S$28:$W$30,3,FALSE),0),0))</f>
        <v>0</v>
      </c>
      <c r="H245" s="7">
        <f t="shared" si="66"/>
        <v>0</v>
      </c>
      <c r="L245" s="2">
        <f t="shared" si="81"/>
        <v>243</v>
      </c>
      <c r="M245">
        <f t="shared" si="67"/>
        <v>4</v>
      </c>
      <c r="N245" s="2">
        <f t="shared" si="68"/>
        <v>1</v>
      </c>
      <c r="O245" s="2">
        <f t="shared" si="69"/>
        <v>1</v>
      </c>
      <c r="P245" s="6" t="b">
        <f t="shared" si="70"/>
        <v>1</v>
      </c>
      <c r="Q245" s="6">
        <f>IF(OR(M245=6,M245=7),0,IF(NOT(P245),0,IF(L245&lt;=$L$1,HLOOKUP(M245,Ouderschapsverlof!$S$40:$W$43,3,FALSE),0)))</f>
        <v>0</v>
      </c>
      <c r="R245" s="6">
        <f>IF(OR(M245=6,M245=7),0,IF(NOT(P245),IF(L245&lt;=$L$1,HLOOKUP(M245,Ouderschapsverlof!$S$40:$W$43,3,FALSE),0),0))</f>
        <v>0</v>
      </c>
      <c r="T245" s="2">
        <f t="shared" si="82"/>
        <v>243</v>
      </c>
      <c r="U245">
        <f t="shared" si="71"/>
        <v>4</v>
      </c>
      <c r="V245" s="2">
        <f t="shared" si="72"/>
        <v>1</v>
      </c>
      <c r="W245" s="2">
        <f t="shared" si="73"/>
        <v>1</v>
      </c>
      <c r="X245" s="6" t="b">
        <f t="shared" si="74"/>
        <v>1</v>
      </c>
      <c r="Y245" s="6">
        <f>IF(OR(U245=6,U245=7),0,IF(NOT(X245),0,IF(T245&lt;=$T$1,HLOOKUP(U245,Ouderschapsverlof!$S$55:$W$57,3,FALSE),0)))</f>
        <v>0</v>
      </c>
      <c r="Z245" s="6">
        <f>IF(OR(U245=6,U245=7),0,IF(NOT(X245),IF(T245&lt;=$T$1,HLOOKUP(U245,Ouderschapsverlof!$S$55:$W$57,3,FALSE),0),0))</f>
        <v>0</v>
      </c>
      <c r="AB245" s="2">
        <f t="shared" si="83"/>
        <v>243</v>
      </c>
      <c r="AC245">
        <f t="shared" si="75"/>
        <v>4</v>
      </c>
      <c r="AD245" s="2">
        <f t="shared" si="76"/>
        <v>1</v>
      </c>
      <c r="AE245" s="2">
        <f t="shared" si="77"/>
        <v>1</v>
      </c>
      <c r="AF245" s="6" t="b">
        <f t="shared" si="78"/>
        <v>1</v>
      </c>
      <c r="AG245" s="6">
        <f>IF(OR(AC245=6,AC245=7),0,IF(NOT(AF245),0,IF(AB245&lt;=$AB$1,HLOOKUP(AC245,Ouderschapsverlof!$S$67:$W$69,3,FALSE),0)))</f>
        <v>0</v>
      </c>
      <c r="AH245" s="6">
        <f>IF(OR(AC245=6,AC245=7),0,IF(NOT(AF245),IF(AB245&lt;=$AB$1,HLOOKUP(AC245,Ouderschapsverlof!$S$67:$W$69,3,FALSE),0),0))</f>
        <v>0</v>
      </c>
    </row>
    <row r="246" spans="1:34" x14ac:dyDescent="0.3">
      <c r="A246" s="2">
        <f t="shared" si="79"/>
        <v>244</v>
      </c>
      <c r="B246">
        <f t="shared" si="80"/>
        <v>5</v>
      </c>
      <c r="C246" s="2">
        <f t="shared" si="63"/>
        <v>1</v>
      </c>
      <c r="D246" s="2">
        <f t="shared" si="64"/>
        <v>1</v>
      </c>
      <c r="E246" s="6" t="b">
        <f t="shared" si="65"/>
        <v>1</v>
      </c>
      <c r="F246" s="6">
        <f>IF(OR(B246=6,B246=7),0,IF(NOT(E246),0,IF(A246&lt;=$A$1,HLOOKUP(B246,Ouderschapsverlof!$S$28:$W$30,3,FALSE),0)))</f>
        <v>0</v>
      </c>
      <c r="G246" s="6">
        <f>IF(OR(B246=6,B246=7),0,IF(NOT(E246),IF(A246&lt;=$A$1,HLOOKUP(B246,Ouderschapsverlof!$S$28:$W$30,3,FALSE),0),0))</f>
        <v>0</v>
      </c>
      <c r="H246" s="7">
        <f t="shared" si="66"/>
        <v>0</v>
      </c>
      <c r="L246" s="2">
        <f t="shared" si="81"/>
        <v>244</v>
      </c>
      <c r="M246">
        <f t="shared" si="67"/>
        <v>5</v>
      </c>
      <c r="N246" s="2">
        <f t="shared" si="68"/>
        <v>1</v>
      </c>
      <c r="O246" s="2">
        <f t="shared" si="69"/>
        <v>1</v>
      </c>
      <c r="P246" s="6" t="b">
        <f t="shared" si="70"/>
        <v>1</v>
      </c>
      <c r="Q246" s="6">
        <f>IF(OR(M246=6,M246=7),0,IF(NOT(P246),0,IF(L246&lt;=$L$1,HLOOKUP(M246,Ouderschapsverlof!$S$40:$W$43,3,FALSE),0)))</f>
        <v>0</v>
      </c>
      <c r="R246" s="6">
        <f>IF(OR(M246=6,M246=7),0,IF(NOT(P246),IF(L246&lt;=$L$1,HLOOKUP(M246,Ouderschapsverlof!$S$40:$W$43,3,FALSE),0),0))</f>
        <v>0</v>
      </c>
      <c r="T246" s="2">
        <f t="shared" si="82"/>
        <v>244</v>
      </c>
      <c r="U246">
        <f t="shared" si="71"/>
        <v>5</v>
      </c>
      <c r="V246" s="2">
        <f t="shared" si="72"/>
        <v>1</v>
      </c>
      <c r="W246" s="2">
        <f t="shared" si="73"/>
        <v>1</v>
      </c>
      <c r="X246" s="6" t="b">
        <f t="shared" si="74"/>
        <v>1</v>
      </c>
      <c r="Y246" s="6">
        <f>IF(OR(U246=6,U246=7),0,IF(NOT(X246),0,IF(T246&lt;=$T$1,HLOOKUP(U246,Ouderschapsverlof!$S$55:$W$57,3,FALSE),0)))</f>
        <v>0</v>
      </c>
      <c r="Z246" s="6">
        <f>IF(OR(U246=6,U246=7),0,IF(NOT(X246),IF(T246&lt;=$T$1,HLOOKUP(U246,Ouderschapsverlof!$S$55:$W$57,3,FALSE),0),0))</f>
        <v>0</v>
      </c>
      <c r="AB246" s="2">
        <f t="shared" si="83"/>
        <v>244</v>
      </c>
      <c r="AC246">
        <f t="shared" si="75"/>
        <v>5</v>
      </c>
      <c r="AD246" s="2">
        <f t="shared" si="76"/>
        <v>1</v>
      </c>
      <c r="AE246" s="2">
        <f t="shared" si="77"/>
        <v>1</v>
      </c>
      <c r="AF246" s="6" t="b">
        <f t="shared" si="78"/>
        <v>1</v>
      </c>
      <c r="AG246" s="6">
        <f>IF(OR(AC246=6,AC246=7),0,IF(NOT(AF246),0,IF(AB246&lt;=$AB$1,HLOOKUP(AC246,Ouderschapsverlof!$S$67:$W$69,3,FALSE),0)))</f>
        <v>0</v>
      </c>
      <c r="AH246" s="6">
        <f>IF(OR(AC246=6,AC246=7),0,IF(NOT(AF246),IF(AB246&lt;=$AB$1,HLOOKUP(AC246,Ouderschapsverlof!$S$67:$W$69,3,FALSE),0),0))</f>
        <v>0</v>
      </c>
    </row>
    <row r="247" spans="1:34" x14ac:dyDescent="0.3">
      <c r="A247" s="2">
        <f t="shared" si="79"/>
        <v>245</v>
      </c>
      <c r="B247">
        <f t="shared" si="80"/>
        <v>6</v>
      </c>
      <c r="C247" s="2">
        <f t="shared" si="63"/>
        <v>1</v>
      </c>
      <c r="D247" s="2">
        <f t="shared" si="64"/>
        <v>1</v>
      </c>
      <c r="E247" s="6" t="b">
        <f t="shared" si="65"/>
        <v>1</v>
      </c>
      <c r="F247" s="6">
        <f>IF(OR(B247=6,B247=7),0,IF(NOT(E247),0,IF(A247&lt;=$A$1,HLOOKUP(B247,Ouderschapsverlof!$S$28:$W$30,3,FALSE),0)))</f>
        <v>0</v>
      </c>
      <c r="G247" s="6">
        <f>IF(OR(B247=6,B247=7),0,IF(NOT(E247),IF(A247&lt;=$A$1,HLOOKUP(B247,Ouderschapsverlof!$S$28:$W$30,3,FALSE),0),0))</f>
        <v>0</v>
      </c>
      <c r="H247" s="7">
        <f t="shared" si="66"/>
        <v>0</v>
      </c>
      <c r="L247" s="2">
        <f t="shared" si="81"/>
        <v>245</v>
      </c>
      <c r="M247">
        <f t="shared" si="67"/>
        <v>6</v>
      </c>
      <c r="N247" s="2">
        <f t="shared" si="68"/>
        <v>1</v>
      </c>
      <c r="O247" s="2">
        <f t="shared" si="69"/>
        <v>1</v>
      </c>
      <c r="P247" s="6" t="b">
        <f t="shared" si="70"/>
        <v>1</v>
      </c>
      <c r="Q247" s="6">
        <f>IF(OR(M247=6,M247=7),0,IF(NOT(P247),0,IF(L247&lt;=$L$1,HLOOKUP(M247,Ouderschapsverlof!$S$40:$W$43,3,FALSE),0)))</f>
        <v>0</v>
      </c>
      <c r="R247" s="6">
        <f>IF(OR(M247=6,M247=7),0,IF(NOT(P247),IF(L247&lt;=$L$1,HLOOKUP(M247,Ouderschapsverlof!$S$40:$W$43,3,FALSE),0),0))</f>
        <v>0</v>
      </c>
      <c r="T247" s="2">
        <f t="shared" si="82"/>
        <v>245</v>
      </c>
      <c r="U247">
        <f t="shared" si="71"/>
        <v>6</v>
      </c>
      <c r="V247" s="2">
        <f t="shared" si="72"/>
        <v>1</v>
      </c>
      <c r="W247" s="2">
        <f t="shared" si="73"/>
        <v>1</v>
      </c>
      <c r="X247" s="6" t="b">
        <f t="shared" si="74"/>
        <v>1</v>
      </c>
      <c r="Y247" s="6">
        <f>IF(OR(U247=6,U247=7),0,IF(NOT(X247),0,IF(T247&lt;=$T$1,HLOOKUP(U247,Ouderschapsverlof!$S$55:$W$57,3,FALSE),0)))</f>
        <v>0</v>
      </c>
      <c r="Z247" s="6">
        <f>IF(OR(U247=6,U247=7),0,IF(NOT(X247),IF(T247&lt;=$T$1,HLOOKUP(U247,Ouderschapsverlof!$S$55:$W$57,3,FALSE),0),0))</f>
        <v>0</v>
      </c>
      <c r="AB247" s="2">
        <f t="shared" si="83"/>
        <v>245</v>
      </c>
      <c r="AC247">
        <f t="shared" si="75"/>
        <v>6</v>
      </c>
      <c r="AD247" s="2">
        <f t="shared" si="76"/>
        <v>1</v>
      </c>
      <c r="AE247" s="2">
        <f t="shared" si="77"/>
        <v>1</v>
      </c>
      <c r="AF247" s="6" t="b">
        <f t="shared" si="78"/>
        <v>1</v>
      </c>
      <c r="AG247" s="6">
        <f>IF(OR(AC247=6,AC247=7),0,IF(NOT(AF247),0,IF(AB247&lt;=$AB$1,HLOOKUP(AC247,Ouderschapsverlof!$S$67:$W$69,3,FALSE),0)))</f>
        <v>0</v>
      </c>
      <c r="AH247" s="6">
        <f>IF(OR(AC247=6,AC247=7),0,IF(NOT(AF247),IF(AB247&lt;=$AB$1,HLOOKUP(AC247,Ouderschapsverlof!$S$67:$W$69,3,FALSE),0),0))</f>
        <v>0</v>
      </c>
    </row>
    <row r="248" spans="1:34" x14ac:dyDescent="0.3">
      <c r="A248" s="2">
        <f t="shared" si="79"/>
        <v>246</v>
      </c>
      <c r="B248">
        <f t="shared" si="80"/>
        <v>7</v>
      </c>
      <c r="C248" s="2">
        <f t="shared" si="63"/>
        <v>1</v>
      </c>
      <c r="D248" s="2">
        <f t="shared" si="64"/>
        <v>1</v>
      </c>
      <c r="E248" s="6" t="b">
        <f t="shared" si="65"/>
        <v>1</v>
      </c>
      <c r="F248" s="6">
        <f>IF(OR(B248=6,B248=7),0,IF(NOT(E248),0,IF(A248&lt;=$A$1,HLOOKUP(B248,Ouderschapsverlof!$S$28:$W$30,3,FALSE),0)))</f>
        <v>0</v>
      </c>
      <c r="G248" s="6">
        <f>IF(OR(B248=6,B248=7),0,IF(NOT(E248),IF(A248&lt;=$A$1,HLOOKUP(B248,Ouderschapsverlof!$S$28:$W$30,3,FALSE),0),0))</f>
        <v>0</v>
      </c>
      <c r="H248" s="7">
        <f t="shared" si="66"/>
        <v>0</v>
      </c>
      <c r="L248" s="2">
        <f t="shared" si="81"/>
        <v>246</v>
      </c>
      <c r="M248">
        <f t="shared" si="67"/>
        <v>7</v>
      </c>
      <c r="N248" s="2">
        <f t="shared" si="68"/>
        <v>1</v>
      </c>
      <c r="O248" s="2">
        <f t="shared" si="69"/>
        <v>1</v>
      </c>
      <c r="P248" s="6" t="b">
        <f t="shared" si="70"/>
        <v>1</v>
      </c>
      <c r="Q248" s="6">
        <f>IF(OR(M248=6,M248=7),0,IF(NOT(P248),0,IF(L248&lt;=$L$1,HLOOKUP(M248,Ouderschapsverlof!$S$40:$W$43,3,FALSE),0)))</f>
        <v>0</v>
      </c>
      <c r="R248" s="6">
        <f>IF(OR(M248=6,M248=7),0,IF(NOT(P248),IF(L248&lt;=$L$1,HLOOKUP(M248,Ouderschapsverlof!$S$40:$W$43,3,FALSE),0),0))</f>
        <v>0</v>
      </c>
      <c r="T248" s="2">
        <f t="shared" si="82"/>
        <v>246</v>
      </c>
      <c r="U248">
        <f t="shared" si="71"/>
        <v>7</v>
      </c>
      <c r="V248" s="2">
        <f t="shared" si="72"/>
        <v>1</v>
      </c>
      <c r="W248" s="2">
        <f t="shared" si="73"/>
        <v>1</v>
      </c>
      <c r="X248" s="6" t="b">
        <f t="shared" si="74"/>
        <v>1</v>
      </c>
      <c r="Y248" s="6">
        <f>IF(OR(U248=6,U248=7),0,IF(NOT(X248),0,IF(T248&lt;=$T$1,HLOOKUP(U248,Ouderschapsverlof!$S$55:$W$57,3,FALSE),0)))</f>
        <v>0</v>
      </c>
      <c r="Z248" s="6">
        <f>IF(OR(U248=6,U248=7),0,IF(NOT(X248),IF(T248&lt;=$T$1,HLOOKUP(U248,Ouderschapsverlof!$S$55:$W$57,3,FALSE),0),0))</f>
        <v>0</v>
      </c>
      <c r="AB248" s="2">
        <f t="shared" si="83"/>
        <v>246</v>
      </c>
      <c r="AC248">
        <f t="shared" si="75"/>
        <v>7</v>
      </c>
      <c r="AD248" s="2">
        <f t="shared" si="76"/>
        <v>1</v>
      </c>
      <c r="AE248" s="2">
        <f t="shared" si="77"/>
        <v>1</v>
      </c>
      <c r="AF248" s="6" t="b">
        <f t="shared" si="78"/>
        <v>1</v>
      </c>
      <c r="AG248" s="6">
        <f>IF(OR(AC248=6,AC248=7),0,IF(NOT(AF248),0,IF(AB248&lt;=$AB$1,HLOOKUP(AC248,Ouderschapsverlof!$S$67:$W$69,3,FALSE),0)))</f>
        <v>0</v>
      </c>
      <c r="AH248" s="6">
        <f>IF(OR(AC248=6,AC248=7),0,IF(NOT(AF248),IF(AB248&lt;=$AB$1,HLOOKUP(AC248,Ouderschapsverlof!$S$67:$W$69,3,FALSE),0),0))</f>
        <v>0</v>
      </c>
    </row>
    <row r="249" spans="1:34" x14ac:dyDescent="0.3">
      <c r="A249" s="2">
        <f t="shared" si="79"/>
        <v>247</v>
      </c>
      <c r="B249">
        <f t="shared" si="80"/>
        <v>1</v>
      </c>
      <c r="C249" s="2">
        <f t="shared" si="63"/>
        <v>1</v>
      </c>
      <c r="D249" s="2">
        <f t="shared" si="64"/>
        <v>1</v>
      </c>
      <c r="E249" s="6" t="b">
        <f t="shared" si="65"/>
        <v>1</v>
      </c>
      <c r="F249" s="6">
        <f>IF(OR(B249=6,B249=7),0,IF(NOT(E249),0,IF(A249&lt;=$A$1,HLOOKUP(B249,Ouderschapsverlof!$S$28:$W$30,3,FALSE),0)))</f>
        <v>0</v>
      </c>
      <c r="G249" s="6">
        <f>IF(OR(B249=6,B249=7),0,IF(NOT(E249),IF(A249&lt;=$A$1,HLOOKUP(B249,Ouderschapsverlof!$S$28:$W$30,3,FALSE),0),0))</f>
        <v>0</v>
      </c>
      <c r="H249" s="7">
        <f t="shared" si="66"/>
        <v>0</v>
      </c>
      <c r="L249" s="2">
        <f t="shared" si="81"/>
        <v>247</v>
      </c>
      <c r="M249">
        <f t="shared" si="67"/>
        <v>1</v>
      </c>
      <c r="N249" s="2">
        <f t="shared" si="68"/>
        <v>1</v>
      </c>
      <c r="O249" s="2">
        <f t="shared" si="69"/>
        <v>1</v>
      </c>
      <c r="P249" s="6" t="b">
        <f t="shared" si="70"/>
        <v>1</v>
      </c>
      <c r="Q249" s="6">
        <f>IF(OR(M249=6,M249=7),0,IF(NOT(P249),0,IF(L249&lt;=$L$1,HLOOKUP(M249,Ouderschapsverlof!$S$40:$W$43,3,FALSE),0)))</f>
        <v>0</v>
      </c>
      <c r="R249" s="6">
        <f>IF(OR(M249=6,M249=7),0,IF(NOT(P249),IF(L249&lt;=$L$1,HLOOKUP(M249,Ouderschapsverlof!$S$40:$W$43,3,FALSE),0),0))</f>
        <v>0</v>
      </c>
      <c r="T249" s="2">
        <f t="shared" si="82"/>
        <v>247</v>
      </c>
      <c r="U249">
        <f t="shared" si="71"/>
        <v>1</v>
      </c>
      <c r="V249" s="2">
        <f t="shared" si="72"/>
        <v>1</v>
      </c>
      <c r="W249" s="2">
        <f t="shared" si="73"/>
        <v>1</v>
      </c>
      <c r="X249" s="6" t="b">
        <f t="shared" si="74"/>
        <v>1</v>
      </c>
      <c r="Y249" s="6">
        <f>IF(OR(U249=6,U249=7),0,IF(NOT(X249),0,IF(T249&lt;=$T$1,HLOOKUP(U249,Ouderschapsverlof!$S$55:$W$57,3,FALSE),0)))</f>
        <v>0</v>
      </c>
      <c r="Z249" s="6">
        <f>IF(OR(U249=6,U249=7),0,IF(NOT(X249),IF(T249&lt;=$T$1,HLOOKUP(U249,Ouderschapsverlof!$S$55:$W$57,3,FALSE),0),0))</f>
        <v>0</v>
      </c>
      <c r="AB249" s="2">
        <f t="shared" si="83"/>
        <v>247</v>
      </c>
      <c r="AC249">
        <f t="shared" si="75"/>
        <v>1</v>
      </c>
      <c r="AD249" s="2">
        <f t="shared" si="76"/>
        <v>1</v>
      </c>
      <c r="AE249" s="2">
        <f t="shared" si="77"/>
        <v>1</v>
      </c>
      <c r="AF249" s="6" t="b">
        <f t="shared" si="78"/>
        <v>1</v>
      </c>
      <c r="AG249" s="6">
        <f>IF(OR(AC249=6,AC249=7),0,IF(NOT(AF249),0,IF(AB249&lt;=$AB$1,HLOOKUP(AC249,Ouderschapsverlof!$S$67:$W$69,3,FALSE),0)))</f>
        <v>0</v>
      </c>
      <c r="AH249" s="6">
        <f>IF(OR(AC249=6,AC249=7),0,IF(NOT(AF249),IF(AB249&lt;=$AB$1,HLOOKUP(AC249,Ouderschapsverlof!$S$67:$W$69,3,FALSE),0),0))</f>
        <v>0</v>
      </c>
    </row>
    <row r="250" spans="1:34" x14ac:dyDescent="0.3">
      <c r="A250" s="2">
        <f t="shared" si="79"/>
        <v>248</v>
      </c>
      <c r="B250">
        <f t="shared" si="80"/>
        <v>2</v>
      </c>
      <c r="C250" s="2">
        <f t="shared" si="63"/>
        <v>1</v>
      </c>
      <c r="D250" s="2">
        <f t="shared" si="64"/>
        <v>1</v>
      </c>
      <c r="E250" s="6" t="b">
        <f t="shared" si="65"/>
        <v>1</v>
      </c>
      <c r="F250" s="6">
        <f>IF(OR(B250=6,B250=7),0,IF(NOT(E250),0,IF(A250&lt;=$A$1,HLOOKUP(B250,Ouderschapsverlof!$S$28:$W$30,3,FALSE),0)))</f>
        <v>0</v>
      </c>
      <c r="G250" s="6">
        <f>IF(OR(B250=6,B250=7),0,IF(NOT(E250),IF(A250&lt;=$A$1,HLOOKUP(B250,Ouderschapsverlof!$S$28:$W$30,3,FALSE),0),0))</f>
        <v>0</v>
      </c>
      <c r="H250" s="7">
        <f t="shared" si="66"/>
        <v>0</v>
      </c>
      <c r="L250" s="2">
        <f t="shared" si="81"/>
        <v>248</v>
      </c>
      <c r="M250">
        <f t="shared" si="67"/>
        <v>2</v>
      </c>
      <c r="N250" s="2">
        <f t="shared" si="68"/>
        <v>1</v>
      </c>
      <c r="O250" s="2">
        <f t="shared" si="69"/>
        <v>1</v>
      </c>
      <c r="P250" s="6" t="b">
        <f t="shared" si="70"/>
        <v>1</v>
      </c>
      <c r="Q250" s="6">
        <f>IF(OR(M250=6,M250=7),0,IF(NOT(P250),0,IF(L250&lt;=$L$1,HLOOKUP(M250,Ouderschapsverlof!$S$40:$W$43,3,FALSE),0)))</f>
        <v>0</v>
      </c>
      <c r="R250" s="6">
        <f>IF(OR(M250=6,M250=7),0,IF(NOT(P250),IF(L250&lt;=$L$1,HLOOKUP(M250,Ouderschapsverlof!$S$40:$W$43,3,FALSE),0),0))</f>
        <v>0</v>
      </c>
      <c r="T250" s="2">
        <f t="shared" si="82"/>
        <v>248</v>
      </c>
      <c r="U250">
        <f t="shared" si="71"/>
        <v>2</v>
      </c>
      <c r="V250" s="2">
        <f t="shared" si="72"/>
        <v>1</v>
      </c>
      <c r="W250" s="2">
        <f t="shared" si="73"/>
        <v>1</v>
      </c>
      <c r="X250" s="6" t="b">
        <f t="shared" si="74"/>
        <v>1</v>
      </c>
      <c r="Y250" s="6">
        <f>IF(OR(U250=6,U250=7),0,IF(NOT(X250),0,IF(T250&lt;=$T$1,HLOOKUP(U250,Ouderschapsverlof!$S$55:$W$57,3,FALSE),0)))</f>
        <v>0</v>
      </c>
      <c r="Z250" s="6">
        <f>IF(OR(U250=6,U250=7),0,IF(NOT(X250),IF(T250&lt;=$T$1,HLOOKUP(U250,Ouderschapsverlof!$S$55:$W$57,3,FALSE),0),0))</f>
        <v>0</v>
      </c>
      <c r="AB250" s="2">
        <f t="shared" si="83"/>
        <v>248</v>
      </c>
      <c r="AC250">
        <f t="shared" si="75"/>
        <v>2</v>
      </c>
      <c r="AD250" s="2">
        <f t="shared" si="76"/>
        <v>1</v>
      </c>
      <c r="AE250" s="2">
        <f t="shared" si="77"/>
        <v>1</v>
      </c>
      <c r="AF250" s="6" t="b">
        <f t="shared" si="78"/>
        <v>1</v>
      </c>
      <c r="AG250" s="6">
        <f>IF(OR(AC250=6,AC250=7),0,IF(NOT(AF250),0,IF(AB250&lt;=$AB$1,HLOOKUP(AC250,Ouderschapsverlof!$S$67:$W$69,3,FALSE),0)))</f>
        <v>0</v>
      </c>
      <c r="AH250" s="6">
        <f>IF(OR(AC250=6,AC250=7),0,IF(NOT(AF250),IF(AB250&lt;=$AB$1,HLOOKUP(AC250,Ouderschapsverlof!$S$67:$W$69,3,FALSE),0),0))</f>
        <v>0</v>
      </c>
    </row>
    <row r="251" spans="1:34" x14ac:dyDescent="0.3">
      <c r="A251" s="2">
        <f t="shared" si="79"/>
        <v>249</v>
      </c>
      <c r="B251">
        <f t="shared" si="80"/>
        <v>3</v>
      </c>
      <c r="C251" s="2">
        <f t="shared" si="63"/>
        <v>1</v>
      </c>
      <c r="D251" s="2">
        <f t="shared" si="64"/>
        <v>1</v>
      </c>
      <c r="E251" s="6" t="b">
        <f t="shared" si="65"/>
        <v>1</v>
      </c>
      <c r="F251" s="6">
        <f>IF(OR(B251=6,B251=7),0,IF(NOT(E251),0,IF(A251&lt;=$A$1,HLOOKUP(B251,Ouderschapsverlof!$S$28:$W$30,3,FALSE),0)))</f>
        <v>0</v>
      </c>
      <c r="G251" s="6">
        <f>IF(OR(B251=6,B251=7),0,IF(NOT(E251),IF(A251&lt;=$A$1,HLOOKUP(B251,Ouderschapsverlof!$S$28:$W$30,3,FALSE),0),0))</f>
        <v>0</v>
      </c>
      <c r="H251" s="7">
        <f t="shared" si="66"/>
        <v>0</v>
      </c>
      <c r="L251" s="2">
        <f t="shared" si="81"/>
        <v>249</v>
      </c>
      <c r="M251">
        <f t="shared" si="67"/>
        <v>3</v>
      </c>
      <c r="N251" s="2">
        <f t="shared" si="68"/>
        <v>1</v>
      </c>
      <c r="O251" s="2">
        <f t="shared" si="69"/>
        <v>1</v>
      </c>
      <c r="P251" s="6" t="b">
        <f t="shared" si="70"/>
        <v>1</v>
      </c>
      <c r="Q251" s="6">
        <f>IF(OR(M251=6,M251=7),0,IF(NOT(P251),0,IF(L251&lt;=$L$1,HLOOKUP(M251,Ouderschapsverlof!$S$40:$W$43,3,FALSE),0)))</f>
        <v>0</v>
      </c>
      <c r="R251" s="6">
        <f>IF(OR(M251=6,M251=7),0,IF(NOT(P251),IF(L251&lt;=$L$1,HLOOKUP(M251,Ouderschapsverlof!$S$40:$W$43,3,FALSE),0),0))</f>
        <v>0</v>
      </c>
      <c r="T251" s="2">
        <f t="shared" si="82"/>
        <v>249</v>
      </c>
      <c r="U251">
        <f t="shared" si="71"/>
        <v>3</v>
      </c>
      <c r="V251" s="2">
        <f t="shared" si="72"/>
        <v>1</v>
      </c>
      <c r="W251" s="2">
        <f t="shared" si="73"/>
        <v>1</v>
      </c>
      <c r="X251" s="6" t="b">
        <f t="shared" si="74"/>
        <v>1</v>
      </c>
      <c r="Y251" s="6">
        <f>IF(OR(U251=6,U251=7),0,IF(NOT(X251),0,IF(T251&lt;=$T$1,HLOOKUP(U251,Ouderschapsverlof!$S$55:$W$57,3,FALSE),0)))</f>
        <v>0</v>
      </c>
      <c r="Z251" s="6">
        <f>IF(OR(U251=6,U251=7),0,IF(NOT(X251),IF(T251&lt;=$T$1,HLOOKUP(U251,Ouderschapsverlof!$S$55:$W$57,3,FALSE),0),0))</f>
        <v>0</v>
      </c>
      <c r="AB251" s="2">
        <f t="shared" si="83"/>
        <v>249</v>
      </c>
      <c r="AC251">
        <f t="shared" si="75"/>
        <v>3</v>
      </c>
      <c r="AD251" s="2">
        <f t="shared" si="76"/>
        <v>1</v>
      </c>
      <c r="AE251" s="2">
        <f t="shared" si="77"/>
        <v>1</v>
      </c>
      <c r="AF251" s="6" t="b">
        <f t="shared" si="78"/>
        <v>1</v>
      </c>
      <c r="AG251" s="6">
        <f>IF(OR(AC251=6,AC251=7),0,IF(NOT(AF251),0,IF(AB251&lt;=$AB$1,HLOOKUP(AC251,Ouderschapsverlof!$S$67:$W$69,3,FALSE),0)))</f>
        <v>0</v>
      </c>
      <c r="AH251" s="6">
        <f>IF(OR(AC251=6,AC251=7),0,IF(NOT(AF251),IF(AB251&lt;=$AB$1,HLOOKUP(AC251,Ouderschapsverlof!$S$67:$W$69,3,FALSE),0),0))</f>
        <v>0</v>
      </c>
    </row>
    <row r="252" spans="1:34" x14ac:dyDescent="0.3">
      <c r="A252" s="2">
        <f t="shared" si="79"/>
        <v>250</v>
      </c>
      <c r="B252">
        <f t="shared" si="80"/>
        <v>4</v>
      </c>
      <c r="C252" s="2">
        <f t="shared" si="63"/>
        <v>1</v>
      </c>
      <c r="D252" s="2">
        <f t="shared" si="64"/>
        <v>1</v>
      </c>
      <c r="E252" s="6" t="b">
        <f t="shared" si="65"/>
        <v>1</v>
      </c>
      <c r="F252" s="6">
        <f>IF(OR(B252=6,B252=7),0,IF(NOT(E252),0,IF(A252&lt;=$A$1,HLOOKUP(B252,Ouderschapsverlof!$S$28:$W$30,3,FALSE),0)))</f>
        <v>0</v>
      </c>
      <c r="G252" s="6">
        <f>IF(OR(B252=6,B252=7),0,IF(NOT(E252),IF(A252&lt;=$A$1,HLOOKUP(B252,Ouderschapsverlof!$S$28:$W$30,3,FALSE),0),0))</f>
        <v>0</v>
      </c>
      <c r="H252" s="7">
        <f t="shared" si="66"/>
        <v>0</v>
      </c>
      <c r="L252" s="2">
        <f t="shared" si="81"/>
        <v>250</v>
      </c>
      <c r="M252">
        <f t="shared" si="67"/>
        <v>4</v>
      </c>
      <c r="N252" s="2">
        <f t="shared" si="68"/>
        <v>1</v>
      </c>
      <c r="O252" s="2">
        <f t="shared" si="69"/>
        <v>1</v>
      </c>
      <c r="P252" s="6" t="b">
        <f t="shared" si="70"/>
        <v>1</v>
      </c>
      <c r="Q252" s="6">
        <f>IF(OR(M252=6,M252=7),0,IF(NOT(P252),0,IF(L252&lt;=$L$1,HLOOKUP(M252,Ouderschapsverlof!$S$40:$W$43,3,FALSE),0)))</f>
        <v>0</v>
      </c>
      <c r="R252" s="6">
        <f>IF(OR(M252=6,M252=7),0,IF(NOT(P252),IF(L252&lt;=$L$1,HLOOKUP(M252,Ouderschapsverlof!$S$40:$W$43,3,FALSE),0),0))</f>
        <v>0</v>
      </c>
      <c r="T252" s="2">
        <f t="shared" si="82"/>
        <v>250</v>
      </c>
      <c r="U252">
        <f t="shared" si="71"/>
        <v>4</v>
      </c>
      <c r="V252" s="2">
        <f t="shared" si="72"/>
        <v>1</v>
      </c>
      <c r="W252" s="2">
        <f t="shared" si="73"/>
        <v>1</v>
      </c>
      <c r="X252" s="6" t="b">
        <f t="shared" si="74"/>
        <v>1</v>
      </c>
      <c r="Y252" s="6">
        <f>IF(OR(U252=6,U252=7),0,IF(NOT(X252),0,IF(T252&lt;=$T$1,HLOOKUP(U252,Ouderschapsverlof!$S$55:$W$57,3,FALSE),0)))</f>
        <v>0</v>
      </c>
      <c r="Z252" s="6">
        <f>IF(OR(U252=6,U252=7),0,IF(NOT(X252),IF(T252&lt;=$T$1,HLOOKUP(U252,Ouderschapsverlof!$S$55:$W$57,3,FALSE),0),0))</f>
        <v>0</v>
      </c>
      <c r="AB252" s="2">
        <f t="shared" si="83"/>
        <v>250</v>
      </c>
      <c r="AC252">
        <f t="shared" si="75"/>
        <v>4</v>
      </c>
      <c r="AD252" s="2">
        <f t="shared" si="76"/>
        <v>1</v>
      </c>
      <c r="AE252" s="2">
        <f t="shared" si="77"/>
        <v>1</v>
      </c>
      <c r="AF252" s="6" t="b">
        <f t="shared" si="78"/>
        <v>1</v>
      </c>
      <c r="AG252" s="6">
        <f>IF(OR(AC252=6,AC252=7),0,IF(NOT(AF252),0,IF(AB252&lt;=$AB$1,HLOOKUP(AC252,Ouderschapsverlof!$S$67:$W$69,3,FALSE),0)))</f>
        <v>0</v>
      </c>
      <c r="AH252" s="6">
        <f>IF(OR(AC252=6,AC252=7),0,IF(NOT(AF252),IF(AB252&lt;=$AB$1,HLOOKUP(AC252,Ouderschapsverlof!$S$67:$W$69,3,FALSE),0),0))</f>
        <v>0</v>
      </c>
    </row>
    <row r="253" spans="1:34" x14ac:dyDescent="0.3">
      <c r="A253" s="2">
        <f t="shared" si="79"/>
        <v>251</v>
      </c>
      <c r="B253">
        <f t="shared" si="80"/>
        <v>5</v>
      </c>
      <c r="C253" s="2">
        <f t="shared" si="63"/>
        <v>1</v>
      </c>
      <c r="D253" s="2">
        <f t="shared" si="64"/>
        <v>1</v>
      </c>
      <c r="E253" s="6" t="b">
        <f t="shared" si="65"/>
        <v>1</v>
      </c>
      <c r="F253" s="6">
        <f>IF(OR(B253=6,B253=7),0,IF(NOT(E253),0,IF(A253&lt;=$A$1,HLOOKUP(B253,Ouderschapsverlof!$S$28:$W$30,3,FALSE),0)))</f>
        <v>0</v>
      </c>
      <c r="G253" s="6">
        <f>IF(OR(B253=6,B253=7),0,IF(NOT(E253),IF(A253&lt;=$A$1,HLOOKUP(B253,Ouderschapsverlof!$S$28:$W$30,3,FALSE),0),0))</f>
        <v>0</v>
      </c>
      <c r="H253" s="7">
        <f t="shared" si="66"/>
        <v>0</v>
      </c>
      <c r="L253" s="2">
        <f t="shared" si="81"/>
        <v>251</v>
      </c>
      <c r="M253">
        <f t="shared" si="67"/>
        <v>5</v>
      </c>
      <c r="N253" s="2">
        <f t="shared" si="68"/>
        <v>1</v>
      </c>
      <c r="O253" s="2">
        <f t="shared" si="69"/>
        <v>1</v>
      </c>
      <c r="P253" s="6" t="b">
        <f t="shared" si="70"/>
        <v>1</v>
      </c>
      <c r="Q253" s="6">
        <f>IF(OR(M253=6,M253=7),0,IF(NOT(P253),0,IF(L253&lt;=$L$1,HLOOKUP(M253,Ouderschapsverlof!$S$40:$W$43,3,FALSE),0)))</f>
        <v>0</v>
      </c>
      <c r="R253" s="6">
        <f>IF(OR(M253=6,M253=7),0,IF(NOT(P253),IF(L253&lt;=$L$1,HLOOKUP(M253,Ouderschapsverlof!$S$40:$W$43,3,FALSE),0),0))</f>
        <v>0</v>
      </c>
      <c r="T253" s="2">
        <f t="shared" si="82"/>
        <v>251</v>
      </c>
      <c r="U253">
        <f t="shared" si="71"/>
        <v>5</v>
      </c>
      <c r="V253" s="2">
        <f t="shared" si="72"/>
        <v>1</v>
      </c>
      <c r="W253" s="2">
        <f t="shared" si="73"/>
        <v>1</v>
      </c>
      <c r="X253" s="6" t="b">
        <f t="shared" si="74"/>
        <v>1</v>
      </c>
      <c r="Y253" s="6">
        <f>IF(OR(U253=6,U253=7),0,IF(NOT(X253),0,IF(T253&lt;=$T$1,HLOOKUP(U253,Ouderschapsverlof!$S$55:$W$57,3,FALSE),0)))</f>
        <v>0</v>
      </c>
      <c r="Z253" s="6">
        <f>IF(OR(U253=6,U253=7),0,IF(NOT(X253),IF(T253&lt;=$T$1,HLOOKUP(U253,Ouderschapsverlof!$S$55:$W$57,3,FALSE),0),0))</f>
        <v>0</v>
      </c>
      <c r="AB253" s="2">
        <f t="shared" si="83"/>
        <v>251</v>
      </c>
      <c r="AC253">
        <f t="shared" si="75"/>
        <v>5</v>
      </c>
      <c r="AD253" s="2">
        <f t="shared" si="76"/>
        <v>1</v>
      </c>
      <c r="AE253" s="2">
        <f t="shared" si="77"/>
        <v>1</v>
      </c>
      <c r="AF253" s="6" t="b">
        <f t="shared" si="78"/>
        <v>1</v>
      </c>
      <c r="AG253" s="6">
        <f>IF(OR(AC253=6,AC253=7),0,IF(NOT(AF253),0,IF(AB253&lt;=$AB$1,HLOOKUP(AC253,Ouderschapsverlof!$S$67:$W$69,3,FALSE),0)))</f>
        <v>0</v>
      </c>
      <c r="AH253" s="6">
        <f>IF(OR(AC253=6,AC253=7),0,IF(NOT(AF253),IF(AB253&lt;=$AB$1,HLOOKUP(AC253,Ouderschapsverlof!$S$67:$W$69,3,FALSE),0),0))</f>
        <v>0</v>
      </c>
    </row>
    <row r="254" spans="1:34" x14ac:dyDescent="0.3">
      <c r="A254" s="2">
        <f t="shared" si="79"/>
        <v>252</v>
      </c>
      <c r="B254">
        <f t="shared" si="80"/>
        <v>6</v>
      </c>
      <c r="C254" s="2">
        <f t="shared" si="63"/>
        <v>1</v>
      </c>
      <c r="D254" s="2">
        <f t="shared" si="64"/>
        <v>1</v>
      </c>
      <c r="E254" s="6" t="b">
        <f t="shared" si="65"/>
        <v>1</v>
      </c>
      <c r="F254" s="6">
        <f>IF(OR(B254=6,B254=7),0,IF(NOT(E254),0,IF(A254&lt;=$A$1,HLOOKUP(B254,Ouderschapsverlof!$S$28:$W$30,3,FALSE),0)))</f>
        <v>0</v>
      </c>
      <c r="G254" s="6">
        <f>IF(OR(B254=6,B254=7),0,IF(NOT(E254),IF(A254&lt;=$A$1,HLOOKUP(B254,Ouderschapsverlof!$S$28:$W$30,3,FALSE),0),0))</f>
        <v>0</v>
      </c>
      <c r="H254" s="7">
        <f t="shared" si="66"/>
        <v>0</v>
      </c>
      <c r="L254" s="2">
        <f t="shared" si="81"/>
        <v>252</v>
      </c>
      <c r="M254">
        <f t="shared" si="67"/>
        <v>6</v>
      </c>
      <c r="N254" s="2">
        <f t="shared" si="68"/>
        <v>1</v>
      </c>
      <c r="O254" s="2">
        <f t="shared" si="69"/>
        <v>1</v>
      </c>
      <c r="P254" s="6" t="b">
        <f t="shared" si="70"/>
        <v>1</v>
      </c>
      <c r="Q254" s="6">
        <f>IF(OR(M254=6,M254=7),0,IF(NOT(P254),0,IF(L254&lt;=$L$1,HLOOKUP(M254,Ouderschapsverlof!$S$40:$W$43,3,FALSE),0)))</f>
        <v>0</v>
      </c>
      <c r="R254" s="6">
        <f>IF(OR(M254=6,M254=7),0,IF(NOT(P254),IF(L254&lt;=$L$1,HLOOKUP(M254,Ouderschapsverlof!$S$40:$W$43,3,FALSE),0),0))</f>
        <v>0</v>
      </c>
      <c r="T254" s="2">
        <f t="shared" si="82"/>
        <v>252</v>
      </c>
      <c r="U254">
        <f t="shared" si="71"/>
        <v>6</v>
      </c>
      <c r="V254" s="2">
        <f t="shared" si="72"/>
        <v>1</v>
      </c>
      <c r="W254" s="2">
        <f t="shared" si="73"/>
        <v>1</v>
      </c>
      <c r="X254" s="6" t="b">
        <f t="shared" si="74"/>
        <v>1</v>
      </c>
      <c r="Y254" s="6">
        <f>IF(OR(U254=6,U254=7),0,IF(NOT(X254),0,IF(T254&lt;=$T$1,HLOOKUP(U254,Ouderschapsverlof!$S$55:$W$57,3,FALSE),0)))</f>
        <v>0</v>
      </c>
      <c r="Z254" s="6">
        <f>IF(OR(U254=6,U254=7),0,IF(NOT(X254),IF(T254&lt;=$T$1,HLOOKUP(U254,Ouderschapsverlof!$S$55:$W$57,3,FALSE),0),0))</f>
        <v>0</v>
      </c>
      <c r="AB254" s="2">
        <f t="shared" si="83"/>
        <v>252</v>
      </c>
      <c r="AC254">
        <f t="shared" si="75"/>
        <v>6</v>
      </c>
      <c r="AD254" s="2">
        <f t="shared" si="76"/>
        <v>1</v>
      </c>
      <c r="AE254" s="2">
        <f t="shared" si="77"/>
        <v>1</v>
      </c>
      <c r="AF254" s="6" t="b">
        <f t="shared" si="78"/>
        <v>1</v>
      </c>
      <c r="AG254" s="6">
        <f>IF(OR(AC254=6,AC254=7),0,IF(NOT(AF254),0,IF(AB254&lt;=$AB$1,HLOOKUP(AC254,Ouderschapsverlof!$S$67:$W$69,3,FALSE),0)))</f>
        <v>0</v>
      </c>
      <c r="AH254" s="6">
        <f>IF(OR(AC254=6,AC254=7),0,IF(NOT(AF254),IF(AB254&lt;=$AB$1,HLOOKUP(AC254,Ouderschapsverlof!$S$67:$W$69,3,FALSE),0),0))</f>
        <v>0</v>
      </c>
    </row>
    <row r="255" spans="1:34" x14ac:dyDescent="0.3">
      <c r="A255" s="2">
        <f t="shared" si="79"/>
        <v>253</v>
      </c>
      <c r="B255">
        <f t="shared" si="80"/>
        <v>7</v>
      </c>
      <c r="C255" s="2">
        <f t="shared" si="63"/>
        <v>1</v>
      </c>
      <c r="D255" s="2">
        <f t="shared" si="64"/>
        <v>1</v>
      </c>
      <c r="E255" s="6" t="b">
        <f t="shared" si="65"/>
        <v>1</v>
      </c>
      <c r="F255" s="6">
        <f>IF(OR(B255=6,B255=7),0,IF(NOT(E255),0,IF(A255&lt;=$A$1,HLOOKUP(B255,Ouderschapsverlof!$S$28:$W$30,3,FALSE),0)))</f>
        <v>0</v>
      </c>
      <c r="G255" s="6">
        <f>IF(OR(B255=6,B255=7),0,IF(NOT(E255),IF(A255&lt;=$A$1,HLOOKUP(B255,Ouderschapsverlof!$S$28:$W$30,3,FALSE),0),0))</f>
        <v>0</v>
      </c>
      <c r="H255" s="7">
        <f t="shared" si="66"/>
        <v>0</v>
      </c>
      <c r="L255" s="2">
        <f t="shared" si="81"/>
        <v>253</v>
      </c>
      <c r="M255">
        <f t="shared" si="67"/>
        <v>7</v>
      </c>
      <c r="N255" s="2">
        <f t="shared" si="68"/>
        <v>1</v>
      </c>
      <c r="O255" s="2">
        <f t="shared" si="69"/>
        <v>1</v>
      </c>
      <c r="P255" s="6" t="b">
        <f t="shared" si="70"/>
        <v>1</v>
      </c>
      <c r="Q255" s="6">
        <f>IF(OR(M255=6,M255=7),0,IF(NOT(P255),0,IF(L255&lt;=$L$1,HLOOKUP(M255,Ouderschapsverlof!$S$40:$W$43,3,FALSE),0)))</f>
        <v>0</v>
      </c>
      <c r="R255" s="6">
        <f>IF(OR(M255=6,M255=7),0,IF(NOT(P255),IF(L255&lt;=$L$1,HLOOKUP(M255,Ouderschapsverlof!$S$40:$W$43,3,FALSE),0),0))</f>
        <v>0</v>
      </c>
      <c r="T255" s="2">
        <f t="shared" si="82"/>
        <v>253</v>
      </c>
      <c r="U255">
        <f t="shared" si="71"/>
        <v>7</v>
      </c>
      <c r="V255" s="2">
        <f t="shared" si="72"/>
        <v>1</v>
      </c>
      <c r="W255" s="2">
        <f t="shared" si="73"/>
        <v>1</v>
      </c>
      <c r="X255" s="6" t="b">
        <f t="shared" si="74"/>
        <v>1</v>
      </c>
      <c r="Y255" s="6">
        <f>IF(OR(U255=6,U255=7),0,IF(NOT(X255),0,IF(T255&lt;=$T$1,HLOOKUP(U255,Ouderschapsverlof!$S$55:$W$57,3,FALSE),0)))</f>
        <v>0</v>
      </c>
      <c r="Z255" s="6">
        <f>IF(OR(U255=6,U255=7),0,IF(NOT(X255),IF(T255&lt;=$T$1,HLOOKUP(U255,Ouderschapsverlof!$S$55:$W$57,3,FALSE),0),0))</f>
        <v>0</v>
      </c>
      <c r="AB255" s="2">
        <f t="shared" si="83"/>
        <v>253</v>
      </c>
      <c r="AC255">
        <f t="shared" si="75"/>
        <v>7</v>
      </c>
      <c r="AD255" s="2">
        <f t="shared" si="76"/>
        <v>1</v>
      </c>
      <c r="AE255" s="2">
        <f t="shared" si="77"/>
        <v>1</v>
      </c>
      <c r="AF255" s="6" t="b">
        <f t="shared" si="78"/>
        <v>1</v>
      </c>
      <c r="AG255" s="6">
        <f>IF(OR(AC255=6,AC255=7),0,IF(NOT(AF255),0,IF(AB255&lt;=$AB$1,HLOOKUP(AC255,Ouderschapsverlof!$S$67:$W$69,3,FALSE),0)))</f>
        <v>0</v>
      </c>
      <c r="AH255" s="6">
        <f>IF(OR(AC255=6,AC255=7),0,IF(NOT(AF255),IF(AB255&lt;=$AB$1,HLOOKUP(AC255,Ouderschapsverlof!$S$67:$W$69,3,FALSE),0),0))</f>
        <v>0</v>
      </c>
    </row>
    <row r="256" spans="1:34" x14ac:dyDescent="0.3">
      <c r="A256" s="2">
        <f t="shared" si="79"/>
        <v>254</v>
      </c>
      <c r="B256">
        <f t="shared" si="80"/>
        <v>1</v>
      </c>
      <c r="C256" s="2">
        <f t="shared" si="63"/>
        <v>1</v>
      </c>
      <c r="D256" s="2">
        <f t="shared" si="64"/>
        <v>1</v>
      </c>
      <c r="E256" s="6" t="b">
        <f t="shared" si="65"/>
        <v>1</v>
      </c>
      <c r="F256" s="6">
        <f>IF(OR(B256=6,B256=7),0,IF(NOT(E256),0,IF(A256&lt;=$A$1,HLOOKUP(B256,Ouderschapsverlof!$S$28:$W$30,3,FALSE),0)))</f>
        <v>0</v>
      </c>
      <c r="G256" s="6">
        <f>IF(OR(B256=6,B256=7),0,IF(NOT(E256),IF(A256&lt;=$A$1,HLOOKUP(B256,Ouderschapsverlof!$S$28:$W$30,3,FALSE),0),0))</f>
        <v>0</v>
      </c>
      <c r="H256" s="7">
        <f t="shared" si="66"/>
        <v>0</v>
      </c>
      <c r="L256" s="2">
        <f t="shared" si="81"/>
        <v>254</v>
      </c>
      <c r="M256">
        <f t="shared" si="67"/>
        <v>1</v>
      </c>
      <c r="N256" s="2">
        <f t="shared" si="68"/>
        <v>1</v>
      </c>
      <c r="O256" s="2">
        <f t="shared" si="69"/>
        <v>1</v>
      </c>
      <c r="P256" s="6" t="b">
        <f t="shared" si="70"/>
        <v>1</v>
      </c>
      <c r="Q256" s="6">
        <f>IF(OR(M256=6,M256=7),0,IF(NOT(P256),0,IF(L256&lt;=$L$1,HLOOKUP(M256,Ouderschapsverlof!$S$40:$W$43,3,FALSE),0)))</f>
        <v>0</v>
      </c>
      <c r="R256" s="6">
        <f>IF(OR(M256=6,M256=7),0,IF(NOT(P256),IF(L256&lt;=$L$1,HLOOKUP(M256,Ouderschapsverlof!$S$40:$W$43,3,FALSE),0),0))</f>
        <v>0</v>
      </c>
      <c r="T256" s="2">
        <f t="shared" si="82"/>
        <v>254</v>
      </c>
      <c r="U256">
        <f t="shared" si="71"/>
        <v>1</v>
      </c>
      <c r="V256" s="2">
        <f t="shared" si="72"/>
        <v>1</v>
      </c>
      <c r="W256" s="2">
        <f t="shared" si="73"/>
        <v>1</v>
      </c>
      <c r="X256" s="6" t="b">
        <f t="shared" si="74"/>
        <v>1</v>
      </c>
      <c r="Y256" s="6">
        <f>IF(OR(U256=6,U256=7),0,IF(NOT(X256),0,IF(T256&lt;=$T$1,HLOOKUP(U256,Ouderschapsverlof!$S$55:$W$57,3,FALSE),0)))</f>
        <v>0</v>
      </c>
      <c r="Z256" s="6">
        <f>IF(OR(U256=6,U256=7),0,IF(NOT(X256),IF(T256&lt;=$T$1,HLOOKUP(U256,Ouderschapsverlof!$S$55:$W$57,3,FALSE),0),0))</f>
        <v>0</v>
      </c>
      <c r="AB256" s="2">
        <f t="shared" si="83"/>
        <v>254</v>
      </c>
      <c r="AC256">
        <f t="shared" si="75"/>
        <v>1</v>
      </c>
      <c r="AD256" s="2">
        <f t="shared" si="76"/>
        <v>1</v>
      </c>
      <c r="AE256" s="2">
        <f t="shared" si="77"/>
        <v>1</v>
      </c>
      <c r="AF256" s="6" t="b">
        <f t="shared" si="78"/>
        <v>1</v>
      </c>
      <c r="AG256" s="6">
        <f>IF(OR(AC256=6,AC256=7),0,IF(NOT(AF256),0,IF(AB256&lt;=$AB$1,HLOOKUP(AC256,Ouderschapsverlof!$S$67:$W$69,3,FALSE),0)))</f>
        <v>0</v>
      </c>
      <c r="AH256" s="6">
        <f>IF(OR(AC256=6,AC256=7),0,IF(NOT(AF256),IF(AB256&lt;=$AB$1,HLOOKUP(AC256,Ouderschapsverlof!$S$67:$W$69,3,FALSE),0),0))</f>
        <v>0</v>
      </c>
    </row>
    <row r="257" spans="1:34" x14ac:dyDescent="0.3">
      <c r="A257" s="2">
        <f t="shared" si="79"/>
        <v>255</v>
      </c>
      <c r="B257">
        <f t="shared" si="80"/>
        <v>2</v>
      </c>
      <c r="C257" s="2">
        <f t="shared" si="63"/>
        <v>1</v>
      </c>
      <c r="D257" s="2">
        <f t="shared" si="64"/>
        <v>1</v>
      </c>
      <c r="E257" s="6" t="b">
        <f t="shared" si="65"/>
        <v>1</v>
      </c>
      <c r="F257" s="6">
        <f>IF(OR(B257=6,B257=7),0,IF(NOT(E257),0,IF(A257&lt;=$A$1,HLOOKUP(B257,Ouderschapsverlof!$S$28:$W$30,3,FALSE),0)))</f>
        <v>0</v>
      </c>
      <c r="G257" s="6">
        <f>IF(OR(B257=6,B257=7),0,IF(NOT(E257),IF(A257&lt;=$A$1,HLOOKUP(B257,Ouderschapsverlof!$S$28:$W$30,3,FALSE),0),0))</f>
        <v>0</v>
      </c>
      <c r="H257" s="7">
        <f t="shared" si="66"/>
        <v>0</v>
      </c>
      <c r="L257" s="2">
        <f t="shared" si="81"/>
        <v>255</v>
      </c>
      <c r="M257">
        <f t="shared" si="67"/>
        <v>2</v>
      </c>
      <c r="N257" s="2">
        <f t="shared" si="68"/>
        <v>1</v>
      </c>
      <c r="O257" s="2">
        <f t="shared" si="69"/>
        <v>1</v>
      </c>
      <c r="P257" s="6" t="b">
        <f t="shared" si="70"/>
        <v>1</v>
      </c>
      <c r="Q257" s="6">
        <f>IF(OR(M257=6,M257=7),0,IF(NOT(P257),0,IF(L257&lt;=$L$1,HLOOKUP(M257,Ouderschapsverlof!$S$40:$W$43,3,FALSE),0)))</f>
        <v>0</v>
      </c>
      <c r="R257" s="6">
        <f>IF(OR(M257=6,M257=7),0,IF(NOT(P257),IF(L257&lt;=$L$1,HLOOKUP(M257,Ouderschapsverlof!$S$40:$W$43,3,FALSE),0),0))</f>
        <v>0</v>
      </c>
      <c r="T257" s="2">
        <f t="shared" si="82"/>
        <v>255</v>
      </c>
      <c r="U257">
        <f t="shared" si="71"/>
        <v>2</v>
      </c>
      <c r="V257" s="2">
        <f t="shared" si="72"/>
        <v>1</v>
      </c>
      <c r="W257" s="2">
        <f t="shared" si="73"/>
        <v>1</v>
      </c>
      <c r="X257" s="6" t="b">
        <f t="shared" si="74"/>
        <v>1</v>
      </c>
      <c r="Y257" s="6">
        <f>IF(OR(U257=6,U257=7),0,IF(NOT(X257),0,IF(T257&lt;=$T$1,HLOOKUP(U257,Ouderschapsverlof!$S$55:$W$57,3,FALSE),0)))</f>
        <v>0</v>
      </c>
      <c r="Z257" s="6">
        <f>IF(OR(U257=6,U257=7),0,IF(NOT(X257),IF(T257&lt;=$T$1,HLOOKUP(U257,Ouderschapsverlof!$S$55:$W$57,3,FALSE),0),0))</f>
        <v>0</v>
      </c>
      <c r="AB257" s="2">
        <f t="shared" si="83"/>
        <v>255</v>
      </c>
      <c r="AC257">
        <f t="shared" si="75"/>
        <v>2</v>
      </c>
      <c r="AD257" s="2">
        <f t="shared" si="76"/>
        <v>1</v>
      </c>
      <c r="AE257" s="2">
        <f t="shared" si="77"/>
        <v>1</v>
      </c>
      <c r="AF257" s="6" t="b">
        <f t="shared" si="78"/>
        <v>1</v>
      </c>
      <c r="AG257" s="6">
        <f>IF(OR(AC257=6,AC257=7),0,IF(NOT(AF257),0,IF(AB257&lt;=$AB$1,HLOOKUP(AC257,Ouderschapsverlof!$S$67:$W$69,3,FALSE),0)))</f>
        <v>0</v>
      </c>
      <c r="AH257" s="6">
        <f>IF(OR(AC257=6,AC257=7),0,IF(NOT(AF257),IF(AB257&lt;=$AB$1,HLOOKUP(AC257,Ouderschapsverlof!$S$67:$W$69,3,FALSE),0),0))</f>
        <v>0</v>
      </c>
    </row>
    <row r="258" spans="1:34" x14ac:dyDescent="0.3">
      <c r="A258" s="2">
        <f t="shared" si="79"/>
        <v>256</v>
      </c>
      <c r="B258">
        <f t="shared" si="80"/>
        <v>3</v>
      </c>
      <c r="C258" s="2">
        <f t="shared" si="63"/>
        <v>1</v>
      </c>
      <c r="D258" s="2">
        <f t="shared" si="64"/>
        <v>1</v>
      </c>
      <c r="E258" s="6" t="b">
        <f t="shared" si="65"/>
        <v>1</v>
      </c>
      <c r="F258" s="6">
        <f>IF(OR(B258=6,B258=7),0,IF(NOT(E258),0,IF(A258&lt;=$A$1,HLOOKUP(B258,Ouderschapsverlof!$S$28:$W$30,3,FALSE),0)))</f>
        <v>0</v>
      </c>
      <c r="G258" s="6">
        <f>IF(OR(B258=6,B258=7),0,IF(NOT(E258),IF(A258&lt;=$A$1,HLOOKUP(B258,Ouderschapsverlof!$S$28:$W$30,3,FALSE),0),0))</f>
        <v>0</v>
      </c>
      <c r="H258" s="7">
        <f t="shared" si="66"/>
        <v>0</v>
      </c>
      <c r="L258" s="2">
        <f t="shared" si="81"/>
        <v>256</v>
      </c>
      <c r="M258">
        <f t="shared" si="67"/>
        <v>3</v>
      </c>
      <c r="N258" s="2">
        <f t="shared" si="68"/>
        <v>1</v>
      </c>
      <c r="O258" s="2">
        <f t="shared" si="69"/>
        <v>1</v>
      </c>
      <c r="P258" s="6" t="b">
        <f t="shared" si="70"/>
        <v>1</v>
      </c>
      <c r="Q258" s="6">
        <f>IF(OR(M258=6,M258=7),0,IF(NOT(P258),0,IF(L258&lt;=$L$1,HLOOKUP(M258,Ouderschapsverlof!$S$40:$W$43,3,FALSE),0)))</f>
        <v>0</v>
      </c>
      <c r="R258" s="6">
        <f>IF(OR(M258=6,M258=7),0,IF(NOT(P258),IF(L258&lt;=$L$1,HLOOKUP(M258,Ouderschapsverlof!$S$40:$W$43,3,FALSE),0),0))</f>
        <v>0</v>
      </c>
      <c r="T258" s="2">
        <f t="shared" si="82"/>
        <v>256</v>
      </c>
      <c r="U258">
        <f t="shared" si="71"/>
        <v>3</v>
      </c>
      <c r="V258" s="2">
        <f t="shared" si="72"/>
        <v>1</v>
      </c>
      <c r="W258" s="2">
        <f t="shared" si="73"/>
        <v>1</v>
      </c>
      <c r="X258" s="6" t="b">
        <f t="shared" si="74"/>
        <v>1</v>
      </c>
      <c r="Y258" s="6">
        <f>IF(OR(U258=6,U258=7),0,IF(NOT(X258),0,IF(T258&lt;=$T$1,HLOOKUP(U258,Ouderschapsverlof!$S$55:$W$57,3,FALSE),0)))</f>
        <v>0</v>
      </c>
      <c r="Z258" s="6">
        <f>IF(OR(U258=6,U258=7),0,IF(NOT(X258),IF(T258&lt;=$T$1,HLOOKUP(U258,Ouderschapsverlof!$S$55:$W$57,3,FALSE),0),0))</f>
        <v>0</v>
      </c>
      <c r="AB258" s="2">
        <f t="shared" si="83"/>
        <v>256</v>
      </c>
      <c r="AC258">
        <f t="shared" si="75"/>
        <v>3</v>
      </c>
      <c r="AD258" s="2">
        <f t="shared" si="76"/>
        <v>1</v>
      </c>
      <c r="AE258" s="2">
        <f t="shared" si="77"/>
        <v>1</v>
      </c>
      <c r="AF258" s="6" t="b">
        <f t="shared" si="78"/>
        <v>1</v>
      </c>
      <c r="AG258" s="6">
        <f>IF(OR(AC258=6,AC258=7),0,IF(NOT(AF258),0,IF(AB258&lt;=$AB$1,HLOOKUP(AC258,Ouderschapsverlof!$S$67:$W$69,3,FALSE),0)))</f>
        <v>0</v>
      </c>
      <c r="AH258" s="6">
        <f>IF(OR(AC258=6,AC258=7),0,IF(NOT(AF258),IF(AB258&lt;=$AB$1,HLOOKUP(AC258,Ouderschapsverlof!$S$67:$W$69,3,FALSE),0),0))</f>
        <v>0</v>
      </c>
    </row>
    <row r="259" spans="1:34" x14ac:dyDescent="0.3">
      <c r="A259" s="2">
        <f t="shared" si="79"/>
        <v>257</v>
      </c>
      <c r="B259">
        <f t="shared" si="80"/>
        <v>4</v>
      </c>
      <c r="C259" s="2">
        <f t="shared" ref="C259:C322" si="84">VLOOKUP(A259,$I$1:$I$61,1)</f>
        <v>1</v>
      </c>
      <c r="D259" s="2">
        <f t="shared" ref="D259:D322" si="85">VLOOKUP(A259,$I$1:$J$61,2)</f>
        <v>1</v>
      </c>
      <c r="E259" s="6" t="b">
        <f t="shared" ref="E259:E322" si="86">IF(AND(A259&gt;=C259,A259&lt;=D259),FALSE,TRUE)</f>
        <v>1</v>
      </c>
      <c r="F259" s="6">
        <f>IF(OR(B259=6,B259=7),0,IF(NOT(E259),0,IF(A259&lt;=$A$1,HLOOKUP(B259,Ouderschapsverlof!$S$28:$W$30,3,FALSE),0)))</f>
        <v>0</v>
      </c>
      <c r="G259" s="6">
        <f>IF(OR(B259=6,B259=7),0,IF(NOT(E259),IF(A259&lt;=$A$1,HLOOKUP(B259,Ouderschapsverlof!$S$28:$W$30,3,FALSE),0),0))</f>
        <v>0</v>
      </c>
      <c r="H259" s="7">
        <f t="shared" ref="H259:H322" si="87">IF(ISNUMBER(I259),IF(J259&lt;J258,1,0),0)</f>
        <v>0</v>
      </c>
      <c r="L259" s="2">
        <f t="shared" si="81"/>
        <v>257</v>
      </c>
      <c r="M259">
        <f t="shared" ref="M259:M322" si="88">WEEKDAY(L259,2)</f>
        <v>4</v>
      </c>
      <c r="N259" s="2">
        <f t="shared" ref="N259:N322" si="89">VLOOKUP(L259,$I$1:$I$61,1)</f>
        <v>1</v>
      </c>
      <c r="O259" s="2">
        <f t="shared" ref="O259:O322" si="90">VLOOKUP(L259,$I$1:$J$61,2)</f>
        <v>1</v>
      </c>
      <c r="P259" s="6" t="b">
        <f t="shared" ref="P259:P322" si="91">IF(AND(L259&gt;=N259,L259&lt;=O259),FALSE,TRUE)</f>
        <v>1</v>
      </c>
      <c r="Q259" s="6">
        <f>IF(OR(M259=6,M259=7),0,IF(NOT(P259),0,IF(L259&lt;=$L$1,HLOOKUP(M259,Ouderschapsverlof!$S$40:$W$43,3,FALSE),0)))</f>
        <v>0</v>
      </c>
      <c r="R259" s="6">
        <f>IF(OR(M259=6,M259=7),0,IF(NOT(P259),IF(L259&lt;=$L$1,HLOOKUP(M259,Ouderschapsverlof!$S$40:$W$43,3,FALSE),0),0))</f>
        <v>0</v>
      </c>
      <c r="T259" s="2">
        <f t="shared" si="82"/>
        <v>257</v>
      </c>
      <c r="U259">
        <f t="shared" ref="U259:U322" si="92">WEEKDAY(T259,2)</f>
        <v>4</v>
      </c>
      <c r="V259" s="2">
        <f t="shared" ref="V259:V322" si="93">VLOOKUP(T259,$I$1:$I$61,1)</f>
        <v>1</v>
      </c>
      <c r="W259" s="2">
        <f t="shared" ref="W259:W322" si="94">VLOOKUP(T259,$I$1:$J$61,2)</f>
        <v>1</v>
      </c>
      <c r="X259" s="6" t="b">
        <f t="shared" ref="X259:X322" si="95">IF(AND(T259&gt;=V259,T259&lt;=W259),FALSE,TRUE)</f>
        <v>1</v>
      </c>
      <c r="Y259" s="6">
        <f>IF(OR(U259=6,U259=7),0,IF(NOT(X259),0,IF(T259&lt;=$T$1,HLOOKUP(U259,Ouderschapsverlof!$S$55:$W$57,3,FALSE),0)))</f>
        <v>0</v>
      </c>
      <c r="Z259" s="6">
        <f>IF(OR(U259=6,U259=7),0,IF(NOT(X259),IF(T259&lt;=$T$1,HLOOKUP(U259,Ouderschapsverlof!$S$55:$W$57,3,FALSE),0),0))</f>
        <v>0</v>
      </c>
      <c r="AB259" s="2">
        <f t="shared" si="83"/>
        <v>257</v>
      </c>
      <c r="AC259">
        <f t="shared" ref="AC259:AC322" si="96">WEEKDAY(AB259,2)</f>
        <v>4</v>
      </c>
      <c r="AD259" s="2">
        <f t="shared" ref="AD259:AD322" si="97">VLOOKUP(AB259,$I$1:$I$61,1)</f>
        <v>1</v>
      </c>
      <c r="AE259" s="2">
        <f t="shared" ref="AE259:AE322" si="98">VLOOKUP(AB259,$I$1:$J$61,2)</f>
        <v>1</v>
      </c>
      <c r="AF259" s="6" t="b">
        <f t="shared" ref="AF259:AF322" si="99">IF(AND(AB259&gt;=AD259,AB259&lt;=AE259),FALSE,TRUE)</f>
        <v>1</v>
      </c>
      <c r="AG259" s="6">
        <f>IF(OR(AC259=6,AC259=7),0,IF(NOT(AF259),0,IF(AB259&lt;=$AB$1,HLOOKUP(AC259,Ouderschapsverlof!$S$67:$W$69,3,FALSE),0)))</f>
        <v>0</v>
      </c>
      <c r="AH259" s="6">
        <f>IF(OR(AC259=6,AC259=7),0,IF(NOT(AF259),IF(AB259&lt;=$AB$1,HLOOKUP(AC259,Ouderschapsverlof!$S$67:$W$69,3,FALSE),0),0))</f>
        <v>0</v>
      </c>
    </row>
    <row r="260" spans="1:34" x14ac:dyDescent="0.3">
      <c r="A260" s="2">
        <f t="shared" ref="A260:A323" si="100">A259+1</f>
        <v>258</v>
      </c>
      <c r="B260">
        <f t="shared" ref="B260:B323" si="101">WEEKDAY(A260,2)</f>
        <v>5</v>
      </c>
      <c r="C260" s="2">
        <f t="shared" si="84"/>
        <v>1</v>
      </c>
      <c r="D260" s="2">
        <f t="shared" si="85"/>
        <v>1</v>
      </c>
      <c r="E260" s="6" t="b">
        <f t="shared" si="86"/>
        <v>1</v>
      </c>
      <c r="F260" s="6">
        <f>IF(OR(B260=6,B260=7),0,IF(NOT(E260),0,IF(A260&lt;=$A$1,HLOOKUP(B260,Ouderschapsverlof!$S$28:$W$30,3,FALSE),0)))</f>
        <v>0</v>
      </c>
      <c r="G260" s="6">
        <f>IF(OR(B260=6,B260=7),0,IF(NOT(E260),IF(A260&lt;=$A$1,HLOOKUP(B260,Ouderschapsverlof!$S$28:$W$30,3,FALSE),0),0))</f>
        <v>0</v>
      </c>
      <c r="H260" s="7">
        <f t="shared" si="87"/>
        <v>0</v>
      </c>
      <c r="L260" s="2">
        <f t="shared" ref="L260:L323" si="102">L259+1</f>
        <v>258</v>
      </c>
      <c r="M260">
        <f t="shared" si="88"/>
        <v>5</v>
      </c>
      <c r="N260" s="2">
        <f t="shared" si="89"/>
        <v>1</v>
      </c>
      <c r="O260" s="2">
        <f t="shared" si="90"/>
        <v>1</v>
      </c>
      <c r="P260" s="6" t="b">
        <f t="shared" si="91"/>
        <v>1</v>
      </c>
      <c r="Q260" s="6">
        <f>IF(OR(M260=6,M260=7),0,IF(NOT(P260),0,IF(L260&lt;=$L$1,HLOOKUP(M260,Ouderschapsverlof!$S$40:$W$43,3,FALSE),0)))</f>
        <v>0</v>
      </c>
      <c r="R260" s="6">
        <f>IF(OR(M260=6,M260=7),0,IF(NOT(P260),IF(L260&lt;=$L$1,HLOOKUP(M260,Ouderschapsverlof!$S$40:$W$43,3,FALSE),0),0))</f>
        <v>0</v>
      </c>
      <c r="T260" s="2">
        <f t="shared" ref="T260:T323" si="103">+T259+1</f>
        <v>258</v>
      </c>
      <c r="U260">
        <f t="shared" si="92"/>
        <v>5</v>
      </c>
      <c r="V260" s="2">
        <f t="shared" si="93"/>
        <v>1</v>
      </c>
      <c r="W260" s="2">
        <f t="shared" si="94"/>
        <v>1</v>
      </c>
      <c r="X260" s="6" t="b">
        <f t="shared" si="95"/>
        <v>1</v>
      </c>
      <c r="Y260" s="6">
        <f>IF(OR(U260=6,U260=7),0,IF(NOT(X260),0,IF(T260&lt;=$T$1,HLOOKUP(U260,Ouderschapsverlof!$S$55:$W$57,3,FALSE),0)))</f>
        <v>0</v>
      </c>
      <c r="Z260" s="6">
        <f>IF(OR(U260=6,U260=7),0,IF(NOT(X260),IF(T260&lt;=$T$1,HLOOKUP(U260,Ouderschapsverlof!$S$55:$W$57,3,FALSE),0),0))</f>
        <v>0</v>
      </c>
      <c r="AB260" s="2">
        <f t="shared" ref="AB260:AB323" si="104">+AB259+1</f>
        <v>258</v>
      </c>
      <c r="AC260">
        <f t="shared" si="96"/>
        <v>5</v>
      </c>
      <c r="AD260" s="2">
        <f t="shared" si="97"/>
        <v>1</v>
      </c>
      <c r="AE260" s="2">
        <f t="shared" si="98"/>
        <v>1</v>
      </c>
      <c r="AF260" s="6" t="b">
        <f t="shared" si="99"/>
        <v>1</v>
      </c>
      <c r="AG260" s="6">
        <f>IF(OR(AC260=6,AC260=7),0,IF(NOT(AF260),0,IF(AB260&lt;=$AB$1,HLOOKUP(AC260,Ouderschapsverlof!$S$67:$W$69,3,FALSE),0)))</f>
        <v>0</v>
      </c>
      <c r="AH260" s="6">
        <f>IF(OR(AC260=6,AC260=7),0,IF(NOT(AF260),IF(AB260&lt;=$AB$1,HLOOKUP(AC260,Ouderschapsverlof!$S$67:$W$69,3,FALSE),0),0))</f>
        <v>0</v>
      </c>
    </row>
    <row r="261" spans="1:34" x14ac:dyDescent="0.3">
      <c r="A261" s="2">
        <f t="shared" si="100"/>
        <v>259</v>
      </c>
      <c r="B261">
        <f t="shared" si="101"/>
        <v>6</v>
      </c>
      <c r="C261" s="2">
        <f t="shared" si="84"/>
        <v>1</v>
      </c>
      <c r="D261" s="2">
        <f t="shared" si="85"/>
        <v>1</v>
      </c>
      <c r="E261" s="6" t="b">
        <f t="shared" si="86"/>
        <v>1</v>
      </c>
      <c r="F261" s="6">
        <f>IF(OR(B261=6,B261=7),0,IF(NOT(E261),0,IF(A261&lt;=$A$1,HLOOKUP(B261,Ouderschapsverlof!$S$28:$W$30,3,FALSE),0)))</f>
        <v>0</v>
      </c>
      <c r="G261" s="6">
        <f>IF(OR(B261=6,B261=7),0,IF(NOT(E261),IF(A261&lt;=$A$1,HLOOKUP(B261,Ouderschapsverlof!$S$28:$W$30,3,FALSE),0),0))</f>
        <v>0</v>
      </c>
      <c r="H261" s="7">
        <f t="shared" si="87"/>
        <v>0</v>
      </c>
      <c r="L261" s="2">
        <f t="shared" si="102"/>
        <v>259</v>
      </c>
      <c r="M261">
        <f t="shared" si="88"/>
        <v>6</v>
      </c>
      <c r="N261" s="2">
        <f t="shared" si="89"/>
        <v>1</v>
      </c>
      <c r="O261" s="2">
        <f t="shared" si="90"/>
        <v>1</v>
      </c>
      <c r="P261" s="6" t="b">
        <f t="shared" si="91"/>
        <v>1</v>
      </c>
      <c r="Q261" s="6">
        <f>IF(OR(M261=6,M261=7),0,IF(NOT(P261),0,IF(L261&lt;=$L$1,HLOOKUP(M261,Ouderschapsverlof!$S$40:$W$43,3,FALSE),0)))</f>
        <v>0</v>
      </c>
      <c r="R261" s="6">
        <f>IF(OR(M261=6,M261=7),0,IF(NOT(P261),IF(L261&lt;=$L$1,HLOOKUP(M261,Ouderschapsverlof!$S$40:$W$43,3,FALSE),0),0))</f>
        <v>0</v>
      </c>
      <c r="T261" s="2">
        <f t="shared" si="103"/>
        <v>259</v>
      </c>
      <c r="U261">
        <f t="shared" si="92"/>
        <v>6</v>
      </c>
      <c r="V261" s="2">
        <f t="shared" si="93"/>
        <v>1</v>
      </c>
      <c r="W261" s="2">
        <f t="shared" si="94"/>
        <v>1</v>
      </c>
      <c r="X261" s="6" t="b">
        <f t="shared" si="95"/>
        <v>1</v>
      </c>
      <c r="Y261" s="6">
        <f>IF(OR(U261=6,U261=7),0,IF(NOT(X261),0,IF(T261&lt;=$T$1,HLOOKUP(U261,Ouderschapsverlof!$S$55:$W$57,3,FALSE),0)))</f>
        <v>0</v>
      </c>
      <c r="Z261" s="6">
        <f>IF(OR(U261=6,U261=7),0,IF(NOT(X261),IF(T261&lt;=$T$1,HLOOKUP(U261,Ouderschapsverlof!$S$55:$W$57,3,FALSE),0),0))</f>
        <v>0</v>
      </c>
      <c r="AB261" s="2">
        <f t="shared" si="104"/>
        <v>259</v>
      </c>
      <c r="AC261">
        <f t="shared" si="96"/>
        <v>6</v>
      </c>
      <c r="AD261" s="2">
        <f t="shared" si="97"/>
        <v>1</v>
      </c>
      <c r="AE261" s="2">
        <f t="shared" si="98"/>
        <v>1</v>
      </c>
      <c r="AF261" s="6" t="b">
        <f t="shared" si="99"/>
        <v>1</v>
      </c>
      <c r="AG261" s="6">
        <f>IF(OR(AC261=6,AC261=7),0,IF(NOT(AF261),0,IF(AB261&lt;=$AB$1,HLOOKUP(AC261,Ouderschapsverlof!$S$67:$W$69,3,FALSE),0)))</f>
        <v>0</v>
      </c>
      <c r="AH261" s="6">
        <f>IF(OR(AC261=6,AC261=7),0,IF(NOT(AF261),IF(AB261&lt;=$AB$1,HLOOKUP(AC261,Ouderschapsverlof!$S$67:$W$69,3,FALSE),0),0))</f>
        <v>0</v>
      </c>
    </row>
    <row r="262" spans="1:34" x14ac:dyDescent="0.3">
      <c r="A262" s="2">
        <f t="shared" si="100"/>
        <v>260</v>
      </c>
      <c r="B262">
        <f t="shared" si="101"/>
        <v>7</v>
      </c>
      <c r="C262" s="2">
        <f t="shared" si="84"/>
        <v>1</v>
      </c>
      <c r="D262" s="2">
        <f t="shared" si="85"/>
        <v>1</v>
      </c>
      <c r="E262" s="6" t="b">
        <f t="shared" si="86"/>
        <v>1</v>
      </c>
      <c r="F262" s="6">
        <f>IF(OR(B262=6,B262=7),0,IF(NOT(E262),0,IF(A262&lt;=$A$1,HLOOKUP(B262,Ouderschapsverlof!$S$28:$W$30,3,FALSE),0)))</f>
        <v>0</v>
      </c>
      <c r="G262" s="6">
        <f>IF(OR(B262=6,B262=7),0,IF(NOT(E262),IF(A262&lt;=$A$1,HLOOKUP(B262,Ouderschapsverlof!$S$28:$W$30,3,FALSE),0),0))</f>
        <v>0</v>
      </c>
      <c r="H262" s="7">
        <f t="shared" si="87"/>
        <v>0</v>
      </c>
      <c r="L262" s="2">
        <f t="shared" si="102"/>
        <v>260</v>
      </c>
      <c r="M262">
        <f t="shared" si="88"/>
        <v>7</v>
      </c>
      <c r="N262" s="2">
        <f t="shared" si="89"/>
        <v>1</v>
      </c>
      <c r="O262" s="2">
        <f t="shared" si="90"/>
        <v>1</v>
      </c>
      <c r="P262" s="6" t="b">
        <f t="shared" si="91"/>
        <v>1</v>
      </c>
      <c r="Q262" s="6">
        <f>IF(OR(M262=6,M262=7),0,IF(NOT(P262),0,IF(L262&lt;=$L$1,HLOOKUP(M262,Ouderschapsverlof!$S$40:$W$43,3,FALSE),0)))</f>
        <v>0</v>
      </c>
      <c r="R262" s="6">
        <f>IF(OR(M262=6,M262=7),0,IF(NOT(P262),IF(L262&lt;=$L$1,HLOOKUP(M262,Ouderschapsverlof!$S$40:$W$43,3,FALSE),0),0))</f>
        <v>0</v>
      </c>
      <c r="T262" s="2">
        <f t="shared" si="103"/>
        <v>260</v>
      </c>
      <c r="U262">
        <f t="shared" si="92"/>
        <v>7</v>
      </c>
      <c r="V262" s="2">
        <f t="shared" si="93"/>
        <v>1</v>
      </c>
      <c r="W262" s="2">
        <f t="shared" si="94"/>
        <v>1</v>
      </c>
      <c r="X262" s="6" t="b">
        <f t="shared" si="95"/>
        <v>1</v>
      </c>
      <c r="Y262" s="6">
        <f>IF(OR(U262=6,U262=7),0,IF(NOT(X262),0,IF(T262&lt;=$T$1,HLOOKUP(U262,Ouderschapsverlof!$S$55:$W$57,3,FALSE),0)))</f>
        <v>0</v>
      </c>
      <c r="Z262" s="6">
        <f>IF(OR(U262=6,U262=7),0,IF(NOT(X262),IF(T262&lt;=$T$1,HLOOKUP(U262,Ouderschapsverlof!$S$55:$W$57,3,FALSE),0),0))</f>
        <v>0</v>
      </c>
      <c r="AB262" s="2">
        <f t="shared" si="104"/>
        <v>260</v>
      </c>
      <c r="AC262">
        <f t="shared" si="96"/>
        <v>7</v>
      </c>
      <c r="AD262" s="2">
        <f t="shared" si="97"/>
        <v>1</v>
      </c>
      <c r="AE262" s="2">
        <f t="shared" si="98"/>
        <v>1</v>
      </c>
      <c r="AF262" s="6" t="b">
        <f t="shared" si="99"/>
        <v>1</v>
      </c>
      <c r="AG262" s="6">
        <f>IF(OR(AC262=6,AC262=7),0,IF(NOT(AF262),0,IF(AB262&lt;=$AB$1,HLOOKUP(AC262,Ouderschapsverlof!$S$67:$W$69,3,FALSE),0)))</f>
        <v>0</v>
      </c>
      <c r="AH262" s="6">
        <f>IF(OR(AC262=6,AC262=7),0,IF(NOT(AF262),IF(AB262&lt;=$AB$1,HLOOKUP(AC262,Ouderschapsverlof!$S$67:$W$69,3,FALSE),0),0))</f>
        <v>0</v>
      </c>
    </row>
    <row r="263" spans="1:34" x14ac:dyDescent="0.3">
      <c r="A263" s="2">
        <f t="shared" si="100"/>
        <v>261</v>
      </c>
      <c r="B263">
        <f t="shared" si="101"/>
        <v>1</v>
      </c>
      <c r="C263" s="2">
        <f t="shared" si="84"/>
        <v>1</v>
      </c>
      <c r="D263" s="2">
        <f t="shared" si="85"/>
        <v>1</v>
      </c>
      <c r="E263" s="6" t="b">
        <f t="shared" si="86"/>
        <v>1</v>
      </c>
      <c r="F263" s="6">
        <f>IF(OR(B263=6,B263=7),0,IF(NOT(E263),0,IF(A263&lt;=$A$1,HLOOKUP(B263,Ouderschapsverlof!$S$28:$W$30,3,FALSE),0)))</f>
        <v>0</v>
      </c>
      <c r="G263" s="6">
        <f>IF(OR(B263=6,B263=7),0,IF(NOT(E263),IF(A263&lt;=$A$1,HLOOKUP(B263,Ouderschapsverlof!$S$28:$W$30,3,FALSE),0),0))</f>
        <v>0</v>
      </c>
      <c r="H263" s="7">
        <f t="shared" si="87"/>
        <v>0</v>
      </c>
      <c r="L263" s="2">
        <f t="shared" si="102"/>
        <v>261</v>
      </c>
      <c r="M263">
        <f t="shared" si="88"/>
        <v>1</v>
      </c>
      <c r="N263" s="2">
        <f t="shared" si="89"/>
        <v>1</v>
      </c>
      <c r="O263" s="2">
        <f t="shared" si="90"/>
        <v>1</v>
      </c>
      <c r="P263" s="6" t="b">
        <f t="shared" si="91"/>
        <v>1</v>
      </c>
      <c r="Q263" s="6">
        <f>IF(OR(M263=6,M263=7),0,IF(NOT(P263),0,IF(L263&lt;=$L$1,HLOOKUP(M263,Ouderschapsverlof!$S$40:$W$43,3,FALSE),0)))</f>
        <v>0</v>
      </c>
      <c r="R263" s="6">
        <f>IF(OR(M263=6,M263=7),0,IF(NOT(P263),IF(L263&lt;=$L$1,HLOOKUP(M263,Ouderschapsverlof!$S$40:$W$43,3,FALSE),0),0))</f>
        <v>0</v>
      </c>
      <c r="T263" s="2">
        <f t="shared" si="103"/>
        <v>261</v>
      </c>
      <c r="U263">
        <f t="shared" si="92"/>
        <v>1</v>
      </c>
      <c r="V263" s="2">
        <f t="shared" si="93"/>
        <v>1</v>
      </c>
      <c r="W263" s="2">
        <f t="shared" si="94"/>
        <v>1</v>
      </c>
      <c r="X263" s="6" t="b">
        <f t="shared" si="95"/>
        <v>1</v>
      </c>
      <c r="Y263" s="6">
        <f>IF(OR(U263=6,U263=7),0,IF(NOT(X263),0,IF(T263&lt;=$T$1,HLOOKUP(U263,Ouderschapsverlof!$S$55:$W$57,3,FALSE),0)))</f>
        <v>0</v>
      </c>
      <c r="Z263" s="6">
        <f>IF(OR(U263=6,U263=7),0,IF(NOT(X263),IF(T263&lt;=$T$1,HLOOKUP(U263,Ouderschapsverlof!$S$55:$W$57,3,FALSE),0),0))</f>
        <v>0</v>
      </c>
      <c r="AB263" s="2">
        <f t="shared" si="104"/>
        <v>261</v>
      </c>
      <c r="AC263">
        <f t="shared" si="96"/>
        <v>1</v>
      </c>
      <c r="AD263" s="2">
        <f t="shared" si="97"/>
        <v>1</v>
      </c>
      <c r="AE263" s="2">
        <f t="shared" si="98"/>
        <v>1</v>
      </c>
      <c r="AF263" s="6" t="b">
        <f t="shared" si="99"/>
        <v>1</v>
      </c>
      <c r="AG263" s="6">
        <f>IF(OR(AC263=6,AC263=7),0,IF(NOT(AF263),0,IF(AB263&lt;=$AB$1,HLOOKUP(AC263,Ouderschapsverlof!$S$67:$W$69,3,FALSE),0)))</f>
        <v>0</v>
      </c>
      <c r="AH263" s="6">
        <f>IF(OR(AC263=6,AC263=7),0,IF(NOT(AF263),IF(AB263&lt;=$AB$1,HLOOKUP(AC263,Ouderschapsverlof!$S$67:$W$69,3,FALSE),0),0))</f>
        <v>0</v>
      </c>
    </row>
    <row r="264" spans="1:34" x14ac:dyDescent="0.3">
      <c r="A264" s="2">
        <f t="shared" si="100"/>
        <v>262</v>
      </c>
      <c r="B264">
        <f t="shared" si="101"/>
        <v>2</v>
      </c>
      <c r="C264" s="2">
        <f t="shared" si="84"/>
        <v>1</v>
      </c>
      <c r="D264" s="2">
        <f t="shared" si="85"/>
        <v>1</v>
      </c>
      <c r="E264" s="6" t="b">
        <f t="shared" si="86"/>
        <v>1</v>
      </c>
      <c r="F264" s="6">
        <f>IF(OR(B264=6,B264=7),0,IF(NOT(E264),0,IF(A264&lt;=$A$1,HLOOKUP(B264,Ouderschapsverlof!$S$28:$W$30,3,FALSE),0)))</f>
        <v>0</v>
      </c>
      <c r="G264" s="6">
        <f>IF(OR(B264=6,B264=7),0,IF(NOT(E264),IF(A264&lt;=$A$1,HLOOKUP(B264,Ouderschapsverlof!$S$28:$W$30,3,FALSE),0),0))</f>
        <v>0</v>
      </c>
      <c r="H264" s="7">
        <f t="shared" si="87"/>
        <v>0</v>
      </c>
      <c r="L264" s="2">
        <f t="shared" si="102"/>
        <v>262</v>
      </c>
      <c r="M264">
        <f t="shared" si="88"/>
        <v>2</v>
      </c>
      <c r="N264" s="2">
        <f t="shared" si="89"/>
        <v>1</v>
      </c>
      <c r="O264" s="2">
        <f t="shared" si="90"/>
        <v>1</v>
      </c>
      <c r="P264" s="6" t="b">
        <f t="shared" si="91"/>
        <v>1</v>
      </c>
      <c r="Q264" s="6">
        <f>IF(OR(M264=6,M264=7),0,IF(NOT(P264),0,IF(L264&lt;=$L$1,HLOOKUP(M264,Ouderschapsverlof!$S$40:$W$43,3,FALSE),0)))</f>
        <v>0</v>
      </c>
      <c r="R264" s="6">
        <f>IF(OR(M264=6,M264=7),0,IF(NOT(P264),IF(L264&lt;=$L$1,HLOOKUP(M264,Ouderschapsverlof!$S$40:$W$43,3,FALSE),0),0))</f>
        <v>0</v>
      </c>
      <c r="T264" s="2">
        <f t="shared" si="103"/>
        <v>262</v>
      </c>
      <c r="U264">
        <f t="shared" si="92"/>
        <v>2</v>
      </c>
      <c r="V264" s="2">
        <f t="shared" si="93"/>
        <v>1</v>
      </c>
      <c r="W264" s="2">
        <f t="shared" si="94"/>
        <v>1</v>
      </c>
      <c r="X264" s="6" t="b">
        <f t="shared" si="95"/>
        <v>1</v>
      </c>
      <c r="Y264" s="6">
        <f>IF(OR(U264=6,U264=7),0,IF(NOT(X264),0,IF(T264&lt;=$T$1,HLOOKUP(U264,Ouderschapsverlof!$S$55:$W$57,3,FALSE),0)))</f>
        <v>0</v>
      </c>
      <c r="Z264" s="6">
        <f>IF(OR(U264=6,U264=7),0,IF(NOT(X264),IF(T264&lt;=$T$1,HLOOKUP(U264,Ouderschapsverlof!$S$55:$W$57,3,FALSE),0),0))</f>
        <v>0</v>
      </c>
      <c r="AB264" s="2">
        <f t="shared" si="104"/>
        <v>262</v>
      </c>
      <c r="AC264">
        <f t="shared" si="96"/>
        <v>2</v>
      </c>
      <c r="AD264" s="2">
        <f t="shared" si="97"/>
        <v>1</v>
      </c>
      <c r="AE264" s="2">
        <f t="shared" si="98"/>
        <v>1</v>
      </c>
      <c r="AF264" s="6" t="b">
        <f t="shared" si="99"/>
        <v>1</v>
      </c>
      <c r="AG264" s="6">
        <f>IF(OR(AC264=6,AC264=7),0,IF(NOT(AF264),0,IF(AB264&lt;=$AB$1,HLOOKUP(AC264,Ouderschapsverlof!$S$67:$W$69,3,FALSE),0)))</f>
        <v>0</v>
      </c>
      <c r="AH264" s="6">
        <f>IF(OR(AC264=6,AC264=7),0,IF(NOT(AF264),IF(AB264&lt;=$AB$1,HLOOKUP(AC264,Ouderschapsverlof!$S$67:$W$69,3,FALSE),0),0))</f>
        <v>0</v>
      </c>
    </row>
    <row r="265" spans="1:34" x14ac:dyDescent="0.3">
      <c r="A265" s="2">
        <f t="shared" si="100"/>
        <v>263</v>
      </c>
      <c r="B265">
        <f t="shared" si="101"/>
        <v>3</v>
      </c>
      <c r="C265" s="2">
        <f t="shared" si="84"/>
        <v>1</v>
      </c>
      <c r="D265" s="2">
        <f t="shared" si="85"/>
        <v>1</v>
      </c>
      <c r="E265" s="6" t="b">
        <f t="shared" si="86"/>
        <v>1</v>
      </c>
      <c r="F265" s="6">
        <f>IF(OR(B265=6,B265=7),0,IF(NOT(E265),0,IF(A265&lt;=$A$1,HLOOKUP(B265,Ouderschapsverlof!$S$28:$W$30,3,FALSE),0)))</f>
        <v>0</v>
      </c>
      <c r="G265" s="6">
        <f>IF(OR(B265=6,B265=7),0,IF(NOT(E265),IF(A265&lt;=$A$1,HLOOKUP(B265,Ouderschapsverlof!$S$28:$W$30,3,FALSE),0),0))</f>
        <v>0</v>
      </c>
      <c r="H265" s="7">
        <f t="shared" si="87"/>
        <v>0</v>
      </c>
      <c r="L265" s="2">
        <f t="shared" si="102"/>
        <v>263</v>
      </c>
      <c r="M265">
        <f t="shared" si="88"/>
        <v>3</v>
      </c>
      <c r="N265" s="2">
        <f t="shared" si="89"/>
        <v>1</v>
      </c>
      <c r="O265" s="2">
        <f t="shared" si="90"/>
        <v>1</v>
      </c>
      <c r="P265" s="6" t="b">
        <f t="shared" si="91"/>
        <v>1</v>
      </c>
      <c r="Q265" s="6">
        <f>IF(OR(M265=6,M265=7),0,IF(NOT(P265),0,IF(L265&lt;=$L$1,HLOOKUP(M265,Ouderschapsverlof!$S$40:$W$43,3,FALSE),0)))</f>
        <v>0</v>
      </c>
      <c r="R265" s="6">
        <f>IF(OR(M265=6,M265=7),0,IF(NOT(P265),IF(L265&lt;=$L$1,HLOOKUP(M265,Ouderschapsverlof!$S$40:$W$43,3,FALSE),0),0))</f>
        <v>0</v>
      </c>
      <c r="T265" s="2">
        <f t="shared" si="103"/>
        <v>263</v>
      </c>
      <c r="U265">
        <f t="shared" si="92"/>
        <v>3</v>
      </c>
      <c r="V265" s="2">
        <f t="shared" si="93"/>
        <v>1</v>
      </c>
      <c r="W265" s="2">
        <f t="shared" si="94"/>
        <v>1</v>
      </c>
      <c r="X265" s="6" t="b">
        <f t="shared" si="95"/>
        <v>1</v>
      </c>
      <c r="Y265" s="6">
        <f>IF(OR(U265=6,U265=7),0,IF(NOT(X265),0,IF(T265&lt;=$T$1,HLOOKUP(U265,Ouderschapsverlof!$S$55:$W$57,3,FALSE),0)))</f>
        <v>0</v>
      </c>
      <c r="Z265" s="6">
        <f>IF(OR(U265=6,U265=7),0,IF(NOT(X265),IF(T265&lt;=$T$1,HLOOKUP(U265,Ouderschapsverlof!$S$55:$W$57,3,FALSE),0),0))</f>
        <v>0</v>
      </c>
      <c r="AB265" s="2">
        <f t="shared" si="104"/>
        <v>263</v>
      </c>
      <c r="AC265">
        <f t="shared" si="96"/>
        <v>3</v>
      </c>
      <c r="AD265" s="2">
        <f t="shared" si="97"/>
        <v>1</v>
      </c>
      <c r="AE265" s="2">
        <f t="shared" si="98"/>
        <v>1</v>
      </c>
      <c r="AF265" s="6" t="b">
        <f t="shared" si="99"/>
        <v>1</v>
      </c>
      <c r="AG265" s="6">
        <f>IF(OR(AC265=6,AC265=7),0,IF(NOT(AF265),0,IF(AB265&lt;=$AB$1,HLOOKUP(AC265,Ouderschapsverlof!$S$67:$W$69,3,FALSE),0)))</f>
        <v>0</v>
      </c>
      <c r="AH265" s="6">
        <f>IF(OR(AC265=6,AC265=7),0,IF(NOT(AF265),IF(AB265&lt;=$AB$1,HLOOKUP(AC265,Ouderschapsverlof!$S$67:$W$69,3,FALSE),0),0))</f>
        <v>0</v>
      </c>
    </row>
    <row r="266" spans="1:34" x14ac:dyDescent="0.3">
      <c r="A266" s="2">
        <f t="shared" si="100"/>
        <v>264</v>
      </c>
      <c r="B266">
        <f t="shared" si="101"/>
        <v>4</v>
      </c>
      <c r="C266" s="2">
        <f t="shared" si="84"/>
        <v>1</v>
      </c>
      <c r="D266" s="2">
        <f t="shared" si="85"/>
        <v>1</v>
      </c>
      <c r="E266" s="6" t="b">
        <f t="shared" si="86"/>
        <v>1</v>
      </c>
      <c r="F266" s="6">
        <f>IF(OR(B266=6,B266=7),0,IF(NOT(E266),0,IF(A266&lt;=$A$1,HLOOKUP(B266,Ouderschapsverlof!$S$28:$W$30,3,FALSE),0)))</f>
        <v>0</v>
      </c>
      <c r="G266" s="6">
        <f>IF(OR(B266=6,B266=7),0,IF(NOT(E266),IF(A266&lt;=$A$1,HLOOKUP(B266,Ouderschapsverlof!$S$28:$W$30,3,FALSE),0),0))</f>
        <v>0</v>
      </c>
      <c r="H266" s="7">
        <f t="shared" si="87"/>
        <v>0</v>
      </c>
      <c r="L266" s="2">
        <f t="shared" si="102"/>
        <v>264</v>
      </c>
      <c r="M266">
        <f t="shared" si="88"/>
        <v>4</v>
      </c>
      <c r="N266" s="2">
        <f t="shared" si="89"/>
        <v>1</v>
      </c>
      <c r="O266" s="2">
        <f t="shared" si="90"/>
        <v>1</v>
      </c>
      <c r="P266" s="6" t="b">
        <f t="shared" si="91"/>
        <v>1</v>
      </c>
      <c r="Q266" s="6">
        <f>IF(OR(M266=6,M266=7),0,IF(NOT(P266),0,IF(L266&lt;=$L$1,HLOOKUP(M266,Ouderschapsverlof!$S$40:$W$43,3,FALSE),0)))</f>
        <v>0</v>
      </c>
      <c r="R266" s="6">
        <f>IF(OR(M266=6,M266=7),0,IF(NOT(P266),IF(L266&lt;=$L$1,HLOOKUP(M266,Ouderschapsverlof!$S$40:$W$43,3,FALSE),0),0))</f>
        <v>0</v>
      </c>
      <c r="T266" s="2">
        <f t="shared" si="103"/>
        <v>264</v>
      </c>
      <c r="U266">
        <f t="shared" si="92"/>
        <v>4</v>
      </c>
      <c r="V266" s="2">
        <f t="shared" si="93"/>
        <v>1</v>
      </c>
      <c r="W266" s="2">
        <f t="shared" si="94"/>
        <v>1</v>
      </c>
      <c r="X266" s="6" t="b">
        <f t="shared" si="95"/>
        <v>1</v>
      </c>
      <c r="Y266" s="6">
        <f>IF(OR(U266=6,U266=7),0,IF(NOT(X266),0,IF(T266&lt;=$T$1,HLOOKUP(U266,Ouderschapsverlof!$S$55:$W$57,3,FALSE),0)))</f>
        <v>0</v>
      </c>
      <c r="Z266" s="6">
        <f>IF(OR(U266=6,U266=7),0,IF(NOT(X266),IF(T266&lt;=$T$1,HLOOKUP(U266,Ouderschapsverlof!$S$55:$W$57,3,FALSE),0),0))</f>
        <v>0</v>
      </c>
      <c r="AB266" s="2">
        <f t="shared" si="104"/>
        <v>264</v>
      </c>
      <c r="AC266">
        <f t="shared" si="96"/>
        <v>4</v>
      </c>
      <c r="AD266" s="2">
        <f t="shared" si="97"/>
        <v>1</v>
      </c>
      <c r="AE266" s="2">
        <f t="shared" si="98"/>
        <v>1</v>
      </c>
      <c r="AF266" s="6" t="b">
        <f t="shared" si="99"/>
        <v>1</v>
      </c>
      <c r="AG266" s="6">
        <f>IF(OR(AC266=6,AC266=7),0,IF(NOT(AF266),0,IF(AB266&lt;=$AB$1,HLOOKUP(AC266,Ouderschapsverlof!$S$67:$W$69,3,FALSE),0)))</f>
        <v>0</v>
      </c>
      <c r="AH266" s="6">
        <f>IF(OR(AC266=6,AC266=7),0,IF(NOT(AF266),IF(AB266&lt;=$AB$1,HLOOKUP(AC266,Ouderschapsverlof!$S$67:$W$69,3,FALSE),0),0))</f>
        <v>0</v>
      </c>
    </row>
    <row r="267" spans="1:34" x14ac:dyDescent="0.3">
      <c r="A267" s="2">
        <f t="shared" si="100"/>
        <v>265</v>
      </c>
      <c r="B267">
        <f t="shared" si="101"/>
        <v>5</v>
      </c>
      <c r="C267" s="2">
        <f t="shared" si="84"/>
        <v>1</v>
      </c>
      <c r="D267" s="2">
        <f t="shared" si="85"/>
        <v>1</v>
      </c>
      <c r="E267" s="6" t="b">
        <f t="shared" si="86"/>
        <v>1</v>
      </c>
      <c r="F267" s="6">
        <f>IF(OR(B267=6,B267=7),0,IF(NOT(E267),0,IF(A267&lt;=$A$1,HLOOKUP(B267,Ouderschapsverlof!$S$28:$W$30,3,FALSE),0)))</f>
        <v>0</v>
      </c>
      <c r="G267" s="6">
        <f>IF(OR(B267=6,B267=7),0,IF(NOT(E267),IF(A267&lt;=$A$1,HLOOKUP(B267,Ouderschapsverlof!$S$28:$W$30,3,FALSE),0),0))</f>
        <v>0</v>
      </c>
      <c r="H267" s="7">
        <f t="shared" si="87"/>
        <v>0</v>
      </c>
      <c r="L267" s="2">
        <f t="shared" si="102"/>
        <v>265</v>
      </c>
      <c r="M267">
        <f t="shared" si="88"/>
        <v>5</v>
      </c>
      <c r="N267" s="2">
        <f t="shared" si="89"/>
        <v>1</v>
      </c>
      <c r="O267" s="2">
        <f t="shared" si="90"/>
        <v>1</v>
      </c>
      <c r="P267" s="6" t="b">
        <f t="shared" si="91"/>
        <v>1</v>
      </c>
      <c r="Q267" s="6">
        <f>IF(OR(M267=6,M267=7),0,IF(NOT(P267),0,IF(L267&lt;=$L$1,HLOOKUP(M267,Ouderschapsverlof!$S$40:$W$43,3,FALSE),0)))</f>
        <v>0</v>
      </c>
      <c r="R267" s="6">
        <f>IF(OR(M267=6,M267=7),0,IF(NOT(P267),IF(L267&lt;=$L$1,HLOOKUP(M267,Ouderschapsverlof!$S$40:$W$43,3,FALSE),0),0))</f>
        <v>0</v>
      </c>
      <c r="T267" s="2">
        <f t="shared" si="103"/>
        <v>265</v>
      </c>
      <c r="U267">
        <f t="shared" si="92"/>
        <v>5</v>
      </c>
      <c r="V267" s="2">
        <f t="shared" si="93"/>
        <v>1</v>
      </c>
      <c r="W267" s="2">
        <f t="shared" si="94"/>
        <v>1</v>
      </c>
      <c r="X267" s="6" t="b">
        <f t="shared" si="95"/>
        <v>1</v>
      </c>
      <c r="Y267" s="6">
        <f>IF(OR(U267=6,U267=7),0,IF(NOT(X267),0,IF(T267&lt;=$T$1,HLOOKUP(U267,Ouderschapsverlof!$S$55:$W$57,3,FALSE),0)))</f>
        <v>0</v>
      </c>
      <c r="Z267" s="6">
        <f>IF(OR(U267=6,U267=7),0,IF(NOT(X267),IF(T267&lt;=$T$1,HLOOKUP(U267,Ouderschapsverlof!$S$55:$W$57,3,FALSE),0),0))</f>
        <v>0</v>
      </c>
      <c r="AB267" s="2">
        <f t="shared" si="104"/>
        <v>265</v>
      </c>
      <c r="AC267">
        <f t="shared" si="96"/>
        <v>5</v>
      </c>
      <c r="AD267" s="2">
        <f t="shared" si="97"/>
        <v>1</v>
      </c>
      <c r="AE267" s="2">
        <f t="shared" si="98"/>
        <v>1</v>
      </c>
      <c r="AF267" s="6" t="b">
        <f t="shared" si="99"/>
        <v>1</v>
      </c>
      <c r="AG267" s="6">
        <f>IF(OR(AC267=6,AC267=7),0,IF(NOT(AF267),0,IF(AB267&lt;=$AB$1,HLOOKUP(AC267,Ouderschapsverlof!$S$67:$W$69,3,FALSE),0)))</f>
        <v>0</v>
      </c>
      <c r="AH267" s="6">
        <f>IF(OR(AC267=6,AC267=7),0,IF(NOT(AF267),IF(AB267&lt;=$AB$1,HLOOKUP(AC267,Ouderschapsverlof!$S$67:$W$69,3,FALSE),0),0))</f>
        <v>0</v>
      </c>
    </row>
    <row r="268" spans="1:34" x14ac:dyDescent="0.3">
      <c r="A268" s="2">
        <f t="shared" si="100"/>
        <v>266</v>
      </c>
      <c r="B268">
        <f t="shared" si="101"/>
        <v>6</v>
      </c>
      <c r="C268" s="2">
        <f t="shared" si="84"/>
        <v>1</v>
      </c>
      <c r="D268" s="2">
        <f t="shared" si="85"/>
        <v>1</v>
      </c>
      <c r="E268" s="6" t="b">
        <f t="shared" si="86"/>
        <v>1</v>
      </c>
      <c r="F268" s="6">
        <f>IF(OR(B268=6,B268=7),0,IF(NOT(E268),0,IF(A268&lt;=$A$1,HLOOKUP(B268,Ouderschapsverlof!$S$28:$W$30,3,FALSE),0)))</f>
        <v>0</v>
      </c>
      <c r="G268" s="6">
        <f>IF(OR(B268=6,B268=7),0,IF(NOT(E268),IF(A268&lt;=$A$1,HLOOKUP(B268,Ouderschapsverlof!$S$28:$W$30,3,FALSE),0),0))</f>
        <v>0</v>
      </c>
      <c r="H268" s="7">
        <f t="shared" si="87"/>
        <v>0</v>
      </c>
      <c r="L268" s="2">
        <f t="shared" si="102"/>
        <v>266</v>
      </c>
      <c r="M268">
        <f t="shared" si="88"/>
        <v>6</v>
      </c>
      <c r="N268" s="2">
        <f t="shared" si="89"/>
        <v>1</v>
      </c>
      <c r="O268" s="2">
        <f t="shared" si="90"/>
        <v>1</v>
      </c>
      <c r="P268" s="6" t="b">
        <f t="shared" si="91"/>
        <v>1</v>
      </c>
      <c r="Q268" s="6">
        <f>IF(OR(M268=6,M268=7),0,IF(NOT(P268),0,IF(L268&lt;=$L$1,HLOOKUP(M268,Ouderschapsverlof!$S$40:$W$43,3,FALSE),0)))</f>
        <v>0</v>
      </c>
      <c r="R268" s="6">
        <f>IF(OR(M268=6,M268=7),0,IF(NOT(P268),IF(L268&lt;=$L$1,HLOOKUP(M268,Ouderschapsverlof!$S$40:$W$43,3,FALSE),0),0))</f>
        <v>0</v>
      </c>
      <c r="T268" s="2">
        <f t="shared" si="103"/>
        <v>266</v>
      </c>
      <c r="U268">
        <f t="shared" si="92"/>
        <v>6</v>
      </c>
      <c r="V268" s="2">
        <f t="shared" si="93"/>
        <v>1</v>
      </c>
      <c r="W268" s="2">
        <f t="shared" si="94"/>
        <v>1</v>
      </c>
      <c r="X268" s="6" t="b">
        <f t="shared" si="95"/>
        <v>1</v>
      </c>
      <c r="Y268" s="6">
        <f>IF(OR(U268=6,U268=7),0,IF(NOT(X268),0,IF(T268&lt;=$T$1,HLOOKUP(U268,Ouderschapsverlof!$S$55:$W$57,3,FALSE),0)))</f>
        <v>0</v>
      </c>
      <c r="Z268" s="6">
        <f>IF(OR(U268=6,U268=7),0,IF(NOT(X268),IF(T268&lt;=$T$1,HLOOKUP(U268,Ouderschapsverlof!$S$55:$W$57,3,FALSE),0),0))</f>
        <v>0</v>
      </c>
      <c r="AB268" s="2">
        <f t="shared" si="104"/>
        <v>266</v>
      </c>
      <c r="AC268">
        <f t="shared" si="96"/>
        <v>6</v>
      </c>
      <c r="AD268" s="2">
        <f t="shared" si="97"/>
        <v>1</v>
      </c>
      <c r="AE268" s="2">
        <f t="shared" si="98"/>
        <v>1</v>
      </c>
      <c r="AF268" s="6" t="b">
        <f t="shared" si="99"/>
        <v>1</v>
      </c>
      <c r="AG268" s="6">
        <f>IF(OR(AC268=6,AC268=7),0,IF(NOT(AF268),0,IF(AB268&lt;=$AB$1,HLOOKUP(AC268,Ouderschapsverlof!$S$67:$W$69,3,FALSE),0)))</f>
        <v>0</v>
      </c>
      <c r="AH268" s="6">
        <f>IF(OR(AC268=6,AC268=7),0,IF(NOT(AF268),IF(AB268&lt;=$AB$1,HLOOKUP(AC268,Ouderschapsverlof!$S$67:$W$69,3,FALSE),0),0))</f>
        <v>0</v>
      </c>
    </row>
    <row r="269" spans="1:34" x14ac:dyDescent="0.3">
      <c r="A269" s="2">
        <f t="shared" si="100"/>
        <v>267</v>
      </c>
      <c r="B269">
        <f t="shared" si="101"/>
        <v>7</v>
      </c>
      <c r="C269" s="2">
        <f t="shared" si="84"/>
        <v>1</v>
      </c>
      <c r="D269" s="2">
        <f t="shared" si="85"/>
        <v>1</v>
      </c>
      <c r="E269" s="6" t="b">
        <f t="shared" si="86"/>
        <v>1</v>
      </c>
      <c r="F269" s="6">
        <f>IF(OR(B269=6,B269=7),0,IF(NOT(E269),0,IF(A269&lt;=$A$1,HLOOKUP(B269,Ouderschapsverlof!$S$28:$W$30,3,FALSE),0)))</f>
        <v>0</v>
      </c>
      <c r="G269" s="6">
        <f>IF(OR(B269=6,B269=7),0,IF(NOT(E269),IF(A269&lt;=$A$1,HLOOKUP(B269,Ouderschapsverlof!$S$28:$W$30,3,FALSE),0),0))</f>
        <v>0</v>
      </c>
      <c r="H269" s="7">
        <f t="shared" si="87"/>
        <v>0</v>
      </c>
      <c r="L269" s="2">
        <f t="shared" si="102"/>
        <v>267</v>
      </c>
      <c r="M269">
        <f t="shared" si="88"/>
        <v>7</v>
      </c>
      <c r="N269" s="2">
        <f t="shared" si="89"/>
        <v>1</v>
      </c>
      <c r="O269" s="2">
        <f t="shared" si="90"/>
        <v>1</v>
      </c>
      <c r="P269" s="6" t="b">
        <f t="shared" si="91"/>
        <v>1</v>
      </c>
      <c r="Q269" s="6">
        <f>IF(OR(M269=6,M269=7),0,IF(NOT(P269),0,IF(L269&lt;=$L$1,HLOOKUP(M269,Ouderschapsverlof!$S$40:$W$43,3,FALSE),0)))</f>
        <v>0</v>
      </c>
      <c r="R269" s="6">
        <f>IF(OR(M269=6,M269=7),0,IF(NOT(P269),IF(L269&lt;=$L$1,HLOOKUP(M269,Ouderschapsverlof!$S$40:$W$43,3,FALSE),0),0))</f>
        <v>0</v>
      </c>
      <c r="T269" s="2">
        <f t="shared" si="103"/>
        <v>267</v>
      </c>
      <c r="U269">
        <f t="shared" si="92"/>
        <v>7</v>
      </c>
      <c r="V269" s="2">
        <f t="shared" si="93"/>
        <v>1</v>
      </c>
      <c r="W269" s="2">
        <f t="shared" si="94"/>
        <v>1</v>
      </c>
      <c r="X269" s="6" t="b">
        <f t="shared" si="95"/>
        <v>1</v>
      </c>
      <c r="Y269" s="6">
        <f>IF(OR(U269=6,U269=7),0,IF(NOT(X269),0,IF(T269&lt;=$T$1,HLOOKUP(U269,Ouderschapsverlof!$S$55:$W$57,3,FALSE),0)))</f>
        <v>0</v>
      </c>
      <c r="Z269" s="6">
        <f>IF(OR(U269=6,U269=7),0,IF(NOT(X269),IF(T269&lt;=$T$1,HLOOKUP(U269,Ouderschapsverlof!$S$55:$W$57,3,FALSE),0),0))</f>
        <v>0</v>
      </c>
      <c r="AB269" s="2">
        <f t="shared" si="104"/>
        <v>267</v>
      </c>
      <c r="AC269">
        <f t="shared" si="96"/>
        <v>7</v>
      </c>
      <c r="AD269" s="2">
        <f t="shared" si="97"/>
        <v>1</v>
      </c>
      <c r="AE269" s="2">
        <f t="shared" si="98"/>
        <v>1</v>
      </c>
      <c r="AF269" s="6" t="b">
        <f t="shared" si="99"/>
        <v>1</v>
      </c>
      <c r="AG269" s="6">
        <f>IF(OR(AC269=6,AC269=7),0,IF(NOT(AF269),0,IF(AB269&lt;=$AB$1,HLOOKUP(AC269,Ouderschapsverlof!$S$67:$W$69,3,FALSE),0)))</f>
        <v>0</v>
      </c>
      <c r="AH269" s="6">
        <f>IF(OR(AC269=6,AC269=7),0,IF(NOT(AF269),IF(AB269&lt;=$AB$1,HLOOKUP(AC269,Ouderschapsverlof!$S$67:$W$69,3,FALSE),0),0))</f>
        <v>0</v>
      </c>
    </row>
    <row r="270" spans="1:34" x14ac:dyDescent="0.3">
      <c r="A270" s="2">
        <f t="shared" si="100"/>
        <v>268</v>
      </c>
      <c r="B270">
        <f t="shared" si="101"/>
        <v>1</v>
      </c>
      <c r="C270" s="2">
        <f t="shared" si="84"/>
        <v>1</v>
      </c>
      <c r="D270" s="2">
        <f t="shared" si="85"/>
        <v>1</v>
      </c>
      <c r="E270" s="6" t="b">
        <f t="shared" si="86"/>
        <v>1</v>
      </c>
      <c r="F270" s="6">
        <f>IF(OR(B270=6,B270=7),0,IF(NOT(E270),0,IF(A270&lt;=$A$1,HLOOKUP(B270,Ouderschapsverlof!$S$28:$W$30,3,FALSE),0)))</f>
        <v>0</v>
      </c>
      <c r="G270" s="6">
        <f>IF(OR(B270=6,B270=7),0,IF(NOT(E270),IF(A270&lt;=$A$1,HLOOKUP(B270,Ouderschapsverlof!$S$28:$W$30,3,FALSE),0),0))</f>
        <v>0</v>
      </c>
      <c r="H270" s="7">
        <f t="shared" si="87"/>
        <v>0</v>
      </c>
      <c r="L270" s="2">
        <f t="shared" si="102"/>
        <v>268</v>
      </c>
      <c r="M270">
        <f t="shared" si="88"/>
        <v>1</v>
      </c>
      <c r="N270" s="2">
        <f t="shared" si="89"/>
        <v>1</v>
      </c>
      <c r="O270" s="2">
        <f t="shared" si="90"/>
        <v>1</v>
      </c>
      <c r="P270" s="6" t="b">
        <f t="shared" si="91"/>
        <v>1</v>
      </c>
      <c r="Q270" s="6">
        <f>IF(OR(M270=6,M270=7),0,IF(NOT(P270),0,IF(L270&lt;=$L$1,HLOOKUP(M270,Ouderschapsverlof!$S$40:$W$43,3,FALSE),0)))</f>
        <v>0</v>
      </c>
      <c r="R270" s="6">
        <f>IF(OR(M270=6,M270=7),0,IF(NOT(P270),IF(L270&lt;=$L$1,HLOOKUP(M270,Ouderschapsverlof!$S$40:$W$43,3,FALSE),0),0))</f>
        <v>0</v>
      </c>
      <c r="T270" s="2">
        <f t="shared" si="103"/>
        <v>268</v>
      </c>
      <c r="U270">
        <f t="shared" si="92"/>
        <v>1</v>
      </c>
      <c r="V270" s="2">
        <f t="shared" si="93"/>
        <v>1</v>
      </c>
      <c r="W270" s="2">
        <f t="shared" si="94"/>
        <v>1</v>
      </c>
      <c r="X270" s="6" t="b">
        <f t="shared" si="95"/>
        <v>1</v>
      </c>
      <c r="Y270" s="6">
        <f>IF(OR(U270=6,U270=7),0,IF(NOT(X270),0,IF(T270&lt;=$T$1,HLOOKUP(U270,Ouderschapsverlof!$S$55:$W$57,3,FALSE),0)))</f>
        <v>0</v>
      </c>
      <c r="Z270" s="6">
        <f>IF(OR(U270=6,U270=7),0,IF(NOT(X270),IF(T270&lt;=$T$1,HLOOKUP(U270,Ouderschapsverlof!$S$55:$W$57,3,FALSE),0),0))</f>
        <v>0</v>
      </c>
      <c r="AB270" s="2">
        <f t="shared" si="104"/>
        <v>268</v>
      </c>
      <c r="AC270">
        <f t="shared" si="96"/>
        <v>1</v>
      </c>
      <c r="AD270" s="2">
        <f t="shared" si="97"/>
        <v>1</v>
      </c>
      <c r="AE270" s="2">
        <f t="shared" si="98"/>
        <v>1</v>
      </c>
      <c r="AF270" s="6" t="b">
        <f t="shared" si="99"/>
        <v>1</v>
      </c>
      <c r="AG270" s="6">
        <f>IF(OR(AC270=6,AC270=7),0,IF(NOT(AF270),0,IF(AB270&lt;=$AB$1,HLOOKUP(AC270,Ouderschapsverlof!$S$67:$W$69,3,FALSE),0)))</f>
        <v>0</v>
      </c>
      <c r="AH270" s="6">
        <f>IF(OR(AC270=6,AC270=7),0,IF(NOT(AF270),IF(AB270&lt;=$AB$1,HLOOKUP(AC270,Ouderschapsverlof!$S$67:$W$69,3,FALSE),0),0))</f>
        <v>0</v>
      </c>
    </row>
    <row r="271" spans="1:34" x14ac:dyDescent="0.3">
      <c r="A271" s="2">
        <f t="shared" si="100"/>
        <v>269</v>
      </c>
      <c r="B271">
        <f t="shared" si="101"/>
        <v>2</v>
      </c>
      <c r="C271" s="2">
        <f t="shared" si="84"/>
        <v>1</v>
      </c>
      <c r="D271" s="2">
        <f t="shared" si="85"/>
        <v>1</v>
      </c>
      <c r="E271" s="6" t="b">
        <f t="shared" si="86"/>
        <v>1</v>
      </c>
      <c r="F271" s="6">
        <f>IF(OR(B271=6,B271=7),0,IF(NOT(E271),0,IF(A271&lt;=$A$1,HLOOKUP(B271,Ouderschapsverlof!$S$28:$W$30,3,FALSE),0)))</f>
        <v>0</v>
      </c>
      <c r="G271" s="6">
        <f>IF(OR(B271=6,B271=7),0,IF(NOT(E271),IF(A271&lt;=$A$1,HLOOKUP(B271,Ouderschapsverlof!$S$28:$W$30,3,FALSE),0),0))</f>
        <v>0</v>
      </c>
      <c r="H271" s="7">
        <f t="shared" si="87"/>
        <v>0</v>
      </c>
      <c r="L271" s="2">
        <f t="shared" si="102"/>
        <v>269</v>
      </c>
      <c r="M271">
        <f t="shared" si="88"/>
        <v>2</v>
      </c>
      <c r="N271" s="2">
        <f t="shared" si="89"/>
        <v>1</v>
      </c>
      <c r="O271" s="2">
        <f t="shared" si="90"/>
        <v>1</v>
      </c>
      <c r="P271" s="6" t="b">
        <f t="shared" si="91"/>
        <v>1</v>
      </c>
      <c r="Q271" s="6">
        <f>IF(OR(M271=6,M271=7),0,IF(NOT(P271),0,IF(L271&lt;=$L$1,HLOOKUP(M271,Ouderschapsverlof!$S$40:$W$43,3,FALSE),0)))</f>
        <v>0</v>
      </c>
      <c r="R271" s="6">
        <f>IF(OR(M271=6,M271=7),0,IF(NOT(P271),IF(L271&lt;=$L$1,HLOOKUP(M271,Ouderschapsverlof!$S$40:$W$43,3,FALSE),0),0))</f>
        <v>0</v>
      </c>
      <c r="T271" s="2">
        <f t="shared" si="103"/>
        <v>269</v>
      </c>
      <c r="U271">
        <f t="shared" si="92"/>
        <v>2</v>
      </c>
      <c r="V271" s="2">
        <f t="shared" si="93"/>
        <v>1</v>
      </c>
      <c r="W271" s="2">
        <f t="shared" si="94"/>
        <v>1</v>
      </c>
      <c r="X271" s="6" t="b">
        <f t="shared" si="95"/>
        <v>1</v>
      </c>
      <c r="Y271" s="6">
        <f>IF(OR(U271=6,U271=7),0,IF(NOT(X271),0,IF(T271&lt;=$T$1,HLOOKUP(U271,Ouderschapsverlof!$S$55:$W$57,3,FALSE),0)))</f>
        <v>0</v>
      </c>
      <c r="Z271" s="6">
        <f>IF(OR(U271=6,U271=7),0,IF(NOT(X271),IF(T271&lt;=$T$1,HLOOKUP(U271,Ouderschapsverlof!$S$55:$W$57,3,FALSE),0),0))</f>
        <v>0</v>
      </c>
      <c r="AB271" s="2">
        <f t="shared" si="104"/>
        <v>269</v>
      </c>
      <c r="AC271">
        <f t="shared" si="96"/>
        <v>2</v>
      </c>
      <c r="AD271" s="2">
        <f t="shared" si="97"/>
        <v>1</v>
      </c>
      <c r="AE271" s="2">
        <f t="shared" si="98"/>
        <v>1</v>
      </c>
      <c r="AF271" s="6" t="b">
        <f t="shared" si="99"/>
        <v>1</v>
      </c>
      <c r="AG271" s="6">
        <f>IF(OR(AC271=6,AC271=7),0,IF(NOT(AF271),0,IF(AB271&lt;=$AB$1,HLOOKUP(AC271,Ouderschapsverlof!$S$67:$W$69,3,FALSE),0)))</f>
        <v>0</v>
      </c>
      <c r="AH271" s="6">
        <f>IF(OR(AC271=6,AC271=7),0,IF(NOT(AF271),IF(AB271&lt;=$AB$1,HLOOKUP(AC271,Ouderschapsverlof!$S$67:$W$69,3,FALSE),0),0))</f>
        <v>0</v>
      </c>
    </row>
    <row r="272" spans="1:34" x14ac:dyDescent="0.3">
      <c r="A272" s="2">
        <f t="shared" si="100"/>
        <v>270</v>
      </c>
      <c r="B272">
        <f t="shared" si="101"/>
        <v>3</v>
      </c>
      <c r="C272" s="2">
        <f t="shared" si="84"/>
        <v>1</v>
      </c>
      <c r="D272" s="2">
        <f t="shared" si="85"/>
        <v>1</v>
      </c>
      <c r="E272" s="6" t="b">
        <f t="shared" si="86"/>
        <v>1</v>
      </c>
      <c r="F272" s="6">
        <f>IF(OR(B272=6,B272=7),0,IF(NOT(E272),0,IF(A272&lt;=$A$1,HLOOKUP(B272,Ouderschapsverlof!$S$28:$W$30,3,FALSE),0)))</f>
        <v>0</v>
      </c>
      <c r="G272" s="6">
        <f>IF(OR(B272=6,B272=7),0,IF(NOT(E272),IF(A272&lt;=$A$1,HLOOKUP(B272,Ouderschapsverlof!$S$28:$W$30,3,FALSE),0),0))</f>
        <v>0</v>
      </c>
      <c r="H272" s="7">
        <f t="shared" si="87"/>
        <v>0</v>
      </c>
      <c r="L272" s="2">
        <f t="shared" si="102"/>
        <v>270</v>
      </c>
      <c r="M272">
        <f t="shared" si="88"/>
        <v>3</v>
      </c>
      <c r="N272" s="2">
        <f t="shared" si="89"/>
        <v>1</v>
      </c>
      <c r="O272" s="2">
        <f t="shared" si="90"/>
        <v>1</v>
      </c>
      <c r="P272" s="6" t="b">
        <f t="shared" si="91"/>
        <v>1</v>
      </c>
      <c r="Q272" s="6">
        <f>IF(OR(M272=6,M272=7),0,IF(NOT(P272),0,IF(L272&lt;=$L$1,HLOOKUP(M272,Ouderschapsverlof!$S$40:$W$43,3,FALSE),0)))</f>
        <v>0</v>
      </c>
      <c r="R272" s="6">
        <f>IF(OR(M272=6,M272=7),0,IF(NOT(P272),IF(L272&lt;=$L$1,HLOOKUP(M272,Ouderschapsverlof!$S$40:$W$43,3,FALSE),0),0))</f>
        <v>0</v>
      </c>
      <c r="T272" s="2">
        <f t="shared" si="103"/>
        <v>270</v>
      </c>
      <c r="U272">
        <f t="shared" si="92"/>
        <v>3</v>
      </c>
      <c r="V272" s="2">
        <f t="shared" si="93"/>
        <v>1</v>
      </c>
      <c r="W272" s="2">
        <f t="shared" si="94"/>
        <v>1</v>
      </c>
      <c r="X272" s="6" t="b">
        <f t="shared" si="95"/>
        <v>1</v>
      </c>
      <c r="Y272" s="6">
        <f>IF(OR(U272=6,U272=7),0,IF(NOT(X272),0,IF(T272&lt;=$T$1,HLOOKUP(U272,Ouderschapsverlof!$S$55:$W$57,3,FALSE),0)))</f>
        <v>0</v>
      </c>
      <c r="Z272" s="6">
        <f>IF(OR(U272=6,U272=7),0,IF(NOT(X272),IF(T272&lt;=$T$1,HLOOKUP(U272,Ouderschapsverlof!$S$55:$W$57,3,FALSE),0),0))</f>
        <v>0</v>
      </c>
      <c r="AB272" s="2">
        <f t="shared" si="104"/>
        <v>270</v>
      </c>
      <c r="AC272">
        <f t="shared" si="96"/>
        <v>3</v>
      </c>
      <c r="AD272" s="2">
        <f t="shared" si="97"/>
        <v>1</v>
      </c>
      <c r="AE272" s="2">
        <f t="shared" si="98"/>
        <v>1</v>
      </c>
      <c r="AF272" s="6" t="b">
        <f t="shared" si="99"/>
        <v>1</v>
      </c>
      <c r="AG272" s="6">
        <f>IF(OR(AC272=6,AC272=7),0,IF(NOT(AF272),0,IF(AB272&lt;=$AB$1,HLOOKUP(AC272,Ouderschapsverlof!$S$67:$W$69,3,FALSE),0)))</f>
        <v>0</v>
      </c>
      <c r="AH272" s="6">
        <f>IF(OR(AC272=6,AC272=7),0,IF(NOT(AF272),IF(AB272&lt;=$AB$1,HLOOKUP(AC272,Ouderschapsverlof!$S$67:$W$69,3,FALSE),0),0))</f>
        <v>0</v>
      </c>
    </row>
    <row r="273" spans="1:34" x14ac:dyDescent="0.3">
      <c r="A273" s="2">
        <f t="shared" si="100"/>
        <v>271</v>
      </c>
      <c r="B273">
        <f t="shared" si="101"/>
        <v>4</v>
      </c>
      <c r="C273" s="2">
        <f t="shared" si="84"/>
        <v>1</v>
      </c>
      <c r="D273" s="2">
        <f t="shared" si="85"/>
        <v>1</v>
      </c>
      <c r="E273" s="6" t="b">
        <f t="shared" si="86"/>
        <v>1</v>
      </c>
      <c r="F273" s="6">
        <f>IF(OR(B273=6,B273=7),0,IF(NOT(E273),0,IF(A273&lt;=$A$1,HLOOKUP(B273,Ouderschapsverlof!$S$28:$W$30,3,FALSE),0)))</f>
        <v>0</v>
      </c>
      <c r="G273" s="6">
        <f>IF(OR(B273=6,B273=7),0,IF(NOT(E273),IF(A273&lt;=$A$1,HLOOKUP(B273,Ouderschapsverlof!$S$28:$W$30,3,FALSE),0),0))</f>
        <v>0</v>
      </c>
      <c r="H273" s="7">
        <f t="shared" si="87"/>
        <v>0</v>
      </c>
      <c r="L273" s="2">
        <f t="shared" si="102"/>
        <v>271</v>
      </c>
      <c r="M273">
        <f t="shared" si="88"/>
        <v>4</v>
      </c>
      <c r="N273" s="2">
        <f t="shared" si="89"/>
        <v>1</v>
      </c>
      <c r="O273" s="2">
        <f t="shared" si="90"/>
        <v>1</v>
      </c>
      <c r="P273" s="6" t="b">
        <f t="shared" si="91"/>
        <v>1</v>
      </c>
      <c r="Q273" s="6">
        <f>IF(OR(M273=6,M273=7),0,IF(NOT(P273),0,IF(L273&lt;=$L$1,HLOOKUP(M273,Ouderschapsverlof!$S$40:$W$43,3,FALSE),0)))</f>
        <v>0</v>
      </c>
      <c r="R273" s="6">
        <f>IF(OR(M273=6,M273=7),0,IF(NOT(P273),IF(L273&lt;=$L$1,HLOOKUP(M273,Ouderschapsverlof!$S$40:$W$43,3,FALSE),0),0))</f>
        <v>0</v>
      </c>
      <c r="T273" s="2">
        <f t="shared" si="103"/>
        <v>271</v>
      </c>
      <c r="U273">
        <f t="shared" si="92"/>
        <v>4</v>
      </c>
      <c r="V273" s="2">
        <f t="shared" si="93"/>
        <v>1</v>
      </c>
      <c r="W273" s="2">
        <f t="shared" si="94"/>
        <v>1</v>
      </c>
      <c r="X273" s="6" t="b">
        <f t="shared" si="95"/>
        <v>1</v>
      </c>
      <c r="Y273" s="6">
        <f>IF(OR(U273=6,U273=7),0,IF(NOT(X273),0,IF(T273&lt;=$T$1,HLOOKUP(U273,Ouderschapsverlof!$S$55:$W$57,3,FALSE),0)))</f>
        <v>0</v>
      </c>
      <c r="Z273" s="6">
        <f>IF(OR(U273=6,U273=7),0,IF(NOT(X273),IF(T273&lt;=$T$1,HLOOKUP(U273,Ouderschapsverlof!$S$55:$W$57,3,FALSE),0),0))</f>
        <v>0</v>
      </c>
      <c r="AB273" s="2">
        <f t="shared" si="104"/>
        <v>271</v>
      </c>
      <c r="AC273">
        <f t="shared" si="96"/>
        <v>4</v>
      </c>
      <c r="AD273" s="2">
        <f t="shared" si="97"/>
        <v>1</v>
      </c>
      <c r="AE273" s="2">
        <f t="shared" si="98"/>
        <v>1</v>
      </c>
      <c r="AF273" s="6" t="b">
        <f t="shared" si="99"/>
        <v>1</v>
      </c>
      <c r="AG273" s="6">
        <f>IF(OR(AC273=6,AC273=7),0,IF(NOT(AF273),0,IF(AB273&lt;=$AB$1,HLOOKUP(AC273,Ouderschapsverlof!$S$67:$W$69,3,FALSE),0)))</f>
        <v>0</v>
      </c>
      <c r="AH273" s="6">
        <f>IF(OR(AC273=6,AC273=7),0,IF(NOT(AF273),IF(AB273&lt;=$AB$1,HLOOKUP(AC273,Ouderschapsverlof!$S$67:$W$69,3,FALSE),0),0))</f>
        <v>0</v>
      </c>
    </row>
    <row r="274" spans="1:34" x14ac:dyDescent="0.3">
      <c r="A274" s="2">
        <f t="shared" si="100"/>
        <v>272</v>
      </c>
      <c r="B274">
        <f t="shared" si="101"/>
        <v>5</v>
      </c>
      <c r="C274" s="2">
        <f t="shared" si="84"/>
        <v>1</v>
      </c>
      <c r="D274" s="2">
        <f t="shared" si="85"/>
        <v>1</v>
      </c>
      <c r="E274" s="6" t="b">
        <f t="shared" si="86"/>
        <v>1</v>
      </c>
      <c r="F274" s="6">
        <f>IF(OR(B274=6,B274=7),0,IF(NOT(E274),0,IF(A274&lt;=$A$1,HLOOKUP(B274,Ouderschapsverlof!$S$28:$W$30,3,FALSE),0)))</f>
        <v>0</v>
      </c>
      <c r="G274" s="6">
        <f>IF(OR(B274=6,B274=7),0,IF(NOT(E274),IF(A274&lt;=$A$1,HLOOKUP(B274,Ouderschapsverlof!$S$28:$W$30,3,FALSE),0),0))</f>
        <v>0</v>
      </c>
      <c r="H274" s="7">
        <f t="shared" si="87"/>
        <v>0</v>
      </c>
      <c r="L274" s="2">
        <f t="shared" si="102"/>
        <v>272</v>
      </c>
      <c r="M274">
        <f t="shared" si="88"/>
        <v>5</v>
      </c>
      <c r="N274" s="2">
        <f t="shared" si="89"/>
        <v>1</v>
      </c>
      <c r="O274" s="2">
        <f t="shared" si="90"/>
        <v>1</v>
      </c>
      <c r="P274" s="6" t="b">
        <f t="shared" si="91"/>
        <v>1</v>
      </c>
      <c r="Q274" s="6">
        <f>IF(OR(M274=6,M274=7),0,IF(NOT(P274),0,IF(L274&lt;=$L$1,HLOOKUP(M274,Ouderschapsverlof!$S$40:$W$43,3,FALSE),0)))</f>
        <v>0</v>
      </c>
      <c r="R274" s="6">
        <f>IF(OR(M274=6,M274=7),0,IF(NOT(P274),IF(L274&lt;=$L$1,HLOOKUP(M274,Ouderschapsverlof!$S$40:$W$43,3,FALSE),0),0))</f>
        <v>0</v>
      </c>
      <c r="T274" s="2">
        <f t="shared" si="103"/>
        <v>272</v>
      </c>
      <c r="U274">
        <f t="shared" si="92"/>
        <v>5</v>
      </c>
      <c r="V274" s="2">
        <f t="shared" si="93"/>
        <v>1</v>
      </c>
      <c r="W274" s="2">
        <f t="shared" si="94"/>
        <v>1</v>
      </c>
      <c r="X274" s="6" t="b">
        <f t="shared" si="95"/>
        <v>1</v>
      </c>
      <c r="Y274" s="6">
        <f>IF(OR(U274=6,U274=7),0,IF(NOT(X274),0,IF(T274&lt;=$T$1,HLOOKUP(U274,Ouderschapsverlof!$S$55:$W$57,3,FALSE),0)))</f>
        <v>0</v>
      </c>
      <c r="Z274" s="6">
        <f>IF(OR(U274=6,U274=7),0,IF(NOT(X274),IF(T274&lt;=$T$1,HLOOKUP(U274,Ouderschapsverlof!$S$55:$W$57,3,FALSE),0),0))</f>
        <v>0</v>
      </c>
      <c r="AB274" s="2">
        <f t="shared" si="104"/>
        <v>272</v>
      </c>
      <c r="AC274">
        <f t="shared" si="96"/>
        <v>5</v>
      </c>
      <c r="AD274" s="2">
        <f t="shared" si="97"/>
        <v>1</v>
      </c>
      <c r="AE274" s="2">
        <f t="shared" si="98"/>
        <v>1</v>
      </c>
      <c r="AF274" s="6" t="b">
        <f t="shared" si="99"/>
        <v>1</v>
      </c>
      <c r="AG274" s="6">
        <f>IF(OR(AC274=6,AC274=7),0,IF(NOT(AF274),0,IF(AB274&lt;=$AB$1,HLOOKUP(AC274,Ouderschapsverlof!$S$67:$W$69,3,FALSE),0)))</f>
        <v>0</v>
      </c>
      <c r="AH274" s="6">
        <f>IF(OR(AC274=6,AC274=7),0,IF(NOT(AF274),IF(AB274&lt;=$AB$1,HLOOKUP(AC274,Ouderschapsverlof!$S$67:$W$69,3,FALSE),0),0))</f>
        <v>0</v>
      </c>
    </row>
    <row r="275" spans="1:34" x14ac:dyDescent="0.3">
      <c r="A275" s="2">
        <f t="shared" si="100"/>
        <v>273</v>
      </c>
      <c r="B275">
        <f t="shared" si="101"/>
        <v>6</v>
      </c>
      <c r="C275" s="2">
        <f t="shared" si="84"/>
        <v>1</v>
      </c>
      <c r="D275" s="2">
        <f t="shared" si="85"/>
        <v>1</v>
      </c>
      <c r="E275" s="6" t="b">
        <f t="shared" si="86"/>
        <v>1</v>
      </c>
      <c r="F275" s="6">
        <f>IF(OR(B275=6,B275=7),0,IF(NOT(E275),0,IF(A275&lt;=$A$1,HLOOKUP(B275,Ouderschapsverlof!$S$28:$W$30,3,FALSE),0)))</f>
        <v>0</v>
      </c>
      <c r="G275" s="6">
        <f>IF(OR(B275=6,B275=7),0,IF(NOT(E275),IF(A275&lt;=$A$1,HLOOKUP(B275,Ouderschapsverlof!$S$28:$W$30,3,FALSE),0),0))</f>
        <v>0</v>
      </c>
      <c r="H275" s="7">
        <f t="shared" si="87"/>
        <v>0</v>
      </c>
      <c r="L275" s="2">
        <f t="shared" si="102"/>
        <v>273</v>
      </c>
      <c r="M275">
        <f t="shared" si="88"/>
        <v>6</v>
      </c>
      <c r="N275" s="2">
        <f t="shared" si="89"/>
        <v>1</v>
      </c>
      <c r="O275" s="2">
        <f t="shared" si="90"/>
        <v>1</v>
      </c>
      <c r="P275" s="6" t="b">
        <f t="shared" si="91"/>
        <v>1</v>
      </c>
      <c r="Q275" s="6">
        <f>IF(OR(M275=6,M275=7),0,IF(NOT(P275),0,IF(L275&lt;=$L$1,HLOOKUP(M275,Ouderschapsverlof!$S$40:$W$43,3,FALSE),0)))</f>
        <v>0</v>
      </c>
      <c r="R275" s="6">
        <f>IF(OR(M275=6,M275=7),0,IF(NOT(P275),IF(L275&lt;=$L$1,HLOOKUP(M275,Ouderschapsverlof!$S$40:$W$43,3,FALSE),0),0))</f>
        <v>0</v>
      </c>
      <c r="T275" s="2">
        <f t="shared" si="103"/>
        <v>273</v>
      </c>
      <c r="U275">
        <f t="shared" si="92"/>
        <v>6</v>
      </c>
      <c r="V275" s="2">
        <f t="shared" si="93"/>
        <v>1</v>
      </c>
      <c r="W275" s="2">
        <f t="shared" si="94"/>
        <v>1</v>
      </c>
      <c r="X275" s="6" t="b">
        <f t="shared" si="95"/>
        <v>1</v>
      </c>
      <c r="Y275" s="6">
        <f>IF(OR(U275=6,U275=7),0,IF(NOT(X275),0,IF(T275&lt;=$T$1,HLOOKUP(U275,Ouderschapsverlof!$S$55:$W$57,3,FALSE),0)))</f>
        <v>0</v>
      </c>
      <c r="Z275" s="6">
        <f>IF(OR(U275=6,U275=7),0,IF(NOT(X275),IF(T275&lt;=$T$1,HLOOKUP(U275,Ouderschapsverlof!$S$55:$W$57,3,FALSE),0),0))</f>
        <v>0</v>
      </c>
      <c r="AB275" s="2">
        <f t="shared" si="104"/>
        <v>273</v>
      </c>
      <c r="AC275">
        <f t="shared" si="96"/>
        <v>6</v>
      </c>
      <c r="AD275" s="2">
        <f t="shared" si="97"/>
        <v>1</v>
      </c>
      <c r="AE275" s="2">
        <f t="shared" si="98"/>
        <v>1</v>
      </c>
      <c r="AF275" s="6" t="b">
        <f t="shared" si="99"/>
        <v>1</v>
      </c>
      <c r="AG275" s="6">
        <f>IF(OR(AC275=6,AC275=7),0,IF(NOT(AF275),0,IF(AB275&lt;=$AB$1,HLOOKUP(AC275,Ouderschapsverlof!$S$67:$W$69,3,FALSE),0)))</f>
        <v>0</v>
      </c>
      <c r="AH275" s="6">
        <f>IF(OR(AC275=6,AC275=7),0,IF(NOT(AF275),IF(AB275&lt;=$AB$1,HLOOKUP(AC275,Ouderschapsverlof!$S$67:$W$69,3,FALSE),0),0))</f>
        <v>0</v>
      </c>
    </row>
    <row r="276" spans="1:34" x14ac:dyDescent="0.3">
      <c r="A276" s="2">
        <f t="shared" si="100"/>
        <v>274</v>
      </c>
      <c r="B276">
        <f t="shared" si="101"/>
        <v>7</v>
      </c>
      <c r="C276" s="2">
        <f t="shared" si="84"/>
        <v>1</v>
      </c>
      <c r="D276" s="2">
        <f t="shared" si="85"/>
        <v>1</v>
      </c>
      <c r="E276" s="6" t="b">
        <f t="shared" si="86"/>
        <v>1</v>
      </c>
      <c r="F276" s="6">
        <f>IF(OR(B276=6,B276=7),0,IF(NOT(E276),0,IF(A276&lt;=$A$1,HLOOKUP(B276,Ouderschapsverlof!$S$28:$W$30,3,FALSE),0)))</f>
        <v>0</v>
      </c>
      <c r="G276" s="6">
        <f>IF(OR(B276=6,B276=7),0,IF(NOT(E276),IF(A276&lt;=$A$1,HLOOKUP(B276,Ouderschapsverlof!$S$28:$W$30,3,FALSE),0),0))</f>
        <v>0</v>
      </c>
      <c r="H276" s="7">
        <f t="shared" si="87"/>
        <v>0</v>
      </c>
      <c r="L276" s="2">
        <f t="shared" si="102"/>
        <v>274</v>
      </c>
      <c r="M276">
        <f t="shared" si="88"/>
        <v>7</v>
      </c>
      <c r="N276" s="2">
        <f t="shared" si="89"/>
        <v>1</v>
      </c>
      <c r="O276" s="2">
        <f t="shared" si="90"/>
        <v>1</v>
      </c>
      <c r="P276" s="6" t="b">
        <f t="shared" si="91"/>
        <v>1</v>
      </c>
      <c r="Q276" s="6">
        <f>IF(OR(M276=6,M276=7),0,IF(NOT(P276),0,IF(L276&lt;=$L$1,HLOOKUP(M276,Ouderschapsverlof!$S$40:$W$43,3,FALSE),0)))</f>
        <v>0</v>
      </c>
      <c r="R276" s="6">
        <f>IF(OR(M276=6,M276=7),0,IF(NOT(P276),IF(L276&lt;=$L$1,HLOOKUP(M276,Ouderschapsverlof!$S$40:$W$43,3,FALSE),0),0))</f>
        <v>0</v>
      </c>
      <c r="T276" s="2">
        <f t="shared" si="103"/>
        <v>274</v>
      </c>
      <c r="U276">
        <f t="shared" si="92"/>
        <v>7</v>
      </c>
      <c r="V276" s="2">
        <f t="shared" si="93"/>
        <v>1</v>
      </c>
      <c r="W276" s="2">
        <f t="shared" si="94"/>
        <v>1</v>
      </c>
      <c r="X276" s="6" t="b">
        <f t="shared" si="95"/>
        <v>1</v>
      </c>
      <c r="Y276" s="6">
        <f>IF(OR(U276=6,U276=7),0,IF(NOT(X276),0,IF(T276&lt;=$T$1,HLOOKUP(U276,Ouderschapsverlof!$S$55:$W$57,3,FALSE),0)))</f>
        <v>0</v>
      </c>
      <c r="Z276" s="6">
        <f>IF(OR(U276=6,U276=7),0,IF(NOT(X276),IF(T276&lt;=$T$1,HLOOKUP(U276,Ouderschapsverlof!$S$55:$W$57,3,FALSE),0),0))</f>
        <v>0</v>
      </c>
      <c r="AB276" s="2">
        <f t="shared" si="104"/>
        <v>274</v>
      </c>
      <c r="AC276">
        <f t="shared" si="96"/>
        <v>7</v>
      </c>
      <c r="AD276" s="2">
        <f t="shared" si="97"/>
        <v>1</v>
      </c>
      <c r="AE276" s="2">
        <f t="shared" si="98"/>
        <v>1</v>
      </c>
      <c r="AF276" s="6" t="b">
        <f t="shared" si="99"/>
        <v>1</v>
      </c>
      <c r="AG276" s="6">
        <f>IF(OR(AC276=6,AC276=7),0,IF(NOT(AF276),0,IF(AB276&lt;=$AB$1,HLOOKUP(AC276,Ouderschapsverlof!$S$67:$W$69,3,FALSE),0)))</f>
        <v>0</v>
      </c>
      <c r="AH276" s="6">
        <f>IF(OR(AC276=6,AC276=7),0,IF(NOT(AF276),IF(AB276&lt;=$AB$1,HLOOKUP(AC276,Ouderschapsverlof!$S$67:$W$69,3,FALSE),0),0))</f>
        <v>0</v>
      </c>
    </row>
    <row r="277" spans="1:34" x14ac:dyDescent="0.3">
      <c r="A277" s="2">
        <f t="shared" si="100"/>
        <v>275</v>
      </c>
      <c r="B277">
        <f t="shared" si="101"/>
        <v>1</v>
      </c>
      <c r="C277" s="2">
        <f t="shared" si="84"/>
        <v>1</v>
      </c>
      <c r="D277" s="2">
        <f t="shared" si="85"/>
        <v>1</v>
      </c>
      <c r="E277" s="6" t="b">
        <f t="shared" si="86"/>
        <v>1</v>
      </c>
      <c r="F277" s="6">
        <f>IF(OR(B277=6,B277=7),0,IF(NOT(E277),0,IF(A277&lt;=$A$1,HLOOKUP(B277,Ouderschapsverlof!$S$28:$W$30,3,FALSE),0)))</f>
        <v>0</v>
      </c>
      <c r="G277" s="6">
        <f>IF(OR(B277=6,B277=7),0,IF(NOT(E277),IF(A277&lt;=$A$1,HLOOKUP(B277,Ouderschapsverlof!$S$28:$W$30,3,FALSE),0),0))</f>
        <v>0</v>
      </c>
      <c r="H277" s="7">
        <f t="shared" si="87"/>
        <v>0</v>
      </c>
      <c r="L277" s="2">
        <f t="shared" si="102"/>
        <v>275</v>
      </c>
      <c r="M277">
        <f t="shared" si="88"/>
        <v>1</v>
      </c>
      <c r="N277" s="2">
        <f t="shared" si="89"/>
        <v>1</v>
      </c>
      <c r="O277" s="2">
        <f t="shared" si="90"/>
        <v>1</v>
      </c>
      <c r="P277" s="6" t="b">
        <f t="shared" si="91"/>
        <v>1</v>
      </c>
      <c r="Q277" s="6">
        <f>IF(OR(M277=6,M277=7),0,IF(NOT(P277),0,IF(L277&lt;=$L$1,HLOOKUP(M277,Ouderschapsverlof!$S$40:$W$43,3,FALSE),0)))</f>
        <v>0</v>
      </c>
      <c r="R277" s="6">
        <f>IF(OR(M277=6,M277=7),0,IF(NOT(P277),IF(L277&lt;=$L$1,HLOOKUP(M277,Ouderschapsverlof!$S$40:$W$43,3,FALSE),0),0))</f>
        <v>0</v>
      </c>
      <c r="T277" s="2">
        <f t="shared" si="103"/>
        <v>275</v>
      </c>
      <c r="U277">
        <f t="shared" si="92"/>
        <v>1</v>
      </c>
      <c r="V277" s="2">
        <f t="shared" si="93"/>
        <v>1</v>
      </c>
      <c r="W277" s="2">
        <f t="shared" si="94"/>
        <v>1</v>
      </c>
      <c r="X277" s="6" t="b">
        <f t="shared" si="95"/>
        <v>1</v>
      </c>
      <c r="Y277" s="6">
        <f>IF(OR(U277=6,U277=7),0,IF(NOT(X277),0,IF(T277&lt;=$T$1,HLOOKUP(U277,Ouderschapsverlof!$S$55:$W$57,3,FALSE),0)))</f>
        <v>0</v>
      </c>
      <c r="Z277" s="6">
        <f>IF(OR(U277=6,U277=7),0,IF(NOT(X277),IF(T277&lt;=$T$1,HLOOKUP(U277,Ouderschapsverlof!$S$55:$W$57,3,FALSE),0),0))</f>
        <v>0</v>
      </c>
      <c r="AB277" s="2">
        <f t="shared" si="104"/>
        <v>275</v>
      </c>
      <c r="AC277">
        <f t="shared" si="96"/>
        <v>1</v>
      </c>
      <c r="AD277" s="2">
        <f t="shared" si="97"/>
        <v>1</v>
      </c>
      <c r="AE277" s="2">
        <f t="shared" si="98"/>
        <v>1</v>
      </c>
      <c r="AF277" s="6" t="b">
        <f t="shared" si="99"/>
        <v>1</v>
      </c>
      <c r="AG277" s="6">
        <f>IF(OR(AC277=6,AC277=7),0,IF(NOT(AF277),0,IF(AB277&lt;=$AB$1,HLOOKUP(AC277,Ouderschapsverlof!$S$67:$W$69,3,FALSE),0)))</f>
        <v>0</v>
      </c>
      <c r="AH277" s="6">
        <f>IF(OR(AC277=6,AC277=7),0,IF(NOT(AF277),IF(AB277&lt;=$AB$1,HLOOKUP(AC277,Ouderschapsverlof!$S$67:$W$69,3,FALSE),0),0))</f>
        <v>0</v>
      </c>
    </row>
    <row r="278" spans="1:34" x14ac:dyDescent="0.3">
      <c r="A278" s="2">
        <f t="shared" si="100"/>
        <v>276</v>
      </c>
      <c r="B278">
        <f t="shared" si="101"/>
        <v>2</v>
      </c>
      <c r="C278" s="2">
        <f t="shared" si="84"/>
        <v>1</v>
      </c>
      <c r="D278" s="2">
        <f t="shared" si="85"/>
        <v>1</v>
      </c>
      <c r="E278" s="6" t="b">
        <f t="shared" si="86"/>
        <v>1</v>
      </c>
      <c r="F278" s="6">
        <f>IF(OR(B278=6,B278=7),0,IF(NOT(E278),0,IF(A278&lt;=$A$1,HLOOKUP(B278,Ouderschapsverlof!$S$28:$W$30,3,FALSE),0)))</f>
        <v>0</v>
      </c>
      <c r="G278" s="6">
        <f>IF(OR(B278=6,B278=7),0,IF(NOT(E278),IF(A278&lt;=$A$1,HLOOKUP(B278,Ouderschapsverlof!$S$28:$W$30,3,FALSE),0),0))</f>
        <v>0</v>
      </c>
      <c r="H278" s="7">
        <f t="shared" si="87"/>
        <v>0</v>
      </c>
      <c r="L278" s="2">
        <f t="shared" si="102"/>
        <v>276</v>
      </c>
      <c r="M278">
        <f t="shared" si="88"/>
        <v>2</v>
      </c>
      <c r="N278" s="2">
        <f t="shared" si="89"/>
        <v>1</v>
      </c>
      <c r="O278" s="2">
        <f t="shared" si="90"/>
        <v>1</v>
      </c>
      <c r="P278" s="6" t="b">
        <f t="shared" si="91"/>
        <v>1</v>
      </c>
      <c r="Q278" s="6">
        <f>IF(OR(M278=6,M278=7),0,IF(NOT(P278),0,IF(L278&lt;=$L$1,HLOOKUP(M278,Ouderschapsverlof!$S$40:$W$43,3,FALSE),0)))</f>
        <v>0</v>
      </c>
      <c r="R278" s="6">
        <f>IF(OR(M278=6,M278=7),0,IF(NOT(P278),IF(L278&lt;=$L$1,HLOOKUP(M278,Ouderschapsverlof!$S$40:$W$43,3,FALSE),0),0))</f>
        <v>0</v>
      </c>
      <c r="T278" s="2">
        <f t="shared" si="103"/>
        <v>276</v>
      </c>
      <c r="U278">
        <f t="shared" si="92"/>
        <v>2</v>
      </c>
      <c r="V278" s="2">
        <f t="shared" si="93"/>
        <v>1</v>
      </c>
      <c r="W278" s="2">
        <f t="shared" si="94"/>
        <v>1</v>
      </c>
      <c r="X278" s="6" t="b">
        <f t="shared" si="95"/>
        <v>1</v>
      </c>
      <c r="Y278" s="6">
        <f>IF(OR(U278=6,U278=7),0,IF(NOT(X278),0,IF(T278&lt;=$T$1,HLOOKUP(U278,Ouderschapsverlof!$S$55:$W$57,3,FALSE),0)))</f>
        <v>0</v>
      </c>
      <c r="Z278" s="6">
        <f>IF(OR(U278=6,U278=7),0,IF(NOT(X278),IF(T278&lt;=$T$1,HLOOKUP(U278,Ouderschapsverlof!$S$55:$W$57,3,FALSE),0),0))</f>
        <v>0</v>
      </c>
      <c r="AB278" s="2">
        <f t="shared" si="104"/>
        <v>276</v>
      </c>
      <c r="AC278">
        <f t="shared" si="96"/>
        <v>2</v>
      </c>
      <c r="AD278" s="2">
        <f t="shared" si="97"/>
        <v>1</v>
      </c>
      <c r="AE278" s="2">
        <f t="shared" si="98"/>
        <v>1</v>
      </c>
      <c r="AF278" s="6" t="b">
        <f t="shared" si="99"/>
        <v>1</v>
      </c>
      <c r="AG278" s="6">
        <f>IF(OR(AC278=6,AC278=7),0,IF(NOT(AF278),0,IF(AB278&lt;=$AB$1,HLOOKUP(AC278,Ouderschapsverlof!$S$67:$W$69,3,FALSE),0)))</f>
        <v>0</v>
      </c>
      <c r="AH278" s="6">
        <f>IF(OR(AC278=6,AC278=7),0,IF(NOT(AF278),IF(AB278&lt;=$AB$1,HLOOKUP(AC278,Ouderschapsverlof!$S$67:$W$69,3,FALSE),0),0))</f>
        <v>0</v>
      </c>
    </row>
    <row r="279" spans="1:34" x14ac:dyDescent="0.3">
      <c r="A279" s="2">
        <f t="shared" si="100"/>
        <v>277</v>
      </c>
      <c r="B279">
        <f t="shared" si="101"/>
        <v>3</v>
      </c>
      <c r="C279" s="2">
        <f t="shared" si="84"/>
        <v>1</v>
      </c>
      <c r="D279" s="2">
        <f t="shared" si="85"/>
        <v>1</v>
      </c>
      <c r="E279" s="6" t="b">
        <f t="shared" si="86"/>
        <v>1</v>
      </c>
      <c r="F279" s="6">
        <f>IF(OR(B279=6,B279=7),0,IF(NOT(E279),0,IF(A279&lt;=$A$1,HLOOKUP(B279,Ouderschapsverlof!$S$28:$W$30,3,FALSE),0)))</f>
        <v>0</v>
      </c>
      <c r="G279" s="6">
        <f>IF(OR(B279=6,B279=7),0,IF(NOT(E279),IF(A279&lt;=$A$1,HLOOKUP(B279,Ouderschapsverlof!$S$28:$W$30,3,FALSE),0),0))</f>
        <v>0</v>
      </c>
      <c r="H279" s="7">
        <f t="shared" si="87"/>
        <v>0</v>
      </c>
      <c r="L279" s="2">
        <f t="shared" si="102"/>
        <v>277</v>
      </c>
      <c r="M279">
        <f t="shared" si="88"/>
        <v>3</v>
      </c>
      <c r="N279" s="2">
        <f t="shared" si="89"/>
        <v>1</v>
      </c>
      <c r="O279" s="2">
        <f t="shared" si="90"/>
        <v>1</v>
      </c>
      <c r="P279" s="6" t="b">
        <f t="shared" si="91"/>
        <v>1</v>
      </c>
      <c r="Q279" s="6">
        <f>IF(OR(M279=6,M279=7),0,IF(NOT(P279),0,IF(L279&lt;=$L$1,HLOOKUP(M279,Ouderschapsverlof!$S$40:$W$43,3,FALSE),0)))</f>
        <v>0</v>
      </c>
      <c r="R279" s="6">
        <f>IF(OR(M279=6,M279=7),0,IF(NOT(P279),IF(L279&lt;=$L$1,HLOOKUP(M279,Ouderschapsverlof!$S$40:$W$43,3,FALSE),0),0))</f>
        <v>0</v>
      </c>
      <c r="T279" s="2">
        <f t="shared" si="103"/>
        <v>277</v>
      </c>
      <c r="U279">
        <f t="shared" si="92"/>
        <v>3</v>
      </c>
      <c r="V279" s="2">
        <f t="shared" si="93"/>
        <v>1</v>
      </c>
      <c r="W279" s="2">
        <f t="shared" si="94"/>
        <v>1</v>
      </c>
      <c r="X279" s="6" t="b">
        <f t="shared" si="95"/>
        <v>1</v>
      </c>
      <c r="Y279" s="6">
        <f>IF(OR(U279=6,U279=7),0,IF(NOT(X279),0,IF(T279&lt;=$T$1,HLOOKUP(U279,Ouderschapsverlof!$S$55:$W$57,3,FALSE),0)))</f>
        <v>0</v>
      </c>
      <c r="Z279" s="6">
        <f>IF(OR(U279=6,U279=7),0,IF(NOT(X279),IF(T279&lt;=$T$1,HLOOKUP(U279,Ouderschapsverlof!$S$55:$W$57,3,FALSE),0),0))</f>
        <v>0</v>
      </c>
      <c r="AB279" s="2">
        <f t="shared" si="104"/>
        <v>277</v>
      </c>
      <c r="AC279">
        <f t="shared" si="96"/>
        <v>3</v>
      </c>
      <c r="AD279" s="2">
        <f t="shared" si="97"/>
        <v>1</v>
      </c>
      <c r="AE279" s="2">
        <f t="shared" si="98"/>
        <v>1</v>
      </c>
      <c r="AF279" s="6" t="b">
        <f t="shared" si="99"/>
        <v>1</v>
      </c>
      <c r="AG279" s="6">
        <f>IF(OR(AC279=6,AC279=7),0,IF(NOT(AF279),0,IF(AB279&lt;=$AB$1,HLOOKUP(AC279,Ouderschapsverlof!$S$67:$W$69,3,FALSE),0)))</f>
        <v>0</v>
      </c>
      <c r="AH279" s="6">
        <f>IF(OR(AC279=6,AC279=7),0,IF(NOT(AF279),IF(AB279&lt;=$AB$1,HLOOKUP(AC279,Ouderschapsverlof!$S$67:$W$69,3,FALSE),0),0))</f>
        <v>0</v>
      </c>
    </row>
    <row r="280" spans="1:34" x14ac:dyDescent="0.3">
      <c r="A280" s="2">
        <f t="shared" si="100"/>
        <v>278</v>
      </c>
      <c r="B280">
        <f t="shared" si="101"/>
        <v>4</v>
      </c>
      <c r="C280" s="2">
        <f t="shared" si="84"/>
        <v>1</v>
      </c>
      <c r="D280" s="2">
        <f t="shared" si="85"/>
        <v>1</v>
      </c>
      <c r="E280" s="6" t="b">
        <f t="shared" si="86"/>
        <v>1</v>
      </c>
      <c r="F280" s="6">
        <f>IF(OR(B280=6,B280=7),0,IF(NOT(E280),0,IF(A280&lt;=$A$1,HLOOKUP(B280,Ouderschapsverlof!$S$28:$W$30,3,FALSE),0)))</f>
        <v>0</v>
      </c>
      <c r="G280" s="6">
        <f>IF(OR(B280=6,B280=7),0,IF(NOT(E280),IF(A280&lt;=$A$1,HLOOKUP(B280,Ouderschapsverlof!$S$28:$W$30,3,FALSE),0),0))</f>
        <v>0</v>
      </c>
      <c r="H280" s="7">
        <f t="shared" si="87"/>
        <v>0</v>
      </c>
      <c r="L280" s="2">
        <f t="shared" si="102"/>
        <v>278</v>
      </c>
      <c r="M280">
        <f t="shared" si="88"/>
        <v>4</v>
      </c>
      <c r="N280" s="2">
        <f t="shared" si="89"/>
        <v>1</v>
      </c>
      <c r="O280" s="2">
        <f t="shared" si="90"/>
        <v>1</v>
      </c>
      <c r="P280" s="6" t="b">
        <f t="shared" si="91"/>
        <v>1</v>
      </c>
      <c r="Q280" s="6">
        <f>IF(OR(M280=6,M280=7),0,IF(NOT(P280),0,IF(L280&lt;=$L$1,HLOOKUP(M280,Ouderschapsverlof!$S$40:$W$43,3,FALSE),0)))</f>
        <v>0</v>
      </c>
      <c r="R280" s="6">
        <f>IF(OR(M280=6,M280=7),0,IF(NOT(P280),IF(L280&lt;=$L$1,HLOOKUP(M280,Ouderschapsverlof!$S$40:$W$43,3,FALSE),0),0))</f>
        <v>0</v>
      </c>
      <c r="T280" s="2">
        <f t="shared" si="103"/>
        <v>278</v>
      </c>
      <c r="U280">
        <f t="shared" si="92"/>
        <v>4</v>
      </c>
      <c r="V280" s="2">
        <f t="shared" si="93"/>
        <v>1</v>
      </c>
      <c r="W280" s="2">
        <f t="shared" si="94"/>
        <v>1</v>
      </c>
      <c r="X280" s="6" t="b">
        <f t="shared" si="95"/>
        <v>1</v>
      </c>
      <c r="Y280" s="6">
        <f>IF(OR(U280=6,U280=7),0,IF(NOT(X280),0,IF(T280&lt;=$T$1,HLOOKUP(U280,Ouderschapsverlof!$S$55:$W$57,3,FALSE),0)))</f>
        <v>0</v>
      </c>
      <c r="Z280" s="6">
        <f>IF(OR(U280=6,U280=7),0,IF(NOT(X280),IF(T280&lt;=$T$1,HLOOKUP(U280,Ouderschapsverlof!$S$55:$W$57,3,FALSE),0),0))</f>
        <v>0</v>
      </c>
      <c r="AB280" s="2">
        <f t="shared" si="104"/>
        <v>278</v>
      </c>
      <c r="AC280">
        <f t="shared" si="96"/>
        <v>4</v>
      </c>
      <c r="AD280" s="2">
        <f t="shared" si="97"/>
        <v>1</v>
      </c>
      <c r="AE280" s="2">
        <f t="shared" si="98"/>
        <v>1</v>
      </c>
      <c r="AF280" s="6" t="b">
        <f t="shared" si="99"/>
        <v>1</v>
      </c>
      <c r="AG280" s="6">
        <f>IF(OR(AC280=6,AC280=7),0,IF(NOT(AF280),0,IF(AB280&lt;=$AB$1,HLOOKUP(AC280,Ouderschapsverlof!$S$67:$W$69,3,FALSE),0)))</f>
        <v>0</v>
      </c>
      <c r="AH280" s="6">
        <f>IF(OR(AC280=6,AC280=7),0,IF(NOT(AF280),IF(AB280&lt;=$AB$1,HLOOKUP(AC280,Ouderschapsverlof!$S$67:$W$69,3,FALSE),0),0))</f>
        <v>0</v>
      </c>
    </row>
    <row r="281" spans="1:34" x14ac:dyDescent="0.3">
      <c r="A281" s="2">
        <f t="shared" si="100"/>
        <v>279</v>
      </c>
      <c r="B281">
        <f t="shared" si="101"/>
        <v>5</v>
      </c>
      <c r="C281" s="2">
        <f t="shared" si="84"/>
        <v>1</v>
      </c>
      <c r="D281" s="2">
        <f t="shared" si="85"/>
        <v>1</v>
      </c>
      <c r="E281" s="6" t="b">
        <f t="shared" si="86"/>
        <v>1</v>
      </c>
      <c r="F281" s="6">
        <f>IF(OR(B281=6,B281=7),0,IF(NOT(E281),0,IF(A281&lt;=$A$1,HLOOKUP(B281,Ouderschapsverlof!$S$28:$W$30,3,FALSE),0)))</f>
        <v>0</v>
      </c>
      <c r="G281" s="6">
        <f>IF(OR(B281=6,B281=7),0,IF(NOT(E281),IF(A281&lt;=$A$1,HLOOKUP(B281,Ouderschapsverlof!$S$28:$W$30,3,FALSE),0),0))</f>
        <v>0</v>
      </c>
      <c r="H281" s="7">
        <f t="shared" si="87"/>
        <v>0</v>
      </c>
      <c r="L281" s="2">
        <f t="shared" si="102"/>
        <v>279</v>
      </c>
      <c r="M281">
        <f t="shared" si="88"/>
        <v>5</v>
      </c>
      <c r="N281" s="2">
        <f t="shared" si="89"/>
        <v>1</v>
      </c>
      <c r="O281" s="2">
        <f t="shared" si="90"/>
        <v>1</v>
      </c>
      <c r="P281" s="6" t="b">
        <f t="shared" si="91"/>
        <v>1</v>
      </c>
      <c r="Q281" s="6">
        <f>IF(OR(M281=6,M281=7),0,IF(NOT(P281),0,IF(L281&lt;=$L$1,HLOOKUP(M281,Ouderschapsverlof!$S$40:$W$43,3,FALSE),0)))</f>
        <v>0</v>
      </c>
      <c r="R281" s="6">
        <f>IF(OR(M281=6,M281=7),0,IF(NOT(P281),IF(L281&lt;=$L$1,HLOOKUP(M281,Ouderschapsverlof!$S$40:$W$43,3,FALSE),0),0))</f>
        <v>0</v>
      </c>
      <c r="T281" s="2">
        <f t="shared" si="103"/>
        <v>279</v>
      </c>
      <c r="U281">
        <f t="shared" si="92"/>
        <v>5</v>
      </c>
      <c r="V281" s="2">
        <f t="shared" si="93"/>
        <v>1</v>
      </c>
      <c r="W281" s="2">
        <f t="shared" si="94"/>
        <v>1</v>
      </c>
      <c r="X281" s="6" t="b">
        <f t="shared" si="95"/>
        <v>1</v>
      </c>
      <c r="Y281" s="6">
        <f>IF(OR(U281=6,U281=7),0,IF(NOT(X281),0,IF(T281&lt;=$T$1,HLOOKUP(U281,Ouderschapsverlof!$S$55:$W$57,3,FALSE),0)))</f>
        <v>0</v>
      </c>
      <c r="Z281" s="6">
        <f>IF(OR(U281=6,U281=7),0,IF(NOT(X281),IF(T281&lt;=$T$1,HLOOKUP(U281,Ouderschapsverlof!$S$55:$W$57,3,FALSE),0),0))</f>
        <v>0</v>
      </c>
      <c r="AB281" s="2">
        <f t="shared" si="104"/>
        <v>279</v>
      </c>
      <c r="AC281">
        <f t="shared" si="96"/>
        <v>5</v>
      </c>
      <c r="AD281" s="2">
        <f t="shared" si="97"/>
        <v>1</v>
      </c>
      <c r="AE281" s="2">
        <f t="shared" si="98"/>
        <v>1</v>
      </c>
      <c r="AF281" s="6" t="b">
        <f t="shared" si="99"/>
        <v>1</v>
      </c>
      <c r="AG281" s="6">
        <f>IF(OR(AC281=6,AC281=7),0,IF(NOT(AF281),0,IF(AB281&lt;=$AB$1,HLOOKUP(AC281,Ouderschapsverlof!$S$67:$W$69,3,FALSE),0)))</f>
        <v>0</v>
      </c>
      <c r="AH281" s="6">
        <f>IF(OR(AC281=6,AC281=7),0,IF(NOT(AF281),IF(AB281&lt;=$AB$1,HLOOKUP(AC281,Ouderschapsverlof!$S$67:$W$69,3,FALSE),0),0))</f>
        <v>0</v>
      </c>
    </row>
    <row r="282" spans="1:34" x14ac:dyDescent="0.3">
      <c r="A282" s="2">
        <f t="shared" si="100"/>
        <v>280</v>
      </c>
      <c r="B282">
        <f t="shared" si="101"/>
        <v>6</v>
      </c>
      <c r="C282" s="2">
        <f t="shared" si="84"/>
        <v>1</v>
      </c>
      <c r="D282" s="2">
        <f t="shared" si="85"/>
        <v>1</v>
      </c>
      <c r="E282" s="6" t="b">
        <f t="shared" si="86"/>
        <v>1</v>
      </c>
      <c r="F282" s="6">
        <f>IF(OR(B282=6,B282=7),0,IF(NOT(E282),0,IF(A282&lt;=$A$1,HLOOKUP(B282,Ouderschapsverlof!$S$28:$W$30,3,FALSE),0)))</f>
        <v>0</v>
      </c>
      <c r="G282" s="6">
        <f>IF(OR(B282=6,B282=7),0,IF(NOT(E282),IF(A282&lt;=$A$1,HLOOKUP(B282,Ouderschapsverlof!$S$28:$W$30,3,FALSE),0),0))</f>
        <v>0</v>
      </c>
      <c r="H282" s="7">
        <f t="shared" si="87"/>
        <v>0</v>
      </c>
      <c r="L282" s="2">
        <f t="shared" si="102"/>
        <v>280</v>
      </c>
      <c r="M282">
        <f t="shared" si="88"/>
        <v>6</v>
      </c>
      <c r="N282" s="2">
        <f t="shared" si="89"/>
        <v>1</v>
      </c>
      <c r="O282" s="2">
        <f t="shared" si="90"/>
        <v>1</v>
      </c>
      <c r="P282" s="6" t="b">
        <f t="shared" si="91"/>
        <v>1</v>
      </c>
      <c r="Q282" s="6">
        <f>IF(OR(M282=6,M282=7),0,IF(NOT(P282),0,IF(L282&lt;=$L$1,HLOOKUP(M282,Ouderschapsverlof!$S$40:$W$43,3,FALSE),0)))</f>
        <v>0</v>
      </c>
      <c r="R282" s="6">
        <f>IF(OR(M282=6,M282=7),0,IF(NOT(P282),IF(L282&lt;=$L$1,HLOOKUP(M282,Ouderschapsverlof!$S$40:$W$43,3,FALSE),0),0))</f>
        <v>0</v>
      </c>
      <c r="T282" s="2">
        <f t="shared" si="103"/>
        <v>280</v>
      </c>
      <c r="U282">
        <f t="shared" si="92"/>
        <v>6</v>
      </c>
      <c r="V282" s="2">
        <f t="shared" si="93"/>
        <v>1</v>
      </c>
      <c r="W282" s="2">
        <f t="shared" si="94"/>
        <v>1</v>
      </c>
      <c r="X282" s="6" t="b">
        <f t="shared" si="95"/>
        <v>1</v>
      </c>
      <c r="Y282" s="6">
        <f>IF(OR(U282=6,U282=7),0,IF(NOT(X282),0,IF(T282&lt;=$T$1,HLOOKUP(U282,Ouderschapsverlof!$S$55:$W$57,3,FALSE),0)))</f>
        <v>0</v>
      </c>
      <c r="Z282" s="6">
        <f>IF(OR(U282=6,U282=7),0,IF(NOT(X282),IF(T282&lt;=$T$1,HLOOKUP(U282,Ouderschapsverlof!$S$55:$W$57,3,FALSE),0),0))</f>
        <v>0</v>
      </c>
      <c r="AB282" s="2">
        <f t="shared" si="104"/>
        <v>280</v>
      </c>
      <c r="AC282">
        <f t="shared" si="96"/>
        <v>6</v>
      </c>
      <c r="AD282" s="2">
        <f t="shared" si="97"/>
        <v>1</v>
      </c>
      <c r="AE282" s="2">
        <f t="shared" si="98"/>
        <v>1</v>
      </c>
      <c r="AF282" s="6" t="b">
        <f t="shared" si="99"/>
        <v>1</v>
      </c>
      <c r="AG282" s="6">
        <f>IF(OR(AC282=6,AC282=7),0,IF(NOT(AF282),0,IF(AB282&lt;=$AB$1,HLOOKUP(AC282,Ouderschapsverlof!$S$67:$W$69,3,FALSE),0)))</f>
        <v>0</v>
      </c>
      <c r="AH282" s="6">
        <f>IF(OR(AC282=6,AC282=7),0,IF(NOT(AF282),IF(AB282&lt;=$AB$1,HLOOKUP(AC282,Ouderschapsverlof!$S$67:$W$69,3,FALSE),0),0))</f>
        <v>0</v>
      </c>
    </row>
    <row r="283" spans="1:34" x14ac:dyDescent="0.3">
      <c r="A283" s="2">
        <f t="shared" si="100"/>
        <v>281</v>
      </c>
      <c r="B283">
        <f t="shared" si="101"/>
        <v>7</v>
      </c>
      <c r="C283" s="2">
        <f t="shared" si="84"/>
        <v>1</v>
      </c>
      <c r="D283" s="2">
        <f t="shared" si="85"/>
        <v>1</v>
      </c>
      <c r="E283" s="6" t="b">
        <f t="shared" si="86"/>
        <v>1</v>
      </c>
      <c r="F283" s="6">
        <f>IF(OR(B283=6,B283=7),0,IF(NOT(E283),0,IF(A283&lt;=$A$1,HLOOKUP(B283,Ouderschapsverlof!$S$28:$W$30,3,FALSE),0)))</f>
        <v>0</v>
      </c>
      <c r="G283" s="6">
        <f>IF(OR(B283=6,B283=7),0,IF(NOT(E283),IF(A283&lt;=$A$1,HLOOKUP(B283,Ouderschapsverlof!$S$28:$W$30,3,FALSE),0),0))</f>
        <v>0</v>
      </c>
      <c r="H283" s="7">
        <f t="shared" si="87"/>
        <v>0</v>
      </c>
      <c r="L283" s="2">
        <f t="shared" si="102"/>
        <v>281</v>
      </c>
      <c r="M283">
        <f t="shared" si="88"/>
        <v>7</v>
      </c>
      <c r="N283" s="2">
        <f t="shared" si="89"/>
        <v>1</v>
      </c>
      <c r="O283" s="2">
        <f t="shared" si="90"/>
        <v>1</v>
      </c>
      <c r="P283" s="6" t="b">
        <f t="shared" si="91"/>
        <v>1</v>
      </c>
      <c r="Q283" s="6">
        <f>IF(OR(M283=6,M283=7),0,IF(NOT(P283),0,IF(L283&lt;=$L$1,HLOOKUP(M283,Ouderschapsverlof!$S$40:$W$43,3,FALSE),0)))</f>
        <v>0</v>
      </c>
      <c r="R283" s="6">
        <f>IF(OR(M283=6,M283=7),0,IF(NOT(P283),IF(L283&lt;=$L$1,HLOOKUP(M283,Ouderschapsverlof!$S$40:$W$43,3,FALSE),0),0))</f>
        <v>0</v>
      </c>
      <c r="T283" s="2">
        <f t="shared" si="103"/>
        <v>281</v>
      </c>
      <c r="U283">
        <f t="shared" si="92"/>
        <v>7</v>
      </c>
      <c r="V283" s="2">
        <f t="shared" si="93"/>
        <v>1</v>
      </c>
      <c r="W283" s="2">
        <f t="shared" si="94"/>
        <v>1</v>
      </c>
      <c r="X283" s="6" t="b">
        <f t="shared" si="95"/>
        <v>1</v>
      </c>
      <c r="Y283" s="6">
        <f>IF(OR(U283=6,U283=7),0,IF(NOT(X283),0,IF(T283&lt;=$T$1,HLOOKUP(U283,Ouderschapsverlof!$S$55:$W$57,3,FALSE),0)))</f>
        <v>0</v>
      </c>
      <c r="Z283" s="6">
        <f>IF(OR(U283=6,U283=7),0,IF(NOT(X283),IF(T283&lt;=$T$1,HLOOKUP(U283,Ouderschapsverlof!$S$55:$W$57,3,FALSE),0),0))</f>
        <v>0</v>
      </c>
      <c r="AB283" s="2">
        <f t="shared" si="104"/>
        <v>281</v>
      </c>
      <c r="AC283">
        <f t="shared" si="96"/>
        <v>7</v>
      </c>
      <c r="AD283" s="2">
        <f t="shared" si="97"/>
        <v>1</v>
      </c>
      <c r="AE283" s="2">
        <f t="shared" si="98"/>
        <v>1</v>
      </c>
      <c r="AF283" s="6" t="b">
        <f t="shared" si="99"/>
        <v>1</v>
      </c>
      <c r="AG283" s="6">
        <f>IF(OR(AC283=6,AC283=7),0,IF(NOT(AF283),0,IF(AB283&lt;=$AB$1,HLOOKUP(AC283,Ouderschapsverlof!$S$67:$W$69,3,FALSE),0)))</f>
        <v>0</v>
      </c>
      <c r="AH283" s="6">
        <f>IF(OR(AC283=6,AC283=7),0,IF(NOT(AF283),IF(AB283&lt;=$AB$1,HLOOKUP(AC283,Ouderschapsverlof!$S$67:$W$69,3,FALSE),0),0))</f>
        <v>0</v>
      </c>
    </row>
    <row r="284" spans="1:34" x14ac:dyDescent="0.3">
      <c r="A284" s="2">
        <f t="shared" si="100"/>
        <v>282</v>
      </c>
      <c r="B284">
        <f t="shared" si="101"/>
        <v>1</v>
      </c>
      <c r="C284" s="2">
        <f t="shared" si="84"/>
        <v>1</v>
      </c>
      <c r="D284" s="2">
        <f t="shared" si="85"/>
        <v>1</v>
      </c>
      <c r="E284" s="6" t="b">
        <f t="shared" si="86"/>
        <v>1</v>
      </c>
      <c r="F284" s="6">
        <f>IF(OR(B284=6,B284=7),0,IF(NOT(E284),0,IF(A284&lt;=$A$1,HLOOKUP(B284,Ouderschapsverlof!$S$28:$W$30,3,FALSE),0)))</f>
        <v>0</v>
      </c>
      <c r="G284" s="6">
        <f>IF(OR(B284=6,B284=7),0,IF(NOT(E284),IF(A284&lt;=$A$1,HLOOKUP(B284,Ouderschapsverlof!$S$28:$W$30,3,FALSE),0),0))</f>
        <v>0</v>
      </c>
      <c r="H284" s="7">
        <f t="shared" si="87"/>
        <v>0</v>
      </c>
      <c r="L284" s="2">
        <f t="shared" si="102"/>
        <v>282</v>
      </c>
      <c r="M284">
        <f t="shared" si="88"/>
        <v>1</v>
      </c>
      <c r="N284" s="2">
        <f t="shared" si="89"/>
        <v>1</v>
      </c>
      <c r="O284" s="2">
        <f t="shared" si="90"/>
        <v>1</v>
      </c>
      <c r="P284" s="6" t="b">
        <f t="shared" si="91"/>
        <v>1</v>
      </c>
      <c r="Q284" s="6">
        <f>IF(OR(M284=6,M284=7),0,IF(NOT(P284),0,IF(L284&lt;=$L$1,HLOOKUP(M284,Ouderschapsverlof!$S$40:$W$43,3,FALSE),0)))</f>
        <v>0</v>
      </c>
      <c r="R284" s="6">
        <f>IF(OR(M284=6,M284=7),0,IF(NOT(P284),IF(L284&lt;=$L$1,HLOOKUP(M284,Ouderschapsverlof!$S$40:$W$43,3,FALSE),0),0))</f>
        <v>0</v>
      </c>
      <c r="T284" s="2">
        <f t="shared" si="103"/>
        <v>282</v>
      </c>
      <c r="U284">
        <f t="shared" si="92"/>
        <v>1</v>
      </c>
      <c r="V284" s="2">
        <f t="shared" si="93"/>
        <v>1</v>
      </c>
      <c r="W284" s="2">
        <f t="shared" si="94"/>
        <v>1</v>
      </c>
      <c r="X284" s="6" t="b">
        <f t="shared" si="95"/>
        <v>1</v>
      </c>
      <c r="Y284" s="6">
        <f>IF(OR(U284=6,U284=7),0,IF(NOT(X284),0,IF(T284&lt;=$T$1,HLOOKUP(U284,Ouderschapsverlof!$S$55:$W$57,3,FALSE),0)))</f>
        <v>0</v>
      </c>
      <c r="Z284" s="6">
        <f>IF(OR(U284=6,U284=7),0,IF(NOT(X284),IF(T284&lt;=$T$1,HLOOKUP(U284,Ouderschapsverlof!$S$55:$W$57,3,FALSE),0),0))</f>
        <v>0</v>
      </c>
      <c r="AB284" s="2">
        <f t="shared" si="104"/>
        <v>282</v>
      </c>
      <c r="AC284">
        <f t="shared" si="96"/>
        <v>1</v>
      </c>
      <c r="AD284" s="2">
        <f t="shared" si="97"/>
        <v>1</v>
      </c>
      <c r="AE284" s="2">
        <f t="shared" si="98"/>
        <v>1</v>
      </c>
      <c r="AF284" s="6" t="b">
        <f t="shared" si="99"/>
        <v>1</v>
      </c>
      <c r="AG284" s="6">
        <f>IF(OR(AC284=6,AC284=7),0,IF(NOT(AF284),0,IF(AB284&lt;=$AB$1,HLOOKUP(AC284,Ouderschapsverlof!$S$67:$W$69,3,FALSE),0)))</f>
        <v>0</v>
      </c>
      <c r="AH284" s="6">
        <f>IF(OR(AC284=6,AC284=7),0,IF(NOT(AF284),IF(AB284&lt;=$AB$1,HLOOKUP(AC284,Ouderschapsverlof!$S$67:$W$69,3,FALSE),0),0))</f>
        <v>0</v>
      </c>
    </row>
    <row r="285" spans="1:34" x14ac:dyDescent="0.3">
      <c r="A285" s="2">
        <f t="shared" si="100"/>
        <v>283</v>
      </c>
      <c r="B285">
        <f t="shared" si="101"/>
        <v>2</v>
      </c>
      <c r="C285" s="2">
        <f t="shared" si="84"/>
        <v>1</v>
      </c>
      <c r="D285" s="2">
        <f t="shared" si="85"/>
        <v>1</v>
      </c>
      <c r="E285" s="6" t="b">
        <f t="shared" si="86"/>
        <v>1</v>
      </c>
      <c r="F285" s="6">
        <f>IF(OR(B285=6,B285=7),0,IF(NOT(E285),0,IF(A285&lt;=$A$1,HLOOKUP(B285,Ouderschapsverlof!$S$28:$W$30,3,FALSE),0)))</f>
        <v>0</v>
      </c>
      <c r="G285" s="6">
        <f>IF(OR(B285=6,B285=7),0,IF(NOT(E285),IF(A285&lt;=$A$1,HLOOKUP(B285,Ouderschapsverlof!$S$28:$W$30,3,FALSE),0),0))</f>
        <v>0</v>
      </c>
      <c r="H285" s="7">
        <f t="shared" si="87"/>
        <v>0</v>
      </c>
      <c r="L285" s="2">
        <f t="shared" si="102"/>
        <v>283</v>
      </c>
      <c r="M285">
        <f t="shared" si="88"/>
        <v>2</v>
      </c>
      <c r="N285" s="2">
        <f t="shared" si="89"/>
        <v>1</v>
      </c>
      <c r="O285" s="2">
        <f t="shared" si="90"/>
        <v>1</v>
      </c>
      <c r="P285" s="6" t="b">
        <f t="shared" si="91"/>
        <v>1</v>
      </c>
      <c r="Q285" s="6">
        <f>IF(OR(M285=6,M285=7),0,IF(NOT(P285),0,IF(L285&lt;=$L$1,HLOOKUP(M285,Ouderschapsverlof!$S$40:$W$43,3,FALSE),0)))</f>
        <v>0</v>
      </c>
      <c r="R285" s="6">
        <f>IF(OR(M285=6,M285=7),0,IF(NOT(P285),IF(L285&lt;=$L$1,HLOOKUP(M285,Ouderschapsverlof!$S$40:$W$43,3,FALSE),0),0))</f>
        <v>0</v>
      </c>
      <c r="T285" s="2">
        <f t="shared" si="103"/>
        <v>283</v>
      </c>
      <c r="U285">
        <f t="shared" si="92"/>
        <v>2</v>
      </c>
      <c r="V285" s="2">
        <f t="shared" si="93"/>
        <v>1</v>
      </c>
      <c r="W285" s="2">
        <f t="shared" si="94"/>
        <v>1</v>
      </c>
      <c r="X285" s="6" t="b">
        <f t="shared" si="95"/>
        <v>1</v>
      </c>
      <c r="Y285" s="6">
        <f>IF(OR(U285=6,U285=7),0,IF(NOT(X285),0,IF(T285&lt;=$T$1,HLOOKUP(U285,Ouderschapsverlof!$S$55:$W$57,3,FALSE),0)))</f>
        <v>0</v>
      </c>
      <c r="Z285" s="6">
        <f>IF(OR(U285=6,U285=7),0,IF(NOT(X285),IF(T285&lt;=$T$1,HLOOKUP(U285,Ouderschapsverlof!$S$55:$W$57,3,FALSE),0),0))</f>
        <v>0</v>
      </c>
      <c r="AB285" s="2">
        <f t="shared" si="104"/>
        <v>283</v>
      </c>
      <c r="AC285">
        <f t="shared" si="96"/>
        <v>2</v>
      </c>
      <c r="AD285" s="2">
        <f t="shared" si="97"/>
        <v>1</v>
      </c>
      <c r="AE285" s="2">
        <f t="shared" si="98"/>
        <v>1</v>
      </c>
      <c r="AF285" s="6" t="b">
        <f t="shared" si="99"/>
        <v>1</v>
      </c>
      <c r="AG285" s="6">
        <f>IF(OR(AC285=6,AC285=7),0,IF(NOT(AF285),0,IF(AB285&lt;=$AB$1,HLOOKUP(AC285,Ouderschapsverlof!$S$67:$W$69,3,FALSE),0)))</f>
        <v>0</v>
      </c>
      <c r="AH285" s="6">
        <f>IF(OR(AC285=6,AC285=7),0,IF(NOT(AF285),IF(AB285&lt;=$AB$1,HLOOKUP(AC285,Ouderschapsverlof!$S$67:$W$69,3,FALSE),0),0))</f>
        <v>0</v>
      </c>
    </row>
    <row r="286" spans="1:34" x14ac:dyDescent="0.3">
      <c r="A286" s="2">
        <f t="shared" si="100"/>
        <v>284</v>
      </c>
      <c r="B286">
        <f t="shared" si="101"/>
        <v>3</v>
      </c>
      <c r="C286" s="2">
        <f t="shared" si="84"/>
        <v>1</v>
      </c>
      <c r="D286" s="2">
        <f t="shared" si="85"/>
        <v>1</v>
      </c>
      <c r="E286" s="6" t="b">
        <f t="shared" si="86"/>
        <v>1</v>
      </c>
      <c r="F286" s="6">
        <f>IF(OR(B286=6,B286=7),0,IF(NOT(E286),0,IF(A286&lt;=$A$1,HLOOKUP(B286,Ouderschapsverlof!$S$28:$W$30,3,FALSE),0)))</f>
        <v>0</v>
      </c>
      <c r="G286" s="6">
        <f>IF(OR(B286=6,B286=7),0,IF(NOT(E286),IF(A286&lt;=$A$1,HLOOKUP(B286,Ouderschapsverlof!$S$28:$W$30,3,FALSE),0),0))</f>
        <v>0</v>
      </c>
      <c r="H286" s="7">
        <f t="shared" si="87"/>
        <v>0</v>
      </c>
      <c r="L286" s="2">
        <f t="shared" si="102"/>
        <v>284</v>
      </c>
      <c r="M286">
        <f t="shared" si="88"/>
        <v>3</v>
      </c>
      <c r="N286" s="2">
        <f t="shared" si="89"/>
        <v>1</v>
      </c>
      <c r="O286" s="2">
        <f t="shared" si="90"/>
        <v>1</v>
      </c>
      <c r="P286" s="6" t="b">
        <f t="shared" si="91"/>
        <v>1</v>
      </c>
      <c r="Q286" s="6">
        <f>IF(OR(M286=6,M286=7),0,IF(NOT(P286),0,IF(L286&lt;=$L$1,HLOOKUP(M286,Ouderschapsverlof!$S$40:$W$43,3,FALSE),0)))</f>
        <v>0</v>
      </c>
      <c r="R286" s="6">
        <f>IF(OR(M286=6,M286=7),0,IF(NOT(P286),IF(L286&lt;=$L$1,HLOOKUP(M286,Ouderschapsverlof!$S$40:$W$43,3,FALSE),0),0))</f>
        <v>0</v>
      </c>
      <c r="T286" s="2">
        <f t="shared" si="103"/>
        <v>284</v>
      </c>
      <c r="U286">
        <f t="shared" si="92"/>
        <v>3</v>
      </c>
      <c r="V286" s="2">
        <f t="shared" si="93"/>
        <v>1</v>
      </c>
      <c r="W286" s="2">
        <f t="shared" si="94"/>
        <v>1</v>
      </c>
      <c r="X286" s="6" t="b">
        <f t="shared" si="95"/>
        <v>1</v>
      </c>
      <c r="Y286" s="6">
        <f>IF(OR(U286=6,U286=7),0,IF(NOT(X286),0,IF(T286&lt;=$T$1,HLOOKUP(U286,Ouderschapsverlof!$S$55:$W$57,3,FALSE),0)))</f>
        <v>0</v>
      </c>
      <c r="Z286" s="6">
        <f>IF(OR(U286=6,U286=7),0,IF(NOT(X286),IF(T286&lt;=$T$1,HLOOKUP(U286,Ouderschapsverlof!$S$55:$W$57,3,FALSE),0),0))</f>
        <v>0</v>
      </c>
      <c r="AB286" s="2">
        <f t="shared" si="104"/>
        <v>284</v>
      </c>
      <c r="AC286">
        <f t="shared" si="96"/>
        <v>3</v>
      </c>
      <c r="AD286" s="2">
        <f t="shared" si="97"/>
        <v>1</v>
      </c>
      <c r="AE286" s="2">
        <f t="shared" si="98"/>
        <v>1</v>
      </c>
      <c r="AF286" s="6" t="b">
        <f t="shared" si="99"/>
        <v>1</v>
      </c>
      <c r="AG286" s="6">
        <f>IF(OR(AC286=6,AC286=7),0,IF(NOT(AF286),0,IF(AB286&lt;=$AB$1,HLOOKUP(AC286,Ouderschapsverlof!$S$67:$W$69,3,FALSE),0)))</f>
        <v>0</v>
      </c>
      <c r="AH286" s="6">
        <f>IF(OR(AC286=6,AC286=7),0,IF(NOT(AF286),IF(AB286&lt;=$AB$1,HLOOKUP(AC286,Ouderschapsverlof!$S$67:$W$69,3,FALSE),0),0))</f>
        <v>0</v>
      </c>
    </row>
    <row r="287" spans="1:34" x14ac:dyDescent="0.3">
      <c r="A287" s="2">
        <f t="shared" si="100"/>
        <v>285</v>
      </c>
      <c r="B287">
        <f t="shared" si="101"/>
        <v>4</v>
      </c>
      <c r="C287" s="2">
        <f t="shared" si="84"/>
        <v>1</v>
      </c>
      <c r="D287" s="2">
        <f t="shared" si="85"/>
        <v>1</v>
      </c>
      <c r="E287" s="6" t="b">
        <f t="shared" si="86"/>
        <v>1</v>
      </c>
      <c r="F287" s="6">
        <f>IF(OR(B287=6,B287=7),0,IF(NOT(E287),0,IF(A287&lt;=$A$1,HLOOKUP(B287,Ouderschapsverlof!$S$28:$W$30,3,FALSE),0)))</f>
        <v>0</v>
      </c>
      <c r="G287" s="6">
        <f>IF(OR(B287=6,B287=7),0,IF(NOT(E287),IF(A287&lt;=$A$1,HLOOKUP(B287,Ouderschapsverlof!$S$28:$W$30,3,FALSE),0),0))</f>
        <v>0</v>
      </c>
      <c r="H287" s="7">
        <f t="shared" si="87"/>
        <v>0</v>
      </c>
      <c r="L287" s="2">
        <f t="shared" si="102"/>
        <v>285</v>
      </c>
      <c r="M287">
        <f t="shared" si="88"/>
        <v>4</v>
      </c>
      <c r="N287" s="2">
        <f t="shared" si="89"/>
        <v>1</v>
      </c>
      <c r="O287" s="2">
        <f t="shared" si="90"/>
        <v>1</v>
      </c>
      <c r="P287" s="6" t="b">
        <f t="shared" si="91"/>
        <v>1</v>
      </c>
      <c r="Q287" s="6">
        <f>IF(OR(M287=6,M287=7),0,IF(NOT(P287),0,IF(L287&lt;=$L$1,HLOOKUP(M287,Ouderschapsverlof!$S$40:$W$43,3,FALSE),0)))</f>
        <v>0</v>
      </c>
      <c r="R287" s="6">
        <f>IF(OR(M287=6,M287=7),0,IF(NOT(P287),IF(L287&lt;=$L$1,HLOOKUP(M287,Ouderschapsverlof!$S$40:$W$43,3,FALSE),0),0))</f>
        <v>0</v>
      </c>
      <c r="T287" s="2">
        <f t="shared" si="103"/>
        <v>285</v>
      </c>
      <c r="U287">
        <f t="shared" si="92"/>
        <v>4</v>
      </c>
      <c r="V287" s="2">
        <f t="shared" si="93"/>
        <v>1</v>
      </c>
      <c r="W287" s="2">
        <f t="shared" si="94"/>
        <v>1</v>
      </c>
      <c r="X287" s="6" t="b">
        <f t="shared" si="95"/>
        <v>1</v>
      </c>
      <c r="Y287" s="6">
        <f>IF(OR(U287=6,U287=7),0,IF(NOT(X287),0,IF(T287&lt;=$T$1,HLOOKUP(U287,Ouderschapsverlof!$S$55:$W$57,3,FALSE),0)))</f>
        <v>0</v>
      </c>
      <c r="Z287" s="6">
        <f>IF(OR(U287=6,U287=7),0,IF(NOT(X287),IF(T287&lt;=$T$1,HLOOKUP(U287,Ouderschapsverlof!$S$55:$W$57,3,FALSE),0),0))</f>
        <v>0</v>
      </c>
      <c r="AB287" s="2">
        <f t="shared" si="104"/>
        <v>285</v>
      </c>
      <c r="AC287">
        <f t="shared" si="96"/>
        <v>4</v>
      </c>
      <c r="AD287" s="2">
        <f t="shared" si="97"/>
        <v>1</v>
      </c>
      <c r="AE287" s="2">
        <f t="shared" si="98"/>
        <v>1</v>
      </c>
      <c r="AF287" s="6" t="b">
        <f t="shared" si="99"/>
        <v>1</v>
      </c>
      <c r="AG287" s="6">
        <f>IF(OR(AC287=6,AC287=7),0,IF(NOT(AF287),0,IF(AB287&lt;=$AB$1,HLOOKUP(AC287,Ouderschapsverlof!$S$67:$W$69,3,FALSE),0)))</f>
        <v>0</v>
      </c>
      <c r="AH287" s="6">
        <f>IF(OR(AC287=6,AC287=7),0,IF(NOT(AF287),IF(AB287&lt;=$AB$1,HLOOKUP(AC287,Ouderschapsverlof!$S$67:$W$69,3,FALSE),0),0))</f>
        <v>0</v>
      </c>
    </row>
    <row r="288" spans="1:34" x14ac:dyDescent="0.3">
      <c r="A288" s="2">
        <f t="shared" si="100"/>
        <v>286</v>
      </c>
      <c r="B288">
        <f t="shared" si="101"/>
        <v>5</v>
      </c>
      <c r="C288" s="2">
        <f t="shared" si="84"/>
        <v>1</v>
      </c>
      <c r="D288" s="2">
        <f t="shared" si="85"/>
        <v>1</v>
      </c>
      <c r="E288" s="6" t="b">
        <f t="shared" si="86"/>
        <v>1</v>
      </c>
      <c r="F288" s="6">
        <f>IF(OR(B288=6,B288=7),0,IF(NOT(E288),0,IF(A288&lt;=$A$1,HLOOKUP(B288,Ouderschapsverlof!$S$28:$W$30,3,FALSE),0)))</f>
        <v>0</v>
      </c>
      <c r="G288" s="6">
        <f>IF(OR(B288=6,B288=7),0,IF(NOT(E288),IF(A288&lt;=$A$1,HLOOKUP(B288,Ouderschapsverlof!$S$28:$W$30,3,FALSE),0),0))</f>
        <v>0</v>
      </c>
      <c r="H288" s="7">
        <f t="shared" si="87"/>
        <v>0</v>
      </c>
      <c r="L288" s="2">
        <f t="shared" si="102"/>
        <v>286</v>
      </c>
      <c r="M288">
        <f t="shared" si="88"/>
        <v>5</v>
      </c>
      <c r="N288" s="2">
        <f t="shared" si="89"/>
        <v>1</v>
      </c>
      <c r="O288" s="2">
        <f t="shared" si="90"/>
        <v>1</v>
      </c>
      <c r="P288" s="6" t="b">
        <f t="shared" si="91"/>
        <v>1</v>
      </c>
      <c r="Q288" s="6">
        <f>IF(OR(M288=6,M288=7),0,IF(NOT(P288),0,IF(L288&lt;=$L$1,HLOOKUP(M288,Ouderschapsverlof!$S$40:$W$43,3,FALSE),0)))</f>
        <v>0</v>
      </c>
      <c r="R288" s="6">
        <f>IF(OR(M288=6,M288=7),0,IF(NOT(P288),IF(L288&lt;=$L$1,HLOOKUP(M288,Ouderschapsverlof!$S$40:$W$43,3,FALSE),0),0))</f>
        <v>0</v>
      </c>
      <c r="T288" s="2">
        <f t="shared" si="103"/>
        <v>286</v>
      </c>
      <c r="U288">
        <f t="shared" si="92"/>
        <v>5</v>
      </c>
      <c r="V288" s="2">
        <f t="shared" si="93"/>
        <v>1</v>
      </c>
      <c r="W288" s="2">
        <f t="shared" si="94"/>
        <v>1</v>
      </c>
      <c r="X288" s="6" t="b">
        <f t="shared" si="95"/>
        <v>1</v>
      </c>
      <c r="Y288" s="6">
        <f>IF(OR(U288=6,U288=7),0,IF(NOT(X288),0,IF(T288&lt;=$T$1,HLOOKUP(U288,Ouderschapsverlof!$S$55:$W$57,3,FALSE),0)))</f>
        <v>0</v>
      </c>
      <c r="Z288" s="6">
        <f>IF(OR(U288=6,U288=7),0,IF(NOT(X288),IF(T288&lt;=$T$1,HLOOKUP(U288,Ouderschapsverlof!$S$55:$W$57,3,FALSE),0),0))</f>
        <v>0</v>
      </c>
      <c r="AB288" s="2">
        <f t="shared" si="104"/>
        <v>286</v>
      </c>
      <c r="AC288">
        <f t="shared" si="96"/>
        <v>5</v>
      </c>
      <c r="AD288" s="2">
        <f t="shared" si="97"/>
        <v>1</v>
      </c>
      <c r="AE288" s="2">
        <f t="shared" si="98"/>
        <v>1</v>
      </c>
      <c r="AF288" s="6" t="b">
        <f t="shared" si="99"/>
        <v>1</v>
      </c>
      <c r="AG288" s="6">
        <f>IF(OR(AC288=6,AC288=7),0,IF(NOT(AF288),0,IF(AB288&lt;=$AB$1,HLOOKUP(AC288,Ouderschapsverlof!$S$67:$W$69,3,FALSE),0)))</f>
        <v>0</v>
      </c>
      <c r="AH288" s="6">
        <f>IF(OR(AC288=6,AC288=7),0,IF(NOT(AF288),IF(AB288&lt;=$AB$1,HLOOKUP(AC288,Ouderschapsverlof!$S$67:$W$69,3,FALSE),0),0))</f>
        <v>0</v>
      </c>
    </row>
    <row r="289" spans="1:34" x14ac:dyDescent="0.3">
      <c r="A289" s="2">
        <f t="shared" si="100"/>
        <v>287</v>
      </c>
      <c r="B289">
        <f t="shared" si="101"/>
        <v>6</v>
      </c>
      <c r="C289" s="2">
        <f t="shared" si="84"/>
        <v>1</v>
      </c>
      <c r="D289" s="2">
        <f t="shared" si="85"/>
        <v>1</v>
      </c>
      <c r="E289" s="6" t="b">
        <f t="shared" si="86"/>
        <v>1</v>
      </c>
      <c r="F289" s="6">
        <f>IF(OR(B289=6,B289=7),0,IF(NOT(E289),0,IF(A289&lt;=$A$1,HLOOKUP(B289,Ouderschapsverlof!$S$28:$W$30,3,FALSE),0)))</f>
        <v>0</v>
      </c>
      <c r="G289" s="6">
        <f>IF(OR(B289=6,B289=7),0,IF(NOT(E289),IF(A289&lt;=$A$1,HLOOKUP(B289,Ouderschapsverlof!$S$28:$W$30,3,FALSE),0),0))</f>
        <v>0</v>
      </c>
      <c r="H289" s="7">
        <f t="shared" si="87"/>
        <v>0</v>
      </c>
      <c r="L289" s="2">
        <f t="shared" si="102"/>
        <v>287</v>
      </c>
      <c r="M289">
        <f t="shared" si="88"/>
        <v>6</v>
      </c>
      <c r="N289" s="2">
        <f t="shared" si="89"/>
        <v>1</v>
      </c>
      <c r="O289" s="2">
        <f t="shared" si="90"/>
        <v>1</v>
      </c>
      <c r="P289" s="6" t="b">
        <f t="shared" si="91"/>
        <v>1</v>
      </c>
      <c r="Q289" s="6">
        <f>IF(OR(M289=6,M289=7),0,IF(NOT(P289),0,IF(L289&lt;=$L$1,HLOOKUP(M289,Ouderschapsverlof!$S$40:$W$43,3,FALSE),0)))</f>
        <v>0</v>
      </c>
      <c r="R289" s="6">
        <f>IF(OR(M289=6,M289=7),0,IF(NOT(P289),IF(L289&lt;=$L$1,HLOOKUP(M289,Ouderschapsverlof!$S$40:$W$43,3,FALSE),0),0))</f>
        <v>0</v>
      </c>
      <c r="T289" s="2">
        <f t="shared" si="103"/>
        <v>287</v>
      </c>
      <c r="U289">
        <f t="shared" si="92"/>
        <v>6</v>
      </c>
      <c r="V289" s="2">
        <f t="shared" si="93"/>
        <v>1</v>
      </c>
      <c r="W289" s="2">
        <f t="shared" si="94"/>
        <v>1</v>
      </c>
      <c r="X289" s="6" t="b">
        <f t="shared" si="95"/>
        <v>1</v>
      </c>
      <c r="Y289" s="6">
        <f>IF(OR(U289=6,U289=7),0,IF(NOT(X289),0,IF(T289&lt;=$T$1,HLOOKUP(U289,Ouderschapsverlof!$S$55:$W$57,3,FALSE),0)))</f>
        <v>0</v>
      </c>
      <c r="Z289" s="6">
        <f>IF(OR(U289=6,U289=7),0,IF(NOT(X289),IF(T289&lt;=$T$1,HLOOKUP(U289,Ouderschapsverlof!$S$55:$W$57,3,FALSE),0),0))</f>
        <v>0</v>
      </c>
      <c r="AB289" s="2">
        <f t="shared" si="104"/>
        <v>287</v>
      </c>
      <c r="AC289">
        <f t="shared" si="96"/>
        <v>6</v>
      </c>
      <c r="AD289" s="2">
        <f t="shared" si="97"/>
        <v>1</v>
      </c>
      <c r="AE289" s="2">
        <f t="shared" si="98"/>
        <v>1</v>
      </c>
      <c r="AF289" s="6" t="b">
        <f t="shared" si="99"/>
        <v>1</v>
      </c>
      <c r="AG289" s="6">
        <f>IF(OR(AC289=6,AC289=7),0,IF(NOT(AF289),0,IF(AB289&lt;=$AB$1,HLOOKUP(AC289,Ouderschapsverlof!$S$67:$W$69,3,FALSE),0)))</f>
        <v>0</v>
      </c>
      <c r="AH289" s="6">
        <f>IF(OR(AC289=6,AC289=7),0,IF(NOT(AF289),IF(AB289&lt;=$AB$1,HLOOKUP(AC289,Ouderschapsverlof!$S$67:$W$69,3,FALSE),0),0))</f>
        <v>0</v>
      </c>
    </row>
    <row r="290" spans="1:34" x14ac:dyDescent="0.3">
      <c r="A290" s="2">
        <f t="shared" si="100"/>
        <v>288</v>
      </c>
      <c r="B290">
        <f t="shared" si="101"/>
        <v>7</v>
      </c>
      <c r="C290" s="2">
        <f t="shared" si="84"/>
        <v>1</v>
      </c>
      <c r="D290" s="2">
        <f t="shared" si="85"/>
        <v>1</v>
      </c>
      <c r="E290" s="6" t="b">
        <f t="shared" si="86"/>
        <v>1</v>
      </c>
      <c r="F290" s="6">
        <f>IF(OR(B290=6,B290=7),0,IF(NOT(E290),0,IF(A290&lt;=$A$1,HLOOKUP(B290,Ouderschapsverlof!$S$28:$W$30,3,FALSE),0)))</f>
        <v>0</v>
      </c>
      <c r="G290" s="6">
        <f>IF(OR(B290=6,B290=7),0,IF(NOT(E290),IF(A290&lt;=$A$1,HLOOKUP(B290,Ouderschapsverlof!$S$28:$W$30,3,FALSE),0),0))</f>
        <v>0</v>
      </c>
      <c r="H290" s="7">
        <f t="shared" si="87"/>
        <v>0</v>
      </c>
      <c r="L290" s="2">
        <f t="shared" si="102"/>
        <v>288</v>
      </c>
      <c r="M290">
        <f t="shared" si="88"/>
        <v>7</v>
      </c>
      <c r="N290" s="2">
        <f t="shared" si="89"/>
        <v>1</v>
      </c>
      <c r="O290" s="2">
        <f t="shared" si="90"/>
        <v>1</v>
      </c>
      <c r="P290" s="6" t="b">
        <f t="shared" si="91"/>
        <v>1</v>
      </c>
      <c r="Q290" s="6">
        <f>IF(OR(M290=6,M290=7),0,IF(NOT(P290),0,IF(L290&lt;=$L$1,HLOOKUP(M290,Ouderschapsverlof!$S$40:$W$43,3,FALSE),0)))</f>
        <v>0</v>
      </c>
      <c r="R290" s="6">
        <f>IF(OR(M290=6,M290=7),0,IF(NOT(P290),IF(L290&lt;=$L$1,HLOOKUP(M290,Ouderschapsverlof!$S$40:$W$43,3,FALSE),0),0))</f>
        <v>0</v>
      </c>
      <c r="T290" s="2">
        <f t="shared" si="103"/>
        <v>288</v>
      </c>
      <c r="U290">
        <f t="shared" si="92"/>
        <v>7</v>
      </c>
      <c r="V290" s="2">
        <f t="shared" si="93"/>
        <v>1</v>
      </c>
      <c r="W290" s="2">
        <f t="shared" si="94"/>
        <v>1</v>
      </c>
      <c r="X290" s="6" t="b">
        <f t="shared" si="95"/>
        <v>1</v>
      </c>
      <c r="Y290" s="6">
        <f>IF(OR(U290=6,U290=7),0,IF(NOT(X290),0,IF(T290&lt;=$T$1,HLOOKUP(U290,Ouderschapsverlof!$S$55:$W$57,3,FALSE),0)))</f>
        <v>0</v>
      </c>
      <c r="Z290" s="6">
        <f>IF(OR(U290=6,U290=7),0,IF(NOT(X290),IF(T290&lt;=$T$1,HLOOKUP(U290,Ouderschapsverlof!$S$55:$W$57,3,FALSE),0),0))</f>
        <v>0</v>
      </c>
      <c r="AB290" s="2">
        <f t="shared" si="104"/>
        <v>288</v>
      </c>
      <c r="AC290">
        <f t="shared" si="96"/>
        <v>7</v>
      </c>
      <c r="AD290" s="2">
        <f t="shared" si="97"/>
        <v>1</v>
      </c>
      <c r="AE290" s="2">
        <f t="shared" si="98"/>
        <v>1</v>
      </c>
      <c r="AF290" s="6" t="b">
        <f t="shared" si="99"/>
        <v>1</v>
      </c>
      <c r="AG290" s="6">
        <f>IF(OR(AC290=6,AC290=7),0,IF(NOT(AF290),0,IF(AB290&lt;=$AB$1,HLOOKUP(AC290,Ouderschapsverlof!$S$67:$W$69,3,FALSE),0)))</f>
        <v>0</v>
      </c>
      <c r="AH290" s="6">
        <f>IF(OR(AC290=6,AC290=7),0,IF(NOT(AF290),IF(AB290&lt;=$AB$1,HLOOKUP(AC290,Ouderschapsverlof!$S$67:$W$69,3,FALSE),0),0))</f>
        <v>0</v>
      </c>
    </row>
    <row r="291" spans="1:34" x14ac:dyDescent="0.3">
      <c r="A291" s="2">
        <f t="shared" si="100"/>
        <v>289</v>
      </c>
      <c r="B291">
        <f t="shared" si="101"/>
        <v>1</v>
      </c>
      <c r="C291" s="2">
        <f t="shared" si="84"/>
        <v>1</v>
      </c>
      <c r="D291" s="2">
        <f t="shared" si="85"/>
        <v>1</v>
      </c>
      <c r="E291" s="6" t="b">
        <f t="shared" si="86"/>
        <v>1</v>
      </c>
      <c r="F291" s="6">
        <f>IF(OR(B291=6,B291=7),0,IF(NOT(E291),0,IF(A291&lt;=$A$1,HLOOKUP(B291,Ouderschapsverlof!$S$28:$W$30,3,FALSE),0)))</f>
        <v>0</v>
      </c>
      <c r="G291" s="6">
        <f>IF(OR(B291=6,B291=7),0,IF(NOT(E291),IF(A291&lt;=$A$1,HLOOKUP(B291,Ouderschapsverlof!$S$28:$W$30,3,FALSE),0),0))</f>
        <v>0</v>
      </c>
      <c r="H291" s="7">
        <f t="shared" si="87"/>
        <v>0</v>
      </c>
      <c r="L291" s="2">
        <f t="shared" si="102"/>
        <v>289</v>
      </c>
      <c r="M291">
        <f t="shared" si="88"/>
        <v>1</v>
      </c>
      <c r="N291" s="2">
        <f t="shared" si="89"/>
        <v>1</v>
      </c>
      <c r="O291" s="2">
        <f t="shared" si="90"/>
        <v>1</v>
      </c>
      <c r="P291" s="6" t="b">
        <f t="shared" si="91"/>
        <v>1</v>
      </c>
      <c r="Q291" s="6">
        <f>IF(OR(M291=6,M291=7),0,IF(NOT(P291),0,IF(L291&lt;=$L$1,HLOOKUP(M291,Ouderschapsverlof!$S$40:$W$43,3,FALSE),0)))</f>
        <v>0</v>
      </c>
      <c r="R291" s="6">
        <f>IF(OR(M291=6,M291=7),0,IF(NOT(P291),IF(L291&lt;=$L$1,HLOOKUP(M291,Ouderschapsverlof!$S$40:$W$43,3,FALSE),0),0))</f>
        <v>0</v>
      </c>
      <c r="T291" s="2">
        <f t="shared" si="103"/>
        <v>289</v>
      </c>
      <c r="U291">
        <f t="shared" si="92"/>
        <v>1</v>
      </c>
      <c r="V291" s="2">
        <f t="shared" si="93"/>
        <v>1</v>
      </c>
      <c r="W291" s="2">
        <f t="shared" si="94"/>
        <v>1</v>
      </c>
      <c r="X291" s="6" t="b">
        <f t="shared" si="95"/>
        <v>1</v>
      </c>
      <c r="Y291" s="6">
        <f>IF(OR(U291=6,U291=7),0,IF(NOT(X291),0,IF(T291&lt;=$T$1,HLOOKUP(U291,Ouderschapsverlof!$S$55:$W$57,3,FALSE),0)))</f>
        <v>0</v>
      </c>
      <c r="Z291" s="6">
        <f>IF(OR(U291=6,U291=7),0,IF(NOT(X291),IF(T291&lt;=$T$1,HLOOKUP(U291,Ouderschapsverlof!$S$55:$W$57,3,FALSE),0),0))</f>
        <v>0</v>
      </c>
      <c r="AB291" s="2">
        <f t="shared" si="104"/>
        <v>289</v>
      </c>
      <c r="AC291">
        <f t="shared" si="96"/>
        <v>1</v>
      </c>
      <c r="AD291" s="2">
        <f t="shared" si="97"/>
        <v>1</v>
      </c>
      <c r="AE291" s="2">
        <f t="shared" si="98"/>
        <v>1</v>
      </c>
      <c r="AF291" s="6" t="b">
        <f t="shared" si="99"/>
        <v>1</v>
      </c>
      <c r="AG291" s="6">
        <f>IF(OR(AC291=6,AC291=7),0,IF(NOT(AF291),0,IF(AB291&lt;=$AB$1,HLOOKUP(AC291,Ouderschapsverlof!$S$67:$W$69,3,FALSE),0)))</f>
        <v>0</v>
      </c>
      <c r="AH291" s="6">
        <f>IF(OR(AC291=6,AC291=7),0,IF(NOT(AF291),IF(AB291&lt;=$AB$1,HLOOKUP(AC291,Ouderschapsverlof!$S$67:$W$69,3,FALSE),0),0))</f>
        <v>0</v>
      </c>
    </row>
    <row r="292" spans="1:34" x14ac:dyDescent="0.3">
      <c r="A292" s="2">
        <f t="shared" si="100"/>
        <v>290</v>
      </c>
      <c r="B292">
        <f t="shared" si="101"/>
        <v>2</v>
      </c>
      <c r="C292" s="2">
        <f t="shared" si="84"/>
        <v>1</v>
      </c>
      <c r="D292" s="2">
        <f t="shared" si="85"/>
        <v>1</v>
      </c>
      <c r="E292" s="6" t="b">
        <f t="shared" si="86"/>
        <v>1</v>
      </c>
      <c r="F292" s="6">
        <f>IF(OR(B292=6,B292=7),0,IF(NOT(E292),0,IF(A292&lt;=$A$1,HLOOKUP(B292,Ouderschapsverlof!$S$28:$W$30,3,FALSE),0)))</f>
        <v>0</v>
      </c>
      <c r="G292" s="6">
        <f>IF(OR(B292=6,B292=7),0,IF(NOT(E292),IF(A292&lt;=$A$1,HLOOKUP(B292,Ouderschapsverlof!$S$28:$W$30,3,FALSE),0),0))</f>
        <v>0</v>
      </c>
      <c r="H292" s="7">
        <f t="shared" si="87"/>
        <v>0</v>
      </c>
      <c r="L292" s="2">
        <f t="shared" si="102"/>
        <v>290</v>
      </c>
      <c r="M292">
        <f t="shared" si="88"/>
        <v>2</v>
      </c>
      <c r="N292" s="2">
        <f t="shared" si="89"/>
        <v>1</v>
      </c>
      <c r="O292" s="2">
        <f t="shared" si="90"/>
        <v>1</v>
      </c>
      <c r="P292" s="6" t="b">
        <f t="shared" si="91"/>
        <v>1</v>
      </c>
      <c r="Q292" s="6">
        <f>IF(OR(M292=6,M292=7),0,IF(NOT(P292),0,IF(L292&lt;=$L$1,HLOOKUP(M292,Ouderschapsverlof!$S$40:$W$43,3,FALSE),0)))</f>
        <v>0</v>
      </c>
      <c r="R292" s="6">
        <f>IF(OR(M292=6,M292=7),0,IF(NOT(P292),IF(L292&lt;=$L$1,HLOOKUP(M292,Ouderschapsverlof!$S$40:$W$43,3,FALSE),0),0))</f>
        <v>0</v>
      </c>
      <c r="T292" s="2">
        <f t="shared" si="103"/>
        <v>290</v>
      </c>
      <c r="U292">
        <f t="shared" si="92"/>
        <v>2</v>
      </c>
      <c r="V292" s="2">
        <f t="shared" si="93"/>
        <v>1</v>
      </c>
      <c r="W292" s="2">
        <f t="shared" si="94"/>
        <v>1</v>
      </c>
      <c r="X292" s="6" t="b">
        <f t="shared" si="95"/>
        <v>1</v>
      </c>
      <c r="Y292" s="6">
        <f>IF(OR(U292=6,U292=7),0,IF(NOT(X292),0,IF(T292&lt;=$T$1,HLOOKUP(U292,Ouderschapsverlof!$S$55:$W$57,3,FALSE),0)))</f>
        <v>0</v>
      </c>
      <c r="Z292" s="6">
        <f>IF(OR(U292=6,U292=7),0,IF(NOT(X292),IF(T292&lt;=$T$1,HLOOKUP(U292,Ouderschapsverlof!$S$55:$W$57,3,FALSE),0),0))</f>
        <v>0</v>
      </c>
      <c r="AB292" s="2">
        <f t="shared" si="104"/>
        <v>290</v>
      </c>
      <c r="AC292">
        <f t="shared" si="96"/>
        <v>2</v>
      </c>
      <c r="AD292" s="2">
        <f t="shared" si="97"/>
        <v>1</v>
      </c>
      <c r="AE292" s="2">
        <f t="shared" si="98"/>
        <v>1</v>
      </c>
      <c r="AF292" s="6" t="b">
        <f t="shared" si="99"/>
        <v>1</v>
      </c>
      <c r="AG292" s="6">
        <f>IF(OR(AC292=6,AC292=7),0,IF(NOT(AF292),0,IF(AB292&lt;=$AB$1,HLOOKUP(AC292,Ouderschapsverlof!$S$67:$W$69,3,FALSE),0)))</f>
        <v>0</v>
      </c>
      <c r="AH292" s="6">
        <f>IF(OR(AC292=6,AC292=7),0,IF(NOT(AF292),IF(AB292&lt;=$AB$1,HLOOKUP(AC292,Ouderschapsverlof!$S$67:$W$69,3,FALSE),0),0))</f>
        <v>0</v>
      </c>
    </row>
    <row r="293" spans="1:34" x14ac:dyDescent="0.3">
      <c r="A293" s="2">
        <f t="shared" si="100"/>
        <v>291</v>
      </c>
      <c r="B293">
        <f t="shared" si="101"/>
        <v>3</v>
      </c>
      <c r="C293" s="2">
        <f t="shared" si="84"/>
        <v>1</v>
      </c>
      <c r="D293" s="2">
        <f t="shared" si="85"/>
        <v>1</v>
      </c>
      <c r="E293" s="6" t="b">
        <f t="shared" si="86"/>
        <v>1</v>
      </c>
      <c r="F293" s="6">
        <f>IF(OR(B293=6,B293=7),0,IF(NOT(E293),0,IF(A293&lt;=$A$1,HLOOKUP(B293,Ouderschapsverlof!$S$28:$W$30,3,FALSE),0)))</f>
        <v>0</v>
      </c>
      <c r="G293" s="6">
        <f>IF(OR(B293=6,B293=7),0,IF(NOT(E293),IF(A293&lt;=$A$1,HLOOKUP(B293,Ouderschapsverlof!$S$28:$W$30,3,FALSE),0),0))</f>
        <v>0</v>
      </c>
      <c r="H293" s="7">
        <f t="shared" si="87"/>
        <v>0</v>
      </c>
      <c r="L293" s="2">
        <f t="shared" si="102"/>
        <v>291</v>
      </c>
      <c r="M293">
        <f t="shared" si="88"/>
        <v>3</v>
      </c>
      <c r="N293" s="2">
        <f t="shared" si="89"/>
        <v>1</v>
      </c>
      <c r="O293" s="2">
        <f t="shared" si="90"/>
        <v>1</v>
      </c>
      <c r="P293" s="6" t="b">
        <f t="shared" si="91"/>
        <v>1</v>
      </c>
      <c r="Q293" s="6">
        <f>IF(OR(M293=6,M293=7),0,IF(NOT(P293),0,IF(L293&lt;=$L$1,HLOOKUP(M293,Ouderschapsverlof!$S$40:$W$43,3,FALSE),0)))</f>
        <v>0</v>
      </c>
      <c r="R293" s="6">
        <f>IF(OR(M293=6,M293=7),0,IF(NOT(P293),IF(L293&lt;=$L$1,HLOOKUP(M293,Ouderschapsverlof!$S$40:$W$43,3,FALSE),0),0))</f>
        <v>0</v>
      </c>
      <c r="T293" s="2">
        <f t="shared" si="103"/>
        <v>291</v>
      </c>
      <c r="U293">
        <f t="shared" si="92"/>
        <v>3</v>
      </c>
      <c r="V293" s="2">
        <f t="shared" si="93"/>
        <v>1</v>
      </c>
      <c r="W293" s="2">
        <f t="shared" si="94"/>
        <v>1</v>
      </c>
      <c r="X293" s="6" t="b">
        <f t="shared" si="95"/>
        <v>1</v>
      </c>
      <c r="Y293" s="6">
        <f>IF(OR(U293=6,U293=7),0,IF(NOT(X293),0,IF(T293&lt;=$T$1,HLOOKUP(U293,Ouderschapsverlof!$S$55:$W$57,3,FALSE),0)))</f>
        <v>0</v>
      </c>
      <c r="Z293" s="6">
        <f>IF(OR(U293=6,U293=7),0,IF(NOT(X293),IF(T293&lt;=$T$1,HLOOKUP(U293,Ouderschapsverlof!$S$55:$W$57,3,FALSE),0),0))</f>
        <v>0</v>
      </c>
      <c r="AB293" s="2">
        <f t="shared" si="104"/>
        <v>291</v>
      </c>
      <c r="AC293">
        <f t="shared" si="96"/>
        <v>3</v>
      </c>
      <c r="AD293" s="2">
        <f t="shared" si="97"/>
        <v>1</v>
      </c>
      <c r="AE293" s="2">
        <f t="shared" si="98"/>
        <v>1</v>
      </c>
      <c r="AF293" s="6" t="b">
        <f t="shared" si="99"/>
        <v>1</v>
      </c>
      <c r="AG293" s="6">
        <f>IF(OR(AC293=6,AC293=7),0,IF(NOT(AF293),0,IF(AB293&lt;=$AB$1,HLOOKUP(AC293,Ouderschapsverlof!$S$67:$W$69,3,FALSE),0)))</f>
        <v>0</v>
      </c>
      <c r="AH293" s="6">
        <f>IF(OR(AC293=6,AC293=7),0,IF(NOT(AF293),IF(AB293&lt;=$AB$1,HLOOKUP(AC293,Ouderschapsverlof!$S$67:$W$69,3,FALSE),0),0))</f>
        <v>0</v>
      </c>
    </row>
    <row r="294" spans="1:34" x14ac:dyDescent="0.3">
      <c r="A294" s="2">
        <f t="shared" si="100"/>
        <v>292</v>
      </c>
      <c r="B294">
        <f t="shared" si="101"/>
        <v>4</v>
      </c>
      <c r="C294" s="2">
        <f t="shared" si="84"/>
        <v>1</v>
      </c>
      <c r="D294" s="2">
        <f t="shared" si="85"/>
        <v>1</v>
      </c>
      <c r="E294" s="6" t="b">
        <f t="shared" si="86"/>
        <v>1</v>
      </c>
      <c r="F294" s="6">
        <f>IF(OR(B294=6,B294=7),0,IF(NOT(E294),0,IF(A294&lt;=$A$1,HLOOKUP(B294,Ouderschapsverlof!$S$28:$W$30,3,FALSE),0)))</f>
        <v>0</v>
      </c>
      <c r="G294" s="6">
        <f>IF(OR(B294=6,B294=7),0,IF(NOT(E294),IF(A294&lt;=$A$1,HLOOKUP(B294,Ouderschapsverlof!$S$28:$W$30,3,FALSE),0),0))</f>
        <v>0</v>
      </c>
      <c r="H294" s="7">
        <f t="shared" si="87"/>
        <v>0</v>
      </c>
      <c r="L294" s="2">
        <f t="shared" si="102"/>
        <v>292</v>
      </c>
      <c r="M294">
        <f t="shared" si="88"/>
        <v>4</v>
      </c>
      <c r="N294" s="2">
        <f t="shared" si="89"/>
        <v>1</v>
      </c>
      <c r="O294" s="2">
        <f t="shared" si="90"/>
        <v>1</v>
      </c>
      <c r="P294" s="6" t="b">
        <f t="shared" si="91"/>
        <v>1</v>
      </c>
      <c r="Q294" s="6">
        <f>IF(OR(M294=6,M294=7),0,IF(NOT(P294),0,IF(L294&lt;=$L$1,HLOOKUP(M294,Ouderschapsverlof!$S$40:$W$43,3,FALSE),0)))</f>
        <v>0</v>
      </c>
      <c r="R294" s="6">
        <f>IF(OR(M294=6,M294=7),0,IF(NOT(P294),IF(L294&lt;=$L$1,HLOOKUP(M294,Ouderschapsverlof!$S$40:$W$43,3,FALSE),0),0))</f>
        <v>0</v>
      </c>
      <c r="T294" s="2">
        <f t="shared" si="103"/>
        <v>292</v>
      </c>
      <c r="U294">
        <f t="shared" si="92"/>
        <v>4</v>
      </c>
      <c r="V294" s="2">
        <f t="shared" si="93"/>
        <v>1</v>
      </c>
      <c r="W294" s="2">
        <f t="shared" si="94"/>
        <v>1</v>
      </c>
      <c r="X294" s="6" t="b">
        <f t="shared" si="95"/>
        <v>1</v>
      </c>
      <c r="Y294" s="6">
        <f>IF(OR(U294=6,U294=7),0,IF(NOT(X294),0,IF(T294&lt;=$T$1,HLOOKUP(U294,Ouderschapsverlof!$S$55:$W$57,3,FALSE),0)))</f>
        <v>0</v>
      </c>
      <c r="Z294" s="6">
        <f>IF(OR(U294=6,U294=7),0,IF(NOT(X294),IF(T294&lt;=$T$1,HLOOKUP(U294,Ouderschapsverlof!$S$55:$W$57,3,FALSE),0),0))</f>
        <v>0</v>
      </c>
      <c r="AB294" s="2">
        <f t="shared" si="104"/>
        <v>292</v>
      </c>
      <c r="AC294">
        <f t="shared" si="96"/>
        <v>4</v>
      </c>
      <c r="AD294" s="2">
        <f t="shared" si="97"/>
        <v>1</v>
      </c>
      <c r="AE294" s="2">
        <f t="shared" si="98"/>
        <v>1</v>
      </c>
      <c r="AF294" s="6" t="b">
        <f t="shared" si="99"/>
        <v>1</v>
      </c>
      <c r="AG294" s="6">
        <f>IF(OR(AC294=6,AC294=7),0,IF(NOT(AF294),0,IF(AB294&lt;=$AB$1,HLOOKUP(AC294,Ouderschapsverlof!$S$67:$W$69,3,FALSE),0)))</f>
        <v>0</v>
      </c>
      <c r="AH294" s="6">
        <f>IF(OR(AC294=6,AC294=7),0,IF(NOT(AF294),IF(AB294&lt;=$AB$1,HLOOKUP(AC294,Ouderschapsverlof!$S$67:$W$69,3,FALSE),0),0))</f>
        <v>0</v>
      </c>
    </row>
    <row r="295" spans="1:34" x14ac:dyDescent="0.3">
      <c r="A295" s="2">
        <f t="shared" si="100"/>
        <v>293</v>
      </c>
      <c r="B295">
        <f t="shared" si="101"/>
        <v>5</v>
      </c>
      <c r="C295" s="2">
        <f t="shared" si="84"/>
        <v>1</v>
      </c>
      <c r="D295" s="2">
        <f t="shared" si="85"/>
        <v>1</v>
      </c>
      <c r="E295" s="6" t="b">
        <f t="shared" si="86"/>
        <v>1</v>
      </c>
      <c r="F295" s="6">
        <f>IF(OR(B295=6,B295=7),0,IF(NOT(E295),0,IF(A295&lt;=$A$1,HLOOKUP(B295,Ouderschapsverlof!$S$28:$W$30,3,FALSE),0)))</f>
        <v>0</v>
      </c>
      <c r="G295" s="6">
        <f>IF(OR(B295=6,B295=7),0,IF(NOT(E295),IF(A295&lt;=$A$1,HLOOKUP(B295,Ouderschapsverlof!$S$28:$W$30,3,FALSE),0),0))</f>
        <v>0</v>
      </c>
      <c r="H295" s="7">
        <f t="shared" si="87"/>
        <v>0</v>
      </c>
      <c r="L295" s="2">
        <f t="shared" si="102"/>
        <v>293</v>
      </c>
      <c r="M295">
        <f t="shared" si="88"/>
        <v>5</v>
      </c>
      <c r="N295" s="2">
        <f t="shared" si="89"/>
        <v>1</v>
      </c>
      <c r="O295" s="2">
        <f t="shared" si="90"/>
        <v>1</v>
      </c>
      <c r="P295" s="6" t="b">
        <f t="shared" si="91"/>
        <v>1</v>
      </c>
      <c r="Q295" s="6">
        <f>IF(OR(M295=6,M295=7),0,IF(NOT(P295),0,IF(L295&lt;=$L$1,HLOOKUP(M295,Ouderschapsverlof!$S$40:$W$43,3,FALSE),0)))</f>
        <v>0</v>
      </c>
      <c r="R295" s="6">
        <f>IF(OR(M295=6,M295=7),0,IF(NOT(P295),IF(L295&lt;=$L$1,HLOOKUP(M295,Ouderschapsverlof!$S$40:$W$43,3,FALSE),0),0))</f>
        <v>0</v>
      </c>
      <c r="T295" s="2">
        <f t="shared" si="103"/>
        <v>293</v>
      </c>
      <c r="U295">
        <f t="shared" si="92"/>
        <v>5</v>
      </c>
      <c r="V295" s="2">
        <f t="shared" si="93"/>
        <v>1</v>
      </c>
      <c r="W295" s="2">
        <f t="shared" si="94"/>
        <v>1</v>
      </c>
      <c r="X295" s="6" t="b">
        <f t="shared" si="95"/>
        <v>1</v>
      </c>
      <c r="Y295" s="6">
        <f>IF(OR(U295=6,U295=7),0,IF(NOT(X295),0,IF(T295&lt;=$T$1,HLOOKUP(U295,Ouderschapsverlof!$S$55:$W$57,3,FALSE),0)))</f>
        <v>0</v>
      </c>
      <c r="Z295" s="6">
        <f>IF(OR(U295=6,U295=7),0,IF(NOT(X295),IF(T295&lt;=$T$1,HLOOKUP(U295,Ouderschapsverlof!$S$55:$W$57,3,FALSE),0),0))</f>
        <v>0</v>
      </c>
      <c r="AB295" s="2">
        <f t="shared" si="104"/>
        <v>293</v>
      </c>
      <c r="AC295">
        <f t="shared" si="96"/>
        <v>5</v>
      </c>
      <c r="AD295" s="2">
        <f t="shared" si="97"/>
        <v>1</v>
      </c>
      <c r="AE295" s="2">
        <f t="shared" si="98"/>
        <v>1</v>
      </c>
      <c r="AF295" s="6" t="b">
        <f t="shared" si="99"/>
        <v>1</v>
      </c>
      <c r="AG295" s="6">
        <f>IF(OR(AC295=6,AC295=7),0,IF(NOT(AF295),0,IF(AB295&lt;=$AB$1,HLOOKUP(AC295,Ouderschapsverlof!$S$67:$W$69,3,FALSE),0)))</f>
        <v>0</v>
      </c>
      <c r="AH295" s="6">
        <f>IF(OR(AC295=6,AC295=7),0,IF(NOT(AF295),IF(AB295&lt;=$AB$1,HLOOKUP(AC295,Ouderschapsverlof!$S$67:$W$69,3,FALSE),0),0))</f>
        <v>0</v>
      </c>
    </row>
    <row r="296" spans="1:34" x14ac:dyDescent="0.3">
      <c r="A296" s="2">
        <f t="shared" si="100"/>
        <v>294</v>
      </c>
      <c r="B296">
        <f t="shared" si="101"/>
        <v>6</v>
      </c>
      <c r="C296" s="2">
        <f t="shared" si="84"/>
        <v>1</v>
      </c>
      <c r="D296" s="2">
        <f t="shared" si="85"/>
        <v>1</v>
      </c>
      <c r="E296" s="6" t="b">
        <f t="shared" si="86"/>
        <v>1</v>
      </c>
      <c r="F296" s="6">
        <f>IF(OR(B296=6,B296=7),0,IF(NOT(E296),0,IF(A296&lt;=$A$1,HLOOKUP(B296,Ouderschapsverlof!$S$28:$W$30,3,FALSE),0)))</f>
        <v>0</v>
      </c>
      <c r="G296" s="6">
        <f>IF(OR(B296=6,B296=7),0,IF(NOT(E296),IF(A296&lt;=$A$1,HLOOKUP(B296,Ouderschapsverlof!$S$28:$W$30,3,FALSE),0),0))</f>
        <v>0</v>
      </c>
      <c r="H296" s="7">
        <f t="shared" si="87"/>
        <v>0</v>
      </c>
      <c r="L296" s="2">
        <f t="shared" si="102"/>
        <v>294</v>
      </c>
      <c r="M296">
        <f t="shared" si="88"/>
        <v>6</v>
      </c>
      <c r="N296" s="2">
        <f t="shared" si="89"/>
        <v>1</v>
      </c>
      <c r="O296" s="2">
        <f t="shared" si="90"/>
        <v>1</v>
      </c>
      <c r="P296" s="6" t="b">
        <f t="shared" si="91"/>
        <v>1</v>
      </c>
      <c r="Q296" s="6">
        <f>IF(OR(M296=6,M296=7),0,IF(NOT(P296),0,IF(L296&lt;=$L$1,HLOOKUP(M296,Ouderschapsverlof!$S$40:$W$43,3,FALSE),0)))</f>
        <v>0</v>
      </c>
      <c r="R296" s="6">
        <f>IF(OR(M296=6,M296=7),0,IF(NOT(P296),IF(L296&lt;=$L$1,HLOOKUP(M296,Ouderschapsverlof!$S$40:$W$43,3,FALSE),0),0))</f>
        <v>0</v>
      </c>
      <c r="T296" s="2">
        <f t="shared" si="103"/>
        <v>294</v>
      </c>
      <c r="U296">
        <f t="shared" si="92"/>
        <v>6</v>
      </c>
      <c r="V296" s="2">
        <f t="shared" si="93"/>
        <v>1</v>
      </c>
      <c r="W296" s="2">
        <f t="shared" si="94"/>
        <v>1</v>
      </c>
      <c r="X296" s="6" t="b">
        <f t="shared" si="95"/>
        <v>1</v>
      </c>
      <c r="Y296" s="6">
        <f>IF(OR(U296=6,U296=7),0,IF(NOT(X296),0,IF(T296&lt;=$T$1,HLOOKUP(U296,Ouderschapsverlof!$S$55:$W$57,3,FALSE),0)))</f>
        <v>0</v>
      </c>
      <c r="Z296" s="6">
        <f>IF(OR(U296=6,U296=7),0,IF(NOT(X296),IF(T296&lt;=$T$1,HLOOKUP(U296,Ouderschapsverlof!$S$55:$W$57,3,FALSE),0),0))</f>
        <v>0</v>
      </c>
      <c r="AB296" s="2">
        <f t="shared" si="104"/>
        <v>294</v>
      </c>
      <c r="AC296">
        <f t="shared" si="96"/>
        <v>6</v>
      </c>
      <c r="AD296" s="2">
        <f t="shared" si="97"/>
        <v>1</v>
      </c>
      <c r="AE296" s="2">
        <f t="shared" si="98"/>
        <v>1</v>
      </c>
      <c r="AF296" s="6" t="b">
        <f t="shared" si="99"/>
        <v>1</v>
      </c>
      <c r="AG296" s="6">
        <f>IF(OR(AC296=6,AC296=7),0,IF(NOT(AF296),0,IF(AB296&lt;=$AB$1,HLOOKUP(AC296,Ouderschapsverlof!$S$67:$W$69,3,FALSE),0)))</f>
        <v>0</v>
      </c>
      <c r="AH296" s="6">
        <f>IF(OR(AC296=6,AC296=7),0,IF(NOT(AF296),IF(AB296&lt;=$AB$1,HLOOKUP(AC296,Ouderschapsverlof!$S$67:$W$69,3,FALSE),0),0))</f>
        <v>0</v>
      </c>
    </row>
    <row r="297" spans="1:34" x14ac:dyDescent="0.3">
      <c r="A297" s="2">
        <f t="shared" si="100"/>
        <v>295</v>
      </c>
      <c r="B297">
        <f t="shared" si="101"/>
        <v>7</v>
      </c>
      <c r="C297" s="2">
        <f t="shared" si="84"/>
        <v>1</v>
      </c>
      <c r="D297" s="2">
        <f t="shared" si="85"/>
        <v>1</v>
      </c>
      <c r="E297" s="6" t="b">
        <f t="shared" si="86"/>
        <v>1</v>
      </c>
      <c r="F297" s="6">
        <f>IF(OR(B297=6,B297=7),0,IF(NOT(E297),0,IF(A297&lt;=$A$1,HLOOKUP(B297,Ouderschapsverlof!$S$28:$W$30,3,FALSE),0)))</f>
        <v>0</v>
      </c>
      <c r="G297" s="6">
        <f>IF(OR(B297=6,B297=7),0,IF(NOT(E297),IF(A297&lt;=$A$1,HLOOKUP(B297,Ouderschapsverlof!$S$28:$W$30,3,FALSE),0),0))</f>
        <v>0</v>
      </c>
      <c r="H297" s="7">
        <f t="shared" si="87"/>
        <v>0</v>
      </c>
      <c r="L297" s="2">
        <f t="shared" si="102"/>
        <v>295</v>
      </c>
      <c r="M297">
        <f t="shared" si="88"/>
        <v>7</v>
      </c>
      <c r="N297" s="2">
        <f t="shared" si="89"/>
        <v>1</v>
      </c>
      <c r="O297" s="2">
        <f t="shared" si="90"/>
        <v>1</v>
      </c>
      <c r="P297" s="6" t="b">
        <f t="shared" si="91"/>
        <v>1</v>
      </c>
      <c r="Q297" s="6">
        <f>IF(OR(M297=6,M297=7),0,IF(NOT(P297),0,IF(L297&lt;=$L$1,HLOOKUP(M297,Ouderschapsverlof!$S$40:$W$43,3,FALSE),0)))</f>
        <v>0</v>
      </c>
      <c r="R297" s="6">
        <f>IF(OR(M297=6,M297=7),0,IF(NOT(P297),IF(L297&lt;=$L$1,HLOOKUP(M297,Ouderschapsverlof!$S$40:$W$43,3,FALSE),0),0))</f>
        <v>0</v>
      </c>
      <c r="T297" s="2">
        <f t="shared" si="103"/>
        <v>295</v>
      </c>
      <c r="U297">
        <f t="shared" si="92"/>
        <v>7</v>
      </c>
      <c r="V297" s="2">
        <f t="shared" si="93"/>
        <v>1</v>
      </c>
      <c r="W297" s="2">
        <f t="shared" si="94"/>
        <v>1</v>
      </c>
      <c r="X297" s="6" t="b">
        <f t="shared" si="95"/>
        <v>1</v>
      </c>
      <c r="Y297" s="6">
        <f>IF(OR(U297=6,U297=7),0,IF(NOT(X297),0,IF(T297&lt;=$T$1,HLOOKUP(U297,Ouderschapsverlof!$S$55:$W$57,3,FALSE),0)))</f>
        <v>0</v>
      </c>
      <c r="Z297" s="6">
        <f>IF(OR(U297=6,U297=7),0,IF(NOT(X297),IF(T297&lt;=$T$1,HLOOKUP(U297,Ouderschapsverlof!$S$55:$W$57,3,FALSE),0),0))</f>
        <v>0</v>
      </c>
      <c r="AB297" s="2">
        <f t="shared" si="104"/>
        <v>295</v>
      </c>
      <c r="AC297">
        <f t="shared" si="96"/>
        <v>7</v>
      </c>
      <c r="AD297" s="2">
        <f t="shared" si="97"/>
        <v>1</v>
      </c>
      <c r="AE297" s="2">
        <f t="shared" si="98"/>
        <v>1</v>
      </c>
      <c r="AF297" s="6" t="b">
        <f t="shared" si="99"/>
        <v>1</v>
      </c>
      <c r="AG297" s="6">
        <f>IF(OR(AC297=6,AC297=7),0,IF(NOT(AF297),0,IF(AB297&lt;=$AB$1,HLOOKUP(AC297,Ouderschapsverlof!$S$67:$W$69,3,FALSE),0)))</f>
        <v>0</v>
      </c>
      <c r="AH297" s="6">
        <f>IF(OR(AC297=6,AC297=7),0,IF(NOT(AF297),IF(AB297&lt;=$AB$1,HLOOKUP(AC297,Ouderschapsverlof!$S$67:$W$69,3,FALSE),0),0))</f>
        <v>0</v>
      </c>
    </row>
    <row r="298" spans="1:34" x14ac:dyDescent="0.3">
      <c r="A298" s="2">
        <f t="shared" si="100"/>
        <v>296</v>
      </c>
      <c r="B298">
        <f t="shared" si="101"/>
        <v>1</v>
      </c>
      <c r="C298" s="2">
        <f t="shared" si="84"/>
        <v>1</v>
      </c>
      <c r="D298" s="2">
        <f t="shared" si="85"/>
        <v>1</v>
      </c>
      <c r="E298" s="6" t="b">
        <f t="shared" si="86"/>
        <v>1</v>
      </c>
      <c r="F298" s="6">
        <f>IF(OR(B298=6,B298=7),0,IF(NOT(E298),0,IF(A298&lt;=$A$1,HLOOKUP(B298,Ouderschapsverlof!$S$28:$W$30,3,FALSE),0)))</f>
        <v>0</v>
      </c>
      <c r="G298" s="6">
        <f>IF(OR(B298=6,B298=7),0,IF(NOT(E298),IF(A298&lt;=$A$1,HLOOKUP(B298,Ouderschapsverlof!$S$28:$W$30,3,FALSE),0),0))</f>
        <v>0</v>
      </c>
      <c r="H298" s="7">
        <f t="shared" si="87"/>
        <v>0</v>
      </c>
      <c r="L298" s="2">
        <f t="shared" si="102"/>
        <v>296</v>
      </c>
      <c r="M298">
        <f t="shared" si="88"/>
        <v>1</v>
      </c>
      <c r="N298" s="2">
        <f t="shared" si="89"/>
        <v>1</v>
      </c>
      <c r="O298" s="2">
        <f t="shared" si="90"/>
        <v>1</v>
      </c>
      <c r="P298" s="6" t="b">
        <f t="shared" si="91"/>
        <v>1</v>
      </c>
      <c r="Q298" s="6">
        <f>IF(OR(M298=6,M298=7),0,IF(NOT(P298),0,IF(L298&lt;=$L$1,HLOOKUP(M298,Ouderschapsverlof!$S$40:$W$43,3,FALSE),0)))</f>
        <v>0</v>
      </c>
      <c r="R298" s="6">
        <f>IF(OR(M298=6,M298=7),0,IF(NOT(P298),IF(L298&lt;=$L$1,HLOOKUP(M298,Ouderschapsverlof!$S$40:$W$43,3,FALSE),0),0))</f>
        <v>0</v>
      </c>
      <c r="T298" s="2">
        <f t="shared" si="103"/>
        <v>296</v>
      </c>
      <c r="U298">
        <f t="shared" si="92"/>
        <v>1</v>
      </c>
      <c r="V298" s="2">
        <f t="shared" si="93"/>
        <v>1</v>
      </c>
      <c r="W298" s="2">
        <f t="shared" si="94"/>
        <v>1</v>
      </c>
      <c r="X298" s="6" t="b">
        <f t="shared" si="95"/>
        <v>1</v>
      </c>
      <c r="Y298" s="6">
        <f>IF(OR(U298=6,U298=7),0,IF(NOT(X298),0,IF(T298&lt;=$T$1,HLOOKUP(U298,Ouderschapsverlof!$S$55:$W$57,3,FALSE),0)))</f>
        <v>0</v>
      </c>
      <c r="Z298" s="6">
        <f>IF(OR(U298=6,U298=7),0,IF(NOT(X298),IF(T298&lt;=$T$1,HLOOKUP(U298,Ouderschapsverlof!$S$55:$W$57,3,FALSE),0),0))</f>
        <v>0</v>
      </c>
      <c r="AB298" s="2">
        <f t="shared" si="104"/>
        <v>296</v>
      </c>
      <c r="AC298">
        <f t="shared" si="96"/>
        <v>1</v>
      </c>
      <c r="AD298" s="2">
        <f t="shared" si="97"/>
        <v>1</v>
      </c>
      <c r="AE298" s="2">
        <f t="shared" si="98"/>
        <v>1</v>
      </c>
      <c r="AF298" s="6" t="b">
        <f t="shared" si="99"/>
        <v>1</v>
      </c>
      <c r="AG298" s="6">
        <f>IF(OR(AC298=6,AC298=7),0,IF(NOT(AF298),0,IF(AB298&lt;=$AB$1,HLOOKUP(AC298,Ouderschapsverlof!$S$67:$W$69,3,FALSE),0)))</f>
        <v>0</v>
      </c>
      <c r="AH298" s="6">
        <f>IF(OR(AC298=6,AC298=7),0,IF(NOT(AF298),IF(AB298&lt;=$AB$1,HLOOKUP(AC298,Ouderschapsverlof!$S$67:$W$69,3,FALSE),0),0))</f>
        <v>0</v>
      </c>
    </row>
    <row r="299" spans="1:34" x14ac:dyDescent="0.3">
      <c r="A299" s="2">
        <f t="shared" si="100"/>
        <v>297</v>
      </c>
      <c r="B299">
        <f t="shared" si="101"/>
        <v>2</v>
      </c>
      <c r="C299" s="2">
        <f t="shared" si="84"/>
        <v>1</v>
      </c>
      <c r="D299" s="2">
        <f t="shared" si="85"/>
        <v>1</v>
      </c>
      <c r="E299" s="6" t="b">
        <f t="shared" si="86"/>
        <v>1</v>
      </c>
      <c r="F299" s="6">
        <f>IF(OR(B299=6,B299=7),0,IF(NOT(E299),0,IF(A299&lt;=$A$1,HLOOKUP(B299,Ouderschapsverlof!$S$28:$W$30,3,FALSE),0)))</f>
        <v>0</v>
      </c>
      <c r="G299" s="6">
        <f>IF(OR(B299=6,B299=7),0,IF(NOT(E299),IF(A299&lt;=$A$1,HLOOKUP(B299,Ouderschapsverlof!$S$28:$W$30,3,FALSE),0),0))</f>
        <v>0</v>
      </c>
      <c r="H299" s="7">
        <f t="shared" si="87"/>
        <v>0</v>
      </c>
      <c r="L299" s="2">
        <f t="shared" si="102"/>
        <v>297</v>
      </c>
      <c r="M299">
        <f t="shared" si="88"/>
        <v>2</v>
      </c>
      <c r="N299" s="2">
        <f t="shared" si="89"/>
        <v>1</v>
      </c>
      <c r="O299" s="2">
        <f t="shared" si="90"/>
        <v>1</v>
      </c>
      <c r="P299" s="6" t="b">
        <f t="shared" si="91"/>
        <v>1</v>
      </c>
      <c r="Q299" s="6">
        <f>IF(OR(M299=6,M299=7),0,IF(NOT(P299),0,IF(L299&lt;=$L$1,HLOOKUP(M299,Ouderschapsverlof!$S$40:$W$43,3,FALSE),0)))</f>
        <v>0</v>
      </c>
      <c r="R299" s="6">
        <f>IF(OR(M299=6,M299=7),0,IF(NOT(P299),IF(L299&lt;=$L$1,HLOOKUP(M299,Ouderschapsverlof!$S$40:$W$43,3,FALSE),0),0))</f>
        <v>0</v>
      </c>
      <c r="T299" s="2">
        <f t="shared" si="103"/>
        <v>297</v>
      </c>
      <c r="U299">
        <f t="shared" si="92"/>
        <v>2</v>
      </c>
      <c r="V299" s="2">
        <f t="shared" si="93"/>
        <v>1</v>
      </c>
      <c r="W299" s="2">
        <f t="shared" si="94"/>
        <v>1</v>
      </c>
      <c r="X299" s="6" t="b">
        <f t="shared" si="95"/>
        <v>1</v>
      </c>
      <c r="Y299" s="6">
        <f>IF(OR(U299=6,U299=7),0,IF(NOT(X299),0,IF(T299&lt;=$T$1,HLOOKUP(U299,Ouderschapsverlof!$S$55:$W$57,3,FALSE),0)))</f>
        <v>0</v>
      </c>
      <c r="Z299" s="6">
        <f>IF(OR(U299=6,U299=7),0,IF(NOT(X299),IF(T299&lt;=$T$1,HLOOKUP(U299,Ouderschapsverlof!$S$55:$W$57,3,FALSE),0),0))</f>
        <v>0</v>
      </c>
      <c r="AB299" s="2">
        <f t="shared" si="104"/>
        <v>297</v>
      </c>
      <c r="AC299">
        <f t="shared" si="96"/>
        <v>2</v>
      </c>
      <c r="AD299" s="2">
        <f t="shared" si="97"/>
        <v>1</v>
      </c>
      <c r="AE299" s="2">
        <f t="shared" si="98"/>
        <v>1</v>
      </c>
      <c r="AF299" s="6" t="b">
        <f t="shared" si="99"/>
        <v>1</v>
      </c>
      <c r="AG299" s="6">
        <f>IF(OR(AC299=6,AC299=7),0,IF(NOT(AF299),0,IF(AB299&lt;=$AB$1,HLOOKUP(AC299,Ouderschapsverlof!$S$67:$W$69,3,FALSE),0)))</f>
        <v>0</v>
      </c>
      <c r="AH299" s="6">
        <f>IF(OR(AC299=6,AC299=7),0,IF(NOT(AF299),IF(AB299&lt;=$AB$1,HLOOKUP(AC299,Ouderschapsverlof!$S$67:$W$69,3,FALSE),0),0))</f>
        <v>0</v>
      </c>
    </row>
    <row r="300" spans="1:34" x14ac:dyDescent="0.3">
      <c r="A300" s="2">
        <f t="shared" si="100"/>
        <v>298</v>
      </c>
      <c r="B300">
        <f t="shared" si="101"/>
        <v>3</v>
      </c>
      <c r="C300" s="2">
        <f t="shared" si="84"/>
        <v>1</v>
      </c>
      <c r="D300" s="2">
        <f t="shared" si="85"/>
        <v>1</v>
      </c>
      <c r="E300" s="6" t="b">
        <f t="shared" si="86"/>
        <v>1</v>
      </c>
      <c r="F300" s="6">
        <f>IF(OR(B300=6,B300=7),0,IF(NOT(E300),0,IF(A300&lt;=$A$1,HLOOKUP(B300,Ouderschapsverlof!$S$28:$W$30,3,FALSE),0)))</f>
        <v>0</v>
      </c>
      <c r="G300" s="6">
        <f>IF(OR(B300=6,B300=7),0,IF(NOT(E300),IF(A300&lt;=$A$1,HLOOKUP(B300,Ouderschapsverlof!$S$28:$W$30,3,FALSE),0),0))</f>
        <v>0</v>
      </c>
      <c r="H300" s="7">
        <f t="shared" si="87"/>
        <v>0</v>
      </c>
      <c r="L300" s="2">
        <f t="shared" si="102"/>
        <v>298</v>
      </c>
      <c r="M300">
        <f t="shared" si="88"/>
        <v>3</v>
      </c>
      <c r="N300" s="2">
        <f t="shared" si="89"/>
        <v>1</v>
      </c>
      <c r="O300" s="2">
        <f t="shared" si="90"/>
        <v>1</v>
      </c>
      <c r="P300" s="6" t="b">
        <f t="shared" si="91"/>
        <v>1</v>
      </c>
      <c r="Q300" s="6">
        <f>IF(OR(M300=6,M300=7),0,IF(NOT(P300),0,IF(L300&lt;=$L$1,HLOOKUP(M300,Ouderschapsverlof!$S$40:$W$43,3,FALSE),0)))</f>
        <v>0</v>
      </c>
      <c r="R300" s="6">
        <f>IF(OR(M300=6,M300=7),0,IF(NOT(P300),IF(L300&lt;=$L$1,HLOOKUP(M300,Ouderschapsverlof!$S$40:$W$43,3,FALSE),0),0))</f>
        <v>0</v>
      </c>
      <c r="T300" s="2">
        <f t="shared" si="103"/>
        <v>298</v>
      </c>
      <c r="U300">
        <f t="shared" si="92"/>
        <v>3</v>
      </c>
      <c r="V300" s="2">
        <f t="shared" si="93"/>
        <v>1</v>
      </c>
      <c r="W300" s="2">
        <f t="shared" si="94"/>
        <v>1</v>
      </c>
      <c r="X300" s="6" t="b">
        <f t="shared" si="95"/>
        <v>1</v>
      </c>
      <c r="Y300" s="6">
        <f>IF(OR(U300=6,U300=7),0,IF(NOT(X300),0,IF(T300&lt;=$T$1,HLOOKUP(U300,Ouderschapsverlof!$S$55:$W$57,3,FALSE),0)))</f>
        <v>0</v>
      </c>
      <c r="Z300" s="6">
        <f>IF(OR(U300=6,U300=7),0,IF(NOT(X300),IF(T300&lt;=$T$1,HLOOKUP(U300,Ouderschapsverlof!$S$55:$W$57,3,FALSE),0),0))</f>
        <v>0</v>
      </c>
      <c r="AB300" s="2">
        <f t="shared" si="104"/>
        <v>298</v>
      </c>
      <c r="AC300">
        <f t="shared" si="96"/>
        <v>3</v>
      </c>
      <c r="AD300" s="2">
        <f t="shared" si="97"/>
        <v>1</v>
      </c>
      <c r="AE300" s="2">
        <f t="shared" si="98"/>
        <v>1</v>
      </c>
      <c r="AF300" s="6" t="b">
        <f t="shared" si="99"/>
        <v>1</v>
      </c>
      <c r="AG300" s="6">
        <f>IF(OR(AC300=6,AC300=7),0,IF(NOT(AF300),0,IF(AB300&lt;=$AB$1,HLOOKUP(AC300,Ouderschapsverlof!$S$67:$W$69,3,FALSE),0)))</f>
        <v>0</v>
      </c>
      <c r="AH300" s="6">
        <f>IF(OR(AC300=6,AC300=7),0,IF(NOT(AF300),IF(AB300&lt;=$AB$1,HLOOKUP(AC300,Ouderschapsverlof!$S$67:$W$69,3,FALSE),0),0))</f>
        <v>0</v>
      </c>
    </row>
    <row r="301" spans="1:34" x14ac:dyDescent="0.3">
      <c r="A301" s="2">
        <f t="shared" si="100"/>
        <v>299</v>
      </c>
      <c r="B301">
        <f t="shared" si="101"/>
        <v>4</v>
      </c>
      <c r="C301" s="2">
        <f t="shared" si="84"/>
        <v>1</v>
      </c>
      <c r="D301" s="2">
        <f t="shared" si="85"/>
        <v>1</v>
      </c>
      <c r="E301" s="6" t="b">
        <f t="shared" si="86"/>
        <v>1</v>
      </c>
      <c r="F301" s="6">
        <f>IF(OR(B301=6,B301=7),0,IF(NOT(E301),0,IF(A301&lt;=$A$1,HLOOKUP(B301,Ouderschapsverlof!$S$28:$W$30,3,FALSE),0)))</f>
        <v>0</v>
      </c>
      <c r="G301" s="6">
        <f>IF(OR(B301=6,B301=7),0,IF(NOT(E301),IF(A301&lt;=$A$1,HLOOKUP(B301,Ouderschapsverlof!$S$28:$W$30,3,FALSE),0),0))</f>
        <v>0</v>
      </c>
      <c r="H301" s="7">
        <f t="shared" si="87"/>
        <v>0</v>
      </c>
      <c r="L301" s="2">
        <f t="shared" si="102"/>
        <v>299</v>
      </c>
      <c r="M301">
        <f t="shared" si="88"/>
        <v>4</v>
      </c>
      <c r="N301" s="2">
        <f t="shared" si="89"/>
        <v>1</v>
      </c>
      <c r="O301" s="2">
        <f t="shared" si="90"/>
        <v>1</v>
      </c>
      <c r="P301" s="6" t="b">
        <f t="shared" si="91"/>
        <v>1</v>
      </c>
      <c r="Q301" s="6">
        <f>IF(OR(M301=6,M301=7),0,IF(NOT(P301),0,IF(L301&lt;=$L$1,HLOOKUP(M301,Ouderschapsverlof!$S$40:$W$43,3,FALSE),0)))</f>
        <v>0</v>
      </c>
      <c r="R301" s="6">
        <f>IF(OR(M301=6,M301=7),0,IF(NOT(P301),IF(L301&lt;=$L$1,HLOOKUP(M301,Ouderschapsverlof!$S$40:$W$43,3,FALSE),0),0))</f>
        <v>0</v>
      </c>
      <c r="T301" s="2">
        <f t="shared" si="103"/>
        <v>299</v>
      </c>
      <c r="U301">
        <f t="shared" si="92"/>
        <v>4</v>
      </c>
      <c r="V301" s="2">
        <f t="shared" si="93"/>
        <v>1</v>
      </c>
      <c r="W301" s="2">
        <f t="shared" si="94"/>
        <v>1</v>
      </c>
      <c r="X301" s="6" t="b">
        <f t="shared" si="95"/>
        <v>1</v>
      </c>
      <c r="Y301" s="6">
        <f>IF(OR(U301=6,U301=7),0,IF(NOT(X301),0,IF(T301&lt;=$T$1,HLOOKUP(U301,Ouderschapsverlof!$S$55:$W$57,3,FALSE),0)))</f>
        <v>0</v>
      </c>
      <c r="Z301" s="6">
        <f>IF(OR(U301=6,U301=7),0,IF(NOT(X301),IF(T301&lt;=$T$1,HLOOKUP(U301,Ouderschapsverlof!$S$55:$W$57,3,FALSE),0),0))</f>
        <v>0</v>
      </c>
      <c r="AB301" s="2">
        <f t="shared" si="104"/>
        <v>299</v>
      </c>
      <c r="AC301">
        <f t="shared" si="96"/>
        <v>4</v>
      </c>
      <c r="AD301" s="2">
        <f t="shared" si="97"/>
        <v>1</v>
      </c>
      <c r="AE301" s="2">
        <f t="shared" si="98"/>
        <v>1</v>
      </c>
      <c r="AF301" s="6" t="b">
        <f t="shared" si="99"/>
        <v>1</v>
      </c>
      <c r="AG301" s="6">
        <f>IF(OR(AC301=6,AC301=7),0,IF(NOT(AF301),0,IF(AB301&lt;=$AB$1,HLOOKUP(AC301,Ouderschapsverlof!$S$67:$W$69,3,FALSE),0)))</f>
        <v>0</v>
      </c>
      <c r="AH301" s="6">
        <f>IF(OR(AC301=6,AC301=7),0,IF(NOT(AF301),IF(AB301&lt;=$AB$1,HLOOKUP(AC301,Ouderschapsverlof!$S$67:$W$69,3,FALSE),0),0))</f>
        <v>0</v>
      </c>
    </row>
    <row r="302" spans="1:34" x14ac:dyDescent="0.3">
      <c r="A302" s="2">
        <f t="shared" si="100"/>
        <v>300</v>
      </c>
      <c r="B302">
        <f t="shared" si="101"/>
        <v>5</v>
      </c>
      <c r="C302" s="2">
        <f t="shared" si="84"/>
        <v>1</v>
      </c>
      <c r="D302" s="2">
        <f t="shared" si="85"/>
        <v>1</v>
      </c>
      <c r="E302" s="6" t="b">
        <f t="shared" si="86"/>
        <v>1</v>
      </c>
      <c r="F302" s="6">
        <f>IF(OR(B302=6,B302=7),0,IF(NOT(E302),0,IF(A302&lt;=$A$1,HLOOKUP(B302,Ouderschapsverlof!$S$28:$W$30,3,FALSE),0)))</f>
        <v>0</v>
      </c>
      <c r="G302" s="6">
        <f>IF(OR(B302=6,B302=7),0,IF(NOT(E302),IF(A302&lt;=$A$1,HLOOKUP(B302,Ouderschapsverlof!$S$28:$W$30,3,FALSE),0),0))</f>
        <v>0</v>
      </c>
      <c r="H302" s="7">
        <f t="shared" si="87"/>
        <v>0</v>
      </c>
      <c r="L302" s="2">
        <f t="shared" si="102"/>
        <v>300</v>
      </c>
      <c r="M302">
        <f t="shared" si="88"/>
        <v>5</v>
      </c>
      <c r="N302" s="2">
        <f t="shared" si="89"/>
        <v>1</v>
      </c>
      <c r="O302" s="2">
        <f t="shared" si="90"/>
        <v>1</v>
      </c>
      <c r="P302" s="6" t="b">
        <f t="shared" si="91"/>
        <v>1</v>
      </c>
      <c r="Q302" s="6">
        <f>IF(OR(M302=6,M302=7),0,IF(NOT(P302),0,IF(L302&lt;=$L$1,HLOOKUP(M302,Ouderschapsverlof!$S$40:$W$43,3,FALSE),0)))</f>
        <v>0</v>
      </c>
      <c r="R302" s="6">
        <f>IF(OR(M302=6,M302=7),0,IF(NOT(P302),IF(L302&lt;=$L$1,HLOOKUP(M302,Ouderschapsverlof!$S$40:$W$43,3,FALSE),0),0))</f>
        <v>0</v>
      </c>
      <c r="T302" s="2">
        <f t="shared" si="103"/>
        <v>300</v>
      </c>
      <c r="U302">
        <f t="shared" si="92"/>
        <v>5</v>
      </c>
      <c r="V302" s="2">
        <f t="shared" si="93"/>
        <v>1</v>
      </c>
      <c r="W302" s="2">
        <f t="shared" si="94"/>
        <v>1</v>
      </c>
      <c r="X302" s="6" t="b">
        <f t="shared" si="95"/>
        <v>1</v>
      </c>
      <c r="Y302" s="6">
        <f>IF(OR(U302=6,U302=7),0,IF(NOT(X302),0,IF(T302&lt;=$T$1,HLOOKUP(U302,Ouderschapsverlof!$S$55:$W$57,3,FALSE),0)))</f>
        <v>0</v>
      </c>
      <c r="Z302" s="6">
        <f>IF(OR(U302=6,U302=7),0,IF(NOT(X302),IF(T302&lt;=$T$1,HLOOKUP(U302,Ouderschapsverlof!$S$55:$W$57,3,FALSE),0),0))</f>
        <v>0</v>
      </c>
      <c r="AB302" s="2">
        <f t="shared" si="104"/>
        <v>300</v>
      </c>
      <c r="AC302">
        <f t="shared" si="96"/>
        <v>5</v>
      </c>
      <c r="AD302" s="2">
        <f t="shared" si="97"/>
        <v>1</v>
      </c>
      <c r="AE302" s="2">
        <f t="shared" si="98"/>
        <v>1</v>
      </c>
      <c r="AF302" s="6" t="b">
        <f t="shared" si="99"/>
        <v>1</v>
      </c>
      <c r="AG302" s="6">
        <f>IF(OR(AC302=6,AC302=7),0,IF(NOT(AF302),0,IF(AB302&lt;=$AB$1,HLOOKUP(AC302,Ouderschapsverlof!$S$67:$W$69,3,FALSE),0)))</f>
        <v>0</v>
      </c>
      <c r="AH302" s="6">
        <f>IF(OR(AC302=6,AC302=7),0,IF(NOT(AF302),IF(AB302&lt;=$AB$1,HLOOKUP(AC302,Ouderschapsverlof!$S$67:$W$69,3,FALSE),0),0))</f>
        <v>0</v>
      </c>
    </row>
    <row r="303" spans="1:34" x14ac:dyDescent="0.3">
      <c r="A303" s="2">
        <f t="shared" si="100"/>
        <v>301</v>
      </c>
      <c r="B303">
        <f t="shared" si="101"/>
        <v>6</v>
      </c>
      <c r="C303" s="2">
        <f t="shared" si="84"/>
        <v>1</v>
      </c>
      <c r="D303" s="2">
        <f t="shared" si="85"/>
        <v>1</v>
      </c>
      <c r="E303" s="6" t="b">
        <f t="shared" si="86"/>
        <v>1</v>
      </c>
      <c r="F303" s="6">
        <f>IF(OR(B303=6,B303=7),0,IF(NOT(E303),0,IF(A303&lt;=$A$1,HLOOKUP(B303,Ouderschapsverlof!$S$28:$W$30,3,FALSE),0)))</f>
        <v>0</v>
      </c>
      <c r="G303" s="6">
        <f>IF(OR(B303=6,B303=7),0,IF(NOT(E303),IF(A303&lt;=$A$1,HLOOKUP(B303,Ouderschapsverlof!$S$28:$W$30,3,FALSE),0),0))</f>
        <v>0</v>
      </c>
      <c r="H303" s="7">
        <f t="shared" si="87"/>
        <v>0</v>
      </c>
      <c r="L303" s="2">
        <f t="shared" si="102"/>
        <v>301</v>
      </c>
      <c r="M303">
        <f t="shared" si="88"/>
        <v>6</v>
      </c>
      <c r="N303" s="2">
        <f t="shared" si="89"/>
        <v>1</v>
      </c>
      <c r="O303" s="2">
        <f t="shared" si="90"/>
        <v>1</v>
      </c>
      <c r="P303" s="6" t="b">
        <f t="shared" si="91"/>
        <v>1</v>
      </c>
      <c r="Q303" s="6">
        <f>IF(OR(M303=6,M303=7),0,IF(NOT(P303),0,IF(L303&lt;=$L$1,HLOOKUP(M303,Ouderschapsverlof!$S$40:$W$43,3,FALSE),0)))</f>
        <v>0</v>
      </c>
      <c r="R303" s="6">
        <f>IF(OR(M303=6,M303=7),0,IF(NOT(P303),IF(L303&lt;=$L$1,HLOOKUP(M303,Ouderschapsverlof!$S$40:$W$43,3,FALSE),0),0))</f>
        <v>0</v>
      </c>
      <c r="T303" s="2">
        <f t="shared" si="103"/>
        <v>301</v>
      </c>
      <c r="U303">
        <f t="shared" si="92"/>
        <v>6</v>
      </c>
      <c r="V303" s="2">
        <f t="shared" si="93"/>
        <v>1</v>
      </c>
      <c r="W303" s="2">
        <f t="shared" si="94"/>
        <v>1</v>
      </c>
      <c r="X303" s="6" t="b">
        <f t="shared" si="95"/>
        <v>1</v>
      </c>
      <c r="Y303" s="6">
        <f>IF(OR(U303=6,U303=7),0,IF(NOT(X303),0,IF(T303&lt;=$T$1,HLOOKUP(U303,Ouderschapsverlof!$S$55:$W$57,3,FALSE),0)))</f>
        <v>0</v>
      </c>
      <c r="Z303" s="6">
        <f>IF(OR(U303=6,U303=7),0,IF(NOT(X303),IF(T303&lt;=$T$1,HLOOKUP(U303,Ouderschapsverlof!$S$55:$W$57,3,FALSE),0),0))</f>
        <v>0</v>
      </c>
      <c r="AB303" s="2">
        <f t="shared" si="104"/>
        <v>301</v>
      </c>
      <c r="AC303">
        <f t="shared" si="96"/>
        <v>6</v>
      </c>
      <c r="AD303" s="2">
        <f t="shared" si="97"/>
        <v>1</v>
      </c>
      <c r="AE303" s="2">
        <f t="shared" si="98"/>
        <v>1</v>
      </c>
      <c r="AF303" s="6" t="b">
        <f t="shared" si="99"/>
        <v>1</v>
      </c>
      <c r="AG303" s="6">
        <f>IF(OR(AC303=6,AC303=7),0,IF(NOT(AF303),0,IF(AB303&lt;=$AB$1,HLOOKUP(AC303,Ouderschapsverlof!$S$67:$W$69,3,FALSE),0)))</f>
        <v>0</v>
      </c>
      <c r="AH303" s="6">
        <f>IF(OR(AC303=6,AC303=7),0,IF(NOT(AF303),IF(AB303&lt;=$AB$1,HLOOKUP(AC303,Ouderschapsverlof!$S$67:$W$69,3,FALSE),0),0))</f>
        <v>0</v>
      </c>
    </row>
    <row r="304" spans="1:34" x14ac:dyDescent="0.3">
      <c r="A304" s="2">
        <f t="shared" si="100"/>
        <v>302</v>
      </c>
      <c r="B304">
        <f t="shared" si="101"/>
        <v>7</v>
      </c>
      <c r="C304" s="2">
        <f t="shared" si="84"/>
        <v>1</v>
      </c>
      <c r="D304" s="2">
        <f t="shared" si="85"/>
        <v>1</v>
      </c>
      <c r="E304" s="6" t="b">
        <f t="shared" si="86"/>
        <v>1</v>
      </c>
      <c r="F304" s="6">
        <f>IF(OR(B304=6,B304=7),0,IF(NOT(E304),0,IF(A304&lt;=$A$1,HLOOKUP(B304,Ouderschapsverlof!$S$28:$W$30,3,FALSE),0)))</f>
        <v>0</v>
      </c>
      <c r="G304" s="6">
        <f>IF(OR(B304=6,B304=7),0,IF(NOT(E304),IF(A304&lt;=$A$1,HLOOKUP(B304,Ouderschapsverlof!$S$28:$W$30,3,FALSE),0),0))</f>
        <v>0</v>
      </c>
      <c r="H304" s="7">
        <f t="shared" si="87"/>
        <v>0</v>
      </c>
      <c r="L304" s="2">
        <f t="shared" si="102"/>
        <v>302</v>
      </c>
      <c r="M304">
        <f t="shared" si="88"/>
        <v>7</v>
      </c>
      <c r="N304" s="2">
        <f t="shared" si="89"/>
        <v>1</v>
      </c>
      <c r="O304" s="2">
        <f t="shared" si="90"/>
        <v>1</v>
      </c>
      <c r="P304" s="6" t="b">
        <f t="shared" si="91"/>
        <v>1</v>
      </c>
      <c r="Q304" s="6">
        <f>IF(OR(M304=6,M304=7),0,IF(NOT(P304),0,IF(L304&lt;=$L$1,HLOOKUP(M304,Ouderschapsverlof!$S$40:$W$43,3,FALSE),0)))</f>
        <v>0</v>
      </c>
      <c r="R304" s="6">
        <f>IF(OR(M304=6,M304=7),0,IF(NOT(P304),IF(L304&lt;=$L$1,HLOOKUP(M304,Ouderschapsverlof!$S$40:$W$43,3,FALSE),0),0))</f>
        <v>0</v>
      </c>
      <c r="T304" s="2">
        <f t="shared" si="103"/>
        <v>302</v>
      </c>
      <c r="U304">
        <f t="shared" si="92"/>
        <v>7</v>
      </c>
      <c r="V304" s="2">
        <f t="shared" si="93"/>
        <v>1</v>
      </c>
      <c r="W304" s="2">
        <f t="shared" si="94"/>
        <v>1</v>
      </c>
      <c r="X304" s="6" t="b">
        <f t="shared" si="95"/>
        <v>1</v>
      </c>
      <c r="Y304" s="6">
        <f>IF(OR(U304=6,U304=7),0,IF(NOT(X304),0,IF(T304&lt;=$T$1,HLOOKUP(U304,Ouderschapsverlof!$S$55:$W$57,3,FALSE),0)))</f>
        <v>0</v>
      </c>
      <c r="Z304" s="6">
        <f>IF(OR(U304=6,U304=7),0,IF(NOT(X304),IF(T304&lt;=$T$1,HLOOKUP(U304,Ouderschapsverlof!$S$55:$W$57,3,FALSE),0),0))</f>
        <v>0</v>
      </c>
      <c r="AB304" s="2">
        <f t="shared" si="104"/>
        <v>302</v>
      </c>
      <c r="AC304">
        <f t="shared" si="96"/>
        <v>7</v>
      </c>
      <c r="AD304" s="2">
        <f t="shared" si="97"/>
        <v>1</v>
      </c>
      <c r="AE304" s="2">
        <f t="shared" si="98"/>
        <v>1</v>
      </c>
      <c r="AF304" s="6" t="b">
        <f t="shared" si="99"/>
        <v>1</v>
      </c>
      <c r="AG304" s="6">
        <f>IF(OR(AC304=6,AC304=7),0,IF(NOT(AF304),0,IF(AB304&lt;=$AB$1,HLOOKUP(AC304,Ouderschapsverlof!$S$67:$W$69,3,FALSE),0)))</f>
        <v>0</v>
      </c>
      <c r="AH304" s="6">
        <f>IF(OR(AC304=6,AC304=7),0,IF(NOT(AF304),IF(AB304&lt;=$AB$1,HLOOKUP(AC304,Ouderschapsverlof!$S$67:$W$69,3,FALSE),0),0))</f>
        <v>0</v>
      </c>
    </row>
    <row r="305" spans="1:34" x14ac:dyDescent="0.3">
      <c r="A305" s="2">
        <f t="shared" si="100"/>
        <v>303</v>
      </c>
      <c r="B305">
        <f t="shared" si="101"/>
        <v>1</v>
      </c>
      <c r="C305" s="2">
        <f t="shared" si="84"/>
        <v>1</v>
      </c>
      <c r="D305" s="2">
        <f t="shared" si="85"/>
        <v>1</v>
      </c>
      <c r="E305" s="6" t="b">
        <f t="shared" si="86"/>
        <v>1</v>
      </c>
      <c r="F305" s="6">
        <f>IF(OR(B305=6,B305=7),0,IF(NOT(E305),0,IF(A305&lt;=$A$1,HLOOKUP(B305,Ouderschapsverlof!$S$28:$W$30,3,FALSE),0)))</f>
        <v>0</v>
      </c>
      <c r="G305" s="6">
        <f>IF(OR(B305=6,B305=7),0,IF(NOT(E305),IF(A305&lt;=$A$1,HLOOKUP(B305,Ouderschapsverlof!$S$28:$W$30,3,FALSE),0),0))</f>
        <v>0</v>
      </c>
      <c r="H305" s="7">
        <f t="shared" si="87"/>
        <v>0</v>
      </c>
      <c r="L305" s="2">
        <f t="shared" si="102"/>
        <v>303</v>
      </c>
      <c r="M305">
        <f t="shared" si="88"/>
        <v>1</v>
      </c>
      <c r="N305" s="2">
        <f t="shared" si="89"/>
        <v>1</v>
      </c>
      <c r="O305" s="2">
        <f t="shared" si="90"/>
        <v>1</v>
      </c>
      <c r="P305" s="6" t="b">
        <f t="shared" si="91"/>
        <v>1</v>
      </c>
      <c r="Q305" s="6">
        <f>IF(OR(M305=6,M305=7),0,IF(NOT(P305),0,IF(L305&lt;=$L$1,HLOOKUP(M305,Ouderschapsverlof!$S$40:$W$43,3,FALSE),0)))</f>
        <v>0</v>
      </c>
      <c r="R305" s="6">
        <f>IF(OR(M305=6,M305=7),0,IF(NOT(P305),IF(L305&lt;=$L$1,HLOOKUP(M305,Ouderschapsverlof!$S$40:$W$43,3,FALSE),0),0))</f>
        <v>0</v>
      </c>
      <c r="T305" s="2">
        <f t="shared" si="103"/>
        <v>303</v>
      </c>
      <c r="U305">
        <f t="shared" si="92"/>
        <v>1</v>
      </c>
      <c r="V305" s="2">
        <f t="shared" si="93"/>
        <v>1</v>
      </c>
      <c r="W305" s="2">
        <f t="shared" si="94"/>
        <v>1</v>
      </c>
      <c r="X305" s="6" t="b">
        <f t="shared" si="95"/>
        <v>1</v>
      </c>
      <c r="Y305" s="6">
        <f>IF(OR(U305=6,U305=7),0,IF(NOT(X305),0,IF(T305&lt;=$T$1,HLOOKUP(U305,Ouderschapsverlof!$S$55:$W$57,3,FALSE),0)))</f>
        <v>0</v>
      </c>
      <c r="Z305" s="6">
        <f>IF(OR(U305=6,U305=7),0,IF(NOT(X305),IF(T305&lt;=$T$1,HLOOKUP(U305,Ouderschapsverlof!$S$55:$W$57,3,FALSE),0),0))</f>
        <v>0</v>
      </c>
      <c r="AB305" s="2">
        <f t="shared" si="104"/>
        <v>303</v>
      </c>
      <c r="AC305">
        <f t="shared" si="96"/>
        <v>1</v>
      </c>
      <c r="AD305" s="2">
        <f t="shared" si="97"/>
        <v>1</v>
      </c>
      <c r="AE305" s="2">
        <f t="shared" si="98"/>
        <v>1</v>
      </c>
      <c r="AF305" s="6" t="b">
        <f t="shared" si="99"/>
        <v>1</v>
      </c>
      <c r="AG305" s="6">
        <f>IF(OR(AC305=6,AC305=7),0,IF(NOT(AF305),0,IF(AB305&lt;=$AB$1,HLOOKUP(AC305,Ouderschapsverlof!$S$67:$W$69,3,FALSE),0)))</f>
        <v>0</v>
      </c>
      <c r="AH305" s="6">
        <f>IF(OR(AC305=6,AC305=7),0,IF(NOT(AF305),IF(AB305&lt;=$AB$1,HLOOKUP(AC305,Ouderschapsverlof!$S$67:$W$69,3,FALSE),0),0))</f>
        <v>0</v>
      </c>
    </row>
    <row r="306" spans="1:34" x14ac:dyDescent="0.3">
      <c r="A306" s="2">
        <f t="shared" si="100"/>
        <v>304</v>
      </c>
      <c r="B306">
        <f t="shared" si="101"/>
        <v>2</v>
      </c>
      <c r="C306" s="2">
        <f t="shared" si="84"/>
        <v>1</v>
      </c>
      <c r="D306" s="2">
        <f t="shared" si="85"/>
        <v>1</v>
      </c>
      <c r="E306" s="6" t="b">
        <f t="shared" si="86"/>
        <v>1</v>
      </c>
      <c r="F306" s="6">
        <f>IF(OR(B306=6,B306=7),0,IF(NOT(E306),0,IF(A306&lt;=$A$1,HLOOKUP(B306,Ouderschapsverlof!$S$28:$W$30,3,FALSE),0)))</f>
        <v>0</v>
      </c>
      <c r="G306" s="6">
        <f>IF(OR(B306=6,B306=7),0,IF(NOT(E306),IF(A306&lt;=$A$1,HLOOKUP(B306,Ouderschapsverlof!$S$28:$W$30,3,FALSE),0),0))</f>
        <v>0</v>
      </c>
      <c r="H306" s="7">
        <f t="shared" si="87"/>
        <v>0</v>
      </c>
      <c r="L306" s="2">
        <f t="shared" si="102"/>
        <v>304</v>
      </c>
      <c r="M306">
        <f t="shared" si="88"/>
        <v>2</v>
      </c>
      <c r="N306" s="2">
        <f t="shared" si="89"/>
        <v>1</v>
      </c>
      <c r="O306" s="2">
        <f t="shared" si="90"/>
        <v>1</v>
      </c>
      <c r="P306" s="6" t="b">
        <f t="shared" si="91"/>
        <v>1</v>
      </c>
      <c r="Q306" s="6">
        <f>IF(OR(M306=6,M306=7),0,IF(NOT(P306),0,IF(L306&lt;=$L$1,HLOOKUP(M306,Ouderschapsverlof!$S$40:$W$43,3,FALSE),0)))</f>
        <v>0</v>
      </c>
      <c r="R306" s="6">
        <f>IF(OR(M306=6,M306=7),0,IF(NOT(P306),IF(L306&lt;=$L$1,HLOOKUP(M306,Ouderschapsverlof!$S$40:$W$43,3,FALSE),0),0))</f>
        <v>0</v>
      </c>
      <c r="T306" s="2">
        <f t="shared" si="103"/>
        <v>304</v>
      </c>
      <c r="U306">
        <f t="shared" si="92"/>
        <v>2</v>
      </c>
      <c r="V306" s="2">
        <f t="shared" si="93"/>
        <v>1</v>
      </c>
      <c r="W306" s="2">
        <f t="shared" si="94"/>
        <v>1</v>
      </c>
      <c r="X306" s="6" t="b">
        <f t="shared" si="95"/>
        <v>1</v>
      </c>
      <c r="Y306" s="6">
        <f>IF(OR(U306=6,U306=7),0,IF(NOT(X306),0,IF(T306&lt;=$T$1,HLOOKUP(U306,Ouderschapsverlof!$S$55:$W$57,3,FALSE),0)))</f>
        <v>0</v>
      </c>
      <c r="Z306" s="6">
        <f>IF(OR(U306=6,U306=7),0,IF(NOT(X306),IF(T306&lt;=$T$1,HLOOKUP(U306,Ouderschapsverlof!$S$55:$W$57,3,FALSE),0),0))</f>
        <v>0</v>
      </c>
      <c r="AB306" s="2">
        <f t="shared" si="104"/>
        <v>304</v>
      </c>
      <c r="AC306">
        <f t="shared" si="96"/>
        <v>2</v>
      </c>
      <c r="AD306" s="2">
        <f t="shared" si="97"/>
        <v>1</v>
      </c>
      <c r="AE306" s="2">
        <f t="shared" si="98"/>
        <v>1</v>
      </c>
      <c r="AF306" s="6" t="b">
        <f t="shared" si="99"/>
        <v>1</v>
      </c>
      <c r="AG306" s="6">
        <f>IF(OR(AC306=6,AC306=7),0,IF(NOT(AF306),0,IF(AB306&lt;=$AB$1,HLOOKUP(AC306,Ouderschapsverlof!$S$67:$W$69,3,FALSE),0)))</f>
        <v>0</v>
      </c>
      <c r="AH306" s="6">
        <f>IF(OR(AC306=6,AC306=7),0,IF(NOT(AF306),IF(AB306&lt;=$AB$1,HLOOKUP(AC306,Ouderschapsverlof!$S$67:$W$69,3,FALSE),0),0))</f>
        <v>0</v>
      </c>
    </row>
    <row r="307" spans="1:34" x14ac:dyDescent="0.3">
      <c r="A307" s="2">
        <f t="shared" si="100"/>
        <v>305</v>
      </c>
      <c r="B307">
        <f t="shared" si="101"/>
        <v>3</v>
      </c>
      <c r="C307" s="2">
        <f t="shared" si="84"/>
        <v>1</v>
      </c>
      <c r="D307" s="2">
        <f t="shared" si="85"/>
        <v>1</v>
      </c>
      <c r="E307" s="6" t="b">
        <f t="shared" si="86"/>
        <v>1</v>
      </c>
      <c r="F307" s="6">
        <f>IF(OR(B307=6,B307=7),0,IF(NOT(E307),0,IF(A307&lt;=$A$1,HLOOKUP(B307,Ouderschapsverlof!$S$28:$W$30,3,FALSE),0)))</f>
        <v>0</v>
      </c>
      <c r="G307" s="6">
        <f>IF(OR(B307=6,B307=7),0,IF(NOT(E307),IF(A307&lt;=$A$1,HLOOKUP(B307,Ouderschapsverlof!$S$28:$W$30,3,FALSE),0),0))</f>
        <v>0</v>
      </c>
      <c r="H307" s="7">
        <f t="shared" si="87"/>
        <v>0</v>
      </c>
      <c r="L307" s="2">
        <f t="shared" si="102"/>
        <v>305</v>
      </c>
      <c r="M307">
        <f t="shared" si="88"/>
        <v>3</v>
      </c>
      <c r="N307" s="2">
        <f t="shared" si="89"/>
        <v>1</v>
      </c>
      <c r="O307" s="2">
        <f t="shared" si="90"/>
        <v>1</v>
      </c>
      <c r="P307" s="6" t="b">
        <f t="shared" si="91"/>
        <v>1</v>
      </c>
      <c r="Q307" s="6">
        <f>IF(OR(M307=6,M307=7),0,IF(NOT(P307),0,IF(L307&lt;=$L$1,HLOOKUP(M307,Ouderschapsverlof!$S$40:$W$43,3,FALSE),0)))</f>
        <v>0</v>
      </c>
      <c r="R307" s="6">
        <f>IF(OR(M307=6,M307=7),0,IF(NOT(P307),IF(L307&lt;=$L$1,HLOOKUP(M307,Ouderschapsverlof!$S$40:$W$43,3,FALSE),0),0))</f>
        <v>0</v>
      </c>
      <c r="T307" s="2">
        <f t="shared" si="103"/>
        <v>305</v>
      </c>
      <c r="U307">
        <f t="shared" si="92"/>
        <v>3</v>
      </c>
      <c r="V307" s="2">
        <f t="shared" si="93"/>
        <v>1</v>
      </c>
      <c r="W307" s="2">
        <f t="shared" si="94"/>
        <v>1</v>
      </c>
      <c r="X307" s="6" t="b">
        <f t="shared" si="95"/>
        <v>1</v>
      </c>
      <c r="Y307" s="6">
        <f>IF(OR(U307=6,U307=7),0,IF(NOT(X307),0,IF(T307&lt;=$T$1,HLOOKUP(U307,Ouderschapsverlof!$S$55:$W$57,3,FALSE),0)))</f>
        <v>0</v>
      </c>
      <c r="Z307" s="6">
        <f>IF(OR(U307=6,U307=7),0,IF(NOT(X307),IF(T307&lt;=$T$1,HLOOKUP(U307,Ouderschapsverlof!$S$55:$W$57,3,FALSE),0),0))</f>
        <v>0</v>
      </c>
      <c r="AB307" s="2">
        <f t="shared" si="104"/>
        <v>305</v>
      </c>
      <c r="AC307">
        <f t="shared" si="96"/>
        <v>3</v>
      </c>
      <c r="AD307" s="2">
        <f t="shared" si="97"/>
        <v>1</v>
      </c>
      <c r="AE307" s="2">
        <f t="shared" si="98"/>
        <v>1</v>
      </c>
      <c r="AF307" s="6" t="b">
        <f t="shared" si="99"/>
        <v>1</v>
      </c>
      <c r="AG307" s="6">
        <f>IF(OR(AC307=6,AC307=7),0,IF(NOT(AF307),0,IF(AB307&lt;=$AB$1,HLOOKUP(AC307,Ouderschapsverlof!$S$67:$W$69,3,FALSE),0)))</f>
        <v>0</v>
      </c>
      <c r="AH307" s="6">
        <f>IF(OR(AC307=6,AC307=7),0,IF(NOT(AF307),IF(AB307&lt;=$AB$1,HLOOKUP(AC307,Ouderschapsverlof!$S$67:$W$69,3,FALSE),0),0))</f>
        <v>0</v>
      </c>
    </row>
    <row r="308" spans="1:34" x14ac:dyDescent="0.3">
      <c r="A308" s="2">
        <f t="shared" si="100"/>
        <v>306</v>
      </c>
      <c r="B308">
        <f t="shared" si="101"/>
        <v>4</v>
      </c>
      <c r="C308" s="2">
        <f t="shared" si="84"/>
        <v>1</v>
      </c>
      <c r="D308" s="2">
        <f t="shared" si="85"/>
        <v>1</v>
      </c>
      <c r="E308" s="6" t="b">
        <f t="shared" si="86"/>
        <v>1</v>
      </c>
      <c r="F308" s="6">
        <f>IF(OR(B308=6,B308=7),0,IF(NOT(E308),0,IF(A308&lt;=$A$1,HLOOKUP(B308,Ouderschapsverlof!$S$28:$W$30,3,FALSE),0)))</f>
        <v>0</v>
      </c>
      <c r="G308" s="6">
        <f>IF(OR(B308=6,B308=7),0,IF(NOT(E308),IF(A308&lt;=$A$1,HLOOKUP(B308,Ouderschapsverlof!$S$28:$W$30,3,FALSE),0),0))</f>
        <v>0</v>
      </c>
      <c r="H308" s="7">
        <f t="shared" si="87"/>
        <v>0</v>
      </c>
      <c r="L308" s="2">
        <f t="shared" si="102"/>
        <v>306</v>
      </c>
      <c r="M308">
        <f t="shared" si="88"/>
        <v>4</v>
      </c>
      <c r="N308" s="2">
        <f t="shared" si="89"/>
        <v>1</v>
      </c>
      <c r="O308" s="2">
        <f t="shared" si="90"/>
        <v>1</v>
      </c>
      <c r="P308" s="6" t="b">
        <f t="shared" si="91"/>
        <v>1</v>
      </c>
      <c r="Q308" s="6">
        <f>IF(OR(M308=6,M308=7),0,IF(NOT(P308),0,IF(L308&lt;=$L$1,HLOOKUP(M308,Ouderschapsverlof!$S$40:$W$43,3,FALSE),0)))</f>
        <v>0</v>
      </c>
      <c r="R308" s="6">
        <f>IF(OR(M308=6,M308=7),0,IF(NOT(P308),IF(L308&lt;=$L$1,HLOOKUP(M308,Ouderschapsverlof!$S$40:$W$43,3,FALSE),0),0))</f>
        <v>0</v>
      </c>
      <c r="T308" s="2">
        <f t="shared" si="103"/>
        <v>306</v>
      </c>
      <c r="U308">
        <f t="shared" si="92"/>
        <v>4</v>
      </c>
      <c r="V308" s="2">
        <f t="shared" si="93"/>
        <v>1</v>
      </c>
      <c r="W308" s="2">
        <f t="shared" si="94"/>
        <v>1</v>
      </c>
      <c r="X308" s="6" t="b">
        <f t="shared" si="95"/>
        <v>1</v>
      </c>
      <c r="Y308" s="6">
        <f>IF(OR(U308=6,U308=7),0,IF(NOT(X308),0,IF(T308&lt;=$T$1,HLOOKUP(U308,Ouderschapsverlof!$S$55:$W$57,3,FALSE),0)))</f>
        <v>0</v>
      </c>
      <c r="Z308" s="6">
        <f>IF(OR(U308=6,U308=7),0,IF(NOT(X308),IF(T308&lt;=$T$1,HLOOKUP(U308,Ouderschapsverlof!$S$55:$W$57,3,FALSE),0),0))</f>
        <v>0</v>
      </c>
      <c r="AB308" s="2">
        <f t="shared" si="104"/>
        <v>306</v>
      </c>
      <c r="AC308">
        <f t="shared" si="96"/>
        <v>4</v>
      </c>
      <c r="AD308" s="2">
        <f t="shared" si="97"/>
        <v>1</v>
      </c>
      <c r="AE308" s="2">
        <f t="shared" si="98"/>
        <v>1</v>
      </c>
      <c r="AF308" s="6" t="b">
        <f t="shared" si="99"/>
        <v>1</v>
      </c>
      <c r="AG308" s="6">
        <f>IF(OR(AC308=6,AC308=7),0,IF(NOT(AF308),0,IF(AB308&lt;=$AB$1,HLOOKUP(AC308,Ouderschapsverlof!$S$67:$W$69,3,FALSE),0)))</f>
        <v>0</v>
      </c>
      <c r="AH308" s="6">
        <f>IF(OR(AC308=6,AC308=7),0,IF(NOT(AF308),IF(AB308&lt;=$AB$1,HLOOKUP(AC308,Ouderschapsverlof!$S$67:$W$69,3,FALSE),0),0))</f>
        <v>0</v>
      </c>
    </row>
    <row r="309" spans="1:34" x14ac:dyDescent="0.3">
      <c r="A309" s="2">
        <f t="shared" si="100"/>
        <v>307</v>
      </c>
      <c r="B309">
        <f t="shared" si="101"/>
        <v>5</v>
      </c>
      <c r="C309" s="2">
        <f t="shared" si="84"/>
        <v>1</v>
      </c>
      <c r="D309" s="2">
        <f t="shared" si="85"/>
        <v>1</v>
      </c>
      <c r="E309" s="6" t="b">
        <f t="shared" si="86"/>
        <v>1</v>
      </c>
      <c r="F309" s="6">
        <f>IF(OR(B309=6,B309=7),0,IF(NOT(E309),0,IF(A309&lt;=$A$1,HLOOKUP(B309,Ouderschapsverlof!$S$28:$W$30,3,FALSE),0)))</f>
        <v>0</v>
      </c>
      <c r="G309" s="6">
        <f>IF(OR(B309=6,B309=7),0,IF(NOT(E309),IF(A309&lt;=$A$1,HLOOKUP(B309,Ouderschapsverlof!$S$28:$W$30,3,FALSE),0),0))</f>
        <v>0</v>
      </c>
      <c r="H309" s="7">
        <f t="shared" si="87"/>
        <v>0</v>
      </c>
      <c r="L309" s="2">
        <f t="shared" si="102"/>
        <v>307</v>
      </c>
      <c r="M309">
        <f t="shared" si="88"/>
        <v>5</v>
      </c>
      <c r="N309" s="2">
        <f t="shared" si="89"/>
        <v>1</v>
      </c>
      <c r="O309" s="2">
        <f t="shared" si="90"/>
        <v>1</v>
      </c>
      <c r="P309" s="6" t="b">
        <f t="shared" si="91"/>
        <v>1</v>
      </c>
      <c r="Q309" s="6">
        <f>IF(OR(M309=6,M309=7),0,IF(NOT(P309),0,IF(L309&lt;=$L$1,HLOOKUP(M309,Ouderschapsverlof!$S$40:$W$43,3,FALSE),0)))</f>
        <v>0</v>
      </c>
      <c r="R309" s="6">
        <f>IF(OR(M309=6,M309=7),0,IF(NOT(P309),IF(L309&lt;=$L$1,HLOOKUP(M309,Ouderschapsverlof!$S$40:$W$43,3,FALSE),0),0))</f>
        <v>0</v>
      </c>
      <c r="T309" s="2">
        <f t="shared" si="103"/>
        <v>307</v>
      </c>
      <c r="U309">
        <f t="shared" si="92"/>
        <v>5</v>
      </c>
      <c r="V309" s="2">
        <f t="shared" si="93"/>
        <v>1</v>
      </c>
      <c r="W309" s="2">
        <f t="shared" si="94"/>
        <v>1</v>
      </c>
      <c r="X309" s="6" t="b">
        <f t="shared" si="95"/>
        <v>1</v>
      </c>
      <c r="Y309" s="6">
        <f>IF(OR(U309=6,U309=7),0,IF(NOT(X309),0,IF(T309&lt;=$T$1,HLOOKUP(U309,Ouderschapsverlof!$S$55:$W$57,3,FALSE),0)))</f>
        <v>0</v>
      </c>
      <c r="Z309" s="6">
        <f>IF(OR(U309=6,U309=7),0,IF(NOT(X309),IF(T309&lt;=$T$1,HLOOKUP(U309,Ouderschapsverlof!$S$55:$W$57,3,FALSE),0),0))</f>
        <v>0</v>
      </c>
      <c r="AB309" s="2">
        <f t="shared" si="104"/>
        <v>307</v>
      </c>
      <c r="AC309">
        <f t="shared" si="96"/>
        <v>5</v>
      </c>
      <c r="AD309" s="2">
        <f t="shared" si="97"/>
        <v>1</v>
      </c>
      <c r="AE309" s="2">
        <f t="shared" si="98"/>
        <v>1</v>
      </c>
      <c r="AF309" s="6" t="b">
        <f t="shared" si="99"/>
        <v>1</v>
      </c>
      <c r="AG309" s="6">
        <f>IF(OR(AC309=6,AC309=7),0,IF(NOT(AF309),0,IF(AB309&lt;=$AB$1,HLOOKUP(AC309,Ouderschapsverlof!$S$67:$W$69,3,FALSE),0)))</f>
        <v>0</v>
      </c>
      <c r="AH309" s="6">
        <f>IF(OR(AC309=6,AC309=7),0,IF(NOT(AF309),IF(AB309&lt;=$AB$1,HLOOKUP(AC309,Ouderschapsverlof!$S$67:$W$69,3,FALSE),0),0))</f>
        <v>0</v>
      </c>
    </row>
    <row r="310" spans="1:34" x14ac:dyDescent="0.3">
      <c r="A310" s="2">
        <f t="shared" si="100"/>
        <v>308</v>
      </c>
      <c r="B310">
        <f t="shared" si="101"/>
        <v>6</v>
      </c>
      <c r="C310" s="2">
        <f t="shared" si="84"/>
        <v>1</v>
      </c>
      <c r="D310" s="2">
        <f t="shared" si="85"/>
        <v>1</v>
      </c>
      <c r="E310" s="6" t="b">
        <f t="shared" si="86"/>
        <v>1</v>
      </c>
      <c r="F310" s="6">
        <f>IF(OR(B310=6,B310=7),0,IF(NOT(E310),0,IF(A310&lt;=$A$1,HLOOKUP(B310,Ouderschapsverlof!$S$28:$W$30,3,FALSE),0)))</f>
        <v>0</v>
      </c>
      <c r="G310" s="6">
        <f>IF(OR(B310=6,B310=7),0,IF(NOT(E310),IF(A310&lt;=$A$1,HLOOKUP(B310,Ouderschapsverlof!$S$28:$W$30,3,FALSE),0),0))</f>
        <v>0</v>
      </c>
      <c r="H310" s="7">
        <f t="shared" si="87"/>
        <v>0</v>
      </c>
      <c r="L310" s="2">
        <f t="shared" si="102"/>
        <v>308</v>
      </c>
      <c r="M310">
        <f t="shared" si="88"/>
        <v>6</v>
      </c>
      <c r="N310" s="2">
        <f t="shared" si="89"/>
        <v>1</v>
      </c>
      <c r="O310" s="2">
        <f t="shared" si="90"/>
        <v>1</v>
      </c>
      <c r="P310" s="6" t="b">
        <f t="shared" si="91"/>
        <v>1</v>
      </c>
      <c r="Q310" s="6">
        <f>IF(OR(M310=6,M310=7),0,IF(NOT(P310),0,IF(L310&lt;=$L$1,HLOOKUP(M310,Ouderschapsverlof!$S$40:$W$43,3,FALSE),0)))</f>
        <v>0</v>
      </c>
      <c r="R310" s="6">
        <f>IF(OR(M310=6,M310=7),0,IF(NOT(P310),IF(L310&lt;=$L$1,HLOOKUP(M310,Ouderschapsverlof!$S$40:$W$43,3,FALSE),0),0))</f>
        <v>0</v>
      </c>
      <c r="T310" s="2">
        <f t="shared" si="103"/>
        <v>308</v>
      </c>
      <c r="U310">
        <f t="shared" si="92"/>
        <v>6</v>
      </c>
      <c r="V310" s="2">
        <f t="shared" si="93"/>
        <v>1</v>
      </c>
      <c r="W310" s="2">
        <f t="shared" si="94"/>
        <v>1</v>
      </c>
      <c r="X310" s="6" t="b">
        <f t="shared" si="95"/>
        <v>1</v>
      </c>
      <c r="Y310" s="6">
        <f>IF(OR(U310=6,U310=7),0,IF(NOT(X310),0,IF(T310&lt;=$T$1,HLOOKUP(U310,Ouderschapsverlof!$S$55:$W$57,3,FALSE),0)))</f>
        <v>0</v>
      </c>
      <c r="Z310" s="6">
        <f>IF(OR(U310=6,U310=7),0,IF(NOT(X310),IF(T310&lt;=$T$1,HLOOKUP(U310,Ouderschapsverlof!$S$55:$W$57,3,FALSE),0),0))</f>
        <v>0</v>
      </c>
      <c r="AB310" s="2">
        <f t="shared" si="104"/>
        <v>308</v>
      </c>
      <c r="AC310">
        <f t="shared" si="96"/>
        <v>6</v>
      </c>
      <c r="AD310" s="2">
        <f t="shared" si="97"/>
        <v>1</v>
      </c>
      <c r="AE310" s="2">
        <f t="shared" si="98"/>
        <v>1</v>
      </c>
      <c r="AF310" s="6" t="b">
        <f t="shared" si="99"/>
        <v>1</v>
      </c>
      <c r="AG310" s="6">
        <f>IF(OR(AC310=6,AC310=7),0,IF(NOT(AF310),0,IF(AB310&lt;=$AB$1,HLOOKUP(AC310,Ouderschapsverlof!$S$67:$W$69,3,FALSE),0)))</f>
        <v>0</v>
      </c>
      <c r="AH310" s="6">
        <f>IF(OR(AC310=6,AC310=7),0,IF(NOT(AF310),IF(AB310&lt;=$AB$1,HLOOKUP(AC310,Ouderschapsverlof!$S$67:$W$69,3,FALSE),0),0))</f>
        <v>0</v>
      </c>
    </row>
    <row r="311" spans="1:34" x14ac:dyDescent="0.3">
      <c r="A311" s="2">
        <f t="shared" si="100"/>
        <v>309</v>
      </c>
      <c r="B311">
        <f t="shared" si="101"/>
        <v>7</v>
      </c>
      <c r="C311" s="2">
        <f t="shared" si="84"/>
        <v>1</v>
      </c>
      <c r="D311" s="2">
        <f t="shared" si="85"/>
        <v>1</v>
      </c>
      <c r="E311" s="6" t="b">
        <f t="shared" si="86"/>
        <v>1</v>
      </c>
      <c r="F311" s="6">
        <f>IF(OR(B311=6,B311=7),0,IF(NOT(E311),0,IF(A311&lt;=$A$1,HLOOKUP(B311,Ouderschapsverlof!$S$28:$W$30,3,FALSE),0)))</f>
        <v>0</v>
      </c>
      <c r="G311" s="6">
        <f>IF(OR(B311=6,B311=7),0,IF(NOT(E311),IF(A311&lt;=$A$1,HLOOKUP(B311,Ouderschapsverlof!$S$28:$W$30,3,FALSE),0),0))</f>
        <v>0</v>
      </c>
      <c r="H311" s="7">
        <f t="shared" si="87"/>
        <v>0</v>
      </c>
      <c r="L311" s="2">
        <f t="shared" si="102"/>
        <v>309</v>
      </c>
      <c r="M311">
        <f t="shared" si="88"/>
        <v>7</v>
      </c>
      <c r="N311" s="2">
        <f t="shared" si="89"/>
        <v>1</v>
      </c>
      <c r="O311" s="2">
        <f t="shared" si="90"/>
        <v>1</v>
      </c>
      <c r="P311" s="6" t="b">
        <f t="shared" si="91"/>
        <v>1</v>
      </c>
      <c r="Q311" s="6">
        <f>IF(OR(M311=6,M311=7),0,IF(NOT(P311),0,IF(L311&lt;=$L$1,HLOOKUP(M311,Ouderschapsverlof!$S$40:$W$43,3,FALSE),0)))</f>
        <v>0</v>
      </c>
      <c r="R311" s="6">
        <f>IF(OR(M311=6,M311=7),0,IF(NOT(P311),IF(L311&lt;=$L$1,HLOOKUP(M311,Ouderschapsverlof!$S$40:$W$43,3,FALSE),0),0))</f>
        <v>0</v>
      </c>
      <c r="T311" s="2">
        <f t="shared" si="103"/>
        <v>309</v>
      </c>
      <c r="U311">
        <f t="shared" si="92"/>
        <v>7</v>
      </c>
      <c r="V311" s="2">
        <f t="shared" si="93"/>
        <v>1</v>
      </c>
      <c r="W311" s="2">
        <f t="shared" si="94"/>
        <v>1</v>
      </c>
      <c r="X311" s="6" t="b">
        <f t="shared" si="95"/>
        <v>1</v>
      </c>
      <c r="Y311" s="6">
        <f>IF(OR(U311=6,U311=7),0,IF(NOT(X311),0,IF(T311&lt;=$T$1,HLOOKUP(U311,Ouderschapsverlof!$S$55:$W$57,3,FALSE),0)))</f>
        <v>0</v>
      </c>
      <c r="Z311" s="6">
        <f>IF(OR(U311=6,U311=7),0,IF(NOT(X311),IF(T311&lt;=$T$1,HLOOKUP(U311,Ouderschapsverlof!$S$55:$W$57,3,FALSE),0),0))</f>
        <v>0</v>
      </c>
      <c r="AB311" s="2">
        <f t="shared" si="104"/>
        <v>309</v>
      </c>
      <c r="AC311">
        <f t="shared" si="96"/>
        <v>7</v>
      </c>
      <c r="AD311" s="2">
        <f t="shared" si="97"/>
        <v>1</v>
      </c>
      <c r="AE311" s="2">
        <f t="shared" si="98"/>
        <v>1</v>
      </c>
      <c r="AF311" s="6" t="b">
        <f t="shared" si="99"/>
        <v>1</v>
      </c>
      <c r="AG311" s="6">
        <f>IF(OR(AC311=6,AC311=7),0,IF(NOT(AF311),0,IF(AB311&lt;=$AB$1,HLOOKUP(AC311,Ouderschapsverlof!$S$67:$W$69,3,FALSE),0)))</f>
        <v>0</v>
      </c>
      <c r="AH311" s="6">
        <f>IF(OR(AC311=6,AC311=7),0,IF(NOT(AF311),IF(AB311&lt;=$AB$1,HLOOKUP(AC311,Ouderschapsverlof!$S$67:$W$69,3,FALSE),0),0))</f>
        <v>0</v>
      </c>
    </row>
    <row r="312" spans="1:34" x14ac:dyDescent="0.3">
      <c r="A312" s="2">
        <f t="shared" si="100"/>
        <v>310</v>
      </c>
      <c r="B312">
        <f t="shared" si="101"/>
        <v>1</v>
      </c>
      <c r="C312" s="2">
        <f t="shared" si="84"/>
        <v>1</v>
      </c>
      <c r="D312" s="2">
        <f t="shared" si="85"/>
        <v>1</v>
      </c>
      <c r="E312" s="6" t="b">
        <f t="shared" si="86"/>
        <v>1</v>
      </c>
      <c r="F312" s="6">
        <f>IF(OR(B312=6,B312=7),0,IF(NOT(E312),0,IF(A312&lt;=$A$1,HLOOKUP(B312,Ouderschapsverlof!$S$28:$W$30,3,FALSE),0)))</f>
        <v>0</v>
      </c>
      <c r="G312" s="6">
        <f>IF(OR(B312=6,B312=7),0,IF(NOT(E312),IF(A312&lt;=$A$1,HLOOKUP(B312,Ouderschapsverlof!$S$28:$W$30,3,FALSE),0),0))</f>
        <v>0</v>
      </c>
      <c r="H312" s="7">
        <f t="shared" si="87"/>
        <v>0</v>
      </c>
      <c r="L312" s="2">
        <f t="shared" si="102"/>
        <v>310</v>
      </c>
      <c r="M312">
        <f t="shared" si="88"/>
        <v>1</v>
      </c>
      <c r="N312" s="2">
        <f t="shared" si="89"/>
        <v>1</v>
      </c>
      <c r="O312" s="2">
        <f t="shared" si="90"/>
        <v>1</v>
      </c>
      <c r="P312" s="6" t="b">
        <f t="shared" si="91"/>
        <v>1</v>
      </c>
      <c r="Q312" s="6">
        <f>IF(OR(M312=6,M312=7),0,IF(NOT(P312),0,IF(L312&lt;=$L$1,HLOOKUP(M312,Ouderschapsverlof!$S$40:$W$43,3,FALSE),0)))</f>
        <v>0</v>
      </c>
      <c r="R312" s="6">
        <f>IF(OR(M312=6,M312=7),0,IF(NOT(P312),IF(L312&lt;=$L$1,HLOOKUP(M312,Ouderschapsverlof!$S$40:$W$43,3,FALSE),0),0))</f>
        <v>0</v>
      </c>
      <c r="T312" s="2">
        <f t="shared" si="103"/>
        <v>310</v>
      </c>
      <c r="U312">
        <f t="shared" si="92"/>
        <v>1</v>
      </c>
      <c r="V312" s="2">
        <f t="shared" si="93"/>
        <v>1</v>
      </c>
      <c r="W312" s="2">
        <f t="shared" si="94"/>
        <v>1</v>
      </c>
      <c r="X312" s="6" t="b">
        <f t="shared" si="95"/>
        <v>1</v>
      </c>
      <c r="Y312" s="6">
        <f>IF(OR(U312=6,U312=7),0,IF(NOT(X312),0,IF(T312&lt;=$T$1,HLOOKUP(U312,Ouderschapsverlof!$S$55:$W$57,3,FALSE),0)))</f>
        <v>0</v>
      </c>
      <c r="Z312" s="6">
        <f>IF(OR(U312=6,U312=7),0,IF(NOT(X312),IF(T312&lt;=$T$1,HLOOKUP(U312,Ouderschapsverlof!$S$55:$W$57,3,FALSE),0),0))</f>
        <v>0</v>
      </c>
      <c r="AB312" s="2">
        <f t="shared" si="104"/>
        <v>310</v>
      </c>
      <c r="AC312">
        <f t="shared" si="96"/>
        <v>1</v>
      </c>
      <c r="AD312" s="2">
        <f t="shared" si="97"/>
        <v>1</v>
      </c>
      <c r="AE312" s="2">
        <f t="shared" si="98"/>
        <v>1</v>
      </c>
      <c r="AF312" s="6" t="b">
        <f t="shared" si="99"/>
        <v>1</v>
      </c>
      <c r="AG312" s="6">
        <f>IF(OR(AC312=6,AC312=7),0,IF(NOT(AF312),0,IF(AB312&lt;=$AB$1,HLOOKUP(AC312,Ouderschapsverlof!$S$67:$W$69,3,FALSE),0)))</f>
        <v>0</v>
      </c>
      <c r="AH312" s="6">
        <f>IF(OR(AC312=6,AC312=7),0,IF(NOT(AF312),IF(AB312&lt;=$AB$1,HLOOKUP(AC312,Ouderschapsverlof!$S$67:$W$69,3,FALSE),0),0))</f>
        <v>0</v>
      </c>
    </row>
    <row r="313" spans="1:34" x14ac:dyDescent="0.3">
      <c r="A313" s="2">
        <f t="shared" si="100"/>
        <v>311</v>
      </c>
      <c r="B313">
        <f t="shared" si="101"/>
        <v>2</v>
      </c>
      <c r="C313" s="2">
        <f t="shared" si="84"/>
        <v>1</v>
      </c>
      <c r="D313" s="2">
        <f t="shared" si="85"/>
        <v>1</v>
      </c>
      <c r="E313" s="6" t="b">
        <f t="shared" si="86"/>
        <v>1</v>
      </c>
      <c r="F313" s="6">
        <f>IF(OR(B313=6,B313=7),0,IF(NOT(E313),0,IF(A313&lt;=$A$1,HLOOKUP(B313,Ouderschapsverlof!$S$28:$W$30,3,FALSE),0)))</f>
        <v>0</v>
      </c>
      <c r="G313" s="6">
        <f>IF(OR(B313=6,B313=7),0,IF(NOT(E313),IF(A313&lt;=$A$1,HLOOKUP(B313,Ouderschapsverlof!$S$28:$W$30,3,FALSE),0),0))</f>
        <v>0</v>
      </c>
      <c r="H313" s="7">
        <f t="shared" si="87"/>
        <v>0</v>
      </c>
      <c r="L313" s="2">
        <f t="shared" si="102"/>
        <v>311</v>
      </c>
      <c r="M313">
        <f t="shared" si="88"/>
        <v>2</v>
      </c>
      <c r="N313" s="2">
        <f t="shared" si="89"/>
        <v>1</v>
      </c>
      <c r="O313" s="2">
        <f t="shared" si="90"/>
        <v>1</v>
      </c>
      <c r="P313" s="6" t="b">
        <f t="shared" si="91"/>
        <v>1</v>
      </c>
      <c r="Q313" s="6">
        <f>IF(OR(M313=6,M313=7),0,IF(NOT(P313),0,IF(L313&lt;=$L$1,HLOOKUP(M313,Ouderschapsverlof!$S$40:$W$43,3,FALSE),0)))</f>
        <v>0</v>
      </c>
      <c r="R313" s="6">
        <f>IF(OR(M313=6,M313=7),0,IF(NOT(P313),IF(L313&lt;=$L$1,HLOOKUP(M313,Ouderschapsverlof!$S$40:$W$43,3,FALSE),0),0))</f>
        <v>0</v>
      </c>
      <c r="T313" s="2">
        <f t="shared" si="103"/>
        <v>311</v>
      </c>
      <c r="U313">
        <f t="shared" si="92"/>
        <v>2</v>
      </c>
      <c r="V313" s="2">
        <f t="shared" si="93"/>
        <v>1</v>
      </c>
      <c r="W313" s="2">
        <f t="shared" si="94"/>
        <v>1</v>
      </c>
      <c r="X313" s="6" t="b">
        <f t="shared" si="95"/>
        <v>1</v>
      </c>
      <c r="Y313" s="6">
        <f>IF(OR(U313=6,U313=7),0,IF(NOT(X313),0,IF(T313&lt;=$T$1,HLOOKUP(U313,Ouderschapsverlof!$S$55:$W$57,3,FALSE),0)))</f>
        <v>0</v>
      </c>
      <c r="Z313" s="6">
        <f>IF(OR(U313=6,U313=7),0,IF(NOT(X313),IF(T313&lt;=$T$1,HLOOKUP(U313,Ouderschapsverlof!$S$55:$W$57,3,FALSE),0),0))</f>
        <v>0</v>
      </c>
      <c r="AB313" s="2">
        <f t="shared" si="104"/>
        <v>311</v>
      </c>
      <c r="AC313">
        <f t="shared" si="96"/>
        <v>2</v>
      </c>
      <c r="AD313" s="2">
        <f t="shared" si="97"/>
        <v>1</v>
      </c>
      <c r="AE313" s="2">
        <f t="shared" si="98"/>
        <v>1</v>
      </c>
      <c r="AF313" s="6" t="b">
        <f t="shared" si="99"/>
        <v>1</v>
      </c>
      <c r="AG313" s="6">
        <f>IF(OR(AC313=6,AC313=7),0,IF(NOT(AF313),0,IF(AB313&lt;=$AB$1,HLOOKUP(AC313,Ouderschapsverlof!$S$67:$W$69,3,FALSE),0)))</f>
        <v>0</v>
      </c>
      <c r="AH313" s="6">
        <f>IF(OR(AC313=6,AC313=7),0,IF(NOT(AF313),IF(AB313&lt;=$AB$1,HLOOKUP(AC313,Ouderschapsverlof!$S$67:$W$69,3,FALSE),0),0))</f>
        <v>0</v>
      </c>
    </row>
    <row r="314" spans="1:34" x14ac:dyDescent="0.3">
      <c r="A314" s="2">
        <f t="shared" si="100"/>
        <v>312</v>
      </c>
      <c r="B314">
        <f t="shared" si="101"/>
        <v>3</v>
      </c>
      <c r="C314" s="2">
        <f t="shared" si="84"/>
        <v>1</v>
      </c>
      <c r="D314" s="2">
        <f t="shared" si="85"/>
        <v>1</v>
      </c>
      <c r="E314" s="6" t="b">
        <f t="shared" si="86"/>
        <v>1</v>
      </c>
      <c r="F314" s="6">
        <f>IF(OR(B314=6,B314=7),0,IF(NOT(E314),0,IF(A314&lt;=$A$1,HLOOKUP(B314,Ouderschapsverlof!$S$28:$W$30,3,FALSE),0)))</f>
        <v>0</v>
      </c>
      <c r="G314" s="6">
        <f>IF(OR(B314=6,B314=7),0,IF(NOT(E314),IF(A314&lt;=$A$1,HLOOKUP(B314,Ouderschapsverlof!$S$28:$W$30,3,FALSE),0),0))</f>
        <v>0</v>
      </c>
      <c r="H314" s="7">
        <f t="shared" si="87"/>
        <v>0</v>
      </c>
      <c r="L314" s="2">
        <f t="shared" si="102"/>
        <v>312</v>
      </c>
      <c r="M314">
        <f t="shared" si="88"/>
        <v>3</v>
      </c>
      <c r="N314" s="2">
        <f t="shared" si="89"/>
        <v>1</v>
      </c>
      <c r="O314" s="2">
        <f t="shared" si="90"/>
        <v>1</v>
      </c>
      <c r="P314" s="6" t="b">
        <f t="shared" si="91"/>
        <v>1</v>
      </c>
      <c r="Q314" s="6">
        <f>IF(OR(M314=6,M314=7),0,IF(NOT(P314),0,IF(L314&lt;=$L$1,HLOOKUP(M314,Ouderschapsverlof!$S$40:$W$43,3,FALSE),0)))</f>
        <v>0</v>
      </c>
      <c r="R314" s="6">
        <f>IF(OR(M314=6,M314=7),0,IF(NOT(P314),IF(L314&lt;=$L$1,HLOOKUP(M314,Ouderschapsverlof!$S$40:$W$43,3,FALSE),0),0))</f>
        <v>0</v>
      </c>
      <c r="T314" s="2">
        <f t="shared" si="103"/>
        <v>312</v>
      </c>
      <c r="U314">
        <f t="shared" si="92"/>
        <v>3</v>
      </c>
      <c r="V314" s="2">
        <f t="shared" si="93"/>
        <v>1</v>
      </c>
      <c r="W314" s="2">
        <f t="shared" si="94"/>
        <v>1</v>
      </c>
      <c r="X314" s="6" t="b">
        <f t="shared" si="95"/>
        <v>1</v>
      </c>
      <c r="Y314" s="6">
        <f>IF(OR(U314=6,U314=7),0,IF(NOT(X314),0,IF(T314&lt;=$T$1,HLOOKUP(U314,Ouderschapsverlof!$S$55:$W$57,3,FALSE),0)))</f>
        <v>0</v>
      </c>
      <c r="Z314" s="6">
        <f>IF(OR(U314=6,U314=7),0,IF(NOT(X314),IF(T314&lt;=$T$1,HLOOKUP(U314,Ouderschapsverlof!$S$55:$W$57,3,FALSE),0),0))</f>
        <v>0</v>
      </c>
      <c r="AB314" s="2">
        <f t="shared" si="104"/>
        <v>312</v>
      </c>
      <c r="AC314">
        <f t="shared" si="96"/>
        <v>3</v>
      </c>
      <c r="AD314" s="2">
        <f t="shared" si="97"/>
        <v>1</v>
      </c>
      <c r="AE314" s="2">
        <f t="shared" si="98"/>
        <v>1</v>
      </c>
      <c r="AF314" s="6" t="b">
        <f t="shared" si="99"/>
        <v>1</v>
      </c>
      <c r="AG314" s="6">
        <f>IF(OR(AC314=6,AC314=7),0,IF(NOT(AF314),0,IF(AB314&lt;=$AB$1,HLOOKUP(AC314,Ouderschapsverlof!$S$67:$W$69,3,FALSE),0)))</f>
        <v>0</v>
      </c>
      <c r="AH314" s="6">
        <f>IF(OR(AC314=6,AC314=7),0,IF(NOT(AF314),IF(AB314&lt;=$AB$1,HLOOKUP(AC314,Ouderschapsverlof!$S$67:$W$69,3,FALSE),0),0))</f>
        <v>0</v>
      </c>
    </row>
    <row r="315" spans="1:34" x14ac:dyDescent="0.3">
      <c r="A315" s="2">
        <f t="shared" si="100"/>
        <v>313</v>
      </c>
      <c r="B315">
        <f t="shared" si="101"/>
        <v>4</v>
      </c>
      <c r="C315" s="2">
        <f t="shared" si="84"/>
        <v>1</v>
      </c>
      <c r="D315" s="2">
        <f t="shared" si="85"/>
        <v>1</v>
      </c>
      <c r="E315" s="6" t="b">
        <f t="shared" si="86"/>
        <v>1</v>
      </c>
      <c r="F315" s="6">
        <f>IF(OR(B315=6,B315=7),0,IF(NOT(E315),0,IF(A315&lt;=$A$1,HLOOKUP(B315,Ouderschapsverlof!$S$28:$W$30,3,FALSE),0)))</f>
        <v>0</v>
      </c>
      <c r="G315" s="6">
        <f>IF(OR(B315=6,B315=7),0,IF(NOT(E315),IF(A315&lt;=$A$1,HLOOKUP(B315,Ouderschapsverlof!$S$28:$W$30,3,FALSE),0),0))</f>
        <v>0</v>
      </c>
      <c r="H315" s="7">
        <f t="shared" si="87"/>
        <v>0</v>
      </c>
      <c r="L315" s="2">
        <f t="shared" si="102"/>
        <v>313</v>
      </c>
      <c r="M315">
        <f t="shared" si="88"/>
        <v>4</v>
      </c>
      <c r="N315" s="2">
        <f t="shared" si="89"/>
        <v>1</v>
      </c>
      <c r="O315" s="2">
        <f t="shared" si="90"/>
        <v>1</v>
      </c>
      <c r="P315" s="6" t="b">
        <f t="shared" si="91"/>
        <v>1</v>
      </c>
      <c r="Q315" s="6">
        <f>IF(OR(M315=6,M315=7),0,IF(NOT(P315),0,IF(L315&lt;=$L$1,HLOOKUP(M315,Ouderschapsverlof!$S$40:$W$43,3,FALSE),0)))</f>
        <v>0</v>
      </c>
      <c r="R315" s="6">
        <f>IF(OR(M315=6,M315=7),0,IF(NOT(P315),IF(L315&lt;=$L$1,HLOOKUP(M315,Ouderschapsverlof!$S$40:$W$43,3,FALSE),0),0))</f>
        <v>0</v>
      </c>
      <c r="T315" s="2">
        <f t="shared" si="103"/>
        <v>313</v>
      </c>
      <c r="U315">
        <f t="shared" si="92"/>
        <v>4</v>
      </c>
      <c r="V315" s="2">
        <f t="shared" si="93"/>
        <v>1</v>
      </c>
      <c r="W315" s="2">
        <f t="shared" si="94"/>
        <v>1</v>
      </c>
      <c r="X315" s="6" t="b">
        <f t="shared" si="95"/>
        <v>1</v>
      </c>
      <c r="Y315" s="6">
        <f>IF(OR(U315=6,U315=7),0,IF(NOT(X315),0,IF(T315&lt;=$T$1,HLOOKUP(U315,Ouderschapsverlof!$S$55:$W$57,3,FALSE),0)))</f>
        <v>0</v>
      </c>
      <c r="Z315" s="6">
        <f>IF(OR(U315=6,U315=7),0,IF(NOT(X315),IF(T315&lt;=$T$1,HLOOKUP(U315,Ouderschapsverlof!$S$55:$W$57,3,FALSE),0),0))</f>
        <v>0</v>
      </c>
      <c r="AB315" s="2">
        <f t="shared" si="104"/>
        <v>313</v>
      </c>
      <c r="AC315">
        <f t="shared" si="96"/>
        <v>4</v>
      </c>
      <c r="AD315" s="2">
        <f t="shared" si="97"/>
        <v>1</v>
      </c>
      <c r="AE315" s="2">
        <f t="shared" si="98"/>
        <v>1</v>
      </c>
      <c r="AF315" s="6" t="b">
        <f t="shared" si="99"/>
        <v>1</v>
      </c>
      <c r="AG315" s="6">
        <f>IF(OR(AC315=6,AC315=7),0,IF(NOT(AF315),0,IF(AB315&lt;=$AB$1,HLOOKUP(AC315,Ouderschapsverlof!$S$67:$W$69,3,FALSE),0)))</f>
        <v>0</v>
      </c>
      <c r="AH315" s="6">
        <f>IF(OR(AC315=6,AC315=7),0,IF(NOT(AF315),IF(AB315&lt;=$AB$1,HLOOKUP(AC315,Ouderschapsverlof!$S$67:$W$69,3,FALSE),0),0))</f>
        <v>0</v>
      </c>
    </row>
    <row r="316" spans="1:34" x14ac:dyDescent="0.3">
      <c r="A316" s="2">
        <f t="shared" si="100"/>
        <v>314</v>
      </c>
      <c r="B316">
        <f t="shared" si="101"/>
        <v>5</v>
      </c>
      <c r="C316" s="2">
        <f t="shared" si="84"/>
        <v>1</v>
      </c>
      <c r="D316" s="2">
        <f t="shared" si="85"/>
        <v>1</v>
      </c>
      <c r="E316" s="6" t="b">
        <f t="shared" si="86"/>
        <v>1</v>
      </c>
      <c r="F316" s="6">
        <f>IF(OR(B316=6,B316=7),0,IF(NOT(E316),0,IF(A316&lt;=$A$1,HLOOKUP(B316,Ouderschapsverlof!$S$28:$W$30,3,FALSE),0)))</f>
        <v>0</v>
      </c>
      <c r="G316" s="6">
        <f>IF(OR(B316=6,B316=7),0,IF(NOT(E316),IF(A316&lt;=$A$1,HLOOKUP(B316,Ouderschapsverlof!$S$28:$W$30,3,FALSE),0),0))</f>
        <v>0</v>
      </c>
      <c r="H316" s="7">
        <f t="shared" si="87"/>
        <v>0</v>
      </c>
      <c r="L316" s="2">
        <f t="shared" si="102"/>
        <v>314</v>
      </c>
      <c r="M316">
        <f t="shared" si="88"/>
        <v>5</v>
      </c>
      <c r="N316" s="2">
        <f t="shared" si="89"/>
        <v>1</v>
      </c>
      <c r="O316" s="2">
        <f t="shared" si="90"/>
        <v>1</v>
      </c>
      <c r="P316" s="6" t="b">
        <f t="shared" si="91"/>
        <v>1</v>
      </c>
      <c r="Q316" s="6">
        <f>IF(OR(M316=6,M316=7),0,IF(NOT(P316),0,IF(L316&lt;=$L$1,HLOOKUP(M316,Ouderschapsverlof!$S$40:$W$43,3,FALSE),0)))</f>
        <v>0</v>
      </c>
      <c r="R316" s="6">
        <f>IF(OR(M316=6,M316=7),0,IF(NOT(P316),IF(L316&lt;=$L$1,HLOOKUP(M316,Ouderschapsverlof!$S$40:$W$43,3,FALSE),0),0))</f>
        <v>0</v>
      </c>
      <c r="T316" s="2">
        <f t="shared" si="103"/>
        <v>314</v>
      </c>
      <c r="U316">
        <f t="shared" si="92"/>
        <v>5</v>
      </c>
      <c r="V316" s="2">
        <f t="shared" si="93"/>
        <v>1</v>
      </c>
      <c r="W316" s="2">
        <f t="shared" si="94"/>
        <v>1</v>
      </c>
      <c r="X316" s="6" t="b">
        <f t="shared" si="95"/>
        <v>1</v>
      </c>
      <c r="Y316" s="6">
        <f>IF(OR(U316=6,U316=7),0,IF(NOT(X316),0,IF(T316&lt;=$T$1,HLOOKUP(U316,Ouderschapsverlof!$S$55:$W$57,3,FALSE),0)))</f>
        <v>0</v>
      </c>
      <c r="Z316" s="6">
        <f>IF(OR(U316=6,U316=7),0,IF(NOT(X316),IF(T316&lt;=$T$1,HLOOKUP(U316,Ouderschapsverlof!$S$55:$W$57,3,FALSE),0),0))</f>
        <v>0</v>
      </c>
      <c r="AB316" s="2">
        <f t="shared" si="104"/>
        <v>314</v>
      </c>
      <c r="AC316">
        <f t="shared" si="96"/>
        <v>5</v>
      </c>
      <c r="AD316" s="2">
        <f t="shared" si="97"/>
        <v>1</v>
      </c>
      <c r="AE316" s="2">
        <f t="shared" si="98"/>
        <v>1</v>
      </c>
      <c r="AF316" s="6" t="b">
        <f t="shared" si="99"/>
        <v>1</v>
      </c>
      <c r="AG316" s="6">
        <f>IF(OR(AC316=6,AC316=7),0,IF(NOT(AF316),0,IF(AB316&lt;=$AB$1,HLOOKUP(AC316,Ouderschapsverlof!$S$67:$W$69,3,FALSE),0)))</f>
        <v>0</v>
      </c>
      <c r="AH316" s="6">
        <f>IF(OR(AC316=6,AC316=7),0,IF(NOT(AF316),IF(AB316&lt;=$AB$1,HLOOKUP(AC316,Ouderschapsverlof!$S$67:$W$69,3,FALSE),0),0))</f>
        <v>0</v>
      </c>
    </row>
    <row r="317" spans="1:34" x14ac:dyDescent="0.3">
      <c r="A317" s="2">
        <f t="shared" si="100"/>
        <v>315</v>
      </c>
      <c r="B317">
        <f t="shared" si="101"/>
        <v>6</v>
      </c>
      <c r="C317" s="2">
        <f t="shared" si="84"/>
        <v>1</v>
      </c>
      <c r="D317" s="2">
        <f t="shared" si="85"/>
        <v>1</v>
      </c>
      <c r="E317" s="6" t="b">
        <f t="shared" si="86"/>
        <v>1</v>
      </c>
      <c r="F317" s="6">
        <f>IF(OR(B317=6,B317=7),0,IF(NOT(E317),0,IF(A317&lt;=$A$1,HLOOKUP(B317,Ouderschapsverlof!$S$28:$W$30,3,FALSE),0)))</f>
        <v>0</v>
      </c>
      <c r="G317" s="6">
        <f>IF(OR(B317=6,B317=7),0,IF(NOT(E317),IF(A317&lt;=$A$1,HLOOKUP(B317,Ouderschapsverlof!$S$28:$W$30,3,FALSE),0),0))</f>
        <v>0</v>
      </c>
      <c r="H317" s="7">
        <f t="shared" si="87"/>
        <v>0</v>
      </c>
      <c r="L317" s="2">
        <f t="shared" si="102"/>
        <v>315</v>
      </c>
      <c r="M317">
        <f t="shared" si="88"/>
        <v>6</v>
      </c>
      <c r="N317" s="2">
        <f t="shared" si="89"/>
        <v>1</v>
      </c>
      <c r="O317" s="2">
        <f t="shared" si="90"/>
        <v>1</v>
      </c>
      <c r="P317" s="6" t="b">
        <f t="shared" si="91"/>
        <v>1</v>
      </c>
      <c r="Q317" s="6">
        <f>IF(OR(M317=6,M317=7),0,IF(NOT(P317),0,IF(L317&lt;=$L$1,HLOOKUP(M317,Ouderschapsverlof!$S$40:$W$43,3,FALSE),0)))</f>
        <v>0</v>
      </c>
      <c r="R317" s="6">
        <f>IF(OR(M317=6,M317=7),0,IF(NOT(P317),IF(L317&lt;=$L$1,HLOOKUP(M317,Ouderschapsverlof!$S$40:$W$43,3,FALSE),0),0))</f>
        <v>0</v>
      </c>
      <c r="T317" s="2">
        <f t="shared" si="103"/>
        <v>315</v>
      </c>
      <c r="U317">
        <f t="shared" si="92"/>
        <v>6</v>
      </c>
      <c r="V317" s="2">
        <f t="shared" si="93"/>
        <v>1</v>
      </c>
      <c r="W317" s="2">
        <f t="shared" si="94"/>
        <v>1</v>
      </c>
      <c r="X317" s="6" t="b">
        <f t="shared" si="95"/>
        <v>1</v>
      </c>
      <c r="Y317" s="6">
        <f>IF(OR(U317=6,U317=7),0,IF(NOT(X317),0,IF(T317&lt;=$T$1,HLOOKUP(U317,Ouderschapsverlof!$S$55:$W$57,3,FALSE),0)))</f>
        <v>0</v>
      </c>
      <c r="Z317" s="6">
        <f>IF(OR(U317=6,U317=7),0,IF(NOT(X317),IF(T317&lt;=$T$1,HLOOKUP(U317,Ouderschapsverlof!$S$55:$W$57,3,FALSE),0),0))</f>
        <v>0</v>
      </c>
      <c r="AB317" s="2">
        <f t="shared" si="104"/>
        <v>315</v>
      </c>
      <c r="AC317">
        <f t="shared" si="96"/>
        <v>6</v>
      </c>
      <c r="AD317" s="2">
        <f t="shared" si="97"/>
        <v>1</v>
      </c>
      <c r="AE317" s="2">
        <f t="shared" si="98"/>
        <v>1</v>
      </c>
      <c r="AF317" s="6" t="b">
        <f t="shared" si="99"/>
        <v>1</v>
      </c>
      <c r="AG317" s="6">
        <f>IF(OR(AC317=6,AC317=7),0,IF(NOT(AF317),0,IF(AB317&lt;=$AB$1,HLOOKUP(AC317,Ouderschapsverlof!$S$67:$W$69,3,FALSE),0)))</f>
        <v>0</v>
      </c>
      <c r="AH317" s="6">
        <f>IF(OR(AC317=6,AC317=7),0,IF(NOT(AF317),IF(AB317&lt;=$AB$1,HLOOKUP(AC317,Ouderschapsverlof!$S$67:$W$69,3,FALSE),0),0))</f>
        <v>0</v>
      </c>
    </row>
    <row r="318" spans="1:34" x14ac:dyDescent="0.3">
      <c r="A318" s="2">
        <f t="shared" si="100"/>
        <v>316</v>
      </c>
      <c r="B318">
        <f t="shared" si="101"/>
        <v>7</v>
      </c>
      <c r="C318" s="2">
        <f t="shared" si="84"/>
        <v>1</v>
      </c>
      <c r="D318" s="2">
        <f t="shared" si="85"/>
        <v>1</v>
      </c>
      <c r="E318" s="6" t="b">
        <f t="shared" si="86"/>
        <v>1</v>
      </c>
      <c r="F318" s="6">
        <f>IF(OR(B318=6,B318=7),0,IF(NOT(E318),0,IF(A318&lt;=$A$1,HLOOKUP(B318,Ouderschapsverlof!$S$28:$W$30,3,FALSE),0)))</f>
        <v>0</v>
      </c>
      <c r="G318" s="6">
        <f>IF(OR(B318=6,B318=7),0,IF(NOT(E318),IF(A318&lt;=$A$1,HLOOKUP(B318,Ouderschapsverlof!$S$28:$W$30,3,FALSE),0),0))</f>
        <v>0</v>
      </c>
      <c r="H318" s="7">
        <f t="shared" si="87"/>
        <v>0</v>
      </c>
      <c r="L318" s="2">
        <f t="shared" si="102"/>
        <v>316</v>
      </c>
      <c r="M318">
        <f t="shared" si="88"/>
        <v>7</v>
      </c>
      <c r="N318" s="2">
        <f t="shared" si="89"/>
        <v>1</v>
      </c>
      <c r="O318" s="2">
        <f t="shared" si="90"/>
        <v>1</v>
      </c>
      <c r="P318" s="6" t="b">
        <f t="shared" si="91"/>
        <v>1</v>
      </c>
      <c r="Q318" s="6">
        <f>IF(OR(M318=6,M318=7),0,IF(NOT(P318),0,IF(L318&lt;=$L$1,HLOOKUP(M318,Ouderschapsverlof!$S$40:$W$43,3,FALSE),0)))</f>
        <v>0</v>
      </c>
      <c r="R318" s="6">
        <f>IF(OR(M318=6,M318=7),0,IF(NOT(P318),IF(L318&lt;=$L$1,HLOOKUP(M318,Ouderschapsverlof!$S$40:$W$43,3,FALSE),0),0))</f>
        <v>0</v>
      </c>
      <c r="T318" s="2">
        <f t="shared" si="103"/>
        <v>316</v>
      </c>
      <c r="U318">
        <f t="shared" si="92"/>
        <v>7</v>
      </c>
      <c r="V318" s="2">
        <f t="shared" si="93"/>
        <v>1</v>
      </c>
      <c r="W318" s="2">
        <f t="shared" si="94"/>
        <v>1</v>
      </c>
      <c r="X318" s="6" t="b">
        <f t="shared" si="95"/>
        <v>1</v>
      </c>
      <c r="Y318" s="6">
        <f>IF(OR(U318=6,U318=7),0,IF(NOT(X318),0,IF(T318&lt;=$T$1,HLOOKUP(U318,Ouderschapsverlof!$S$55:$W$57,3,FALSE),0)))</f>
        <v>0</v>
      </c>
      <c r="Z318" s="6">
        <f>IF(OR(U318=6,U318=7),0,IF(NOT(X318),IF(T318&lt;=$T$1,HLOOKUP(U318,Ouderschapsverlof!$S$55:$W$57,3,FALSE),0),0))</f>
        <v>0</v>
      </c>
      <c r="AB318" s="2">
        <f t="shared" si="104"/>
        <v>316</v>
      </c>
      <c r="AC318">
        <f t="shared" si="96"/>
        <v>7</v>
      </c>
      <c r="AD318" s="2">
        <f t="shared" si="97"/>
        <v>1</v>
      </c>
      <c r="AE318" s="2">
        <f t="shared" si="98"/>
        <v>1</v>
      </c>
      <c r="AF318" s="6" t="b">
        <f t="shared" si="99"/>
        <v>1</v>
      </c>
      <c r="AG318" s="6">
        <f>IF(OR(AC318=6,AC318=7),0,IF(NOT(AF318),0,IF(AB318&lt;=$AB$1,HLOOKUP(AC318,Ouderschapsverlof!$S$67:$W$69,3,FALSE),0)))</f>
        <v>0</v>
      </c>
      <c r="AH318" s="6">
        <f>IF(OR(AC318=6,AC318=7),0,IF(NOT(AF318),IF(AB318&lt;=$AB$1,HLOOKUP(AC318,Ouderschapsverlof!$S$67:$W$69,3,FALSE),0),0))</f>
        <v>0</v>
      </c>
    </row>
    <row r="319" spans="1:34" x14ac:dyDescent="0.3">
      <c r="A319" s="2">
        <f t="shared" si="100"/>
        <v>317</v>
      </c>
      <c r="B319">
        <f t="shared" si="101"/>
        <v>1</v>
      </c>
      <c r="C319" s="2">
        <f t="shared" si="84"/>
        <v>1</v>
      </c>
      <c r="D319" s="2">
        <f t="shared" si="85"/>
        <v>1</v>
      </c>
      <c r="E319" s="6" t="b">
        <f t="shared" si="86"/>
        <v>1</v>
      </c>
      <c r="F319" s="6">
        <f>IF(OR(B319=6,B319=7),0,IF(NOT(E319),0,IF(A319&lt;=$A$1,HLOOKUP(B319,Ouderschapsverlof!$S$28:$W$30,3,FALSE),0)))</f>
        <v>0</v>
      </c>
      <c r="G319" s="6">
        <f>IF(OR(B319=6,B319=7),0,IF(NOT(E319),IF(A319&lt;=$A$1,HLOOKUP(B319,Ouderschapsverlof!$S$28:$W$30,3,FALSE),0),0))</f>
        <v>0</v>
      </c>
      <c r="H319" s="7">
        <f t="shared" si="87"/>
        <v>0</v>
      </c>
      <c r="L319" s="2">
        <f t="shared" si="102"/>
        <v>317</v>
      </c>
      <c r="M319">
        <f t="shared" si="88"/>
        <v>1</v>
      </c>
      <c r="N319" s="2">
        <f t="shared" si="89"/>
        <v>1</v>
      </c>
      <c r="O319" s="2">
        <f t="shared" si="90"/>
        <v>1</v>
      </c>
      <c r="P319" s="6" t="b">
        <f t="shared" si="91"/>
        <v>1</v>
      </c>
      <c r="Q319" s="6">
        <f>IF(OR(M319=6,M319=7),0,IF(NOT(P319),0,IF(L319&lt;=$L$1,HLOOKUP(M319,Ouderschapsverlof!$S$40:$W$43,3,FALSE),0)))</f>
        <v>0</v>
      </c>
      <c r="R319" s="6">
        <f>IF(OR(M319=6,M319=7),0,IF(NOT(P319),IF(L319&lt;=$L$1,HLOOKUP(M319,Ouderschapsverlof!$S$40:$W$43,3,FALSE),0),0))</f>
        <v>0</v>
      </c>
      <c r="T319" s="2">
        <f t="shared" si="103"/>
        <v>317</v>
      </c>
      <c r="U319">
        <f t="shared" si="92"/>
        <v>1</v>
      </c>
      <c r="V319" s="2">
        <f t="shared" si="93"/>
        <v>1</v>
      </c>
      <c r="W319" s="2">
        <f t="shared" si="94"/>
        <v>1</v>
      </c>
      <c r="X319" s="6" t="b">
        <f t="shared" si="95"/>
        <v>1</v>
      </c>
      <c r="Y319" s="6">
        <f>IF(OR(U319=6,U319=7),0,IF(NOT(X319),0,IF(T319&lt;=$T$1,HLOOKUP(U319,Ouderschapsverlof!$S$55:$W$57,3,FALSE),0)))</f>
        <v>0</v>
      </c>
      <c r="Z319" s="6">
        <f>IF(OR(U319=6,U319=7),0,IF(NOT(X319),IF(T319&lt;=$T$1,HLOOKUP(U319,Ouderschapsverlof!$S$55:$W$57,3,FALSE),0),0))</f>
        <v>0</v>
      </c>
      <c r="AB319" s="2">
        <f t="shared" si="104"/>
        <v>317</v>
      </c>
      <c r="AC319">
        <f t="shared" si="96"/>
        <v>1</v>
      </c>
      <c r="AD319" s="2">
        <f t="shared" si="97"/>
        <v>1</v>
      </c>
      <c r="AE319" s="2">
        <f t="shared" si="98"/>
        <v>1</v>
      </c>
      <c r="AF319" s="6" t="b">
        <f t="shared" si="99"/>
        <v>1</v>
      </c>
      <c r="AG319" s="6">
        <f>IF(OR(AC319=6,AC319=7),0,IF(NOT(AF319),0,IF(AB319&lt;=$AB$1,HLOOKUP(AC319,Ouderschapsverlof!$S$67:$W$69,3,FALSE),0)))</f>
        <v>0</v>
      </c>
      <c r="AH319" s="6">
        <f>IF(OR(AC319=6,AC319=7),0,IF(NOT(AF319),IF(AB319&lt;=$AB$1,HLOOKUP(AC319,Ouderschapsverlof!$S$67:$W$69,3,FALSE),0),0))</f>
        <v>0</v>
      </c>
    </row>
    <row r="320" spans="1:34" x14ac:dyDescent="0.3">
      <c r="A320" s="2">
        <f t="shared" si="100"/>
        <v>318</v>
      </c>
      <c r="B320">
        <f t="shared" si="101"/>
        <v>2</v>
      </c>
      <c r="C320" s="2">
        <f t="shared" si="84"/>
        <v>1</v>
      </c>
      <c r="D320" s="2">
        <f t="shared" si="85"/>
        <v>1</v>
      </c>
      <c r="E320" s="6" t="b">
        <f t="shared" si="86"/>
        <v>1</v>
      </c>
      <c r="F320" s="6">
        <f>IF(OR(B320=6,B320=7),0,IF(NOT(E320),0,IF(A320&lt;=$A$1,HLOOKUP(B320,Ouderschapsverlof!$S$28:$W$30,3,FALSE),0)))</f>
        <v>0</v>
      </c>
      <c r="G320" s="6">
        <f>IF(OR(B320=6,B320=7),0,IF(NOT(E320),IF(A320&lt;=$A$1,HLOOKUP(B320,Ouderschapsverlof!$S$28:$W$30,3,FALSE),0),0))</f>
        <v>0</v>
      </c>
      <c r="H320" s="7">
        <f t="shared" si="87"/>
        <v>0</v>
      </c>
      <c r="L320" s="2">
        <f t="shared" si="102"/>
        <v>318</v>
      </c>
      <c r="M320">
        <f t="shared" si="88"/>
        <v>2</v>
      </c>
      <c r="N320" s="2">
        <f t="shared" si="89"/>
        <v>1</v>
      </c>
      <c r="O320" s="2">
        <f t="shared" si="90"/>
        <v>1</v>
      </c>
      <c r="P320" s="6" t="b">
        <f t="shared" si="91"/>
        <v>1</v>
      </c>
      <c r="Q320" s="6">
        <f>IF(OR(M320=6,M320=7),0,IF(NOT(P320),0,IF(L320&lt;=$L$1,HLOOKUP(M320,Ouderschapsverlof!$S$40:$W$43,3,FALSE),0)))</f>
        <v>0</v>
      </c>
      <c r="R320" s="6">
        <f>IF(OR(M320=6,M320=7),0,IF(NOT(P320),IF(L320&lt;=$L$1,HLOOKUP(M320,Ouderschapsverlof!$S$40:$W$43,3,FALSE),0),0))</f>
        <v>0</v>
      </c>
      <c r="T320" s="2">
        <f t="shared" si="103"/>
        <v>318</v>
      </c>
      <c r="U320">
        <f t="shared" si="92"/>
        <v>2</v>
      </c>
      <c r="V320" s="2">
        <f t="shared" si="93"/>
        <v>1</v>
      </c>
      <c r="W320" s="2">
        <f t="shared" si="94"/>
        <v>1</v>
      </c>
      <c r="X320" s="6" t="b">
        <f t="shared" si="95"/>
        <v>1</v>
      </c>
      <c r="Y320" s="6">
        <f>IF(OR(U320=6,U320=7),0,IF(NOT(X320),0,IF(T320&lt;=$T$1,HLOOKUP(U320,Ouderschapsverlof!$S$55:$W$57,3,FALSE),0)))</f>
        <v>0</v>
      </c>
      <c r="Z320" s="6">
        <f>IF(OR(U320=6,U320=7),0,IF(NOT(X320),IF(T320&lt;=$T$1,HLOOKUP(U320,Ouderschapsverlof!$S$55:$W$57,3,FALSE),0),0))</f>
        <v>0</v>
      </c>
      <c r="AB320" s="2">
        <f t="shared" si="104"/>
        <v>318</v>
      </c>
      <c r="AC320">
        <f t="shared" si="96"/>
        <v>2</v>
      </c>
      <c r="AD320" s="2">
        <f t="shared" si="97"/>
        <v>1</v>
      </c>
      <c r="AE320" s="2">
        <f t="shared" si="98"/>
        <v>1</v>
      </c>
      <c r="AF320" s="6" t="b">
        <f t="shared" si="99"/>
        <v>1</v>
      </c>
      <c r="AG320" s="6">
        <f>IF(OR(AC320=6,AC320=7),0,IF(NOT(AF320),0,IF(AB320&lt;=$AB$1,HLOOKUP(AC320,Ouderschapsverlof!$S$67:$W$69,3,FALSE),0)))</f>
        <v>0</v>
      </c>
      <c r="AH320" s="6">
        <f>IF(OR(AC320=6,AC320=7),0,IF(NOT(AF320),IF(AB320&lt;=$AB$1,HLOOKUP(AC320,Ouderschapsverlof!$S$67:$W$69,3,FALSE),0),0))</f>
        <v>0</v>
      </c>
    </row>
    <row r="321" spans="1:34" x14ac:dyDescent="0.3">
      <c r="A321" s="2">
        <f t="shared" si="100"/>
        <v>319</v>
      </c>
      <c r="B321">
        <f t="shared" si="101"/>
        <v>3</v>
      </c>
      <c r="C321" s="2">
        <f t="shared" si="84"/>
        <v>1</v>
      </c>
      <c r="D321" s="2">
        <f t="shared" si="85"/>
        <v>1</v>
      </c>
      <c r="E321" s="6" t="b">
        <f t="shared" si="86"/>
        <v>1</v>
      </c>
      <c r="F321" s="6">
        <f>IF(OR(B321=6,B321=7),0,IF(NOT(E321),0,IF(A321&lt;=$A$1,HLOOKUP(B321,Ouderschapsverlof!$S$28:$W$30,3,FALSE),0)))</f>
        <v>0</v>
      </c>
      <c r="G321" s="6">
        <f>IF(OR(B321=6,B321=7),0,IF(NOT(E321),IF(A321&lt;=$A$1,HLOOKUP(B321,Ouderschapsverlof!$S$28:$W$30,3,FALSE),0),0))</f>
        <v>0</v>
      </c>
      <c r="H321" s="7">
        <f t="shared" si="87"/>
        <v>0</v>
      </c>
      <c r="L321" s="2">
        <f t="shared" si="102"/>
        <v>319</v>
      </c>
      <c r="M321">
        <f t="shared" si="88"/>
        <v>3</v>
      </c>
      <c r="N321" s="2">
        <f t="shared" si="89"/>
        <v>1</v>
      </c>
      <c r="O321" s="2">
        <f t="shared" si="90"/>
        <v>1</v>
      </c>
      <c r="P321" s="6" t="b">
        <f t="shared" si="91"/>
        <v>1</v>
      </c>
      <c r="Q321" s="6">
        <f>IF(OR(M321=6,M321=7),0,IF(NOT(P321),0,IF(L321&lt;=$L$1,HLOOKUP(M321,Ouderschapsverlof!$S$40:$W$43,3,FALSE),0)))</f>
        <v>0</v>
      </c>
      <c r="R321" s="6">
        <f>IF(OR(M321=6,M321=7),0,IF(NOT(P321),IF(L321&lt;=$L$1,HLOOKUP(M321,Ouderschapsverlof!$S$40:$W$43,3,FALSE),0),0))</f>
        <v>0</v>
      </c>
      <c r="T321" s="2">
        <f t="shared" si="103"/>
        <v>319</v>
      </c>
      <c r="U321">
        <f t="shared" si="92"/>
        <v>3</v>
      </c>
      <c r="V321" s="2">
        <f t="shared" si="93"/>
        <v>1</v>
      </c>
      <c r="W321" s="2">
        <f t="shared" si="94"/>
        <v>1</v>
      </c>
      <c r="X321" s="6" t="b">
        <f t="shared" si="95"/>
        <v>1</v>
      </c>
      <c r="Y321" s="6">
        <f>IF(OR(U321=6,U321=7),0,IF(NOT(X321),0,IF(T321&lt;=$T$1,HLOOKUP(U321,Ouderschapsverlof!$S$55:$W$57,3,FALSE),0)))</f>
        <v>0</v>
      </c>
      <c r="Z321" s="6">
        <f>IF(OR(U321=6,U321=7),0,IF(NOT(X321),IF(T321&lt;=$T$1,HLOOKUP(U321,Ouderschapsverlof!$S$55:$W$57,3,FALSE),0),0))</f>
        <v>0</v>
      </c>
      <c r="AB321" s="2">
        <f t="shared" si="104"/>
        <v>319</v>
      </c>
      <c r="AC321">
        <f t="shared" si="96"/>
        <v>3</v>
      </c>
      <c r="AD321" s="2">
        <f t="shared" si="97"/>
        <v>1</v>
      </c>
      <c r="AE321" s="2">
        <f t="shared" si="98"/>
        <v>1</v>
      </c>
      <c r="AF321" s="6" t="b">
        <f t="shared" si="99"/>
        <v>1</v>
      </c>
      <c r="AG321" s="6">
        <f>IF(OR(AC321=6,AC321=7),0,IF(NOT(AF321),0,IF(AB321&lt;=$AB$1,HLOOKUP(AC321,Ouderschapsverlof!$S$67:$W$69,3,FALSE),0)))</f>
        <v>0</v>
      </c>
      <c r="AH321" s="6">
        <f>IF(OR(AC321=6,AC321=7),0,IF(NOT(AF321),IF(AB321&lt;=$AB$1,HLOOKUP(AC321,Ouderschapsverlof!$S$67:$W$69,3,FALSE),0),0))</f>
        <v>0</v>
      </c>
    </row>
    <row r="322" spans="1:34" x14ac:dyDescent="0.3">
      <c r="A322" s="2">
        <f t="shared" si="100"/>
        <v>320</v>
      </c>
      <c r="B322">
        <f t="shared" si="101"/>
        <v>4</v>
      </c>
      <c r="C322" s="2">
        <f t="shared" si="84"/>
        <v>1</v>
      </c>
      <c r="D322" s="2">
        <f t="shared" si="85"/>
        <v>1</v>
      </c>
      <c r="E322" s="6" t="b">
        <f t="shared" si="86"/>
        <v>1</v>
      </c>
      <c r="F322" s="6">
        <f>IF(OR(B322=6,B322=7),0,IF(NOT(E322),0,IF(A322&lt;=$A$1,HLOOKUP(B322,Ouderschapsverlof!$S$28:$W$30,3,FALSE),0)))</f>
        <v>0</v>
      </c>
      <c r="G322" s="6">
        <f>IF(OR(B322=6,B322=7),0,IF(NOT(E322),IF(A322&lt;=$A$1,HLOOKUP(B322,Ouderschapsverlof!$S$28:$W$30,3,FALSE),0),0))</f>
        <v>0</v>
      </c>
      <c r="H322" s="7">
        <f t="shared" si="87"/>
        <v>0</v>
      </c>
      <c r="L322" s="2">
        <f t="shared" si="102"/>
        <v>320</v>
      </c>
      <c r="M322">
        <f t="shared" si="88"/>
        <v>4</v>
      </c>
      <c r="N322" s="2">
        <f t="shared" si="89"/>
        <v>1</v>
      </c>
      <c r="O322" s="2">
        <f t="shared" si="90"/>
        <v>1</v>
      </c>
      <c r="P322" s="6" t="b">
        <f t="shared" si="91"/>
        <v>1</v>
      </c>
      <c r="Q322" s="6">
        <f>IF(OR(M322=6,M322=7),0,IF(NOT(P322),0,IF(L322&lt;=$L$1,HLOOKUP(M322,Ouderschapsverlof!$S$40:$W$43,3,FALSE),0)))</f>
        <v>0</v>
      </c>
      <c r="R322" s="6">
        <f>IF(OR(M322=6,M322=7),0,IF(NOT(P322),IF(L322&lt;=$L$1,HLOOKUP(M322,Ouderschapsverlof!$S$40:$W$43,3,FALSE),0),0))</f>
        <v>0</v>
      </c>
      <c r="T322" s="2">
        <f t="shared" si="103"/>
        <v>320</v>
      </c>
      <c r="U322">
        <f t="shared" si="92"/>
        <v>4</v>
      </c>
      <c r="V322" s="2">
        <f t="shared" si="93"/>
        <v>1</v>
      </c>
      <c r="W322" s="2">
        <f t="shared" si="94"/>
        <v>1</v>
      </c>
      <c r="X322" s="6" t="b">
        <f t="shared" si="95"/>
        <v>1</v>
      </c>
      <c r="Y322" s="6">
        <f>IF(OR(U322=6,U322=7),0,IF(NOT(X322),0,IF(T322&lt;=$T$1,HLOOKUP(U322,Ouderschapsverlof!$S$55:$W$57,3,FALSE),0)))</f>
        <v>0</v>
      </c>
      <c r="Z322" s="6">
        <f>IF(OR(U322=6,U322=7),0,IF(NOT(X322),IF(T322&lt;=$T$1,HLOOKUP(U322,Ouderschapsverlof!$S$55:$W$57,3,FALSE),0),0))</f>
        <v>0</v>
      </c>
      <c r="AB322" s="2">
        <f t="shared" si="104"/>
        <v>320</v>
      </c>
      <c r="AC322">
        <f t="shared" si="96"/>
        <v>4</v>
      </c>
      <c r="AD322" s="2">
        <f t="shared" si="97"/>
        <v>1</v>
      </c>
      <c r="AE322" s="2">
        <f t="shared" si="98"/>
        <v>1</v>
      </c>
      <c r="AF322" s="6" t="b">
        <f t="shared" si="99"/>
        <v>1</v>
      </c>
      <c r="AG322" s="6">
        <f>IF(OR(AC322=6,AC322=7),0,IF(NOT(AF322),0,IF(AB322&lt;=$AB$1,HLOOKUP(AC322,Ouderschapsverlof!$S$67:$W$69,3,FALSE),0)))</f>
        <v>0</v>
      </c>
      <c r="AH322" s="6">
        <f>IF(OR(AC322=6,AC322=7),0,IF(NOT(AF322),IF(AB322&lt;=$AB$1,HLOOKUP(AC322,Ouderschapsverlof!$S$67:$W$69,3,FALSE),0),0))</f>
        <v>0</v>
      </c>
    </row>
    <row r="323" spans="1:34" x14ac:dyDescent="0.3">
      <c r="A323" s="2">
        <f t="shared" si="100"/>
        <v>321</v>
      </c>
      <c r="B323">
        <f t="shared" si="101"/>
        <v>5</v>
      </c>
      <c r="C323" s="2">
        <f t="shared" ref="C323:C386" si="105">VLOOKUP(A323,$I$1:$I$61,1)</f>
        <v>1</v>
      </c>
      <c r="D323" s="2">
        <f t="shared" ref="D323:D386" si="106">VLOOKUP(A323,$I$1:$J$61,2)</f>
        <v>1</v>
      </c>
      <c r="E323" s="6" t="b">
        <f t="shared" ref="E323:E386" si="107">IF(AND(A323&gt;=C323,A323&lt;=D323),FALSE,TRUE)</f>
        <v>1</v>
      </c>
      <c r="F323" s="6">
        <f>IF(OR(B323=6,B323=7),0,IF(NOT(E323),0,IF(A323&lt;=$A$1,HLOOKUP(B323,Ouderschapsverlof!$S$28:$W$30,3,FALSE),0)))</f>
        <v>0</v>
      </c>
      <c r="G323" s="6">
        <f>IF(OR(B323=6,B323=7),0,IF(NOT(E323),IF(A323&lt;=$A$1,HLOOKUP(B323,Ouderschapsverlof!$S$28:$W$30,3,FALSE),0),0))</f>
        <v>0</v>
      </c>
      <c r="H323" s="7">
        <f t="shared" ref="H323:H386" si="108">IF(ISNUMBER(I323),IF(J323&lt;J322,1,0),0)</f>
        <v>0</v>
      </c>
      <c r="L323" s="2">
        <f t="shared" si="102"/>
        <v>321</v>
      </c>
      <c r="M323">
        <f t="shared" ref="M323:M386" si="109">WEEKDAY(L323,2)</f>
        <v>5</v>
      </c>
      <c r="N323" s="2">
        <f t="shared" ref="N323:N386" si="110">VLOOKUP(L323,$I$1:$I$61,1)</f>
        <v>1</v>
      </c>
      <c r="O323" s="2">
        <f t="shared" ref="O323:O386" si="111">VLOOKUP(L323,$I$1:$J$61,2)</f>
        <v>1</v>
      </c>
      <c r="P323" s="6" t="b">
        <f t="shared" ref="P323:P386" si="112">IF(AND(L323&gt;=N323,L323&lt;=O323),FALSE,TRUE)</f>
        <v>1</v>
      </c>
      <c r="Q323" s="6">
        <f>IF(OR(M323=6,M323=7),0,IF(NOT(P323),0,IF(L323&lt;=$L$1,HLOOKUP(M323,Ouderschapsverlof!$S$40:$W$43,3,FALSE),0)))</f>
        <v>0</v>
      </c>
      <c r="R323" s="6">
        <f>IF(OR(M323=6,M323=7),0,IF(NOT(P323),IF(L323&lt;=$L$1,HLOOKUP(M323,Ouderschapsverlof!$S$40:$W$43,3,FALSE),0),0))</f>
        <v>0</v>
      </c>
      <c r="T323" s="2">
        <f t="shared" si="103"/>
        <v>321</v>
      </c>
      <c r="U323">
        <f t="shared" ref="U323:U386" si="113">WEEKDAY(T323,2)</f>
        <v>5</v>
      </c>
      <c r="V323" s="2">
        <f t="shared" ref="V323:V386" si="114">VLOOKUP(T323,$I$1:$I$61,1)</f>
        <v>1</v>
      </c>
      <c r="W323" s="2">
        <f t="shared" ref="W323:W386" si="115">VLOOKUP(T323,$I$1:$J$61,2)</f>
        <v>1</v>
      </c>
      <c r="X323" s="6" t="b">
        <f t="shared" ref="X323:X386" si="116">IF(AND(T323&gt;=V323,T323&lt;=W323),FALSE,TRUE)</f>
        <v>1</v>
      </c>
      <c r="Y323" s="6">
        <f>IF(OR(U323=6,U323=7),0,IF(NOT(X323),0,IF(T323&lt;=$T$1,HLOOKUP(U323,Ouderschapsverlof!$S$55:$W$57,3,FALSE),0)))</f>
        <v>0</v>
      </c>
      <c r="Z323" s="6">
        <f>IF(OR(U323=6,U323=7),0,IF(NOT(X323),IF(T323&lt;=$T$1,HLOOKUP(U323,Ouderschapsverlof!$S$55:$W$57,3,FALSE),0),0))</f>
        <v>0</v>
      </c>
      <c r="AB323" s="2">
        <f t="shared" si="104"/>
        <v>321</v>
      </c>
      <c r="AC323">
        <f t="shared" ref="AC323:AC386" si="117">WEEKDAY(AB323,2)</f>
        <v>5</v>
      </c>
      <c r="AD323" s="2">
        <f t="shared" ref="AD323:AD386" si="118">VLOOKUP(AB323,$I$1:$I$61,1)</f>
        <v>1</v>
      </c>
      <c r="AE323" s="2">
        <f t="shared" ref="AE323:AE386" si="119">VLOOKUP(AB323,$I$1:$J$61,2)</f>
        <v>1</v>
      </c>
      <c r="AF323" s="6" t="b">
        <f t="shared" ref="AF323:AF386" si="120">IF(AND(AB323&gt;=AD323,AB323&lt;=AE323),FALSE,TRUE)</f>
        <v>1</v>
      </c>
      <c r="AG323" s="6">
        <f>IF(OR(AC323=6,AC323=7),0,IF(NOT(AF323),0,IF(AB323&lt;=$AB$1,HLOOKUP(AC323,Ouderschapsverlof!$S$67:$W$69,3,FALSE),0)))</f>
        <v>0</v>
      </c>
      <c r="AH323" s="6">
        <f>IF(OR(AC323=6,AC323=7),0,IF(NOT(AF323),IF(AB323&lt;=$AB$1,HLOOKUP(AC323,Ouderschapsverlof!$S$67:$W$69,3,FALSE),0),0))</f>
        <v>0</v>
      </c>
    </row>
    <row r="324" spans="1:34" x14ac:dyDescent="0.3">
      <c r="A324" s="2">
        <f t="shared" ref="A324:A387" si="121">A323+1</f>
        <v>322</v>
      </c>
      <c r="B324">
        <f t="shared" ref="B324:B387" si="122">WEEKDAY(A324,2)</f>
        <v>6</v>
      </c>
      <c r="C324" s="2">
        <f t="shared" si="105"/>
        <v>1</v>
      </c>
      <c r="D324" s="2">
        <f t="shared" si="106"/>
        <v>1</v>
      </c>
      <c r="E324" s="6" t="b">
        <f t="shared" si="107"/>
        <v>1</v>
      </c>
      <c r="F324" s="6">
        <f>IF(OR(B324=6,B324=7),0,IF(NOT(E324),0,IF(A324&lt;=$A$1,HLOOKUP(B324,Ouderschapsverlof!$S$28:$W$30,3,FALSE),0)))</f>
        <v>0</v>
      </c>
      <c r="G324" s="6">
        <f>IF(OR(B324=6,B324=7),0,IF(NOT(E324),IF(A324&lt;=$A$1,HLOOKUP(B324,Ouderschapsverlof!$S$28:$W$30,3,FALSE),0),0))</f>
        <v>0</v>
      </c>
      <c r="H324" s="7">
        <f t="shared" si="108"/>
        <v>0</v>
      </c>
      <c r="L324" s="2">
        <f t="shared" ref="L324:L387" si="123">L323+1</f>
        <v>322</v>
      </c>
      <c r="M324">
        <f t="shared" si="109"/>
        <v>6</v>
      </c>
      <c r="N324" s="2">
        <f t="shared" si="110"/>
        <v>1</v>
      </c>
      <c r="O324" s="2">
        <f t="shared" si="111"/>
        <v>1</v>
      </c>
      <c r="P324" s="6" t="b">
        <f t="shared" si="112"/>
        <v>1</v>
      </c>
      <c r="Q324" s="6">
        <f>IF(OR(M324=6,M324=7),0,IF(NOT(P324),0,IF(L324&lt;=$L$1,HLOOKUP(M324,Ouderschapsverlof!$S$40:$W$43,3,FALSE),0)))</f>
        <v>0</v>
      </c>
      <c r="R324" s="6">
        <f>IF(OR(M324=6,M324=7),0,IF(NOT(P324),IF(L324&lt;=$L$1,HLOOKUP(M324,Ouderschapsverlof!$S$40:$W$43,3,FALSE),0),0))</f>
        <v>0</v>
      </c>
      <c r="T324" s="2">
        <f t="shared" ref="T324:T387" si="124">+T323+1</f>
        <v>322</v>
      </c>
      <c r="U324">
        <f t="shared" si="113"/>
        <v>6</v>
      </c>
      <c r="V324" s="2">
        <f t="shared" si="114"/>
        <v>1</v>
      </c>
      <c r="W324" s="2">
        <f t="shared" si="115"/>
        <v>1</v>
      </c>
      <c r="X324" s="6" t="b">
        <f t="shared" si="116"/>
        <v>1</v>
      </c>
      <c r="Y324" s="6">
        <f>IF(OR(U324=6,U324=7),0,IF(NOT(X324),0,IF(T324&lt;=$T$1,HLOOKUP(U324,Ouderschapsverlof!$S$55:$W$57,3,FALSE),0)))</f>
        <v>0</v>
      </c>
      <c r="Z324" s="6">
        <f>IF(OR(U324=6,U324=7),0,IF(NOT(X324),IF(T324&lt;=$T$1,HLOOKUP(U324,Ouderschapsverlof!$S$55:$W$57,3,FALSE),0),0))</f>
        <v>0</v>
      </c>
      <c r="AB324" s="2">
        <f t="shared" ref="AB324:AB387" si="125">+AB323+1</f>
        <v>322</v>
      </c>
      <c r="AC324">
        <f t="shared" si="117"/>
        <v>6</v>
      </c>
      <c r="AD324" s="2">
        <f t="shared" si="118"/>
        <v>1</v>
      </c>
      <c r="AE324" s="2">
        <f t="shared" si="119"/>
        <v>1</v>
      </c>
      <c r="AF324" s="6" t="b">
        <f t="shared" si="120"/>
        <v>1</v>
      </c>
      <c r="AG324" s="6">
        <f>IF(OR(AC324=6,AC324=7),0,IF(NOT(AF324),0,IF(AB324&lt;=$AB$1,HLOOKUP(AC324,Ouderschapsverlof!$S$67:$W$69,3,FALSE),0)))</f>
        <v>0</v>
      </c>
      <c r="AH324" s="6">
        <f>IF(OR(AC324=6,AC324=7),0,IF(NOT(AF324),IF(AB324&lt;=$AB$1,HLOOKUP(AC324,Ouderschapsverlof!$S$67:$W$69,3,FALSE),0),0))</f>
        <v>0</v>
      </c>
    </row>
    <row r="325" spans="1:34" x14ac:dyDescent="0.3">
      <c r="A325" s="2">
        <f t="shared" si="121"/>
        <v>323</v>
      </c>
      <c r="B325">
        <f t="shared" si="122"/>
        <v>7</v>
      </c>
      <c r="C325" s="2">
        <f t="shared" si="105"/>
        <v>1</v>
      </c>
      <c r="D325" s="2">
        <f t="shared" si="106"/>
        <v>1</v>
      </c>
      <c r="E325" s="6" t="b">
        <f t="shared" si="107"/>
        <v>1</v>
      </c>
      <c r="F325" s="6">
        <f>IF(OR(B325=6,B325=7),0,IF(NOT(E325),0,IF(A325&lt;=$A$1,HLOOKUP(B325,Ouderschapsverlof!$S$28:$W$30,3,FALSE),0)))</f>
        <v>0</v>
      </c>
      <c r="G325" s="6">
        <f>IF(OR(B325=6,B325=7),0,IF(NOT(E325),IF(A325&lt;=$A$1,HLOOKUP(B325,Ouderschapsverlof!$S$28:$W$30,3,FALSE),0),0))</f>
        <v>0</v>
      </c>
      <c r="H325" s="7">
        <f t="shared" si="108"/>
        <v>0</v>
      </c>
      <c r="L325" s="2">
        <f t="shared" si="123"/>
        <v>323</v>
      </c>
      <c r="M325">
        <f t="shared" si="109"/>
        <v>7</v>
      </c>
      <c r="N325" s="2">
        <f t="shared" si="110"/>
        <v>1</v>
      </c>
      <c r="O325" s="2">
        <f t="shared" si="111"/>
        <v>1</v>
      </c>
      <c r="P325" s="6" t="b">
        <f t="shared" si="112"/>
        <v>1</v>
      </c>
      <c r="Q325" s="6">
        <f>IF(OR(M325=6,M325=7),0,IF(NOT(P325),0,IF(L325&lt;=$L$1,HLOOKUP(M325,Ouderschapsverlof!$S$40:$W$43,3,FALSE),0)))</f>
        <v>0</v>
      </c>
      <c r="R325" s="6">
        <f>IF(OR(M325=6,M325=7),0,IF(NOT(P325),IF(L325&lt;=$L$1,HLOOKUP(M325,Ouderschapsverlof!$S$40:$W$43,3,FALSE),0),0))</f>
        <v>0</v>
      </c>
      <c r="T325" s="2">
        <f t="shared" si="124"/>
        <v>323</v>
      </c>
      <c r="U325">
        <f t="shared" si="113"/>
        <v>7</v>
      </c>
      <c r="V325" s="2">
        <f t="shared" si="114"/>
        <v>1</v>
      </c>
      <c r="W325" s="2">
        <f t="shared" si="115"/>
        <v>1</v>
      </c>
      <c r="X325" s="6" t="b">
        <f t="shared" si="116"/>
        <v>1</v>
      </c>
      <c r="Y325" s="6">
        <f>IF(OR(U325=6,U325=7),0,IF(NOT(X325),0,IF(T325&lt;=$T$1,HLOOKUP(U325,Ouderschapsverlof!$S$55:$W$57,3,FALSE),0)))</f>
        <v>0</v>
      </c>
      <c r="Z325" s="6">
        <f>IF(OR(U325=6,U325=7),0,IF(NOT(X325),IF(T325&lt;=$T$1,HLOOKUP(U325,Ouderschapsverlof!$S$55:$W$57,3,FALSE),0),0))</f>
        <v>0</v>
      </c>
      <c r="AB325" s="2">
        <f t="shared" si="125"/>
        <v>323</v>
      </c>
      <c r="AC325">
        <f t="shared" si="117"/>
        <v>7</v>
      </c>
      <c r="AD325" s="2">
        <f t="shared" si="118"/>
        <v>1</v>
      </c>
      <c r="AE325" s="2">
        <f t="shared" si="119"/>
        <v>1</v>
      </c>
      <c r="AF325" s="6" t="b">
        <f t="shared" si="120"/>
        <v>1</v>
      </c>
      <c r="AG325" s="6">
        <f>IF(OR(AC325=6,AC325=7),0,IF(NOT(AF325),0,IF(AB325&lt;=$AB$1,HLOOKUP(AC325,Ouderschapsverlof!$S$67:$W$69,3,FALSE),0)))</f>
        <v>0</v>
      </c>
      <c r="AH325" s="6">
        <f>IF(OR(AC325=6,AC325=7),0,IF(NOT(AF325),IF(AB325&lt;=$AB$1,HLOOKUP(AC325,Ouderschapsverlof!$S$67:$W$69,3,FALSE),0),0))</f>
        <v>0</v>
      </c>
    </row>
    <row r="326" spans="1:34" x14ac:dyDescent="0.3">
      <c r="A326" s="2">
        <f t="shared" si="121"/>
        <v>324</v>
      </c>
      <c r="B326">
        <f t="shared" si="122"/>
        <v>1</v>
      </c>
      <c r="C326" s="2">
        <f t="shared" si="105"/>
        <v>1</v>
      </c>
      <c r="D326" s="2">
        <f t="shared" si="106"/>
        <v>1</v>
      </c>
      <c r="E326" s="6" t="b">
        <f t="shared" si="107"/>
        <v>1</v>
      </c>
      <c r="F326" s="6">
        <f>IF(OR(B326=6,B326=7),0,IF(NOT(E326),0,IF(A326&lt;=$A$1,HLOOKUP(B326,Ouderschapsverlof!$S$28:$W$30,3,FALSE),0)))</f>
        <v>0</v>
      </c>
      <c r="G326" s="6">
        <f>IF(OR(B326=6,B326=7),0,IF(NOT(E326),IF(A326&lt;=$A$1,HLOOKUP(B326,Ouderschapsverlof!$S$28:$W$30,3,FALSE),0),0))</f>
        <v>0</v>
      </c>
      <c r="H326" s="7">
        <f t="shared" si="108"/>
        <v>0</v>
      </c>
      <c r="L326" s="2">
        <f t="shared" si="123"/>
        <v>324</v>
      </c>
      <c r="M326">
        <f t="shared" si="109"/>
        <v>1</v>
      </c>
      <c r="N326" s="2">
        <f t="shared" si="110"/>
        <v>1</v>
      </c>
      <c r="O326" s="2">
        <f t="shared" si="111"/>
        <v>1</v>
      </c>
      <c r="P326" s="6" t="b">
        <f t="shared" si="112"/>
        <v>1</v>
      </c>
      <c r="Q326" s="6">
        <f>IF(OR(M326=6,M326=7),0,IF(NOT(P326),0,IF(L326&lt;=$L$1,HLOOKUP(M326,Ouderschapsverlof!$S$40:$W$43,3,FALSE),0)))</f>
        <v>0</v>
      </c>
      <c r="R326" s="6">
        <f>IF(OR(M326=6,M326=7),0,IF(NOT(P326),IF(L326&lt;=$L$1,HLOOKUP(M326,Ouderschapsverlof!$S$40:$W$43,3,FALSE),0),0))</f>
        <v>0</v>
      </c>
      <c r="T326" s="2">
        <f t="shared" si="124"/>
        <v>324</v>
      </c>
      <c r="U326">
        <f t="shared" si="113"/>
        <v>1</v>
      </c>
      <c r="V326" s="2">
        <f t="shared" si="114"/>
        <v>1</v>
      </c>
      <c r="W326" s="2">
        <f t="shared" si="115"/>
        <v>1</v>
      </c>
      <c r="X326" s="6" t="b">
        <f t="shared" si="116"/>
        <v>1</v>
      </c>
      <c r="Y326" s="6">
        <f>IF(OR(U326=6,U326=7),0,IF(NOT(X326),0,IF(T326&lt;=$T$1,HLOOKUP(U326,Ouderschapsverlof!$S$55:$W$57,3,FALSE),0)))</f>
        <v>0</v>
      </c>
      <c r="Z326" s="6">
        <f>IF(OR(U326=6,U326=7),0,IF(NOT(X326),IF(T326&lt;=$T$1,HLOOKUP(U326,Ouderschapsverlof!$S$55:$W$57,3,FALSE),0),0))</f>
        <v>0</v>
      </c>
      <c r="AB326" s="2">
        <f t="shared" si="125"/>
        <v>324</v>
      </c>
      <c r="AC326">
        <f t="shared" si="117"/>
        <v>1</v>
      </c>
      <c r="AD326" s="2">
        <f t="shared" si="118"/>
        <v>1</v>
      </c>
      <c r="AE326" s="2">
        <f t="shared" si="119"/>
        <v>1</v>
      </c>
      <c r="AF326" s="6" t="b">
        <f t="shared" si="120"/>
        <v>1</v>
      </c>
      <c r="AG326" s="6">
        <f>IF(OR(AC326=6,AC326=7),0,IF(NOT(AF326),0,IF(AB326&lt;=$AB$1,HLOOKUP(AC326,Ouderschapsverlof!$S$67:$W$69,3,FALSE),0)))</f>
        <v>0</v>
      </c>
      <c r="AH326" s="6">
        <f>IF(OR(AC326=6,AC326=7),0,IF(NOT(AF326),IF(AB326&lt;=$AB$1,HLOOKUP(AC326,Ouderschapsverlof!$S$67:$W$69,3,FALSE),0),0))</f>
        <v>0</v>
      </c>
    </row>
    <row r="327" spans="1:34" x14ac:dyDescent="0.3">
      <c r="A327" s="2">
        <f t="shared" si="121"/>
        <v>325</v>
      </c>
      <c r="B327">
        <f t="shared" si="122"/>
        <v>2</v>
      </c>
      <c r="C327" s="2">
        <f t="shared" si="105"/>
        <v>1</v>
      </c>
      <c r="D327" s="2">
        <f t="shared" si="106"/>
        <v>1</v>
      </c>
      <c r="E327" s="6" t="b">
        <f t="shared" si="107"/>
        <v>1</v>
      </c>
      <c r="F327" s="6">
        <f>IF(OR(B327=6,B327=7),0,IF(NOT(E327),0,IF(A327&lt;=$A$1,HLOOKUP(B327,Ouderschapsverlof!$S$28:$W$30,3,FALSE),0)))</f>
        <v>0</v>
      </c>
      <c r="G327" s="6">
        <f>IF(OR(B327=6,B327=7),0,IF(NOT(E327),IF(A327&lt;=$A$1,HLOOKUP(B327,Ouderschapsverlof!$S$28:$W$30,3,FALSE),0),0))</f>
        <v>0</v>
      </c>
      <c r="H327" s="7">
        <f t="shared" si="108"/>
        <v>0</v>
      </c>
      <c r="L327" s="2">
        <f t="shared" si="123"/>
        <v>325</v>
      </c>
      <c r="M327">
        <f t="shared" si="109"/>
        <v>2</v>
      </c>
      <c r="N327" s="2">
        <f t="shared" si="110"/>
        <v>1</v>
      </c>
      <c r="O327" s="2">
        <f t="shared" si="111"/>
        <v>1</v>
      </c>
      <c r="P327" s="6" t="b">
        <f t="shared" si="112"/>
        <v>1</v>
      </c>
      <c r="Q327" s="6">
        <f>IF(OR(M327=6,M327=7),0,IF(NOT(P327),0,IF(L327&lt;=$L$1,HLOOKUP(M327,Ouderschapsverlof!$S$40:$W$43,3,FALSE),0)))</f>
        <v>0</v>
      </c>
      <c r="R327" s="6">
        <f>IF(OR(M327=6,M327=7),0,IF(NOT(P327),IF(L327&lt;=$L$1,HLOOKUP(M327,Ouderschapsverlof!$S$40:$W$43,3,FALSE),0),0))</f>
        <v>0</v>
      </c>
      <c r="T327" s="2">
        <f t="shared" si="124"/>
        <v>325</v>
      </c>
      <c r="U327">
        <f t="shared" si="113"/>
        <v>2</v>
      </c>
      <c r="V327" s="2">
        <f t="shared" si="114"/>
        <v>1</v>
      </c>
      <c r="W327" s="2">
        <f t="shared" si="115"/>
        <v>1</v>
      </c>
      <c r="X327" s="6" t="b">
        <f t="shared" si="116"/>
        <v>1</v>
      </c>
      <c r="Y327" s="6">
        <f>IF(OR(U327=6,U327=7),0,IF(NOT(X327),0,IF(T327&lt;=$T$1,HLOOKUP(U327,Ouderschapsverlof!$S$55:$W$57,3,FALSE),0)))</f>
        <v>0</v>
      </c>
      <c r="Z327" s="6">
        <f>IF(OR(U327=6,U327=7),0,IF(NOT(X327),IF(T327&lt;=$T$1,HLOOKUP(U327,Ouderschapsverlof!$S$55:$W$57,3,FALSE),0),0))</f>
        <v>0</v>
      </c>
      <c r="AB327" s="2">
        <f t="shared" si="125"/>
        <v>325</v>
      </c>
      <c r="AC327">
        <f t="shared" si="117"/>
        <v>2</v>
      </c>
      <c r="AD327" s="2">
        <f t="shared" si="118"/>
        <v>1</v>
      </c>
      <c r="AE327" s="2">
        <f t="shared" si="119"/>
        <v>1</v>
      </c>
      <c r="AF327" s="6" t="b">
        <f t="shared" si="120"/>
        <v>1</v>
      </c>
      <c r="AG327" s="6">
        <f>IF(OR(AC327=6,AC327=7),0,IF(NOT(AF327),0,IF(AB327&lt;=$AB$1,HLOOKUP(AC327,Ouderschapsverlof!$S$67:$W$69,3,FALSE),0)))</f>
        <v>0</v>
      </c>
      <c r="AH327" s="6">
        <f>IF(OR(AC327=6,AC327=7),0,IF(NOT(AF327),IF(AB327&lt;=$AB$1,HLOOKUP(AC327,Ouderschapsverlof!$S$67:$W$69,3,FALSE),0),0))</f>
        <v>0</v>
      </c>
    </row>
    <row r="328" spans="1:34" x14ac:dyDescent="0.3">
      <c r="A328" s="2">
        <f t="shared" si="121"/>
        <v>326</v>
      </c>
      <c r="B328">
        <f t="shared" si="122"/>
        <v>3</v>
      </c>
      <c r="C328" s="2">
        <f t="shared" si="105"/>
        <v>1</v>
      </c>
      <c r="D328" s="2">
        <f t="shared" si="106"/>
        <v>1</v>
      </c>
      <c r="E328" s="6" t="b">
        <f t="shared" si="107"/>
        <v>1</v>
      </c>
      <c r="F328" s="6">
        <f>IF(OR(B328=6,B328=7),0,IF(NOT(E328),0,IF(A328&lt;=$A$1,HLOOKUP(B328,Ouderschapsverlof!$S$28:$W$30,3,FALSE),0)))</f>
        <v>0</v>
      </c>
      <c r="G328" s="6">
        <f>IF(OR(B328=6,B328=7),0,IF(NOT(E328),IF(A328&lt;=$A$1,HLOOKUP(B328,Ouderschapsverlof!$S$28:$W$30,3,FALSE),0),0))</f>
        <v>0</v>
      </c>
      <c r="H328" s="7">
        <f t="shared" si="108"/>
        <v>0</v>
      </c>
      <c r="L328" s="2">
        <f t="shared" si="123"/>
        <v>326</v>
      </c>
      <c r="M328">
        <f t="shared" si="109"/>
        <v>3</v>
      </c>
      <c r="N328" s="2">
        <f t="shared" si="110"/>
        <v>1</v>
      </c>
      <c r="O328" s="2">
        <f t="shared" si="111"/>
        <v>1</v>
      </c>
      <c r="P328" s="6" t="b">
        <f t="shared" si="112"/>
        <v>1</v>
      </c>
      <c r="Q328" s="6">
        <f>IF(OR(M328=6,M328=7),0,IF(NOT(P328),0,IF(L328&lt;=$L$1,HLOOKUP(M328,Ouderschapsverlof!$S$40:$W$43,3,FALSE),0)))</f>
        <v>0</v>
      </c>
      <c r="R328" s="6">
        <f>IF(OR(M328=6,M328=7),0,IF(NOT(P328),IF(L328&lt;=$L$1,HLOOKUP(M328,Ouderschapsverlof!$S$40:$W$43,3,FALSE),0),0))</f>
        <v>0</v>
      </c>
      <c r="T328" s="2">
        <f t="shared" si="124"/>
        <v>326</v>
      </c>
      <c r="U328">
        <f t="shared" si="113"/>
        <v>3</v>
      </c>
      <c r="V328" s="2">
        <f t="shared" si="114"/>
        <v>1</v>
      </c>
      <c r="W328" s="2">
        <f t="shared" si="115"/>
        <v>1</v>
      </c>
      <c r="X328" s="6" t="b">
        <f t="shared" si="116"/>
        <v>1</v>
      </c>
      <c r="Y328" s="6">
        <f>IF(OR(U328=6,U328=7),0,IF(NOT(X328),0,IF(T328&lt;=$T$1,HLOOKUP(U328,Ouderschapsverlof!$S$55:$W$57,3,FALSE),0)))</f>
        <v>0</v>
      </c>
      <c r="Z328" s="6">
        <f>IF(OR(U328=6,U328=7),0,IF(NOT(X328),IF(T328&lt;=$T$1,HLOOKUP(U328,Ouderschapsverlof!$S$55:$W$57,3,FALSE),0),0))</f>
        <v>0</v>
      </c>
      <c r="AB328" s="2">
        <f t="shared" si="125"/>
        <v>326</v>
      </c>
      <c r="AC328">
        <f t="shared" si="117"/>
        <v>3</v>
      </c>
      <c r="AD328" s="2">
        <f t="shared" si="118"/>
        <v>1</v>
      </c>
      <c r="AE328" s="2">
        <f t="shared" si="119"/>
        <v>1</v>
      </c>
      <c r="AF328" s="6" t="b">
        <f t="shared" si="120"/>
        <v>1</v>
      </c>
      <c r="AG328" s="6">
        <f>IF(OR(AC328=6,AC328=7),0,IF(NOT(AF328),0,IF(AB328&lt;=$AB$1,HLOOKUP(AC328,Ouderschapsverlof!$S$67:$W$69,3,FALSE),0)))</f>
        <v>0</v>
      </c>
      <c r="AH328" s="6">
        <f>IF(OR(AC328=6,AC328=7),0,IF(NOT(AF328),IF(AB328&lt;=$AB$1,HLOOKUP(AC328,Ouderschapsverlof!$S$67:$W$69,3,FALSE),0),0))</f>
        <v>0</v>
      </c>
    </row>
    <row r="329" spans="1:34" x14ac:dyDescent="0.3">
      <c r="A329" s="2">
        <f t="shared" si="121"/>
        <v>327</v>
      </c>
      <c r="B329">
        <f t="shared" si="122"/>
        <v>4</v>
      </c>
      <c r="C329" s="2">
        <f t="shared" si="105"/>
        <v>1</v>
      </c>
      <c r="D329" s="2">
        <f t="shared" si="106"/>
        <v>1</v>
      </c>
      <c r="E329" s="6" t="b">
        <f t="shared" si="107"/>
        <v>1</v>
      </c>
      <c r="F329" s="6">
        <f>IF(OR(B329=6,B329=7),0,IF(NOT(E329),0,IF(A329&lt;=$A$1,HLOOKUP(B329,Ouderschapsverlof!$S$28:$W$30,3,FALSE),0)))</f>
        <v>0</v>
      </c>
      <c r="G329" s="6">
        <f>IF(OR(B329=6,B329=7),0,IF(NOT(E329),IF(A329&lt;=$A$1,HLOOKUP(B329,Ouderschapsverlof!$S$28:$W$30,3,FALSE),0),0))</f>
        <v>0</v>
      </c>
      <c r="H329" s="7">
        <f t="shared" si="108"/>
        <v>0</v>
      </c>
      <c r="L329" s="2">
        <f t="shared" si="123"/>
        <v>327</v>
      </c>
      <c r="M329">
        <f t="shared" si="109"/>
        <v>4</v>
      </c>
      <c r="N329" s="2">
        <f t="shared" si="110"/>
        <v>1</v>
      </c>
      <c r="O329" s="2">
        <f t="shared" si="111"/>
        <v>1</v>
      </c>
      <c r="P329" s="6" t="b">
        <f t="shared" si="112"/>
        <v>1</v>
      </c>
      <c r="Q329" s="6">
        <f>IF(OR(M329=6,M329=7),0,IF(NOT(P329),0,IF(L329&lt;=$L$1,HLOOKUP(M329,Ouderschapsverlof!$S$40:$W$43,3,FALSE),0)))</f>
        <v>0</v>
      </c>
      <c r="R329" s="6">
        <f>IF(OR(M329=6,M329=7),0,IF(NOT(P329),IF(L329&lt;=$L$1,HLOOKUP(M329,Ouderschapsverlof!$S$40:$W$43,3,FALSE),0),0))</f>
        <v>0</v>
      </c>
      <c r="T329" s="2">
        <f t="shared" si="124"/>
        <v>327</v>
      </c>
      <c r="U329">
        <f t="shared" si="113"/>
        <v>4</v>
      </c>
      <c r="V329" s="2">
        <f t="shared" si="114"/>
        <v>1</v>
      </c>
      <c r="W329" s="2">
        <f t="shared" si="115"/>
        <v>1</v>
      </c>
      <c r="X329" s="6" t="b">
        <f t="shared" si="116"/>
        <v>1</v>
      </c>
      <c r="Y329" s="6">
        <f>IF(OR(U329=6,U329=7),0,IF(NOT(X329),0,IF(T329&lt;=$T$1,HLOOKUP(U329,Ouderschapsverlof!$S$55:$W$57,3,FALSE),0)))</f>
        <v>0</v>
      </c>
      <c r="Z329" s="6">
        <f>IF(OR(U329=6,U329=7),0,IF(NOT(X329),IF(T329&lt;=$T$1,HLOOKUP(U329,Ouderschapsverlof!$S$55:$W$57,3,FALSE),0),0))</f>
        <v>0</v>
      </c>
      <c r="AB329" s="2">
        <f t="shared" si="125"/>
        <v>327</v>
      </c>
      <c r="AC329">
        <f t="shared" si="117"/>
        <v>4</v>
      </c>
      <c r="AD329" s="2">
        <f t="shared" si="118"/>
        <v>1</v>
      </c>
      <c r="AE329" s="2">
        <f t="shared" si="119"/>
        <v>1</v>
      </c>
      <c r="AF329" s="6" t="b">
        <f t="shared" si="120"/>
        <v>1</v>
      </c>
      <c r="AG329" s="6">
        <f>IF(OR(AC329=6,AC329=7),0,IF(NOT(AF329),0,IF(AB329&lt;=$AB$1,HLOOKUP(AC329,Ouderschapsverlof!$S$67:$W$69,3,FALSE),0)))</f>
        <v>0</v>
      </c>
      <c r="AH329" s="6">
        <f>IF(OR(AC329=6,AC329=7),0,IF(NOT(AF329),IF(AB329&lt;=$AB$1,HLOOKUP(AC329,Ouderschapsverlof!$S$67:$W$69,3,FALSE),0),0))</f>
        <v>0</v>
      </c>
    </row>
    <row r="330" spans="1:34" x14ac:dyDescent="0.3">
      <c r="A330" s="2">
        <f t="shared" si="121"/>
        <v>328</v>
      </c>
      <c r="B330">
        <f t="shared" si="122"/>
        <v>5</v>
      </c>
      <c r="C330" s="2">
        <f t="shared" si="105"/>
        <v>1</v>
      </c>
      <c r="D330" s="2">
        <f t="shared" si="106"/>
        <v>1</v>
      </c>
      <c r="E330" s="6" t="b">
        <f t="shared" si="107"/>
        <v>1</v>
      </c>
      <c r="F330" s="6">
        <f>IF(OR(B330=6,B330=7),0,IF(NOT(E330),0,IF(A330&lt;=$A$1,HLOOKUP(B330,Ouderschapsverlof!$S$28:$W$30,3,FALSE),0)))</f>
        <v>0</v>
      </c>
      <c r="G330" s="6">
        <f>IF(OR(B330=6,B330=7),0,IF(NOT(E330),IF(A330&lt;=$A$1,HLOOKUP(B330,Ouderschapsverlof!$S$28:$W$30,3,FALSE),0),0))</f>
        <v>0</v>
      </c>
      <c r="H330" s="7">
        <f t="shared" si="108"/>
        <v>0</v>
      </c>
      <c r="L330" s="2">
        <f t="shared" si="123"/>
        <v>328</v>
      </c>
      <c r="M330">
        <f t="shared" si="109"/>
        <v>5</v>
      </c>
      <c r="N330" s="2">
        <f t="shared" si="110"/>
        <v>1</v>
      </c>
      <c r="O330" s="2">
        <f t="shared" si="111"/>
        <v>1</v>
      </c>
      <c r="P330" s="6" t="b">
        <f t="shared" si="112"/>
        <v>1</v>
      </c>
      <c r="Q330" s="6">
        <f>IF(OR(M330=6,M330=7),0,IF(NOT(P330),0,IF(L330&lt;=$L$1,HLOOKUP(M330,Ouderschapsverlof!$S$40:$W$43,3,FALSE),0)))</f>
        <v>0</v>
      </c>
      <c r="R330" s="6">
        <f>IF(OR(M330=6,M330=7),0,IF(NOT(P330),IF(L330&lt;=$L$1,HLOOKUP(M330,Ouderschapsverlof!$S$40:$W$43,3,FALSE),0),0))</f>
        <v>0</v>
      </c>
      <c r="T330" s="2">
        <f t="shared" si="124"/>
        <v>328</v>
      </c>
      <c r="U330">
        <f t="shared" si="113"/>
        <v>5</v>
      </c>
      <c r="V330" s="2">
        <f t="shared" si="114"/>
        <v>1</v>
      </c>
      <c r="W330" s="2">
        <f t="shared" si="115"/>
        <v>1</v>
      </c>
      <c r="X330" s="6" t="b">
        <f t="shared" si="116"/>
        <v>1</v>
      </c>
      <c r="Y330" s="6">
        <f>IF(OR(U330=6,U330=7),0,IF(NOT(X330),0,IF(T330&lt;=$T$1,HLOOKUP(U330,Ouderschapsverlof!$S$55:$W$57,3,FALSE),0)))</f>
        <v>0</v>
      </c>
      <c r="Z330" s="6">
        <f>IF(OR(U330=6,U330=7),0,IF(NOT(X330),IF(T330&lt;=$T$1,HLOOKUP(U330,Ouderschapsverlof!$S$55:$W$57,3,FALSE),0),0))</f>
        <v>0</v>
      </c>
      <c r="AB330" s="2">
        <f t="shared" si="125"/>
        <v>328</v>
      </c>
      <c r="AC330">
        <f t="shared" si="117"/>
        <v>5</v>
      </c>
      <c r="AD330" s="2">
        <f t="shared" si="118"/>
        <v>1</v>
      </c>
      <c r="AE330" s="2">
        <f t="shared" si="119"/>
        <v>1</v>
      </c>
      <c r="AF330" s="6" t="b">
        <f t="shared" si="120"/>
        <v>1</v>
      </c>
      <c r="AG330" s="6">
        <f>IF(OR(AC330=6,AC330=7),0,IF(NOT(AF330),0,IF(AB330&lt;=$AB$1,HLOOKUP(AC330,Ouderschapsverlof!$S$67:$W$69,3,FALSE),0)))</f>
        <v>0</v>
      </c>
      <c r="AH330" s="6">
        <f>IF(OR(AC330=6,AC330=7),0,IF(NOT(AF330),IF(AB330&lt;=$AB$1,HLOOKUP(AC330,Ouderschapsverlof!$S$67:$W$69,3,FALSE),0),0))</f>
        <v>0</v>
      </c>
    </row>
    <row r="331" spans="1:34" x14ac:dyDescent="0.3">
      <c r="A331" s="2">
        <f t="shared" si="121"/>
        <v>329</v>
      </c>
      <c r="B331">
        <f t="shared" si="122"/>
        <v>6</v>
      </c>
      <c r="C331" s="2">
        <f t="shared" si="105"/>
        <v>1</v>
      </c>
      <c r="D331" s="2">
        <f t="shared" si="106"/>
        <v>1</v>
      </c>
      <c r="E331" s="6" t="b">
        <f t="shared" si="107"/>
        <v>1</v>
      </c>
      <c r="F331" s="6">
        <f>IF(OR(B331=6,B331=7),0,IF(NOT(E331),0,IF(A331&lt;=$A$1,HLOOKUP(B331,Ouderschapsverlof!$S$28:$W$30,3,FALSE),0)))</f>
        <v>0</v>
      </c>
      <c r="G331" s="6">
        <f>IF(OR(B331=6,B331=7),0,IF(NOT(E331),IF(A331&lt;=$A$1,HLOOKUP(B331,Ouderschapsverlof!$S$28:$W$30,3,FALSE),0),0))</f>
        <v>0</v>
      </c>
      <c r="H331" s="7">
        <f t="shared" si="108"/>
        <v>0</v>
      </c>
      <c r="L331" s="2">
        <f t="shared" si="123"/>
        <v>329</v>
      </c>
      <c r="M331">
        <f t="shared" si="109"/>
        <v>6</v>
      </c>
      <c r="N331" s="2">
        <f t="shared" si="110"/>
        <v>1</v>
      </c>
      <c r="O331" s="2">
        <f t="shared" si="111"/>
        <v>1</v>
      </c>
      <c r="P331" s="6" t="b">
        <f t="shared" si="112"/>
        <v>1</v>
      </c>
      <c r="Q331" s="6">
        <f>IF(OR(M331=6,M331=7),0,IF(NOT(P331),0,IF(L331&lt;=$L$1,HLOOKUP(M331,Ouderschapsverlof!$S$40:$W$43,3,FALSE),0)))</f>
        <v>0</v>
      </c>
      <c r="R331" s="6">
        <f>IF(OR(M331=6,M331=7),0,IF(NOT(P331),IF(L331&lt;=$L$1,HLOOKUP(M331,Ouderschapsverlof!$S$40:$W$43,3,FALSE),0),0))</f>
        <v>0</v>
      </c>
      <c r="T331" s="2">
        <f t="shared" si="124"/>
        <v>329</v>
      </c>
      <c r="U331">
        <f t="shared" si="113"/>
        <v>6</v>
      </c>
      <c r="V331" s="2">
        <f t="shared" si="114"/>
        <v>1</v>
      </c>
      <c r="W331" s="2">
        <f t="shared" si="115"/>
        <v>1</v>
      </c>
      <c r="X331" s="6" t="b">
        <f t="shared" si="116"/>
        <v>1</v>
      </c>
      <c r="Y331" s="6">
        <f>IF(OR(U331=6,U331=7),0,IF(NOT(X331),0,IF(T331&lt;=$T$1,HLOOKUP(U331,Ouderschapsverlof!$S$55:$W$57,3,FALSE),0)))</f>
        <v>0</v>
      </c>
      <c r="Z331" s="6">
        <f>IF(OR(U331=6,U331=7),0,IF(NOT(X331),IF(T331&lt;=$T$1,HLOOKUP(U331,Ouderschapsverlof!$S$55:$W$57,3,FALSE),0),0))</f>
        <v>0</v>
      </c>
      <c r="AB331" s="2">
        <f t="shared" si="125"/>
        <v>329</v>
      </c>
      <c r="AC331">
        <f t="shared" si="117"/>
        <v>6</v>
      </c>
      <c r="AD331" s="2">
        <f t="shared" si="118"/>
        <v>1</v>
      </c>
      <c r="AE331" s="2">
        <f t="shared" si="119"/>
        <v>1</v>
      </c>
      <c r="AF331" s="6" t="b">
        <f t="shared" si="120"/>
        <v>1</v>
      </c>
      <c r="AG331" s="6">
        <f>IF(OR(AC331=6,AC331=7),0,IF(NOT(AF331),0,IF(AB331&lt;=$AB$1,HLOOKUP(AC331,Ouderschapsverlof!$S$67:$W$69,3,FALSE),0)))</f>
        <v>0</v>
      </c>
      <c r="AH331" s="6">
        <f>IF(OR(AC331=6,AC331=7),0,IF(NOT(AF331),IF(AB331&lt;=$AB$1,HLOOKUP(AC331,Ouderschapsverlof!$S$67:$W$69,3,FALSE),0),0))</f>
        <v>0</v>
      </c>
    </row>
    <row r="332" spans="1:34" x14ac:dyDescent="0.3">
      <c r="A332" s="2">
        <f t="shared" si="121"/>
        <v>330</v>
      </c>
      <c r="B332">
        <f t="shared" si="122"/>
        <v>7</v>
      </c>
      <c r="C332" s="2">
        <f t="shared" si="105"/>
        <v>1</v>
      </c>
      <c r="D332" s="2">
        <f t="shared" si="106"/>
        <v>1</v>
      </c>
      <c r="E332" s="6" t="b">
        <f t="shared" si="107"/>
        <v>1</v>
      </c>
      <c r="F332" s="6">
        <f>IF(OR(B332=6,B332=7),0,IF(NOT(E332),0,IF(A332&lt;=$A$1,HLOOKUP(B332,Ouderschapsverlof!$S$28:$W$30,3,FALSE),0)))</f>
        <v>0</v>
      </c>
      <c r="G332" s="6">
        <f>IF(OR(B332=6,B332=7),0,IF(NOT(E332),IF(A332&lt;=$A$1,HLOOKUP(B332,Ouderschapsverlof!$S$28:$W$30,3,FALSE),0),0))</f>
        <v>0</v>
      </c>
      <c r="H332" s="7">
        <f t="shared" si="108"/>
        <v>0</v>
      </c>
      <c r="L332" s="2">
        <f t="shared" si="123"/>
        <v>330</v>
      </c>
      <c r="M332">
        <f t="shared" si="109"/>
        <v>7</v>
      </c>
      <c r="N332" s="2">
        <f t="shared" si="110"/>
        <v>1</v>
      </c>
      <c r="O332" s="2">
        <f t="shared" si="111"/>
        <v>1</v>
      </c>
      <c r="P332" s="6" t="b">
        <f t="shared" si="112"/>
        <v>1</v>
      </c>
      <c r="Q332" s="6">
        <f>IF(OR(M332=6,M332=7),0,IF(NOT(P332),0,IF(L332&lt;=$L$1,HLOOKUP(M332,Ouderschapsverlof!$S$40:$W$43,3,FALSE),0)))</f>
        <v>0</v>
      </c>
      <c r="R332" s="6">
        <f>IF(OR(M332=6,M332=7),0,IF(NOT(P332),IF(L332&lt;=$L$1,HLOOKUP(M332,Ouderschapsverlof!$S$40:$W$43,3,FALSE),0),0))</f>
        <v>0</v>
      </c>
      <c r="T332" s="2">
        <f t="shared" si="124"/>
        <v>330</v>
      </c>
      <c r="U332">
        <f t="shared" si="113"/>
        <v>7</v>
      </c>
      <c r="V332" s="2">
        <f t="shared" si="114"/>
        <v>1</v>
      </c>
      <c r="W332" s="2">
        <f t="shared" si="115"/>
        <v>1</v>
      </c>
      <c r="X332" s="6" t="b">
        <f t="shared" si="116"/>
        <v>1</v>
      </c>
      <c r="Y332" s="6">
        <f>IF(OR(U332=6,U332=7),0,IF(NOT(X332),0,IF(T332&lt;=$T$1,HLOOKUP(U332,Ouderschapsverlof!$S$55:$W$57,3,FALSE),0)))</f>
        <v>0</v>
      </c>
      <c r="Z332" s="6">
        <f>IF(OR(U332=6,U332=7),0,IF(NOT(X332),IF(T332&lt;=$T$1,HLOOKUP(U332,Ouderschapsverlof!$S$55:$W$57,3,FALSE),0),0))</f>
        <v>0</v>
      </c>
      <c r="AB332" s="2">
        <f t="shared" si="125"/>
        <v>330</v>
      </c>
      <c r="AC332">
        <f t="shared" si="117"/>
        <v>7</v>
      </c>
      <c r="AD332" s="2">
        <f t="shared" si="118"/>
        <v>1</v>
      </c>
      <c r="AE332" s="2">
        <f t="shared" si="119"/>
        <v>1</v>
      </c>
      <c r="AF332" s="6" t="b">
        <f t="shared" si="120"/>
        <v>1</v>
      </c>
      <c r="AG332" s="6">
        <f>IF(OR(AC332=6,AC332=7),0,IF(NOT(AF332),0,IF(AB332&lt;=$AB$1,HLOOKUP(AC332,Ouderschapsverlof!$S$67:$W$69,3,FALSE),0)))</f>
        <v>0</v>
      </c>
      <c r="AH332" s="6">
        <f>IF(OR(AC332=6,AC332=7),0,IF(NOT(AF332),IF(AB332&lt;=$AB$1,HLOOKUP(AC332,Ouderschapsverlof!$S$67:$W$69,3,FALSE),0),0))</f>
        <v>0</v>
      </c>
    </row>
    <row r="333" spans="1:34" x14ac:dyDescent="0.3">
      <c r="A333" s="2">
        <f t="shared" si="121"/>
        <v>331</v>
      </c>
      <c r="B333">
        <f t="shared" si="122"/>
        <v>1</v>
      </c>
      <c r="C333" s="2">
        <f t="shared" si="105"/>
        <v>1</v>
      </c>
      <c r="D333" s="2">
        <f t="shared" si="106"/>
        <v>1</v>
      </c>
      <c r="E333" s="6" t="b">
        <f t="shared" si="107"/>
        <v>1</v>
      </c>
      <c r="F333" s="6">
        <f>IF(OR(B333=6,B333=7),0,IF(NOT(E333),0,IF(A333&lt;=$A$1,HLOOKUP(B333,Ouderschapsverlof!$S$28:$W$30,3,FALSE),0)))</f>
        <v>0</v>
      </c>
      <c r="G333" s="6">
        <f>IF(OR(B333=6,B333=7),0,IF(NOT(E333),IF(A333&lt;=$A$1,HLOOKUP(B333,Ouderschapsverlof!$S$28:$W$30,3,FALSE),0),0))</f>
        <v>0</v>
      </c>
      <c r="H333" s="7">
        <f t="shared" si="108"/>
        <v>0</v>
      </c>
      <c r="L333" s="2">
        <f t="shared" si="123"/>
        <v>331</v>
      </c>
      <c r="M333">
        <f t="shared" si="109"/>
        <v>1</v>
      </c>
      <c r="N333" s="2">
        <f t="shared" si="110"/>
        <v>1</v>
      </c>
      <c r="O333" s="2">
        <f t="shared" si="111"/>
        <v>1</v>
      </c>
      <c r="P333" s="6" t="b">
        <f t="shared" si="112"/>
        <v>1</v>
      </c>
      <c r="Q333" s="6">
        <f>IF(OR(M333=6,M333=7),0,IF(NOT(P333),0,IF(L333&lt;=$L$1,HLOOKUP(M333,Ouderschapsverlof!$S$40:$W$43,3,FALSE),0)))</f>
        <v>0</v>
      </c>
      <c r="R333" s="6">
        <f>IF(OR(M333=6,M333=7),0,IF(NOT(P333),IF(L333&lt;=$L$1,HLOOKUP(M333,Ouderschapsverlof!$S$40:$W$43,3,FALSE),0),0))</f>
        <v>0</v>
      </c>
      <c r="T333" s="2">
        <f t="shared" si="124"/>
        <v>331</v>
      </c>
      <c r="U333">
        <f t="shared" si="113"/>
        <v>1</v>
      </c>
      <c r="V333" s="2">
        <f t="shared" si="114"/>
        <v>1</v>
      </c>
      <c r="W333" s="2">
        <f t="shared" si="115"/>
        <v>1</v>
      </c>
      <c r="X333" s="6" t="b">
        <f t="shared" si="116"/>
        <v>1</v>
      </c>
      <c r="Y333" s="6">
        <f>IF(OR(U333=6,U333=7),0,IF(NOT(X333),0,IF(T333&lt;=$T$1,HLOOKUP(U333,Ouderschapsverlof!$S$55:$W$57,3,FALSE),0)))</f>
        <v>0</v>
      </c>
      <c r="Z333" s="6">
        <f>IF(OR(U333=6,U333=7),0,IF(NOT(X333),IF(T333&lt;=$T$1,HLOOKUP(U333,Ouderschapsverlof!$S$55:$W$57,3,FALSE),0),0))</f>
        <v>0</v>
      </c>
      <c r="AB333" s="2">
        <f t="shared" si="125"/>
        <v>331</v>
      </c>
      <c r="AC333">
        <f t="shared" si="117"/>
        <v>1</v>
      </c>
      <c r="AD333" s="2">
        <f t="shared" si="118"/>
        <v>1</v>
      </c>
      <c r="AE333" s="2">
        <f t="shared" si="119"/>
        <v>1</v>
      </c>
      <c r="AF333" s="6" t="b">
        <f t="shared" si="120"/>
        <v>1</v>
      </c>
      <c r="AG333" s="6">
        <f>IF(OR(AC333=6,AC333=7),0,IF(NOT(AF333),0,IF(AB333&lt;=$AB$1,HLOOKUP(AC333,Ouderschapsverlof!$S$67:$W$69,3,FALSE),0)))</f>
        <v>0</v>
      </c>
      <c r="AH333" s="6">
        <f>IF(OR(AC333=6,AC333=7),0,IF(NOT(AF333),IF(AB333&lt;=$AB$1,HLOOKUP(AC333,Ouderschapsverlof!$S$67:$W$69,3,FALSE),0),0))</f>
        <v>0</v>
      </c>
    </row>
    <row r="334" spans="1:34" x14ac:dyDescent="0.3">
      <c r="A334" s="2">
        <f t="shared" si="121"/>
        <v>332</v>
      </c>
      <c r="B334">
        <f t="shared" si="122"/>
        <v>2</v>
      </c>
      <c r="C334" s="2">
        <f t="shared" si="105"/>
        <v>1</v>
      </c>
      <c r="D334" s="2">
        <f t="shared" si="106"/>
        <v>1</v>
      </c>
      <c r="E334" s="6" t="b">
        <f t="shared" si="107"/>
        <v>1</v>
      </c>
      <c r="F334" s="6">
        <f>IF(OR(B334=6,B334=7),0,IF(NOT(E334),0,IF(A334&lt;=$A$1,HLOOKUP(B334,Ouderschapsverlof!$S$28:$W$30,3,FALSE),0)))</f>
        <v>0</v>
      </c>
      <c r="G334" s="6">
        <f>IF(OR(B334=6,B334=7),0,IF(NOT(E334),IF(A334&lt;=$A$1,HLOOKUP(B334,Ouderschapsverlof!$S$28:$W$30,3,FALSE),0),0))</f>
        <v>0</v>
      </c>
      <c r="H334" s="7">
        <f t="shared" si="108"/>
        <v>0</v>
      </c>
      <c r="L334" s="2">
        <f t="shared" si="123"/>
        <v>332</v>
      </c>
      <c r="M334">
        <f t="shared" si="109"/>
        <v>2</v>
      </c>
      <c r="N334" s="2">
        <f t="shared" si="110"/>
        <v>1</v>
      </c>
      <c r="O334" s="2">
        <f t="shared" si="111"/>
        <v>1</v>
      </c>
      <c r="P334" s="6" t="b">
        <f t="shared" si="112"/>
        <v>1</v>
      </c>
      <c r="Q334" s="6">
        <f>IF(OR(M334=6,M334=7),0,IF(NOT(P334),0,IF(L334&lt;=$L$1,HLOOKUP(M334,Ouderschapsverlof!$S$40:$W$43,3,FALSE),0)))</f>
        <v>0</v>
      </c>
      <c r="R334" s="6">
        <f>IF(OR(M334=6,M334=7),0,IF(NOT(P334),IF(L334&lt;=$L$1,HLOOKUP(M334,Ouderschapsverlof!$S$40:$W$43,3,FALSE),0),0))</f>
        <v>0</v>
      </c>
      <c r="T334" s="2">
        <f t="shared" si="124"/>
        <v>332</v>
      </c>
      <c r="U334">
        <f t="shared" si="113"/>
        <v>2</v>
      </c>
      <c r="V334" s="2">
        <f t="shared" si="114"/>
        <v>1</v>
      </c>
      <c r="W334" s="2">
        <f t="shared" si="115"/>
        <v>1</v>
      </c>
      <c r="X334" s="6" t="b">
        <f t="shared" si="116"/>
        <v>1</v>
      </c>
      <c r="Y334" s="6">
        <f>IF(OR(U334=6,U334=7),0,IF(NOT(X334),0,IF(T334&lt;=$T$1,HLOOKUP(U334,Ouderschapsverlof!$S$55:$W$57,3,FALSE),0)))</f>
        <v>0</v>
      </c>
      <c r="Z334" s="6">
        <f>IF(OR(U334=6,U334=7),0,IF(NOT(X334),IF(T334&lt;=$T$1,HLOOKUP(U334,Ouderschapsverlof!$S$55:$W$57,3,FALSE),0),0))</f>
        <v>0</v>
      </c>
      <c r="AB334" s="2">
        <f t="shared" si="125"/>
        <v>332</v>
      </c>
      <c r="AC334">
        <f t="shared" si="117"/>
        <v>2</v>
      </c>
      <c r="AD334" s="2">
        <f t="shared" si="118"/>
        <v>1</v>
      </c>
      <c r="AE334" s="2">
        <f t="shared" si="119"/>
        <v>1</v>
      </c>
      <c r="AF334" s="6" t="b">
        <f t="shared" si="120"/>
        <v>1</v>
      </c>
      <c r="AG334" s="6">
        <f>IF(OR(AC334=6,AC334=7),0,IF(NOT(AF334),0,IF(AB334&lt;=$AB$1,HLOOKUP(AC334,Ouderschapsverlof!$S$67:$W$69,3,FALSE),0)))</f>
        <v>0</v>
      </c>
      <c r="AH334" s="6">
        <f>IF(OR(AC334=6,AC334=7),0,IF(NOT(AF334),IF(AB334&lt;=$AB$1,HLOOKUP(AC334,Ouderschapsverlof!$S$67:$W$69,3,FALSE),0),0))</f>
        <v>0</v>
      </c>
    </row>
    <row r="335" spans="1:34" x14ac:dyDescent="0.3">
      <c r="A335" s="2">
        <f t="shared" si="121"/>
        <v>333</v>
      </c>
      <c r="B335">
        <f t="shared" si="122"/>
        <v>3</v>
      </c>
      <c r="C335" s="2">
        <f t="shared" si="105"/>
        <v>1</v>
      </c>
      <c r="D335" s="2">
        <f t="shared" si="106"/>
        <v>1</v>
      </c>
      <c r="E335" s="6" t="b">
        <f t="shared" si="107"/>
        <v>1</v>
      </c>
      <c r="F335" s="6">
        <f>IF(OR(B335=6,B335=7),0,IF(NOT(E335),0,IF(A335&lt;=$A$1,HLOOKUP(B335,Ouderschapsverlof!$S$28:$W$30,3,FALSE),0)))</f>
        <v>0</v>
      </c>
      <c r="G335" s="6">
        <f>IF(OR(B335=6,B335=7),0,IF(NOT(E335),IF(A335&lt;=$A$1,HLOOKUP(B335,Ouderschapsverlof!$S$28:$W$30,3,FALSE),0),0))</f>
        <v>0</v>
      </c>
      <c r="H335" s="7">
        <f t="shared" si="108"/>
        <v>0</v>
      </c>
      <c r="L335" s="2">
        <f t="shared" si="123"/>
        <v>333</v>
      </c>
      <c r="M335">
        <f t="shared" si="109"/>
        <v>3</v>
      </c>
      <c r="N335" s="2">
        <f t="shared" si="110"/>
        <v>1</v>
      </c>
      <c r="O335" s="2">
        <f t="shared" si="111"/>
        <v>1</v>
      </c>
      <c r="P335" s="6" t="b">
        <f t="shared" si="112"/>
        <v>1</v>
      </c>
      <c r="Q335" s="6">
        <f>IF(OR(M335=6,M335=7),0,IF(NOT(P335),0,IF(L335&lt;=$L$1,HLOOKUP(M335,Ouderschapsverlof!$S$40:$W$43,3,FALSE),0)))</f>
        <v>0</v>
      </c>
      <c r="R335" s="6">
        <f>IF(OR(M335=6,M335=7),0,IF(NOT(P335),IF(L335&lt;=$L$1,HLOOKUP(M335,Ouderschapsverlof!$S$40:$W$43,3,FALSE),0),0))</f>
        <v>0</v>
      </c>
      <c r="T335" s="2">
        <f t="shared" si="124"/>
        <v>333</v>
      </c>
      <c r="U335">
        <f t="shared" si="113"/>
        <v>3</v>
      </c>
      <c r="V335" s="2">
        <f t="shared" si="114"/>
        <v>1</v>
      </c>
      <c r="W335" s="2">
        <f t="shared" si="115"/>
        <v>1</v>
      </c>
      <c r="X335" s="6" t="b">
        <f t="shared" si="116"/>
        <v>1</v>
      </c>
      <c r="Y335" s="6">
        <f>IF(OR(U335=6,U335=7),0,IF(NOT(X335),0,IF(T335&lt;=$T$1,HLOOKUP(U335,Ouderschapsverlof!$S$55:$W$57,3,FALSE),0)))</f>
        <v>0</v>
      </c>
      <c r="Z335" s="6">
        <f>IF(OR(U335=6,U335=7),0,IF(NOT(X335),IF(T335&lt;=$T$1,HLOOKUP(U335,Ouderschapsverlof!$S$55:$W$57,3,FALSE),0),0))</f>
        <v>0</v>
      </c>
      <c r="AB335" s="2">
        <f t="shared" si="125"/>
        <v>333</v>
      </c>
      <c r="AC335">
        <f t="shared" si="117"/>
        <v>3</v>
      </c>
      <c r="AD335" s="2">
        <f t="shared" si="118"/>
        <v>1</v>
      </c>
      <c r="AE335" s="2">
        <f t="shared" si="119"/>
        <v>1</v>
      </c>
      <c r="AF335" s="6" t="b">
        <f t="shared" si="120"/>
        <v>1</v>
      </c>
      <c r="AG335" s="6">
        <f>IF(OR(AC335=6,AC335=7),0,IF(NOT(AF335),0,IF(AB335&lt;=$AB$1,HLOOKUP(AC335,Ouderschapsverlof!$S$67:$W$69,3,FALSE),0)))</f>
        <v>0</v>
      </c>
      <c r="AH335" s="6">
        <f>IF(OR(AC335=6,AC335=7),0,IF(NOT(AF335),IF(AB335&lt;=$AB$1,HLOOKUP(AC335,Ouderschapsverlof!$S$67:$W$69,3,FALSE),0),0))</f>
        <v>0</v>
      </c>
    </row>
    <row r="336" spans="1:34" x14ac:dyDescent="0.3">
      <c r="A336" s="2">
        <f t="shared" si="121"/>
        <v>334</v>
      </c>
      <c r="B336">
        <f t="shared" si="122"/>
        <v>4</v>
      </c>
      <c r="C336" s="2">
        <f t="shared" si="105"/>
        <v>1</v>
      </c>
      <c r="D336" s="2">
        <f t="shared" si="106"/>
        <v>1</v>
      </c>
      <c r="E336" s="6" t="b">
        <f t="shared" si="107"/>
        <v>1</v>
      </c>
      <c r="F336" s="6">
        <f>IF(OR(B336=6,B336=7),0,IF(NOT(E336),0,IF(A336&lt;=$A$1,HLOOKUP(B336,Ouderschapsverlof!$S$28:$W$30,3,FALSE),0)))</f>
        <v>0</v>
      </c>
      <c r="G336" s="6">
        <f>IF(OR(B336=6,B336=7),0,IF(NOT(E336),IF(A336&lt;=$A$1,HLOOKUP(B336,Ouderschapsverlof!$S$28:$W$30,3,FALSE),0),0))</f>
        <v>0</v>
      </c>
      <c r="H336" s="7">
        <f t="shared" si="108"/>
        <v>0</v>
      </c>
      <c r="L336" s="2">
        <f t="shared" si="123"/>
        <v>334</v>
      </c>
      <c r="M336">
        <f t="shared" si="109"/>
        <v>4</v>
      </c>
      <c r="N336" s="2">
        <f t="shared" si="110"/>
        <v>1</v>
      </c>
      <c r="O336" s="2">
        <f t="shared" si="111"/>
        <v>1</v>
      </c>
      <c r="P336" s="6" t="b">
        <f t="shared" si="112"/>
        <v>1</v>
      </c>
      <c r="Q336" s="6">
        <f>IF(OR(M336=6,M336=7),0,IF(NOT(P336),0,IF(L336&lt;=$L$1,HLOOKUP(M336,Ouderschapsverlof!$S$40:$W$43,3,FALSE),0)))</f>
        <v>0</v>
      </c>
      <c r="R336" s="6">
        <f>IF(OR(M336=6,M336=7),0,IF(NOT(P336),IF(L336&lt;=$L$1,HLOOKUP(M336,Ouderschapsverlof!$S$40:$W$43,3,FALSE),0),0))</f>
        <v>0</v>
      </c>
      <c r="T336" s="2">
        <f t="shared" si="124"/>
        <v>334</v>
      </c>
      <c r="U336">
        <f t="shared" si="113"/>
        <v>4</v>
      </c>
      <c r="V336" s="2">
        <f t="shared" si="114"/>
        <v>1</v>
      </c>
      <c r="W336" s="2">
        <f t="shared" si="115"/>
        <v>1</v>
      </c>
      <c r="X336" s="6" t="b">
        <f t="shared" si="116"/>
        <v>1</v>
      </c>
      <c r="Y336" s="6">
        <f>IF(OR(U336=6,U336=7),0,IF(NOT(X336),0,IF(T336&lt;=$T$1,HLOOKUP(U336,Ouderschapsverlof!$S$55:$W$57,3,FALSE),0)))</f>
        <v>0</v>
      </c>
      <c r="Z336" s="6">
        <f>IF(OR(U336=6,U336=7),0,IF(NOT(X336),IF(T336&lt;=$T$1,HLOOKUP(U336,Ouderschapsverlof!$S$55:$W$57,3,FALSE),0),0))</f>
        <v>0</v>
      </c>
      <c r="AB336" s="2">
        <f t="shared" si="125"/>
        <v>334</v>
      </c>
      <c r="AC336">
        <f t="shared" si="117"/>
        <v>4</v>
      </c>
      <c r="AD336" s="2">
        <f t="shared" si="118"/>
        <v>1</v>
      </c>
      <c r="AE336" s="2">
        <f t="shared" si="119"/>
        <v>1</v>
      </c>
      <c r="AF336" s="6" t="b">
        <f t="shared" si="120"/>
        <v>1</v>
      </c>
      <c r="AG336" s="6">
        <f>IF(OR(AC336=6,AC336=7),0,IF(NOT(AF336),0,IF(AB336&lt;=$AB$1,HLOOKUP(AC336,Ouderschapsverlof!$S$67:$W$69,3,FALSE),0)))</f>
        <v>0</v>
      </c>
      <c r="AH336" s="6">
        <f>IF(OR(AC336=6,AC336=7),0,IF(NOT(AF336),IF(AB336&lt;=$AB$1,HLOOKUP(AC336,Ouderschapsverlof!$S$67:$W$69,3,FALSE),0),0))</f>
        <v>0</v>
      </c>
    </row>
    <row r="337" spans="1:34" x14ac:dyDescent="0.3">
      <c r="A337" s="2">
        <f t="shared" si="121"/>
        <v>335</v>
      </c>
      <c r="B337">
        <f t="shared" si="122"/>
        <v>5</v>
      </c>
      <c r="C337" s="2">
        <f t="shared" si="105"/>
        <v>1</v>
      </c>
      <c r="D337" s="2">
        <f t="shared" si="106"/>
        <v>1</v>
      </c>
      <c r="E337" s="6" t="b">
        <f t="shared" si="107"/>
        <v>1</v>
      </c>
      <c r="F337" s="6">
        <f>IF(OR(B337=6,B337=7),0,IF(NOT(E337),0,IF(A337&lt;=$A$1,HLOOKUP(B337,Ouderschapsverlof!$S$28:$W$30,3,FALSE),0)))</f>
        <v>0</v>
      </c>
      <c r="G337" s="6">
        <f>IF(OR(B337=6,B337=7),0,IF(NOT(E337),IF(A337&lt;=$A$1,HLOOKUP(B337,Ouderschapsverlof!$S$28:$W$30,3,FALSE),0),0))</f>
        <v>0</v>
      </c>
      <c r="H337" s="7">
        <f t="shared" si="108"/>
        <v>0</v>
      </c>
      <c r="L337" s="2">
        <f t="shared" si="123"/>
        <v>335</v>
      </c>
      <c r="M337">
        <f t="shared" si="109"/>
        <v>5</v>
      </c>
      <c r="N337" s="2">
        <f t="shared" si="110"/>
        <v>1</v>
      </c>
      <c r="O337" s="2">
        <f t="shared" si="111"/>
        <v>1</v>
      </c>
      <c r="P337" s="6" t="b">
        <f t="shared" si="112"/>
        <v>1</v>
      </c>
      <c r="Q337" s="6">
        <f>IF(OR(M337=6,M337=7),0,IF(NOT(P337),0,IF(L337&lt;=$L$1,HLOOKUP(M337,Ouderschapsverlof!$S$40:$W$43,3,FALSE),0)))</f>
        <v>0</v>
      </c>
      <c r="R337" s="6">
        <f>IF(OR(M337=6,M337=7),0,IF(NOT(P337),IF(L337&lt;=$L$1,HLOOKUP(M337,Ouderschapsverlof!$S$40:$W$43,3,FALSE),0),0))</f>
        <v>0</v>
      </c>
      <c r="T337" s="2">
        <f t="shared" si="124"/>
        <v>335</v>
      </c>
      <c r="U337">
        <f t="shared" si="113"/>
        <v>5</v>
      </c>
      <c r="V337" s="2">
        <f t="shared" si="114"/>
        <v>1</v>
      </c>
      <c r="W337" s="2">
        <f t="shared" si="115"/>
        <v>1</v>
      </c>
      <c r="X337" s="6" t="b">
        <f t="shared" si="116"/>
        <v>1</v>
      </c>
      <c r="Y337" s="6">
        <f>IF(OR(U337=6,U337=7),0,IF(NOT(X337),0,IF(T337&lt;=$T$1,HLOOKUP(U337,Ouderschapsverlof!$S$55:$W$57,3,FALSE),0)))</f>
        <v>0</v>
      </c>
      <c r="Z337" s="6">
        <f>IF(OR(U337=6,U337=7),0,IF(NOT(X337),IF(T337&lt;=$T$1,HLOOKUP(U337,Ouderschapsverlof!$S$55:$W$57,3,FALSE),0),0))</f>
        <v>0</v>
      </c>
      <c r="AB337" s="2">
        <f t="shared" si="125"/>
        <v>335</v>
      </c>
      <c r="AC337">
        <f t="shared" si="117"/>
        <v>5</v>
      </c>
      <c r="AD337" s="2">
        <f t="shared" si="118"/>
        <v>1</v>
      </c>
      <c r="AE337" s="2">
        <f t="shared" si="119"/>
        <v>1</v>
      </c>
      <c r="AF337" s="6" t="b">
        <f t="shared" si="120"/>
        <v>1</v>
      </c>
      <c r="AG337" s="6">
        <f>IF(OR(AC337=6,AC337=7),0,IF(NOT(AF337),0,IF(AB337&lt;=$AB$1,HLOOKUP(AC337,Ouderschapsverlof!$S$67:$W$69,3,FALSE),0)))</f>
        <v>0</v>
      </c>
      <c r="AH337" s="6">
        <f>IF(OR(AC337=6,AC337=7),0,IF(NOT(AF337),IF(AB337&lt;=$AB$1,HLOOKUP(AC337,Ouderschapsverlof!$S$67:$W$69,3,FALSE),0),0))</f>
        <v>0</v>
      </c>
    </row>
    <row r="338" spans="1:34" x14ac:dyDescent="0.3">
      <c r="A338" s="2">
        <f t="shared" si="121"/>
        <v>336</v>
      </c>
      <c r="B338">
        <f t="shared" si="122"/>
        <v>6</v>
      </c>
      <c r="C338" s="2">
        <f t="shared" si="105"/>
        <v>1</v>
      </c>
      <c r="D338" s="2">
        <f t="shared" si="106"/>
        <v>1</v>
      </c>
      <c r="E338" s="6" t="b">
        <f t="shared" si="107"/>
        <v>1</v>
      </c>
      <c r="F338" s="6">
        <f>IF(OR(B338=6,B338=7),0,IF(NOT(E338),0,IF(A338&lt;=$A$1,HLOOKUP(B338,Ouderschapsverlof!$S$28:$W$30,3,FALSE),0)))</f>
        <v>0</v>
      </c>
      <c r="G338" s="6">
        <f>IF(OR(B338=6,B338=7),0,IF(NOT(E338),IF(A338&lt;=$A$1,HLOOKUP(B338,Ouderschapsverlof!$S$28:$W$30,3,FALSE),0),0))</f>
        <v>0</v>
      </c>
      <c r="H338" s="7">
        <f t="shared" si="108"/>
        <v>0</v>
      </c>
      <c r="L338" s="2">
        <f t="shared" si="123"/>
        <v>336</v>
      </c>
      <c r="M338">
        <f t="shared" si="109"/>
        <v>6</v>
      </c>
      <c r="N338" s="2">
        <f t="shared" si="110"/>
        <v>1</v>
      </c>
      <c r="O338" s="2">
        <f t="shared" si="111"/>
        <v>1</v>
      </c>
      <c r="P338" s="6" t="b">
        <f t="shared" si="112"/>
        <v>1</v>
      </c>
      <c r="Q338" s="6">
        <f>IF(OR(M338=6,M338=7),0,IF(NOT(P338),0,IF(L338&lt;=$L$1,HLOOKUP(M338,Ouderschapsverlof!$S$40:$W$43,3,FALSE),0)))</f>
        <v>0</v>
      </c>
      <c r="R338" s="6">
        <f>IF(OR(M338=6,M338=7),0,IF(NOT(P338),IF(L338&lt;=$L$1,HLOOKUP(M338,Ouderschapsverlof!$S$40:$W$43,3,FALSE),0),0))</f>
        <v>0</v>
      </c>
      <c r="T338" s="2">
        <f t="shared" si="124"/>
        <v>336</v>
      </c>
      <c r="U338">
        <f t="shared" si="113"/>
        <v>6</v>
      </c>
      <c r="V338" s="2">
        <f t="shared" si="114"/>
        <v>1</v>
      </c>
      <c r="W338" s="2">
        <f t="shared" si="115"/>
        <v>1</v>
      </c>
      <c r="X338" s="6" t="b">
        <f t="shared" si="116"/>
        <v>1</v>
      </c>
      <c r="Y338" s="6">
        <f>IF(OR(U338=6,U338=7),0,IF(NOT(X338),0,IF(T338&lt;=$T$1,HLOOKUP(U338,Ouderschapsverlof!$S$55:$W$57,3,FALSE),0)))</f>
        <v>0</v>
      </c>
      <c r="Z338" s="6">
        <f>IF(OR(U338=6,U338=7),0,IF(NOT(X338),IF(T338&lt;=$T$1,HLOOKUP(U338,Ouderschapsverlof!$S$55:$W$57,3,FALSE),0),0))</f>
        <v>0</v>
      </c>
      <c r="AB338" s="2">
        <f t="shared" si="125"/>
        <v>336</v>
      </c>
      <c r="AC338">
        <f t="shared" si="117"/>
        <v>6</v>
      </c>
      <c r="AD338" s="2">
        <f t="shared" si="118"/>
        <v>1</v>
      </c>
      <c r="AE338" s="2">
        <f t="shared" si="119"/>
        <v>1</v>
      </c>
      <c r="AF338" s="6" t="b">
        <f t="shared" si="120"/>
        <v>1</v>
      </c>
      <c r="AG338" s="6">
        <f>IF(OR(AC338=6,AC338=7),0,IF(NOT(AF338),0,IF(AB338&lt;=$AB$1,HLOOKUP(AC338,Ouderschapsverlof!$S$67:$W$69,3,FALSE),0)))</f>
        <v>0</v>
      </c>
      <c r="AH338" s="6">
        <f>IF(OR(AC338=6,AC338=7),0,IF(NOT(AF338),IF(AB338&lt;=$AB$1,HLOOKUP(AC338,Ouderschapsverlof!$S$67:$W$69,3,FALSE),0),0))</f>
        <v>0</v>
      </c>
    </row>
    <row r="339" spans="1:34" x14ac:dyDescent="0.3">
      <c r="A339" s="2">
        <f t="shared" si="121"/>
        <v>337</v>
      </c>
      <c r="B339">
        <f t="shared" si="122"/>
        <v>7</v>
      </c>
      <c r="C339" s="2">
        <f t="shared" si="105"/>
        <v>1</v>
      </c>
      <c r="D339" s="2">
        <f t="shared" si="106"/>
        <v>1</v>
      </c>
      <c r="E339" s="6" t="b">
        <f t="shared" si="107"/>
        <v>1</v>
      </c>
      <c r="F339" s="6">
        <f>IF(OR(B339=6,B339=7),0,IF(NOT(E339),0,IF(A339&lt;=$A$1,HLOOKUP(B339,Ouderschapsverlof!$S$28:$W$30,3,FALSE),0)))</f>
        <v>0</v>
      </c>
      <c r="G339" s="6">
        <f>IF(OR(B339=6,B339=7),0,IF(NOT(E339),IF(A339&lt;=$A$1,HLOOKUP(B339,Ouderschapsverlof!$S$28:$W$30,3,FALSE),0),0))</f>
        <v>0</v>
      </c>
      <c r="H339" s="7">
        <f t="shared" si="108"/>
        <v>0</v>
      </c>
      <c r="L339" s="2">
        <f t="shared" si="123"/>
        <v>337</v>
      </c>
      <c r="M339">
        <f t="shared" si="109"/>
        <v>7</v>
      </c>
      <c r="N339" s="2">
        <f t="shared" si="110"/>
        <v>1</v>
      </c>
      <c r="O339" s="2">
        <f t="shared" si="111"/>
        <v>1</v>
      </c>
      <c r="P339" s="6" t="b">
        <f t="shared" si="112"/>
        <v>1</v>
      </c>
      <c r="Q339" s="6">
        <f>IF(OR(M339=6,M339=7),0,IF(NOT(P339),0,IF(L339&lt;=$L$1,HLOOKUP(M339,Ouderschapsverlof!$S$40:$W$43,3,FALSE),0)))</f>
        <v>0</v>
      </c>
      <c r="R339" s="6">
        <f>IF(OR(M339=6,M339=7),0,IF(NOT(P339),IF(L339&lt;=$L$1,HLOOKUP(M339,Ouderschapsverlof!$S$40:$W$43,3,FALSE),0),0))</f>
        <v>0</v>
      </c>
      <c r="T339" s="2">
        <f t="shared" si="124"/>
        <v>337</v>
      </c>
      <c r="U339">
        <f t="shared" si="113"/>
        <v>7</v>
      </c>
      <c r="V339" s="2">
        <f t="shared" si="114"/>
        <v>1</v>
      </c>
      <c r="W339" s="2">
        <f t="shared" si="115"/>
        <v>1</v>
      </c>
      <c r="X339" s="6" t="b">
        <f t="shared" si="116"/>
        <v>1</v>
      </c>
      <c r="Y339" s="6">
        <f>IF(OR(U339=6,U339=7),0,IF(NOT(X339),0,IF(T339&lt;=$T$1,HLOOKUP(U339,Ouderschapsverlof!$S$55:$W$57,3,FALSE),0)))</f>
        <v>0</v>
      </c>
      <c r="Z339" s="6">
        <f>IF(OR(U339=6,U339=7),0,IF(NOT(X339),IF(T339&lt;=$T$1,HLOOKUP(U339,Ouderschapsverlof!$S$55:$W$57,3,FALSE),0),0))</f>
        <v>0</v>
      </c>
      <c r="AB339" s="2">
        <f t="shared" si="125"/>
        <v>337</v>
      </c>
      <c r="AC339">
        <f t="shared" si="117"/>
        <v>7</v>
      </c>
      <c r="AD339" s="2">
        <f t="shared" si="118"/>
        <v>1</v>
      </c>
      <c r="AE339" s="2">
        <f t="shared" si="119"/>
        <v>1</v>
      </c>
      <c r="AF339" s="6" t="b">
        <f t="shared" si="120"/>
        <v>1</v>
      </c>
      <c r="AG339" s="6">
        <f>IF(OR(AC339=6,AC339=7),0,IF(NOT(AF339),0,IF(AB339&lt;=$AB$1,HLOOKUP(AC339,Ouderschapsverlof!$S$67:$W$69,3,FALSE),0)))</f>
        <v>0</v>
      </c>
      <c r="AH339" s="6">
        <f>IF(OR(AC339=6,AC339=7),0,IF(NOT(AF339),IF(AB339&lt;=$AB$1,HLOOKUP(AC339,Ouderschapsverlof!$S$67:$W$69,3,FALSE),0),0))</f>
        <v>0</v>
      </c>
    </row>
    <row r="340" spans="1:34" x14ac:dyDescent="0.3">
      <c r="A340" s="2">
        <f t="shared" si="121"/>
        <v>338</v>
      </c>
      <c r="B340">
        <f t="shared" si="122"/>
        <v>1</v>
      </c>
      <c r="C340" s="2">
        <f t="shared" si="105"/>
        <v>1</v>
      </c>
      <c r="D340" s="2">
        <f t="shared" si="106"/>
        <v>1</v>
      </c>
      <c r="E340" s="6" t="b">
        <f t="shared" si="107"/>
        <v>1</v>
      </c>
      <c r="F340" s="6">
        <f>IF(OR(B340=6,B340=7),0,IF(NOT(E340),0,IF(A340&lt;=$A$1,HLOOKUP(B340,Ouderschapsverlof!$S$28:$W$30,3,FALSE),0)))</f>
        <v>0</v>
      </c>
      <c r="G340" s="6">
        <f>IF(OR(B340=6,B340=7),0,IF(NOT(E340),IF(A340&lt;=$A$1,HLOOKUP(B340,Ouderschapsverlof!$S$28:$W$30,3,FALSE),0),0))</f>
        <v>0</v>
      </c>
      <c r="H340" s="7">
        <f t="shared" si="108"/>
        <v>0</v>
      </c>
      <c r="L340" s="2">
        <f t="shared" si="123"/>
        <v>338</v>
      </c>
      <c r="M340">
        <f t="shared" si="109"/>
        <v>1</v>
      </c>
      <c r="N340" s="2">
        <f t="shared" si="110"/>
        <v>1</v>
      </c>
      <c r="O340" s="2">
        <f t="shared" si="111"/>
        <v>1</v>
      </c>
      <c r="P340" s="6" t="b">
        <f t="shared" si="112"/>
        <v>1</v>
      </c>
      <c r="Q340" s="6">
        <f>IF(OR(M340=6,M340=7),0,IF(NOT(P340),0,IF(L340&lt;=$L$1,HLOOKUP(M340,Ouderschapsverlof!$S$40:$W$43,3,FALSE),0)))</f>
        <v>0</v>
      </c>
      <c r="R340" s="6">
        <f>IF(OR(M340=6,M340=7),0,IF(NOT(P340),IF(L340&lt;=$L$1,HLOOKUP(M340,Ouderschapsverlof!$S$40:$W$43,3,FALSE),0),0))</f>
        <v>0</v>
      </c>
      <c r="T340" s="2">
        <f t="shared" si="124"/>
        <v>338</v>
      </c>
      <c r="U340">
        <f t="shared" si="113"/>
        <v>1</v>
      </c>
      <c r="V340" s="2">
        <f t="shared" si="114"/>
        <v>1</v>
      </c>
      <c r="W340" s="2">
        <f t="shared" si="115"/>
        <v>1</v>
      </c>
      <c r="X340" s="6" t="b">
        <f t="shared" si="116"/>
        <v>1</v>
      </c>
      <c r="Y340" s="6">
        <f>IF(OR(U340=6,U340=7),0,IF(NOT(X340),0,IF(T340&lt;=$T$1,HLOOKUP(U340,Ouderschapsverlof!$S$55:$W$57,3,FALSE),0)))</f>
        <v>0</v>
      </c>
      <c r="Z340" s="6">
        <f>IF(OR(U340=6,U340=7),0,IF(NOT(X340),IF(T340&lt;=$T$1,HLOOKUP(U340,Ouderschapsverlof!$S$55:$W$57,3,FALSE),0),0))</f>
        <v>0</v>
      </c>
      <c r="AB340" s="2">
        <f t="shared" si="125"/>
        <v>338</v>
      </c>
      <c r="AC340">
        <f t="shared" si="117"/>
        <v>1</v>
      </c>
      <c r="AD340" s="2">
        <f t="shared" si="118"/>
        <v>1</v>
      </c>
      <c r="AE340" s="2">
        <f t="shared" si="119"/>
        <v>1</v>
      </c>
      <c r="AF340" s="6" t="b">
        <f t="shared" si="120"/>
        <v>1</v>
      </c>
      <c r="AG340" s="6">
        <f>IF(OR(AC340=6,AC340=7),0,IF(NOT(AF340),0,IF(AB340&lt;=$AB$1,HLOOKUP(AC340,Ouderschapsverlof!$S$67:$W$69,3,FALSE),0)))</f>
        <v>0</v>
      </c>
      <c r="AH340" s="6">
        <f>IF(OR(AC340=6,AC340=7),0,IF(NOT(AF340),IF(AB340&lt;=$AB$1,HLOOKUP(AC340,Ouderschapsverlof!$S$67:$W$69,3,FALSE),0),0))</f>
        <v>0</v>
      </c>
    </row>
    <row r="341" spans="1:34" x14ac:dyDescent="0.3">
      <c r="A341" s="2">
        <f t="shared" si="121"/>
        <v>339</v>
      </c>
      <c r="B341">
        <f t="shared" si="122"/>
        <v>2</v>
      </c>
      <c r="C341" s="2">
        <f t="shared" si="105"/>
        <v>1</v>
      </c>
      <c r="D341" s="2">
        <f t="shared" si="106"/>
        <v>1</v>
      </c>
      <c r="E341" s="6" t="b">
        <f t="shared" si="107"/>
        <v>1</v>
      </c>
      <c r="F341" s="6">
        <f>IF(OR(B341=6,B341=7),0,IF(NOT(E341),0,IF(A341&lt;=$A$1,HLOOKUP(B341,Ouderschapsverlof!$S$28:$W$30,3,FALSE),0)))</f>
        <v>0</v>
      </c>
      <c r="G341" s="6">
        <f>IF(OR(B341=6,B341=7),0,IF(NOT(E341),IF(A341&lt;=$A$1,HLOOKUP(B341,Ouderschapsverlof!$S$28:$W$30,3,FALSE),0),0))</f>
        <v>0</v>
      </c>
      <c r="H341" s="7">
        <f t="shared" si="108"/>
        <v>0</v>
      </c>
      <c r="L341" s="2">
        <f t="shared" si="123"/>
        <v>339</v>
      </c>
      <c r="M341">
        <f t="shared" si="109"/>
        <v>2</v>
      </c>
      <c r="N341" s="2">
        <f t="shared" si="110"/>
        <v>1</v>
      </c>
      <c r="O341" s="2">
        <f t="shared" si="111"/>
        <v>1</v>
      </c>
      <c r="P341" s="6" t="b">
        <f t="shared" si="112"/>
        <v>1</v>
      </c>
      <c r="Q341" s="6">
        <f>IF(OR(M341=6,M341=7),0,IF(NOT(P341),0,IF(L341&lt;=$L$1,HLOOKUP(M341,Ouderschapsverlof!$S$40:$W$43,3,FALSE),0)))</f>
        <v>0</v>
      </c>
      <c r="R341" s="6">
        <f>IF(OR(M341=6,M341=7),0,IF(NOT(P341),IF(L341&lt;=$L$1,HLOOKUP(M341,Ouderschapsverlof!$S$40:$W$43,3,FALSE),0),0))</f>
        <v>0</v>
      </c>
      <c r="T341" s="2">
        <f t="shared" si="124"/>
        <v>339</v>
      </c>
      <c r="U341">
        <f t="shared" si="113"/>
        <v>2</v>
      </c>
      <c r="V341" s="2">
        <f t="shared" si="114"/>
        <v>1</v>
      </c>
      <c r="W341" s="2">
        <f t="shared" si="115"/>
        <v>1</v>
      </c>
      <c r="X341" s="6" t="b">
        <f t="shared" si="116"/>
        <v>1</v>
      </c>
      <c r="Y341" s="6">
        <f>IF(OR(U341=6,U341=7),0,IF(NOT(X341),0,IF(T341&lt;=$T$1,HLOOKUP(U341,Ouderschapsverlof!$S$55:$W$57,3,FALSE),0)))</f>
        <v>0</v>
      </c>
      <c r="Z341" s="6">
        <f>IF(OR(U341=6,U341=7),0,IF(NOT(X341),IF(T341&lt;=$T$1,HLOOKUP(U341,Ouderschapsverlof!$S$55:$W$57,3,FALSE),0),0))</f>
        <v>0</v>
      </c>
      <c r="AB341" s="2">
        <f t="shared" si="125"/>
        <v>339</v>
      </c>
      <c r="AC341">
        <f t="shared" si="117"/>
        <v>2</v>
      </c>
      <c r="AD341" s="2">
        <f t="shared" si="118"/>
        <v>1</v>
      </c>
      <c r="AE341" s="2">
        <f t="shared" si="119"/>
        <v>1</v>
      </c>
      <c r="AF341" s="6" t="b">
        <f t="shared" si="120"/>
        <v>1</v>
      </c>
      <c r="AG341" s="6">
        <f>IF(OR(AC341=6,AC341=7),0,IF(NOT(AF341),0,IF(AB341&lt;=$AB$1,HLOOKUP(AC341,Ouderschapsverlof!$S$67:$W$69,3,FALSE),0)))</f>
        <v>0</v>
      </c>
      <c r="AH341" s="6">
        <f>IF(OR(AC341=6,AC341=7),0,IF(NOT(AF341),IF(AB341&lt;=$AB$1,HLOOKUP(AC341,Ouderschapsverlof!$S$67:$W$69,3,FALSE),0),0))</f>
        <v>0</v>
      </c>
    </row>
    <row r="342" spans="1:34" x14ac:dyDescent="0.3">
      <c r="A342" s="2">
        <f t="shared" si="121"/>
        <v>340</v>
      </c>
      <c r="B342">
        <f t="shared" si="122"/>
        <v>3</v>
      </c>
      <c r="C342" s="2">
        <f t="shared" si="105"/>
        <v>1</v>
      </c>
      <c r="D342" s="2">
        <f t="shared" si="106"/>
        <v>1</v>
      </c>
      <c r="E342" s="6" t="b">
        <f t="shared" si="107"/>
        <v>1</v>
      </c>
      <c r="F342" s="6">
        <f>IF(OR(B342=6,B342=7),0,IF(NOT(E342),0,IF(A342&lt;=$A$1,HLOOKUP(B342,Ouderschapsverlof!$S$28:$W$30,3,FALSE),0)))</f>
        <v>0</v>
      </c>
      <c r="G342" s="6">
        <f>IF(OR(B342=6,B342=7),0,IF(NOT(E342),IF(A342&lt;=$A$1,HLOOKUP(B342,Ouderschapsverlof!$S$28:$W$30,3,FALSE),0),0))</f>
        <v>0</v>
      </c>
      <c r="H342" s="7">
        <f t="shared" si="108"/>
        <v>0</v>
      </c>
      <c r="L342" s="2">
        <f t="shared" si="123"/>
        <v>340</v>
      </c>
      <c r="M342">
        <f t="shared" si="109"/>
        <v>3</v>
      </c>
      <c r="N342" s="2">
        <f t="shared" si="110"/>
        <v>1</v>
      </c>
      <c r="O342" s="2">
        <f t="shared" si="111"/>
        <v>1</v>
      </c>
      <c r="P342" s="6" t="b">
        <f t="shared" si="112"/>
        <v>1</v>
      </c>
      <c r="Q342" s="6">
        <f>IF(OR(M342=6,M342=7),0,IF(NOT(P342),0,IF(L342&lt;=$L$1,HLOOKUP(M342,Ouderschapsverlof!$S$40:$W$43,3,FALSE),0)))</f>
        <v>0</v>
      </c>
      <c r="R342" s="6">
        <f>IF(OR(M342=6,M342=7),0,IF(NOT(P342),IF(L342&lt;=$L$1,HLOOKUP(M342,Ouderschapsverlof!$S$40:$W$43,3,FALSE),0),0))</f>
        <v>0</v>
      </c>
      <c r="T342" s="2">
        <f t="shared" si="124"/>
        <v>340</v>
      </c>
      <c r="U342">
        <f t="shared" si="113"/>
        <v>3</v>
      </c>
      <c r="V342" s="2">
        <f t="shared" si="114"/>
        <v>1</v>
      </c>
      <c r="W342" s="2">
        <f t="shared" si="115"/>
        <v>1</v>
      </c>
      <c r="X342" s="6" t="b">
        <f t="shared" si="116"/>
        <v>1</v>
      </c>
      <c r="Y342" s="6">
        <f>IF(OR(U342=6,U342=7),0,IF(NOT(X342),0,IF(T342&lt;=$T$1,HLOOKUP(U342,Ouderschapsverlof!$S$55:$W$57,3,FALSE),0)))</f>
        <v>0</v>
      </c>
      <c r="Z342" s="6">
        <f>IF(OR(U342=6,U342=7),0,IF(NOT(X342),IF(T342&lt;=$T$1,HLOOKUP(U342,Ouderschapsverlof!$S$55:$W$57,3,FALSE),0),0))</f>
        <v>0</v>
      </c>
      <c r="AB342" s="2">
        <f t="shared" si="125"/>
        <v>340</v>
      </c>
      <c r="AC342">
        <f t="shared" si="117"/>
        <v>3</v>
      </c>
      <c r="AD342" s="2">
        <f t="shared" si="118"/>
        <v>1</v>
      </c>
      <c r="AE342" s="2">
        <f t="shared" si="119"/>
        <v>1</v>
      </c>
      <c r="AF342" s="6" t="b">
        <f t="shared" si="120"/>
        <v>1</v>
      </c>
      <c r="AG342" s="6">
        <f>IF(OR(AC342=6,AC342=7),0,IF(NOT(AF342),0,IF(AB342&lt;=$AB$1,HLOOKUP(AC342,Ouderschapsverlof!$S$67:$W$69,3,FALSE),0)))</f>
        <v>0</v>
      </c>
      <c r="AH342" s="6">
        <f>IF(OR(AC342=6,AC342=7),0,IF(NOT(AF342),IF(AB342&lt;=$AB$1,HLOOKUP(AC342,Ouderschapsverlof!$S$67:$W$69,3,FALSE),0),0))</f>
        <v>0</v>
      </c>
    </row>
    <row r="343" spans="1:34" x14ac:dyDescent="0.3">
      <c r="A343" s="2">
        <f t="shared" si="121"/>
        <v>341</v>
      </c>
      <c r="B343">
        <f t="shared" si="122"/>
        <v>4</v>
      </c>
      <c r="C343" s="2">
        <f t="shared" si="105"/>
        <v>1</v>
      </c>
      <c r="D343" s="2">
        <f t="shared" si="106"/>
        <v>1</v>
      </c>
      <c r="E343" s="6" t="b">
        <f t="shared" si="107"/>
        <v>1</v>
      </c>
      <c r="F343" s="6">
        <f>IF(OR(B343=6,B343=7),0,IF(NOT(E343),0,IF(A343&lt;=$A$1,HLOOKUP(B343,Ouderschapsverlof!$S$28:$W$30,3,FALSE),0)))</f>
        <v>0</v>
      </c>
      <c r="G343" s="6">
        <f>IF(OR(B343=6,B343=7),0,IF(NOT(E343),IF(A343&lt;=$A$1,HLOOKUP(B343,Ouderschapsverlof!$S$28:$W$30,3,FALSE),0),0))</f>
        <v>0</v>
      </c>
      <c r="H343" s="7">
        <f t="shared" si="108"/>
        <v>0</v>
      </c>
      <c r="L343" s="2">
        <f t="shared" si="123"/>
        <v>341</v>
      </c>
      <c r="M343">
        <f t="shared" si="109"/>
        <v>4</v>
      </c>
      <c r="N343" s="2">
        <f t="shared" si="110"/>
        <v>1</v>
      </c>
      <c r="O343" s="2">
        <f t="shared" si="111"/>
        <v>1</v>
      </c>
      <c r="P343" s="6" t="b">
        <f t="shared" si="112"/>
        <v>1</v>
      </c>
      <c r="Q343" s="6">
        <f>IF(OR(M343=6,M343=7),0,IF(NOT(P343),0,IF(L343&lt;=$L$1,HLOOKUP(M343,Ouderschapsverlof!$S$40:$W$43,3,FALSE),0)))</f>
        <v>0</v>
      </c>
      <c r="R343" s="6">
        <f>IF(OR(M343=6,M343=7),0,IF(NOT(P343),IF(L343&lt;=$L$1,HLOOKUP(M343,Ouderschapsverlof!$S$40:$W$43,3,FALSE),0),0))</f>
        <v>0</v>
      </c>
      <c r="T343" s="2">
        <f t="shared" si="124"/>
        <v>341</v>
      </c>
      <c r="U343">
        <f t="shared" si="113"/>
        <v>4</v>
      </c>
      <c r="V343" s="2">
        <f t="shared" si="114"/>
        <v>1</v>
      </c>
      <c r="W343" s="2">
        <f t="shared" si="115"/>
        <v>1</v>
      </c>
      <c r="X343" s="6" t="b">
        <f t="shared" si="116"/>
        <v>1</v>
      </c>
      <c r="Y343" s="6">
        <f>IF(OR(U343=6,U343=7),0,IF(NOT(X343),0,IF(T343&lt;=$T$1,HLOOKUP(U343,Ouderschapsverlof!$S$55:$W$57,3,FALSE),0)))</f>
        <v>0</v>
      </c>
      <c r="Z343" s="6">
        <f>IF(OR(U343=6,U343=7),0,IF(NOT(X343),IF(T343&lt;=$T$1,HLOOKUP(U343,Ouderschapsverlof!$S$55:$W$57,3,FALSE),0),0))</f>
        <v>0</v>
      </c>
      <c r="AB343" s="2">
        <f t="shared" si="125"/>
        <v>341</v>
      </c>
      <c r="AC343">
        <f t="shared" si="117"/>
        <v>4</v>
      </c>
      <c r="AD343" s="2">
        <f t="shared" si="118"/>
        <v>1</v>
      </c>
      <c r="AE343" s="2">
        <f t="shared" si="119"/>
        <v>1</v>
      </c>
      <c r="AF343" s="6" t="b">
        <f t="shared" si="120"/>
        <v>1</v>
      </c>
      <c r="AG343" s="6">
        <f>IF(OR(AC343=6,AC343=7),0,IF(NOT(AF343),0,IF(AB343&lt;=$AB$1,HLOOKUP(AC343,Ouderschapsverlof!$S$67:$W$69,3,FALSE),0)))</f>
        <v>0</v>
      </c>
      <c r="AH343" s="6">
        <f>IF(OR(AC343=6,AC343=7),0,IF(NOT(AF343),IF(AB343&lt;=$AB$1,HLOOKUP(AC343,Ouderschapsverlof!$S$67:$W$69,3,FALSE),0),0))</f>
        <v>0</v>
      </c>
    </row>
    <row r="344" spans="1:34" x14ac:dyDescent="0.3">
      <c r="A344" s="2">
        <f t="shared" si="121"/>
        <v>342</v>
      </c>
      <c r="B344">
        <f t="shared" si="122"/>
        <v>5</v>
      </c>
      <c r="C344" s="2">
        <f t="shared" si="105"/>
        <v>1</v>
      </c>
      <c r="D344" s="2">
        <f t="shared" si="106"/>
        <v>1</v>
      </c>
      <c r="E344" s="6" t="b">
        <f t="shared" si="107"/>
        <v>1</v>
      </c>
      <c r="F344" s="6">
        <f>IF(OR(B344=6,B344=7),0,IF(NOT(E344),0,IF(A344&lt;=$A$1,HLOOKUP(B344,Ouderschapsverlof!$S$28:$W$30,3,FALSE),0)))</f>
        <v>0</v>
      </c>
      <c r="G344" s="6">
        <f>IF(OR(B344=6,B344=7),0,IF(NOT(E344),IF(A344&lt;=$A$1,HLOOKUP(B344,Ouderschapsverlof!$S$28:$W$30,3,FALSE),0),0))</f>
        <v>0</v>
      </c>
      <c r="H344" s="7">
        <f t="shared" si="108"/>
        <v>0</v>
      </c>
      <c r="L344" s="2">
        <f t="shared" si="123"/>
        <v>342</v>
      </c>
      <c r="M344">
        <f t="shared" si="109"/>
        <v>5</v>
      </c>
      <c r="N344" s="2">
        <f t="shared" si="110"/>
        <v>1</v>
      </c>
      <c r="O344" s="2">
        <f t="shared" si="111"/>
        <v>1</v>
      </c>
      <c r="P344" s="6" t="b">
        <f t="shared" si="112"/>
        <v>1</v>
      </c>
      <c r="Q344" s="6">
        <f>IF(OR(M344=6,M344=7),0,IF(NOT(P344),0,IF(L344&lt;=$L$1,HLOOKUP(M344,Ouderschapsverlof!$S$40:$W$43,3,FALSE),0)))</f>
        <v>0</v>
      </c>
      <c r="R344" s="6">
        <f>IF(OR(M344=6,M344=7),0,IF(NOT(P344),IF(L344&lt;=$L$1,HLOOKUP(M344,Ouderschapsverlof!$S$40:$W$43,3,FALSE),0),0))</f>
        <v>0</v>
      </c>
      <c r="T344" s="2">
        <f t="shared" si="124"/>
        <v>342</v>
      </c>
      <c r="U344">
        <f t="shared" si="113"/>
        <v>5</v>
      </c>
      <c r="V344" s="2">
        <f t="shared" si="114"/>
        <v>1</v>
      </c>
      <c r="W344" s="2">
        <f t="shared" si="115"/>
        <v>1</v>
      </c>
      <c r="X344" s="6" t="b">
        <f t="shared" si="116"/>
        <v>1</v>
      </c>
      <c r="Y344" s="6">
        <f>IF(OR(U344=6,U344=7),0,IF(NOT(X344),0,IF(T344&lt;=$T$1,HLOOKUP(U344,Ouderschapsverlof!$S$55:$W$57,3,FALSE),0)))</f>
        <v>0</v>
      </c>
      <c r="Z344" s="6">
        <f>IF(OR(U344=6,U344=7),0,IF(NOT(X344),IF(T344&lt;=$T$1,HLOOKUP(U344,Ouderschapsverlof!$S$55:$W$57,3,FALSE),0),0))</f>
        <v>0</v>
      </c>
      <c r="AB344" s="2">
        <f t="shared" si="125"/>
        <v>342</v>
      </c>
      <c r="AC344">
        <f t="shared" si="117"/>
        <v>5</v>
      </c>
      <c r="AD344" s="2">
        <f t="shared" si="118"/>
        <v>1</v>
      </c>
      <c r="AE344" s="2">
        <f t="shared" si="119"/>
        <v>1</v>
      </c>
      <c r="AF344" s="6" t="b">
        <f t="shared" si="120"/>
        <v>1</v>
      </c>
      <c r="AG344" s="6">
        <f>IF(OR(AC344=6,AC344=7),0,IF(NOT(AF344),0,IF(AB344&lt;=$AB$1,HLOOKUP(AC344,Ouderschapsverlof!$S$67:$W$69,3,FALSE),0)))</f>
        <v>0</v>
      </c>
      <c r="AH344" s="6">
        <f>IF(OR(AC344=6,AC344=7),0,IF(NOT(AF344),IF(AB344&lt;=$AB$1,HLOOKUP(AC344,Ouderschapsverlof!$S$67:$W$69,3,FALSE),0),0))</f>
        <v>0</v>
      </c>
    </row>
    <row r="345" spans="1:34" x14ac:dyDescent="0.3">
      <c r="A345" s="2">
        <f t="shared" si="121"/>
        <v>343</v>
      </c>
      <c r="B345">
        <f t="shared" si="122"/>
        <v>6</v>
      </c>
      <c r="C345" s="2">
        <f t="shared" si="105"/>
        <v>1</v>
      </c>
      <c r="D345" s="2">
        <f t="shared" si="106"/>
        <v>1</v>
      </c>
      <c r="E345" s="6" t="b">
        <f t="shared" si="107"/>
        <v>1</v>
      </c>
      <c r="F345" s="6">
        <f>IF(OR(B345=6,B345=7),0,IF(NOT(E345),0,IF(A345&lt;=$A$1,HLOOKUP(B345,Ouderschapsverlof!$S$28:$W$30,3,FALSE),0)))</f>
        <v>0</v>
      </c>
      <c r="G345" s="6">
        <f>IF(OR(B345=6,B345=7),0,IF(NOT(E345),IF(A345&lt;=$A$1,HLOOKUP(B345,Ouderschapsverlof!$S$28:$W$30,3,FALSE),0),0))</f>
        <v>0</v>
      </c>
      <c r="H345" s="7">
        <f t="shared" si="108"/>
        <v>0</v>
      </c>
      <c r="L345" s="2">
        <f t="shared" si="123"/>
        <v>343</v>
      </c>
      <c r="M345">
        <f t="shared" si="109"/>
        <v>6</v>
      </c>
      <c r="N345" s="2">
        <f t="shared" si="110"/>
        <v>1</v>
      </c>
      <c r="O345" s="2">
        <f t="shared" si="111"/>
        <v>1</v>
      </c>
      <c r="P345" s="6" t="b">
        <f t="shared" si="112"/>
        <v>1</v>
      </c>
      <c r="Q345" s="6">
        <f>IF(OR(M345=6,M345=7),0,IF(NOT(P345),0,IF(L345&lt;=$L$1,HLOOKUP(M345,Ouderschapsverlof!$S$40:$W$43,3,FALSE),0)))</f>
        <v>0</v>
      </c>
      <c r="R345" s="6">
        <f>IF(OR(M345=6,M345=7),0,IF(NOT(P345),IF(L345&lt;=$L$1,HLOOKUP(M345,Ouderschapsverlof!$S$40:$W$43,3,FALSE),0),0))</f>
        <v>0</v>
      </c>
      <c r="T345" s="2">
        <f t="shared" si="124"/>
        <v>343</v>
      </c>
      <c r="U345">
        <f t="shared" si="113"/>
        <v>6</v>
      </c>
      <c r="V345" s="2">
        <f t="shared" si="114"/>
        <v>1</v>
      </c>
      <c r="W345" s="2">
        <f t="shared" si="115"/>
        <v>1</v>
      </c>
      <c r="X345" s="6" t="b">
        <f t="shared" si="116"/>
        <v>1</v>
      </c>
      <c r="Y345" s="6">
        <f>IF(OR(U345=6,U345=7),0,IF(NOT(X345),0,IF(T345&lt;=$T$1,HLOOKUP(U345,Ouderschapsverlof!$S$55:$W$57,3,FALSE),0)))</f>
        <v>0</v>
      </c>
      <c r="Z345" s="6">
        <f>IF(OR(U345=6,U345=7),0,IF(NOT(X345),IF(T345&lt;=$T$1,HLOOKUP(U345,Ouderschapsverlof!$S$55:$W$57,3,FALSE),0),0))</f>
        <v>0</v>
      </c>
      <c r="AB345" s="2">
        <f t="shared" si="125"/>
        <v>343</v>
      </c>
      <c r="AC345">
        <f t="shared" si="117"/>
        <v>6</v>
      </c>
      <c r="AD345" s="2">
        <f t="shared" si="118"/>
        <v>1</v>
      </c>
      <c r="AE345" s="2">
        <f t="shared" si="119"/>
        <v>1</v>
      </c>
      <c r="AF345" s="6" t="b">
        <f t="shared" si="120"/>
        <v>1</v>
      </c>
      <c r="AG345" s="6">
        <f>IF(OR(AC345=6,AC345=7),0,IF(NOT(AF345),0,IF(AB345&lt;=$AB$1,HLOOKUP(AC345,Ouderschapsverlof!$S$67:$W$69,3,FALSE),0)))</f>
        <v>0</v>
      </c>
      <c r="AH345" s="6">
        <f>IF(OR(AC345=6,AC345=7),0,IF(NOT(AF345),IF(AB345&lt;=$AB$1,HLOOKUP(AC345,Ouderschapsverlof!$S$67:$W$69,3,FALSE),0),0))</f>
        <v>0</v>
      </c>
    </row>
    <row r="346" spans="1:34" x14ac:dyDescent="0.3">
      <c r="A346" s="2">
        <f t="shared" si="121"/>
        <v>344</v>
      </c>
      <c r="B346">
        <f t="shared" si="122"/>
        <v>7</v>
      </c>
      <c r="C346" s="2">
        <f t="shared" si="105"/>
        <v>1</v>
      </c>
      <c r="D346" s="2">
        <f t="shared" si="106"/>
        <v>1</v>
      </c>
      <c r="E346" s="6" t="b">
        <f t="shared" si="107"/>
        <v>1</v>
      </c>
      <c r="F346" s="6">
        <f>IF(OR(B346=6,B346=7),0,IF(NOT(E346),0,IF(A346&lt;=$A$1,HLOOKUP(B346,Ouderschapsverlof!$S$28:$W$30,3,FALSE),0)))</f>
        <v>0</v>
      </c>
      <c r="G346" s="6">
        <f>IF(OR(B346=6,B346=7),0,IF(NOT(E346),IF(A346&lt;=$A$1,HLOOKUP(B346,Ouderschapsverlof!$S$28:$W$30,3,FALSE),0),0))</f>
        <v>0</v>
      </c>
      <c r="H346" s="7">
        <f t="shared" si="108"/>
        <v>0</v>
      </c>
      <c r="L346" s="2">
        <f t="shared" si="123"/>
        <v>344</v>
      </c>
      <c r="M346">
        <f t="shared" si="109"/>
        <v>7</v>
      </c>
      <c r="N346" s="2">
        <f t="shared" si="110"/>
        <v>1</v>
      </c>
      <c r="O346" s="2">
        <f t="shared" si="111"/>
        <v>1</v>
      </c>
      <c r="P346" s="6" t="b">
        <f t="shared" si="112"/>
        <v>1</v>
      </c>
      <c r="Q346" s="6">
        <f>IF(OR(M346=6,M346=7),0,IF(NOT(P346),0,IF(L346&lt;=$L$1,HLOOKUP(M346,Ouderschapsverlof!$S$40:$W$43,3,FALSE),0)))</f>
        <v>0</v>
      </c>
      <c r="R346" s="6">
        <f>IF(OR(M346=6,M346=7),0,IF(NOT(P346),IF(L346&lt;=$L$1,HLOOKUP(M346,Ouderschapsverlof!$S$40:$W$43,3,FALSE),0),0))</f>
        <v>0</v>
      </c>
      <c r="T346" s="2">
        <f t="shared" si="124"/>
        <v>344</v>
      </c>
      <c r="U346">
        <f t="shared" si="113"/>
        <v>7</v>
      </c>
      <c r="V346" s="2">
        <f t="shared" si="114"/>
        <v>1</v>
      </c>
      <c r="W346" s="2">
        <f t="shared" si="115"/>
        <v>1</v>
      </c>
      <c r="X346" s="6" t="b">
        <f t="shared" si="116"/>
        <v>1</v>
      </c>
      <c r="Y346" s="6">
        <f>IF(OR(U346=6,U346=7),0,IF(NOT(X346),0,IF(T346&lt;=$T$1,HLOOKUP(U346,Ouderschapsverlof!$S$55:$W$57,3,FALSE),0)))</f>
        <v>0</v>
      </c>
      <c r="Z346" s="6">
        <f>IF(OR(U346=6,U346=7),0,IF(NOT(X346),IF(T346&lt;=$T$1,HLOOKUP(U346,Ouderschapsverlof!$S$55:$W$57,3,FALSE),0),0))</f>
        <v>0</v>
      </c>
      <c r="AB346" s="2">
        <f t="shared" si="125"/>
        <v>344</v>
      </c>
      <c r="AC346">
        <f t="shared" si="117"/>
        <v>7</v>
      </c>
      <c r="AD346" s="2">
        <f t="shared" si="118"/>
        <v>1</v>
      </c>
      <c r="AE346" s="2">
        <f t="shared" si="119"/>
        <v>1</v>
      </c>
      <c r="AF346" s="6" t="b">
        <f t="shared" si="120"/>
        <v>1</v>
      </c>
      <c r="AG346" s="6">
        <f>IF(OR(AC346=6,AC346=7),0,IF(NOT(AF346),0,IF(AB346&lt;=$AB$1,HLOOKUP(AC346,Ouderschapsverlof!$S$67:$W$69,3,FALSE),0)))</f>
        <v>0</v>
      </c>
      <c r="AH346" s="6">
        <f>IF(OR(AC346=6,AC346=7),0,IF(NOT(AF346),IF(AB346&lt;=$AB$1,HLOOKUP(AC346,Ouderschapsverlof!$S$67:$W$69,3,FALSE),0),0))</f>
        <v>0</v>
      </c>
    </row>
    <row r="347" spans="1:34" x14ac:dyDescent="0.3">
      <c r="A347" s="2">
        <f t="shared" si="121"/>
        <v>345</v>
      </c>
      <c r="B347">
        <f t="shared" si="122"/>
        <v>1</v>
      </c>
      <c r="C347" s="2">
        <f t="shared" si="105"/>
        <v>1</v>
      </c>
      <c r="D347" s="2">
        <f t="shared" si="106"/>
        <v>1</v>
      </c>
      <c r="E347" s="6" t="b">
        <f t="shared" si="107"/>
        <v>1</v>
      </c>
      <c r="F347" s="6">
        <f>IF(OR(B347=6,B347=7),0,IF(NOT(E347),0,IF(A347&lt;=$A$1,HLOOKUP(B347,Ouderschapsverlof!$S$28:$W$30,3,FALSE),0)))</f>
        <v>0</v>
      </c>
      <c r="G347" s="6">
        <f>IF(OR(B347=6,B347=7),0,IF(NOT(E347),IF(A347&lt;=$A$1,HLOOKUP(B347,Ouderschapsverlof!$S$28:$W$30,3,FALSE),0),0))</f>
        <v>0</v>
      </c>
      <c r="H347" s="7">
        <f t="shared" si="108"/>
        <v>0</v>
      </c>
      <c r="L347" s="2">
        <f t="shared" si="123"/>
        <v>345</v>
      </c>
      <c r="M347">
        <f t="shared" si="109"/>
        <v>1</v>
      </c>
      <c r="N347" s="2">
        <f t="shared" si="110"/>
        <v>1</v>
      </c>
      <c r="O347" s="2">
        <f t="shared" si="111"/>
        <v>1</v>
      </c>
      <c r="P347" s="6" t="b">
        <f t="shared" si="112"/>
        <v>1</v>
      </c>
      <c r="Q347" s="6">
        <f>IF(OR(M347=6,M347=7),0,IF(NOT(P347),0,IF(L347&lt;=$L$1,HLOOKUP(M347,Ouderschapsverlof!$S$40:$W$43,3,FALSE),0)))</f>
        <v>0</v>
      </c>
      <c r="R347" s="6">
        <f>IF(OR(M347=6,M347=7),0,IF(NOT(P347),IF(L347&lt;=$L$1,HLOOKUP(M347,Ouderschapsverlof!$S$40:$W$43,3,FALSE),0),0))</f>
        <v>0</v>
      </c>
      <c r="T347" s="2">
        <f t="shared" si="124"/>
        <v>345</v>
      </c>
      <c r="U347">
        <f t="shared" si="113"/>
        <v>1</v>
      </c>
      <c r="V347" s="2">
        <f t="shared" si="114"/>
        <v>1</v>
      </c>
      <c r="W347" s="2">
        <f t="shared" si="115"/>
        <v>1</v>
      </c>
      <c r="X347" s="6" t="b">
        <f t="shared" si="116"/>
        <v>1</v>
      </c>
      <c r="Y347" s="6">
        <f>IF(OR(U347=6,U347=7),0,IF(NOT(X347),0,IF(T347&lt;=$T$1,HLOOKUP(U347,Ouderschapsverlof!$S$55:$W$57,3,FALSE),0)))</f>
        <v>0</v>
      </c>
      <c r="Z347" s="6">
        <f>IF(OR(U347=6,U347=7),0,IF(NOT(X347),IF(T347&lt;=$T$1,HLOOKUP(U347,Ouderschapsverlof!$S$55:$W$57,3,FALSE),0),0))</f>
        <v>0</v>
      </c>
      <c r="AB347" s="2">
        <f t="shared" si="125"/>
        <v>345</v>
      </c>
      <c r="AC347">
        <f t="shared" si="117"/>
        <v>1</v>
      </c>
      <c r="AD347" s="2">
        <f t="shared" si="118"/>
        <v>1</v>
      </c>
      <c r="AE347" s="2">
        <f t="shared" si="119"/>
        <v>1</v>
      </c>
      <c r="AF347" s="6" t="b">
        <f t="shared" si="120"/>
        <v>1</v>
      </c>
      <c r="AG347" s="6">
        <f>IF(OR(AC347=6,AC347=7),0,IF(NOT(AF347),0,IF(AB347&lt;=$AB$1,HLOOKUP(AC347,Ouderschapsverlof!$S$67:$W$69,3,FALSE),0)))</f>
        <v>0</v>
      </c>
      <c r="AH347" s="6">
        <f>IF(OR(AC347=6,AC347=7),0,IF(NOT(AF347),IF(AB347&lt;=$AB$1,HLOOKUP(AC347,Ouderschapsverlof!$S$67:$W$69,3,FALSE),0),0))</f>
        <v>0</v>
      </c>
    </row>
    <row r="348" spans="1:34" x14ac:dyDescent="0.3">
      <c r="A348" s="2">
        <f t="shared" si="121"/>
        <v>346</v>
      </c>
      <c r="B348">
        <f t="shared" si="122"/>
        <v>2</v>
      </c>
      <c r="C348" s="2">
        <f t="shared" si="105"/>
        <v>1</v>
      </c>
      <c r="D348" s="2">
        <f t="shared" si="106"/>
        <v>1</v>
      </c>
      <c r="E348" s="6" t="b">
        <f t="shared" si="107"/>
        <v>1</v>
      </c>
      <c r="F348" s="6">
        <f>IF(OR(B348=6,B348=7),0,IF(NOT(E348),0,IF(A348&lt;=$A$1,HLOOKUP(B348,Ouderschapsverlof!$S$28:$W$30,3,FALSE),0)))</f>
        <v>0</v>
      </c>
      <c r="G348" s="6">
        <f>IF(OR(B348=6,B348=7),0,IF(NOT(E348),IF(A348&lt;=$A$1,HLOOKUP(B348,Ouderschapsverlof!$S$28:$W$30,3,FALSE),0),0))</f>
        <v>0</v>
      </c>
      <c r="H348" s="7">
        <f t="shared" si="108"/>
        <v>0</v>
      </c>
      <c r="L348" s="2">
        <f t="shared" si="123"/>
        <v>346</v>
      </c>
      <c r="M348">
        <f t="shared" si="109"/>
        <v>2</v>
      </c>
      <c r="N348" s="2">
        <f t="shared" si="110"/>
        <v>1</v>
      </c>
      <c r="O348" s="2">
        <f t="shared" si="111"/>
        <v>1</v>
      </c>
      <c r="P348" s="6" t="b">
        <f t="shared" si="112"/>
        <v>1</v>
      </c>
      <c r="Q348" s="6">
        <f>IF(OR(M348=6,M348=7),0,IF(NOT(P348),0,IF(L348&lt;=$L$1,HLOOKUP(M348,Ouderschapsverlof!$S$40:$W$43,3,FALSE),0)))</f>
        <v>0</v>
      </c>
      <c r="R348" s="6">
        <f>IF(OR(M348=6,M348=7),0,IF(NOT(P348),IF(L348&lt;=$L$1,HLOOKUP(M348,Ouderschapsverlof!$S$40:$W$43,3,FALSE),0),0))</f>
        <v>0</v>
      </c>
      <c r="T348" s="2">
        <f t="shared" si="124"/>
        <v>346</v>
      </c>
      <c r="U348">
        <f t="shared" si="113"/>
        <v>2</v>
      </c>
      <c r="V348" s="2">
        <f t="shared" si="114"/>
        <v>1</v>
      </c>
      <c r="W348" s="2">
        <f t="shared" si="115"/>
        <v>1</v>
      </c>
      <c r="X348" s="6" t="b">
        <f t="shared" si="116"/>
        <v>1</v>
      </c>
      <c r="Y348" s="6">
        <f>IF(OR(U348=6,U348=7),0,IF(NOT(X348),0,IF(T348&lt;=$T$1,HLOOKUP(U348,Ouderschapsverlof!$S$55:$W$57,3,FALSE),0)))</f>
        <v>0</v>
      </c>
      <c r="Z348" s="6">
        <f>IF(OR(U348=6,U348=7),0,IF(NOT(X348),IF(T348&lt;=$T$1,HLOOKUP(U348,Ouderschapsverlof!$S$55:$W$57,3,FALSE),0),0))</f>
        <v>0</v>
      </c>
      <c r="AB348" s="2">
        <f t="shared" si="125"/>
        <v>346</v>
      </c>
      <c r="AC348">
        <f t="shared" si="117"/>
        <v>2</v>
      </c>
      <c r="AD348" s="2">
        <f t="shared" si="118"/>
        <v>1</v>
      </c>
      <c r="AE348" s="2">
        <f t="shared" si="119"/>
        <v>1</v>
      </c>
      <c r="AF348" s="6" t="b">
        <f t="shared" si="120"/>
        <v>1</v>
      </c>
      <c r="AG348" s="6">
        <f>IF(OR(AC348=6,AC348=7),0,IF(NOT(AF348),0,IF(AB348&lt;=$AB$1,HLOOKUP(AC348,Ouderschapsverlof!$S$67:$W$69,3,FALSE),0)))</f>
        <v>0</v>
      </c>
      <c r="AH348" s="6">
        <f>IF(OR(AC348=6,AC348=7),0,IF(NOT(AF348),IF(AB348&lt;=$AB$1,HLOOKUP(AC348,Ouderschapsverlof!$S$67:$W$69,3,FALSE),0),0))</f>
        <v>0</v>
      </c>
    </row>
    <row r="349" spans="1:34" x14ac:dyDescent="0.3">
      <c r="A349" s="2">
        <f t="shared" si="121"/>
        <v>347</v>
      </c>
      <c r="B349">
        <f t="shared" si="122"/>
        <v>3</v>
      </c>
      <c r="C349" s="2">
        <f t="shared" si="105"/>
        <v>1</v>
      </c>
      <c r="D349" s="2">
        <f t="shared" si="106"/>
        <v>1</v>
      </c>
      <c r="E349" s="6" t="b">
        <f t="shared" si="107"/>
        <v>1</v>
      </c>
      <c r="F349" s="6">
        <f>IF(OR(B349=6,B349=7),0,IF(NOT(E349),0,IF(A349&lt;=$A$1,HLOOKUP(B349,Ouderschapsverlof!$S$28:$W$30,3,FALSE),0)))</f>
        <v>0</v>
      </c>
      <c r="G349" s="6">
        <f>IF(OR(B349=6,B349=7),0,IF(NOT(E349),IF(A349&lt;=$A$1,HLOOKUP(B349,Ouderschapsverlof!$S$28:$W$30,3,FALSE),0),0))</f>
        <v>0</v>
      </c>
      <c r="H349" s="7">
        <f t="shared" si="108"/>
        <v>0</v>
      </c>
      <c r="L349" s="2">
        <f t="shared" si="123"/>
        <v>347</v>
      </c>
      <c r="M349">
        <f t="shared" si="109"/>
        <v>3</v>
      </c>
      <c r="N349" s="2">
        <f t="shared" si="110"/>
        <v>1</v>
      </c>
      <c r="O349" s="2">
        <f t="shared" si="111"/>
        <v>1</v>
      </c>
      <c r="P349" s="6" t="b">
        <f t="shared" si="112"/>
        <v>1</v>
      </c>
      <c r="Q349" s="6">
        <f>IF(OR(M349=6,M349=7),0,IF(NOT(P349),0,IF(L349&lt;=$L$1,HLOOKUP(M349,Ouderschapsverlof!$S$40:$W$43,3,FALSE),0)))</f>
        <v>0</v>
      </c>
      <c r="R349" s="6">
        <f>IF(OR(M349=6,M349=7),0,IF(NOT(P349),IF(L349&lt;=$L$1,HLOOKUP(M349,Ouderschapsverlof!$S$40:$W$43,3,FALSE),0),0))</f>
        <v>0</v>
      </c>
      <c r="T349" s="2">
        <f t="shared" si="124"/>
        <v>347</v>
      </c>
      <c r="U349">
        <f t="shared" si="113"/>
        <v>3</v>
      </c>
      <c r="V349" s="2">
        <f t="shared" si="114"/>
        <v>1</v>
      </c>
      <c r="W349" s="2">
        <f t="shared" si="115"/>
        <v>1</v>
      </c>
      <c r="X349" s="6" t="b">
        <f t="shared" si="116"/>
        <v>1</v>
      </c>
      <c r="Y349" s="6">
        <f>IF(OR(U349=6,U349=7),0,IF(NOT(X349),0,IF(T349&lt;=$T$1,HLOOKUP(U349,Ouderschapsverlof!$S$55:$W$57,3,FALSE),0)))</f>
        <v>0</v>
      </c>
      <c r="Z349" s="6">
        <f>IF(OR(U349=6,U349=7),0,IF(NOT(X349),IF(T349&lt;=$T$1,HLOOKUP(U349,Ouderschapsverlof!$S$55:$W$57,3,FALSE),0),0))</f>
        <v>0</v>
      </c>
      <c r="AB349" s="2">
        <f t="shared" si="125"/>
        <v>347</v>
      </c>
      <c r="AC349">
        <f t="shared" si="117"/>
        <v>3</v>
      </c>
      <c r="AD349" s="2">
        <f t="shared" si="118"/>
        <v>1</v>
      </c>
      <c r="AE349" s="2">
        <f t="shared" si="119"/>
        <v>1</v>
      </c>
      <c r="AF349" s="6" t="b">
        <f t="shared" si="120"/>
        <v>1</v>
      </c>
      <c r="AG349" s="6">
        <f>IF(OR(AC349=6,AC349=7),0,IF(NOT(AF349),0,IF(AB349&lt;=$AB$1,HLOOKUP(AC349,Ouderschapsverlof!$S$67:$W$69,3,FALSE),0)))</f>
        <v>0</v>
      </c>
      <c r="AH349" s="6">
        <f>IF(OR(AC349=6,AC349=7),0,IF(NOT(AF349),IF(AB349&lt;=$AB$1,HLOOKUP(AC349,Ouderschapsverlof!$S$67:$W$69,3,FALSE),0),0))</f>
        <v>0</v>
      </c>
    </row>
    <row r="350" spans="1:34" x14ac:dyDescent="0.3">
      <c r="A350" s="2">
        <f t="shared" si="121"/>
        <v>348</v>
      </c>
      <c r="B350">
        <f t="shared" si="122"/>
        <v>4</v>
      </c>
      <c r="C350" s="2">
        <f t="shared" si="105"/>
        <v>1</v>
      </c>
      <c r="D350" s="2">
        <f t="shared" si="106"/>
        <v>1</v>
      </c>
      <c r="E350" s="6" t="b">
        <f t="shared" si="107"/>
        <v>1</v>
      </c>
      <c r="F350" s="6">
        <f>IF(OR(B350=6,B350=7),0,IF(NOT(E350),0,IF(A350&lt;=$A$1,HLOOKUP(B350,Ouderschapsverlof!$S$28:$W$30,3,FALSE),0)))</f>
        <v>0</v>
      </c>
      <c r="G350" s="6">
        <f>IF(OR(B350=6,B350=7),0,IF(NOT(E350),IF(A350&lt;=$A$1,HLOOKUP(B350,Ouderschapsverlof!$S$28:$W$30,3,FALSE),0),0))</f>
        <v>0</v>
      </c>
      <c r="H350" s="7">
        <f t="shared" si="108"/>
        <v>0</v>
      </c>
      <c r="L350" s="2">
        <f t="shared" si="123"/>
        <v>348</v>
      </c>
      <c r="M350">
        <f t="shared" si="109"/>
        <v>4</v>
      </c>
      <c r="N350" s="2">
        <f t="shared" si="110"/>
        <v>1</v>
      </c>
      <c r="O350" s="2">
        <f t="shared" si="111"/>
        <v>1</v>
      </c>
      <c r="P350" s="6" t="b">
        <f t="shared" si="112"/>
        <v>1</v>
      </c>
      <c r="Q350" s="6">
        <f>IF(OR(M350=6,M350=7),0,IF(NOT(P350),0,IF(L350&lt;=$L$1,HLOOKUP(M350,Ouderschapsverlof!$S$40:$W$43,3,FALSE),0)))</f>
        <v>0</v>
      </c>
      <c r="R350" s="6">
        <f>IF(OR(M350=6,M350=7),0,IF(NOT(P350),IF(L350&lt;=$L$1,HLOOKUP(M350,Ouderschapsverlof!$S$40:$W$43,3,FALSE),0),0))</f>
        <v>0</v>
      </c>
      <c r="T350" s="2">
        <f t="shared" si="124"/>
        <v>348</v>
      </c>
      <c r="U350">
        <f t="shared" si="113"/>
        <v>4</v>
      </c>
      <c r="V350" s="2">
        <f t="shared" si="114"/>
        <v>1</v>
      </c>
      <c r="W350" s="2">
        <f t="shared" si="115"/>
        <v>1</v>
      </c>
      <c r="X350" s="6" t="b">
        <f t="shared" si="116"/>
        <v>1</v>
      </c>
      <c r="Y350" s="6">
        <f>IF(OR(U350=6,U350=7),0,IF(NOT(X350),0,IF(T350&lt;=$T$1,HLOOKUP(U350,Ouderschapsverlof!$S$55:$W$57,3,FALSE),0)))</f>
        <v>0</v>
      </c>
      <c r="Z350" s="6">
        <f>IF(OR(U350=6,U350=7),0,IF(NOT(X350),IF(T350&lt;=$T$1,HLOOKUP(U350,Ouderschapsverlof!$S$55:$W$57,3,FALSE),0),0))</f>
        <v>0</v>
      </c>
      <c r="AB350" s="2">
        <f t="shared" si="125"/>
        <v>348</v>
      </c>
      <c r="AC350">
        <f t="shared" si="117"/>
        <v>4</v>
      </c>
      <c r="AD350" s="2">
        <f t="shared" si="118"/>
        <v>1</v>
      </c>
      <c r="AE350" s="2">
        <f t="shared" si="119"/>
        <v>1</v>
      </c>
      <c r="AF350" s="6" t="b">
        <f t="shared" si="120"/>
        <v>1</v>
      </c>
      <c r="AG350" s="6">
        <f>IF(OR(AC350=6,AC350=7),0,IF(NOT(AF350),0,IF(AB350&lt;=$AB$1,HLOOKUP(AC350,Ouderschapsverlof!$S$67:$W$69,3,FALSE),0)))</f>
        <v>0</v>
      </c>
      <c r="AH350" s="6">
        <f>IF(OR(AC350=6,AC350=7),0,IF(NOT(AF350),IF(AB350&lt;=$AB$1,HLOOKUP(AC350,Ouderschapsverlof!$S$67:$W$69,3,FALSE),0),0))</f>
        <v>0</v>
      </c>
    </row>
    <row r="351" spans="1:34" x14ac:dyDescent="0.3">
      <c r="A351" s="2">
        <f t="shared" si="121"/>
        <v>349</v>
      </c>
      <c r="B351">
        <f t="shared" si="122"/>
        <v>5</v>
      </c>
      <c r="C351" s="2">
        <f t="shared" si="105"/>
        <v>1</v>
      </c>
      <c r="D351" s="2">
        <f t="shared" si="106"/>
        <v>1</v>
      </c>
      <c r="E351" s="6" t="b">
        <f t="shared" si="107"/>
        <v>1</v>
      </c>
      <c r="F351" s="6">
        <f>IF(OR(B351=6,B351=7),0,IF(NOT(E351),0,IF(A351&lt;=$A$1,HLOOKUP(B351,Ouderschapsverlof!$S$28:$W$30,3,FALSE),0)))</f>
        <v>0</v>
      </c>
      <c r="G351" s="6">
        <f>IF(OR(B351=6,B351=7),0,IF(NOT(E351),IF(A351&lt;=$A$1,HLOOKUP(B351,Ouderschapsverlof!$S$28:$W$30,3,FALSE),0),0))</f>
        <v>0</v>
      </c>
      <c r="H351" s="7">
        <f t="shared" si="108"/>
        <v>0</v>
      </c>
      <c r="L351" s="2">
        <f t="shared" si="123"/>
        <v>349</v>
      </c>
      <c r="M351">
        <f t="shared" si="109"/>
        <v>5</v>
      </c>
      <c r="N351" s="2">
        <f t="shared" si="110"/>
        <v>1</v>
      </c>
      <c r="O351" s="2">
        <f t="shared" si="111"/>
        <v>1</v>
      </c>
      <c r="P351" s="6" t="b">
        <f t="shared" si="112"/>
        <v>1</v>
      </c>
      <c r="Q351" s="6">
        <f>IF(OR(M351=6,M351=7),0,IF(NOT(P351),0,IF(L351&lt;=$L$1,HLOOKUP(M351,Ouderschapsverlof!$S$40:$W$43,3,FALSE),0)))</f>
        <v>0</v>
      </c>
      <c r="R351" s="6">
        <f>IF(OR(M351=6,M351=7),0,IF(NOT(P351),IF(L351&lt;=$L$1,HLOOKUP(M351,Ouderschapsverlof!$S$40:$W$43,3,FALSE),0),0))</f>
        <v>0</v>
      </c>
      <c r="T351" s="2">
        <f t="shared" si="124"/>
        <v>349</v>
      </c>
      <c r="U351">
        <f t="shared" si="113"/>
        <v>5</v>
      </c>
      <c r="V351" s="2">
        <f t="shared" si="114"/>
        <v>1</v>
      </c>
      <c r="W351" s="2">
        <f t="shared" si="115"/>
        <v>1</v>
      </c>
      <c r="X351" s="6" t="b">
        <f t="shared" si="116"/>
        <v>1</v>
      </c>
      <c r="Y351" s="6">
        <f>IF(OR(U351=6,U351=7),0,IF(NOT(X351),0,IF(T351&lt;=$T$1,HLOOKUP(U351,Ouderschapsverlof!$S$55:$W$57,3,FALSE),0)))</f>
        <v>0</v>
      </c>
      <c r="Z351" s="6">
        <f>IF(OR(U351=6,U351=7),0,IF(NOT(X351),IF(T351&lt;=$T$1,HLOOKUP(U351,Ouderschapsverlof!$S$55:$W$57,3,FALSE),0),0))</f>
        <v>0</v>
      </c>
      <c r="AB351" s="2">
        <f t="shared" si="125"/>
        <v>349</v>
      </c>
      <c r="AC351">
        <f t="shared" si="117"/>
        <v>5</v>
      </c>
      <c r="AD351" s="2">
        <f t="shared" si="118"/>
        <v>1</v>
      </c>
      <c r="AE351" s="2">
        <f t="shared" si="119"/>
        <v>1</v>
      </c>
      <c r="AF351" s="6" t="b">
        <f t="shared" si="120"/>
        <v>1</v>
      </c>
      <c r="AG351" s="6">
        <f>IF(OR(AC351=6,AC351=7),0,IF(NOT(AF351),0,IF(AB351&lt;=$AB$1,HLOOKUP(AC351,Ouderschapsverlof!$S$67:$W$69,3,FALSE),0)))</f>
        <v>0</v>
      </c>
      <c r="AH351" s="6">
        <f>IF(OR(AC351=6,AC351=7),0,IF(NOT(AF351),IF(AB351&lt;=$AB$1,HLOOKUP(AC351,Ouderschapsverlof!$S$67:$W$69,3,FALSE),0),0))</f>
        <v>0</v>
      </c>
    </row>
    <row r="352" spans="1:34" x14ac:dyDescent="0.3">
      <c r="A352" s="2">
        <f t="shared" si="121"/>
        <v>350</v>
      </c>
      <c r="B352">
        <f t="shared" si="122"/>
        <v>6</v>
      </c>
      <c r="C352" s="2">
        <f t="shared" si="105"/>
        <v>1</v>
      </c>
      <c r="D352" s="2">
        <f t="shared" si="106"/>
        <v>1</v>
      </c>
      <c r="E352" s="6" t="b">
        <f t="shared" si="107"/>
        <v>1</v>
      </c>
      <c r="F352" s="6">
        <f>IF(OR(B352=6,B352=7),0,IF(NOT(E352),0,IF(A352&lt;=$A$1,HLOOKUP(B352,Ouderschapsverlof!$S$28:$W$30,3,FALSE),0)))</f>
        <v>0</v>
      </c>
      <c r="G352" s="6">
        <f>IF(OR(B352=6,B352=7),0,IF(NOT(E352),IF(A352&lt;=$A$1,HLOOKUP(B352,Ouderschapsverlof!$S$28:$W$30,3,FALSE),0),0))</f>
        <v>0</v>
      </c>
      <c r="H352" s="7">
        <f t="shared" si="108"/>
        <v>0</v>
      </c>
      <c r="L352" s="2">
        <f t="shared" si="123"/>
        <v>350</v>
      </c>
      <c r="M352">
        <f t="shared" si="109"/>
        <v>6</v>
      </c>
      <c r="N352" s="2">
        <f t="shared" si="110"/>
        <v>1</v>
      </c>
      <c r="O352" s="2">
        <f t="shared" si="111"/>
        <v>1</v>
      </c>
      <c r="P352" s="6" t="b">
        <f t="shared" si="112"/>
        <v>1</v>
      </c>
      <c r="Q352" s="6">
        <f>IF(OR(M352=6,M352=7),0,IF(NOT(P352),0,IF(L352&lt;=$L$1,HLOOKUP(M352,Ouderschapsverlof!$S$40:$W$43,3,FALSE),0)))</f>
        <v>0</v>
      </c>
      <c r="R352" s="6">
        <f>IF(OR(M352=6,M352=7),0,IF(NOT(P352),IF(L352&lt;=$L$1,HLOOKUP(M352,Ouderschapsverlof!$S$40:$W$43,3,FALSE),0),0))</f>
        <v>0</v>
      </c>
      <c r="T352" s="2">
        <f t="shared" si="124"/>
        <v>350</v>
      </c>
      <c r="U352">
        <f t="shared" si="113"/>
        <v>6</v>
      </c>
      <c r="V352" s="2">
        <f t="shared" si="114"/>
        <v>1</v>
      </c>
      <c r="W352" s="2">
        <f t="shared" si="115"/>
        <v>1</v>
      </c>
      <c r="X352" s="6" t="b">
        <f t="shared" si="116"/>
        <v>1</v>
      </c>
      <c r="Y352" s="6">
        <f>IF(OR(U352=6,U352=7),0,IF(NOT(X352),0,IF(T352&lt;=$T$1,HLOOKUP(U352,Ouderschapsverlof!$S$55:$W$57,3,FALSE),0)))</f>
        <v>0</v>
      </c>
      <c r="Z352" s="6">
        <f>IF(OR(U352=6,U352=7),0,IF(NOT(X352),IF(T352&lt;=$T$1,HLOOKUP(U352,Ouderschapsverlof!$S$55:$W$57,3,FALSE),0),0))</f>
        <v>0</v>
      </c>
      <c r="AB352" s="2">
        <f t="shared" si="125"/>
        <v>350</v>
      </c>
      <c r="AC352">
        <f t="shared" si="117"/>
        <v>6</v>
      </c>
      <c r="AD352" s="2">
        <f t="shared" si="118"/>
        <v>1</v>
      </c>
      <c r="AE352" s="2">
        <f t="shared" si="119"/>
        <v>1</v>
      </c>
      <c r="AF352" s="6" t="b">
        <f t="shared" si="120"/>
        <v>1</v>
      </c>
      <c r="AG352" s="6">
        <f>IF(OR(AC352=6,AC352=7),0,IF(NOT(AF352),0,IF(AB352&lt;=$AB$1,HLOOKUP(AC352,Ouderschapsverlof!$S$67:$W$69,3,FALSE),0)))</f>
        <v>0</v>
      </c>
      <c r="AH352" s="6">
        <f>IF(OR(AC352=6,AC352=7),0,IF(NOT(AF352),IF(AB352&lt;=$AB$1,HLOOKUP(AC352,Ouderschapsverlof!$S$67:$W$69,3,FALSE),0),0))</f>
        <v>0</v>
      </c>
    </row>
    <row r="353" spans="1:34" x14ac:dyDescent="0.3">
      <c r="A353" s="2">
        <f t="shared" si="121"/>
        <v>351</v>
      </c>
      <c r="B353">
        <f t="shared" si="122"/>
        <v>7</v>
      </c>
      <c r="C353" s="2">
        <f t="shared" si="105"/>
        <v>1</v>
      </c>
      <c r="D353" s="2">
        <f t="shared" si="106"/>
        <v>1</v>
      </c>
      <c r="E353" s="6" t="b">
        <f t="shared" si="107"/>
        <v>1</v>
      </c>
      <c r="F353" s="6">
        <f>IF(OR(B353=6,B353=7),0,IF(NOT(E353),0,IF(A353&lt;=$A$1,HLOOKUP(B353,Ouderschapsverlof!$S$28:$W$30,3,FALSE),0)))</f>
        <v>0</v>
      </c>
      <c r="G353" s="6">
        <f>IF(OR(B353=6,B353=7),0,IF(NOT(E353),IF(A353&lt;=$A$1,HLOOKUP(B353,Ouderschapsverlof!$S$28:$W$30,3,FALSE),0),0))</f>
        <v>0</v>
      </c>
      <c r="H353" s="7">
        <f t="shared" si="108"/>
        <v>0</v>
      </c>
      <c r="L353" s="2">
        <f t="shared" si="123"/>
        <v>351</v>
      </c>
      <c r="M353">
        <f t="shared" si="109"/>
        <v>7</v>
      </c>
      <c r="N353" s="2">
        <f t="shared" si="110"/>
        <v>1</v>
      </c>
      <c r="O353" s="2">
        <f t="shared" si="111"/>
        <v>1</v>
      </c>
      <c r="P353" s="6" t="b">
        <f t="shared" si="112"/>
        <v>1</v>
      </c>
      <c r="Q353" s="6">
        <f>IF(OR(M353=6,M353=7),0,IF(NOT(P353),0,IF(L353&lt;=$L$1,HLOOKUP(M353,Ouderschapsverlof!$S$40:$W$43,3,FALSE),0)))</f>
        <v>0</v>
      </c>
      <c r="R353" s="6">
        <f>IF(OR(M353=6,M353=7),0,IF(NOT(P353),IF(L353&lt;=$L$1,HLOOKUP(M353,Ouderschapsverlof!$S$40:$W$43,3,FALSE),0),0))</f>
        <v>0</v>
      </c>
      <c r="T353" s="2">
        <f t="shared" si="124"/>
        <v>351</v>
      </c>
      <c r="U353">
        <f t="shared" si="113"/>
        <v>7</v>
      </c>
      <c r="V353" s="2">
        <f t="shared" si="114"/>
        <v>1</v>
      </c>
      <c r="W353" s="2">
        <f t="shared" si="115"/>
        <v>1</v>
      </c>
      <c r="X353" s="6" t="b">
        <f t="shared" si="116"/>
        <v>1</v>
      </c>
      <c r="Y353" s="6">
        <f>IF(OR(U353=6,U353=7),0,IF(NOT(X353),0,IF(T353&lt;=$T$1,HLOOKUP(U353,Ouderschapsverlof!$S$55:$W$57,3,FALSE),0)))</f>
        <v>0</v>
      </c>
      <c r="Z353" s="6">
        <f>IF(OR(U353=6,U353=7),0,IF(NOT(X353),IF(T353&lt;=$T$1,HLOOKUP(U353,Ouderschapsverlof!$S$55:$W$57,3,FALSE),0),0))</f>
        <v>0</v>
      </c>
      <c r="AB353" s="2">
        <f t="shared" si="125"/>
        <v>351</v>
      </c>
      <c r="AC353">
        <f t="shared" si="117"/>
        <v>7</v>
      </c>
      <c r="AD353" s="2">
        <f t="shared" si="118"/>
        <v>1</v>
      </c>
      <c r="AE353" s="2">
        <f t="shared" si="119"/>
        <v>1</v>
      </c>
      <c r="AF353" s="6" t="b">
        <f t="shared" si="120"/>
        <v>1</v>
      </c>
      <c r="AG353" s="6">
        <f>IF(OR(AC353=6,AC353=7),0,IF(NOT(AF353),0,IF(AB353&lt;=$AB$1,HLOOKUP(AC353,Ouderschapsverlof!$S$67:$W$69,3,FALSE),0)))</f>
        <v>0</v>
      </c>
      <c r="AH353" s="6">
        <f>IF(OR(AC353=6,AC353=7),0,IF(NOT(AF353),IF(AB353&lt;=$AB$1,HLOOKUP(AC353,Ouderschapsverlof!$S$67:$W$69,3,FALSE),0),0))</f>
        <v>0</v>
      </c>
    </row>
    <row r="354" spans="1:34" x14ac:dyDescent="0.3">
      <c r="A354" s="2">
        <f t="shared" si="121"/>
        <v>352</v>
      </c>
      <c r="B354">
        <f t="shared" si="122"/>
        <v>1</v>
      </c>
      <c r="C354" s="2">
        <f t="shared" si="105"/>
        <v>1</v>
      </c>
      <c r="D354" s="2">
        <f t="shared" si="106"/>
        <v>1</v>
      </c>
      <c r="E354" s="6" t="b">
        <f t="shared" si="107"/>
        <v>1</v>
      </c>
      <c r="F354" s="6">
        <f>IF(OR(B354=6,B354=7),0,IF(NOT(E354),0,IF(A354&lt;=$A$1,HLOOKUP(B354,Ouderschapsverlof!$S$28:$W$30,3,FALSE),0)))</f>
        <v>0</v>
      </c>
      <c r="G354" s="6">
        <f>IF(OR(B354=6,B354=7),0,IF(NOT(E354),IF(A354&lt;=$A$1,HLOOKUP(B354,Ouderschapsverlof!$S$28:$W$30,3,FALSE),0),0))</f>
        <v>0</v>
      </c>
      <c r="H354" s="7">
        <f t="shared" si="108"/>
        <v>0</v>
      </c>
      <c r="L354" s="2">
        <f t="shared" si="123"/>
        <v>352</v>
      </c>
      <c r="M354">
        <f t="shared" si="109"/>
        <v>1</v>
      </c>
      <c r="N354" s="2">
        <f t="shared" si="110"/>
        <v>1</v>
      </c>
      <c r="O354" s="2">
        <f t="shared" si="111"/>
        <v>1</v>
      </c>
      <c r="P354" s="6" t="b">
        <f t="shared" si="112"/>
        <v>1</v>
      </c>
      <c r="Q354" s="6">
        <f>IF(OR(M354=6,M354=7),0,IF(NOT(P354),0,IF(L354&lt;=$L$1,HLOOKUP(M354,Ouderschapsverlof!$S$40:$W$43,3,FALSE),0)))</f>
        <v>0</v>
      </c>
      <c r="R354" s="6">
        <f>IF(OR(M354=6,M354=7),0,IF(NOT(P354),IF(L354&lt;=$L$1,HLOOKUP(M354,Ouderschapsverlof!$S$40:$W$43,3,FALSE),0),0))</f>
        <v>0</v>
      </c>
      <c r="T354" s="2">
        <f t="shared" si="124"/>
        <v>352</v>
      </c>
      <c r="U354">
        <f t="shared" si="113"/>
        <v>1</v>
      </c>
      <c r="V354" s="2">
        <f t="shared" si="114"/>
        <v>1</v>
      </c>
      <c r="W354" s="2">
        <f t="shared" si="115"/>
        <v>1</v>
      </c>
      <c r="X354" s="6" t="b">
        <f t="shared" si="116"/>
        <v>1</v>
      </c>
      <c r="Y354" s="6">
        <f>IF(OR(U354=6,U354=7),0,IF(NOT(X354),0,IF(T354&lt;=$T$1,HLOOKUP(U354,Ouderschapsverlof!$S$55:$W$57,3,FALSE),0)))</f>
        <v>0</v>
      </c>
      <c r="Z354" s="6">
        <f>IF(OR(U354=6,U354=7),0,IF(NOT(X354),IF(T354&lt;=$T$1,HLOOKUP(U354,Ouderschapsverlof!$S$55:$W$57,3,FALSE),0),0))</f>
        <v>0</v>
      </c>
      <c r="AB354" s="2">
        <f t="shared" si="125"/>
        <v>352</v>
      </c>
      <c r="AC354">
        <f t="shared" si="117"/>
        <v>1</v>
      </c>
      <c r="AD354" s="2">
        <f t="shared" si="118"/>
        <v>1</v>
      </c>
      <c r="AE354" s="2">
        <f t="shared" si="119"/>
        <v>1</v>
      </c>
      <c r="AF354" s="6" t="b">
        <f t="shared" si="120"/>
        <v>1</v>
      </c>
      <c r="AG354" s="6">
        <f>IF(OR(AC354=6,AC354=7),0,IF(NOT(AF354),0,IF(AB354&lt;=$AB$1,HLOOKUP(AC354,Ouderschapsverlof!$S$67:$W$69,3,FALSE),0)))</f>
        <v>0</v>
      </c>
      <c r="AH354" s="6">
        <f>IF(OR(AC354=6,AC354=7),0,IF(NOT(AF354),IF(AB354&lt;=$AB$1,HLOOKUP(AC354,Ouderschapsverlof!$S$67:$W$69,3,FALSE),0),0))</f>
        <v>0</v>
      </c>
    </row>
    <row r="355" spans="1:34" x14ac:dyDescent="0.3">
      <c r="A355" s="2">
        <f t="shared" si="121"/>
        <v>353</v>
      </c>
      <c r="B355">
        <f t="shared" si="122"/>
        <v>2</v>
      </c>
      <c r="C355" s="2">
        <f t="shared" si="105"/>
        <v>1</v>
      </c>
      <c r="D355" s="2">
        <f t="shared" si="106"/>
        <v>1</v>
      </c>
      <c r="E355" s="6" t="b">
        <f t="shared" si="107"/>
        <v>1</v>
      </c>
      <c r="F355" s="6">
        <f>IF(OR(B355=6,B355=7),0,IF(NOT(E355),0,IF(A355&lt;=$A$1,HLOOKUP(B355,Ouderschapsverlof!$S$28:$W$30,3,FALSE),0)))</f>
        <v>0</v>
      </c>
      <c r="G355" s="6">
        <f>IF(OR(B355=6,B355=7),0,IF(NOT(E355),IF(A355&lt;=$A$1,HLOOKUP(B355,Ouderschapsverlof!$S$28:$W$30,3,FALSE),0),0))</f>
        <v>0</v>
      </c>
      <c r="H355" s="7">
        <f t="shared" si="108"/>
        <v>0</v>
      </c>
      <c r="L355" s="2">
        <f t="shared" si="123"/>
        <v>353</v>
      </c>
      <c r="M355">
        <f t="shared" si="109"/>
        <v>2</v>
      </c>
      <c r="N355" s="2">
        <f t="shared" si="110"/>
        <v>1</v>
      </c>
      <c r="O355" s="2">
        <f t="shared" si="111"/>
        <v>1</v>
      </c>
      <c r="P355" s="6" t="b">
        <f t="shared" si="112"/>
        <v>1</v>
      </c>
      <c r="Q355" s="6">
        <f>IF(OR(M355=6,M355=7),0,IF(NOT(P355),0,IF(L355&lt;=$L$1,HLOOKUP(M355,Ouderschapsverlof!$S$40:$W$43,3,FALSE),0)))</f>
        <v>0</v>
      </c>
      <c r="R355" s="6">
        <f>IF(OR(M355=6,M355=7),0,IF(NOT(P355),IF(L355&lt;=$L$1,HLOOKUP(M355,Ouderschapsverlof!$S$40:$W$43,3,FALSE),0),0))</f>
        <v>0</v>
      </c>
      <c r="T355" s="2">
        <f t="shared" si="124"/>
        <v>353</v>
      </c>
      <c r="U355">
        <f t="shared" si="113"/>
        <v>2</v>
      </c>
      <c r="V355" s="2">
        <f t="shared" si="114"/>
        <v>1</v>
      </c>
      <c r="W355" s="2">
        <f t="shared" si="115"/>
        <v>1</v>
      </c>
      <c r="X355" s="6" t="b">
        <f t="shared" si="116"/>
        <v>1</v>
      </c>
      <c r="Y355" s="6">
        <f>IF(OR(U355=6,U355=7),0,IF(NOT(X355),0,IF(T355&lt;=$T$1,HLOOKUP(U355,Ouderschapsverlof!$S$55:$W$57,3,FALSE),0)))</f>
        <v>0</v>
      </c>
      <c r="Z355" s="6">
        <f>IF(OR(U355=6,U355=7),0,IF(NOT(X355),IF(T355&lt;=$T$1,HLOOKUP(U355,Ouderschapsverlof!$S$55:$W$57,3,FALSE),0),0))</f>
        <v>0</v>
      </c>
      <c r="AB355" s="2">
        <f t="shared" si="125"/>
        <v>353</v>
      </c>
      <c r="AC355">
        <f t="shared" si="117"/>
        <v>2</v>
      </c>
      <c r="AD355" s="2">
        <f t="shared" si="118"/>
        <v>1</v>
      </c>
      <c r="AE355" s="2">
        <f t="shared" si="119"/>
        <v>1</v>
      </c>
      <c r="AF355" s="6" t="b">
        <f t="shared" si="120"/>
        <v>1</v>
      </c>
      <c r="AG355" s="6">
        <f>IF(OR(AC355=6,AC355=7),0,IF(NOT(AF355),0,IF(AB355&lt;=$AB$1,HLOOKUP(AC355,Ouderschapsverlof!$S$67:$W$69,3,FALSE),0)))</f>
        <v>0</v>
      </c>
      <c r="AH355" s="6">
        <f>IF(OR(AC355=6,AC355=7),0,IF(NOT(AF355),IF(AB355&lt;=$AB$1,HLOOKUP(AC355,Ouderschapsverlof!$S$67:$W$69,3,FALSE),0),0))</f>
        <v>0</v>
      </c>
    </row>
    <row r="356" spans="1:34" x14ac:dyDescent="0.3">
      <c r="A356" s="2">
        <f t="shared" si="121"/>
        <v>354</v>
      </c>
      <c r="B356">
        <f t="shared" si="122"/>
        <v>3</v>
      </c>
      <c r="C356" s="2">
        <f t="shared" si="105"/>
        <v>1</v>
      </c>
      <c r="D356" s="2">
        <f t="shared" si="106"/>
        <v>1</v>
      </c>
      <c r="E356" s="6" t="b">
        <f t="shared" si="107"/>
        <v>1</v>
      </c>
      <c r="F356" s="6">
        <f>IF(OR(B356=6,B356=7),0,IF(NOT(E356),0,IF(A356&lt;=$A$1,HLOOKUP(B356,Ouderschapsverlof!$S$28:$W$30,3,FALSE),0)))</f>
        <v>0</v>
      </c>
      <c r="G356" s="6">
        <f>IF(OR(B356=6,B356=7),0,IF(NOT(E356),IF(A356&lt;=$A$1,HLOOKUP(B356,Ouderschapsverlof!$S$28:$W$30,3,FALSE),0),0))</f>
        <v>0</v>
      </c>
      <c r="H356" s="7">
        <f t="shared" si="108"/>
        <v>0</v>
      </c>
      <c r="L356" s="2">
        <f t="shared" si="123"/>
        <v>354</v>
      </c>
      <c r="M356">
        <f t="shared" si="109"/>
        <v>3</v>
      </c>
      <c r="N356" s="2">
        <f t="shared" si="110"/>
        <v>1</v>
      </c>
      <c r="O356" s="2">
        <f t="shared" si="111"/>
        <v>1</v>
      </c>
      <c r="P356" s="6" t="b">
        <f t="shared" si="112"/>
        <v>1</v>
      </c>
      <c r="Q356" s="6">
        <f>IF(OR(M356=6,M356=7),0,IF(NOT(P356),0,IF(L356&lt;=$L$1,HLOOKUP(M356,Ouderschapsverlof!$S$40:$W$43,3,FALSE),0)))</f>
        <v>0</v>
      </c>
      <c r="R356" s="6">
        <f>IF(OR(M356=6,M356=7),0,IF(NOT(P356),IF(L356&lt;=$L$1,HLOOKUP(M356,Ouderschapsverlof!$S$40:$W$43,3,FALSE),0),0))</f>
        <v>0</v>
      </c>
      <c r="T356" s="2">
        <f t="shared" si="124"/>
        <v>354</v>
      </c>
      <c r="U356">
        <f t="shared" si="113"/>
        <v>3</v>
      </c>
      <c r="V356" s="2">
        <f t="shared" si="114"/>
        <v>1</v>
      </c>
      <c r="W356" s="2">
        <f t="shared" si="115"/>
        <v>1</v>
      </c>
      <c r="X356" s="6" t="b">
        <f t="shared" si="116"/>
        <v>1</v>
      </c>
      <c r="Y356" s="6">
        <f>IF(OR(U356=6,U356=7),0,IF(NOT(X356),0,IF(T356&lt;=$T$1,HLOOKUP(U356,Ouderschapsverlof!$S$55:$W$57,3,FALSE),0)))</f>
        <v>0</v>
      </c>
      <c r="Z356" s="6">
        <f>IF(OR(U356=6,U356=7),0,IF(NOT(X356),IF(T356&lt;=$T$1,HLOOKUP(U356,Ouderschapsverlof!$S$55:$W$57,3,FALSE),0),0))</f>
        <v>0</v>
      </c>
      <c r="AB356" s="2">
        <f t="shared" si="125"/>
        <v>354</v>
      </c>
      <c r="AC356">
        <f t="shared" si="117"/>
        <v>3</v>
      </c>
      <c r="AD356" s="2">
        <f t="shared" si="118"/>
        <v>1</v>
      </c>
      <c r="AE356" s="2">
        <f t="shared" si="119"/>
        <v>1</v>
      </c>
      <c r="AF356" s="6" t="b">
        <f t="shared" si="120"/>
        <v>1</v>
      </c>
      <c r="AG356" s="6">
        <f>IF(OR(AC356=6,AC356=7),0,IF(NOT(AF356),0,IF(AB356&lt;=$AB$1,HLOOKUP(AC356,Ouderschapsverlof!$S$67:$W$69,3,FALSE),0)))</f>
        <v>0</v>
      </c>
      <c r="AH356" s="6">
        <f>IF(OR(AC356=6,AC356=7),0,IF(NOT(AF356),IF(AB356&lt;=$AB$1,HLOOKUP(AC356,Ouderschapsverlof!$S$67:$W$69,3,FALSE),0),0))</f>
        <v>0</v>
      </c>
    </row>
    <row r="357" spans="1:34" x14ac:dyDescent="0.3">
      <c r="A357" s="2">
        <f t="shared" si="121"/>
        <v>355</v>
      </c>
      <c r="B357">
        <f t="shared" si="122"/>
        <v>4</v>
      </c>
      <c r="C357" s="2">
        <f t="shared" si="105"/>
        <v>1</v>
      </c>
      <c r="D357" s="2">
        <f t="shared" si="106"/>
        <v>1</v>
      </c>
      <c r="E357" s="6" t="b">
        <f t="shared" si="107"/>
        <v>1</v>
      </c>
      <c r="F357" s="6">
        <f>IF(OR(B357=6,B357=7),0,IF(NOT(E357),0,IF(A357&lt;=$A$1,HLOOKUP(B357,Ouderschapsverlof!$S$28:$W$30,3,FALSE),0)))</f>
        <v>0</v>
      </c>
      <c r="G357" s="6">
        <f>IF(OR(B357=6,B357=7),0,IF(NOT(E357),IF(A357&lt;=$A$1,HLOOKUP(B357,Ouderschapsverlof!$S$28:$W$30,3,FALSE),0),0))</f>
        <v>0</v>
      </c>
      <c r="H357" s="7">
        <f t="shared" si="108"/>
        <v>0</v>
      </c>
      <c r="L357" s="2">
        <f t="shared" si="123"/>
        <v>355</v>
      </c>
      <c r="M357">
        <f t="shared" si="109"/>
        <v>4</v>
      </c>
      <c r="N357" s="2">
        <f t="shared" si="110"/>
        <v>1</v>
      </c>
      <c r="O357" s="2">
        <f t="shared" si="111"/>
        <v>1</v>
      </c>
      <c r="P357" s="6" t="b">
        <f t="shared" si="112"/>
        <v>1</v>
      </c>
      <c r="Q357" s="6">
        <f>IF(OR(M357=6,M357=7),0,IF(NOT(P357),0,IF(L357&lt;=$L$1,HLOOKUP(M357,Ouderschapsverlof!$S$40:$W$43,3,FALSE),0)))</f>
        <v>0</v>
      </c>
      <c r="R357" s="6">
        <f>IF(OR(M357=6,M357=7),0,IF(NOT(P357),IF(L357&lt;=$L$1,HLOOKUP(M357,Ouderschapsverlof!$S$40:$W$43,3,FALSE),0),0))</f>
        <v>0</v>
      </c>
      <c r="T357" s="2">
        <f t="shared" si="124"/>
        <v>355</v>
      </c>
      <c r="U357">
        <f t="shared" si="113"/>
        <v>4</v>
      </c>
      <c r="V357" s="2">
        <f t="shared" si="114"/>
        <v>1</v>
      </c>
      <c r="W357" s="2">
        <f t="shared" si="115"/>
        <v>1</v>
      </c>
      <c r="X357" s="6" t="b">
        <f t="shared" si="116"/>
        <v>1</v>
      </c>
      <c r="Y357" s="6">
        <f>IF(OR(U357=6,U357=7),0,IF(NOT(X357),0,IF(T357&lt;=$T$1,HLOOKUP(U357,Ouderschapsverlof!$S$55:$W$57,3,FALSE),0)))</f>
        <v>0</v>
      </c>
      <c r="Z357" s="6">
        <f>IF(OR(U357=6,U357=7),0,IF(NOT(X357),IF(T357&lt;=$T$1,HLOOKUP(U357,Ouderschapsverlof!$S$55:$W$57,3,FALSE),0),0))</f>
        <v>0</v>
      </c>
      <c r="AB357" s="2">
        <f t="shared" si="125"/>
        <v>355</v>
      </c>
      <c r="AC357">
        <f t="shared" si="117"/>
        <v>4</v>
      </c>
      <c r="AD357" s="2">
        <f t="shared" si="118"/>
        <v>1</v>
      </c>
      <c r="AE357" s="2">
        <f t="shared" si="119"/>
        <v>1</v>
      </c>
      <c r="AF357" s="6" t="b">
        <f t="shared" si="120"/>
        <v>1</v>
      </c>
      <c r="AG357" s="6">
        <f>IF(OR(AC357=6,AC357=7),0,IF(NOT(AF357),0,IF(AB357&lt;=$AB$1,HLOOKUP(AC357,Ouderschapsverlof!$S$67:$W$69,3,FALSE),0)))</f>
        <v>0</v>
      </c>
      <c r="AH357" s="6">
        <f>IF(OR(AC357=6,AC357=7),0,IF(NOT(AF357),IF(AB357&lt;=$AB$1,HLOOKUP(AC357,Ouderschapsverlof!$S$67:$W$69,3,FALSE),0),0))</f>
        <v>0</v>
      </c>
    </row>
    <row r="358" spans="1:34" x14ac:dyDescent="0.3">
      <c r="A358" s="2">
        <f t="shared" si="121"/>
        <v>356</v>
      </c>
      <c r="B358">
        <f t="shared" si="122"/>
        <v>5</v>
      </c>
      <c r="C358" s="2">
        <f t="shared" si="105"/>
        <v>1</v>
      </c>
      <c r="D358" s="2">
        <f t="shared" si="106"/>
        <v>1</v>
      </c>
      <c r="E358" s="6" t="b">
        <f t="shared" si="107"/>
        <v>1</v>
      </c>
      <c r="F358" s="6">
        <f>IF(OR(B358=6,B358=7),0,IF(NOT(E358),0,IF(A358&lt;=$A$1,HLOOKUP(B358,Ouderschapsverlof!$S$28:$W$30,3,FALSE),0)))</f>
        <v>0</v>
      </c>
      <c r="G358" s="6">
        <f>IF(OR(B358=6,B358=7),0,IF(NOT(E358),IF(A358&lt;=$A$1,HLOOKUP(B358,Ouderschapsverlof!$S$28:$W$30,3,FALSE),0),0))</f>
        <v>0</v>
      </c>
      <c r="H358" s="7">
        <f t="shared" si="108"/>
        <v>0</v>
      </c>
      <c r="L358" s="2">
        <f t="shared" si="123"/>
        <v>356</v>
      </c>
      <c r="M358">
        <f t="shared" si="109"/>
        <v>5</v>
      </c>
      <c r="N358" s="2">
        <f t="shared" si="110"/>
        <v>1</v>
      </c>
      <c r="O358" s="2">
        <f t="shared" si="111"/>
        <v>1</v>
      </c>
      <c r="P358" s="6" t="b">
        <f t="shared" si="112"/>
        <v>1</v>
      </c>
      <c r="Q358" s="6">
        <f>IF(OR(M358=6,M358=7),0,IF(NOT(P358),0,IF(L358&lt;=$L$1,HLOOKUP(M358,Ouderschapsverlof!$S$40:$W$43,3,FALSE),0)))</f>
        <v>0</v>
      </c>
      <c r="R358" s="6">
        <f>IF(OR(M358=6,M358=7),0,IF(NOT(P358),IF(L358&lt;=$L$1,HLOOKUP(M358,Ouderschapsverlof!$S$40:$W$43,3,FALSE),0),0))</f>
        <v>0</v>
      </c>
      <c r="T358" s="2">
        <f t="shared" si="124"/>
        <v>356</v>
      </c>
      <c r="U358">
        <f t="shared" si="113"/>
        <v>5</v>
      </c>
      <c r="V358" s="2">
        <f t="shared" si="114"/>
        <v>1</v>
      </c>
      <c r="W358" s="2">
        <f t="shared" si="115"/>
        <v>1</v>
      </c>
      <c r="X358" s="6" t="b">
        <f t="shared" si="116"/>
        <v>1</v>
      </c>
      <c r="Y358" s="6">
        <f>IF(OR(U358=6,U358=7),0,IF(NOT(X358),0,IF(T358&lt;=$T$1,HLOOKUP(U358,Ouderschapsverlof!$S$55:$W$57,3,FALSE),0)))</f>
        <v>0</v>
      </c>
      <c r="Z358" s="6">
        <f>IF(OR(U358=6,U358=7),0,IF(NOT(X358),IF(T358&lt;=$T$1,HLOOKUP(U358,Ouderschapsverlof!$S$55:$W$57,3,FALSE),0),0))</f>
        <v>0</v>
      </c>
      <c r="AB358" s="2">
        <f t="shared" si="125"/>
        <v>356</v>
      </c>
      <c r="AC358">
        <f t="shared" si="117"/>
        <v>5</v>
      </c>
      <c r="AD358" s="2">
        <f t="shared" si="118"/>
        <v>1</v>
      </c>
      <c r="AE358" s="2">
        <f t="shared" si="119"/>
        <v>1</v>
      </c>
      <c r="AF358" s="6" t="b">
        <f t="shared" si="120"/>
        <v>1</v>
      </c>
      <c r="AG358" s="6">
        <f>IF(OR(AC358=6,AC358=7),0,IF(NOT(AF358),0,IF(AB358&lt;=$AB$1,HLOOKUP(AC358,Ouderschapsverlof!$S$67:$W$69,3,FALSE),0)))</f>
        <v>0</v>
      </c>
      <c r="AH358" s="6">
        <f>IF(OR(AC358=6,AC358=7),0,IF(NOT(AF358),IF(AB358&lt;=$AB$1,HLOOKUP(AC358,Ouderschapsverlof!$S$67:$W$69,3,FALSE),0),0))</f>
        <v>0</v>
      </c>
    </row>
    <row r="359" spans="1:34" x14ac:dyDescent="0.3">
      <c r="A359" s="2">
        <f t="shared" si="121"/>
        <v>357</v>
      </c>
      <c r="B359">
        <f t="shared" si="122"/>
        <v>6</v>
      </c>
      <c r="C359" s="2">
        <f t="shared" si="105"/>
        <v>1</v>
      </c>
      <c r="D359" s="2">
        <f t="shared" si="106"/>
        <v>1</v>
      </c>
      <c r="E359" s="6" t="b">
        <f t="shared" si="107"/>
        <v>1</v>
      </c>
      <c r="F359" s="6">
        <f>IF(OR(B359=6,B359=7),0,IF(NOT(E359),0,IF(A359&lt;=$A$1,HLOOKUP(B359,Ouderschapsverlof!$S$28:$W$30,3,FALSE),0)))</f>
        <v>0</v>
      </c>
      <c r="G359" s="6">
        <f>IF(OR(B359=6,B359=7),0,IF(NOT(E359),IF(A359&lt;=$A$1,HLOOKUP(B359,Ouderschapsverlof!$S$28:$W$30,3,FALSE),0),0))</f>
        <v>0</v>
      </c>
      <c r="H359" s="7">
        <f t="shared" si="108"/>
        <v>0</v>
      </c>
      <c r="L359" s="2">
        <f t="shared" si="123"/>
        <v>357</v>
      </c>
      <c r="M359">
        <f t="shared" si="109"/>
        <v>6</v>
      </c>
      <c r="N359" s="2">
        <f t="shared" si="110"/>
        <v>1</v>
      </c>
      <c r="O359" s="2">
        <f t="shared" si="111"/>
        <v>1</v>
      </c>
      <c r="P359" s="6" t="b">
        <f t="shared" si="112"/>
        <v>1</v>
      </c>
      <c r="Q359" s="6">
        <f>IF(OR(M359=6,M359=7),0,IF(NOT(P359),0,IF(L359&lt;=$L$1,HLOOKUP(M359,Ouderschapsverlof!$S$40:$W$43,3,FALSE),0)))</f>
        <v>0</v>
      </c>
      <c r="R359" s="6">
        <f>IF(OR(M359=6,M359=7),0,IF(NOT(P359),IF(L359&lt;=$L$1,HLOOKUP(M359,Ouderschapsverlof!$S$40:$W$43,3,FALSE),0),0))</f>
        <v>0</v>
      </c>
      <c r="T359" s="2">
        <f t="shared" si="124"/>
        <v>357</v>
      </c>
      <c r="U359">
        <f t="shared" si="113"/>
        <v>6</v>
      </c>
      <c r="V359" s="2">
        <f t="shared" si="114"/>
        <v>1</v>
      </c>
      <c r="W359" s="2">
        <f t="shared" si="115"/>
        <v>1</v>
      </c>
      <c r="X359" s="6" t="b">
        <f t="shared" si="116"/>
        <v>1</v>
      </c>
      <c r="Y359" s="6">
        <f>IF(OR(U359=6,U359=7),0,IF(NOT(X359),0,IF(T359&lt;=$T$1,HLOOKUP(U359,Ouderschapsverlof!$S$55:$W$57,3,FALSE),0)))</f>
        <v>0</v>
      </c>
      <c r="Z359" s="6">
        <f>IF(OR(U359=6,U359=7),0,IF(NOT(X359),IF(T359&lt;=$T$1,HLOOKUP(U359,Ouderschapsverlof!$S$55:$W$57,3,FALSE),0),0))</f>
        <v>0</v>
      </c>
      <c r="AB359" s="2">
        <f t="shared" si="125"/>
        <v>357</v>
      </c>
      <c r="AC359">
        <f t="shared" si="117"/>
        <v>6</v>
      </c>
      <c r="AD359" s="2">
        <f t="shared" si="118"/>
        <v>1</v>
      </c>
      <c r="AE359" s="2">
        <f t="shared" si="119"/>
        <v>1</v>
      </c>
      <c r="AF359" s="6" t="b">
        <f t="shared" si="120"/>
        <v>1</v>
      </c>
      <c r="AG359" s="6">
        <f>IF(OR(AC359=6,AC359=7),0,IF(NOT(AF359),0,IF(AB359&lt;=$AB$1,HLOOKUP(AC359,Ouderschapsverlof!$S$67:$W$69,3,FALSE),0)))</f>
        <v>0</v>
      </c>
      <c r="AH359" s="6">
        <f>IF(OR(AC359=6,AC359=7),0,IF(NOT(AF359),IF(AB359&lt;=$AB$1,HLOOKUP(AC359,Ouderschapsverlof!$S$67:$W$69,3,FALSE),0),0))</f>
        <v>0</v>
      </c>
    </row>
    <row r="360" spans="1:34" x14ac:dyDescent="0.3">
      <c r="A360" s="2">
        <f t="shared" si="121"/>
        <v>358</v>
      </c>
      <c r="B360">
        <f t="shared" si="122"/>
        <v>7</v>
      </c>
      <c r="C360" s="2">
        <f t="shared" si="105"/>
        <v>1</v>
      </c>
      <c r="D360" s="2">
        <f t="shared" si="106"/>
        <v>1</v>
      </c>
      <c r="E360" s="6" t="b">
        <f t="shared" si="107"/>
        <v>1</v>
      </c>
      <c r="F360" s="6">
        <f>IF(OR(B360=6,B360=7),0,IF(NOT(E360),0,IF(A360&lt;=$A$1,HLOOKUP(B360,Ouderschapsverlof!$S$28:$W$30,3,FALSE),0)))</f>
        <v>0</v>
      </c>
      <c r="G360" s="6">
        <f>IF(OR(B360=6,B360=7),0,IF(NOT(E360),IF(A360&lt;=$A$1,HLOOKUP(B360,Ouderschapsverlof!$S$28:$W$30,3,FALSE),0),0))</f>
        <v>0</v>
      </c>
      <c r="H360" s="7">
        <f t="shared" si="108"/>
        <v>0</v>
      </c>
      <c r="L360" s="2">
        <f t="shared" si="123"/>
        <v>358</v>
      </c>
      <c r="M360">
        <f t="shared" si="109"/>
        <v>7</v>
      </c>
      <c r="N360" s="2">
        <f t="shared" si="110"/>
        <v>1</v>
      </c>
      <c r="O360" s="2">
        <f t="shared" si="111"/>
        <v>1</v>
      </c>
      <c r="P360" s="6" t="b">
        <f t="shared" si="112"/>
        <v>1</v>
      </c>
      <c r="Q360" s="6">
        <f>IF(OR(M360=6,M360=7),0,IF(NOT(P360),0,IF(L360&lt;=$L$1,HLOOKUP(M360,Ouderschapsverlof!$S$40:$W$43,3,FALSE),0)))</f>
        <v>0</v>
      </c>
      <c r="R360" s="6">
        <f>IF(OR(M360=6,M360=7),0,IF(NOT(P360),IF(L360&lt;=$L$1,HLOOKUP(M360,Ouderschapsverlof!$S$40:$W$43,3,FALSE),0),0))</f>
        <v>0</v>
      </c>
      <c r="T360" s="2">
        <f t="shared" si="124"/>
        <v>358</v>
      </c>
      <c r="U360">
        <f t="shared" si="113"/>
        <v>7</v>
      </c>
      <c r="V360" s="2">
        <f t="shared" si="114"/>
        <v>1</v>
      </c>
      <c r="W360" s="2">
        <f t="shared" si="115"/>
        <v>1</v>
      </c>
      <c r="X360" s="6" t="b">
        <f t="shared" si="116"/>
        <v>1</v>
      </c>
      <c r="Y360" s="6">
        <f>IF(OR(U360=6,U360=7),0,IF(NOT(X360),0,IF(T360&lt;=$T$1,HLOOKUP(U360,Ouderschapsverlof!$S$55:$W$57,3,FALSE),0)))</f>
        <v>0</v>
      </c>
      <c r="Z360" s="6">
        <f>IF(OR(U360=6,U360=7),0,IF(NOT(X360),IF(T360&lt;=$T$1,HLOOKUP(U360,Ouderschapsverlof!$S$55:$W$57,3,FALSE),0),0))</f>
        <v>0</v>
      </c>
      <c r="AB360" s="2">
        <f t="shared" si="125"/>
        <v>358</v>
      </c>
      <c r="AC360">
        <f t="shared" si="117"/>
        <v>7</v>
      </c>
      <c r="AD360" s="2">
        <f t="shared" si="118"/>
        <v>1</v>
      </c>
      <c r="AE360" s="2">
        <f t="shared" si="119"/>
        <v>1</v>
      </c>
      <c r="AF360" s="6" t="b">
        <f t="shared" si="120"/>
        <v>1</v>
      </c>
      <c r="AG360" s="6">
        <f>IF(OR(AC360=6,AC360=7),0,IF(NOT(AF360),0,IF(AB360&lt;=$AB$1,HLOOKUP(AC360,Ouderschapsverlof!$S$67:$W$69,3,FALSE),0)))</f>
        <v>0</v>
      </c>
      <c r="AH360" s="6">
        <f>IF(OR(AC360=6,AC360=7),0,IF(NOT(AF360),IF(AB360&lt;=$AB$1,HLOOKUP(AC360,Ouderschapsverlof!$S$67:$W$69,3,FALSE),0),0))</f>
        <v>0</v>
      </c>
    </row>
    <row r="361" spans="1:34" x14ac:dyDescent="0.3">
      <c r="A361" s="2">
        <f t="shared" si="121"/>
        <v>359</v>
      </c>
      <c r="B361">
        <f t="shared" si="122"/>
        <v>1</v>
      </c>
      <c r="C361" s="2">
        <f t="shared" si="105"/>
        <v>1</v>
      </c>
      <c r="D361" s="2">
        <f t="shared" si="106"/>
        <v>1</v>
      </c>
      <c r="E361" s="6" t="b">
        <f t="shared" si="107"/>
        <v>1</v>
      </c>
      <c r="F361" s="6">
        <f>IF(OR(B361=6,B361=7),0,IF(NOT(E361),0,IF(A361&lt;=$A$1,HLOOKUP(B361,Ouderschapsverlof!$S$28:$W$30,3,FALSE),0)))</f>
        <v>0</v>
      </c>
      <c r="G361" s="6">
        <f>IF(OR(B361=6,B361=7),0,IF(NOT(E361),IF(A361&lt;=$A$1,HLOOKUP(B361,Ouderschapsverlof!$S$28:$W$30,3,FALSE),0),0))</f>
        <v>0</v>
      </c>
      <c r="H361" s="7">
        <f t="shared" si="108"/>
        <v>0</v>
      </c>
      <c r="L361" s="2">
        <f t="shared" si="123"/>
        <v>359</v>
      </c>
      <c r="M361">
        <f t="shared" si="109"/>
        <v>1</v>
      </c>
      <c r="N361" s="2">
        <f t="shared" si="110"/>
        <v>1</v>
      </c>
      <c r="O361" s="2">
        <f t="shared" si="111"/>
        <v>1</v>
      </c>
      <c r="P361" s="6" t="b">
        <f t="shared" si="112"/>
        <v>1</v>
      </c>
      <c r="Q361" s="6">
        <f>IF(OR(M361=6,M361=7),0,IF(NOT(P361),0,IF(L361&lt;=$L$1,HLOOKUP(M361,Ouderschapsverlof!$S$40:$W$43,3,FALSE),0)))</f>
        <v>0</v>
      </c>
      <c r="R361" s="6">
        <f>IF(OR(M361=6,M361=7),0,IF(NOT(P361),IF(L361&lt;=$L$1,HLOOKUP(M361,Ouderschapsverlof!$S$40:$W$43,3,FALSE),0),0))</f>
        <v>0</v>
      </c>
      <c r="T361" s="2">
        <f t="shared" si="124"/>
        <v>359</v>
      </c>
      <c r="U361">
        <f t="shared" si="113"/>
        <v>1</v>
      </c>
      <c r="V361" s="2">
        <f t="shared" si="114"/>
        <v>1</v>
      </c>
      <c r="W361" s="2">
        <f t="shared" si="115"/>
        <v>1</v>
      </c>
      <c r="X361" s="6" t="b">
        <f t="shared" si="116"/>
        <v>1</v>
      </c>
      <c r="Y361" s="6">
        <f>IF(OR(U361=6,U361=7),0,IF(NOT(X361),0,IF(T361&lt;=$T$1,HLOOKUP(U361,Ouderschapsverlof!$S$55:$W$57,3,FALSE),0)))</f>
        <v>0</v>
      </c>
      <c r="Z361" s="6">
        <f>IF(OR(U361=6,U361=7),0,IF(NOT(X361),IF(T361&lt;=$T$1,HLOOKUP(U361,Ouderschapsverlof!$S$55:$W$57,3,FALSE),0),0))</f>
        <v>0</v>
      </c>
      <c r="AB361" s="2">
        <f t="shared" si="125"/>
        <v>359</v>
      </c>
      <c r="AC361">
        <f t="shared" si="117"/>
        <v>1</v>
      </c>
      <c r="AD361" s="2">
        <f t="shared" si="118"/>
        <v>1</v>
      </c>
      <c r="AE361" s="2">
        <f t="shared" si="119"/>
        <v>1</v>
      </c>
      <c r="AF361" s="6" t="b">
        <f t="shared" si="120"/>
        <v>1</v>
      </c>
      <c r="AG361" s="6">
        <f>IF(OR(AC361=6,AC361=7),0,IF(NOT(AF361),0,IF(AB361&lt;=$AB$1,HLOOKUP(AC361,Ouderschapsverlof!$S$67:$W$69,3,FALSE),0)))</f>
        <v>0</v>
      </c>
      <c r="AH361" s="6">
        <f>IF(OR(AC361=6,AC361=7),0,IF(NOT(AF361),IF(AB361&lt;=$AB$1,HLOOKUP(AC361,Ouderschapsverlof!$S$67:$W$69,3,FALSE),0),0))</f>
        <v>0</v>
      </c>
    </row>
    <row r="362" spans="1:34" x14ac:dyDescent="0.3">
      <c r="A362" s="2">
        <f t="shared" si="121"/>
        <v>360</v>
      </c>
      <c r="B362">
        <f t="shared" si="122"/>
        <v>2</v>
      </c>
      <c r="C362" s="2">
        <f t="shared" si="105"/>
        <v>1</v>
      </c>
      <c r="D362" s="2">
        <f t="shared" si="106"/>
        <v>1</v>
      </c>
      <c r="E362" s="6" t="b">
        <f t="shared" si="107"/>
        <v>1</v>
      </c>
      <c r="F362" s="6">
        <f>IF(OR(B362=6,B362=7),0,IF(NOT(E362),0,IF(A362&lt;=$A$1,HLOOKUP(B362,Ouderschapsverlof!$S$28:$W$30,3,FALSE),0)))</f>
        <v>0</v>
      </c>
      <c r="G362" s="6">
        <f>IF(OR(B362=6,B362=7),0,IF(NOT(E362),IF(A362&lt;=$A$1,HLOOKUP(B362,Ouderschapsverlof!$S$28:$W$30,3,FALSE),0),0))</f>
        <v>0</v>
      </c>
      <c r="H362" s="7">
        <f t="shared" si="108"/>
        <v>0</v>
      </c>
      <c r="L362" s="2">
        <f t="shared" si="123"/>
        <v>360</v>
      </c>
      <c r="M362">
        <f t="shared" si="109"/>
        <v>2</v>
      </c>
      <c r="N362" s="2">
        <f t="shared" si="110"/>
        <v>1</v>
      </c>
      <c r="O362" s="2">
        <f t="shared" si="111"/>
        <v>1</v>
      </c>
      <c r="P362" s="6" t="b">
        <f t="shared" si="112"/>
        <v>1</v>
      </c>
      <c r="Q362" s="6">
        <f>IF(OR(M362=6,M362=7),0,IF(NOT(P362),0,IF(L362&lt;=$L$1,HLOOKUP(M362,Ouderschapsverlof!$S$40:$W$43,3,FALSE),0)))</f>
        <v>0</v>
      </c>
      <c r="R362" s="6">
        <f>IF(OR(M362=6,M362=7),0,IF(NOT(P362),IF(L362&lt;=$L$1,HLOOKUP(M362,Ouderschapsverlof!$S$40:$W$43,3,FALSE),0),0))</f>
        <v>0</v>
      </c>
      <c r="T362" s="2">
        <f t="shared" si="124"/>
        <v>360</v>
      </c>
      <c r="U362">
        <f t="shared" si="113"/>
        <v>2</v>
      </c>
      <c r="V362" s="2">
        <f t="shared" si="114"/>
        <v>1</v>
      </c>
      <c r="W362" s="2">
        <f t="shared" si="115"/>
        <v>1</v>
      </c>
      <c r="X362" s="6" t="b">
        <f t="shared" si="116"/>
        <v>1</v>
      </c>
      <c r="Y362" s="6">
        <f>IF(OR(U362=6,U362=7),0,IF(NOT(X362),0,IF(T362&lt;=$T$1,HLOOKUP(U362,Ouderschapsverlof!$S$55:$W$57,3,FALSE),0)))</f>
        <v>0</v>
      </c>
      <c r="Z362" s="6">
        <f>IF(OR(U362=6,U362=7),0,IF(NOT(X362),IF(T362&lt;=$T$1,HLOOKUP(U362,Ouderschapsverlof!$S$55:$W$57,3,FALSE),0),0))</f>
        <v>0</v>
      </c>
      <c r="AB362" s="2">
        <f t="shared" si="125"/>
        <v>360</v>
      </c>
      <c r="AC362">
        <f t="shared" si="117"/>
        <v>2</v>
      </c>
      <c r="AD362" s="2">
        <f t="shared" si="118"/>
        <v>1</v>
      </c>
      <c r="AE362" s="2">
        <f t="shared" si="119"/>
        <v>1</v>
      </c>
      <c r="AF362" s="6" t="b">
        <f t="shared" si="120"/>
        <v>1</v>
      </c>
      <c r="AG362" s="6">
        <f>IF(OR(AC362=6,AC362=7),0,IF(NOT(AF362),0,IF(AB362&lt;=$AB$1,HLOOKUP(AC362,Ouderschapsverlof!$S$67:$W$69,3,FALSE),0)))</f>
        <v>0</v>
      </c>
      <c r="AH362" s="6">
        <f>IF(OR(AC362=6,AC362=7),0,IF(NOT(AF362),IF(AB362&lt;=$AB$1,HLOOKUP(AC362,Ouderschapsverlof!$S$67:$W$69,3,FALSE),0),0))</f>
        <v>0</v>
      </c>
    </row>
    <row r="363" spans="1:34" x14ac:dyDescent="0.3">
      <c r="A363" s="2">
        <f t="shared" si="121"/>
        <v>361</v>
      </c>
      <c r="B363">
        <f t="shared" si="122"/>
        <v>3</v>
      </c>
      <c r="C363" s="2">
        <f t="shared" si="105"/>
        <v>1</v>
      </c>
      <c r="D363" s="2">
        <f t="shared" si="106"/>
        <v>1</v>
      </c>
      <c r="E363" s="6" t="b">
        <f t="shared" si="107"/>
        <v>1</v>
      </c>
      <c r="F363" s="6">
        <f>IF(OR(B363=6,B363=7),0,IF(NOT(E363),0,IF(A363&lt;=$A$1,HLOOKUP(B363,Ouderschapsverlof!$S$28:$W$30,3,FALSE),0)))</f>
        <v>0</v>
      </c>
      <c r="G363" s="6">
        <f>IF(OR(B363=6,B363=7),0,IF(NOT(E363),IF(A363&lt;=$A$1,HLOOKUP(B363,Ouderschapsverlof!$S$28:$W$30,3,FALSE),0),0))</f>
        <v>0</v>
      </c>
      <c r="H363" s="7">
        <f t="shared" si="108"/>
        <v>0</v>
      </c>
      <c r="L363" s="2">
        <f t="shared" si="123"/>
        <v>361</v>
      </c>
      <c r="M363">
        <f t="shared" si="109"/>
        <v>3</v>
      </c>
      <c r="N363" s="2">
        <f t="shared" si="110"/>
        <v>1</v>
      </c>
      <c r="O363" s="2">
        <f t="shared" si="111"/>
        <v>1</v>
      </c>
      <c r="P363" s="6" t="b">
        <f t="shared" si="112"/>
        <v>1</v>
      </c>
      <c r="Q363" s="6">
        <f>IF(OR(M363=6,M363=7),0,IF(NOT(P363),0,IF(L363&lt;=$L$1,HLOOKUP(M363,Ouderschapsverlof!$S$40:$W$43,3,FALSE),0)))</f>
        <v>0</v>
      </c>
      <c r="R363" s="6">
        <f>IF(OR(M363=6,M363=7),0,IF(NOT(P363),IF(L363&lt;=$L$1,HLOOKUP(M363,Ouderschapsverlof!$S$40:$W$43,3,FALSE),0),0))</f>
        <v>0</v>
      </c>
      <c r="T363" s="2">
        <f t="shared" si="124"/>
        <v>361</v>
      </c>
      <c r="U363">
        <f t="shared" si="113"/>
        <v>3</v>
      </c>
      <c r="V363" s="2">
        <f t="shared" si="114"/>
        <v>1</v>
      </c>
      <c r="W363" s="2">
        <f t="shared" si="115"/>
        <v>1</v>
      </c>
      <c r="X363" s="6" t="b">
        <f t="shared" si="116"/>
        <v>1</v>
      </c>
      <c r="Y363" s="6">
        <f>IF(OR(U363=6,U363=7),0,IF(NOT(X363),0,IF(T363&lt;=$T$1,HLOOKUP(U363,Ouderschapsverlof!$S$55:$W$57,3,FALSE),0)))</f>
        <v>0</v>
      </c>
      <c r="Z363" s="6">
        <f>IF(OR(U363=6,U363=7),0,IF(NOT(X363),IF(T363&lt;=$T$1,HLOOKUP(U363,Ouderschapsverlof!$S$55:$W$57,3,FALSE),0),0))</f>
        <v>0</v>
      </c>
      <c r="AB363" s="2">
        <f t="shared" si="125"/>
        <v>361</v>
      </c>
      <c r="AC363">
        <f t="shared" si="117"/>
        <v>3</v>
      </c>
      <c r="AD363" s="2">
        <f t="shared" si="118"/>
        <v>1</v>
      </c>
      <c r="AE363" s="2">
        <f t="shared" si="119"/>
        <v>1</v>
      </c>
      <c r="AF363" s="6" t="b">
        <f t="shared" si="120"/>
        <v>1</v>
      </c>
      <c r="AG363" s="6">
        <f>IF(OR(AC363=6,AC363=7),0,IF(NOT(AF363),0,IF(AB363&lt;=$AB$1,HLOOKUP(AC363,Ouderschapsverlof!$S$67:$W$69,3,FALSE),0)))</f>
        <v>0</v>
      </c>
      <c r="AH363" s="6">
        <f>IF(OR(AC363=6,AC363=7),0,IF(NOT(AF363),IF(AB363&lt;=$AB$1,HLOOKUP(AC363,Ouderschapsverlof!$S$67:$W$69,3,FALSE),0),0))</f>
        <v>0</v>
      </c>
    </row>
    <row r="364" spans="1:34" x14ac:dyDescent="0.3">
      <c r="A364" s="2">
        <f t="shared" si="121"/>
        <v>362</v>
      </c>
      <c r="B364">
        <f t="shared" si="122"/>
        <v>4</v>
      </c>
      <c r="C364" s="2">
        <f t="shared" si="105"/>
        <v>1</v>
      </c>
      <c r="D364" s="2">
        <f t="shared" si="106"/>
        <v>1</v>
      </c>
      <c r="E364" s="6" t="b">
        <f t="shared" si="107"/>
        <v>1</v>
      </c>
      <c r="F364" s="6">
        <f>IF(OR(B364=6,B364=7),0,IF(NOT(E364),0,IF(A364&lt;=$A$1,HLOOKUP(B364,Ouderschapsverlof!$S$28:$W$30,3,FALSE),0)))</f>
        <v>0</v>
      </c>
      <c r="G364" s="6">
        <f>IF(OR(B364=6,B364=7),0,IF(NOT(E364),IF(A364&lt;=$A$1,HLOOKUP(B364,Ouderschapsverlof!$S$28:$W$30,3,FALSE),0),0))</f>
        <v>0</v>
      </c>
      <c r="H364" s="7">
        <f t="shared" si="108"/>
        <v>0</v>
      </c>
      <c r="L364" s="2">
        <f t="shared" si="123"/>
        <v>362</v>
      </c>
      <c r="M364">
        <f t="shared" si="109"/>
        <v>4</v>
      </c>
      <c r="N364" s="2">
        <f t="shared" si="110"/>
        <v>1</v>
      </c>
      <c r="O364" s="2">
        <f t="shared" si="111"/>
        <v>1</v>
      </c>
      <c r="P364" s="6" t="b">
        <f t="shared" si="112"/>
        <v>1</v>
      </c>
      <c r="Q364" s="6">
        <f>IF(OR(M364=6,M364=7),0,IF(NOT(P364),0,IF(L364&lt;=$L$1,HLOOKUP(M364,Ouderschapsverlof!$S$40:$W$43,3,FALSE),0)))</f>
        <v>0</v>
      </c>
      <c r="R364" s="6">
        <f>IF(OR(M364=6,M364=7),0,IF(NOT(P364),IF(L364&lt;=$L$1,HLOOKUP(M364,Ouderschapsverlof!$S$40:$W$43,3,FALSE),0),0))</f>
        <v>0</v>
      </c>
      <c r="T364" s="2">
        <f t="shared" si="124"/>
        <v>362</v>
      </c>
      <c r="U364">
        <f t="shared" si="113"/>
        <v>4</v>
      </c>
      <c r="V364" s="2">
        <f t="shared" si="114"/>
        <v>1</v>
      </c>
      <c r="W364" s="2">
        <f t="shared" si="115"/>
        <v>1</v>
      </c>
      <c r="X364" s="6" t="b">
        <f t="shared" si="116"/>
        <v>1</v>
      </c>
      <c r="Y364" s="6">
        <f>IF(OR(U364=6,U364=7),0,IF(NOT(X364),0,IF(T364&lt;=$T$1,HLOOKUP(U364,Ouderschapsverlof!$S$55:$W$57,3,FALSE),0)))</f>
        <v>0</v>
      </c>
      <c r="Z364" s="6">
        <f>IF(OR(U364=6,U364=7),0,IF(NOT(X364),IF(T364&lt;=$T$1,HLOOKUP(U364,Ouderschapsverlof!$S$55:$W$57,3,FALSE),0),0))</f>
        <v>0</v>
      </c>
      <c r="AB364" s="2">
        <f t="shared" si="125"/>
        <v>362</v>
      </c>
      <c r="AC364">
        <f t="shared" si="117"/>
        <v>4</v>
      </c>
      <c r="AD364" s="2">
        <f t="shared" si="118"/>
        <v>1</v>
      </c>
      <c r="AE364" s="2">
        <f t="shared" si="119"/>
        <v>1</v>
      </c>
      <c r="AF364" s="6" t="b">
        <f t="shared" si="120"/>
        <v>1</v>
      </c>
      <c r="AG364" s="6">
        <f>IF(OR(AC364=6,AC364=7),0,IF(NOT(AF364),0,IF(AB364&lt;=$AB$1,HLOOKUP(AC364,Ouderschapsverlof!$S$67:$W$69,3,FALSE),0)))</f>
        <v>0</v>
      </c>
      <c r="AH364" s="6">
        <f>IF(OR(AC364=6,AC364=7),0,IF(NOT(AF364),IF(AB364&lt;=$AB$1,HLOOKUP(AC364,Ouderschapsverlof!$S$67:$W$69,3,FALSE),0),0))</f>
        <v>0</v>
      </c>
    </row>
    <row r="365" spans="1:34" x14ac:dyDescent="0.3">
      <c r="A365" s="2">
        <f t="shared" si="121"/>
        <v>363</v>
      </c>
      <c r="B365">
        <f t="shared" si="122"/>
        <v>5</v>
      </c>
      <c r="C365" s="2">
        <f t="shared" si="105"/>
        <v>1</v>
      </c>
      <c r="D365" s="2">
        <f t="shared" si="106"/>
        <v>1</v>
      </c>
      <c r="E365" s="6" t="b">
        <f t="shared" si="107"/>
        <v>1</v>
      </c>
      <c r="F365" s="6">
        <f>IF(OR(B365=6,B365=7),0,IF(NOT(E365),0,IF(A365&lt;=$A$1,HLOOKUP(B365,Ouderschapsverlof!$S$28:$W$30,3,FALSE),0)))</f>
        <v>0</v>
      </c>
      <c r="G365" s="6">
        <f>IF(OR(B365=6,B365=7),0,IF(NOT(E365),IF(A365&lt;=$A$1,HLOOKUP(B365,Ouderschapsverlof!$S$28:$W$30,3,FALSE),0),0))</f>
        <v>0</v>
      </c>
      <c r="H365" s="7">
        <f t="shared" si="108"/>
        <v>0</v>
      </c>
      <c r="L365" s="2">
        <f t="shared" si="123"/>
        <v>363</v>
      </c>
      <c r="M365">
        <f t="shared" si="109"/>
        <v>5</v>
      </c>
      <c r="N365" s="2">
        <f t="shared" si="110"/>
        <v>1</v>
      </c>
      <c r="O365" s="2">
        <f t="shared" si="111"/>
        <v>1</v>
      </c>
      <c r="P365" s="6" t="b">
        <f t="shared" si="112"/>
        <v>1</v>
      </c>
      <c r="Q365" s="6">
        <f>IF(OR(M365=6,M365=7),0,IF(NOT(P365),0,IF(L365&lt;=$L$1,HLOOKUP(M365,Ouderschapsverlof!$S$40:$W$43,3,FALSE),0)))</f>
        <v>0</v>
      </c>
      <c r="R365" s="6">
        <f>IF(OR(M365=6,M365=7),0,IF(NOT(P365),IF(L365&lt;=$L$1,HLOOKUP(M365,Ouderschapsverlof!$S$40:$W$43,3,FALSE),0),0))</f>
        <v>0</v>
      </c>
      <c r="T365" s="2">
        <f t="shared" si="124"/>
        <v>363</v>
      </c>
      <c r="U365">
        <f t="shared" si="113"/>
        <v>5</v>
      </c>
      <c r="V365" s="2">
        <f t="shared" si="114"/>
        <v>1</v>
      </c>
      <c r="W365" s="2">
        <f t="shared" si="115"/>
        <v>1</v>
      </c>
      <c r="X365" s="6" t="b">
        <f t="shared" si="116"/>
        <v>1</v>
      </c>
      <c r="Y365" s="6">
        <f>IF(OR(U365=6,U365=7),0,IF(NOT(X365),0,IF(T365&lt;=$T$1,HLOOKUP(U365,Ouderschapsverlof!$S$55:$W$57,3,FALSE),0)))</f>
        <v>0</v>
      </c>
      <c r="Z365" s="6">
        <f>IF(OR(U365=6,U365=7),0,IF(NOT(X365),IF(T365&lt;=$T$1,HLOOKUP(U365,Ouderschapsverlof!$S$55:$W$57,3,FALSE),0),0))</f>
        <v>0</v>
      </c>
      <c r="AB365" s="2">
        <f t="shared" si="125"/>
        <v>363</v>
      </c>
      <c r="AC365">
        <f t="shared" si="117"/>
        <v>5</v>
      </c>
      <c r="AD365" s="2">
        <f t="shared" si="118"/>
        <v>1</v>
      </c>
      <c r="AE365" s="2">
        <f t="shared" si="119"/>
        <v>1</v>
      </c>
      <c r="AF365" s="6" t="b">
        <f t="shared" si="120"/>
        <v>1</v>
      </c>
      <c r="AG365" s="6">
        <f>IF(OR(AC365=6,AC365=7),0,IF(NOT(AF365),0,IF(AB365&lt;=$AB$1,HLOOKUP(AC365,Ouderschapsverlof!$S$67:$W$69,3,FALSE),0)))</f>
        <v>0</v>
      </c>
      <c r="AH365" s="6">
        <f>IF(OR(AC365=6,AC365=7),0,IF(NOT(AF365),IF(AB365&lt;=$AB$1,HLOOKUP(AC365,Ouderschapsverlof!$S$67:$W$69,3,FALSE),0),0))</f>
        <v>0</v>
      </c>
    </row>
    <row r="366" spans="1:34" x14ac:dyDescent="0.3">
      <c r="A366" s="2">
        <f t="shared" si="121"/>
        <v>364</v>
      </c>
      <c r="B366">
        <f t="shared" si="122"/>
        <v>6</v>
      </c>
      <c r="C366" s="2">
        <f t="shared" si="105"/>
        <v>1</v>
      </c>
      <c r="D366" s="2">
        <f t="shared" si="106"/>
        <v>1</v>
      </c>
      <c r="E366" s="6" t="b">
        <f t="shared" si="107"/>
        <v>1</v>
      </c>
      <c r="F366" s="6">
        <f>IF(OR(B366=6,B366=7),0,IF(NOT(E366),0,IF(A366&lt;=$A$1,HLOOKUP(B366,Ouderschapsverlof!$S$28:$W$30,3,FALSE),0)))</f>
        <v>0</v>
      </c>
      <c r="G366" s="6">
        <f>IF(OR(B366=6,B366=7),0,IF(NOT(E366),IF(A366&lt;=$A$1,HLOOKUP(B366,Ouderschapsverlof!$S$28:$W$30,3,FALSE),0),0))</f>
        <v>0</v>
      </c>
      <c r="H366" s="7">
        <f t="shared" si="108"/>
        <v>0</v>
      </c>
      <c r="L366" s="2">
        <f t="shared" si="123"/>
        <v>364</v>
      </c>
      <c r="M366">
        <f t="shared" si="109"/>
        <v>6</v>
      </c>
      <c r="N366" s="2">
        <f t="shared" si="110"/>
        <v>1</v>
      </c>
      <c r="O366" s="2">
        <f t="shared" si="111"/>
        <v>1</v>
      </c>
      <c r="P366" s="6" t="b">
        <f t="shared" si="112"/>
        <v>1</v>
      </c>
      <c r="Q366" s="6">
        <f>IF(OR(M366=6,M366=7),0,IF(NOT(P366),0,IF(L366&lt;=$L$1,HLOOKUP(M366,Ouderschapsverlof!$S$40:$W$43,3,FALSE),0)))</f>
        <v>0</v>
      </c>
      <c r="R366" s="6">
        <f>IF(OR(M366=6,M366=7),0,IF(NOT(P366),IF(L366&lt;=$L$1,HLOOKUP(M366,Ouderschapsverlof!$S$40:$W$43,3,FALSE),0),0))</f>
        <v>0</v>
      </c>
      <c r="T366" s="2">
        <f t="shared" si="124"/>
        <v>364</v>
      </c>
      <c r="U366">
        <f t="shared" si="113"/>
        <v>6</v>
      </c>
      <c r="V366" s="2">
        <f t="shared" si="114"/>
        <v>1</v>
      </c>
      <c r="W366" s="2">
        <f t="shared" si="115"/>
        <v>1</v>
      </c>
      <c r="X366" s="6" t="b">
        <f t="shared" si="116"/>
        <v>1</v>
      </c>
      <c r="Y366" s="6">
        <f>IF(OR(U366=6,U366=7),0,IF(NOT(X366),0,IF(T366&lt;=$T$1,HLOOKUP(U366,Ouderschapsverlof!$S$55:$W$57,3,FALSE),0)))</f>
        <v>0</v>
      </c>
      <c r="Z366" s="6">
        <f>IF(OR(U366=6,U366=7),0,IF(NOT(X366),IF(T366&lt;=$T$1,HLOOKUP(U366,Ouderschapsverlof!$S$55:$W$57,3,FALSE),0),0))</f>
        <v>0</v>
      </c>
      <c r="AB366" s="2">
        <f t="shared" si="125"/>
        <v>364</v>
      </c>
      <c r="AC366">
        <f t="shared" si="117"/>
        <v>6</v>
      </c>
      <c r="AD366" s="2">
        <f t="shared" si="118"/>
        <v>1</v>
      </c>
      <c r="AE366" s="2">
        <f t="shared" si="119"/>
        <v>1</v>
      </c>
      <c r="AF366" s="6" t="b">
        <f t="shared" si="120"/>
        <v>1</v>
      </c>
      <c r="AG366" s="6">
        <f>IF(OR(AC366=6,AC366=7),0,IF(NOT(AF366),0,IF(AB366&lt;=$AB$1,HLOOKUP(AC366,Ouderschapsverlof!$S$67:$W$69,3,FALSE),0)))</f>
        <v>0</v>
      </c>
      <c r="AH366" s="6">
        <f>IF(OR(AC366=6,AC366=7),0,IF(NOT(AF366),IF(AB366&lt;=$AB$1,HLOOKUP(AC366,Ouderschapsverlof!$S$67:$W$69,3,FALSE),0),0))</f>
        <v>0</v>
      </c>
    </row>
    <row r="367" spans="1:34" x14ac:dyDescent="0.3">
      <c r="A367" s="2">
        <f t="shared" si="121"/>
        <v>365</v>
      </c>
      <c r="B367">
        <f t="shared" si="122"/>
        <v>7</v>
      </c>
      <c r="C367" s="2">
        <f t="shared" si="105"/>
        <v>1</v>
      </c>
      <c r="D367" s="2">
        <f t="shared" si="106"/>
        <v>1</v>
      </c>
      <c r="E367" s="6" t="b">
        <f t="shared" si="107"/>
        <v>1</v>
      </c>
      <c r="F367" s="6">
        <f>IF(OR(B367=6,B367=7),0,IF(NOT(E367),0,IF(A367&lt;=$A$1,HLOOKUP(B367,Ouderschapsverlof!$S$28:$W$30,3,FALSE),0)))</f>
        <v>0</v>
      </c>
      <c r="G367" s="6">
        <f>IF(OR(B367=6,B367=7),0,IF(NOT(E367),IF(A367&lt;=$A$1,HLOOKUP(B367,Ouderschapsverlof!$S$28:$W$30,3,FALSE),0),0))</f>
        <v>0</v>
      </c>
      <c r="H367" s="7">
        <f t="shared" si="108"/>
        <v>0</v>
      </c>
      <c r="L367" s="2">
        <f t="shared" si="123"/>
        <v>365</v>
      </c>
      <c r="M367">
        <f t="shared" si="109"/>
        <v>7</v>
      </c>
      <c r="N367" s="2">
        <f t="shared" si="110"/>
        <v>1</v>
      </c>
      <c r="O367" s="2">
        <f t="shared" si="111"/>
        <v>1</v>
      </c>
      <c r="P367" s="6" t="b">
        <f t="shared" si="112"/>
        <v>1</v>
      </c>
      <c r="Q367" s="6">
        <f>IF(OR(M367=6,M367=7),0,IF(NOT(P367),0,IF(L367&lt;=$L$1,HLOOKUP(M367,Ouderschapsverlof!$S$40:$W$43,3,FALSE),0)))</f>
        <v>0</v>
      </c>
      <c r="R367" s="6">
        <f>IF(OR(M367=6,M367=7),0,IF(NOT(P367),IF(L367&lt;=$L$1,HLOOKUP(M367,Ouderschapsverlof!$S$40:$W$43,3,FALSE),0),0))</f>
        <v>0</v>
      </c>
      <c r="T367" s="2">
        <f t="shared" si="124"/>
        <v>365</v>
      </c>
      <c r="U367">
        <f t="shared" si="113"/>
        <v>7</v>
      </c>
      <c r="V367" s="2">
        <f t="shared" si="114"/>
        <v>1</v>
      </c>
      <c r="W367" s="2">
        <f t="shared" si="115"/>
        <v>1</v>
      </c>
      <c r="X367" s="6" t="b">
        <f t="shared" si="116"/>
        <v>1</v>
      </c>
      <c r="Y367" s="6">
        <f>IF(OR(U367=6,U367=7),0,IF(NOT(X367),0,IF(T367&lt;=$T$1,HLOOKUP(U367,Ouderschapsverlof!$S$55:$W$57,3,FALSE),0)))</f>
        <v>0</v>
      </c>
      <c r="Z367" s="6">
        <f>IF(OR(U367=6,U367=7),0,IF(NOT(X367),IF(T367&lt;=$T$1,HLOOKUP(U367,Ouderschapsverlof!$S$55:$W$57,3,FALSE),0),0))</f>
        <v>0</v>
      </c>
      <c r="AB367" s="2">
        <f t="shared" si="125"/>
        <v>365</v>
      </c>
      <c r="AC367">
        <f t="shared" si="117"/>
        <v>7</v>
      </c>
      <c r="AD367" s="2">
        <f t="shared" si="118"/>
        <v>1</v>
      </c>
      <c r="AE367" s="2">
        <f t="shared" si="119"/>
        <v>1</v>
      </c>
      <c r="AF367" s="6" t="b">
        <f t="shared" si="120"/>
        <v>1</v>
      </c>
      <c r="AG367" s="6">
        <f>IF(OR(AC367=6,AC367=7),0,IF(NOT(AF367),0,IF(AB367&lt;=$AB$1,HLOOKUP(AC367,Ouderschapsverlof!$S$67:$W$69,3,FALSE),0)))</f>
        <v>0</v>
      </c>
      <c r="AH367" s="6">
        <f>IF(OR(AC367=6,AC367=7),0,IF(NOT(AF367),IF(AB367&lt;=$AB$1,HLOOKUP(AC367,Ouderschapsverlof!$S$67:$W$69,3,FALSE),0),0))</f>
        <v>0</v>
      </c>
    </row>
    <row r="368" spans="1:34" x14ac:dyDescent="0.3">
      <c r="A368" s="2">
        <f t="shared" si="121"/>
        <v>366</v>
      </c>
      <c r="B368">
        <f t="shared" si="122"/>
        <v>1</v>
      </c>
      <c r="C368" s="2">
        <f t="shared" si="105"/>
        <v>1</v>
      </c>
      <c r="D368" s="2">
        <f t="shared" si="106"/>
        <v>1</v>
      </c>
      <c r="E368" s="6" t="b">
        <f t="shared" si="107"/>
        <v>1</v>
      </c>
      <c r="F368" s="6">
        <f>IF(OR(B368=6,B368=7),0,IF(NOT(E368),0,IF(A368&lt;=$A$1,HLOOKUP(B368,Ouderschapsverlof!$S$28:$W$30,3,FALSE),0)))</f>
        <v>0</v>
      </c>
      <c r="G368" s="6">
        <f>IF(OR(B368=6,B368=7),0,IF(NOT(E368),IF(A368&lt;=$A$1,HLOOKUP(B368,Ouderschapsverlof!$S$28:$W$30,3,FALSE),0),0))</f>
        <v>0</v>
      </c>
      <c r="H368" s="7">
        <f t="shared" si="108"/>
        <v>0</v>
      </c>
      <c r="L368" s="2">
        <f t="shared" si="123"/>
        <v>366</v>
      </c>
      <c r="M368">
        <f t="shared" si="109"/>
        <v>1</v>
      </c>
      <c r="N368" s="2">
        <f t="shared" si="110"/>
        <v>1</v>
      </c>
      <c r="O368" s="2">
        <f t="shared" si="111"/>
        <v>1</v>
      </c>
      <c r="P368" s="6" t="b">
        <f t="shared" si="112"/>
        <v>1</v>
      </c>
      <c r="Q368" s="6">
        <f>IF(OR(M368=6,M368=7),0,IF(NOT(P368),0,IF(L368&lt;=$L$1,HLOOKUP(M368,Ouderschapsverlof!$S$40:$W$43,3,FALSE),0)))</f>
        <v>0</v>
      </c>
      <c r="R368" s="6">
        <f>IF(OR(M368=6,M368=7),0,IF(NOT(P368),IF(L368&lt;=$L$1,HLOOKUP(M368,Ouderschapsverlof!$S$40:$W$43,3,FALSE),0),0))</f>
        <v>0</v>
      </c>
      <c r="T368" s="2">
        <f t="shared" si="124"/>
        <v>366</v>
      </c>
      <c r="U368">
        <f t="shared" si="113"/>
        <v>1</v>
      </c>
      <c r="V368" s="2">
        <f t="shared" si="114"/>
        <v>1</v>
      </c>
      <c r="W368" s="2">
        <f t="shared" si="115"/>
        <v>1</v>
      </c>
      <c r="X368" s="6" t="b">
        <f t="shared" si="116"/>
        <v>1</v>
      </c>
      <c r="Y368" s="6">
        <f>IF(OR(U368=6,U368=7),0,IF(NOT(X368),0,IF(T368&lt;=$T$1,HLOOKUP(U368,Ouderschapsverlof!$S$55:$W$57,3,FALSE),0)))</f>
        <v>0</v>
      </c>
      <c r="Z368" s="6">
        <f>IF(OR(U368=6,U368=7),0,IF(NOT(X368),IF(T368&lt;=$T$1,HLOOKUP(U368,Ouderschapsverlof!$S$55:$W$57,3,FALSE),0),0))</f>
        <v>0</v>
      </c>
      <c r="AB368" s="2">
        <f t="shared" si="125"/>
        <v>366</v>
      </c>
      <c r="AC368">
        <f t="shared" si="117"/>
        <v>1</v>
      </c>
      <c r="AD368" s="2">
        <f t="shared" si="118"/>
        <v>1</v>
      </c>
      <c r="AE368" s="2">
        <f t="shared" si="119"/>
        <v>1</v>
      </c>
      <c r="AF368" s="6" t="b">
        <f t="shared" si="120"/>
        <v>1</v>
      </c>
      <c r="AG368" s="6">
        <f>IF(OR(AC368=6,AC368=7),0,IF(NOT(AF368),0,IF(AB368&lt;=$AB$1,HLOOKUP(AC368,Ouderschapsverlof!$S$67:$W$69,3,FALSE),0)))</f>
        <v>0</v>
      </c>
      <c r="AH368" s="6">
        <f>IF(OR(AC368=6,AC368=7),0,IF(NOT(AF368),IF(AB368&lt;=$AB$1,HLOOKUP(AC368,Ouderschapsverlof!$S$67:$W$69,3,FALSE),0),0))</f>
        <v>0</v>
      </c>
    </row>
    <row r="369" spans="1:34" x14ac:dyDescent="0.3">
      <c r="A369" s="2">
        <f t="shared" si="121"/>
        <v>367</v>
      </c>
      <c r="B369">
        <f t="shared" si="122"/>
        <v>2</v>
      </c>
      <c r="C369" s="2">
        <f t="shared" si="105"/>
        <v>367</v>
      </c>
      <c r="D369" s="2">
        <f t="shared" si="106"/>
        <v>367</v>
      </c>
      <c r="E369" s="6" t="b">
        <f t="shared" si="107"/>
        <v>0</v>
      </c>
      <c r="F369" s="6">
        <f>IF(OR(B369=6,B369=7),0,IF(NOT(E369),0,IF(A369&lt;=$A$1,HLOOKUP(B369,Ouderschapsverlof!$S$28:$W$30,3,FALSE),0)))</f>
        <v>0</v>
      </c>
      <c r="G369" s="6">
        <f>IF(OR(B369=6,B369=7),0,IF(NOT(E369),IF(A369&lt;=$A$1,HLOOKUP(B369,Ouderschapsverlof!$S$28:$W$30,3,FALSE),0),0))</f>
        <v>0</v>
      </c>
      <c r="H369" s="7">
        <f t="shared" si="108"/>
        <v>0</v>
      </c>
      <c r="L369" s="2">
        <f t="shared" si="123"/>
        <v>367</v>
      </c>
      <c r="M369">
        <f t="shared" si="109"/>
        <v>2</v>
      </c>
      <c r="N369" s="2">
        <f t="shared" si="110"/>
        <v>367</v>
      </c>
      <c r="O369" s="2">
        <f t="shared" si="111"/>
        <v>367</v>
      </c>
      <c r="P369" s="6" t="b">
        <f t="shared" si="112"/>
        <v>0</v>
      </c>
      <c r="Q369" s="6">
        <f>IF(OR(M369=6,M369=7),0,IF(NOT(P369),0,IF(L369&lt;=$L$1,HLOOKUP(M369,Ouderschapsverlof!$S$40:$W$43,3,FALSE),0)))</f>
        <v>0</v>
      </c>
      <c r="R369" s="6">
        <f>IF(OR(M369=6,M369=7),0,IF(NOT(P369),IF(L369&lt;=$L$1,HLOOKUP(M369,Ouderschapsverlof!$S$40:$W$43,3,FALSE),0),0))</f>
        <v>0</v>
      </c>
      <c r="T369" s="2">
        <f t="shared" si="124"/>
        <v>367</v>
      </c>
      <c r="U369">
        <f t="shared" si="113"/>
        <v>2</v>
      </c>
      <c r="V369" s="2">
        <f t="shared" si="114"/>
        <v>367</v>
      </c>
      <c r="W369" s="2">
        <f t="shared" si="115"/>
        <v>367</v>
      </c>
      <c r="X369" s="6" t="b">
        <f t="shared" si="116"/>
        <v>0</v>
      </c>
      <c r="Y369" s="6">
        <f>IF(OR(U369=6,U369=7),0,IF(NOT(X369),0,IF(T369&lt;=$T$1,HLOOKUP(U369,Ouderschapsverlof!$S$55:$W$57,3,FALSE),0)))</f>
        <v>0</v>
      </c>
      <c r="Z369" s="6">
        <f>IF(OR(U369=6,U369=7),0,IF(NOT(X369),IF(T369&lt;=$T$1,HLOOKUP(U369,Ouderschapsverlof!$S$55:$W$57,3,FALSE),0),0))</f>
        <v>0</v>
      </c>
      <c r="AB369" s="2">
        <f t="shared" si="125"/>
        <v>367</v>
      </c>
      <c r="AC369">
        <f t="shared" si="117"/>
        <v>2</v>
      </c>
      <c r="AD369" s="2">
        <f t="shared" si="118"/>
        <v>367</v>
      </c>
      <c r="AE369" s="2">
        <f t="shared" si="119"/>
        <v>367</v>
      </c>
      <c r="AF369" s="6" t="b">
        <f t="shared" si="120"/>
        <v>0</v>
      </c>
      <c r="AG369" s="6">
        <f>IF(OR(AC369=6,AC369=7),0,IF(NOT(AF369),0,IF(AB369&lt;=$AB$1,HLOOKUP(AC369,Ouderschapsverlof!$S$67:$W$69,3,FALSE),0)))</f>
        <v>0</v>
      </c>
      <c r="AH369" s="6">
        <f>IF(OR(AC369=6,AC369=7),0,IF(NOT(AF369),IF(AB369&lt;=$AB$1,HLOOKUP(AC369,Ouderschapsverlof!$S$67:$W$69,3,FALSE),0),0))</f>
        <v>0</v>
      </c>
    </row>
    <row r="370" spans="1:34" x14ac:dyDescent="0.3">
      <c r="A370" s="2">
        <f t="shared" si="121"/>
        <v>368</v>
      </c>
      <c r="B370">
        <f t="shared" si="122"/>
        <v>3</v>
      </c>
      <c r="C370" s="2">
        <f t="shared" si="105"/>
        <v>367</v>
      </c>
      <c r="D370" s="2">
        <f t="shared" si="106"/>
        <v>367</v>
      </c>
      <c r="E370" s="6" t="b">
        <f t="shared" si="107"/>
        <v>1</v>
      </c>
      <c r="F370" s="6">
        <f>IF(OR(B370=6,B370=7),0,IF(NOT(E370),0,IF(A370&lt;=$A$1,HLOOKUP(B370,Ouderschapsverlof!$S$28:$W$30,3,FALSE),0)))</f>
        <v>0</v>
      </c>
      <c r="G370" s="6">
        <f>IF(OR(B370=6,B370=7),0,IF(NOT(E370),IF(A370&lt;=$A$1,HLOOKUP(B370,Ouderschapsverlof!$S$28:$W$30,3,FALSE),0),0))</f>
        <v>0</v>
      </c>
      <c r="H370" s="7">
        <f t="shared" si="108"/>
        <v>0</v>
      </c>
      <c r="L370" s="2">
        <f t="shared" si="123"/>
        <v>368</v>
      </c>
      <c r="M370">
        <f t="shared" si="109"/>
        <v>3</v>
      </c>
      <c r="N370" s="2">
        <f t="shared" si="110"/>
        <v>367</v>
      </c>
      <c r="O370" s="2">
        <f t="shared" si="111"/>
        <v>367</v>
      </c>
      <c r="P370" s="6" t="b">
        <f t="shared" si="112"/>
        <v>1</v>
      </c>
      <c r="Q370" s="6">
        <f>IF(OR(M370=6,M370=7),0,IF(NOT(P370),0,IF(L370&lt;=$L$1,HLOOKUP(M370,Ouderschapsverlof!$S$40:$W$43,3,FALSE),0)))</f>
        <v>0</v>
      </c>
      <c r="R370" s="6">
        <f>IF(OR(M370=6,M370=7),0,IF(NOT(P370),IF(L370&lt;=$L$1,HLOOKUP(M370,Ouderschapsverlof!$S$40:$W$43,3,FALSE),0),0))</f>
        <v>0</v>
      </c>
      <c r="T370" s="2">
        <f t="shared" si="124"/>
        <v>368</v>
      </c>
      <c r="U370">
        <f t="shared" si="113"/>
        <v>3</v>
      </c>
      <c r="V370" s="2">
        <f t="shared" si="114"/>
        <v>367</v>
      </c>
      <c r="W370" s="2">
        <f t="shared" si="115"/>
        <v>367</v>
      </c>
      <c r="X370" s="6" t="b">
        <f t="shared" si="116"/>
        <v>1</v>
      </c>
      <c r="Y370" s="6">
        <f>IF(OR(U370=6,U370=7),0,IF(NOT(X370),0,IF(T370&lt;=$T$1,HLOOKUP(U370,Ouderschapsverlof!$S$55:$W$57,3,FALSE),0)))</f>
        <v>0</v>
      </c>
      <c r="Z370" s="6">
        <f>IF(OR(U370=6,U370=7),0,IF(NOT(X370),IF(T370&lt;=$T$1,HLOOKUP(U370,Ouderschapsverlof!$S$55:$W$57,3,FALSE),0),0))</f>
        <v>0</v>
      </c>
      <c r="AB370" s="2">
        <f t="shared" si="125"/>
        <v>368</v>
      </c>
      <c r="AC370">
        <f t="shared" si="117"/>
        <v>3</v>
      </c>
      <c r="AD370" s="2">
        <f t="shared" si="118"/>
        <v>367</v>
      </c>
      <c r="AE370" s="2">
        <f t="shared" si="119"/>
        <v>367</v>
      </c>
      <c r="AF370" s="6" t="b">
        <f t="shared" si="120"/>
        <v>1</v>
      </c>
      <c r="AG370" s="6">
        <f>IF(OR(AC370=6,AC370=7),0,IF(NOT(AF370),0,IF(AB370&lt;=$AB$1,HLOOKUP(AC370,Ouderschapsverlof!$S$67:$W$69,3,FALSE),0)))</f>
        <v>0</v>
      </c>
      <c r="AH370" s="6">
        <f>IF(OR(AC370=6,AC370=7),0,IF(NOT(AF370),IF(AB370&lt;=$AB$1,HLOOKUP(AC370,Ouderschapsverlof!$S$67:$W$69,3,FALSE),0),0))</f>
        <v>0</v>
      </c>
    </row>
    <row r="371" spans="1:34" x14ac:dyDescent="0.3">
      <c r="A371" s="2">
        <f t="shared" si="121"/>
        <v>369</v>
      </c>
      <c r="B371">
        <f t="shared" si="122"/>
        <v>4</v>
      </c>
      <c r="C371" s="2">
        <f t="shared" si="105"/>
        <v>367</v>
      </c>
      <c r="D371" s="2">
        <f t="shared" si="106"/>
        <v>367</v>
      </c>
      <c r="E371" s="6" t="b">
        <f t="shared" si="107"/>
        <v>1</v>
      </c>
      <c r="F371" s="6">
        <f>IF(OR(B371=6,B371=7),0,IF(NOT(E371),0,IF(A371&lt;=$A$1,HLOOKUP(B371,Ouderschapsverlof!$S$28:$W$30,3,FALSE),0)))</f>
        <v>0</v>
      </c>
      <c r="G371" s="6">
        <f>IF(OR(B371=6,B371=7),0,IF(NOT(E371),IF(A371&lt;=$A$1,HLOOKUP(B371,Ouderschapsverlof!$S$28:$W$30,3,FALSE),0),0))</f>
        <v>0</v>
      </c>
      <c r="H371" s="7">
        <f t="shared" si="108"/>
        <v>0</v>
      </c>
      <c r="L371" s="2">
        <f t="shared" si="123"/>
        <v>369</v>
      </c>
      <c r="M371">
        <f t="shared" si="109"/>
        <v>4</v>
      </c>
      <c r="N371" s="2">
        <f t="shared" si="110"/>
        <v>367</v>
      </c>
      <c r="O371" s="2">
        <f t="shared" si="111"/>
        <v>367</v>
      </c>
      <c r="P371" s="6" t="b">
        <f t="shared" si="112"/>
        <v>1</v>
      </c>
      <c r="Q371" s="6">
        <f>IF(OR(M371=6,M371=7),0,IF(NOT(P371),0,IF(L371&lt;=$L$1,HLOOKUP(M371,Ouderschapsverlof!$S$40:$W$43,3,FALSE),0)))</f>
        <v>0</v>
      </c>
      <c r="R371" s="6">
        <f>IF(OR(M371=6,M371=7),0,IF(NOT(P371),IF(L371&lt;=$L$1,HLOOKUP(M371,Ouderschapsverlof!$S$40:$W$43,3,FALSE),0),0))</f>
        <v>0</v>
      </c>
      <c r="T371" s="2">
        <f t="shared" si="124"/>
        <v>369</v>
      </c>
      <c r="U371">
        <f t="shared" si="113"/>
        <v>4</v>
      </c>
      <c r="V371" s="2">
        <f t="shared" si="114"/>
        <v>367</v>
      </c>
      <c r="W371" s="2">
        <f t="shared" si="115"/>
        <v>367</v>
      </c>
      <c r="X371" s="6" t="b">
        <f t="shared" si="116"/>
        <v>1</v>
      </c>
      <c r="Y371" s="6">
        <f>IF(OR(U371=6,U371=7),0,IF(NOT(X371),0,IF(T371&lt;=$T$1,HLOOKUP(U371,Ouderschapsverlof!$S$55:$W$57,3,FALSE),0)))</f>
        <v>0</v>
      </c>
      <c r="Z371" s="6">
        <f>IF(OR(U371=6,U371=7),0,IF(NOT(X371),IF(T371&lt;=$T$1,HLOOKUP(U371,Ouderschapsverlof!$S$55:$W$57,3,FALSE),0),0))</f>
        <v>0</v>
      </c>
      <c r="AB371" s="2">
        <f t="shared" si="125"/>
        <v>369</v>
      </c>
      <c r="AC371">
        <f t="shared" si="117"/>
        <v>4</v>
      </c>
      <c r="AD371" s="2">
        <f t="shared" si="118"/>
        <v>367</v>
      </c>
      <c r="AE371" s="2">
        <f t="shared" si="119"/>
        <v>367</v>
      </c>
      <c r="AF371" s="6" t="b">
        <f t="shared" si="120"/>
        <v>1</v>
      </c>
      <c r="AG371" s="6">
        <f>IF(OR(AC371=6,AC371=7),0,IF(NOT(AF371),0,IF(AB371&lt;=$AB$1,HLOOKUP(AC371,Ouderschapsverlof!$S$67:$W$69,3,FALSE),0)))</f>
        <v>0</v>
      </c>
      <c r="AH371" s="6">
        <f>IF(OR(AC371=6,AC371=7),0,IF(NOT(AF371),IF(AB371&lt;=$AB$1,HLOOKUP(AC371,Ouderschapsverlof!$S$67:$W$69,3,FALSE),0),0))</f>
        <v>0</v>
      </c>
    </row>
    <row r="372" spans="1:34" x14ac:dyDescent="0.3">
      <c r="A372" s="2">
        <f t="shared" si="121"/>
        <v>370</v>
      </c>
      <c r="B372">
        <f t="shared" si="122"/>
        <v>5</v>
      </c>
      <c r="C372" s="2">
        <f t="shared" si="105"/>
        <v>367</v>
      </c>
      <c r="D372" s="2">
        <f t="shared" si="106"/>
        <v>367</v>
      </c>
      <c r="E372" s="6" t="b">
        <f t="shared" si="107"/>
        <v>1</v>
      </c>
      <c r="F372" s="6">
        <f>IF(OR(B372=6,B372=7),0,IF(NOT(E372),0,IF(A372&lt;=$A$1,HLOOKUP(B372,Ouderschapsverlof!$S$28:$W$30,3,FALSE),0)))</f>
        <v>0</v>
      </c>
      <c r="G372" s="6">
        <f>IF(OR(B372=6,B372=7),0,IF(NOT(E372),IF(A372&lt;=$A$1,HLOOKUP(B372,Ouderschapsverlof!$S$28:$W$30,3,FALSE),0),0))</f>
        <v>0</v>
      </c>
      <c r="H372" s="7">
        <f t="shared" si="108"/>
        <v>0</v>
      </c>
      <c r="L372" s="2">
        <f t="shared" si="123"/>
        <v>370</v>
      </c>
      <c r="M372">
        <f t="shared" si="109"/>
        <v>5</v>
      </c>
      <c r="N372" s="2">
        <f t="shared" si="110"/>
        <v>367</v>
      </c>
      <c r="O372" s="2">
        <f t="shared" si="111"/>
        <v>367</v>
      </c>
      <c r="P372" s="6" t="b">
        <f t="shared" si="112"/>
        <v>1</v>
      </c>
      <c r="Q372" s="6">
        <f>IF(OR(M372=6,M372=7),0,IF(NOT(P372),0,IF(L372&lt;=$L$1,HLOOKUP(M372,Ouderschapsverlof!$S$40:$W$43,3,FALSE),0)))</f>
        <v>0</v>
      </c>
      <c r="R372" s="6">
        <f>IF(OR(M372=6,M372=7),0,IF(NOT(P372),IF(L372&lt;=$L$1,HLOOKUP(M372,Ouderschapsverlof!$S$40:$W$43,3,FALSE),0),0))</f>
        <v>0</v>
      </c>
      <c r="T372" s="2">
        <f t="shared" si="124"/>
        <v>370</v>
      </c>
      <c r="U372">
        <f t="shared" si="113"/>
        <v>5</v>
      </c>
      <c r="V372" s="2">
        <f t="shared" si="114"/>
        <v>367</v>
      </c>
      <c r="W372" s="2">
        <f t="shared" si="115"/>
        <v>367</v>
      </c>
      <c r="X372" s="6" t="b">
        <f t="shared" si="116"/>
        <v>1</v>
      </c>
      <c r="Y372" s="6">
        <f>IF(OR(U372=6,U372=7),0,IF(NOT(X372),0,IF(T372&lt;=$T$1,HLOOKUP(U372,Ouderschapsverlof!$S$55:$W$57,3,FALSE),0)))</f>
        <v>0</v>
      </c>
      <c r="Z372" s="6">
        <f>IF(OR(U372=6,U372=7),0,IF(NOT(X372),IF(T372&lt;=$T$1,HLOOKUP(U372,Ouderschapsverlof!$S$55:$W$57,3,FALSE),0),0))</f>
        <v>0</v>
      </c>
      <c r="AB372" s="2">
        <f t="shared" si="125"/>
        <v>370</v>
      </c>
      <c r="AC372">
        <f t="shared" si="117"/>
        <v>5</v>
      </c>
      <c r="AD372" s="2">
        <f t="shared" si="118"/>
        <v>367</v>
      </c>
      <c r="AE372" s="2">
        <f t="shared" si="119"/>
        <v>367</v>
      </c>
      <c r="AF372" s="6" t="b">
        <f t="shared" si="120"/>
        <v>1</v>
      </c>
      <c r="AG372" s="6">
        <f>IF(OR(AC372=6,AC372=7),0,IF(NOT(AF372),0,IF(AB372&lt;=$AB$1,HLOOKUP(AC372,Ouderschapsverlof!$S$67:$W$69,3,FALSE),0)))</f>
        <v>0</v>
      </c>
      <c r="AH372" s="6">
        <f>IF(OR(AC372=6,AC372=7),0,IF(NOT(AF372),IF(AB372&lt;=$AB$1,HLOOKUP(AC372,Ouderschapsverlof!$S$67:$W$69,3,FALSE),0),0))</f>
        <v>0</v>
      </c>
    </row>
    <row r="373" spans="1:34" x14ac:dyDescent="0.3">
      <c r="A373" s="2">
        <f t="shared" si="121"/>
        <v>371</v>
      </c>
      <c r="B373">
        <f t="shared" si="122"/>
        <v>6</v>
      </c>
      <c r="C373" s="2">
        <f t="shared" si="105"/>
        <v>367</v>
      </c>
      <c r="D373" s="2">
        <f t="shared" si="106"/>
        <v>367</v>
      </c>
      <c r="E373" s="6" t="b">
        <f t="shared" si="107"/>
        <v>1</v>
      </c>
      <c r="F373" s="6">
        <f>IF(OR(B373=6,B373=7),0,IF(NOT(E373),0,IF(A373&lt;=$A$1,HLOOKUP(B373,Ouderschapsverlof!$S$28:$W$30,3,FALSE),0)))</f>
        <v>0</v>
      </c>
      <c r="G373" s="6">
        <f>IF(OR(B373=6,B373=7),0,IF(NOT(E373),IF(A373&lt;=$A$1,HLOOKUP(B373,Ouderschapsverlof!$S$28:$W$30,3,FALSE),0),0))</f>
        <v>0</v>
      </c>
      <c r="H373" s="7">
        <f t="shared" si="108"/>
        <v>0</v>
      </c>
      <c r="L373" s="2">
        <f t="shared" si="123"/>
        <v>371</v>
      </c>
      <c r="M373">
        <f t="shared" si="109"/>
        <v>6</v>
      </c>
      <c r="N373" s="2">
        <f t="shared" si="110"/>
        <v>367</v>
      </c>
      <c r="O373" s="2">
        <f t="shared" si="111"/>
        <v>367</v>
      </c>
      <c r="P373" s="6" t="b">
        <f t="shared" si="112"/>
        <v>1</v>
      </c>
      <c r="Q373" s="6">
        <f>IF(OR(M373=6,M373=7),0,IF(NOT(P373),0,IF(L373&lt;=$L$1,HLOOKUP(M373,Ouderschapsverlof!$S$40:$W$43,3,FALSE),0)))</f>
        <v>0</v>
      </c>
      <c r="R373" s="6">
        <f>IF(OR(M373=6,M373=7),0,IF(NOT(P373),IF(L373&lt;=$L$1,HLOOKUP(M373,Ouderschapsverlof!$S$40:$W$43,3,FALSE),0),0))</f>
        <v>0</v>
      </c>
      <c r="T373" s="2">
        <f t="shared" si="124"/>
        <v>371</v>
      </c>
      <c r="U373">
        <f t="shared" si="113"/>
        <v>6</v>
      </c>
      <c r="V373" s="2">
        <f t="shared" si="114"/>
        <v>367</v>
      </c>
      <c r="W373" s="2">
        <f t="shared" si="115"/>
        <v>367</v>
      </c>
      <c r="X373" s="6" t="b">
        <f t="shared" si="116"/>
        <v>1</v>
      </c>
      <c r="Y373" s="6">
        <f>IF(OR(U373=6,U373=7),0,IF(NOT(X373),0,IF(T373&lt;=$T$1,HLOOKUP(U373,Ouderschapsverlof!$S$55:$W$57,3,FALSE),0)))</f>
        <v>0</v>
      </c>
      <c r="Z373" s="6">
        <f>IF(OR(U373=6,U373=7),0,IF(NOT(X373),IF(T373&lt;=$T$1,HLOOKUP(U373,Ouderschapsverlof!$S$55:$W$57,3,FALSE),0),0))</f>
        <v>0</v>
      </c>
      <c r="AB373" s="2">
        <f t="shared" si="125"/>
        <v>371</v>
      </c>
      <c r="AC373">
        <f t="shared" si="117"/>
        <v>6</v>
      </c>
      <c r="AD373" s="2">
        <f t="shared" si="118"/>
        <v>367</v>
      </c>
      <c r="AE373" s="2">
        <f t="shared" si="119"/>
        <v>367</v>
      </c>
      <c r="AF373" s="6" t="b">
        <f t="shared" si="120"/>
        <v>1</v>
      </c>
      <c r="AG373" s="6">
        <f>IF(OR(AC373=6,AC373=7),0,IF(NOT(AF373),0,IF(AB373&lt;=$AB$1,HLOOKUP(AC373,Ouderschapsverlof!$S$67:$W$69,3,FALSE),0)))</f>
        <v>0</v>
      </c>
      <c r="AH373" s="6">
        <f>IF(OR(AC373=6,AC373=7),0,IF(NOT(AF373),IF(AB373&lt;=$AB$1,HLOOKUP(AC373,Ouderschapsverlof!$S$67:$W$69,3,FALSE),0),0))</f>
        <v>0</v>
      </c>
    </row>
    <row r="374" spans="1:34" x14ac:dyDescent="0.3">
      <c r="A374" s="2">
        <f t="shared" si="121"/>
        <v>372</v>
      </c>
      <c r="B374">
        <f t="shared" si="122"/>
        <v>7</v>
      </c>
      <c r="C374" s="2">
        <f t="shared" si="105"/>
        <v>367</v>
      </c>
      <c r="D374" s="2">
        <f t="shared" si="106"/>
        <v>367</v>
      </c>
      <c r="E374" s="6" t="b">
        <f t="shared" si="107"/>
        <v>1</v>
      </c>
      <c r="F374" s="6">
        <f>IF(OR(B374=6,B374=7),0,IF(NOT(E374),0,IF(A374&lt;=$A$1,HLOOKUP(B374,Ouderschapsverlof!$S$28:$W$30,3,FALSE),0)))</f>
        <v>0</v>
      </c>
      <c r="G374" s="6">
        <f>IF(OR(B374=6,B374=7),0,IF(NOT(E374),IF(A374&lt;=$A$1,HLOOKUP(B374,Ouderschapsverlof!$S$28:$W$30,3,FALSE),0),0))</f>
        <v>0</v>
      </c>
      <c r="H374" s="7">
        <f t="shared" si="108"/>
        <v>0</v>
      </c>
      <c r="L374" s="2">
        <f t="shared" si="123"/>
        <v>372</v>
      </c>
      <c r="M374">
        <f t="shared" si="109"/>
        <v>7</v>
      </c>
      <c r="N374" s="2">
        <f t="shared" si="110"/>
        <v>367</v>
      </c>
      <c r="O374" s="2">
        <f t="shared" si="111"/>
        <v>367</v>
      </c>
      <c r="P374" s="6" t="b">
        <f t="shared" si="112"/>
        <v>1</v>
      </c>
      <c r="Q374" s="6">
        <f>IF(OR(M374=6,M374=7),0,IF(NOT(P374),0,IF(L374&lt;=$L$1,HLOOKUP(M374,Ouderschapsverlof!$S$40:$W$43,3,FALSE),0)))</f>
        <v>0</v>
      </c>
      <c r="R374" s="6">
        <f>IF(OR(M374=6,M374=7),0,IF(NOT(P374),IF(L374&lt;=$L$1,HLOOKUP(M374,Ouderschapsverlof!$S$40:$W$43,3,FALSE),0),0))</f>
        <v>0</v>
      </c>
      <c r="T374" s="2">
        <f t="shared" si="124"/>
        <v>372</v>
      </c>
      <c r="U374">
        <f t="shared" si="113"/>
        <v>7</v>
      </c>
      <c r="V374" s="2">
        <f t="shared" si="114"/>
        <v>367</v>
      </c>
      <c r="W374" s="2">
        <f t="shared" si="115"/>
        <v>367</v>
      </c>
      <c r="X374" s="6" t="b">
        <f t="shared" si="116"/>
        <v>1</v>
      </c>
      <c r="Y374" s="6">
        <f>IF(OR(U374=6,U374=7),0,IF(NOT(X374),0,IF(T374&lt;=$T$1,HLOOKUP(U374,Ouderschapsverlof!$S$55:$W$57,3,FALSE),0)))</f>
        <v>0</v>
      </c>
      <c r="Z374" s="6">
        <f>IF(OR(U374=6,U374=7),0,IF(NOT(X374),IF(T374&lt;=$T$1,HLOOKUP(U374,Ouderschapsverlof!$S$55:$W$57,3,FALSE),0),0))</f>
        <v>0</v>
      </c>
      <c r="AB374" s="2">
        <f t="shared" si="125"/>
        <v>372</v>
      </c>
      <c r="AC374">
        <f t="shared" si="117"/>
        <v>7</v>
      </c>
      <c r="AD374" s="2">
        <f t="shared" si="118"/>
        <v>367</v>
      </c>
      <c r="AE374" s="2">
        <f t="shared" si="119"/>
        <v>367</v>
      </c>
      <c r="AF374" s="6" t="b">
        <f t="shared" si="120"/>
        <v>1</v>
      </c>
      <c r="AG374" s="6">
        <f>IF(OR(AC374=6,AC374=7),0,IF(NOT(AF374),0,IF(AB374&lt;=$AB$1,HLOOKUP(AC374,Ouderschapsverlof!$S$67:$W$69,3,FALSE),0)))</f>
        <v>0</v>
      </c>
      <c r="AH374" s="6">
        <f>IF(OR(AC374=6,AC374=7),0,IF(NOT(AF374),IF(AB374&lt;=$AB$1,HLOOKUP(AC374,Ouderschapsverlof!$S$67:$W$69,3,FALSE),0),0))</f>
        <v>0</v>
      </c>
    </row>
    <row r="375" spans="1:34" x14ac:dyDescent="0.3">
      <c r="A375" s="2">
        <f t="shared" si="121"/>
        <v>373</v>
      </c>
      <c r="B375">
        <f t="shared" si="122"/>
        <v>1</v>
      </c>
      <c r="C375" s="2">
        <f t="shared" si="105"/>
        <v>367</v>
      </c>
      <c r="D375" s="2">
        <f t="shared" si="106"/>
        <v>367</v>
      </c>
      <c r="E375" s="6" t="b">
        <f t="shared" si="107"/>
        <v>1</v>
      </c>
      <c r="F375" s="6">
        <f>IF(OR(B375=6,B375=7),0,IF(NOT(E375),0,IF(A375&lt;=$A$1,HLOOKUP(B375,Ouderschapsverlof!$S$28:$W$30,3,FALSE),0)))</f>
        <v>0</v>
      </c>
      <c r="G375" s="6">
        <f>IF(OR(B375=6,B375=7),0,IF(NOT(E375),IF(A375&lt;=$A$1,HLOOKUP(B375,Ouderschapsverlof!$S$28:$W$30,3,FALSE),0),0))</f>
        <v>0</v>
      </c>
      <c r="H375" s="7">
        <f t="shared" si="108"/>
        <v>0</v>
      </c>
      <c r="L375" s="2">
        <f t="shared" si="123"/>
        <v>373</v>
      </c>
      <c r="M375">
        <f t="shared" si="109"/>
        <v>1</v>
      </c>
      <c r="N375" s="2">
        <f t="shared" si="110"/>
        <v>367</v>
      </c>
      <c r="O375" s="2">
        <f t="shared" si="111"/>
        <v>367</v>
      </c>
      <c r="P375" s="6" t="b">
        <f t="shared" si="112"/>
        <v>1</v>
      </c>
      <c r="Q375" s="6">
        <f>IF(OR(M375=6,M375=7),0,IF(NOT(P375),0,IF(L375&lt;=$L$1,HLOOKUP(M375,Ouderschapsverlof!$S$40:$W$43,3,FALSE),0)))</f>
        <v>0</v>
      </c>
      <c r="R375" s="6">
        <f>IF(OR(M375=6,M375=7),0,IF(NOT(P375),IF(L375&lt;=$L$1,HLOOKUP(M375,Ouderschapsverlof!$S$40:$W$43,3,FALSE),0),0))</f>
        <v>0</v>
      </c>
      <c r="T375" s="2">
        <f t="shared" si="124"/>
        <v>373</v>
      </c>
      <c r="U375">
        <f t="shared" si="113"/>
        <v>1</v>
      </c>
      <c r="V375" s="2">
        <f t="shared" si="114"/>
        <v>367</v>
      </c>
      <c r="W375" s="2">
        <f t="shared" si="115"/>
        <v>367</v>
      </c>
      <c r="X375" s="6" t="b">
        <f t="shared" si="116"/>
        <v>1</v>
      </c>
      <c r="Y375" s="6">
        <f>IF(OR(U375=6,U375=7),0,IF(NOT(X375),0,IF(T375&lt;=$T$1,HLOOKUP(U375,Ouderschapsverlof!$S$55:$W$57,3,FALSE),0)))</f>
        <v>0</v>
      </c>
      <c r="Z375" s="6">
        <f>IF(OR(U375=6,U375=7),0,IF(NOT(X375),IF(T375&lt;=$T$1,HLOOKUP(U375,Ouderschapsverlof!$S$55:$W$57,3,FALSE),0),0))</f>
        <v>0</v>
      </c>
      <c r="AB375" s="2">
        <f t="shared" si="125"/>
        <v>373</v>
      </c>
      <c r="AC375">
        <f t="shared" si="117"/>
        <v>1</v>
      </c>
      <c r="AD375" s="2">
        <f t="shared" si="118"/>
        <v>367</v>
      </c>
      <c r="AE375" s="2">
        <f t="shared" si="119"/>
        <v>367</v>
      </c>
      <c r="AF375" s="6" t="b">
        <f t="shared" si="120"/>
        <v>1</v>
      </c>
      <c r="AG375" s="6">
        <f>IF(OR(AC375=6,AC375=7),0,IF(NOT(AF375),0,IF(AB375&lt;=$AB$1,HLOOKUP(AC375,Ouderschapsverlof!$S$67:$W$69,3,FALSE),0)))</f>
        <v>0</v>
      </c>
      <c r="AH375" s="6">
        <f>IF(OR(AC375=6,AC375=7),0,IF(NOT(AF375),IF(AB375&lt;=$AB$1,HLOOKUP(AC375,Ouderschapsverlof!$S$67:$W$69,3,FALSE),0),0))</f>
        <v>0</v>
      </c>
    </row>
    <row r="376" spans="1:34" x14ac:dyDescent="0.3">
      <c r="A376" s="2">
        <f t="shared" si="121"/>
        <v>374</v>
      </c>
      <c r="B376">
        <f t="shared" si="122"/>
        <v>2</v>
      </c>
      <c r="C376" s="2">
        <f t="shared" si="105"/>
        <v>367</v>
      </c>
      <c r="D376" s="2">
        <f t="shared" si="106"/>
        <v>367</v>
      </c>
      <c r="E376" s="6" t="b">
        <f t="shared" si="107"/>
        <v>1</v>
      </c>
      <c r="F376" s="6">
        <f>IF(OR(B376=6,B376=7),0,IF(NOT(E376),0,IF(A376&lt;=$A$1,HLOOKUP(B376,Ouderschapsverlof!$S$28:$W$30,3,FALSE),0)))</f>
        <v>0</v>
      </c>
      <c r="G376" s="6">
        <f>IF(OR(B376=6,B376=7),0,IF(NOT(E376),IF(A376&lt;=$A$1,HLOOKUP(B376,Ouderschapsverlof!$S$28:$W$30,3,FALSE),0),0))</f>
        <v>0</v>
      </c>
      <c r="H376" s="7">
        <f t="shared" si="108"/>
        <v>0</v>
      </c>
      <c r="L376" s="2">
        <f t="shared" si="123"/>
        <v>374</v>
      </c>
      <c r="M376">
        <f t="shared" si="109"/>
        <v>2</v>
      </c>
      <c r="N376" s="2">
        <f t="shared" si="110"/>
        <v>367</v>
      </c>
      <c r="O376" s="2">
        <f t="shared" si="111"/>
        <v>367</v>
      </c>
      <c r="P376" s="6" t="b">
        <f t="shared" si="112"/>
        <v>1</v>
      </c>
      <c r="Q376" s="6">
        <f>IF(OR(M376=6,M376=7),0,IF(NOT(P376),0,IF(L376&lt;=$L$1,HLOOKUP(M376,Ouderschapsverlof!$S$40:$W$43,3,FALSE),0)))</f>
        <v>0</v>
      </c>
      <c r="R376" s="6">
        <f>IF(OR(M376=6,M376=7),0,IF(NOT(P376),IF(L376&lt;=$L$1,HLOOKUP(M376,Ouderschapsverlof!$S$40:$W$43,3,FALSE),0),0))</f>
        <v>0</v>
      </c>
      <c r="T376" s="2">
        <f t="shared" si="124"/>
        <v>374</v>
      </c>
      <c r="U376">
        <f t="shared" si="113"/>
        <v>2</v>
      </c>
      <c r="V376" s="2">
        <f t="shared" si="114"/>
        <v>367</v>
      </c>
      <c r="W376" s="2">
        <f t="shared" si="115"/>
        <v>367</v>
      </c>
      <c r="X376" s="6" t="b">
        <f t="shared" si="116"/>
        <v>1</v>
      </c>
      <c r="Y376" s="6">
        <f>IF(OR(U376=6,U376=7),0,IF(NOT(X376),0,IF(T376&lt;=$T$1,HLOOKUP(U376,Ouderschapsverlof!$S$55:$W$57,3,FALSE),0)))</f>
        <v>0</v>
      </c>
      <c r="Z376" s="6">
        <f>IF(OR(U376=6,U376=7),0,IF(NOT(X376),IF(T376&lt;=$T$1,HLOOKUP(U376,Ouderschapsverlof!$S$55:$W$57,3,FALSE),0),0))</f>
        <v>0</v>
      </c>
      <c r="AB376" s="2">
        <f t="shared" si="125"/>
        <v>374</v>
      </c>
      <c r="AC376">
        <f t="shared" si="117"/>
        <v>2</v>
      </c>
      <c r="AD376" s="2">
        <f t="shared" si="118"/>
        <v>367</v>
      </c>
      <c r="AE376" s="2">
        <f t="shared" si="119"/>
        <v>367</v>
      </c>
      <c r="AF376" s="6" t="b">
        <f t="shared" si="120"/>
        <v>1</v>
      </c>
      <c r="AG376" s="6">
        <f>IF(OR(AC376=6,AC376=7),0,IF(NOT(AF376),0,IF(AB376&lt;=$AB$1,HLOOKUP(AC376,Ouderschapsverlof!$S$67:$W$69,3,FALSE),0)))</f>
        <v>0</v>
      </c>
      <c r="AH376" s="6">
        <f>IF(OR(AC376=6,AC376=7),0,IF(NOT(AF376),IF(AB376&lt;=$AB$1,HLOOKUP(AC376,Ouderschapsverlof!$S$67:$W$69,3,FALSE),0),0))</f>
        <v>0</v>
      </c>
    </row>
    <row r="377" spans="1:34" x14ac:dyDescent="0.3">
      <c r="A377" s="2">
        <f t="shared" si="121"/>
        <v>375</v>
      </c>
      <c r="B377">
        <f t="shared" si="122"/>
        <v>3</v>
      </c>
      <c r="C377" s="2">
        <f t="shared" si="105"/>
        <v>367</v>
      </c>
      <c r="D377" s="2">
        <f t="shared" si="106"/>
        <v>367</v>
      </c>
      <c r="E377" s="6" t="b">
        <f t="shared" si="107"/>
        <v>1</v>
      </c>
      <c r="F377" s="6">
        <f>IF(OR(B377=6,B377=7),0,IF(NOT(E377),0,IF(A377&lt;=$A$1,HLOOKUP(B377,Ouderschapsverlof!$S$28:$W$30,3,FALSE),0)))</f>
        <v>0</v>
      </c>
      <c r="G377" s="6">
        <f>IF(OR(B377=6,B377=7),0,IF(NOT(E377),IF(A377&lt;=$A$1,HLOOKUP(B377,Ouderschapsverlof!$S$28:$W$30,3,FALSE),0),0))</f>
        <v>0</v>
      </c>
      <c r="H377" s="7">
        <f t="shared" si="108"/>
        <v>0</v>
      </c>
      <c r="L377" s="2">
        <f t="shared" si="123"/>
        <v>375</v>
      </c>
      <c r="M377">
        <f t="shared" si="109"/>
        <v>3</v>
      </c>
      <c r="N377" s="2">
        <f t="shared" si="110"/>
        <v>367</v>
      </c>
      <c r="O377" s="2">
        <f t="shared" si="111"/>
        <v>367</v>
      </c>
      <c r="P377" s="6" t="b">
        <f t="shared" si="112"/>
        <v>1</v>
      </c>
      <c r="Q377" s="6">
        <f>IF(OR(M377=6,M377=7),0,IF(NOT(P377),0,IF(L377&lt;=$L$1,HLOOKUP(M377,Ouderschapsverlof!$S$40:$W$43,3,FALSE),0)))</f>
        <v>0</v>
      </c>
      <c r="R377" s="6">
        <f>IF(OR(M377=6,M377=7),0,IF(NOT(P377),IF(L377&lt;=$L$1,HLOOKUP(M377,Ouderschapsverlof!$S$40:$W$43,3,FALSE),0),0))</f>
        <v>0</v>
      </c>
      <c r="T377" s="2">
        <f t="shared" si="124"/>
        <v>375</v>
      </c>
      <c r="U377">
        <f t="shared" si="113"/>
        <v>3</v>
      </c>
      <c r="V377" s="2">
        <f t="shared" si="114"/>
        <v>367</v>
      </c>
      <c r="W377" s="2">
        <f t="shared" si="115"/>
        <v>367</v>
      </c>
      <c r="X377" s="6" t="b">
        <f t="shared" si="116"/>
        <v>1</v>
      </c>
      <c r="Y377" s="6">
        <f>IF(OR(U377=6,U377=7),0,IF(NOT(X377),0,IF(T377&lt;=$T$1,HLOOKUP(U377,Ouderschapsverlof!$S$55:$W$57,3,FALSE),0)))</f>
        <v>0</v>
      </c>
      <c r="Z377" s="6">
        <f>IF(OR(U377=6,U377=7),0,IF(NOT(X377),IF(T377&lt;=$T$1,HLOOKUP(U377,Ouderschapsverlof!$S$55:$W$57,3,FALSE),0),0))</f>
        <v>0</v>
      </c>
      <c r="AB377" s="2">
        <f t="shared" si="125"/>
        <v>375</v>
      </c>
      <c r="AC377">
        <f t="shared" si="117"/>
        <v>3</v>
      </c>
      <c r="AD377" s="2">
        <f t="shared" si="118"/>
        <v>367</v>
      </c>
      <c r="AE377" s="2">
        <f t="shared" si="119"/>
        <v>367</v>
      </c>
      <c r="AF377" s="6" t="b">
        <f t="shared" si="120"/>
        <v>1</v>
      </c>
      <c r="AG377" s="6">
        <f>IF(OR(AC377=6,AC377=7),0,IF(NOT(AF377),0,IF(AB377&lt;=$AB$1,HLOOKUP(AC377,Ouderschapsverlof!$S$67:$W$69,3,FALSE),0)))</f>
        <v>0</v>
      </c>
      <c r="AH377" s="6">
        <f>IF(OR(AC377=6,AC377=7),0,IF(NOT(AF377),IF(AB377&lt;=$AB$1,HLOOKUP(AC377,Ouderschapsverlof!$S$67:$W$69,3,FALSE),0),0))</f>
        <v>0</v>
      </c>
    </row>
    <row r="378" spans="1:34" x14ac:dyDescent="0.3">
      <c r="A378" s="2">
        <f t="shared" si="121"/>
        <v>376</v>
      </c>
      <c r="B378">
        <f t="shared" si="122"/>
        <v>4</v>
      </c>
      <c r="C378" s="2">
        <f t="shared" si="105"/>
        <v>367</v>
      </c>
      <c r="D378" s="2">
        <f t="shared" si="106"/>
        <v>367</v>
      </c>
      <c r="E378" s="6" t="b">
        <f t="shared" si="107"/>
        <v>1</v>
      </c>
      <c r="F378" s="6">
        <f>IF(OR(B378=6,B378=7),0,IF(NOT(E378),0,IF(A378&lt;=$A$1,HLOOKUP(B378,Ouderschapsverlof!$S$28:$W$30,3,FALSE),0)))</f>
        <v>0</v>
      </c>
      <c r="G378" s="6">
        <f>IF(OR(B378=6,B378=7),0,IF(NOT(E378),IF(A378&lt;=$A$1,HLOOKUP(B378,Ouderschapsverlof!$S$28:$W$30,3,FALSE),0),0))</f>
        <v>0</v>
      </c>
      <c r="H378" s="7">
        <f t="shared" si="108"/>
        <v>0</v>
      </c>
      <c r="L378" s="2">
        <f t="shared" si="123"/>
        <v>376</v>
      </c>
      <c r="M378">
        <f t="shared" si="109"/>
        <v>4</v>
      </c>
      <c r="N378" s="2">
        <f t="shared" si="110"/>
        <v>367</v>
      </c>
      <c r="O378" s="2">
        <f t="shared" si="111"/>
        <v>367</v>
      </c>
      <c r="P378" s="6" t="b">
        <f t="shared" si="112"/>
        <v>1</v>
      </c>
      <c r="Q378" s="6">
        <f>IF(OR(M378=6,M378=7),0,IF(NOT(P378),0,IF(L378&lt;=$L$1,HLOOKUP(M378,Ouderschapsverlof!$S$40:$W$43,3,FALSE),0)))</f>
        <v>0</v>
      </c>
      <c r="R378" s="6">
        <f>IF(OR(M378=6,M378=7),0,IF(NOT(P378),IF(L378&lt;=$L$1,HLOOKUP(M378,Ouderschapsverlof!$S$40:$W$43,3,FALSE),0),0))</f>
        <v>0</v>
      </c>
      <c r="T378" s="2">
        <f t="shared" si="124"/>
        <v>376</v>
      </c>
      <c r="U378">
        <f t="shared" si="113"/>
        <v>4</v>
      </c>
      <c r="V378" s="2">
        <f t="shared" si="114"/>
        <v>367</v>
      </c>
      <c r="W378" s="2">
        <f t="shared" si="115"/>
        <v>367</v>
      </c>
      <c r="X378" s="6" t="b">
        <f t="shared" si="116"/>
        <v>1</v>
      </c>
      <c r="Y378" s="6">
        <f>IF(OR(U378=6,U378=7),0,IF(NOT(X378),0,IF(T378&lt;=$T$1,HLOOKUP(U378,Ouderschapsverlof!$S$55:$W$57,3,FALSE),0)))</f>
        <v>0</v>
      </c>
      <c r="Z378" s="6">
        <f>IF(OR(U378=6,U378=7),0,IF(NOT(X378),IF(T378&lt;=$T$1,HLOOKUP(U378,Ouderschapsverlof!$S$55:$W$57,3,FALSE),0),0))</f>
        <v>0</v>
      </c>
      <c r="AB378" s="2">
        <f t="shared" si="125"/>
        <v>376</v>
      </c>
      <c r="AC378">
        <f t="shared" si="117"/>
        <v>4</v>
      </c>
      <c r="AD378" s="2">
        <f t="shared" si="118"/>
        <v>367</v>
      </c>
      <c r="AE378" s="2">
        <f t="shared" si="119"/>
        <v>367</v>
      </c>
      <c r="AF378" s="6" t="b">
        <f t="shared" si="120"/>
        <v>1</v>
      </c>
      <c r="AG378" s="6">
        <f>IF(OR(AC378=6,AC378=7),0,IF(NOT(AF378),0,IF(AB378&lt;=$AB$1,HLOOKUP(AC378,Ouderschapsverlof!$S$67:$W$69,3,FALSE),0)))</f>
        <v>0</v>
      </c>
      <c r="AH378" s="6">
        <f>IF(OR(AC378=6,AC378=7),0,IF(NOT(AF378),IF(AB378&lt;=$AB$1,HLOOKUP(AC378,Ouderschapsverlof!$S$67:$W$69,3,FALSE),0),0))</f>
        <v>0</v>
      </c>
    </row>
    <row r="379" spans="1:34" x14ac:dyDescent="0.3">
      <c r="A379" s="2">
        <f t="shared" si="121"/>
        <v>377</v>
      </c>
      <c r="B379">
        <f t="shared" si="122"/>
        <v>5</v>
      </c>
      <c r="C379" s="2">
        <f t="shared" si="105"/>
        <v>367</v>
      </c>
      <c r="D379" s="2">
        <f t="shared" si="106"/>
        <v>367</v>
      </c>
      <c r="E379" s="6" t="b">
        <f t="shared" si="107"/>
        <v>1</v>
      </c>
      <c r="F379" s="6">
        <f>IF(OR(B379=6,B379=7),0,IF(NOT(E379),0,IF(A379&lt;=$A$1,HLOOKUP(B379,Ouderschapsverlof!$S$28:$W$30,3,FALSE),0)))</f>
        <v>0</v>
      </c>
      <c r="G379" s="6">
        <f>IF(OR(B379=6,B379=7),0,IF(NOT(E379),IF(A379&lt;=$A$1,HLOOKUP(B379,Ouderschapsverlof!$S$28:$W$30,3,FALSE),0),0))</f>
        <v>0</v>
      </c>
      <c r="H379" s="7">
        <f t="shared" si="108"/>
        <v>0</v>
      </c>
      <c r="L379" s="2">
        <f t="shared" si="123"/>
        <v>377</v>
      </c>
      <c r="M379">
        <f t="shared" si="109"/>
        <v>5</v>
      </c>
      <c r="N379" s="2">
        <f t="shared" si="110"/>
        <v>367</v>
      </c>
      <c r="O379" s="2">
        <f t="shared" si="111"/>
        <v>367</v>
      </c>
      <c r="P379" s="6" t="b">
        <f t="shared" si="112"/>
        <v>1</v>
      </c>
      <c r="Q379" s="6">
        <f>IF(OR(M379=6,M379=7),0,IF(NOT(P379),0,IF(L379&lt;=$L$1,HLOOKUP(M379,Ouderschapsverlof!$S$40:$W$43,3,FALSE),0)))</f>
        <v>0</v>
      </c>
      <c r="R379" s="6">
        <f>IF(OR(M379=6,M379=7),0,IF(NOT(P379),IF(L379&lt;=$L$1,HLOOKUP(M379,Ouderschapsverlof!$S$40:$W$43,3,FALSE),0),0))</f>
        <v>0</v>
      </c>
      <c r="T379" s="2">
        <f t="shared" si="124"/>
        <v>377</v>
      </c>
      <c r="U379">
        <f t="shared" si="113"/>
        <v>5</v>
      </c>
      <c r="V379" s="2">
        <f t="shared" si="114"/>
        <v>367</v>
      </c>
      <c r="W379" s="2">
        <f t="shared" si="115"/>
        <v>367</v>
      </c>
      <c r="X379" s="6" t="b">
        <f t="shared" si="116"/>
        <v>1</v>
      </c>
      <c r="Y379" s="6">
        <f>IF(OR(U379=6,U379=7),0,IF(NOT(X379),0,IF(T379&lt;=$T$1,HLOOKUP(U379,Ouderschapsverlof!$S$55:$W$57,3,FALSE),0)))</f>
        <v>0</v>
      </c>
      <c r="Z379" s="6">
        <f>IF(OR(U379=6,U379=7),0,IF(NOT(X379),IF(T379&lt;=$T$1,HLOOKUP(U379,Ouderschapsverlof!$S$55:$W$57,3,FALSE),0),0))</f>
        <v>0</v>
      </c>
      <c r="AB379" s="2">
        <f t="shared" si="125"/>
        <v>377</v>
      </c>
      <c r="AC379">
        <f t="shared" si="117"/>
        <v>5</v>
      </c>
      <c r="AD379" s="2">
        <f t="shared" si="118"/>
        <v>367</v>
      </c>
      <c r="AE379" s="2">
        <f t="shared" si="119"/>
        <v>367</v>
      </c>
      <c r="AF379" s="6" t="b">
        <f t="shared" si="120"/>
        <v>1</v>
      </c>
      <c r="AG379" s="6">
        <f>IF(OR(AC379=6,AC379=7),0,IF(NOT(AF379),0,IF(AB379&lt;=$AB$1,HLOOKUP(AC379,Ouderschapsverlof!$S$67:$W$69,3,FALSE),0)))</f>
        <v>0</v>
      </c>
      <c r="AH379" s="6">
        <f>IF(OR(AC379=6,AC379=7),0,IF(NOT(AF379),IF(AB379&lt;=$AB$1,HLOOKUP(AC379,Ouderschapsverlof!$S$67:$W$69,3,FALSE),0),0))</f>
        <v>0</v>
      </c>
    </row>
    <row r="380" spans="1:34" x14ac:dyDescent="0.3">
      <c r="A380" s="2">
        <f t="shared" si="121"/>
        <v>378</v>
      </c>
      <c r="B380">
        <f t="shared" si="122"/>
        <v>6</v>
      </c>
      <c r="C380" s="2">
        <f t="shared" si="105"/>
        <v>367</v>
      </c>
      <c r="D380" s="2">
        <f t="shared" si="106"/>
        <v>367</v>
      </c>
      <c r="E380" s="6" t="b">
        <f t="shared" si="107"/>
        <v>1</v>
      </c>
      <c r="F380" s="6">
        <f>IF(OR(B380=6,B380=7),0,IF(NOT(E380),0,IF(A380&lt;=$A$1,HLOOKUP(B380,Ouderschapsverlof!$S$28:$W$30,3,FALSE),0)))</f>
        <v>0</v>
      </c>
      <c r="G380" s="6">
        <f>IF(OR(B380=6,B380=7),0,IF(NOT(E380),IF(A380&lt;=$A$1,HLOOKUP(B380,Ouderschapsverlof!$S$28:$W$30,3,FALSE),0),0))</f>
        <v>0</v>
      </c>
      <c r="H380" s="7">
        <f t="shared" si="108"/>
        <v>0</v>
      </c>
      <c r="L380" s="2">
        <f t="shared" si="123"/>
        <v>378</v>
      </c>
      <c r="M380">
        <f t="shared" si="109"/>
        <v>6</v>
      </c>
      <c r="N380" s="2">
        <f t="shared" si="110"/>
        <v>367</v>
      </c>
      <c r="O380" s="2">
        <f t="shared" si="111"/>
        <v>367</v>
      </c>
      <c r="P380" s="6" t="b">
        <f t="shared" si="112"/>
        <v>1</v>
      </c>
      <c r="Q380" s="6">
        <f>IF(OR(M380=6,M380=7),0,IF(NOT(P380),0,IF(L380&lt;=$L$1,HLOOKUP(M380,Ouderschapsverlof!$S$40:$W$43,3,FALSE),0)))</f>
        <v>0</v>
      </c>
      <c r="R380" s="6">
        <f>IF(OR(M380=6,M380=7),0,IF(NOT(P380),IF(L380&lt;=$L$1,HLOOKUP(M380,Ouderschapsverlof!$S$40:$W$43,3,FALSE),0),0))</f>
        <v>0</v>
      </c>
      <c r="T380" s="2">
        <f t="shared" si="124"/>
        <v>378</v>
      </c>
      <c r="U380">
        <f t="shared" si="113"/>
        <v>6</v>
      </c>
      <c r="V380" s="2">
        <f t="shared" si="114"/>
        <v>367</v>
      </c>
      <c r="W380" s="2">
        <f t="shared" si="115"/>
        <v>367</v>
      </c>
      <c r="X380" s="6" t="b">
        <f t="shared" si="116"/>
        <v>1</v>
      </c>
      <c r="Y380" s="6">
        <f>IF(OR(U380=6,U380=7),0,IF(NOT(X380),0,IF(T380&lt;=$T$1,HLOOKUP(U380,Ouderschapsverlof!$S$55:$W$57,3,FALSE),0)))</f>
        <v>0</v>
      </c>
      <c r="Z380" s="6">
        <f>IF(OR(U380=6,U380=7),0,IF(NOT(X380),IF(T380&lt;=$T$1,HLOOKUP(U380,Ouderschapsverlof!$S$55:$W$57,3,FALSE),0),0))</f>
        <v>0</v>
      </c>
      <c r="AB380" s="2">
        <f t="shared" si="125"/>
        <v>378</v>
      </c>
      <c r="AC380">
        <f t="shared" si="117"/>
        <v>6</v>
      </c>
      <c r="AD380" s="2">
        <f t="shared" si="118"/>
        <v>367</v>
      </c>
      <c r="AE380" s="2">
        <f t="shared" si="119"/>
        <v>367</v>
      </c>
      <c r="AF380" s="6" t="b">
        <f t="shared" si="120"/>
        <v>1</v>
      </c>
      <c r="AG380" s="6">
        <f>IF(OR(AC380=6,AC380=7),0,IF(NOT(AF380),0,IF(AB380&lt;=$AB$1,HLOOKUP(AC380,Ouderschapsverlof!$S$67:$W$69,3,FALSE),0)))</f>
        <v>0</v>
      </c>
      <c r="AH380" s="6">
        <f>IF(OR(AC380=6,AC380=7),0,IF(NOT(AF380),IF(AB380&lt;=$AB$1,HLOOKUP(AC380,Ouderschapsverlof!$S$67:$W$69,3,FALSE),0),0))</f>
        <v>0</v>
      </c>
    </row>
    <row r="381" spans="1:34" x14ac:dyDescent="0.3">
      <c r="A381" s="2">
        <f t="shared" si="121"/>
        <v>379</v>
      </c>
      <c r="B381">
        <f t="shared" si="122"/>
        <v>7</v>
      </c>
      <c r="C381" s="2">
        <f t="shared" si="105"/>
        <v>367</v>
      </c>
      <c r="D381" s="2">
        <f t="shared" si="106"/>
        <v>367</v>
      </c>
      <c r="E381" s="6" t="b">
        <f t="shared" si="107"/>
        <v>1</v>
      </c>
      <c r="F381" s="6">
        <f>IF(OR(B381=6,B381=7),0,IF(NOT(E381),0,IF(A381&lt;=$A$1,HLOOKUP(B381,Ouderschapsverlof!$S$28:$W$30,3,FALSE),0)))</f>
        <v>0</v>
      </c>
      <c r="G381" s="6">
        <f>IF(OR(B381=6,B381=7),0,IF(NOT(E381),IF(A381&lt;=$A$1,HLOOKUP(B381,Ouderschapsverlof!$S$28:$W$30,3,FALSE),0),0))</f>
        <v>0</v>
      </c>
      <c r="H381" s="7">
        <f t="shared" si="108"/>
        <v>0</v>
      </c>
      <c r="L381" s="2">
        <f t="shared" si="123"/>
        <v>379</v>
      </c>
      <c r="M381">
        <f t="shared" si="109"/>
        <v>7</v>
      </c>
      <c r="N381" s="2">
        <f t="shared" si="110"/>
        <v>367</v>
      </c>
      <c r="O381" s="2">
        <f t="shared" si="111"/>
        <v>367</v>
      </c>
      <c r="P381" s="6" t="b">
        <f t="shared" si="112"/>
        <v>1</v>
      </c>
      <c r="Q381" s="6">
        <f>IF(OR(M381=6,M381=7),0,IF(NOT(P381),0,IF(L381&lt;=$L$1,HLOOKUP(M381,Ouderschapsverlof!$S$40:$W$43,3,FALSE),0)))</f>
        <v>0</v>
      </c>
      <c r="R381" s="6">
        <f>IF(OR(M381=6,M381=7),0,IF(NOT(P381),IF(L381&lt;=$L$1,HLOOKUP(M381,Ouderschapsverlof!$S$40:$W$43,3,FALSE),0),0))</f>
        <v>0</v>
      </c>
      <c r="T381" s="2">
        <f t="shared" si="124"/>
        <v>379</v>
      </c>
      <c r="U381">
        <f t="shared" si="113"/>
        <v>7</v>
      </c>
      <c r="V381" s="2">
        <f t="shared" si="114"/>
        <v>367</v>
      </c>
      <c r="W381" s="2">
        <f t="shared" si="115"/>
        <v>367</v>
      </c>
      <c r="X381" s="6" t="b">
        <f t="shared" si="116"/>
        <v>1</v>
      </c>
      <c r="Y381" s="6">
        <f>IF(OR(U381=6,U381=7),0,IF(NOT(X381),0,IF(T381&lt;=$T$1,HLOOKUP(U381,Ouderschapsverlof!$S$55:$W$57,3,FALSE),0)))</f>
        <v>0</v>
      </c>
      <c r="Z381" s="6">
        <f>IF(OR(U381=6,U381=7),0,IF(NOT(X381),IF(T381&lt;=$T$1,HLOOKUP(U381,Ouderschapsverlof!$S$55:$W$57,3,FALSE),0),0))</f>
        <v>0</v>
      </c>
      <c r="AB381" s="2">
        <f t="shared" si="125"/>
        <v>379</v>
      </c>
      <c r="AC381">
        <f t="shared" si="117"/>
        <v>7</v>
      </c>
      <c r="AD381" s="2">
        <f t="shared" si="118"/>
        <v>367</v>
      </c>
      <c r="AE381" s="2">
        <f t="shared" si="119"/>
        <v>367</v>
      </c>
      <c r="AF381" s="6" t="b">
        <f t="shared" si="120"/>
        <v>1</v>
      </c>
      <c r="AG381" s="6">
        <f>IF(OR(AC381=6,AC381=7),0,IF(NOT(AF381),0,IF(AB381&lt;=$AB$1,HLOOKUP(AC381,Ouderschapsverlof!$S$67:$W$69,3,FALSE),0)))</f>
        <v>0</v>
      </c>
      <c r="AH381" s="6">
        <f>IF(OR(AC381=6,AC381=7),0,IF(NOT(AF381),IF(AB381&lt;=$AB$1,HLOOKUP(AC381,Ouderschapsverlof!$S$67:$W$69,3,FALSE),0),0))</f>
        <v>0</v>
      </c>
    </row>
    <row r="382" spans="1:34" x14ac:dyDescent="0.3">
      <c r="A382" s="2">
        <f t="shared" si="121"/>
        <v>380</v>
      </c>
      <c r="B382">
        <f t="shared" si="122"/>
        <v>1</v>
      </c>
      <c r="C382" s="2">
        <f t="shared" si="105"/>
        <v>367</v>
      </c>
      <c r="D382" s="2">
        <f t="shared" si="106"/>
        <v>367</v>
      </c>
      <c r="E382" s="6" t="b">
        <f t="shared" si="107"/>
        <v>1</v>
      </c>
      <c r="F382" s="6">
        <f>IF(OR(B382=6,B382=7),0,IF(NOT(E382),0,IF(A382&lt;=$A$1,HLOOKUP(B382,Ouderschapsverlof!$S$28:$W$30,3,FALSE),0)))</f>
        <v>0</v>
      </c>
      <c r="G382" s="6">
        <f>IF(OR(B382=6,B382=7),0,IF(NOT(E382),IF(A382&lt;=$A$1,HLOOKUP(B382,Ouderschapsverlof!$S$28:$W$30,3,FALSE),0),0))</f>
        <v>0</v>
      </c>
      <c r="H382" s="7">
        <f t="shared" si="108"/>
        <v>0</v>
      </c>
      <c r="L382" s="2">
        <f t="shared" si="123"/>
        <v>380</v>
      </c>
      <c r="M382">
        <f t="shared" si="109"/>
        <v>1</v>
      </c>
      <c r="N382" s="2">
        <f t="shared" si="110"/>
        <v>367</v>
      </c>
      <c r="O382" s="2">
        <f t="shared" si="111"/>
        <v>367</v>
      </c>
      <c r="P382" s="6" t="b">
        <f t="shared" si="112"/>
        <v>1</v>
      </c>
      <c r="Q382" s="6">
        <f>IF(OR(M382=6,M382=7),0,IF(NOT(P382),0,IF(L382&lt;=$L$1,HLOOKUP(M382,Ouderschapsverlof!$S$40:$W$43,3,FALSE),0)))</f>
        <v>0</v>
      </c>
      <c r="R382" s="6">
        <f>IF(OR(M382=6,M382=7),0,IF(NOT(P382),IF(L382&lt;=$L$1,HLOOKUP(M382,Ouderschapsverlof!$S$40:$W$43,3,FALSE),0),0))</f>
        <v>0</v>
      </c>
      <c r="T382" s="2">
        <f t="shared" si="124"/>
        <v>380</v>
      </c>
      <c r="U382">
        <f t="shared" si="113"/>
        <v>1</v>
      </c>
      <c r="V382" s="2">
        <f t="shared" si="114"/>
        <v>367</v>
      </c>
      <c r="W382" s="2">
        <f t="shared" si="115"/>
        <v>367</v>
      </c>
      <c r="X382" s="6" t="b">
        <f t="shared" si="116"/>
        <v>1</v>
      </c>
      <c r="Y382" s="6">
        <f>IF(OR(U382=6,U382=7),0,IF(NOT(X382),0,IF(T382&lt;=$T$1,HLOOKUP(U382,Ouderschapsverlof!$S$55:$W$57,3,FALSE),0)))</f>
        <v>0</v>
      </c>
      <c r="Z382" s="6">
        <f>IF(OR(U382=6,U382=7),0,IF(NOT(X382),IF(T382&lt;=$T$1,HLOOKUP(U382,Ouderschapsverlof!$S$55:$W$57,3,FALSE),0),0))</f>
        <v>0</v>
      </c>
      <c r="AB382" s="2">
        <f t="shared" si="125"/>
        <v>380</v>
      </c>
      <c r="AC382">
        <f t="shared" si="117"/>
        <v>1</v>
      </c>
      <c r="AD382" s="2">
        <f t="shared" si="118"/>
        <v>367</v>
      </c>
      <c r="AE382" s="2">
        <f t="shared" si="119"/>
        <v>367</v>
      </c>
      <c r="AF382" s="6" t="b">
        <f t="shared" si="120"/>
        <v>1</v>
      </c>
      <c r="AG382" s="6">
        <f>IF(OR(AC382=6,AC382=7),0,IF(NOT(AF382),0,IF(AB382&lt;=$AB$1,HLOOKUP(AC382,Ouderschapsverlof!$S$67:$W$69,3,FALSE),0)))</f>
        <v>0</v>
      </c>
      <c r="AH382" s="6">
        <f>IF(OR(AC382=6,AC382=7),0,IF(NOT(AF382),IF(AB382&lt;=$AB$1,HLOOKUP(AC382,Ouderschapsverlof!$S$67:$W$69,3,FALSE),0),0))</f>
        <v>0</v>
      </c>
    </row>
    <row r="383" spans="1:34" x14ac:dyDescent="0.3">
      <c r="A383" s="2">
        <f t="shared" si="121"/>
        <v>381</v>
      </c>
      <c r="B383">
        <f t="shared" si="122"/>
        <v>2</v>
      </c>
      <c r="C383" s="2">
        <f t="shared" si="105"/>
        <v>367</v>
      </c>
      <c r="D383" s="2">
        <f t="shared" si="106"/>
        <v>367</v>
      </c>
      <c r="E383" s="6" t="b">
        <f t="shared" si="107"/>
        <v>1</v>
      </c>
      <c r="F383" s="6">
        <f>IF(OR(B383=6,B383=7),0,IF(NOT(E383),0,IF(A383&lt;=$A$1,HLOOKUP(B383,Ouderschapsverlof!$S$28:$W$30,3,FALSE),0)))</f>
        <v>0</v>
      </c>
      <c r="G383" s="6">
        <f>IF(OR(B383=6,B383=7),0,IF(NOT(E383),IF(A383&lt;=$A$1,HLOOKUP(B383,Ouderschapsverlof!$S$28:$W$30,3,FALSE),0),0))</f>
        <v>0</v>
      </c>
      <c r="H383" s="7">
        <f t="shared" si="108"/>
        <v>0</v>
      </c>
      <c r="L383" s="2">
        <f t="shared" si="123"/>
        <v>381</v>
      </c>
      <c r="M383">
        <f t="shared" si="109"/>
        <v>2</v>
      </c>
      <c r="N383" s="2">
        <f t="shared" si="110"/>
        <v>367</v>
      </c>
      <c r="O383" s="2">
        <f t="shared" si="111"/>
        <v>367</v>
      </c>
      <c r="P383" s="6" t="b">
        <f t="shared" si="112"/>
        <v>1</v>
      </c>
      <c r="Q383" s="6">
        <f>IF(OR(M383=6,M383=7),0,IF(NOT(P383),0,IF(L383&lt;=$L$1,HLOOKUP(M383,Ouderschapsverlof!$S$40:$W$43,3,FALSE),0)))</f>
        <v>0</v>
      </c>
      <c r="R383" s="6">
        <f>IF(OR(M383=6,M383=7),0,IF(NOT(P383),IF(L383&lt;=$L$1,HLOOKUP(M383,Ouderschapsverlof!$S$40:$W$43,3,FALSE),0),0))</f>
        <v>0</v>
      </c>
      <c r="T383" s="2">
        <f t="shared" si="124"/>
        <v>381</v>
      </c>
      <c r="U383">
        <f t="shared" si="113"/>
        <v>2</v>
      </c>
      <c r="V383" s="2">
        <f t="shared" si="114"/>
        <v>367</v>
      </c>
      <c r="W383" s="2">
        <f t="shared" si="115"/>
        <v>367</v>
      </c>
      <c r="X383" s="6" t="b">
        <f t="shared" si="116"/>
        <v>1</v>
      </c>
      <c r="Y383" s="6">
        <f>IF(OR(U383=6,U383=7),0,IF(NOT(X383),0,IF(T383&lt;=$T$1,HLOOKUP(U383,Ouderschapsverlof!$S$55:$W$57,3,FALSE),0)))</f>
        <v>0</v>
      </c>
      <c r="Z383" s="6">
        <f>IF(OR(U383=6,U383=7),0,IF(NOT(X383),IF(T383&lt;=$T$1,HLOOKUP(U383,Ouderschapsverlof!$S$55:$W$57,3,FALSE),0),0))</f>
        <v>0</v>
      </c>
      <c r="AB383" s="2">
        <f t="shared" si="125"/>
        <v>381</v>
      </c>
      <c r="AC383">
        <f t="shared" si="117"/>
        <v>2</v>
      </c>
      <c r="AD383" s="2">
        <f t="shared" si="118"/>
        <v>367</v>
      </c>
      <c r="AE383" s="2">
        <f t="shared" si="119"/>
        <v>367</v>
      </c>
      <c r="AF383" s="6" t="b">
        <f t="shared" si="120"/>
        <v>1</v>
      </c>
      <c r="AG383" s="6">
        <f>IF(OR(AC383=6,AC383=7),0,IF(NOT(AF383),0,IF(AB383&lt;=$AB$1,HLOOKUP(AC383,Ouderschapsverlof!$S$67:$W$69,3,FALSE),0)))</f>
        <v>0</v>
      </c>
      <c r="AH383" s="6">
        <f>IF(OR(AC383=6,AC383=7),0,IF(NOT(AF383),IF(AB383&lt;=$AB$1,HLOOKUP(AC383,Ouderschapsverlof!$S$67:$W$69,3,FALSE),0),0))</f>
        <v>0</v>
      </c>
    </row>
    <row r="384" spans="1:34" x14ac:dyDescent="0.3">
      <c r="A384" s="2">
        <f t="shared" si="121"/>
        <v>382</v>
      </c>
      <c r="B384">
        <f t="shared" si="122"/>
        <v>3</v>
      </c>
      <c r="C384" s="2">
        <f t="shared" si="105"/>
        <v>367</v>
      </c>
      <c r="D384" s="2">
        <f t="shared" si="106"/>
        <v>367</v>
      </c>
      <c r="E384" s="6" t="b">
        <f t="shared" si="107"/>
        <v>1</v>
      </c>
      <c r="F384" s="6">
        <f>IF(OR(B384=6,B384=7),0,IF(NOT(E384),0,IF(A384&lt;=$A$1,HLOOKUP(B384,Ouderschapsverlof!$S$28:$W$30,3,FALSE),0)))</f>
        <v>0</v>
      </c>
      <c r="G384" s="6">
        <f>IF(OR(B384=6,B384=7),0,IF(NOT(E384),IF(A384&lt;=$A$1,HLOOKUP(B384,Ouderschapsverlof!$S$28:$W$30,3,FALSE),0),0))</f>
        <v>0</v>
      </c>
      <c r="H384" s="7">
        <f t="shared" si="108"/>
        <v>0</v>
      </c>
      <c r="L384" s="2">
        <f t="shared" si="123"/>
        <v>382</v>
      </c>
      <c r="M384">
        <f t="shared" si="109"/>
        <v>3</v>
      </c>
      <c r="N384" s="2">
        <f t="shared" si="110"/>
        <v>367</v>
      </c>
      <c r="O384" s="2">
        <f t="shared" si="111"/>
        <v>367</v>
      </c>
      <c r="P384" s="6" t="b">
        <f t="shared" si="112"/>
        <v>1</v>
      </c>
      <c r="Q384" s="6">
        <f>IF(OR(M384=6,M384=7),0,IF(NOT(P384),0,IF(L384&lt;=$L$1,HLOOKUP(M384,Ouderschapsverlof!$S$40:$W$43,3,FALSE),0)))</f>
        <v>0</v>
      </c>
      <c r="R384" s="6">
        <f>IF(OR(M384=6,M384=7),0,IF(NOT(P384),IF(L384&lt;=$L$1,HLOOKUP(M384,Ouderschapsverlof!$S$40:$W$43,3,FALSE),0),0))</f>
        <v>0</v>
      </c>
      <c r="T384" s="2">
        <f t="shared" si="124"/>
        <v>382</v>
      </c>
      <c r="U384">
        <f t="shared" si="113"/>
        <v>3</v>
      </c>
      <c r="V384" s="2">
        <f t="shared" si="114"/>
        <v>367</v>
      </c>
      <c r="W384" s="2">
        <f t="shared" si="115"/>
        <v>367</v>
      </c>
      <c r="X384" s="6" t="b">
        <f t="shared" si="116"/>
        <v>1</v>
      </c>
      <c r="Y384" s="6">
        <f>IF(OR(U384=6,U384=7),0,IF(NOT(X384),0,IF(T384&lt;=$T$1,HLOOKUP(U384,Ouderschapsverlof!$S$55:$W$57,3,FALSE),0)))</f>
        <v>0</v>
      </c>
      <c r="Z384" s="6">
        <f>IF(OR(U384=6,U384=7),0,IF(NOT(X384),IF(T384&lt;=$T$1,HLOOKUP(U384,Ouderschapsverlof!$S$55:$W$57,3,FALSE),0),0))</f>
        <v>0</v>
      </c>
      <c r="AB384" s="2">
        <f t="shared" si="125"/>
        <v>382</v>
      </c>
      <c r="AC384">
        <f t="shared" si="117"/>
        <v>3</v>
      </c>
      <c r="AD384" s="2">
        <f t="shared" si="118"/>
        <v>367</v>
      </c>
      <c r="AE384" s="2">
        <f t="shared" si="119"/>
        <v>367</v>
      </c>
      <c r="AF384" s="6" t="b">
        <f t="shared" si="120"/>
        <v>1</v>
      </c>
      <c r="AG384" s="6">
        <f>IF(OR(AC384=6,AC384=7),0,IF(NOT(AF384),0,IF(AB384&lt;=$AB$1,HLOOKUP(AC384,Ouderschapsverlof!$S$67:$W$69,3,FALSE),0)))</f>
        <v>0</v>
      </c>
      <c r="AH384" s="6">
        <f>IF(OR(AC384=6,AC384=7),0,IF(NOT(AF384),IF(AB384&lt;=$AB$1,HLOOKUP(AC384,Ouderschapsverlof!$S$67:$W$69,3,FALSE),0),0))</f>
        <v>0</v>
      </c>
    </row>
    <row r="385" spans="1:34" x14ac:dyDescent="0.3">
      <c r="A385" s="2">
        <f t="shared" si="121"/>
        <v>383</v>
      </c>
      <c r="B385">
        <f t="shared" si="122"/>
        <v>4</v>
      </c>
      <c r="C385" s="2">
        <f t="shared" si="105"/>
        <v>367</v>
      </c>
      <c r="D385" s="2">
        <f t="shared" si="106"/>
        <v>367</v>
      </c>
      <c r="E385" s="6" t="b">
        <f t="shared" si="107"/>
        <v>1</v>
      </c>
      <c r="F385" s="6">
        <f>IF(OR(B385=6,B385=7),0,IF(NOT(E385),0,IF(A385&lt;=$A$1,HLOOKUP(B385,Ouderschapsverlof!$S$28:$W$30,3,FALSE),0)))</f>
        <v>0</v>
      </c>
      <c r="G385" s="6">
        <f>IF(OR(B385=6,B385=7),0,IF(NOT(E385),IF(A385&lt;=$A$1,HLOOKUP(B385,Ouderschapsverlof!$S$28:$W$30,3,FALSE),0),0))</f>
        <v>0</v>
      </c>
      <c r="H385" s="7">
        <f t="shared" si="108"/>
        <v>0</v>
      </c>
      <c r="L385" s="2">
        <f t="shared" si="123"/>
        <v>383</v>
      </c>
      <c r="M385">
        <f t="shared" si="109"/>
        <v>4</v>
      </c>
      <c r="N385" s="2">
        <f t="shared" si="110"/>
        <v>367</v>
      </c>
      <c r="O385" s="2">
        <f t="shared" si="111"/>
        <v>367</v>
      </c>
      <c r="P385" s="6" t="b">
        <f t="shared" si="112"/>
        <v>1</v>
      </c>
      <c r="Q385" s="6">
        <f>IF(OR(M385=6,M385=7),0,IF(NOT(P385),0,IF(L385&lt;=$L$1,HLOOKUP(M385,Ouderschapsverlof!$S$40:$W$43,3,FALSE),0)))</f>
        <v>0</v>
      </c>
      <c r="R385" s="6">
        <f>IF(OR(M385=6,M385=7),0,IF(NOT(P385),IF(L385&lt;=$L$1,HLOOKUP(M385,Ouderschapsverlof!$S$40:$W$43,3,FALSE),0),0))</f>
        <v>0</v>
      </c>
      <c r="T385" s="2">
        <f t="shared" si="124"/>
        <v>383</v>
      </c>
      <c r="U385">
        <f t="shared" si="113"/>
        <v>4</v>
      </c>
      <c r="V385" s="2">
        <f t="shared" si="114"/>
        <v>367</v>
      </c>
      <c r="W385" s="2">
        <f t="shared" si="115"/>
        <v>367</v>
      </c>
      <c r="X385" s="6" t="b">
        <f t="shared" si="116"/>
        <v>1</v>
      </c>
      <c r="Y385" s="6">
        <f>IF(OR(U385=6,U385=7),0,IF(NOT(X385),0,IF(T385&lt;=$T$1,HLOOKUP(U385,Ouderschapsverlof!$S$55:$W$57,3,FALSE),0)))</f>
        <v>0</v>
      </c>
      <c r="Z385" s="6">
        <f>IF(OR(U385=6,U385=7),0,IF(NOT(X385),IF(T385&lt;=$T$1,HLOOKUP(U385,Ouderschapsverlof!$S$55:$W$57,3,FALSE),0),0))</f>
        <v>0</v>
      </c>
      <c r="AB385" s="2">
        <f t="shared" si="125"/>
        <v>383</v>
      </c>
      <c r="AC385">
        <f t="shared" si="117"/>
        <v>4</v>
      </c>
      <c r="AD385" s="2">
        <f t="shared" si="118"/>
        <v>367</v>
      </c>
      <c r="AE385" s="2">
        <f t="shared" si="119"/>
        <v>367</v>
      </c>
      <c r="AF385" s="6" t="b">
        <f t="shared" si="120"/>
        <v>1</v>
      </c>
      <c r="AG385" s="6">
        <f>IF(OR(AC385=6,AC385=7),0,IF(NOT(AF385),0,IF(AB385&lt;=$AB$1,HLOOKUP(AC385,Ouderschapsverlof!$S$67:$W$69,3,FALSE),0)))</f>
        <v>0</v>
      </c>
      <c r="AH385" s="6">
        <f>IF(OR(AC385=6,AC385=7),0,IF(NOT(AF385),IF(AB385&lt;=$AB$1,HLOOKUP(AC385,Ouderschapsverlof!$S$67:$W$69,3,FALSE),0),0))</f>
        <v>0</v>
      </c>
    </row>
    <row r="386" spans="1:34" x14ac:dyDescent="0.3">
      <c r="A386" s="2">
        <f t="shared" si="121"/>
        <v>384</v>
      </c>
      <c r="B386">
        <f t="shared" si="122"/>
        <v>5</v>
      </c>
      <c r="C386" s="2">
        <f t="shared" si="105"/>
        <v>367</v>
      </c>
      <c r="D386" s="2">
        <f t="shared" si="106"/>
        <v>367</v>
      </c>
      <c r="E386" s="6" t="b">
        <f t="shared" si="107"/>
        <v>1</v>
      </c>
      <c r="F386" s="6">
        <f>IF(OR(B386=6,B386=7),0,IF(NOT(E386),0,IF(A386&lt;=$A$1,HLOOKUP(B386,Ouderschapsverlof!$S$28:$W$30,3,FALSE),0)))</f>
        <v>0</v>
      </c>
      <c r="G386" s="6">
        <f>IF(OR(B386=6,B386=7),0,IF(NOT(E386),IF(A386&lt;=$A$1,HLOOKUP(B386,Ouderschapsverlof!$S$28:$W$30,3,FALSE),0),0))</f>
        <v>0</v>
      </c>
      <c r="H386" s="7">
        <f t="shared" si="108"/>
        <v>0</v>
      </c>
      <c r="L386" s="2">
        <f t="shared" si="123"/>
        <v>384</v>
      </c>
      <c r="M386">
        <f t="shared" si="109"/>
        <v>5</v>
      </c>
      <c r="N386" s="2">
        <f t="shared" si="110"/>
        <v>367</v>
      </c>
      <c r="O386" s="2">
        <f t="shared" si="111"/>
        <v>367</v>
      </c>
      <c r="P386" s="6" t="b">
        <f t="shared" si="112"/>
        <v>1</v>
      </c>
      <c r="Q386" s="6">
        <f>IF(OR(M386=6,M386=7),0,IF(NOT(P386),0,IF(L386&lt;=$L$1,HLOOKUP(M386,Ouderschapsverlof!$S$40:$W$43,3,FALSE),0)))</f>
        <v>0</v>
      </c>
      <c r="R386" s="6">
        <f>IF(OR(M386=6,M386=7),0,IF(NOT(P386),IF(L386&lt;=$L$1,HLOOKUP(M386,Ouderschapsverlof!$S$40:$W$43,3,FALSE),0),0))</f>
        <v>0</v>
      </c>
      <c r="T386" s="2">
        <f t="shared" si="124"/>
        <v>384</v>
      </c>
      <c r="U386">
        <f t="shared" si="113"/>
        <v>5</v>
      </c>
      <c r="V386" s="2">
        <f t="shared" si="114"/>
        <v>367</v>
      </c>
      <c r="W386" s="2">
        <f t="shared" si="115"/>
        <v>367</v>
      </c>
      <c r="X386" s="6" t="b">
        <f t="shared" si="116"/>
        <v>1</v>
      </c>
      <c r="Y386" s="6">
        <f>IF(OR(U386=6,U386=7),0,IF(NOT(X386),0,IF(T386&lt;=$T$1,HLOOKUP(U386,Ouderschapsverlof!$S$55:$W$57,3,FALSE),0)))</f>
        <v>0</v>
      </c>
      <c r="Z386" s="6">
        <f>IF(OR(U386=6,U386=7),0,IF(NOT(X386),IF(T386&lt;=$T$1,HLOOKUP(U386,Ouderschapsverlof!$S$55:$W$57,3,FALSE),0),0))</f>
        <v>0</v>
      </c>
      <c r="AB386" s="2">
        <f t="shared" si="125"/>
        <v>384</v>
      </c>
      <c r="AC386">
        <f t="shared" si="117"/>
        <v>5</v>
      </c>
      <c r="AD386" s="2">
        <f t="shared" si="118"/>
        <v>367</v>
      </c>
      <c r="AE386" s="2">
        <f t="shared" si="119"/>
        <v>367</v>
      </c>
      <c r="AF386" s="6" t="b">
        <f t="shared" si="120"/>
        <v>1</v>
      </c>
      <c r="AG386" s="6">
        <f>IF(OR(AC386=6,AC386=7),0,IF(NOT(AF386),0,IF(AB386&lt;=$AB$1,HLOOKUP(AC386,Ouderschapsverlof!$S$67:$W$69,3,FALSE),0)))</f>
        <v>0</v>
      </c>
      <c r="AH386" s="6">
        <f>IF(OR(AC386=6,AC386=7),0,IF(NOT(AF386),IF(AB386&lt;=$AB$1,HLOOKUP(AC386,Ouderschapsverlof!$S$67:$W$69,3,FALSE),0),0))</f>
        <v>0</v>
      </c>
    </row>
    <row r="387" spans="1:34" x14ac:dyDescent="0.3">
      <c r="A387" s="2">
        <f t="shared" si="121"/>
        <v>385</v>
      </c>
      <c r="B387">
        <f t="shared" si="122"/>
        <v>6</v>
      </c>
      <c r="C387" s="2">
        <f t="shared" ref="C387:C450" si="126">VLOOKUP(A387,$I$1:$I$61,1)</f>
        <v>367</v>
      </c>
      <c r="D387" s="2">
        <f t="shared" ref="D387:D450" si="127">VLOOKUP(A387,$I$1:$J$61,2)</f>
        <v>367</v>
      </c>
      <c r="E387" s="6" t="b">
        <f t="shared" ref="E387:E450" si="128">IF(AND(A387&gt;=C387,A387&lt;=D387),FALSE,TRUE)</f>
        <v>1</v>
      </c>
      <c r="F387" s="6">
        <f>IF(OR(B387=6,B387=7),0,IF(NOT(E387),0,IF(A387&lt;=$A$1,HLOOKUP(B387,Ouderschapsverlof!$S$28:$W$30,3,FALSE),0)))</f>
        <v>0</v>
      </c>
      <c r="G387" s="6">
        <f>IF(OR(B387=6,B387=7),0,IF(NOT(E387),IF(A387&lt;=$A$1,HLOOKUP(B387,Ouderschapsverlof!$S$28:$W$30,3,FALSE),0),0))</f>
        <v>0</v>
      </c>
      <c r="H387" s="7">
        <f t="shared" ref="H387:H450" si="129">IF(ISNUMBER(I387),IF(J387&lt;J386,1,0),0)</f>
        <v>0</v>
      </c>
      <c r="L387" s="2">
        <f t="shared" si="123"/>
        <v>385</v>
      </c>
      <c r="M387">
        <f t="shared" ref="M387:M450" si="130">WEEKDAY(L387,2)</f>
        <v>6</v>
      </c>
      <c r="N387" s="2">
        <f t="shared" ref="N387:N450" si="131">VLOOKUP(L387,$I$1:$I$61,1)</f>
        <v>367</v>
      </c>
      <c r="O387" s="2">
        <f t="shared" ref="O387:O450" si="132">VLOOKUP(L387,$I$1:$J$61,2)</f>
        <v>367</v>
      </c>
      <c r="P387" s="6" t="b">
        <f t="shared" ref="P387:P450" si="133">IF(AND(L387&gt;=N387,L387&lt;=O387),FALSE,TRUE)</f>
        <v>1</v>
      </c>
      <c r="Q387" s="6">
        <f>IF(OR(M387=6,M387=7),0,IF(NOT(P387),0,IF(L387&lt;=$L$1,HLOOKUP(M387,Ouderschapsverlof!$S$40:$W$43,3,FALSE),0)))</f>
        <v>0</v>
      </c>
      <c r="R387" s="6">
        <f>IF(OR(M387=6,M387=7),0,IF(NOT(P387),IF(L387&lt;=$L$1,HLOOKUP(M387,Ouderschapsverlof!$S$40:$W$43,3,FALSE),0),0))</f>
        <v>0</v>
      </c>
      <c r="T387" s="2">
        <f t="shared" si="124"/>
        <v>385</v>
      </c>
      <c r="U387">
        <f t="shared" ref="U387:U450" si="134">WEEKDAY(T387,2)</f>
        <v>6</v>
      </c>
      <c r="V387" s="2">
        <f t="shared" ref="V387:V450" si="135">VLOOKUP(T387,$I$1:$I$61,1)</f>
        <v>367</v>
      </c>
      <c r="W387" s="2">
        <f t="shared" ref="W387:W450" si="136">VLOOKUP(T387,$I$1:$J$61,2)</f>
        <v>367</v>
      </c>
      <c r="X387" s="6" t="b">
        <f t="shared" ref="X387:X450" si="137">IF(AND(T387&gt;=V387,T387&lt;=W387),FALSE,TRUE)</f>
        <v>1</v>
      </c>
      <c r="Y387" s="6">
        <f>IF(OR(U387=6,U387=7),0,IF(NOT(X387),0,IF(T387&lt;=$T$1,HLOOKUP(U387,Ouderschapsverlof!$S$55:$W$57,3,FALSE),0)))</f>
        <v>0</v>
      </c>
      <c r="Z387" s="6">
        <f>IF(OR(U387=6,U387=7),0,IF(NOT(X387),IF(T387&lt;=$T$1,HLOOKUP(U387,Ouderschapsverlof!$S$55:$W$57,3,FALSE),0),0))</f>
        <v>0</v>
      </c>
      <c r="AB387" s="2">
        <f t="shared" si="125"/>
        <v>385</v>
      </c>
      <c r="AC387">
        <f t="shared" ref="AC387:AC450" si="138">WEEKDAY(AB387,2)</f>
        <v>6</v>
      </c>
      <c r="AD387" s="2">
        <f t="shared" ref="AD387:AD450" si="139">VLOOKUP(AB387,$I$1:$I$61,1)</f>
        <v>367</v>
      </c>
      <c r="AE387" s="2">
        <f t="shared" ref="AE387:AE450" si="140">VLOOKUP(AB387,$I$1:$J$61,2)</f>
        <v>367</v>
      </c>
      <c r="AF387" s="6" t="b">
        <f t="shared" ref="AF387:AF450" si="141">IF(AND(AB387&gt;=AD387,AB387&lt;=AE387),FALSE,TRUE)</f>
        <v>1</v>
      </c>
      <c r="AG387" s="6">
        <f>IF(OR(AC387=6,AC387=7),0,IF(NOT(AF387),0,IF(AB387&lt;=$AB$1,HLOOKUP(AC387,Ouderschapsverlof!$S$67:$W$69,3,FALSE),0)))</f>
        <v>0</v>
      </c>
      <c r="AH387" s="6">
        <f>IF(OR(AC387=6,AC387=7),0,IF(NOT(AF387),IF(AB387&lt;=$AB$1,HLOOKUP(AC387,Ouderschapsverlof!$S$67:$W$69,3,FALSE),0),0))</f>
        <v>0</v>
      </c>
    </row>
    <row r="388" spans="1:34" x14ac:dyDescent="0.3">
      <c r="A388" s="2">
        <f t="shared" ref="A388:A451" si="142">A387+1</f>
        <v>386</v>
      </c>
      <c r="B388">
        <f t="shared" ref="B388:B451" si="143">WEEKDAY(A388,2)</f>
        <v>7</v>
      </c>
      <c r="C388" s="2">
        <f t="shared" si="126"/>
        <v>367</v>
      </c>
      <c r="D388" s="2">
        <f t="shared" si="127"/>
        <v>367</v>
      </c>
      <c r="E388" s="6" t="b">
        <f t="shared" si="128"/>
        <v>1</v>
      </c>
      <c r="F388" s="6">
        <f>IF(OR(B388=6,B388=7),0,IF(NOT(E388),0,IF(A388&lt;=$A$1,HLOOKUP(B388,Ouderschapsverlof!$S$28:$W$30,3,FALSE),0)))</f>
        <v>0</v>
      </c>
      <c r="G388" s="6">
        <f>IF(OR(B388=6,B388=7),0,IF(NOT(E388),IF(A388&lt;=$A$1,HLOOKUP(B388,Ouderschapsverlof!$S$28:$W$30,3,FALSE),0),0))</f>
        <v>0</v>
      </c>
      <c r="H388" s="7">
        <f t="shared" si="129"/>
        <v>0</v>
      </c>
      <c r="L388" s="2">
        <f t="shared" ref="L388:L451" si="144">L387+1</f>
        <v>386</v>
      </c>
      <c r="M388">
        <f t="shared" si="130"/>
        <v>7</v>
      </c>
      <c r="N388" s="2">
        <f t="shared" si="131"/>
        <v>367</v>
      </c>
      <c r="O388" s="2">
        <f t="shared" si="132"/>
        <v>367</v>
      </c>
      <c r="P388" s="6" t="b">
        <f t="shared" si="133"/>
        <v>1</v>
      </c>
      <c r="Q388" s="6">
        <f>IF(OR(M388=6,M388=7),0,IF(NOT(P388),0,IF(L388&lt;=$L$1,HLOOKUP(M388,Ouderschapsverlof!$S$40:$W$43,3,FALSE),0)))</f>
        <v>0</v>
      </c>
      <c r="R388" s="6">
        <f>IF(OR(M388=6,M388=7),0,IF(NOT(P388),IF(L388&lt;=$L$1,HLOOKUP(M388,Ouderschapsverlof!$S$40:$W$43,3,FALSE),0),0))</f>
        <v>0</v>
      </c>
      <c r="T388" s="2">
        <f t="shared" ref="T388:T451" si="145">+T387+1</f>
        <v>386</v>
      </c>
      <c r="U388">
        <f t="shared" si="134"/>
        <v>7</v>
      </c>
      <c r="V388" s="2">
        <f t="shared" si="135"/>
        <v>367</v>
      </c>
      <c r="W388" s="2">
        <f t="shared" si="136"/>
        <v>367</v>
      </c>
      <c r="X388" s="6" t="b">
        <f t="shared" si="137"/>
        <v>1</v>
      </c>
      <c r="Y388" s="6">
        <f>IF(OR(U388=6,U388=7),0,IF(NOT(X388),0,IF(T388&lt;=$T$1,HLOOKUP(U388,Ouderschapsverlof!$S$55:$W$57,3,FALSE),0)))</f>
        <v>0</v>
      </c>
      <c r="Z388" s="6">
        <f>IF(OR(U388=6,U388=7),0,IF(NOT(X388),IF(T388&lt;=$T$1,HLOOKUP(U388,Ouderschapsverlof!$S$55:$W$57,3,FALSE),0),0))</f>
        <v>0</v>
      </c>
      <c r="AB388" s="2">
        <f t="shared" ref="AB388:AB451" si="146">+AB387+1</f>
        <v>386</v>
      </c>
      <c r="AC388">
        <f t="shared" si="138"/>
        <v>7</v>
      </c>
      <c r="AD388" s="2">
        <f t="shared" si="139"/>
        <v>367</v>
      </c>
      <c r="AE388" s="2">
        <f t="shared" si="140"/>
        <v>367</v>
      </c>
      <c r="AF388" s="6" t="b">
        <f t="shared" si="141"/>
        <v>1</v>
      </c>
      <c r="AG388" s="6">
        <f>IF(OR(AC388=6,AC388=7),0,IF(NOT(AF388),0,IF(AB388&lt;=$AB$1,HLOOKUP(AC388,Ouderschapsverlof!$S$67:$W$69,3,FALSE),0)))</f>
        <v>0</v>
      </c>
      <c r="AH388" s="6">
        <f>IF(OR(AC388=6,AC388=7),0,IF(NOT(AF388),IF(AB388&lt;=$AB$1,HLOOKUP(AC388,Ouderschapsverlof!$S$67:$W$69,3,FALSE),0),0))</f>
        <v>0</v>
      </c>
    </row>
    <row r="389" spans="1:34" x14ac:dyDescent="0.3">
      <c r="A389" s="2">
        <f t="shared" si="142"/>
        <v>387</v>
      </c>
      <c r="B389">
        <f t="shared" si="143"/>
        <v>1</v>
      </c>
      <c r="C389" s="2">
        <f t="shared" si="126"/>
        <v>367</v>
      </c>
      <c r="D389" s="2">
        <f t="shared" si="127"/>
        <v>367</v>
      </c>
      <c r="E389" s="6" t="b">
        <f t="shared" si="128"/>
        <v>1</v>
      </c>
      <c r="F389" s="6">
        <f>IF(OR(B389=6,B389=7),0,IF(NOT(E389),0,IF(A389&lt;=$A$1,HLOOKUP(B389,Ouderschapsverlof!$S$28:$W$30,3,FALSE),0)))</f>
        <v>0</v>
      </c>
      <c r="G389" s="6">
        <f>IF(OR(B389=6,B389=7),0,IF(NOT(E389),IF(A389&lt;=$A$1,HLOOKUP(B389,Ouderschapsverlof!$S$28:$W$30,3,FALSE),0),0))</f>
        <v>0</v>
      </c>
      <c r="H389" s="7">
        <f t="shared" si="129"/>
        <v>0</v>
      </c>
      <c r="L389" s="2">
        <f t="shared" si="144"/>
        <v>387</v>
      </c>
      <c r="M389">
        <f t="shared" si="130"/>
        <v>1</v>
      </c>
      <c r="N389" s="2">
        <f t="shared" si="131"/>
        <v>367</v>
      </c>
      <c r="O389" s="2">
        <f t="shared" si="132"/>
        <v>367</v>
      </c>
      <c r="P389" s="6" t="b">
        <f t="shared" si="133"/>
        <v>1</v>
      </c>
      <c r="Q389" s="6">
        <f>IF(OR(M389=6,M389=7),0,IF(NOT(P389),0,IF(L389&lt;=$L$1,HLOOKUP(M389,Ouderschapsverlof!$S$40:$W$43,3,FALSE),0)))</f>
        <v>0</v>
      </c>
      <c r="R389" s="6">
        <f>IF(OR(M389=6,M389=7),0,IF(NOT(P389),IF(L389&lt;=$L$1,HLOOKUP(M389,Ouderschapsverlof!$S$40:$W$43,3,FALSE),0),0))</f>
        <v>0</v>
      </c>
      <c r="T389" s="2">
        <f t="shared" si="145"/>
        <v>387</v>
      </c>
      <c r="U389">
        <f t="shared" si="134"/>
        <v>1</v>
      </c>
      <c r="V389" s="2">
        <f t="shared" si="135"/>
        <v>367</v>
      </c>
      <c r="W389" s="2">
        <f t="shared" si="136"/>
        <v>367</v>
      </c>
      <c r="X389" s="6" t="b">
        <f t="shared" si="137"/>
        <v>1</v>
      </c>
      <c r="Y389" s="6">
        <f>IF(OR(U389=6,U389=7),0,IF(NOT(X389),0,IF(T389&lt;=$T$1,HLOOKUP(U389,Ouderschapsverlof!$S$55:$W$57,3,FALSE),0)))</f>
        <v>0</v>
      </c>
      <c r="Z389" s="6">
        <f>IF(OR(U389=6,U389=7),0,IF(NOT(X389),IF(T389&lt;=$T$1,HLOOKUP(U389,Ouderschapsverlof!$S$55:$W$57,3,FALSE),0),0))</f>
        <v>0</v>
      </c>
      <c r="AB389" s="2">
        <f t="shared" si="146"/>
        <v>387</v>
      </c>
      <c r="AC389">
        <f t="shared" si="138"/>
        <v>1</v>
      </c>
      <c r="AD389" s="2">
        <f t="shared" si="139"/>
        <v>367</v>
      </c>
      <c r="AE389" s="2">
        <f t="shared" si="140"/>
        <v>367</v>
      </c>
      <c r="AF389" s="6" t="b">
        <f t="shared" si="141"/>
        <v>1</v>
      </c>
      <c r="AG389" s="6">
        <f>IF(OR(AC389=6,AC389=7),0,IF(NOT(AF389),0,IF(AB389&lt;=$AB$1,HLOOKUP(AC389,Ouderschapsverlof!$S$67:$W$69,3,FALSE),0)))</f>
        <v>0</v>
      </c>
      <c r="AH389" s="6">
        <f>IF(OR(AC389=6,AC389=7),0,IF(NOT(AF389),IF(AB389&lt;=$AB$1,HLOOKUP(AC389,Ouderschapsverlof!$S$67:$W$69,3,FALSE),0),0))</f>
        <v>0</v>
      </c>
    </row>
    <row r="390" spans="1:34" x14ac:dyDescent="0.3">
      <c r="A390" s="2">
        <f t="shared" si="142"/>
        <v>388</v>
      </c>
      <c r="B390">
        <f t="shared" si="143"/>
        <v>2</v>
      </c>
      <c r="C390" s="2">
        <f t="shared" si="126"/>
        <v>367</v>
      </c>
      <c r="D390" s="2">
        <f t="shared" si="127"/>
        <v>367</v>
      </c>
      <c r="E390" s="6" t="b">
        <f t="shared" si="128"/>
        <v>1</v>
      </c>
      <c r="F390" s="6">
        <f>IF(OR(B390=6,B390=7),0,IF(NOT(E390),0,IF(A390&lt;=$A$1,HLOOKUP(B390,Ouderschapsverlof!$S$28:$W$30,3,FALSE),0)))</f>
        <v>0</v>
      </c>
      <c r="G390" s="6">
        <f>IF(OR(B390=6,B390=7),0,IF(NOT(E390),IF(A390&lt;=$A$1,HLOOKUP(B390,Ouderschapsverlof!$S$28:$W$30,3,FALSE),0),0))</f>
        <v>0</v>
      </c>
      <c r="H390" s="7">
        <f t="shared" si="129"/>
        <v>0</v>
      </c>
      <c r="L390" s="2">
        <f t="shared" si="144"/>
        <v>388</v>
      </c>
      <c r="M390">
        <f t="shared" si="130"/>
        <v>2</v>
      </c>
      <c r="N390" s="2">
        <f t="shared" si="131"/>
        <v>367</v>
      </c>
      <c r="O390" s="2">
        <f t="shared" si="132"/>
        <v>367</v>
      </c>
      <c r="P390" s="6" t="b">
        <f t="shared" si="133"/>
        <v>1</v>
      </c>
      <c r="Q390" s="6">
        <f>IF(OR(M390=6,M390=7),0,IF(NOT(P390),0,IF(L390&lt;=$L$1,HLOOKUP(M390,Ouderschapsverlof!$S$40:$W$43,3,FALSE),0)))</f>
        <v>0</v>
      </c>
      <c r="R390" s="6">
        <f>IF(OR(M390=6,M390=7),0,IF(NOT(P390),IF(L390&lt;=$L$1,HLOOKUP(M390,Ouderschapsverlof!$S$40:$W$43,3,FALSE),0),0))</f>
        <v>0</v>
      </c>
      <c r="T390" s="2">
        <f t="shared" si="145"/>
        <v>388</v>
      </c>
      <c r="U390">
        <f t="shared" si="134"/>
        <v>2</v>
      </c>
      <c r="V390" s="2">
        <f t="shared" si="135"/>
        <v>367</v>
      </c>
      <c r="W390" s="2">
        <f t="shared" si="136"/>
        <v>367</v>
      </c>
      <c r="X390" s="6" t="b">
        <f t="shared" si="137"/>
        <v>1</v>
      </c>
      <c r="Y390" s="6">
        <f>IF(OR(U390=6,U390=7),0,IF(NOT(X390),0,IF(T390&lt;=$T$1,HLOOKUP(U390,Ouderschapsverlof!$S$55:$W$57,3,FALSE),0)))</f>
        <v>0</v>
      </c>
      <c r="Z390" s="6">
        <f>IF(OR(U390=6,U390=7),0,IF(NOT(X390),IF(T390&lt;=$T$1,HLOOKUP(U390,Ouderschapsverlof!$S$55:$W$57,3,FALSE),0),0))</f>
        <v>0</v>
      </c>
      <c r="AB390" s="2">
        <f t="shared" si="146"/>
        <v>388</v>
      </c>
      <c r="AC390">
        <f t="shared" si="138"/>
        <v>2</v>
      </c>
      <c r="AD390" s="2">
        <f t="shared" si="139"/>
        <v>367</v>
      </c>
      <c r="AE390" s="2">
        <f t="shared" si="140"/>
        <v>367</v>
      </c>
      <c r="AF390" s="6" t="b">
        <f t="shared" si="141"/>
        <v>1</v>
      </c>
      <c r="AG390" s="6">
        <f>IF(OR(AC390=6,AC390=7),0,IF(NOT(AF390),0,IF(AB390&lt;=$AB$1,HLOOKUP(AC390,Ouderschapsverlof!$S$67:$W$69,3,FALSE),0)))</f>
        <v>0</v>
      </c>
      <c r="AH390" s="6">
        <f>IF(OR(AC390=6,AC390=7),0,IF(NOT(AF390),IF(AB390&lt;=$AB$1,HLOOKUP(AC390,Ouderschapsverlof!$S$67:$W$69,3,FALSE),0),0))</f>
        <v>0</v>
      </c>
    </row>
    <row r="391" spans="1:34" x14ac:dyDescent="0.3">
      <c r="A391" s="2">
        <f t="shared" si="142"/>
        <v>389</v>
      </c>
      <c r="B391">
        <f t="shared" si="143"/>
        <v>3</v>
      </c>
      <c r="C391" s="2">
        <f t="shared" si="126"/>
        <v>367</v>
      </c>
      <c r="D391" s="2">
        <f t="shared" si="127"/>
        <v>367</v>
      </c>
      <c r="E391" s="6" t="b">
        <f t="shared" si="128"/>
        <v>1</v>
      </c>
      <c r="F391" s="6">
        <f>IF(OR(B391=6,B391=7),0,IF(NOT(E391),0,IF(A391&lt;=$A$1,HLOOKUP(B391,Ouderschapsverlof!$S$28:$W$30,3,FALSE),0)))</f>
        <v>0</v>
      </c>
      <c r="G391" s="6">
        <f>IF(OR(B391=6,B391=7),0,IF(NOT(E391),IF(A391&lt;=$A$1,HLOOKUP(B391,Ouderschapsverlof!$S$28:$W$30,3,FALSE),0),0))</f>
        <v>0</v>
      </c>
      <c r="H391" s="7">
        <f t="shared" si="129"/>
        <v>0</v>
      </c>
      <c r="L391" s="2">
        <f t="shared" si="144"/>
        <v>389</v>
      </c>
      <c r="M391">
        <f t="shared" si="130"/>
        <v>3</v>
      </c>
      <c r="N391" s="2">
        <f t="shared" si="131"/>
        <v>367</v>
      </c>
      <c r="O391" s="2">
        <f t="shared" si="132"/>
        <v>367</v>
      </c>
      <c r="P391" s="6" t="b">
        <f t="shared" si="133"/>
        <v>1</v>
      </c>
      <c r="Q391" s="6">
        <f>IF(OR(M391=6,M391=7),0,IF(NOT(P391),0,IF(L391&lt;=$L$1,HLOOKUP(M391,Ouderschapsverlof!$S$40:$W$43,3,FALSE),0)))</f>
        <v>0</v>
      </c>
      <c r="R391" s="6">
        <f>IF(OR(M391=6,M391=7),0,IF(NOT(P391),IF(L391&lt;=$L$1,HLOOKUP(M391,Ouderschapsverlof!$S$40:$W$43,3,FALSE),0),0))</f>
        <v>0</v>
      </c>
      <c r="T391" s="2">
        <f t="shared" si="145"/>
        <v>389</v>
      </c>
      <c r="U391">
        <f t="shared" si="134"/>
        <v>3</v>
      </c>
      <c r="V391" s="2">
        <f t="shared" si="135"/>
        <v>367</v>
      </c>
      <c r="W391" s="2">
        <f t="shared" si="136"/>
        <v>367</v>
      </c>
      <c r="X391" s="6" t="b">
        <f t="shared" si="137"/>
        <v>1</v>
      </c>
      <c r="Y391" s="6">
        <f>IF(OR(U391=6,U391=7),0,IF(NOT(X391),0,IF(T391&lt;=$T$1,HLOOKUP(U391,Ouderschapsverlof!$S$55:$W$57,3,FALSE),0)))</f>
        <v>0</v>
      </c>
      <c r="Z391" s="6">
        <f>IF(OR(U391=6,U391=7),0,IF(NOT(X391),IF(T391&lt;=$T$1,HLOOKUP(U391,Ouderschapsverlof!$S$55:$W$57,3,FALSE),0),0))</f>
        <v>0</v>
      </c>
      <c r="AB391" s="2">
        <f t="shared" si="146"/>
        <v>389</v>
      </c>
      <c r="AC391">
        <f t="shared" si="138"/>
        <v>3</v>
      </c>
      <c r="AD391" s="2">
        <f t="shared" si="139"/>
        <v>367</v>
      </c>
      <c r="AE391" s="2">
        <f t="shared" si="140"/>
        <v>367</v>
      </c>
      <c r="AF391" s="6" t="b">
        <f t="shared" si="141"/>
        <v>1</v>
      </c>
      <c r="AG391" s="6">
        <f>IF(OR(AC391=6,AC391=7),0,IF(NOT(AF391),0,IF(AB391&lt;=$AB$1,HLOOKUP(AC391,Ouderschapsverlof!$S$67:$W$69,3,FALSE),0)))</f>
        <v>0</v>
      </c>
      <c r="AH391" s="6">
        <f>IF(OR(AC391=6,AC391=7),0,IF(NOT(AF391),IF(AB391&lt;=$AB$1,HLOOKUP(AC391,Ouderschapsverlof!$S$67:$W$69,3,FALSE),0),0))</f>
        <v>0</v>
      </c>
    </row>
    <row r="392" spans="1:34" x14ac:dyDescent="0.3">
      <c r="A392" s="2">
        <f t="shared" si="142"/>
        <v>390</v>
      </c>
      <c r="B392">
        <f t="shared" si="143"/>
        <v>4</v>
      </c>
      <c r="C392" s="2">
        <f t="shared" si="126"/>
        <v>367</v>
      </c>
      <c r="D392" s="2">
        <f t="shared" si="127"/>
        <v>367</v>
      </c>
      <c r="E392" s="6" t="b">
        <f t="shared" si="128"/>
        <v>1</v>
      </c>
      <c r="F392" s="6">
        <f>IF(OR(B392=6,B392=7),0,IF(NOT(E392),0,IF(A392&lt;=$A$1,HLOOKUP(B392,Ouderschapsverlof!$S$28:$W$30,3,FALSE),0)))</f>
        <v>0</v>
      </c>
      <c r="G392" s="6">
        <f>IF(OR(B392=6,B392=7),0,IF(NOT(E392),IF(A392&lt;=$A$1,HLOOKUP(B392,Ouderschapsverlof!$S$28:$W$30,3,FALSE),0),0))</f>
        <v>0</v>
      </c>
      <c r="H392" s="7">
        <f t="shared" si="129"/>
        <v>0</v>
      </c>
      <c r="L392" s="2">
        <f t="shared" si="144"/>
        <v>390</v>
      </c>
      <c r="M392">
        <f t="shared" si="130"/>
        <v>4</v>
      </c>
      <c r="N392" s="2">
        <f t="shared" si="131"/>
        <v>367</v>
      </c>
      <c r="O392" s="2">
        <f t="shared" si="132"/>
        <v>367</v>
      </c>
      <c r="P392" s="6" t="b">
        <f t="shared" si="133"/>
        <v>1</v>
      </c>
      <c r="Q392" s="6">
        <f>IF(OR(M392=6,M392=7),0,IF(NOT(P392),0,IF(L392&lt;=$L$1,HLOOKUP(M392,Ouderschapsverlof!$S$40:$W$43,3,FALSE),0)))</f>
        <v>0</v>
      </c>
      <c r="R392" s="6">
        <f>IF(OR(M392=6,M392=7),0,IF(NOT(P392),IF(L392&lt;=$L$1,HLOOKUP(M392,Ouderschapsverlof!$S$40:$W$43,3,FALSE),0),0))</f>
        <v>0</v>
      </c>
      <c r="T392" s="2">
        <f t="shared" si="145"/>
        <v>390</v>
      </c>
      <c r="U392">
        <f t="shared" si="134"/>
        <v>4</v>
      </c>
      <c r="V392" s="2">
        <f t="shared" si="135"/>
        <v>367</v>
      </c>
      <c r="W392" s="2">
        <f t="shared" si="136"/>
        <v>367</v>
      </c>
      <c r="X392" s="6" t="b">
        <f t="shared" si="137"/>
        <v>1</v>
      </c>
      <c r="Y392" s="6">
        <f>IF(OR(U392=6,U392=7),0,IF(NOT(X392),0,IF(T392&lt;=$T$1,HLOOKUP(U392,Ouderschapsverlof!$S$55:$W$57,3,FALSE),0)))</f>
        <v>0</v>
      </c>
      <c r="Z392" s="6">
        <f>IF(OR(U392=6,U392=7),0,IF(NOT(X392),IF(T392&lt;=$T$1,HLOOKUP(U392,Ouderschapsverlof!$S$55:$W$57,3,FALSE),0),0))</f>
        <v>0</v>
      </c>
      <c r="AB392" s="2">
        <f t="shared" si="146"/>
        <v>390</v>
      </c>
      <c r="AC392">
        <f t="shared" si="138"/>
        <v>4</v>
      </c>
      <c r="AD392" s="2">
        <f t="shared" si="139"/>
        <v>367</v>
      </c>
      <c r="AE392" s="2">
        <f t="shared" si="140"/>
        <v>367</v>
      </c>
      <c r="AF392" s="6" t="b">
        <f t="shared" si="141"/>
        <v>1</v>
      </c>
      <c r="AG392" s="6">
        <f>IF(OR(AC392=6,AC392=7),0,IF(NOT(AF392),0,IF(AB392&lt;=$AB$1,HLOOKUP(AC392,Ouderschapsverlof!$S$67:$W$69,3,FALSE),0)))</f>
        <v>0</v>
      </c>
      <c r="AH392" s="6">
        <f>IF(OR(AC392=6,AC392=7),0,IF(NOT(AF392),IF(AB392&lt;=$AB$1,HLOOKUP(AC392,Ouderschapsverlof!$S$67:$W$69,3,FALSE),0),0))</f>
        <v>0</v>
      </c>
    </row>
    <row r="393" spans="1:34" x14ac:dyDescent="0.3">
      <c r="A393" s="2">
        <f t="shared" si="142"/>
        <v>391</v>
      </c>
      <c r="B393">
        <f t="shared" si="143"/>
        <v>5</v>
      </c>
      <c r="C393" s="2">
        <f t="shared" si="126"/>
        <v>367</v>
      </c>
      <c r="D393" s="2">
        <f t="shared" si="127"/>
        <v>367</v>
      </c>
      <c r="E393" s="6" t="b">
        <f t="shared" si="128"/>
        <v>1</v>
      </c>
      <c r="F393" s="6">
        <f>IF(OR(B393=6,B393=7),0,IF(NOT(E393),0,IF(A393&lt;=$A$1,HLOOKUP(B393,Ouderschapsverlof!$S$28:$W$30,3,FALSE),0)))</f>
        <v>0</v>
      </c>
      <c r="G393" s="6">
        <f>IF(OR(B393=6,B393=7),0,IF(NOT(E393),IF(A393&lt;=$A$1,HLOOKUP(B393,Ouderschapsverlof!$S$28:$W$30,3,FALSE),0),0))</f>
        <v>0</v>
      </c>
      <c r="H393" s="7">
        <f t="shared" si="129"/>
        <v>0</v>
      </c>
      <c r="L393" s="2">
        <f t="shared" si="144"/>
        <v>391</v>
      </c>
      <c r="M393">
        <f t="shared" si="130"/>
        <v>5</v>
      </c>
      <c r="N393" s="2">
        <f t="shared" si="131"/>
        <v>367</v>
      </c>
      <c r="O393" s="2">
        <f t="shared" si="132"/>
        <v>367</v>
      </c>
      <c r="P393" s="6" t="b">
        <f t="shared" si="133"/>
        <v>1</v>
      </c>
      <c r="Q393" s="6">
        <f>IF(OR(M393=6,M393=7),0,IF(NOT(P393),0,IF(L393&lt;=$L$1,HLOOKUP(M393,Ouderschapsverlof!$S$40:$W$43,3,FALSE),0)))</f>
        <v>0</v>
      </c>
      <c r="R393" s="6">
        <f>IF(OR(M393=6,M393=7),0,IF(NOT(P393),IF(L393&lt;=$L$1,HLOOKUP(M393,Ouderschapsverlof!$S$40:$W$43,3,FALSE),0),0))</f>
        <v>0</v>
      </c>
      <c r="T393" s="2">
        <f t="shared" si="145"/>
        <v>391</v>
      </c>
      <c r="U393">
        <f t="shared" si="134"/>
        <v>5</v>
      </c>
      <c r="V393" s="2">
        <f t="shared" si="135"/>
        <v>367</v>
      </c>
      <c r="W393" s="2">
        <f t="shared" si="136"/>
        <v>367</v>
      </c>
      <c r="X393" s="6" t="b">
        <f t="shared" si="137"/>
        <v>1</v>
      </c>
      <c r="Y393" s="6">
        <f>IF(OR(U393=6,U393=7),0,IF(NOT(X393),0,IF(T393&lt;=$T$1,HLOOKUP(U393,Ouderschapsverlof!$S$55:$W$57,3,FALSE),0)))</f>
        <v>0</v>
      </c>
      <c r="Z393" s="6">
        <f>IF(OR(U393=6,U393=7),0,IF(NOT(X393),IF(T393&lt;=$T$1,HLOOKUP(U393,Ouderschapsverlof!$S$55:$W$57,3,FALSE),0),0))</f>
        <v>0</v>
      </c>
      <c r="AB393" s="2">
        <f t="shared" si="146"/>
        <v>391</v>
      </c>
      <c r="AC393">
        <f t="shared" si="138"/>
        <v>5</v>
      </c>
      <c r="AD393" s="2">
        <f t="shared" si="139"/>
        <v>367</v>
      </c>
      <c r="AE393" s="2">
        <f t="shared" si="140"/>
        <v>367</v>
      </c>
      <c r="AF393" s="6" t="b">
        <f t="shared" si="141"/>
        <v>1</v>
      </c>
      <c r="AG393" s="6">
        <f>IF(OR(AC393=6,AC393=7),0,IF(NOT(AF393),0,IF(AB393&lt;=$AB$1,HLOOKUP(AC393,Ouderschapsverlof!$S$67:$W$69,3,FALSE),0)))</f>
        <v>0</v>
      </c>
      <c r="AH393" s="6">
        <f>IF(OR(AC393=6,AC393=7),0,IF(NOT(AF393),IF(AB393&lt;=$AB$1,HLOOKUP(AC393,Ouderschapsverlof!$S$67:$W$69,3,FALSE),0),0))</f>
        <v>0</v>
      </c>
    </row>
    <row r="394" spans="1:34" x14ac:dyDescent="0.3">
      <c r="A394" s="2">
        <f t="shared" si="142"/>
        <v>392</v>
      </c>
      <c r="B394">
        <f t="shared" si="143"/>
        <v>6</v>
      </c>
      <c r="C394" s="2">
        <f t="shared" si="126"/>
        <v>367</v>
      </c>
      <c r="D394" s="2">
        <f t="shared" si="127"/>
        <v>367</v>
      </c>
      <c r="E394" s="6" t="b">
        <f t="shared" si="128"/>
        <v>1</v>
      </c>
      <c r="F394" s="6">
        <f>IF(OR(B394=6,B394=7),0,IF(NOT(E394),0,IF(A394&lt;=$A$1,HLOOKUP(B394,Ouderschapsverlof!$S$28:$W$30,3,FALSE),0)))</f>
        <v>0</v>
      </c>
      <c r="G394" s="6">
        <f>IF(OR(B394=6,B394=7),0,IF(NOT(E394),IF(A394&lt;=$A$1,HLOOKUP(B394,Ouderschapsverlof!$S$28:$W$30,3,FALSE),0),0))</f>
        <v>0</v>
      </c>
      <c r="H394" s="7">
        <f t="shared" si="129"/>
        <v>0</v>
      </c>
      <c r="L394" s="2">
        <f t="shared" si="144"/>
        <v>392</v>
      </c>
      <c r="M394">
        <f t="shared" si="130"/>
        <v>6</v>
      </c>
      <c r="N394" s="2">
        <f t="shared" si="131"/>
        <v>367</v>
      </c>
      <c r="O394" s="2">
        <f t="shared" si="132"/>
        <v>367</v>
      </c>
      <c r="P394" s="6" t="b">
        <f t="shared" si="133"/>
        <v>1</v>
      </c>
      <c r="Q394" s="6">
        <f>IF(OR(M394=6,M394=7),0,IF(NOT(P394),0,IF(L394&lt;=$L$1,HLOOKUP(M394,Ouderschapsverlof!$S$40:$W$43,3,FALSE),0)))</f>
        <v>0</v>
      </c>
      <c r="R394" s="6">
        <f>IF(OR(M394=6,M394=7),0,IF(NOT(P394),IF(L394&lt;=$L$1,HLOOKUP(M394,Ouderschapsverlof!$S$40:$W$43,3,FALSE),0),0))</f>
        <v>0</v>
      </c>
      <c r="T394" s="2">
        <f t="shared" si="145"/>
        <v>392</v>
      </c>
      <c r="U394">
        <f t="shared" si="134"/>
        <v>6</v>
      </c>
      <c r="V394" s="2">
        <f t="shared" si="135"/>
        <v>367</v>
      </c>
      <c r="W394" s="2">
        <f t="shared" si="136"/>
        <v>367</v>
      </c>
      <c r="X394" s="6" t="b">
        <f t="shared" si="137"/>
        <v>1</v>
      </c>
      <c r="Y394" s="6">
        <f>IF(OR(U394=6,U394=7),0,IF(NOT(X394),0,IF(T394&lt;=$T$1,HLOOKUP(U394,Ouderschapsverlof!$S$55:$W$57,3,FALSE),0)))</f>
        <v>0</v>
      </c>
      <c r="Z394" s="6">
        <f>IF(OR(U394=6,U394=7),0,IF(NOT(X394),IF(T394&lt;=$T$1,HLOOKUP(U394,Ouderschapsverlof!$S$55:$W$57,3,FALSE),0),0))</f>
        <v>0</v>
      </c>
      <c r="AB394" s="2">
        <f t="shared" si="146"/>
        <v>392</v>
      </c>
      <c r="AC394">
        <f t="shared" si="138"/>
        <v>6</v>
      </c>
      <c r="AD394" s="2">
        <f t="shared" si="139"/>
        <v>367</v>
      </c>
      <c r="AE394" s="2">
        <f t="shared" si="140"/>
        <v>367</v>
      </c>
      <c r="AF394" s="6" t="b">
        <f t="shared" si="141"/>
        <v>1</v>
      </c>
      <c r="AG394" s="6">
        <f>IF(OR(AC394=6,AC394=7),0,IF(NOT(AF394),0,IF(AB394&lt;=$AB$1,HLOOKUP(AC394,Ouderschapsverlof!$S$67:$W$69,3,FALSE),0)))</f>
        <v>0</v>
      </c>
      <c r="AH394" s="6">
        <f>IF(OR(AC394=6,AC394=7),0,IF(NOT(AF394),IF(AB394&lt;=$AB$1,HLOOKUP(AC394,Ouderschapsverlof!$S$67:$W$69,3,FALSE),0),0))</f>
        <v>0</v>
      </c>
    </row>
    <row r="395" spans="1:34" x14ac:dyDescent="0.3">
      <c r="A395" s="2">
        <f t="shared" si="142"/>
        <v>393</v>
      </c>
      <c r="B395">
        <f t="shared" si="143"/>
        <v>7</v>
      </c>
      <c r="C395" s="2">
        <f t="shared" si="126"/>
        <v>367</v>
      </c>
      <c r="D395" s="2">
        <f t="shared" si="127"/>
        <v>367</v>
      </c>
      <c r="E395" s="6" t="b">
        <f t="shared" si="128"/>
        <v>1</v>
      </c>
      <c r="F395" s="6">
        <f>IF(OR(B395=6,B395=7),0,IF(NOT(E395),0,IF(A395&lt;=$A$1,HLOOKUP(B395,Ouderschapsverlof!$S$28:$W$30,3,FALSE),0)))</f>
        <v>0</v>
      </c>
      <c r="G395" s="6">
        <f>IF(OR(B395=6,B395=7),0,IF(NOT(E395),IF(A395&lt;=$A$1,HLOOKUP(B395,Ouderschapsverlof!$S$28:$W$30,3,FALSE),0),0))</f>
        <v>0</v>
      </c>
      <c r="H395" s="7">
        <f t="shared" si="129"/>
        <v>0</v>
      </c>
      <c r="L395" s="2">
        <f t="shared" si="144"/>
        <v>393</v>
      </c>
      <c r="M395">
        <f t="shared" si="130"/>
        <v>7</v>
      </c>
      <c r="N395" s="2">
        <f t="shared" si="131"/>
        <v>367</v>
      </c>
      <c r="O395" s="2">
        <f t="shared" si="132"/>
        <v>367</v>
      </c>
      <c r="P395" s="6" t="b">
        <f t="shared" si="133"/>
        <v>1</v>
      </c>
      <c r="Q395" s="6">
        <f>IF(OR(M395=6,M395=7),0,IF(NOT(P395),0,IF(L395&lt;=$L$1,HLOOKUP(M395,Ouderschapsverlof!$S$40:$W$43,3,FALSE),0)))</f>
        <v>0</v>
      </c>
      <c r="R395" s="6">
        <f>IF(OR(M395=6,M395=7),0,IF(NOT(P395),IF(L395&lt;=$L$1,HLOOKUP(M395,Ouderschapsverlof!$S$40:$W$43,3,FALSE),0),0))</f>
        <v>0</v>
      </c>
      <c r="T395" s="2">
        <f t="shared" si="145"/>
        <v>393</v>
      </c>
      <c r="U395">
        <f t="shared" si="134"/>
        <v>7</v>
      </c>
      <c r="V395" s="2">
        <f t="shared" si="135"/>
        <v>367</v>
      </c>
      <c r="W395" s="2">
        <f t="shared" si="136"/>
        <v>367</v>
      </c>
      <c r="X395" s="6" t="b">
        <f t="shared" si="137"/>
        <v>1</v>
      </c>
      <c r="Y395" s="6">
        <f>IF(OR(U395=6,U395=7),0,IF(NOT(X395),0,IF(T395&lt;=$T$1,HLOOKUP(U395,Ouderschapsverlof!$S$55:$W$57,3,FALSE),0)))</f>
        <v>0</v>
      </c>
      <c r="Z395" s="6">
        <f>IF(OR(U395=6,U395=7),0,IF(NOT(X395),IF(T395&lt;=$T$1,HLOOKUP(U395,Ouderschapsverlof!$S$55:$W$57,3,FALSE),0),0))</f>
        <v>0</v>
      </c>
      <c r="AB395" s="2">
        <f t="shared" si="146"/>
        <v>393</v>
      </c>
      <c r="AC395">
        <f t="shared" si="138"/>
        <v>7</v>
      </c>
      <c r="AD395" s="2">
        <f t="shared" si="139"/>
        <v>367</v>
      </c>
      <c r="AE395" s="2">
        <f t="shared" si="140"/>
        <v>367</v>
      </c>
      <c r="AF395" s="6" t="b">
        <f t="shared" si="141"/>
        <v>1</v>
      </c>
      <c r="AG395" s="6">
        <f>IF(OR(AC395=6,AC395=7),0,IF(NOT(AF395),0,IF(AB395&lt;=$AB$1,HLOOKUP(AC395,Ouderschapsverlof!$S$67:$W$69,3,FALSE),0)))</f>
        <v>0</v>
      </c>
      <c r="AH395" s="6">
        <f>IF(OR(AC395=6,AC395=7),0,IF(NOT(AF395),IF(AB395&lt;=$AB$1,HLOOKUP(AC395,Ouderschapsverlof!$S$67:$W$69,3,FALSE),0),0))</f>
        <v>0</v>
      </c>
    </row>
    <row r="396" spans="1:34" x14ac:dyDescent="0.3">
      <c r="A396" s="2">
        <f t="shared" si="142"/>
        <v>394</v>
      </c>
      <c r="B396">
        <f t="shared" si="143"/>
        <v>1</v>
      </c>
      <c r="C396" s="2">
        <f t="shared" si="126"/>
        <v>367</v>
      </c>
      <c r="D396" s="2">
        <f t="shared" si="127"/>
        <v>367</v>
      </c>
      <c r="E396" s="6" t="b">
        <f t="shared" si="128"/>
        <v>1</v>
      </c>
      <c r="F396" s="6">
        <f>IF(OR(B396=6,B396=7),0,IF(NOT(E396),0,IF(A396&lt;=$A$1,HLOOKUP(B396,Ouderschapsverlof!$S$28:$W$30,3,FALSE),0)))</f>
        <v>0</v>
      </c>
      <c r="G396" s="6">
        <f>IF(OR(B396=6,B396=7),0,IF(NOT(E396),IF(A396&lt;=$A$1,HLOOKUP(B396,Ouderschapsverlof!$S$28:$W$30,3,FALSE),0),0))</f>
        <v>0</v>
      </c>
      <c r="H396" s="7">
        <f t="shared" si="129"/>
        <v>0</v>
      </c>
      <c r="L396" s="2">
        <f t="shared" si="144"/>
        <v>394</v>
      </c>
      <c r="M396">
        <f t="shared" si="130"/>
        <v>1</v>
      </c>
      <c r="N396" s="2">
        <f t="shared" si="131"/>
        <v>367</v>
      </c>
      <c r="O396" s="2">
        <f t="shared" si="132"/>
        <v>367</v>
      </c>
      <c r="P396" s="6" t="b">
        <f t="shared" si="133"/>
        <v>1</v>
      </c>
      <c r="Q396" s="6">
        <f>IF(OR(M396=6,M396=7),0,IF(NOT(P396),0,IF(L396&lt;=$L$1,HLOOKUP(M396,Ouderschapsverlof!$S$40:$W$43,3,FALSE),0)))</f>
        <v>0</v>
      </c>
      <c r="R396" s="6">
        <f>IF(OR(M396=6,M396=7),0,IF(NOT(P396),IF(L396&lt;=$L$1,HLOOKUP(M396,Ouderschapsverlof!$S$40:$W$43,3,FALSE),0),0))</f>
        <v>0</v>
      </c>
      <c r="T396" s="2">
        <f t="shared" si="145"/>
        <v>394</v>
      </c>
      <c r="U396">
        <f t="shared" si="134"/>
        <v>1</v>
      </c>
      <c r="V396" s="2">
        <f t="shared" si="135"/>
        <v>367</v>
      </c>
      <c r="W396" s="2">
        <f t="shared" si="136"/>
        <v>367</v>
      </c>
      <c r="X396" s="6" t="b">
        <f t="shared" si="137"/>
        <v>1</v>
      </c>
      <c r="Y396" s="6">
        <f>IF(OR(U396=6,U396=7),0,IF(NOT(X396),0,IF(T396&lt;=$T$1,HLOOKUP(U396,Ouderschapsverlof!$S$55:$W$57,3,FALSE),0)))</f>
        <v>0</v>
      </c>
      <c r="Z396" s="6">
        <f>IF(OR(U396=6,U396=7),0,IF(NOT(X396),IF(T396&lt;=$T$1,HLOOKUP(U396,Ouderschapsverlof!$S$55:$W$57,3,FALSE),0),0))</f>
        <v>0</v>
      </c>
      <c r="AB396" s="2">
        <f t="shared" si="146"/>
        <v>394</v>
      </c>
      <c r="AC396">
        <f t="shared" si="138"/>
        <v>1</v>
      </c>
      <c r="AD396" s="2">
        <f t="shared" si="139"/>
        <v>367</v>
      </c>
      <c r="AE396" s="2">
        <f t="shared" si="140"/>
        <v>367</v>
      </c>
      <c r="AF396" s="6" t="b">
        <f t="shared" si="141"/>
        <v>1</v>
      </c>
      <c r="AG396" s="6">
        <f>IF(OR(AC396=6,AC396=7),0,IF(NOT(AF396),0,IF(AB396&lt;=$AB$1,HLOOKUP(AC396,Ouderschapsverlof!$S$67:$W$69,3,FALSE),0)))</f>
        <v>0</v>
      </c>
      <c r="AH396" s="6">
        <f>IF(OR(AC396=6,AC396=7),0,IF(NOT(AF396),IF(AB396&lt;=$AB$1,HLOOKUP(AC396,Ouderschapsverlof!$S$67:$W$69,3,FALSE),0),0))</f>
        <v>0</v>
      </c>
    </row>
    <row r="397" spans="1:34" x14ac:dyDescent="0.3">
      <c r="A397" s="2">
        <f t="shared" si="142"/>
        <v>395</v>
      </c>
      <c r="B397">
        <f t="shared" si="143"/>
        <v>2</v>
      </c>
      <c r="C397" s="2">
        <f t="shared" si="126"/>
        <v>367</v>
      </c>
      <c r="D397" s="2">
        <f t="shared" si="127"/>
        <v>367</v>
      </c>
      <c r="E397" s="6" t="b">
        <f t="shared" si="128"/>
        <v>1</v>
      </c>
      <c r="F397" s="6">
        <f>IF(OR(B397=6,B397=7),0,IF(NOT(E397),0,IF(A397&lt;=$A$1,HLOOKUP(B397,Ouderschapsverlof!$S$28:$W$30,3,FALSE),0)))</f>
        <v>0</v>
      </c>
      <c r="G397" s="6">
        <f>IF(OR(B397=6,B397=7),0,IF(NOT(E397),IF(A397&lt;=$A$1,HLOOKUP(B397,Ouderschapsverlof!$S$28:$W$30,3,FALSE),0),0))</f>
        <v>0</v>
      </c>
      <c r="H397" s="7">
        <f t="shared" si="129"/>
        <v>0</v>
      </c>
      <c r="L397" s="2">
        <f t="shared" si="144"/>
        <v>395</v>
      </c>
      <c r="M397">
        <f t="shared" si="130"/>
        <v>2</v>
      </c>
      <c r="N397" s="2">
        <f t="shared" si="131"/>
        <v>367</v>
      </c>
      <c r="O397" s="2">
        <f t="shared" si="132"/>
        <v>367</v>
      </c>
      <c r="P397" s="6" t="b">
        <f t="shared" si="133"/>
        <v>1</v>
      </c>
      <c r="Q397" s="6">
        <f>IF(OR(M397=6,M397=7),0,IF(NOT(P397),0,IF(L397&lt;=$L$1,HLOOKUP(M397,Ouderschapsverlof!$S$40:$W$43,3,FALSE),0)))</f>
        <v>0</v>
      </c>
      <c r="R397" s="6">
        <f>IF(OR(M397=6,M397=7),0,IF(NOT(P397),IF(L397&lt;=$L$1,HLOOKUP(M397,Ouderschapsverlof!$S$40:$W$43,3,FALSE),0),0))</f>
        <v>0</v>
      </c>
      <c r="T397" s="2">
        <f t="shared" si="145"/>
        <v>395</v>
      </c>
      <c r="U397">
        <f t="shared" si="134"/>
        <v>2</v>
      </c>
      <c r="V397" s="2">
        <f t="shared" si="135"/>
        <v>367</v>
      </c>
      <c r="W397" s="2">
        <f t="shared" si="136"/>
        <v>367</v>
      </c>
      <c r="X397" s="6" t="b">
        <f t="shared" si="137"/>
        <v>1</v>
      </c>
      <c r="Y397" s="6">
        <f>IF(OR(U397=6,U397=7),0,IF(NOT(X397),0,IF(T397&lt;=$T$1,HLOOKUP(U397,Ouderschapsverlof!$S$55:$W$57,3,FALSE),0)))</f>
        <v>0</v>
      </c>
      <c r="Z397" s="6">
        <f>IF(OR(U397=6,U397=7),0,IF(NOT(X397),IF(T397&lt;=$T$1,HLOOKUP(U397,Ouderschapsverlof!$S$55:$W$57,3,FALSE),0),0))</f>
        <v>0</v>
      </c>
      <c r="AB397" s="2">
        <f t="shared" si="146"/>
        <v>395</v>
      </c>
      <c r="AC397">
        <f t="shared" si="138"/>
        <v>2</v>
      </c>
      <c r="AD397" s="2">
        <f t="shared" si="139"/>
        <v>367</v>
      </c>
      <c r="AE397" s="2">
        <f t="shared" si="140"/>
        <v>367</v>
      </c>
      <c r="AF397" s="6" t="b">
        <f t="shared" si="141"/>
        <v>1</v>
      </c>
      <c r="AG397" s="6">
        <f>IF(OR(AC397=6,AC397=7),0,IF(NOT(AF397),0,IF(AB397&lt;=$AB$1,HLOOKUP(AC397,Ouderschapsverlof!$S$67:$W$69,3,FALSE),0)))</f>
        <v>0</v>
      </c>
      <c r="AH397" s="6">
        <f>IF(OR(AC397=6,AC397=7),0,IF(NOT(AF397),IF(AB397&lt;=$AB$1,HLOOKUP(AC397,Ouderschapsverlof!$S$67:$W$69,3,FALSE),0),0))</f>
        <v>0</v>
      </c>
    </row>
    <row r="398" spans="1:34" x14ac:dyDescent="0.3">
      <c r="A398" s="2">
        <f t="shared" si="142"/>
        <v>396</v>
      </c>
      <c r="B398">
        <f t="shared" si="143"/>
        <v>3</v>
      </c>
      <c r="C398" s="2">
        <f t="shared" si="126"/>
        <v>367</v>
      </c>
      <c r="D398" s="2">
        <f t="shared" si="127"/>
        <v>367</v>
      </c>
      <c r="E398" s="6" t="b">
        <f t="shared" si="128"/>
        <v>1</v>
      </c>
      <c r="F398" s="6">
        <f>IF(OR(B398=6,B398=7),0,IF(NOT(E398),0,IF(A398&lt;=$A$1,HLOOKUP(B398,Ouderschapsverlof!$S$28:$W$30,3,FALSE),0)))</f>
        <v>0</v>
      </c>
      <c r="G398" s="6">
        <f>IF(OR(B398=6,B398=7),0,IF(NOT(E398),IF(A398&lt;=$A$1,HLOOKUP(B398,Ouderschapsverlof!$S$28:$W$30,3,FALSE),0),0))</f>
        <v>0</v>
      </c>
      <c r="H398" s="7">
        <f t="shared" si="129"/>
        <v>0</v>
      </c>
      <c r="L398" s="2">
        <f t="shared" si="144"/>
        <v>396</v>
      </c>
      <c r="M398">
        <f t="shared" si="130"/>
        <v>3</v>
      </c>
      <c r="N398" s="2">
        <f t="shared" si="131"/>
        <v>367</v>
      </c>
      <c r="O398" s="2">
        <f t="shared" si="132"/>
        <v>367</v>
      </c>
      <c r="P398" s="6" t="b">
        <f t="shared" si="133"/>
        <v>1</v>
      </c>
      <c r="Q398" s="6">
        <f>IF(OR(M398=6,M398=7),0,IF(NOT(P398),0,IF(L398&lt;=$L$1,HLOOKUP(M398,Ouderschapsverlof!$S$40:$W$43,3,FALSE),0)))</f>
        <v>0</v>
      </c>
      <c r="R398" s="6">
        <f>IF(OR(M398=6,M398=7),0,IF(NOT(P398),IF(L398&lt;=$L$1,HLOOKUP(M398,Ouderschapsverlof!$S$40:$W$43,3,FALSE),0),0))</f>
        <v>0</v>
      </c>
      <c r="T398" s="2">
        <f t="shared" si="145"/>
        <v>396</v>
      </c>
      <c r="U398">
        <f t="shared" si="134"/>
        <v>3</v>
      </c>
      <c r="V398" s="2">
        <f t="shared" si="135"/>
        <v>367</v>
      </c>
      <c r="W398" s="2">
        <f t="shared" si="136"/>
        <v>367</v>
      </c>
      <c r="X398" s="6" t="b">
        <f t="shared" si="137"/>
        <v>1</v>
      </c>
      <c r="Y398" s="6">
        <f>IF(OR(U398=6,U398=7),0,IF(NOT(X398),0,IF(T398&lt;=$T$1,HLOOKUP(U398,Ouderschapsverlof!$S$55:$W$57,3,FALSE),0)))</f>
        <v>0</v>
      </c>
      <c r="Z398" s="6">
        <f>IF(OR(U398=6,U398=7),0,IF(NOT(X398),IF(T398&lt;=$T$1,HLOOKUP(U398,Ouderschapsverlof!$S$55:$W$57,3,FALSE),0),0))</f>
        <v>0</v>
      </c>
      <c r="AB398" s="2">
        <f t="shared" si="146"/>
        <v>396</v>
      </c>
      <c r="AC398">
        <f t="shared" si="138"/>
        <v>3</v>
      </c>
      <c r="AD398" s="2">
        <f t="shared" si="139"/>
        <v>367</v>
      </c>
      <c r="AE398" s="2">
        <f t="shared" si="140"/>
        <v>367</v>
      </c>
      <c r="AF398" s="6" t="b">
        <f t="shared" si="141"/>
        <v>1</v>
      </c>
      <c r="AG398" s="6">
        <f>IF(OR(AC398=6,AC398=7),0,IF(NOT(AF398),0,IF(AB398&lt;=$AB$1,HLOOKUP(AC398,Ouderschapsverlof!$S$67:$W$69,3,FALSE),0)))</f>
        <v>0</v>
      </c>
      <c r="AH398" s="6">
        <f>IF(OR(AC398=6,AC398=7),0,IF(NOT(AF398),IF(AB398&lt;=$AB$1,HLOOKUP(AC398,Ouderschapsverlof!$S$67:$W$69,3,FALSE),0),0))</f>
        <v>0</v>
      </c>
    </row>
    <row r="399" spans="1:34" x14ac:dyDescent="0.3">
      <c r="A399" s="2">
        <f t="shared" si="142"/>
        <v>397</v>
      </c>
      <c r="B399">
        <f t="shared" si="143"/>
        <v>4</v>
      </c>
      <c r="C399" s="2">
        <f t="shared" si="126"/>
        <v>367</v>
      </c>
      <c r="D399" s="2">
        <f t="shared" si="127"/>
        <v>367</v>
      </c>
      <c r="E399" s="6" t="b">
        <f t="shared" si="128"/>
        <v>1</v>
      </c>
      <c r="F399" s="6">
        <f>IF(OR(B399=6,B399=7),0,IF(NOT(E399),0,IF(A399&lt;=$A$1,HLOOKUP(B399,Ouderschapsverlof!$S$28:$W$30,3,FALSE),0)))</f>
        <v>0</v>
      </c>
      <c r="G399" s="6">
        <f>IF(OR(B399=6,B399=7),0,IF(NOT(E399),IF(A399&lt;=$A$1,HLOOKUP(B399,Ouderschapsverlof!$S$28:$W$30,3,FALSE),0),0))</f>
        <v>0</v>
      </c>
      <c r="H399" s="7">
        <f t="shared" si="129"/>
        <v>0</v>
      </c>
      <c r="L399" s="2">
        <f t="shared" si="144"/>
        <v>397</v>
      </c>
      <c r="M399">
        <f t="shared" si="130"/>
        <v>4</v>
      </c>
      <c r="N399" s="2">
        <f t="shared" si="131"/>
        <v>367</v>
      </c>
      <c r="O399" s="2">
        <f t="shared" si="132"/>
        <v>367</v>
      </c>
      <c r="P399" s="6" t="b">
        <f t="shared" si="133"/>
        <v>1</v>
      </c>
      <c r="Q399" s="6">
        <f>IF(OR(M399=6,M399=7),0,IF(NOT(P399),0,IF(L399&lt;=$L$1,HLOOKUP(M399,Ouderschapsverlof!$S$40:$W$43,3,FALSE),0)))</f>
        <v>0</v>
      </c>
      <c r="R399" s="6">
        <f>IF(OR(M399=6,M399=7),0,IF(NOT(P399),IF(L399&lt;=$L$1,HLOOKUP(M399,Ouderschapsverlof!$S$40:$W$43,3,FALSE),0),0))</f>
        <v>0</v>
      </c>
      <c r="T399" s="2">
        <f t="shared" si="145"/>
        <v>397</v>
      </c>
      <c r="U399">
        <f t="shared" si="134"/>
        <v>4</v>
      </c>
      <c r="V399" s="2">
        <f t="shared" si="135"/>
        <v>367</v>
      </c>
      <c r="W399" s="2">
        <f t="shared" si="136"/>
        <v>367</v>
      </c>
      <c r="X399" s="6" t="b">
        <f t="shared" si="137"/>
        <v>1</v>
      </c>
      <c r="Y399" s="6">
        <f>IF(OR(U399=6,U399=7),0,IF(NOT(X399),0,IF(T399&lt;=$T$1,HLOOKUP(U399,Ouderschapsverlof!$S$55:$W$57,3,FALSE),0)))</f>
        <v>0</v>
      </c>
      <c r="Z399" s="6">
        <f>IF(OR(U399=6,U399=7),0,IF(NOT(X399),IF(T399&lt;=$T$1,HLOOKUP(U399,Ouderschapsverlof!$S$55:$W$57,3,FALSE),0),0))</f>
        <v>0</v>
      </c>
      <c r="AB399" s="2">
        <f t="shared" si="146"/>
        <v>397</v>
      </c>
      <c r="AC399">
        <f t="shared" si="138"/>
        <v>4</v>
      </c>
      <c r="AD399" s="2">
        <f t="shared" si="139"/>
        <v>367</v>
      </c>
      <c r="AE399" s="2">
        <f t="shared" si="140"/>
        <v>367</v>
      </c>
      <c r="AF399" s="6" t="b">
        <f t="shared" si="141"/>
        <v>1</v>
      </c>
      <c r="AG399" s="6">
        <f>IF(OR(AC399=6,AC399=7),0,IF(NOT(AF399),0,IF(AB399&lt;=$AB$1,HLOOKUP(AC399,Ouderschapsverlof!$S$67:$W$69,3,FALSE),0)))</f>
        <v>0</v>
      </c>
      <c r="AH399" s="6">
        <f>IF(OR(AC399=6,AC399=7),0,IF(NOT(AF399),IF(AB399&lt;=$AB$1,HLOOKUP(AC399,Ouderschapsverlof!$S$67:$W$69,3,FALSE),0),0))</f>
        <v>0</v>
      </c>
    </row>
    <row r="400" spans="1:34" x14ac:dyDescent="0.3">
      <c r="A400" s="2">
        <f t="shared" si="142"/>
        <v>398</v>
      </c>
      <c r="B400">
        <f t="shared" si="143"/>
        <v>5</v>
      </c>
      <c r="C400" s="2">
        <f t="shared" si="126"/>
        <v>367</v>
      </c>
      <c r="D400" s="2">
        <f t="shared" si="127"/>
        <v>367</v>
      </c>
      <c r="E400" s="6" t="b">
        <f t="shared" si="128"/>
        <v>1</v>
      </c>
      <c r="F400" s="6">
        <f>IF(OR(B400=6,B400=7),0,IF(NOT(E400),0,IF(A400&lt;=$A$1,HLOOKUP(B400,Ouderschapsverlof!$S$28:$W$30,3,FALSE),0)))</f>
        <v>0</v>
      </c>
      <c r="G400" s="6">
        <f>IF(OR(B400=6,B400=7),0,IF(NOT(E400),IF(A400&lt;=$A$1,HLOOKUP(B400,Ouderschapsverlof!$S$28:$W$30,3,FALSE),0),0))</f>
        <v>0</v>
      </c>
      <c r="H400" s="7">
        <f t="shared" si="129"/>
        <v>0</v>
      </c>
      <c r="L400" s="2">
        <f t="shared" si="144"/>
        <v>398</v>
      </c>
      <c r="M400">
        <f t="shared" si="130"/>
        <v>5</v>
      </c>
      <c r="N400" s="2">
        <f t="shared" si="131"/>
        <v>367</v>
      </c>
      <c r="O400" s="2">
        <f t="shared" si="132"/>
        <v>367</v>
      </c>
      <c r="P400" s="6" t="b">
        <f t="shared" si="133"/>
        <v>1</v>
      </c>
      <c r="Q400" s="6">
        <f>IF(OR(M400=6,M400=7),0,IF(NOT(P400),0,IF(L400&lt;=$L$1,HLOOKUP(M400,Ouderschapsverlof!$S$40:$W$43,3,FALSE),0)))</f>
        <v>0</v>
      </c>
      <c r="R400" s="6">
        <f>IF(OR(M400=6,M400=7),0,IF(NOT(P400),IF(L400&lt;=$L$1,HLOOKUP(M400,Ouderschapsverlof!$S$40:$W$43,3,FALSE),0),0))</f>
        <v>0</v>
      </c>
      <c r="T400" s="2">
        <f t="shared" si="145"/>
        <v>398</v>
      </c>
      <c r="U400">
        <f t="shared" si="134"/>
        <v>5</v>
      </c>
      <c r="V400" s="2">
        <f t="shared" si="135"/>
        <v>367</v>
      </c>
      <c r="W400" s="2">
        <f t="shared" si="136"/>
        <v>367</v>
      </c>
      <c r="X400" s="6" t="b">
        <f t="shared" si="137"/>
        <v>1</v>
      </c>
      <c r="Y400" s="6">
        <f>IF(OR(U400=6,U400=7),0,IF(NOT(X400),0,IF(T400&lt;=$T$1,HLOOKUP(U400,Ouderschapsverlof!$S$55:$W$57,3,FALSE),0)))</f>
        <v>0</v>
      </c>
      <c r="Z400" s="6">
        <f>IF(OR(U400=6,U400=7),0,IF(NOT(X400),IF(T400&lt;=$T$1,HLOOKUP(U400,Ouderschapsverlof!$S$55:$W$57,3,FALSE),0),0))</f>
        <v>0</v>
      </c>
      <c r="AB400" s="2">
        <f t="shared" si="146"/>
        <v>398</v>
      </c>
      <c r="AC400">
        <f t="shared" si="138"/>
        <v>5</v>
      </c>
      <c r="AD400" s="2">
        <f t="shared" si="139"/>
        <v>367</v>
      </c>
      <c r="AE400" s="2">
        <f t="shared" si="140"/>
        <v>367</v>
      </c>
      <c r="AF400" s="6" t="b">
        <f t="shared" si="141"/>
        <v>1</v>
      </c>
      <c r="AG400" s="6">
        <f>IF(OR(AC400=6,AC400=7),0,IF(NOT(AF400),0,IF(AB400&lt;=$AB$1,HLOOKUP(AC400,Ouderschapsverlof!$S$67:$W$69,3,FALSE),0)))</f>
        <v>0</v>
      </c>
      <c r="AH400" s="6">
        <f>IF(OR(AC400=6,AC400=7),0,IF(NOT(AF400),IF(AB400&lt;=$AB$1,HLOOKUP(AC400,Ouderschapsverlof!$S$67:$W$69,3,FALSE),0),0))</f>
        <v>0</v>
      </c>
    </row>
    <row r="401" spans="1:34" x14ac:dyDescent="0.3">
      <c r="A401" s="2">
        <f t="shared" si="142"/>
        <v>399</v>
      </c>
      <c r="B401">
        <f t="shared" si="143"/>
        <v>6</v>
      </c>
      <c r="C401" s="2">
        <f t="shared" si="126"/>
        <v>367</v>
      </c>
      <c r="D401" s="2">
        <f t="shared" si="127"/>
        <v>367</v>
      </c>
      <c r="E401" s="6" t="b">
        <f t="shared" si="128"/>
        <v>1</v>
      </c>
      <c r="F401" s="6">
        <f>IF(OR(B401=6,B401=7),0,IF(NOT(E401),0,IF(A401&lt;=$A$1,HLOOKUP(B401,Ouderschapsverlof!$S$28:$W$30,3,FALSE),0)))</f>
        <v>0</v>
      </c>
      <c r="G401" s="6">
        <f>IF(OR(B401=6,B401=7),0,IF(NOT(E401),IF(A401&lt;=$A$1,HLOOKUP(B401,Ouderschapsverlof!$S$28:$W$30,3,FALSE),0),0))</f>
        <v>0</v>
      </c>
      <c r="H401" s="7">
        <f t="shared" si="129"/>
        <v>0</v>
      </c>
      <c r="L401" s="2">
        <f t="shared" si="144"/>
        <v>399</v>
      </c>
      <c r="M401">
        <f t="shared" si="130"/>
        <v>6</v>
      </c>
      <c r="N401" s="2">
        <f t="shared" si="131"/>
        <v>367</v>
      </c>
      <c r="O401" s="2">
        <f t="shared" si="132"/>
        <v>367</v>
      </c>
      <c r="P401" s="6" t="b">
        <f t="shared" si="133"/>
        <v>1</v>
      </c>
      <c r="Q401" s="6">
        <f>IF(OR(M401=6,M401=7),0,IF(NOT(P401),0,IF(L401&lt;=$L$1,HLOOKUP(M401,Ouderschapsverlof!$S$40:$W$43,3,FALSE),0)))</f>
        <v>0</v>
      </c>
      <c r="R401" s="6">
        <f>IF(OR(M401=6,M401=7),0,IF(NOT(P401),IF(L401&lt;=$L$1,HLOOKUP(M401,Ouderschapsverlof!$S$40:$W$43,3,FALSE),0),0))</f>
        <v>0</v>
      </c>
      <c r="T401" s="2">
        <f t="shared" si="145"/>
        <v>399</v>
      </c>
      <c r="U401">
        <f t="shared" si="134"/>
        <v>6</v>
      </c>
      <c r="V401" s="2">
        <f t="shared" si="135"/>
        <v>367</v>
      </c>
      <c r="W401" s="2">
        <f t="shared" si="136"/>
        <v>367</v>
      </c>
      <c r="X401" s="6" t="b">
        <f t="shared" si="137"/>
        <v>1</v>
      </c>
      <c r="Y401" s="6">
        <f>IF(OR(U401=6,U401=7),0,IF(NOT(X401),0,IF(T401&lt;=$T$1,HLOOKUP(U401,Ouderschapsverlof!$S$55:$W$57,3,FALSE),0)))</f>
        <v>0</v>
      </c>
      <c r="Z401" s="6">
        <f>IF(OR(U401=6,U401=7),0,IF(NOT(X401),IF(T401&lt;=$T$1,HLOOKUP(U401,Ouderschapsverlof!$S$55:$W$57,3,FALSE),0),0))</f>
        <v>0</v>
      </c>
      <c r="AB401" s="2">
        <f t="shared" si="146"/>
        <v>399</v>
      </c>
      <c r="AC401">
        <f t="shared" si="138"/>
        <v>6</v>
      </c>
      <c r="AD401" s="2">
        <f t="shared" si="139"/>
        <v>367</v>
      </c>
      <c r="AE401" s="2">
        <f t="shared" si="140"/>
        <v>367</v>
      </c>
      <c r="AF401" s="6" t="b">
        <f t="shared" si="141"/>
        <v>1</v>
      </c>
      <c r="AG401" s="6">
        <f>IF(OR(AC401=6,AC401=7),0,IF(NOT(AF401),0,IF(AB401&lt;=$AB$1,HLOOKUP(AC401,Ouderschapsverlof!$S$67:$W$69,3,FALSE),0)))</f>
        <v>0</v>
      </c>
      <c r="AH401" s="6">
        <f>IF(OR(AC401=6,AC401=7),0,IF(NOT(AF401),IF(AB401&lt;=$AB$1,HLOOKUP(AC401,Ouderschapsverlof!$S$67:$W$69,3,FALSE),0),0))</f>
        <v>0</v>
      </c>
    </row>
    <row r="402" spans="1:34" x14ac:dyDescent="0.3">
      <c r="A402" s="2">
        <f t="shared" si="142"/>
        <v>400</v>
      </c>
      <c r="B402">
        <f t="shared" si="143"/>
        <v>7</v>
      </c>
      <c r="C402" s="2">
        <f t="shared" si="126"/>
        <v>367</v>
      </c>
      <c r="D402" s="2">
        <f t="shared" si="127"/>
        <v>367</v>
      </c>
      <c r="E402" s="6" t="b">
        <f t="shared" si="128"/>
        <v>1</v>
      </c>
      <c r="F402" s="6">
        <f>IF(OR(B402=6,B402=7),0,IF(NOT(E402),0,IF(A402&lt;=$A$1,HLOOKUP(B402,Ouderschapsverlof!$S$28:$W$30,3,FALSE),0)))</f>
        <v>0</v>
      </c>
      <c r="G402" s="6">
        <f>IF(OR(B402=6,B402=7),0,IF(NOT(E402),IF(A402&lt;=$A$1,HLOOKUP(B402,Ouderschapsverlof!$S$28:$W$30,3,FALSE),0),0))</f>
        <v>0</v>
      </c>
      <c r="H402" s="7">
        <f t="shared" si="129"/>
        <v>0</v>
      </c>
      <c r="L402" s="2">
        <f t="shared" si="144"/>
        <v>400</v>
      </c>
      <c r="M402">
        <f t="shared" si="130"/>
        <v>7</v>
      </c>
      <c r="N402" s="2">
        <f t="shared" si="131"/>
        <v>367</v>
      </c>
      <c r="O402" s="2">
        <f t="shared" si="132"/>
        <v>367</v>
      </c>
      <c r="P402" s="6" t="b">
        <f t="shared" si="133"/>
        <v>1</v>
      </c>
      <c r="Q402" s="6">
        <f>IF(OR(M402=6,M402=7),0,IF(NOT(P402),0,IF(L402&lt;=$L$1,HLOOKUP(M402,Ouderschapsverlof!$S$40:$W$43,3,FALSE),0)))</f>
        <v>0</v>
      </c>
      <c r="R402" s="6">
        <f>IF(OR(M402=6,M402=7),0,IF(NOT(P402),IF(L402&lt;=$L$1,HLOOKUP(M402,Ouderschapsverlof!$S$40:$W$43,3,FALSE),0),0))</f>
        <v>0</v>
      </c>
      <c r="T402" s="2">
        <f t="shared" si="145"/>
        <v>400</v>
      </c>
      <c r="U402">
        <f t="shared" si="134"/>
        <v>7</v>
      </c>
      <c r="V402" s="2">
        <f t="shared" si="135"/>
        <v>367</v>
      </c>
      <c r="W402" s="2">
        <f t="shared" si="136"/>
        <v>367</v>
      </c>
      <c r="X402" s="6" t="b">
        <f t="shared" si="137"/>
        <v>1</v>
      </c>
      <c r="Y402" s="6">
        <f>IF(OR(U402=6,U402=7),0,IF(NOT(X402),0,IF(T402&lt;=$T$1,HLOOKUP(U402,Ouderschapsverlof!$S$55:$W$57,3,FALSE),0)))</f>
        <v>0</v>
      </c>
      <c r="Z402" s="6">
        <f>IF(OR(U402=6,U402=7),0,IF(NOT(X402),IF(T402&lt;=$T$1,HLOOKUP(U402,Ouderschapsverlof!$S$55:$W$57,3,FALSE),0),0))</f>
        <v>0</v>
      </c>
      <c r="AB402" s="2">
        <f t="shared" si="146"/>
        <v>400</v>
      </c>
      <c r="AC402">
        <f t="shared" si="138"/>
        <v>7</v>
      </c>
      <c r="AD402" s="2">
        <f t="shared" si="139"/>
        <v>367</v>
      </c>
      <c r="AE402" s="2">
        <f t="shared" si="140"/>
        <v>367</v>
      </c>
      <c r="AF402" s="6" t="b">
        <f t="shared" si="141"/>
        <v>1</v>
      </c>
      <c r="AG402" s="6">
        <f>IF(OR(AC402=6,AC402=7),0,IF(NOT(AF402),0,IF(AB402&lt;=$AB$1,HLOOKUP(AC402,Ouderschapsverlof!$S$67:$W$69,3,FALSE),0)))</f>
        <v>0</v>
      </c>
      <c r="AH402" s="6">
        <f>IF(OR(AC402=6,AC402=7),0,IF(NOT(AF402),IF(AB402&lt;=$AB$1,HLOOKUP(AC402,Ouderschapsverlof!$S$67:$W$69,3,FALSE),0),0))</f>
        <v>0</v>
      </c>
    </row>
    <row r="403" spans="1:34" x14ac:dyDescent="0.3">
      <c r="A403" s="2">
        <f t="shared" si="142"/>
        <v>401</v>
      </c>
      <c r="B403">
        <f t="shared" si="143"/>
        <v>1</v>
      </c>
      <c r="C403" s="2">
        <f t="shared" si="126"/>
        <v>367</v>
      </c>
      <c r="D403" s="2">
        <f t="shared" si="127"/>
        <v>367</v>
      </c>
      <c r="E403" s="6" t="b">
        <f t="shared" si="128"/>
        <v>1</v>
      </c>
      <c r="F403" s="6">
        <f>IF(OR(B403=6,B403=7),0,IF(NOT(E403),0,IF(A403&lt;=$A$1,HLOOKUP(B403,Ouderschapsverlof!$S$28:$W$30,3,FALSE),0)))</f>
        <v>0</v>
      </c>
      <c r="G403" s="6">
        <f>IF(OR(B403=6,B403=7),0,IF(NOT(E403),IF(A403&lt;=$A$1,HLOOKUP(B403,Ouderschapsverlof!$S$28:$W$30,3,FALSE),0),0))</f>
        <v>0</v>
      </c>
      <c r="H403" s="7">
        <f t="shared" si="129"/>
        <v>0</v>
      </c>
      <c r="L403" s="2">
        <f t="shared" si="144"/>
        <v>401</v>
      </c>
      <c r="M403">
        <f t="shared" si="130"/>
        <v>1</v>
      </c>
      <c r="N403" s="2">
        <f t="shared" si="131"/>
        <v>367</v>
      </c>
      <c r="O403" s="2">
        <f t="shared" si="132"/>
        <v>367</v>
      </c>
      <c r="P403" s="6" t="b">
        <f t="shared" si="133"/>
        <v>1</v>
      </c>
      <c r="Q403" s="6">
        <f>IF(OR(M403=6,M403=7),0,IF(NOT(P403),0,IF(L403&lt;=$L$1,HLOOKUP(M403,Ouderschapsverlof!$S$40:$W$43,3,FALSE),0)))</f>
        <v>0</v>
      </c>
      <c r="R403" s="6">
        <f>IF(OR(M403=6,M403=7),0,IF(NOT(P403),IF(L403&lt;=$L$1,HLOOKUP(M403,Ouderschapsverlof!$S$40:$W$43,3,FALSE),0),0))</f>
        <v>0</v>
      </c>
      <c r="T403" s="2">
        <f t="shared" si="145"/>
        <v>401</v>
      </c>
      <c r="U403">
        <f t="shared" si="134"/>
        <v>1</v>
      </c>
      <c r="V403" s="2">
        <f t="shared" si="135"/>
        <v>367</v>
      </c>
      <c r="W403" s="2">
        <f t="shared" si="136"/>
        <v>367</v>
      </c>
      <c r="X403" s="6" t="b">
        <f t="shared" si="137"/>
        <v>1</v>
      </c>
      <c r="Y403" s="6">
        <f>IF(OR(U403=6,U403=7),0,IF(NOT(X403),0,IF(T403&lt;=$T$1,HLOOKUP(U403,Ouderschapsverlof!$S$55:$W$57,3,FALSE),0)))</f>
        <v>0</v>
      </c>
      <c r="Z403" s="6">
        <f>IF(OR(U403=6,U403=7),0,IF(NOT(X403),IF(T403&lt;=$T$1,HLOOKUP(U403,Ouderschapsverlof!$S$55:$W$57,3,FALSE),0),0))</f>
        <v>0</v>
      </c>
      <c r="AB403" s="2">
        <f t="shared" si="146"/>
        <v>401</v>
      </c>
      <c r="AC403">
        <f t="shared" si="138"/>
        <v>1</v>
      </c>
      <c r="AD403" s="2">
        <f t="shared" si="139"/>
        <v>367</v>
      </c>
      <c r="AE403" s="2">
        <f t="shared" si="140"/>
        <v>367</v>
      </c>
      <c r="AF403" s="6" t="b">
        <f t="shared" si="141"/>
        <v>1</v>
      </c>
      <c r="AG403" s="6">
        <f>IF(OR(AC403=6,AC403=7),0,IF(NOT(AF403),0,IF(AB403&lt;=$AB$1,HLOOKUP(AC403,Ouderschapsverlof!$S$67:$W$69,3,FALSE),0)))</f>
        <v>0</v>
      </c>
      <c r="AH403" s="6">
        <f>IF(OR(AC403=6,AC403=7),0,IF(NOT(AF403),IF(AB403&lt;=$AB$1,HLOOKUP(AC403,Ouderschapsverlof!$S$67:$W$69,3,FALSE),0),0))</f>
        <v>0</v>
      </c>
    </row>
    <row r="404" spans="1:34" x14ac:dyDescent="0.3">
      <c r="A404" s="2">
        <f t="shared" si="142"/>
        <v>402</v>
      </c>
      <c r="B404">
        <f t="shared" si="143"/>
        <v>2</v>
      </c>
      <c r="C404" s="2">
        <f t="shared" si="126"/>
        <v>367</v>
      </c>
      <c r="D404" s="2">
        <f t="shared" si="127"/>
        <v>367</v>
      </c>
      <c r="E404" s="6" t="b">
        <f t="shared" si="128"/>
        <v>1</v>
      </c>
      <c r="F404" s="6">
        <f>IF(OR(B404=6,B404=7),0,IF(NOT(E404),0,IF(A404&lt;=$A$1,HLOOKUP(B404,Ouderschapsverlof!$S$28:$W$30,3,FALSE),0)))</f>
        <v>0</v>
      </c>
      <c r="G404" s="6">
        <f>IF(OR(B404=6,B404=7),0,IF(NOT(E404),IF(A404&lt;=$A$1,HLOOKUP(B404,Ouderschapsverlof!$S$28:$W$30,3,FALSE),0),0))</f>
        <v>0</v>
      </c>
      <c r="H404" s="7">
        <f t="shared" si="129"/>
        <v>0</v>
      </c>
      <c r="L404" s="2">
        <f t="shared" si="144"/>
        <v>402</v>
      </c>
      <c r="M404">
        <f t="shared" si="130"/>
        <v>2</v>
      </c>
      <c r="N404" s="2">
        <f t="shared" si="131"/>
        <v>367</v>
      </c>
      <c r="O404" s="2">
        <f t="shared" si="132"/>
        <v>367</v>
      </c>
      <c r="P404" s="6" t="b">
        <f t="shared" si="133"/>
        <v>1</v>
      </c>
      <c r="Q404" s="6">
        <f>IF(OR(M404=6,M404=7),0,IF(NOT(P404),0,IF(L404&lt;=$L$1,HLOOKUP(M404,Ouderschapsverlof!$S$40:$W$43,3,FALSE),0)))</f>
        <v>0</v>
      </c>
      <c r="R404" s="6">
        <f>IF(OR(M404=6,M404=7),0,IF(NOT(P404),IF(L404&lt;=$L$1,HLOOKUP(M404,Ouderschapsverlof!$S$40:$W$43,3,FALSE),0),0))</f>
        <v>0</v>
      </c>
      <c r="T404" s="2">
        <f t="shared" si="145"/>
        <v>402</v>
      </c>
      <c r="U404">
        <f t="shared" si="134"/>
        <v>2</v>
      </c>
      <c r="V404" s="2">
        <f t="shared" si="135"/>
        <v>367</v>
      </c>
      <c r="W404" s="2">
        <f t="shared" si="136"/>
        <v>367</v>
      </c>
      <c r="X404" s="6" t="b">
        <f t="shared" si="137"/>
        <v>1</v>
      </c>
      <c r="Y404" s="6">
        <f>IF(OR(U404=6,U404=7),0,IF(NOT(X404),0,IF(T404&lt;=$T$1,HLOOKUP(U404,Ouderschapsverlof!$S$55:$W$57,3,FALSE),0)))</f>
        <v>0</v>
      </c>
      <c r="Z404" s="6">
        <f>IF(OR(U404=6,U404=7),0,IF(NOT(X404),IF(T404&lt;=$T$1,HLOOKUP(U404,Ouderschapsverlof!$S$55:$W$57,3,FALSE),0),0))</f>
        <v>0</v>
      </c>
      <c r="AB404" s="2">
        <f t="shared" si="146"/>
        <v>402</v>
      </c>
      <c r="AC404">
        <f t="shared" si="138"/>
        <v>2</v>
      </c>
      <c r="AD404" s="2">
        <f t="shared" si="139"/>
        <v>367</v>
      </c>
      <c r="AE404" s="2">
        <f t="shared" si="140"/>
        <v>367</v>
      </c>
      <c r="AF404" s="6" t="b">
        <f t="shared" si="141"/>
        <v>1</v>
      </c>
      <c r="AG404" s="6">
        <f>IF(OR(AC404=6,AC404=7),0,IF(NOT(AF404),0,IF(AB404&lt;=$AB$1,HLOOKUP(AC404,Ouderschapsverlof!$S$67:$W$69,3,FALSE),0)))</f>
        <v>0</v>
      </c>
      <c r="AH404" s="6">
        <f>IF(OR(AC404=6,AC404=7),0,IF(NOT(AF404),IF(AB404&lt;=$AB$1,HLOOKUP(AC404,Ouderschapsverlof!$S$67:$W$69,3,FALSE),0),0))</f>
        <v>0</v>
      </c>
    </row>
    <row r="405" spans="1:34" x14ac:dyDescent="0.3">
      <c r="A405" s="2">
        <f t="shared" si="142"/>
        <v>403</v>
      </c>
      <c r="B405">
        <f t="shared" si="143"/>
        <v>3</v>
      </c>
      <c r="C405" s="2">
        <f t="shared" si="126"/>
        <v>367</v>
      </c>
      <c r="D405" s="2">
        <f t="shared" si="127"/>
        <v>367</v>
      </c>
      <c r="E405" s="6" t="b">
        <f t="shared" si="128"/>
        <v>1</v>
      </c>
      <c r="F405" s="6">
        <f>IF(OR(B405=6,B405=7),0,IF(NOT(E405),0,IF(A405&lt;=$A$1,HLOOKUP(B405,Ouderschapsverlof!$S$28:$W$30,3,FALSE),0)))</f>
        <v>0</v>
      </c>
      <c r="G405" s="6">
        <f>IF(OR(B405=6,B405=7),0,IF(NOT(E405),IF(A405&lt;=$A$1,HLOOKUP(B405,Ouderschapsverlof!$S$28:$W$30,3,FALSE),0),0))</f>
        <v>0</v>
      </c>
      <c r="H405" s="7">
        <f t="shared" si="129"/>
        <v>0</v>
      </c>
      <c r="L405" s="2">
        <f t="shared" si="144"/>
        <v>403</v>
      </c>
      <c r="M405">
        <f t="shared" si="130"/>
        <v>3</v>
      </c>
      <c r="N405" s="2">
        <f t="shared" si="131"/>
        <v>367</v>
      </c>
      <c r="O405" s="2">
        <f t="shared" si="132"/>
        <v>367</v>
      </c>
      <c r="P405" s="6" t="b">
        <f t="shared" si="133"/>
        <v>1</v>
      </c>
      <c r="Q405" s="6">
        <f>IF(OR(M405=6,M405=7),0,IF(NOT(P405),0,IF(L405&lt;=$L$1,HLOOKUP(M405,Ouderschapsverlof!$S$40:$W$43,3,FALSE),0)))</f>
        <v>0</v>
      </c>
      <c r="R405" s="6">
        <f>IF(OR(M405=6,M405=7),0,IF(NOT(P405),IF(L405&lt;=$L$1,HLOOKUP(M405,Ouderschapsverlof!$S$40:$W$43,3,FALSE),0),0))</f>
        <v>0</v>
      </c>
      <c r="T405" s="2">
        <f t="shared" si="145"/>
        <v>403</v>
      </c>
      <c r="U405">
        <f t="shared" si="134"/>
        <v>3</v>
      </c>
      <c r="V405" s="2">
        <f t="shared" si="135"/>
        <v>367</v>
      </c>
      <c r="W405" s="2">
        <f t="shared" si="136"/>
        <v>367</v>
      </c>
      <c r="X405" s="6" t="b">
        <f t="shared" si="137"/>
        <v>1</v>
      </c>
      <c r="Y405" s="6">
        <f>IF(OR(U405=6,U405=7),0,IF(NOT(X405),0,IF(T405&lt;=$T$1,HLOOKUP(U405,Ouderschapsverlof!$S$55:$W$57,3,FALSE),0)))</f>
        <v>0</v>
      </c>
      <c r="Z405" s="6">
        <f>IF(OR(U405=6,U405=7),0,IF(NOT(X405),IF(T405&lt;=$T$1,HLOOKUP(U405,Ouderschapsverlof!$S$55:$W$57,3,FALSE),0),0))</f>
        <v>0</v>
      </c>
      <c r="AB405" s="2">
        <f t="shared" si="146"/>
        <v>403</v>
      </c>
      <c r="AC405">
        <f t="shared" si="138"/>
        <v>3</v>
      </c>
      <c r="AD405" s="2">
        <f t="shared" si="139"/>
        <v>367</v>
      </c>
      <c r="AE405" s="2">
        <f t="shared" si="140"/>
        <v>367</v>
      </c>
      <c r="AF405" s="6" t="b">
        <f t="shared" si="141"/>
        <v>1</v>
      </c>
      <c r="AG405" s="6">
        <f>IF(OR(AC405=6,AC405=7),0,IF(NOT(AF405),0,IF(AB405&lt;=$AB$1,HLOOKUP(AC405,Ouderschapsverlof!$S$67:$W$69,3,FALSE),0)))</f>
        <v>0</v>
      </c>
      <c r="AH405" s="6">
        <f>IF(OR(AC405=6,AC405=7),0,IF(NOT(AF405),IF(AB405&lt;=$AB$1,HLOOKUP(AC405,Ouderschapsverlof!$S$67:$W$69,3,FALSE),0),0))</f>
        <v>0</v>
      </c>
    </row>
    <row r="406" spans="1:34" x14ac:dyDescent="0.3">
      <c r="A406" s="2">
        <f t="shared" si="142"/>
        <v>404</v>
      </c>
      <c r="B406">
        <f t="shared" si="143"/>
        <v>4</v>
      </c>
      <c r="C406" s="2">
        <f t="shared" si="126"/>
        <v>367</v>
      </c>
      <c r="D406" s="2">
        <f t="shared" si="127"/>
        <v>367</v>
      </c>
      <c r="E406" s="6" t="b">
        <f t="shared" si="128"/>
        <v>1</v>
      </c>
      <c r="F406" s="6">
        <f>IF(OR(B406=6,B406=7),0,IF(NOT(E406),0,IF(A406&lt;=$A$1,HLOOKUP(B406,Ouderschapsverlof!$S$28:$W$30,3,FALSE),0)))</f>
        <v>0</v>
      </c>
      <c r="G406" s="6">
        <f>IF(OR(B406=6,B406=7),0,IF(NOT(E406),IF(A406&lt;=$A$1,HLOOKUP(B406,Ouderschapsverlof!$S$28:$W$30,3,FALSE),0),0))</f>
        <v>0</v>
      </c>
      <c r="H406" s="7">
        <f t="shared" si="129"/>
        <v>0</v>
      </c>
      <c r="L406" s="2">
        <f t="shared" si="144"/>
        <v>404</v>
      </c>
      <c r="M406">
        <f t="shared" si="130"/>
        <v>4</v>
      </c>
      <c r="N406" s="2">
        <f t="shared" si="131"/>
        <v>367</v>
      </c>
      <c r="O406" s="2">
        <f t="shared" si="132"/>
        <v>367</v>
      </c>
      <c r="P406" s="6" t="b">
        <f t="shared" si="133"/>
        <v>1</v>
      </c>
      <c r="Q406" s="6">
        <f>IF(OR(M406=6,M406=7),0,IF(NOT(P406),0,IF(L406&lt;=$L$1,HLOOKUP(M406,Ouderschapsverlof!$S$40:$W$43,3,FALSE),0)))</f>
        <v>0</v>
      </c>
      <c r="R406" s="6">
        <f>IF(OR(M406=6,M406=7),0,IF(NOT(P406),IF(L406&lt;=$L$1,HLOOKUP(M406,Ouderschapsverlof!$S$40:$W$43,3,FALSE),0),0))</f>
        <v>0</v>
      </c>
      <c r="T406" s="2">
        <f t="shared" si="145"/>
        <v>404</v>
      </c>
      <c r="U406">
        <f t="shared" si="134"/>
        <v>4</v>
      </c>
      <c r="V406" s="2">
        <f t="shared" si="135"/>
        <v>367</v>
      </c>
      <c r="W406" s="2">
        <f t="shared" si="136"/>
        <v>367</v>
      </c>
      <c r="X406" s="6" t="b">
        <f t="shared" si="137"/>
        <v>1</v>
      </c>
      <c r="Y406" s="6">
        <f>IF(OR(U406=6,U406=7),0,IF(NOT(X406),0,IF(T406&lt;=$T$1,HLOOKUP(U406,Ouderschapsverlof!$S$55:$W$57,3,FALSE),0)))</f>
        <v>0</v>
      </c>
      <c r="Z406" s="6">
        <f>IF(OR(U406=6,U406=7),0,IF(NOT(X406),IF(T406&lt;=$T$1,HLOOKUP(U406,Ouderschapsverlof!$S$55:$W$57,3,FALSE),0),0))</f>
        <v>0</v>
      </c>
      <c r="AB406" s="2">
        <f t="shared" si="146"/>
        <v>404</v>
      </c>
      <c r="AC406">
        <f t="shared" si="138"/>
        <v>4</v>
      </c>
      <c r="AD406" s="2">
        <f t="shared" si="139"/>
        <v>367</v>
      </c>
      <c r="AE406" s="2">
        <f t="shared" si="140"/>
        <v>367</v>
      </c>
      <c r="AF406" s="6" t="b">
        <f t="shared" si="141"/>
        <v>1</v>
      </c>
      <c r="AG406" s="6">
        <f>IF(OR(AC406=6,AC406=7),0,IF(NOT(AF406),0,IF(AB406&lt;=$AB$1,HLOOKUP(AC406,Ouderschapsverlof!$S$67:$W$69,3,FALSE),0)))</f>
        <v>0</v>
      </c>
      <c r="AH406" s="6">
        <f>IF(OR(AC406=6,AC406=7),0,IF(NOT(AF406),IF(AB406&lt;=$AB$1,HLOOKUP(AC406,Ouderschapsverlof!$S$67:$W$69,3,FALSE),0),0))</f>
        <v>0</v>
      </c>
    </row>
    <row r="407" spans="1:34" x14ac:dyDescent="0.3">
      <c r="A407" s="2">
        <f t="shared" si="142"/>
        <v>405</v>
      </c>
      <c r="B407">
        <f t="shared" si="143"/>
        <v>5</v>
      </c>
      <c r="C407" s="2">
        <f t="shared" si="126"/>
        <v>367</v>
      </c>
      <c r="D407" s="2">
        <f t="shared" si="127"/>
        <v>367</v>
      </c>
      <c r="E407" s="6" t="b">
        <f t="shared" si="128"/>
        <v>1</v>
      </c>
      <c r="F407" s="6">
        <f>IF(OR(B407=6,B407=7),0,IF(NOT(E407),0,IF(A407&lt;=$A$1,HLOOKUP(B407,Ouderschapsverlof!$S$28:$W$30,3,FALSE),0)))</f>
        <v>0</v>
      </c>
      <c r="G407" s="6">
        <f>IF(OR(B407=6,B407=7),0,IF(NOT(E407),IF(A407&lt;=$A$1,HLOOKUP(B407,Ouderschapsverlof!$S$28:$W$30,3,FALSE),0),0))</f>
        <v>0</v>
      </c>
      <c r="H407" s="7">
        <f t="shared" si="129"/>
        <v>0</v>
      </c>
      <c r="L407" s="2">
        <f t="shared" si="144"/>
        <v>405</v>
      </c>
      <c r="M407">
        <f t="shared" si="130"/>
        <v>5</v>
      </c>
      <c r="N407" s="2">
        <f t="shared" si="131"/>
        <v>367</v>
      </c>
      <c r="O407" s="2">
        <f t="shared" si="132"/>
        <v>367</v>
      </c>
      <c r="P407" s="6" t="b">
        <f t="shared" si="133"/>
        <v>1</v>
      </c>
      <c r="Q407" s="6">
        <f>IF(OR(M407=6,M407=7),0,IF(NOT(P407),0,IF(L407&lt;=$L$1,HLOOKUP(M407,Ouderschapsverlof!$S$40:$W$43,3,FALSE),0)))</f>
        <v>0</v>
      </c>
      <c r="R407" s="6">
        <f>IF(OR(M407=6,M407=7),0,IF(NOT(P407),IF(L407&lt;=$L$1,HLOOKUP(M407,Ouderschapsverlof!$S$40:$W$43,3,FALSE),0),0))</f>
        <v>0</v>
      </c>
      <c r="T407" s="2">
        <f t="shared" si="145"/>
        <v>405</v>
      </c>
      <c r="U407">
        <f t="shared" si="134"/>
        <v>5</v>
      </c>
      <c r="V407" s="2">
        <f t="shared" si="135"/>
        <v>367</v>
      </c>
      <c r="W407" s="2">
        <f t="shared" si="136"/>
        <v>367</v>
      </c>
      <c r="X407" s="6" t="b">
        <f t="shared" si="137"/>
        <v>1</v>
      </c>
      <c r="Y407" s="6">
        <f>IF(OR(U407=6,U407=7),0,IF(NOT(X407),0,IF(T407&lt;=$T$1,HLOOKUP(U407,Ouderschapsverlof!$S$55:$W$57,3,FALSE),0)))</f>
        <v>0</v>
      </c>
      <c r="Z407" s="6">
        <f>IF(OR(U407=6,U407=7),0,IF(NOT(X407),IF(T407&lt;=$T$1,HLOOKUP(U407,Ouderschapsverlof!$S$55:$W$57,3,FALSE),0),0))</f>
        <v>0</v>
      </c>
      <c r="AB407" s="2">
        <f t="shared" si="146"/>
        <v>405</v>
      </c>
      <c r="AC407">
        <f t="shared" si="138"/>
        <v>5</v>
      </c>
      <c r="AD407" s="2">
        <f t="shared" si="139"/>
        <v>367</v>
      </c>
      <c r="AE407" s="2">
        <f t="shared" si="140"/>
        <v>367</v>
      </c>
      <c r="AF407" s="6" t="b">
        <f t="shared" si="141"/>
        <v>1</v>
      </c>
      <c r="AG407" s="6">
        <f>IF(OR(AC407=6,AC407=7),0,IF(NOT(AF407),0,IF(AB407&lt;=$AB$1,HLOOKUP(AC407,Ouderschapsverlof!$S$67:$W$69,3,FALSE),0)))</f>
        <v>0</v>
      </c>
      <c r="AH407" s="6">
        <f>IF(OR(AC407=6,AC407=7),0,IF(NOT(AF407),IF(AB407&lt;=$AB$1,HLOOKUP(AC407,Ouderschapsverlof!$S$67:$W$69,3,FALSE),0),0))</f>
        <v>0</v>
      </c>
    </row>
    <row r="408" spans="1:34" x14ac:dyDescent="0.3">
      <c r="A408" s="2">
        <f t="shared" si="142"/>
        <v>406</v>
      </c>
      <c r="B408">
        <f t="shared" si="143"/>
        <v>6</v>
      </c>
      <c r="C408" s="2">
        <f t="shared" si="126"/>
        <v>367</v>
      </c>
      <c r="D408" s="2">
        <f t="shared" si="127"/>
        <v>367</v>
      </c>
      <c r="E408" s="6" t="b">
        <f t="shared" si="128"/>
        <v>1</v>
      </c>
      <c r="F408" s="6">
        <f>IF(OR(B408=6,B408=7),0,IF(NOT(E408),0,IF(A408&lt;=$A$1,HLOOKUP(B408,Ouderschapsverlof!$S$28:$W$30,3,FALSE),0)))</f>
        <v>0</v>
      </c>
      <c r="G408" s="6">
        <f>IF(OR(B408=6,B408=7),0,IF(NOT(E408),IF(A408&lt;=$A$1,HLOOKUP(B408,Ouderschapsverlof!$S$28:$W$30,3,FALSE),0),0))</f>
        <v>0</v>
      </c>
      <c r="H408" s="7">
        <f t="shared" si="129"/>
        <v>0</v>
      </c>
      <c r="L408" s="2">
        <f t="shared" si="144"/>
        <v>406</v>
      </c>
      <c r="M408">
        <f t="shared" si="130"/>
        <v>6</v>
      </c>
      <c r="N408" s="2">
        <f t="shared" si="131"/>
        <v>367</v>
      </c>
      <c r="O408" s="2">
        <f t="shared" si="132"/>
        <v>367</v>
      </c>
      <c r="P408" s="6" t="b">
        <f t="shared" si="133"/>
        <v>1</v>
      </c>
      <c r="Q408" s="6">
        <f>IF(OR(M408=6,M408=7),0,IF(NOT(P408),0,IF(L408&lt;=$L$1,HLOOKUP(M408,Ouderschapsverlof!$S$40:$W$43,3,FALSE),0)))</f>
        <v>0</v>
      </c>
      <c r="R408" s="6">
        <f>IF(OR(M408=6,M408=7),0,IF(NOT(P408),IF(L408&lt;=$L$1,HLOOKUP(M408,Ouderschapsverlof!$S$40:$W$43,3,FALSE),0),0))</f>
        <v>0</v>
      </c>
      <c r="T408" s="2">
        <f t="shared" si="145"/>
        <v>406</v>
      </c>
      <c r="U408">
        <f t="shared" si="134"/>
        <v>6</v>
      </c>
      <c r="V408" s="2">
        <f t="shared" si="135"/>
        <v>367</v>
      </c>
      <c r="W408" s="2">
        <f t="shared" si="136"/>
        <v>367</v>
      </c>
      <c r="X408" s="6" t="b">
        <f t="shared" si="137"/>
        <v>1</v>
      </c>
      <c r="Y408" s="6">
        <f>IF(OR(U408=6,U408=7),0,IF(NOT(X408),0,IF(T408&lt;=$T$1,HLOOKUP(U408,Ouderschapsverlof!$S$55:$W$57,3,FALSE),0)))</f>
        <v>0</v>
      </c>
      <c r="Z408" s="6">
        <f>IF(OR(U408=6,U408=7),0,IF(NOT(X408),IF(T408&lt;=$T$1,HLOOKUP(U408,Ouderschapsverlof!$S$55:$W$57,3,FALSE),0),0))</f>
        <v>0</v>
      </c>
      <c r="AB408" s="2">
        <f t="shared" si="146"/>
        <v>406</v>
      </c>
      <c r="AC408">
        <f t="shared" si="138"/>
        <v>6</v>
      </c>
      <c r="AD408" s="2">
        <f t="shared" si="139"/>
        <v>367</v>
      </c>
      <c r="AE408" s="2">
        <f t="shared" si="140"/>
        <v>367</v>
      </c>
      <c r="AF408" s="6" t="b">
        <f t="shared" si="141"/>
        <v>1</v>
      </c>
      <c r="AG408" s="6">
        <f>IF(OR(AC408=6,AC408=7),0,IF(NOT(AF408),0,IF(AB408&lt;=$AB$1,HLOOKUP(AC408,Ouderschapsverlof!$S$67:$W$69,3,FALSE),0)))</f>
        <v>0</v>
      </c>
      <c r="AH408" s="6">
        <f>IF(OR(AC408=6,AC408=7),0,IF(NOT(AF408),IF(AB408&lt;=$AB$1,HLOOKUP(AC408,Ouderschapsverlof!$S$67:$W$69,3,FALSE),0),0))</f>
        <v>0</v>
      </c>
    </row>
    <row r="409" spans="1:34" x14ac:dyDescent="0.3">
      <c r="A409" s="2">
        <f t="shared" si="142"/>
        <v>407</v>
      </c>
      <c r="B409">
        <f t="shared" si="143"/>
        <v>7</v>
      </c>
      <c r="C409" s="2">
        <f t="shared" si="126"/>
        <v>367</v>
      </c>
      <c r="D409" s="2">
        <f t="shared" si="127"/>
        <v>367</v>
      </c>
      <c r="E409" s="6" t="b">
        <f t="shared" si="128"/>
        <v>1</v>
      </c>
      <c r="F409" s="6">
        <f>IF(OR(B409=6,B409=7),0,IF(NOT(E409),0,IF(A409&lt;=$A$1,HLOOKUP(B409,Ouderschapsverlof!$S$28:$W$30,3,FALSE),0)))</f>
        <v>0</v>
      </c>
      <c r="G409" s="6">
        <f>IF(OR(B409=6,B409=7),0,IF(NOT(E409),IF(A409&lt;=$A$1,HLOOKUP(B409,Ouderschapsverlof!$S$28:$W$30,3,FALSE),0),0))</f>
        <v>0</v>
      </c>
      <c r="H409" s="7">
        <f t="shared" si="129"/>
        <v>0</v>
      </c>
      <c r="L409" s="2">
        <f t="shared" si="144"/>
        <v>407</v>
      </c>
      <c r="M409">
        <f t="shared" si="130"/>
        <v>7</v>
      </c>
      <c r="N409" s="2">
        <f t="shared" si="131"/>
        <v>367</v>
      </c>
      <c r="O409" s="2">
        <f t="shared" si="132"/>
        <v>367</v>
      </c>
      <c r="P409" s="6" t="b">
        <f t="shared" si="133"/>
        <v>1</v>
      </c>
      <c r="Q409" s="6">
        <f>IF(OR(M409=6,M409=7),0,IF(NOT(P409),0,IF(L409&lt;=$L$1,HLOOKUP(M409,Ouderschapsverlof!$S$40:$W$43,3,FALSE),0)))</f>
        <v>0</v>
      </c>
      <c r="R409" s="6">
        <f>IF(OR(M409=6,M409=7),0,IF(NOT(P409),IF(L409&lt;=$L$1,HLOOKUP(M409,Ouderschapsverlof!$S$40:$W$43,3,FALSE),0),0))</f>
        <v>0</v>
      </c>
      <c r="T409" s="2">
        <f t="shared" si="145"/>
        <v>407</v>
      </c>
      <c r="U409">
        <f t="shared" si="134"/>
        <v>7</v>
      </c>
      <c r="V409" s="2">
        <f t="shared" si="135"/>
        <v>367</v>
      </c>
      <c r="W409" s="2">
        <f t="shared" si="136"/>
        <v>367</v>
      </c>
      <c r="X409" s="6" t="b">
        <f t="shared" si="137"/>
        <v>1</v>
      </c>
      <c r="Y409" s="6">
        <f>IF(OR(U409=6,U409=7),0,IF(NOT(X409),0,IF(T409&lt;=$T$1,HLOOKUP(U409,Ouderschapsverlof!$S$55:$W$57,3,FALSE),0)))</f>
        <v>0</v>
      </c>
      <c r="Z409" s="6">
        <f>IF(OR(U409=6,U409=7),0,IF(NOT(X409),IF(T409&lt;=$T$1,HLOOKUP(U409,Ouderschapsverlof!$S$55:$W$57,3,FALSE),0),0))</f>
        <v>0</v>
      </c>
      <c r="AB409" s="2">
        <f t="shared" si="146"/>
        <v>407</v>
      </c>
      <c r="AC409">
        <f t="shared" si="138"/>
        <v>7</v>
      </c>
      <c r="AD409" s="2">
        <f t="shared" si="139"/>
        <v>367</v>
      </c>
      <c r="AE409" s="2">
        <f t="shared" si="140"/>
        <v>367</v>
      </c>
      <c r="AF409" s="6" t="b">
        <f t="shared" si="141"/>
        <v>1</v>
      </c>
      <c r="AG409" s="6">
        <f>IF(OR(AC409=6,AC409=7),0,IF(NOT(AF409),0,IF(AB409&lt;=$AB$1,HLOOKUP(AC409,Ouderschapsverlof!$S$67:$W$69,3,FALSE),0)))</f>
        <v>0</v>
      </c>
      <c r="AH409" s="6">
        <f>IF(OR(AC409=6,AC409=7),0,IF(NOT(AF409),IF(AB409&lt;=$AB$1,HLOOKUP(AC409,Ouderschapsverlof!$S$67:$W$69,3,FALSE),0),0))</f>
        <v>0</v>
      </c>
    </row>
    <row r="410" spans="1:34" x14ac:dyDescent="0.3">
      <c r="A410" s="2">
        <f t="shared" si="142"/>
        <v>408</v>
      </c>
      <c r="B410">
        <f t="shared" si="143"/>
        <v>1</v>
      </c>
      <c r="C410" s="2">
        <f t="shared" si="126"/>
        <v>367</v>
      </c>
      <c r="D410" s="2">
        <f t="shared" si="127"/>
        <v>367</v>
      </c>
      <c r="E410" s="6" t="b">
        <f t="shared" si="128"/>
        <v>1</v>
      </c>
      <c r="F410" s="6">
        <f>IF(OR(B410=6,B410=7),0,IF(NOT(E410),0,IF(A410&lt;=$A$1,HLOOKUP(B410,Ouderschapsverlof!$S$28:$W$30,3,FALSE),0)))</f>
        <v>0</v>
      </c>
      <c r="G410" s="6">
        <f>IF(OR(B410=6,B410=7),0,IF(NOT(E410),IF(A410&lt;=$A$1,HLOOKUP(B410,Ouderschapsverlof!$S$28:$W$30,3,FALSE),0),0))</f>
        <v>0</v>
      </c>
      <c r="H410" s="7">
        <f t="shared" si="129"/>
        <v>0</v>
      </c>
      <c r="L410" s="2">
        <f t="shared" si="144"/>
        <v>408</v>
      </c>
      <c r="M410">
        <f t="shared" si="130"/>
        <v>1</v>
      </c>
      <c r="N410" s="2">
        <f t="shared" si="131"/>
        <v>367</v>
      </c>
      <c r="O410" s="2">
        <f t="shared" si="132"/>
        <v>367</v>
      </c>
      <c r="P410" s="6" t="b">
        <f t="shared" si="133"/>
        <v>1</v>
      </c>
      <c r="Q410" s="6">
        <f>IF(OR(M410=6,M410=7),0,IF(NOT(P410),0,IF(L410&lt;=$L$1,HLOOKUP(M410,Ouderschapsverlof!$S$40:$W$43,3,FALSE),0)))</f>
        <v>0</v>
      </c>
      <c r="R410" s="6">
        <f>IF(OR(M410=6,M410=7),0,IF(NOT(P410),IF(L410&lt;=$L$1,HLOOKUP(M410,Ouderschapsverlof!$S$40:$W$43,3,FALSE),0),0))</f>
        <v>0</v>
      </c>
      <c r="T410" s="2">
        <f t="shared" si="145"/>
        <v>408</v>
      </c>
      <c r="U410">
        <f t="shared" si="134"/>
        <v>1</v>
      </c>
      <c r="V410" s="2">
        <f t="shared" si="135"/>
        <v>367</v>
      </c>
      <c r="W410" s="2">
        <f t="shared" si="136"/>
        <v>367</v>
      </c>
      <c r="X410" s="6" t="b">
        <f t="shared" si="137"/>
        <v>1</v>
      </c>
      <c r="Y410" s="6">
        <f>IF(OR(U410=6,U410=7),0,IF(NOT(X410),0,IF(T410&lt;=$T$1,HLOOKUP(U410,Ouderschapsverlof!$S$55:$W$57,3,FALSE),0)))</f>
        <v>0</v>
      </c>
      <c r="Z410" s="6">
        <f>IF(OR(U410=6,U410=7),0,IF(NOT(X410),IF(T410&lt;=$T$1,HLOOKUP(U410,Ouderschapsverlof!$S$55:$W$57,3,FALSE),0),0))</f>
        <v>0</v>
      </c>
      <c r="AB410" s="2">
        <f t="shared" si="146"/>
        <v>408</v>
      </c>
      <c r="AC410">
        <f t="shared" si="138"/>
        <v>1</v>
      </c>
      <c r="AD410" s="2">
        <f t="shared" si="139"/>
        <v>367</v>
      </c>
      <c r="AE410" s="2">
        <f t="shared" si="140"/>
        <v>367</v>
      </c>
      <c r="AF410" s="6" t="b">
        <f t="shared" si="141"/>
        <v>1</v>
      </c>
      <c r="AG410" s="6">
        <f>IF(OR(AC410=6,AC410=7),0,IF(NOT(AF410),0,IF(AB410&lt;=$AB$1,HLOOKUP(AC410,Ouderschapsverlof!$S$67:$W$69,3,FALSE),0)))</f>
        <v>0</v>
      </c>
      <c r="AH410" s="6">
        <f>IF(OR(AC410=6,AC410=7),0,IF(NOT(AF410),IF(AB410&lt;=$AB$1,HLOOKUP(AC410,Ouderschapsverlof!$S$67:$W$69,3,FALSE),0),0))</f>
        <v>0</v>
      </c>
    </row>
    <row r="411" spans="1:34" x14ac:dyDescent="0.3">
      <c r="A411" s="2">
        <f t="shared" si="142"/>
        <v>409</v>
      </c>
      <c r="B411">
        <f t="shared" si="143"/>
        <v>2</v>
      </c>
      <c r="C411" s="2">
        <f t="shared" si="126"/>
        <v>367</v>
      </c>
      <c r="D411" s="2">
        <f t="shared" si="127"/>
        <v>367</v>
      </c>
      <c r="E411" s="6" t="b">
        <f t="shared" si="128"/>
        <v>1</v>
      </c>
      <c r="F411" s="6">
        <f>IF(OR(B411=6,B411=7),0,IF(NOT(E411),0,IF(A411&lt;=$A$1,HLOOKUP(B411,Ouderschapsverlof!$S$28:$W$30,3,FALSE),0)))</f>
        <v>0</v>
      </c>
      <c r="G411" s="6">
        <f>IF(OR(B411=6,B411=7),0,IF(NOT(E411),IF(A411&lt;=$A$1,HLOOKUP(B411,Ouderschapsverlof!$S$28:$W$30,3,FALSE),0),0))</f>
        <v>0</v>
      </c>
      <c r="H411" s="7">
        <f t="shared" si="129"/>
        <v>0</v>
      </c>
      <c r="L411" s="2">
        <f t="shared" si="144"/>
        <v>409</v>
      </c>
      <c r="M411">
        <f t="shared" si="130"/>
        <v>2</v>
      </c>
      <c r="N411" s="2">
        <f t="shared" si="131"/>
        <v>367</v>
      </c>
      <c r="O411" s="2">
        <f t="shared" si="132"/>
        <v>367</v>
      </c>
      <c r="P411" s="6" t="b">
        <f t="shared" si="133"/>
        <v>1</v>
      </c>
      <c r="Q411" s="6">
        <f>IF(OR(M411=6,M411=7),0,IF(NOT(P411),0,IF(L411&lt;=$L$1,HLOOKUP(M411,Ouderschapsverlof!$S$40:$W$43,3,FALSE),0)))</f>
        <v>0</v>
      </c>
      <c r="R411" s="6">
        <f>IF(OR(M411=6,M411=7),0,IF(NOT(P411),IF(L411&lt;=$L$1,HLOOKUP(M411,Ouderschapsverlof!$S$40:$W$43,3,FALSE),0),0))</f>
        <v>0</v>
      </c>
      <c r="T411" s="2">
        <f t="shared" si="145"/>
        <v>409</v>
      </c>
      <c r="U411">
        <f t="shared" si="134"/>
        <v>2</v>
      </c>
      <c r="V411" s="2">
        <f t="shared" si="135"/>
        <v>367</v>
      </c>
      <c r="W411" s="2">
        <f t="shared" si="136"/>
        <v>367</v>
      </c>
      <c r="X411" s="6" t="b">
        <f t="shared" si="137"/>
        <v>1</v>
      </c>
      <c r="Y411" s="6">
        <f>IF(OR(U411=6,U411=7),0,IF(NOT(X411),0,IF(T411&lt;=$T$1,HLOOKUP(U411,Ouderschapsverlof!$S$55:$W$57,3,FALSE),0)))</f>
        <v>0</v>
      </c>
      <c r="Z411" s="6">
        <f>IF(OR(U411=6,U411=7),0,IF(NOT(X411),IF(T411&lt;=$T$1,HLOOKUP(U411,Ouderschapsverlof!$S$55:$W$57,3,FALSE),0),0))</f>
        <v>0</v>
      </c>
      <c r="AB411" s="2">
        <f t="shared" si="146"/>
        <v>409</v>
      </c>
      <c r="AC411">
        <f t="shared" si="138"/>
        <v>2</v>
      </c>
      <c r="AD411" s="2">
        <f t="shared" si="139"/>
        <v>367</v>
      </c>
      <c r="AE411" s="2">
        <f t="shared" si="140"/>
        <v>367</v>
      </c>
      <c r="AF411" s="6" t="b">
        <f t="shared" si="141"/>
        <v>1</v>
      </c>
      <c r="AG411" s="6">
        <f>IF(OR(AC411=6,AC411=7),0,IF(NOT(AF411),0,IF(AB411&lt;=$AB$1,HLOOKUP(AC411,Ouderschapsverlof!$S$67:$W$69,3,FALSE),0)))</f>
        <v>0</v>
      </c>
      <c r="AH411" s="6">
        <f>IF(OR(AC411=6,AC411=7),0,IF(NOT(AF411),IF(AB411&lt;=$AB$1,HLOOKUP(AC411,Ouderschapsverlof!$S$67:$W$69,3,FALSE),0),0))</f>
        <v>0</v>
      </c>
    </row>
    <row r="412" spans="1:34" x14ac:dyDescent="0.3">
      <c r="A412" s="2">
        <f t="shared" si="142"/>
        <v>410</v>
      </c>
      <c r="B412">
        <f t="shared" si="143"/>
        <v>3</v>
      </c>
      <c r="C412" s="2">
        <f t="shared" si="126"/>
        <v>367</v>
      </c>
      <c r="D412" s="2">
        <f t="shared" si="127"/>
        <v>367</v>
      </c>
      <c r="E412" s="6" t="b">
        <f t="shared" si="128"/>
        <v>1</v>
      </c>
      <c r="F412" s="6">
        <f>IF(OR(B412=6,B412=7),0,IF(NOT(E412),0,IF(A412&lt;=$A$1,HLOOKUP(B412,Ouderschapsverlof!$S$28:$W$30,3,FALSE),0)))</f>
        <v>0</v>
      </c>
      <c r="G412" s="6">
        <f>IF(OR(B412=6,B412=7),0,IF(NOT(E412),IF(A412&lt;=$A$1,HLOOKUP(B412,Ouderschapsverlof!$S$28:$W$30,3,FALSE),0),0))</f>
        <v>0</v>
      </c>
      <c r="H412" s="7">
        <f t="shared" si="129"/>
        <v>0</v>
      </c>
      <c r="L412" s="2">
        <f t="shared" si="144"/>
        <v>410</v>
      </c>
      <c r="M412">
        <f t="shared" si="130"/>
        <v>3</v>
      </c>
      <c r="N412" s="2">
        <f t="shared" si="131"/>
        <v>367</v>
      </c>
      <c r="O412" s="2">
        <f t="shared" si="132"/>
        <v>367</v>
      </c>
      <c r="P412" s="6" t="b">
        <f t="shared" si="133"/>
        <v>1</v>
      </c>
      <c r="Q412" s="6">
        <f>IF(OR(M412=6,M412=7),0,IF(NOT(P412),0,IF(L412&lt;=$L$1,HLOOKUP(M412,Ouderschapsverlof!$S$40:$W$43,3,FALSE),0)))</f>
        <v>0</v>
      </c>
      <c r="R412" s="6">
        <f>IF(OR(M412=6,M412=7),0,IF(NOT(P412),IF(L412&lt;=$L$1,HLOOKUP(M412,Ouderschapsverlof!$S$40:$W$43,3,FALSE),0),0))</f>
        <v>0</v>
      </c>
      <c r="T412" s="2">
        <f t="shared" si="145"/>
        <v>410</v>
      </c>
      <c r="U412">
        <f t="shared" si="134"/>
        <v>3</v>
      </c>
      <c r="V412" s="2">
        <f t="shared" si="135"/>
        <v>367</v>
      </c>
      <c r="W412" s="2">
        <f t="shared" si="136"/>
        <v>367</v>
      </c>
      <c r="X412" s="6" t="b">
        <f t="shared" si="137"/>
        <v>1</v>
      </c>
      <c r="Y412" s="6">
        <f>IF(OR(U412=6,U412=7),0,IF(NOT(X412),0,IF(T412&lt;=$T$1,HLOOKUP(U412,Ouderschapsverlof!$S$55:$W$57,3,FALSE),0)))</f>
        <v>0</v>
      </c>
      <c r="Z412" s="6">
        <f>IF(OR(U412=6,U412=7),0,IF(NOT(X412),IF(T412&lt;=$T$1,HLOOKUP(U412,Ouderschapsverlof!$S$55:$W$57,3,FALSE),0),0))</f>
        <v>0</v>
      </c>
      <c r="AB412" s="2">
        <f t="shared" si="146"/>
        <v>410</v>
      </c>
      <c r="AC412">
        <f t="shared" si="138"/>
        <v>3</v>
      </c>
      <c r="AD412" s="2">
        <f t="shared" si="139"/>
        <v>367</v>
      </c>
      <c r="AE412" s="2">
        <f t="shared" si="140"/>
        <v>367</v>
      </c>
      <c r="AF412" s="6" t="b">
        <f t="shared" si="141"/>
        <v>1</v>
      </c>
      <c r="AG412" s="6">
        <f>IF(OR(AC412=6,AC412=7),0,IF(NOT(AF412),0,IF(AB412&lt;=$AB$1,HLOOKUP(AC412,Ouderschapsverlof!$S$67:$W$69,3,FALSE),0)))</f>
        <v>0</v>
      </c>
      <c r="AH412" s="6">
        <f>IF(OR(AC412=6,AC412=7),0,IF(NOT(AF412),IF(AB412&lt;=$AB$1,HLOOKUP(AC412,Ouderschapsverlof!$S$67:$W$69,3,FALSE),0),0))</f>
        <v>0</v>
      </c>
    </row>
    <row r="413" spans="1:34" x14ac:dyDescent="0.3">
      <c r="A413" s="2">
        <f t="shared" si="142"/>
        <v>411</v>
      </c>
      <c r="B413">
        <f t="shared" si="143"/>
        <v>4</v>
      </c>
      <c r="C413" s="2">
        <f t="shared" si="126"/>
        <v>367</v>
      </c>
      <c r="D413" s="2">
        <f t="shared" si="127"/>
        <v>367</v>
      </c>
      <c r="E413" s="6" t="b">
        <f t="shared" si="128"/>
        <v>1</v>
      </c>
      <c r="F413" s="6">
        <f>IF(OR(B413=6,B413=7),0,IF(NOT(E413),0,IF(A413&lt;=$A$1,HLOOKUP(B413,Ouderschapsverlof!$S$28:$W$30,3,FALSE),0)))</f>
        <v>0</v>
      </c>
      <c r="G413" s="6">
        <f>IF(OR(B413=6,B413=7),0,IF(NOT(E413),IF(A413&lt;=$A$1,HLOOKUP(B413,Ouderschapsverlof!$S$28:$W$30,3,FALSE),0),0))</f>
        <v>0</v>
      </c>
      <c r="H413" s="7">
        <f t="shared" si="129"/>
        <v>0</v>
      </c>
      <c r="L413" s="2">
        <f t="shared" si="144"/>
        <v>411</v>
      </c>
      <c r="M413">
        <f t="shared" si="130"/>
        <v>4</v>
      </c>
      <c r="N413" s="2">
        <f t="shared" si="131"/>
        <v>367</v>
      </c>
      <c r="O413" s="2">
        <f t="shared" si="132"/>
        <v>367</v>
      </c>
      <c r="P413" s="6" t="b">
        <f t="shared" si="133"/>
        <v>1</v>
      </c>
      <c r="Q413" s="6">
        <f>IF(OR(M413=6,M413=7),0,IF(NOT(P413),0,IF(L413&lt;=$L$1,HLOOKUP(M413,Ouderschapsverlof!$S$40:$W$43,3,FALSE),0)))</f>
        <v>0</v>
      </c>
      <c r="R413" s="6">
        <f>IF(OR(M413=6,M413=7),0,IF(NOT(P413),IF(L413&lt;=$L$1,HLOOKUP(M413,Ouderschapsverlof!$S$40:$W$43,3,FALSE),0),0))</f>
        <v>0</v>
      </c>
      <c r="T413" s="2">
        <f t="shared" si="145"/>
        <v>411</v>
      </c>
      <c r="U413">
        <f t="shared" si="134"/>
        <v>4</v>
      </c>
      <c r="V413" s="2">
        <f t="shared" si="135"/>
        <v>367</v>
      </c>
      <c r="W413" s="2">
        <f t="shared" si="136"/>
        <v>367</v>
      </c>
      <c r="X413" s="6" t="b">
        <f t="shared" si="137"/>
        <v>1</v>
      </c>
      <c r="Y413" s="6">
        <f>IF(OR(U413=6,U413=7),0,IF(NOT(X413),0,IF(T413&lt;=$T$1,HLOOKUP(U413,Ouderschapsverlof!$S$55:$W$57,3,FALSE),0)))</f>
        <v>0</v>
      </c>
      <c r="Z413" s="6">
        <f>IF(OR(U413=6,U413=7),0,IF(NOT(X413),IF(T413&lt;=$T$1,HLOOKUP(U413,Ouderschapsverlof!$S$55:$W$57,3,FALSE),0),0))</f>
        <v>0</v>
      </c>
      <c r="AB413" s="2">
        <f t="shared" si="146"/>
        <v>411</v>
      </c>
      <c r="AC413">
        <f t="shared" si="138"/>
        <v>4</v>
      </c>
      <c r="AD413" s="2">
        <f t="shared" si="139"/>
        <v>367</v>
      </c>
      <c r="AE413" s="2">
        <f t="shared" si="140"/>
        <v>367</v>
      </c>
      <c r="AF413" s="6" t="b">
        <f t="shared" si="141"/>
        <v>1</v>
      </c>
      <c r="AG413" s="6">
        <f>IF(OR(AC413=6,AC413=7),0,IF(NOT(AF413),0,IF(AB413&lt;=$AB$1,HLOOKUP(AC413,Ouderschapsverlof!$S$67:$W$69,3,FALSE),0)))</f>
        <v>0</v>
      </c>
      <c r="AH413" s="6">
        <f>IF(OR(AC413=6,AC413=7),0,IF(NOT(AF413),IF(AB413&lt;=$AB$1,HLOOKUP(AC413,Ouderschapsverlof!$S$67:$W$69,3,FALSE),0),0))</f>
        <v>0</v>
      </c>
    </row>
    <row r="414" spans="1:34" x14ac:dyDescent="0.3">
      <c r="A414" s="2">
        <f t="shared" si="142"/>
        <v>412</v>
      </c>
      <c r="B414">
        <f t="shared" si="143"/>
        <v>5</v>
      </c>
      <c r="C414" s="2">
        <f t="shared" si="126"/>
        <v>367</v>
      </c>
      <c r="D414" s="2">
        <f t="shared" si="127"/>
        <v>367</v>
      </c>
      <c r="E414" s="6" t="b">
        <f t="shared" si="128"/>
        <v>1</v>
      </c>
      <c r="F414" s="6">
        <f>IF(OR(B414=6,B414=7),0,IF(NOT(E414),0,IF(A414&lt;=$A$1,HLOOKUP(B414,Ouderschapsverlof!$S$28:$W$30,3,FALSE),0)))</f>
        <v>0</v>
      </c>
      <c r="G414" s="6">
        <f>IF(OR(B414=6,B414=7),0,IF(NOT(E414),IF(A414&lt;=$A$1,HLOOKUP(B414,Ouderschapsverlof!$S$28:$W$30,3,FALSE),0),0))</f>
        <v>0</v>
      </c>
      <c r="H414" s="7">
        <f t="shared" si="129"/>
        <v>0</v>
      </c>
      <c r="L414" s="2">
        <f t="shared" si="144"/>
        <v>412</v>
      </c>
      <c r="M414">
        <f t="shared" si="130"/>
        <v>5</v>
      </c>
      <c r="N414" s="2">
        <f t="shared" si="131"/>
        <v>367</v>
      </c>
      <c r="O414" s="2">
        <f t="shared" si="132"/>
        <v>367</v>
      </c>
      <c r="P414" s="6" t="b">
        <f t="shared" si="133"/>
        <v>1</v>
      </c>
      <c r="Q414" s="6">
        <f>IF(OR(M414=6,M414=7),0,IF(NOT(P414),0,IF(L414&lt;=$L$1,HLOOKUP(M414,Ouderschapsverlof!$S$40:$W$43,3,FALSE),0)))</f>
        <v>0</v>
      </c>
      <c r="R414" s="6">
        <f>IF(OR(M414=6,M414=7),0,IF(NOT(P414),IF(L414&lt;=$L$1,HLOOKUP(M414,Ouderschapsverlof!$S$40:$W$43,3,FALSE),0),0))</f>
        <v>0</v>
      </c>
      <c r="T414" s="2">
        <f t="shared" si="145"/>
        <v>412</v>
      </c>
      <c r="U414">
        <f t="shared" si="134"/>
        <v>5</v>
      </c>
      <c r="V414" s="2">
        <f t="shared" si="135"/>
        <v>367</v>
      </c>
      <c r="W414" s="2">
        <f t="shared" si="136"/>
        <v>367</v>
      </c>
      <c r="X414" s="6" t="b">
        <f t="shared" si="137"/>
        <v>1</v>
      </c>
      <c r="Y414" s="6">
        <f>IF(OR(U414=6,U414=7),0,IF(NOT(X414),0,IF(T414&lt;=$T$1,HLOOKUP(U414,Ouderschapsverlof!$S$55:$W$57,3,FALSE),0)))</f>
        <v>0</v>
      </c>
      <c r="Z414" s="6">
        <f>IF(OR(U414=6,U414=7),0,IF(NOT(X414),IF(T414&lt;=$T$1,HLOOKUP(U414,Ouderschapsverlof!$S$55:$W$57,3,FALSE),0),0))</f>
        <v>0</v>
      </c>
      <c r="AB414" s="2">
        <f t="shared" si="146"/>
        <v>412</v>
      </c>
      <c r="AC414">
        <f t="shared" si="138"/>
        <v>5</v>
      </c>
      <c r="AD414" s="2">
        <f t="shared" si="139"/>
        <v>367</v>
      </c>
      <c r="AE414" s="2">
        <f t="shared" si="140"/>
        <v>367</v>
      </c>
      <c r="AF414" s="6" t="b">
        <f t="shared" si="141"/>
        <v>1</v>
      </c>
      <c r="AG414" s="6">
        <f>IF(OR(AC414=6,AC414=7),0,IF(NOT(AF414),0,IF(AB414&lt;=$AB$1,HLOOKUP(AC414,Ouderschapsverlof!$S$67:$W$69,3,FALSE),0)))</f>
        <v>0</v>
      </c>
      <c r="AH414" s="6">
        <f>IF(OR(AC414=6,AC414=7),0,IF(NOT(AF414),IF(AB414&lt;=$AB$1,HLOOKUP(AC414,Ouderschapsverlof!$S$67:$W$69,3,FALSE),0),0))</f>
        <v>0</v>
      </c>
    </row>
    <row r="415" spans="1:34" x14ac:dyDescent="0.3">
      <c r="A415" s="2">
        <f t="shared" si="142"/>
        <v>413</v>
      </c>
      <c r="B415">
        <f t="shared" si="143"/>
        <v>6</v>
      </c>
      <c r="C415" s="2">
        <f t="shared" si="126"/>
        <v>367</v>
      </c>
      <c r="D415" s="2">
        <f t="shared" si="127"/>
        <v>367</v>
      </c>
      <c r="E415" s="6" t="b">
        <f t="shared" si="128"/>
        <v>1</v>
      </c>
      <c r="F415" s="6">
        <f>IF(OR(B415=6,B415=7),0,IF(NOT(E415),0,IF(A415&lt;=$A$1,HLOOKUP(B415,Ouderschapsverlof!$S$28:$W$30,3,FALSE),0)))</f>
        <v>0</v>
      </c>
      <c r="G415" s="6">
        <f>IF(OR(B415=6,B415=7),0,IF(NOT(E415),IF(A415&lt;=$A$1,HLOOKUP(B415,Ouderschapsverlof!$S$28:$W$30,3,FALSE),0),0))</f>
        <v>0</v>
      </c>
      <c r="H415" s="7">
        <f t="shared" si="129"/>
        <v>0</v>
      </c>
      <c r="L415" s="2">
        <f t="shared" si="144"/>
        <v>413</v>
      </c>
      <c r="M415">
        <f t="shared" si="130"/>
        <v>6</v>
      </c>
      <c r="N415" s="2">
        <f t="shared" si="131"/>
        <v>367</v>
      </c>
      <c r="O415" s="2">
        <f t="shared" si="132"/>
        <v>367</v>
      </c>
      <c r="P415" s="6" t="b">
        <f t="shared" si="133"/>
        <v>1</v>
      </c>
      <c r="Q415" s="6">
        <f>IF(OR(M415=6,M415=7),0,IF(NOT(P415),0,IF(L415&lt;=$L$1,HLOOKUP(M415,Ouderschapsverlof!$S$40:$W$43,3,FALSE),0)))</f>
        <v>0</v>
      </c>
      <c r="R415" s="6">
        <f>IF(OR(M415=6,M415=7),0,IF(NOT(P415),IF(L415&lt;=$L$1,HLOOKUP(M415,Ouderschapsverlof!$S$40:$W$43,3,FALSE),0),0))</f>
        <v>0</v>
      </c>
      <c r="T415" s="2">
        <f t="shared" si="145"/>
        <v>413</v>
      </c>
      <c r="U415">
        <f t="shared" si="134"/>
        <v>6</v>
      </c>
      <c r="V415" s="2">
        <f t="shared" si="135"/>
        <v>367</v>
      </c>
      <c r="W415" s="2">
        <f t="shared" si="136"/>
        <v>367</v>
      </c>
      <c r="X415" s="6" t="b">
        <f t="shared" si="137"/>
        <v>1</v>
      </c>
      <c r="Y415" s="6">
        <f>IF(OR(U415=6,U415=7),0,IF(NOT(X415),0,IF(T415&lt;=$T$1,HLOOKUP(U415,Ouderschapsverlof!$S$55:$W$57,3,FALSE),0)))</f>
        <v>0</v>
      </c>
      <c r="Z415" s="6">
        <f>IF(OR(U415=6,U415=7),0,IF(NOT(X415),IF(T415&lt;=$T$1,HLOOKUP(U415,Ouderschapsverlof!$S$55:$W$57,3,FALSE),0),0))</f>
        <v>0</v>
      </c>
      <c r="AB415" s="2">
        <f t="shared" si="146"/>
        <v>413</v>
      </c>
      <c r="AC415">
        <f t="shared" si="138"/>
        <v>6</v>
      </c>
      <c r="AD415" s="2">
        <f t="shared" si="139"/>
        <v>367</v>
      </c>
      <c r="AE415" s="2">
        <f t="shared" si="140"/>
        <v>367</v>
      </c>
      <c r="AF415" s="6" t="b">
        <f t="shared" si="141"/>
        <v>1</v>
      </c>
      <c r="AG415" s="6">
        <f>IF(OR(AC415=6,AC415=7),0,IF(NOT(AF415),0,IF(AB415&lt;=$AB$1,HLOOKUP(AC415,Ouderschapsverlof!$S$67:$W$69,3,FALSE),0)))</f>
        <v>0</v>
      </c>
      <c r="AH415" s="6">
        <f>IF(OR(AC415=6,AC415=7),0,IF(NOT(AF415),IF(AB415&lt;=$AB$1,HLOOKUP(AC415,Ouderschapsverlof!$S$67:$W$69,3,FALSE),0),0))</f>
        <v>0</v>
      </c>
    </row>
    <row r="416" spans="1:34" x14ac:dyDescent="0.3">
      <c r="A416" s="2">
        <f t="shared" si="142"/>
        <v>414</v>
      </c>
      <c r="B416">
        <f t="shared" si="143"/>
        <v>7</v>
      </c>
      <c r="C416" s="2">
        <f t="shared" si="126"/>
        <v>367</v>
      </c>
      <c r="D416" s="2">
        <f t="shared" si="127"/>
        <v>367</v>
      </c>
      <c r="E416" s="6" t="b">
        <f t="shared" si="128"/>
        <v>1</v>
      </c>
      <c r="F416" s="6">
        <f>IF(OR(B416=6,B416=7),0,IF(NOT(E416),0,IF(A416&lt;=$A$1,HLOOKUP(B416,Ouderschapsverlof!$S$28:$W$30,3,FALSE),0)))</f>
        <v>0</v>
      </c>
      <c r="G416" s="6">
        <f>IF(OR(B416=6,B416=7),0,IF(NOT(E416),IF(A416&lt;=$A$1,HLOOKUP(B416,Ouderschapsverlof!$S$28:$W$30,3,FALSE),0),0))</f>
        <v>0</v>
      </c>
      <c r="H416" s="7">
        <f t="shared" si="129"/>
        <v>0</v>
      </c>
      <c r="L416" s="2">
        <f t="shared" si="144"/>
        <v>414</v>
      </c>
      <c r="M416">
        <f t="shared" si="130"/>
        <v>7</v>
      </c>
      <c r="N416" s="2">
        <f t="shared" si="131"/>
        <v>367</v>
      </c>
      <c r="O416" s="2">
        <f t="shared" si="132"/>
        <v>367</v>
      </c>
      <c r="P416" s="6" t="b">
        <f t="shared" si="133"/>
        <v>1</v>
      </c>
      <c r="Q416" s="6">
        <f>IF(OR(M416=6,M416=7),0,IF(NOT(P416),0,IF(L416&lt;=$L$1,HLOOKUP(M416,Ouderschapsverlof!$S$40:$W$43,3,FALSE),0)))</f>
        <v>0</v>
      </c>
      <c r="R416" s="6">
        <f>IF(OR(M416=6,M416=7),0,IF(NOT(P416),IF(L416&lt;=$L$1,HLOOKUP(M416,Ouderschapsverlof!$S$40:$W$43,3,FALSE),0),0))</f>
        <v>0</v>
      </c>
      <c r="T416" s="2">
        <f t="shared" si="145"/>
        <v>414</v>
      </c>
      <c r="U416">
        <f t="shared" si="134"/>
        <v>7</v>
      </c>
      <c r="V416" s="2">
        <f t="shared" si="135"/>
        <v>367</v>
      </c>
      <c r="W416" s="2">
        <f t="shared" si="136"/>
        <v>367</v>
      </c>
      <c r="X416" s="6" t="b">
        <f t="shared" si="137"/>
        <v>1</v>
      </c>
      <c r="Y416" s="6">
        <f>IF(OR(U416=6,U416=7),0,IF(NOT(X416),0,IF(T416&lt;=$T$1,HLOOKUP(U416,Ouderschapsverlof!$S$55:$W$57,3,FALSE),0)))</f>
        <v>0</v>
      </c>
      <c r="Z416" s="6">
        <f>IF(OR(U416=6,U416=7),0,IF(NOT(X416),IF(T416&lt;=$T$1,HLOOKUP(U416,Ouderschapsverlof!$S$55:$W$57,3,FALSE),0),0))</f>
        <v>0</v>
      </c>
      <c r="AB416" s="2">
        <f t="shared" si="146"/>
        <v>414</v>
      </c>
      <c r="AC416">
        <f t="shared" si="138"/>
        <v>7</v>
      </c>
      <c r="AD416" s="2">
        <f t="shared" si="139"/>
        <v>367</v>
      </c>
      <c r="AE416" s="2">
        <f t="shared" si="140"/>
        <v>367</v>
      </c>
      <c r="AF416" s="6" t="b">
        <f t="shared" si="141"/>
        <v>1</v>
      </c>
      <c r="AG416" s="6">
        <f>IF(OR(AC416=6,AC416=7),0,IF(NOT(AF416),0,IF(AB416&lt;=$AB$1,HLOOKUP(AC416,Ouderschapsverlof!$S$67:$W$69,3,FALSE),0)))</f>
        <v>0</v>
      </c>
      <c r="AH416" s="6">
        <f>IF(OR(AC416=6,AC416=7),0,IF(NOT(AF416),IF(AB416&lt;=$AB$1,HLOOKUP(AC416,Ouderschapsverlof!$S$67:$W$69,3,FALSE),0),0))</f>
        <v>0</v>
      </c>
    </row>
    <row r="417" spans="1:34" x14ac:dyDescent="0.3">
      <c r="A417" s="2">
        <f t="shared" si="142"/>
        <v>415</v>
      </c>
      <c r="B417">
        <f t="shared" si="143"/>
        <v>1</v>
      </c>
      <c r="C417" s="2">
        <f t="shared" si="126"/>
        <v>367</v>
      </c>
      <c r="D417" s="2">
        <f t="shared" si="127"/>
        <v>367</v>
      </c>
      <c r="E417" s="6" t="b">
        <f t="shared" si="128"/>
        <v>1</v>
      </c>
      <c r="F417" s="6">
        <f>IF(OR(B417=6,B417=7),0,IF(NOT(E417),0,IF(A417&lt;=$A$1,HLOOKUP(B417,Ouderschapsverlof!$S$28:$W$30,3,FALSE),0)))</f>
        <v>0</v>
      </c>
      <c r="G417" s="6">
        <f>IF(OR(B417=6,B417=7),0,IF(NOT(E417),IF(A417&lt;=$A$1,HLOOKUP(B417,Ouderschapsverlof!$S$28:$W$30,3,FALSE),0),0))</f>
        <v>0</v>
      </c>
      <c r="H417" s="7">
        <f t="shared" si="129"/>
        <v>0</v>
      </c>
      <c r="L417" s="2">
        <f t="shared" si="144"/>
        <v>415</v>
      </c>
      <c r="M417">
        <f t="shared" si="130"/>
        <v>1</v>
      </c>
      <c r="N417" s="2">
        <f t="shared" si="131"/>
        <v>367</v>
      </c>
      <c r="O417" s="2">
        <f t="shared" si="132"/>
        <v>367</v>
      </c>
      <c r="P417" s="6" t="b">
        <f t="shared" si="133"/>
        <v>1</v>
      </c>
      <c r="Q417" s="6">
        <f>IF(OR(M417=6,M417=7),0,IF(NOT(P417),0,IF(L417&lt;=$L$1,HLOOKUP(M417,Ouderschapsverlof!$S$40:$W$43,3,FALSE),0)))</f>
        <v>0</v>
      </c>
      <c r="R417" s="6">
        <f>IF(OR(M417=6,M417=7),0,IF(NOT(P417),IF(L417&lt;=$L$1,HLOOKUP(M417,Ouderschapsverlof!$S$40:$W$43,3,FALSE),0),0))</f>
        <v>0</v>
      </c>
      <c r="T417" s="2">
        <f t="shared" si="145"/>
        <v>415</v>
      </c>
      <c r="U417">
        <f t="shared" si="134"/>
        <v>1</v>
      </c>
      <c r="V417" s="2">
        <f t="shared" si="135"/>
        <v>367</v>
      </c>
      <c r="W417" s="2">
        <f t="shared" si="136"/>
        <v>367</v>
      </c>
      <c r="X417" s="6" t="b">
        <f t="shared" si="137"/>
        <v>1</v>
      </c>
      <c r="Y417" s="6">
        <f>IF(OR(U417=6,U417=7),0,IF(NOT(X417),0,IF(T417&lt;=$T$1,HLOOKUP(U417,Ouderschapsverlof!$S$55:$W$57,3,FALSE),0)))</f>
        <v>0</v>
      </c>
      <c r="Z417" s="6">
        <f>IF(OR(U417=6,U417=7),0,IF(NOT(X417),IF(T417&lt;=$T$1,HLOOKUP(U417,Ouderschapsverlof!$S$55:$W$57,3,FALSE),0),0))</f>
        <v>0</v>
      </c>
      <c r="AB417" s="2">
        <f t="shared" si="146"/>
        <v>415</v>
      </c>
      <c r="AC417">
        <f t="shared" si="138"/>
        <v>1</v>
      </c>
      <c r="AD417" s="2">
        <f t="shared" si="139"/>
        <v>367</v>
      </c>
      <c r="AE417" s="2">
        <f t="shared" si="140"/>
        <v>367</v>
      </c>
      <c r="AF417" s="6" t="b">
        <f t="shared" si="141"/>
        <v>1</v>
      </c>
      <c r="AG417" s="6">
        <f>IF(OR(AC417=6,AC417=7),0,IF(NOT(AF417),0,IF(AB417&lt;=$AB$1,HLOOKUP(AC417,Ouderschapsverlof!$S$67:$W$69,3,FALSE),0)))</f>
        <v>0</v>
      </c>
      <c r="AH417" s="6">
        <f>IF(OR(AC417=6,AC417=7),0,IF(NOT(AF417),IF(AB417&lt;=$AB$1,HLOOKUP(AC417,Ouderschapsverlof!$S$67:$W$69,3,FALSE),0),0))</f>
        <v>0</v>
      </c>
    </row>
    <row r="418" spans="1:34" x14ac:dyDescent="0.3">
      <c r="A418" s="2">
        <f t="shared" si="142"/>
        <v>416</v>
      </c>
      <c r="B418">
        <f t="shared" si="143"/>
        <v>2</v>
      </c>
      <c r="C418" s="2">
        <f t="shared" si="126"/>
        <v>367</v>
      </c>
      <c r="D418" s="2">
        <f t="shared" si="127"/>
        <v>367</v>
      </c>
      <c r="E418" s="6" t="b">
        <f t="shared" si="128"/>
        <v>1</v>
      </c>
      <c r="F418" s="6">
        <f>IF(OR(B418=6,B418=7),0,IF(NOT(E418),0,IF(A418&lt;=$A$1,HLOOKUP(B418,Ouderschapsverlof!$S$28:$W$30,3,FALSE),0)))</f>
        <v>0</v>
      </c>
      <c r="G418" s="6">
        <f>IF(OR(B418=6,B418=7),0,IF(NOT(E418),IF(A418&lt;=$A$1,HLOOKUP(B418,Ouderschapsverlof!$S$28:$W$30,3,FALSE),0),0))</f>
        <v>0</v>
      </c>
      <c r="H418" s="7">
        <f t="shared" si="129"/>
        <v>0</v>
      </c>
      <c r="L418" s="2">
        <f t="shared" si="144"/>
        <v>416</v>
      </c>
      <c r="M418">
        <f t="shared" si="130"/>
        <v>2</v>
      </c>
      <c r="N418" s="2">
        <f t="shared" si="131"/>
        <v>367</v>
      </c>
      <c r="O418" s="2">
        <f t="shared" si="132"/>
        <v>367</v>
      </c>
      <c r="P418" s="6" t="b">
        <f t="shared" si="133"/>
        <v>1</v>
      </c>
      <c r="Q418" s="6">
        <f>IF(OR(M418=6,M418=7),0,IF(NOT(P418),0,IF(L418&lt;=$L$1,HLOOKUP(M418,Ouderschapsverlof!$S$40:$W$43,3,FALSE),0)))</f>
        <v>0</v>
      </c>
      <c r="R418" s="6">
        <f>IF(OR(M418=6,M418=7),0,IF(NOT(P418),IF(L418&lt;=$L$1,HLOOKUP(M418,Ouderschapsverlof!$S$40:$W$43,3,FALSE),0),0))</f>
        <v>0</v>
      </c>
      <c r="T418" s="2">
        <f t="shared" si="145"/>
        <v>416</v>
      </c>
      <c r="U418">
        <f t="shared" si="134"/>
        <v>2</v>
      </c>
      <c r="V418" s="2">
        <f t="shared" si="135"/>
        <v>367</v>
      </c>
      <c r="W418" s="2">
        <f t="shared" si="136"/>
        <v>367</v>
      </c>
      <c r="X418" s="6" t="b">
        <f t="shared" si="137"/>
        <v>1</v>
      </c>
      <c r="Y418" s="6">
        <f>IF(OR(U418=6,U418=7),0,IF(NOT(X418),0,IF(T418&lt;=$T$1,HLOOKUP(U418,Ouderschapsverlof!$S$55:$W$57,3,FALSE),0)))</f>
        <v>0</v>
      </c>
      <c r="Z418" s="6">
        <f>IF(OR(U418=6,U418=7),0,IF(NOT(X418),IF(T418&lt;=$T$1,HLOOKUP(U418,Ouderschapsverlof!$S$55:$W$57,3,FALSE),0),0))</f>
        <v>0</v>
      </c>
      <c r="AB418" s="2">
        <f t="shared" si="146"/>
        <v>416</v>
      </c>
      <c r="AC418">
        <f t="shared" si="138"/>
        <v>2</v>
      </c>
      <c r="AD418" s="2">
        <f t="shared" si="139"/>
        <v>367</v>
      </c>
      <c r="AE418" s="2">
        <f t="shared" si="140"/>
        <v>367</v>
      </c>
      <c r="AF418" s="6" t="b">
        <f t="shared" si="141"/>
        <v>1</v>
      </c>
      <c r="AG418" s="6">
        <f>IF(OR(AC418=6,AC418=7),0,IF(NOT(AF418),0,IF(AB418&lt;=$AB$1,HLOOKUP(AC418,Ouderschapsverlof!$S$67:$W$69,3,FALSE),0)))</f>
        <v>0</v>
      </c>
      <c r="AH418" s="6">
        <f>IF(OR(AC418=6,AC418=7),0,IF(NOT(AF418),IF(AB418&lt;=$AB$1,HLOOKUP(AC418,Ouderschapsverlof!$S$67:$W$69,3,FALSE),0),0))</f>
        <v>0</v>
      </c>
    </row>
    <row r="419" spans="1:34" x14ac:dyDescent="0.3">
      <c r="A419" s="2">
        <f t="shared" si="142"/>
        <v>417</v>
      </c>
      <c r="B419">
        <f t="shared" si="143"/>
        <v>3</v>
      </c>
      <c r="C419" s="2">
        <f t="shared" si="126"/>
        <v>367</v>
      </c>
      <c r="D419" s="2">
        <f t="shared" si="127"/>
        <v>367</v>
      </c>
      <c r="E419" s="6" t="b">
        <f t="shared" si="128"/>
        <v>1</v>
      </c>
      <c r="F419" s="6">
        <f>IF(OR(B419=6,B419=7),0,IF(NOT(E419),0,IF(A419&lt;=$A$1,HLOOKUP(B419,Ouderschapsverlof!$S$28:$W$30,3,FALSE),0)))</f>
        <v>0</v>
      </c>
      <c r="G419" s="6">
        <f>IF(OR(B419=6,B419=7),0,IF(NOT(E419),IF(A419&lt;=$A$1,HLOOKUP(B419,Ouderschapsverlof!$S$28:$W$30,3,FALSE),0),0))</f>
        <v>0</v>
      </c>
      <c r="H419" s="7">
        <f t="shared" si="129"/>
        <v>0</v>
      </c>
      <c r="L419" s="2">
        <f t="shared" si="144"/>
        <v>417</v>
      </c>
      <c r="M419">
        <f t="shared" si="130"/>
        <v>3</v>
      </c>
      <c r="N419" s="2">
        <f t="shared" si="131"/>
        <v>367</v>
      </c>
      <c r="O419" s="2">
        <f t="shared" si="132"/>
        <v>367</v>
      </c>
      <c r="P419" s="6" t="b">
        <f t="shared" si="133"/>
        <v>1</v>
      </c>
      <c r="Q419" s="6">
        <f>IF(OR(M419=6,M419=7),0,IF(NOT(P419),0,IF(L419&lt;=$L$1,HLOOKUP(M419,Ouderschapsverlof!$S$40:$W$43,3,FALSE),0)))</f>
        <v>0</v>
      </c>
      <c r="R419" s="6">
        <f>IF(OR(M419=6,M419=7),0,IF(NOT(P419),IF(L419&lt;=$L$1,HLOOKUP(M419,Ouderschapsverlof!$S$40:$W$43,3,FALSE),0),0))</f>
        <v>0</v>
      </c>
      <c r="T419" s="2">
        <f t="shared" si="145"/>
        <v>417</v>
      </c>
      <c r="U419">
        <f t="shared" si="134"/>
        <v>3</v>
      </c>
      <c r="V419" s="2">
        <f t="shared" si="135"/>
        <v>367</v>
      </c>
      <c r="W419" s="2">
        <f t="shared" si="136"/>
        <v>367</v>
      </c>
      <c r="X419" s="6" t="b">
        <f t="shared" si="137"/>
        <v>1</v>
      </c>
      <c r="Y419" s="6">
        <f>IF(OR(U419=6,U419=7),0,IF(NOT(X419),0,IF(T419&lt;=$T$1,HLOOKUP(U419,Ouderschapsverlof!$S$55:$W$57,3,FALSE),0)))</f>
        <v>0</v>
      </c>
      <c r="Z419" s="6">
        <f>IF(OR(U419=6,U419=7),0,IF(NOT(X419),IF(T419&lt;=$T$1,HLOOKUP(U419,Ouderschapsverlof!$S$55:$W$57,3,FALSE),0),0))</f>
        <v>0</v>
      </c>
      <c r="AB419" s="2">
        <f t="shared" si="146"/>
        <v>417</v>
      </c>
      <c r="AC419">
        <f t="shared" si="138"/>
        <v>3</v>
      </c>
      <c r="AD419" s="2">
        <f t="shared" si="139"/>
        <v>367</v>
      </c>
      <c r="AE419" s="2">
        <f t="shared" si="140"/>
        <v>367</v>
      </c>
      <c r="AF419" s="6" t="b">
        <f t="shared" si="141"/>
        <v>1</v>
      </c>
      <c r="AG419" s="6">
        <f>IF(OR(AC419=6,AC419=7),0,IF(NOT(AF419),0,IF(AB419&lt;=$AB$1,HLOOKUP(AC419,Ouderschapsverlof!$S$67:$W$69,3,FALSE),0)))</f>
        <v>0</v>
      </c>
      <c r="AH419" s="6">
        <f>IF(OR(AC419=6,AC419=7),0,IF(NOT(AF419),IF(AB419&lt;=$AB$1,HLOOKUP(AC419,Ouderschapsverlof!$S$67:$W$69,3,FALSE),0),0))</f>
        <v>0</v>
      </c>
    </row>
    <row r="420" spans="1:34" x14ac:dyDescent="0.3">
      <c r="A420" s="2">
        <f t="shared" si="142"/>
        <v>418</v>
      </c>
      <c r="B420">
        <f t="shared" si="143"/>
        <v>4</v>
      </c>
      <c r="C420" s="2">
        <f t="shared" si="126"/>
        <v>367</v>
      </c>
      <c r="D420" s="2">
        <f t="shared" si="127"/>
        <v>367</v>
      </c>
      <c r="E420" s="6" t="b">
        <f t="shared" si="128"/>
        <v>1</v>
      </c>
      <c r="F420" s="6">
        <f>IF(OR(B420=6,B420=7),0,IF(NOT(E420),0,IF(A420&lt;=$A$1,HLOOKUP(B420,Ouderschapsverlof!$S$28:$W$30,3,FALSE),0)))</f>
        <v>0</v>
      </c>
      <c r="G420" s="6">
        <f>IF(OR(B420=6,B420=7),0,IF(NOT(E420),IF(A420&lt;=$A$1,HLOOKUP(B420,Ouderschapsverlof!$S$28:$W$30,3,FALSE),0),0))</f>
        <v>0</v>
      </c>
      <c r="H420" s="7">
        <f t="shared" si="129"/>
        <v>0</v>
      </c>
      <c r="L420" s="2">
        <f t="shared" si="144"/>
        <v>418</v>
      </c>
      <c r="M420">
        <f t="shared" si="130"/>
        <v>4</v>
      </c>
      <c r="N420" s="2">
        <f t="shared" si="131"/>
        <v>367</v>
      </c>
      <c r="O420" s="2">
        <f t="shared" si="132"/>
        <v>367</v>
      </c>
      <c r="P420" s="6" t="b">
        <f t="shared" si="133"/>
        <v>1</v>
      </c>
      <c r="Q420" s="6">
        <f>IF(OR(M420=6,M420=7),0,IF(NOT(P420),0,IF(L420&lt;=$L$1,HLOOKUP(M420,Ouderschapsverlof!$S$40:$W$43,3,FALSE),0)))</f>
        <v>0</v>
      </c>
      <c r="R420" s="6">
        <f>IF(OR(M420=6,M420=7),0,IF(NOT(P420),IF(L420&lt;=$L$1,HLOOKUP(M420,Ouderschapsverlof!$S$40:$W$43,3,FALSE),0),0))</f>
        <v>0</v>
      </c>
      <c r="T420" s="2">
        <f t="shared" si="145"/>
        <v>418</v>
      </c>
      <c r="U420">
        <f t="shared" si="134"/>
        <v>4</v>
      </c>
      <c r="V420" s="2">
        <f t="shared" si="135"/>
        <v>367</v>
      </c>
      <c r="W420" s="2">
        <f t="shared" si="136"/>
        <v>367</v>
      </c>
      <c r="X420" s="6" t="b">
        <f t="shared" si="137"/>
        <v>1</v>
      </c>
      <c r="Y420" s="6">
        <f>IF(OR(U420=6,U420=7),0,IF(NOT(X420),0,IF(T420&lt;=$T$1,HLOOKUP(U420,Ouderschapsverlof!$S$55:$W$57,3,FALSE),0)))</f>
        <v>0</v>
      </c>
      <c r="Z420" s="6">
        <f>IF(OR(U420=6,U420=7),0,IF(NOT(X420),IF(T420&lt;=$T$1,HLOOKUP(U420,Ouderschapsverlof!$S$55:$W$57,3,FALSE),0),0))</f>
        <v>0</v>
      </c>
      <c r="AB420" s="2">
        <f t="shared" si="146"/>
        <v>418</v>
      </c>
      <c r="AC420">
        <f t="shared" si="138"/>
        <v>4</v>
      </c>
      <c r="AD420" s="2">
        <f t="shared" si="139"/>
        <v>367</v>
      </c>
      <c r="AE420" s="2">
        <f t="shared" si="140"/>
        <v>367</v>
      </c>
      <c r="AF420" s="6" t="b">
        <f t="shared" si="141"/>
        <v>1</v>
      </c>
      <c r="AG420" s="6">
        <f>IF(OR(AC420=6,AC420=7),0,IF(NOT(AF420),0,IF(AB420&lt;=$AB$1,HLOOKUP(AC420,Ouderschapsverlof!$S$67:$W$69,3,FALSE),0)))</f>
        <v>0</v>
      </c>
      <c r="AH420" s="6">
        <f>IF(OR(AC420=6,AC420=7),0,IF(NOT(AF420),IF(AB420&lt;=$AB$1,HLOOKUP(AC420,Ouderschapsverlof!$S$67:$W$69,3,FALSE),0),0))</f>
        <v>0</v>
      </c>
    </row>
    <row r="421" spans="1:34" x14ac:dyDescent="0.3">
      <c r="A421" s="2">
        <f t="shared" si="142"/>
        <v>419</v>
      </c>
      <c r="B421">
        <f t="shared" si="143"/>
        <v>5</v>
      </c>
      <c r="C421" s="2">
        <f t="shared" si="126"/>
        <v>367</v>
      </c>
      <c r="D421" s="2">
        <f t="shared" si="127"/>
        <v>367</v>
      </c>
      <c r="E421" s="6" t="b">
        <f t="shared" si="128"/>
        <v>1</v>
      </c>
      <c r="F421" s="6">
        <f>IF(OR(B421=6,B421=7),0,IF(NOT(E421),0,IF(A421&lt;=$A$1,HLOOKUP(B421,Ouderschapsverlof!$S$28:$W$30,3,FALSE),0)))</f>
        <v>0</v>
      </c>
      <c r="G421" s="6">
        <f>IF(OR(B421=6,B421=7),0,IF(NOT(E421),IF(A421&lt;=$A$1,HLOOKUP(B421,Ouderschapsverlof!$S$28:$W$30,3,FALSE),0),0))</f>
        <v>0</v>
      </c>
      <c r="H421" s="7">
        <f t="shared" si="129"/>
        <v>0</v>
      </c>
      <c r="L421" s="2">
        <f t="shared" si="144"/>
        <v>419</v>
      </c>
      <c r="M421">
        <f t="shared" si="130"/>
        <v>5</v>
      </c>
      <c r="N421" s="2">
        <f t="shared" si="131"/>
        <v>367</v>
      </c>
      <c r="O421" s="2">
        <f t="shared" si="132"/>
        <v>367</v>
      </c>
      <c r="P421" s="6" t="b">
        <f t="shared" si="133"/>
        <v>1</v>
      </c>
      <c r="Q421" s="6">
        <f>IF(OR(M421=6,M421=7),0,IF(NOT(P421),0,IF(L421&lt;=$L$1,HLOOKUP(M421,Ouderschapsverlof!$S$40:$W$43,3,FALSE),0)))</f>
        <v>0</v>
      </c>
      <c r="R421" s="6">
        <f>IF(OR(M421=6,M421=7),0,IF(NOT(P421),IF(L421&lt;=$L$1,HLOOKUP(M421,Ouderschapsverlof!$S$40:$W$43,3,FALSE),0),0))</f>
        <v>0</v>
      </c>
      <c r="T421" s="2">
        <f t="shared" si="145"/>
        <v>419</v>
      </c>
      <c r="U421">
        <f t="shared" si="134"/>
        <v>5</v>
      </c>
      <c r="V421" s="2">
        <f t="shared" si="135"/>
        <v>367</v>
      </c>
      <c r="W421" s="2">
        <f t="shared" si="136"/>
        <v>367</v>
      </c>
      <c r="X421" s="6" t="b">
        <f t="shared" si="137"/>
        <v>1</v>
      </c>
      <c r="Y421" s="6">
        <f>IF(OR(U421=6,U421=7),0,IF(NOT(X421),0,IF(T421&lt;=$T$1,HLOOKUP(U421,Ouderschapsverlof!$S$55:$W$57,3,FALSE),0)))</f>
        <v>0</v>
      </c>
      <c r="Z421" s="6">
        <f>IF(OR(U421=6,U421=7),0,IF(NOT(X421),IF(T421&lt;=$T$1,HLOOKUP(U421,Ouderschapsverlof!$S$55:$W$57,3,FALSE),0),0))</f>
        <v>0</v>
      </c>
      <c r="AB421" s="2">
        <f t="shared" si="146"/>
        <v>419</v>
      </c>
      <c r="AC421">
        <f t="shared" si="138"/>
        <v>5</v>
      </c>
      <c r="AD421" s="2">
        <f t="shared" si="139"/>
        <v>367</v>
      </c>
      <c r="AE421" s="2">
        <f t="shared" si="140"/>
        <v>367</v>
      </c>
      <c r="AF421" s="6" t="b">
        <f t="shared" si="141"/>
        <v>1</v>
      </c>
      <c r="AG421" s="6">
        <f>IF(OR(AC421=6,AC421=7),0,IF(NOT(AF421),0,IF(AB421&lt;=$AB$1,HLOOKUP(AC421,Ouderschapsverlof!$S$67:$W$69,3,FALSE),0)))</f>
        <v>0</v>
      </c>
      <c r="AH421" s="6">
        <f>IF(OR(AC421=6,AC421=7),0,IF(NOT(AF421),IF(AB421&lt;=$AB$1,HLOOKUP(AC421,Ouderschapsverlof!$S$67:$W$69,3,FALSE),0),0))</f>
        <v>0</v>
      </c>
    </row>
    <row r="422" spans="1:34" x14ac:dyDescent="0.3">
      <c r="A422" s="2">
        <f t="shared" si="142"/>
        <v>420</v>
      </c>
      <c r="B422">
        <f t="shared" si="143"/>
        <v>6</v>
      </c>
      <c r="C422" s="2">
        <f t="shared" si="126"/>
        <v>367</v>
      </c>
      <c r="D422" s="2">
        <f t="shared" si="127"/>
        <v>367</v>
      </c>
      <c r="E422" s="6" t="b">
        <f t="shared" si="128"/>
        <v>1</v>
      </c>
      <c r="F422" s="6">
        <f>IF(OR(B422=6,B422=7),0,IF(NOT(E422),0,IF(A422&lt;=$A$1,HLOOKUP(B422,Ouderschapsverlof!$S$28:$W$30,3,FALSE),0)))</f>
        <v>0</v>
      </c>
      <c r="G422" s="6">
        <f>IF(OR(B422=6,B422=7),0,IF(NOT(E422),IF(A422&lt;=$A$1,HLOOKUP(B422,Ouderschapsverlof!$S$28:$W$30,3,FALSE),0),0))</f>
        <v>0</v>
      </c>
      <c r="H422" s="7">
        <f t="shared" si="129"/>
        <v>0</v>
      </c>
      <c r="L422" s="2">
        <f t="shared" si="144"/>
        <v>420</v>
      </c>
      <c r="M422">
        <f t="shared" si="130"/>
        <v>6</v>
      </c>
      <c r="N422" s="2">
        <f t="shared" si="131"/>
        <v>367</v>
      </c>
      <c r="O422" s="2">
        <f t="shared" si="132"/>
        <v>367</v>
      </c>
      <c r="P422" s="6" t="b">
        <f t="shared" si="133"/>
        <v>1</v>
      </c>
      <c r="Q422" s="6">
        <f>IF(OR(M422=6,M422=7),0,IF(NOT(P422),0,IF(L422&lt;=$L$1,HLOOKUP(M422,Ouderschapsverlof!$S$40:$W$43,3,FALSE),0)))</f>
        <v>0</v>
      </c>
      <c r="R422" s="6">
        <f>IF(OR(M422=6,M422=7),0,IF(NOT(P422),IF(L422&lt;=$L$1,HLOOKUP(M422,Ouderschapsverlof!$S$40:$W$43,3,FALSE),0),0))</f>
        <v>0</v>
      </c>
      <c r="T422" s="2">
        <f t="shared" si="145"/>
        <v>420</v>
      </c>
      <c r="U422">
        <f t="shared" si="134"/>
        <v>6</v>
      </c>
      <c r="V422" s="2">
        <f t="shared" si="135"/>
        <v>367</v>
      </c>
      <c r="W422" s="2">
        <f t="shared" si="136"/>
        <v>367</v>
      </c>
      <c r="X422" s="6" t="b">
        <f t="shared" si="137"/>
        <v>1</v>
      </c>
      <c r="Y422" s="6">
        <f>IF(OR(U422=6,U422=7),0,IF(NOT(X422),0,IF(T422&lt;=$T$1,HLOOKUP(U422,Ouderschapsverlof!$S$55:$W$57,3,FALSE),0)))</f>
        <v>0</v>
      </c>
      <c r="Z422" s="6">
        <f>IF(OR(U422=6,U422=7),0,IF(NOT(X422),IF(T422&lt;=$T$1,HLOOKUP(U422,Ouderschapsverlof!$S$55:$W$57,3,FALSE),0),0))</f>
        <v>0</v>
      </c>
      <c r="AB422" s="2">
        <f t="shared" si="146"/>
        <v>420</v>
      </c>
      <c r="AC422">
        <f t="shared" si="138"/>
        <v>6</v>
      </c>
      <c r="AD422" s="2">
        <f t="shared" si="139"/>
        <v>367</v>
      </c>
      <c r="AE422" s="2">
        <f t="shared" si="140"/>
        <v>367</v>
      </c>
      <c r="AF422" s="6" t="b">
        <f t="shared" si="141"/>
        <v>1</v>
      </c>
      <c r="AG422" s="6">
        <f>IF(OR(AC422=6,AC422=7),0,IF(NOT(AF422),0,IF(AB422&lt;=$AB$1,HLOOKUP(AC422,Ouderschapsverlof!$S$67:$W$69,3,FALSE),0)))</f>
        <v>0</v>
      </c>
      <c r="AH422" s="6">
        <f>IF(OR(AC422=6,AC422=7),0,IF(NOT(AF422),IF(AB422&lt;=$AB$1,HLOOKUP(AC422,Ouderschapsverlof!$S$67:$W$69,3,FALSE),0),0))</f>
        <v>0</v>
      </c>
    </row>
    <row r="423" spans="1:34" x14ac:dyDescent="0.3">
      <c r="A423" s="2">
        <f t="shared" si="142"/>
        <v>421</v>
      </c>
      <c r="B423">
        <f t="shared" si="143"/>
        <v>7</v>
      </c>
      <c r="C423" s="2">
        <f t="shared" si="126"/>
        <v>367</v>
      </c>
      <c r="D423" s="2">
        <f t="shared" si="127"/>
        <v>367</v>
      </c>
      <c r="E423" s="6" t="b">
        <f t="shared" si="128"/>
        <v>1</v>
      </c>
      <c r="F423" s="6">
        <f>IF(OR(B423=6,B423=7),0,IF(NOT(E423),0,IF(A423&lt;=$A$1,HLOOKUP(B423,Ouderschapsverlof!$S$28:$W$30,3,FALSE),0)))</f>
        <v>0</v>
      </c>
      <c r="G423" s="6">
        <f>IF(OR(B423=6,B423=7),0,IF(NOT(E423),IF(A423&lt;=$A$1,HLOOKUP(B423,Ouderschapsverlof!$S$28:$W$30,3,FALSE),0),0))</f>
        <v>0</v>
      </c>
      <c r="H423" s="7">
        <f t="shared" si="129"/>
        <v>0</v>
      </c>
      <c r="L423" s="2">
        <f t="shared" si="144"/>
        <v>421</v>
      </c>
      <c r="M423">
        <f t="shared" si="130"/>
        <v>7</v>
      </c>
      <c r="N423" s="2">
        <f t="shared" si="131"/>
        <v>367</v>
      </c>
      <c r="O423" s="2">
        <f t="shared" si="132"/>
        <v>367</v>
      </c>
      <c r="P423" s="6" t="b">
        <f t="shared" si="133"/>
        <v>1</v>
      </c>
      <c r="Q423" s="6">
        <f>IF(OR(M423=6,M423=7),0,IF(NOT(P423),0,IF(L423&lt;=$L$1,HLOOKUP(M423,Ouderschapsverlof!$S$40:$W$43,3,FALSE),0)))</f>
        <v>0</v>
      </c>
      <c r="R423" s="6">
        <f>IF(OR(M423=6,M423=7),0,IF(NOT(P423),IF(L423&lt;=$L$1,HLOOKUP(M423,Ouderschapsverlof!$S$40:$W$43,3,FALSE),0),0))</f>
        <v>0</v>
      </c>
      <c r="T423" s="2">
        <f t="shared" si="145"/>
        <v>421</v>
      </c>
      <c r="U423">
        <f t="shared" si="134"/>
        <v>7</v>
      </c>
      <c r="V423" s="2">
        <f t="shared" si="135"/>
        <v>367</v>
      </c>
      <c r="W423" s="2">
        <f t="shared" si="136"/>
        <v>367</v>
      </c>
      <c r="X423" s="6" t="b">
        <f t="shared" si="137"/>
        <v>1</v>
      </c>
      <c r="Y423" s="6">
        <f>IF(OR(U423=6,U423=7),0,IF(NOT(X423),0,IF(T423&lt;=$T$1,HLOOKUP(U423,Ouderschapsverlof!$S$55:$W$57,3,FALSE),0)))</f>
        <v>0</v>
      </c>
      <c r="Z423" s="6">
        <f>IF(OR(U423=6,U423=7),0,IF(NOT(X423),IF(T423&lt;=$T$1,HLOOKUP(U423,Ouderschapsverlof!$S$55:$W$57,3,FALSE),0),0))</f>
        <v>0</v>
      </c>
      <c r="AB423" s="2">
        <f t="shared" si="146"/>
        <v>421</v>
      </c>
      <c r="AC423">
        <f t="shared" si="138"/>
        <v>7</v>
      </c>
      <c r="AD423" s="2">
        <f t="shared" si="139"/>
        <v>367</v>
      </c>
      <c r="AE423" s="2">
        <f t="shared" si="140"/>
        <v>367</v>
      </c>
      <c r="AF423" s="6" t="b">
        <f t="shared" si="141"/>
        <v>1</v>
      </c>
      <c r="AG423" s="6">
        <f>IF(OR(AC423=6,AC423=7),0,IF(NOT(AF423),0,IF(AB423&lt;=$AB$1,HLOOKUP(AC423,Ouderschapsverlof!$S$67:$W$69,3,FALSE),0)))</f>
        <v>0</v>
      </c>
      <c r="AH423" s="6">
        <f>IF(OR(AC423=6,AC423=7),0,IF(NOT(AF423),IF(AB423&lt;=$AB$1,HLOOKUP(AC423,Ouderschapsverlof!$S$67:$W$69,3,FALSE),0),0))</f>
        <v>0</v>
      </c>
    </row>
    <row r="424" spans="1:34" x14ac:dyDescent="0.3">
      <c r="A424" s="2">
        <f t="shared" si="142"/>
        <v>422</v>
      </c>
      <c r="B424">
        <f t="shared" si="143"/>
        <v>1</v>
      </c>
      <c r="C424" s="2">
        <f t="shared" si="126"/>
        <v>367</v>
      </c>
      <c r="D424" s="2">
        <f t="shared" si="127"/>
        <v>367</v>
      </c>
      <c r="E424" s="6" t="b">
        <f t="shared" si="128"/>
        <v>1</v>
      </c>
      <c r="F424" s="6">
        <f>IF(OR(B424=6,B424=7),0,IF(NOT(E424),0,IF(A424&lt;=$A$1,HLOOKUP(B424,Ouderschapsverlof!$S$28:$W$30,3,FALSE),0)))</f>
        <v>0</v>
      </c>
      <c r="G424" s="6">
        <f>IF(OR(B424=6,B424=7),0,IF(NOT(E424),IF(A424&lt;=$A$1,HLOOKUP(B424,Ouderschapsverlof!$S$28:$W$30,3,FALSE),0),0))</f>
        <v>0</v>
      </c>
      <c r="H424" s="7">
        <f t="shared" si="129"/>
        <v>0</v>
      </c>
      <c r="L424" s="2">
        <f t="shared" si="144"/>
        <v>422</v>
      </c>
      <c r="M424">
        <f t="shared" si="130"/>
        <v>1</v>
      </c>
      <c r="N424" s="2">
        <f t="shared" si="131"/>
        <v>367</v>
      </c>
      <c r="O424" s="2">
        <f t="shared" si="132"/>
        <v>367</v>
      </c>
      <c r="P424" s="6" t="b">
        <f t="shared" si="133"/>
        <v>1</v>
      </c>
      <c r="Q424" s="6">
        <f>IF(OR(M424=6,M424=7),0,IF(NOT(P424),0,IF(L424&lt;=$L$1,HLOOKUP(M424,Ouderschapsverlof!$S$40:$W$43,3,FALSE),0)))</f>
        <v>0</v>
      </c>
      <c r="R424" s="6">
        <f>IF(OR(M424=6,M424=7),0,IF(NOT(P424),IF(L424&lt;=$L$1,HLOOKUP(M424,Ouderschapsverlof!$S$40:$W$43,3,FALSE),0),0))</f>
        <v>0</v>
      </c>
      <c r="T424" s="2">
        <f t="shared" si="145"/>
        <v>422</v>
      </c>
      <c r="U424">
        <f t="shared" si="134"/>
        <v>1</v>
      </c>
      <c r="V424" s="2">
        <f t="shared" si="135"/>
        <v>367</v>
      </c>
      <c r="W424" s="2">
        <f t="shared" si="136"/>
        <v>367</v>
      </c>
      <c r="X424" s="6" t="b">
        <f t="shared" si="137"/>
        <v>1</v>
      </c>
      <c r="Y424" s="6">
        <f>IF(OR(U424=6,U424=7),0,IF(NOT(X424),0,IF(T424&lt;=$T$1,HLOOKUP(U424,Ouderschapsverlof!$S$55:$W$57,3,FALSE),0)))</f>
        <v>0</v>
      </c>
      <c r="Z424" s="6">
        <f>IF(OR(U424=6,U424=7),0,IF(NOT(X424),IF(T424&lt;=$T$1,HLOOKUP(U424,Ouderschapsverlof!$S$55:$W$57,3,FALSE),0),0))</f>
        <v>0</v>
      </c>
      <c r="AB424" s="2">
        <f t="shared" si="146"/>
        <v>422</v>
      </c>
      <c r="AC424">
        <f t="shared" si="138"/>
        <v>1</v>
      </c>
      <c r="AD424" s="2">
        <f t="shared" si="139"/>
        <v>367</v>
      </c>
      <c r="AE424" s="2">
        <f t="shared" si="140"/>
        <v>367</v>
      </c>
      <c r="AF424" s="6" t="b">
        <f t="shared" si="141"/>
        <v>1</v>
      </c>
      <c r="AG424" s="6">
        <f>IF(OR(AC424=6,AC424=7),0,IF(NOT(AF424),0,IF(AB424&lt;=$AB$1,HLOOKUP(AC424,Ouderschapsverlof!$S$67:$W$69,3,FALSE),0)))</f>
        <v>0</v>
      </c>
      <c r="AH424" s="6">
        <f>IF(OR(AC424=6,AC424=7),0,IF(NOT(AF424),IF(AB424&lt;=$AB$1,HLOOKUP(AC424,Ouderschapsverlof!$S$67:$W$69,3,FALSE),0),0))</f>
        <v>0</v>
      </c>
    </row>
    <row r="425" spans="1:34" x14ac:dyDescent="0.3">
      <c r="A425" s="2">
        <f t="shared" si="142"/>
        <v>423</v>
      </c>
      <c r="B425">
        <f t="shared" si="143"/>
        <v>2</v>
      </c>
      <c r="C425" s="2">
        <f t="shared" si="126"/>
        <v>367</v>
      </c>
      <c r="D425" s="2">
        <f t="shared" si="127"/>
        <v>367</v>
      </c>
      <c r="E425" s="6" t="b">
        <f t="shared" si="128"/>
        <v>1</v>
      </c>
      <c r="F425" s="6">
        <f>IF(OR(B425=6,B425=7),0,IF(NOT(E425),0,IF(A425&lt;=$A$1,HLOOKUP(B425,Ouderschapsverlof!$S$28:$W$30,3,FALSE),0)))</f>
        <v>0</v>
      </c>
      <c r="G425" s="6">
        <f>IF(OR(B425=6,B425=7),0,IF(NOT(E425),IF(A425&lt;=$A$1,HLOOKUP(B425,Ouderschapsverlof!$S$28:$W$30,3,FALSE),0),0))</f>
        <v>0</v>
      </c>
      <c r="H425" s="7">
        <f t="shared" si="129"/>
        <v>0</v>
      </c>
      <c r="L425" s="2">
        <f t="shared" si="144"/>
        <v>423</v>
      </c>
      <c r="M425">
        <f t="shared" si="130"/>
        <v>2</v>
      </c>
      <c r="N425" s="2">
        <f t="shared" si="131"/>
        <v>367</v>
      </c>
      <c r="O425" s="2">
        <f t="shared" si="132"/>
        <v>367</v>
      </c>
      <c r="P425" s="6" t="b">
        <f t="shared" si="133"/>
        <v>1</v>
      </c>
      <c r="Q425" s="6">
        <f>IF(OR(M425=6,M425=7),0,IF(NOT(P425),0,IF(L425&lt;=$L$1,HLOOKUP(M425,Ouderschapsverlof!$S$40:$W$43,3,FALSE),0)))</f>
        <v>0</v>
      </c>
      <c r="R425" s="6">
        <f>IF(OR(M425=6,M425=7),0,IF(NOT(P425),IF(L425&lt;=$L$1,HLOOKUP(M425,Ouderschapsverlof!$S$40:$W$43,3,FALSE),0),0))</f>
        <v>0</v>
      </c>
      <c r="T425" s="2">
        <f t="shared" si="145"/>
        <v>423</v>
      </c>
      <c r="U425">
        <f t="shared" si="134"/>
        <v>2</v>
      </c>
      <c r="V425" s="2">
        <f t="shared" si="135"/>
        <v>367</v>
      </c>
      <c r="W425" s="2">
        <f t="shared" si="136"/>
        <v>367</v>
      </c>
      <c r="X425" s="6" t="b">
        <f t="shared" si="137"/>
        <v>1</v>
      </c>
      <c r="Y425" s="6">
        <f>IF(OR(U425=6,U425=7),0,IF(NOT(X425),0,IF(T425&lt;=$T$1,HLOOKUP(U425,Ouderschapsverlof!$S$55:$W$57,3,FALSE),0)))</f>
        <v>0</v>
      </c>
      <c r="Z425" s="6">
        <f>IF(OR(U425=6,U425=7),0,IF(NOT(X425),IF(T425&lt;=$T$1,HLOOKUP(U425,Ouderschapsverlof!$S$55:$W$57,3,FALSE),0),0))</f>
        <v>0</v>
      </c>
      <c r="AB425" s="2">
        <f t="shared" si="146"/>
        <v>423</v>
      </c>
      <c r="AC425">
        <f t="shared" si="138"/>
        <v>2</v>
      </c>
      <c r="AD425" s="2">
        <f t="shared" si="139"/>
        <v>367</v>
      </c>
      <c r="AE425" s="2">
        <f t="shared" si="140"/>
        <v>367</v>
      </c>
      <c r="AF425" s="6" t="b">
        <f t="shared" si="141"/>
        <v>1</v>
      </c>
      <c r="AG425" s="6">
        <f>IF(OR(AC425=6,AC425=7),0,IF(NOT(AF425),0,IF(AB425&lt;=$AB$1,HLOOKUP(AC425,Ouderschapsverlof!$S$67:$W$69,3,FALSE),0)))</f>
        <v>0</v>
      </c>
      <c r="AH425" s="6">
        <f>IF(OR(AC425=6,AC425=7),0,IF(NOT(AF425),IF(AB425&lt;=$AB$1,HLOOKUP(AC425,Ouderschapsverlof!$S$67:$W$69,3,FALSE),0),0))</f>
        <v>0</v>
      </c>
    </row>
    <row r="426" spans="1:34" x14ac:dyDescent="0.3">
      <c r="A426" s="2">
        <f t="shared" si="142"/>
        <v>424</v>
      </c>
      <c r="B426">
        <f t="shared" si="143"/>
        <v>3</v>
      </c>
      <c r="C426" s="2">
        <f t="shared" si="126"/>
        <v>367</v>
      </c>
      <c r="D426" s="2">
        <f t="shared" si="127"/>
        <v>367</v>
      </c>
      <c r="E426" s="6" t="b">
        <f t="shared" si="128"/>
        <v>1</v>
      </c>
      <c r="F426" s="6">
        <f>IF(OR(B426=6,B426=7),0,IF(NOT(E426),0,IF(A426&lt;=$A$1,HLOOKUP(B426,Ouderschapsverlof!$S$28:$W$30,3,FALSE),0)))</f>
        <v>0</v>
      </c>
      <c r="G426" s="6">
        <f>IF(OR(B426=6,B426=7),0,IF(NOT(E426),IF(A426&lt;=$A$1,HLOOKUP(B426,Ouderschapsverlof!$S$28:$W$30,3,FALSE),0),0))</f>
        <v>0</v>
      </c>
      <c r="H426" s="7">
        <f t="shared" si="129"/>
        <v>0</v>
      </c>
      <c r="L426" s="2">
        <f t="shared" si="144"/>
        <v>424</v>
      </c>
      <c r="M426">
        <f t="shared" si="130"/>
        <v>3</v>
      </c>
      <c r="N426" s="2">
        <f t="shared" si="131"/>
        <v>367</v>
      </c>
      <c r="O426" s="2">
        <f t="shared" si="132"/>
        <v>367</v>
      </c>
      <c r="P426" s="6" t="b">
        <f t="shared" si="133"/>
        <v>1</v>
      </c>
      <c r="Q426" s="6">
        <f>IF(OR(M426=6,M426=7),0,IF(NOT(P426),0,IF(L426&lt;=$L$1,HLOOKUP(M426,Ouderschapsverlof!$S$40:$W$43,3,FALSE),0)))</f>
        <v>0</v>
      </c>
      <c r="R426" s="6">
        <f>IF(OR(M426=6,M426=7),0,IF(NOT(P426),IF(L426&lt;=$L$1,HLOOKUP(M426,Ouderschapsverlof!$S$40:$W$43,3,FALSE),0),0))</f>
        <v>0</v>
      </c>
      <c r="T426" s="2">
        <f t="shared" si="145"/>
        <v>424</v>
      </c>
      <c r="U426">
        <f t="shared" si="134"/>
        <v>3</v>
      </c>
      <c r="V426" s="2">
        <f t="shared" si="135"/>
        <v>367</v>
      </c>
      <c r="W426" s="2">
        <f t="shared" si="136"/>
        <v>367</v>
      </c>
      <c r="X426" s="6" t="b">
        <f t="shared" si="137"/>
        <v>1</v>
      </c>
      <c r="Y426" s="6">
        <f>IF(OR(U426=6,U426=7),0,IF(NOT(X426),0,IF(T426&lt;=$T$1,HLOOKUP(U426,Ouderschapsverlof!$S$55:$W$57,3,FALSE),0)))</f>
        <v>0</v>
      </c>
      <c r="Z426" s="6">
        <f>IF(OR(U426=6,U426=7),0,IF(NOT(X426),IF(T426&lt;=$T$1,HLOOKUP(U426,Ouderschapsverlof!$S$55:$W$57,3,FALSE),0),0))</f>
        <v>0</v>
      </c>
      <c r="AB426" s="2">
        <f t="shared" si="146"/>
        <v>424</v>
      </c>
      <c r="AC426">
        <f t="shared" si="138"/>
        <v>3</v>
      </c>
      <c r="AD426" s="2">
        <f t="shared" si="139"/>
        <v>367</v>
      </c>
      <c r="AE426" s="2">
        <f t="shared" si="140"/>
        <v>367</v>
      </c>
      <c r="AF426" s="6" t="b">
        <f t="shared" si="141"/>
        <v>1</v>
      </c>
      <c r="AG426" s="6">
        <f>IF(OR(AC426=6,AC426=7),0,IF(NOT(AF426),0,IF(AB426&lt;=$AB$1,HLOOKUP(AC426,Ouderschapsverlof!$S$67:$W$69,3,FALSE),0)))</f>
        <v>0</v>
      </c>
      <c r="AH426" s="6">
        <f>IF(OR(AC426=6,AC426=7),0,IF(NOT(AF426),IF(AB426&lt;=$AB$1,HLOOKUP(AC426,Ouderschapsverlof!$S$67:$W$69,3,FALSE),0),0))</f>
        <v>0</v>
      </c>
    </row>
    <row r="427" spans="1:34" x14ac:dyDescent="0.3">
      <c r="A427" s="2">
        <f t="shared" si="142"/>
        <v>425</v>
      </c>
      <c r="B427">
        <f t="shared" si="143"/>
        <v>4</v>
      </c>
      <c r="C427" s="2">
        <f t="shared" si="126"/>
        <v>367</v>
      </c>
      <c r="D427" s="2">
        <f t="shared" si="127"/>
        <v>367</v>
      </c>
      <c r="E427" s="6" t="b">
        <f t="shared" si="128"/>
        <v>1</v>
      </c>
      <c r="F427" s="6">
        <f>IF(OR(B427=6,B427=7),0,IF(NOT(E427),0,IF(A427&lt;=$A$1,HLOOKUP(B427,Ouderschapsverlof!$S$28:$W$30,3,FALSE),0)))</f>
        <v>0</v>
      </c>
      <c r="G427" s="6">
        <f>IF(OR(B427=6,B427=7),0,IF(NOT(E427),IF(A427&lt;=$A$1,HLOOKUP(B427,Ouderschapsverlof!$S$28:$W$30,3,FALSE),0),0))</f>
        <v>0</v>
      </c>
      <c r="H427" s="7">
        <f t="shared" si="129"/>
        <v>0</v>
      </c>
      <c r="L427" s="2">
        <f t="shared" si="144"/>
        <v>425</v>
      </c>
      <c r="M427">
        <f t="shared" si="130"/>
        <v>4</v>
      </c>
      <c r="N427" s="2">
        <f t="shared" si="131"/>
        <v>367</v>
      </c>
      <c r="O427" s="2">
        <f t="shared" si="132"/>
        <v>367</v>
      </c>
      <c r="P427" s="6" t="b">
        <f t="shared" si="133"/>
        <v>1</v>
      </c>
      <c r="Q427" s="6">
        <f>IF(OR(M427=6,M427=7),0,IF(NOT(P427),0,IF(L427&lt;=$L$1,HLOOKUP(M427,Ouderschapsverlof!$S$40:$W$43,3,FALSE),0)))</f>
        <v>0</v>
      </c>
      <c r="R427" s="6">
        <f>IF(OR(M427=6,M427=7),0,IF(NOT(P427),IF(L427&lt;=$L$1,HLOOKUP(M427,Ouderschapsverlof!$S$40:$W$43,3,FALSE),0),0))</f>
        <v>0</v>
      </c>
      <c r="T427" s="2">
        <f t="shared" si="145"/>
        <v>425</v>
      </c>
      <c r="U427">
        <f t="shared" si="134"/>
        <v>4</v>
      </c>
      <c r="V427" s="2">
        <f t="shared" si="135"/>
        <v>367</v>
      </c>
      <c r="W427" s="2">
        <f t="shared" si="136"/>
        <v>367</v>
      </c>
      <c r="X427" s="6" t="b">
        <f t="shared" si="137"/>
        <v>1</v>
      </c>
      <c r="Y427" s="6">
        <f>IF(OR(U427=6,U427=7),0,IF(NOT(X427),0,IF(T427&lt;=$T$1,HLOOKUP(U427,Ouderschapsverlof!$S$55:$W$57,3,FALSE),0)))</f>
        <v>0</v>
      </c>
      <c r="Z427" s="6">
        <f>IF(OR(U427=6,U427=7),0,IF(NOT(X427),IF(T427&lt;=$T$1,HLOOKUP(U427,Ouderschapsverlof!$S$55:$W$57,3,FALSE),0),0))</f>
        <v>0</v>
      </c>
      <c r="AB427" s="2">
        <f t="shared" si="146"/>
        <v>425</v>
      </c>
      <c r="AC427">
        <f t="shared" si="138"/>
        <v>4</v>
      </c>
      <c r="AD427" s="2">
        <f t="shared" si="139"/>
        <v>367</v>
      </c>
      <c r="AE427" s="2">
        <f t="shared" si="140"/>
        <v>367</v>
      </c>
      <c r="AF427" s="6" t="b">
        <f t="shared" si="141"/>
        <v>1</v>
      </c>
      <c r="AG427" s="6">
        <f>IF(OR(AC427=6,AC427=7),0,IF(NOT(AF427),0,IF(AB427&lt;=$AB$1,HLOOKUP(AC427,Ouderschapsverlof!$S$67:$W$69,3,FALSE),0)))</f>
        <v>0</v>
      </c>
      <c r="AH427" s="6">
        <f>IF(OR(AC427=6,AC427=7),0,IF(NOT(AF427),IF(AB427&lt;=$AB$1,HLOOKUP(AC427,Ouderschapsverlof!$S$67:$W$69,3,FALSE),0),0))</f>
        <v>0</v>
      </c>
    </row>
    <row r="428" spans="1:34" x14ac:dyDescent="0.3">
      <c r="A428" s="2">
        <f t="shared" si="142"/>
        <v>426</v>
      </c>
      <c r="B428">
        <f t="shared" si="143"/>
        <v>5</v>
      </c>
      <c r="C428" s="2">
        <f t="shared" si="126"/>
        <v>367</v>
      </c>
      <c r="D428" s="2">
        <f t="shared" si="127"/>
        <v>367</v>
      </c>
      <c r="E428" s="6" t="b">
        <f t="shared" si="128"/>
        <v>1</v>
      </c>
      <c r="F428" s="6">
        <f>IF(OR(B428=6,B428=7),0,IF(NOT(E428),0,IF(A428&lt;=$A$1,HLOOKUP(B428,Ouderschapsverlof!$S$28:$W$30,3,FALSE),0)))</f>
        <v>0</v>
      </c>
      <c r="G428" s="6">
        <f>IF(OR(B428=6,B428=7),0,IF(NOT(E428),IF(A428&lt;=$A$1,HLOOKUP(B428,Ouderschapsverlof!$S$28:$W$30,3,FALSE),0),0))</f>
        <v>0</v>
      </c>
      <c r="H428" s="7">
        <f t="shared" si="129"/>
        <v>0</v>
      </c>
      <c r="L428" s="2">
        <f t="shared" si="144"/>
        <v>426</v>
      </c>
      <c r="M428">
        <f t="shared" si="130"/>
        <v>5</v>
      </c>
      <c r="N428" s="2">
        <f t="shared" si="131"/>
        <v>367</v>
      </c>
      <c r="O428" s="2">
        <f t="shared" si="132"/>
        <v>367</v>
      </c>
      <c r="P428" s="6" t="b">
        <f t="shared" si="133"/>
        <v>1</v>
      </c>
      <c r="Q428" s="6">
        <f>IF(OR(M428=6,M428=7),0,IF(NOT(P428),0,IF(L428&lt;=$L$1,HLOOKUP(M428,Ouderschapsverlof!$S$40:$W$43,3,FALSE),0)))</f>
        <v>0</v>
      </c>
      <c r="R428" s="6">
        <f>IF(OR(M428=6,M428=7),0,IF(NOT(P428),IF(L428&lt;=$L$1,HLOOKUP(M428,Ouderschapsverlof!$S$40:$W$43,3,FALSE),0),0))</f>
        <v>0</v>
      </c>
      <c r="T428" s="2">
        <f t="shared" si="145"/>
        <v>426</v>
      </c>
      <c r="U428">
        <f t="shared" si="134"/>
        <v>5</v>
      </c>
      <c r="V428" s="2">
        <f t="shared" si="135"/>
        <v>367</v>
      </c>
      <c r="W428" s="2">
        <f t="shared" si="136"/>
        <v>367</v>
      </c>
      <c r="X428" s="6" t="b">
        <f t="shared" si="137"/>
        <v>1</v>
      </c>
      <c r="Y428" s="6">
        <f>IF(OR(U428=6,U428=7),0,IF(NOT(X428),0,IF(T428&lt;=$T$1,HLOOKUP(U428,Ouderschapsverlof!$S$55:$W$57,3,FALSE),0)))</f>
        <v>0</v>
      </c>
      <c r="Z428" s="6">
        <f>IF(OR(U428=6,U428=7),0,IF(NOT(X428),IF(T428&lt;=$T$1,HLOOKUP(U428,Ouderschapsverlof!$S$55:$W$57,3,FALSE),0),0))</f>
        <v>0</v>
      </c>
      <c r="AB428" s="2">
        <f t="shared" si="146"/>
        <v>426</v>
      </c>
      <c r="AC428">
        <f t="shared" si="138"/>
        <v>5</v>
      </c>
      <c r="AD428" s="2">
        <f t="shared" si="139"/>
        <v>367</v>
      </c>
      <c r="AE428" s="2">
        <f t="shared" si="140"/>
        <v>367</v>
      </c>
      <c r="AF428" s="6" t="b">
        <f t="shared" si="141"/>
        <v>1</v>
      </c>
      <c r="AG428" s="6">
        <f>IF(OR(AC428=6,AC428=7),0,IF(NOT(AF428),0,IF(AB428&lt;=$AB$1,HLOOKUP(AC428,Ouderschapsverlof!$S$67:$W$69,3,FALSE),0)))</f>
        <v>0</v>
      </c>
      <c r="AH428" s="6">
        <f>IF(OR(AC428=6,AC428=7),0,IF(NOT(AF428),IF(AB428&lt;=$AB$1,HLOOKUP(AC428,Ouderschapsverlof!$S$67:$W$69,3,FALSE),0),0))</f>
        <v>0</v>
      </c>
    </row>
    <row r="429" spans="1:34" x14ac:dyDescent="0.3">
      <c r="A429" s="2">
        <f t="shared" si="142"/>
        <v>427</v>
      </c>
      <c r="B429">
        <f t="shared" si="143"/>
        <v>6</v>
      </c>
      <c r="C429" s="2">
        <f t="shared" si="126"/>
        <v>367</v>
      </c>
      <c r="D429" s="2">
        <f t="shared" si="127"/>
        <v>367</v>
      </c>
      <c r="E429" s="6" t="b">
        <f t="shared" si="128"/>
        <v>1</v>
      </c>
      <c r="F429" s="6">
        <f>IF(OR(B429=6,B429=7),0,IF(NOT(E429),0,IF(A429&lt;=$A$1,HLOOKUP(B429,Ouderschapsverlof!$S$28:$W$30,3,FALSE),0)))</f>
        <v>0</v>
      </c>
      <c r="G429" s="6">
        <f>IF(OR(B429=6,B429=7),0,IF(NOT(E429),IF(A429&lt;=$A$1,HLOOKUP(B429,Ouderschapsverlof!$S$28:$W$30,3,FALSE),0),0))</f>
        <v>0</v>
      </c>
      <c r="H429" s="7">
        <f t="shared" si="129"/>
        <v>0</v>
      </c>
      <c r="L429" s="2">
        <f t="shared" si="144"/>
        <v>427</v>
      </c>
      <c r="M429">
        <f t="shared" si="130"/>
        <v>6</v>
      </c>
      <c r="N429" s="2">
        <f t="shared" si="131"/>
        <v>367</v>
      </c>
      <c r="O429" s="2">
        <f t="shared" si="132"/>
        <v>367</v>
      </c>
      <c r="P429" s="6" t="b">
        <f t="shared" si="133"/>
        <v>1</v>
      </c>
      <c r="Q429" s="6">
        <f>IF(OR(M429=6,M429=7),0,IF(NOT(P429),0,IF(L429&lt;=$L$1,HLOOKUP(M429,Ouderschapsverlof!$S$40:$W$43,3,FALSE),0)))</f>
        <v>0</v>
      </c>
      <c r="R429" s="6">
        <f>IF(OR(M429=6,M429=7),0,IF(NOT(P429),IF(L429&lt;=$L$1,HLOOKUP(M429,Ouderschapsverlof!$S$40:$W$43,3,FALSE),0),0))</f>
        <v>0</v>
      </c>
      <c r="T429" s="2">
        <f t="shared" si="145"/>
        <v>427</v>
      </c>
      <c r="U429">
        <f t="shared" si="134"/>
        <v>6</v>
      </c>
      <c r="V429" s="2">
        <f t="shared" si="135"/>
        <v>367</v>
      </c>
      <c r="W429" s="2">
        <f t="shared" si="136"/>
        <v>367</v>
      </c>
      <c r="X429" s="6" t="b">
        <f t="shared" si="137"/>
        <v>1</v>
      </c>
      <c r="Y429" s="6">
        <f>IF(OR(U429=6,U429=7),0,IF(NOT(X429),0,IF(T429&lt;=$T$1,HLOOKUP(U429,Ouderschapsverlof!$S$55:$W$57,3,FALSE),0)))</f>
        <v>0</v>
      </c>
      <c r="Z429" s="6">
        <f>IF(OR(U429=6,U429=7),0,IF(NOT(X429),IF(T429&lt;=$T$1,HLOOKUP(U429,Ouderschapsverlof!$S$55:$W$57,3,FALSE),0),0))</f>
        <v>0</v>
      </c>
      <c r="AB429" s="2">
        <f t="shared" si="146"/>
        <v>427</v>
      </c>
      <c r="AC429">
        <f t="shared" si="138"/>
        <v>6</v>
      </c>
      <c r="AD429" s="2">
        <f t="shared" si="139"/>
        <v>367</v>
      </c>
      <c r="AE429" s="2">
        <f t="shared" si="140"/>
        <v>367</v>
      </c>
      <c r="AF429" s="6" t="b">
        <f t="shared" si="141"/>
        <v>1</v>
      </c>
      <c r="AG429" s="6">
        <f>IF(OR(AC429=6,AC429=7),0,IF(NOT(AF429),0,IF(AB429&lt;=$AB$1,HLOOKUP(AC429,Ouderschapsverlof!$S$67:$W$69,3,FALSE),0)))</f>
        <v>0</v>
      </c>
      <c r="AH429" s="6">
        <f>IF(OR(AC429=6,AC429=7),0,IF(NOT(AF429),IF(AB429&lt;=$AB$1,HLOOKUP(AC429,Ouderschapsverlof!$S$67:$W$69,3,FALSE),0),0))</f>
        <v>0</v>
      </c>
    </row>
    <row r="430" spans="1:34" x14ac:dyDescent="0.3">
      <c r="A430" s="2">
        <f t="shared" si="142"/>
        <v>428</v>
      </c>
      <c r="B430">
        <f t="shared" si="143"/>
        <v>7</v>
      </c>
      <c r="C430" s="2">
        <f t="shared" si="126"/>
        <v>367</v>
      </c>
      <c r="D430" s="2">
        <f t="shared" si="127"/>
        <v>367</v>
      </c>
      <c r="E430" s="6" t="b">
        <f t="shared" si="128"/>
        <v>1</v>
      </c>
      <c r="F430" s="6">
        <f>IF(OR(B430=6,B430=7),0,IF(NOT(E430),0,IF(A430&lt;=$A$1,HLOOKUP(B430,Ouderschapsverlof!$S$28:$W$30,3,FALSE),0)))</f>
        <v>0</v>
      </c>
      <c r="G430" s="6">
        <f>IF(OR(B430=6,B430=7),0,IF(NOT(E430),IF(A430&lt;=$A$1,HLOOKUP(B430,Ouderschapsverlof!$S$28:$W$30,3,FALSE),0),0))</f>
        <v>0</v>
      </c>
      <c r="H430" s="7">
        <f t="shared" si="129"/>
        <v>0</v>
      </c>
      <c r="L430" s="2">
        <f t="shared" si="144"/>
        <v>428</v>
      </c>
      <c r="M430">
        <f t="shared" si="130"/>
        <v>7</v>
      </c>
      <c r="N430" s="2">
        <f t="shared" si="131"/>
        <v>367</v>
      </c>
      <c r="O430" s="2">
        <f t="shared" si="132"/>
        <v>367</v>
      </c>
      <c r="P430" s="6" t="b">
        <f t="shared" si="133"/>
        <v>1</v>
      </c>
      <c r="Q430" s="6">
        <f>IF(OR(M430=6,M430=7),0,IF(NOT(P430),0,IF(L430&lt;=$L$1,HLOOKUP(M430,Ouderschapsverlof!$S$40:$W$43,3,FALSE),0)))</f>
        <v>0</v>
      </c>
      <c r="R430" s="6">
        <f>IF(OR(M430=6,M430=7),0,IF(NOT(P430),IF(L430&lt;=$L$1,HLOOKUP(M430,Ouderschapsverlof!$S$40:$W$43,3,FALSE),0),0))</f>
        <v>0</v>
      </c>
      <c r="T430" s="2">
        <f t="shared" si="145"/>
        <v>428</v>
      </c>
      <c r="U430">
        <f t="shared" si="134"/>
        <v>7</v>
      </c>
      <c r="V430" s="2">
        <f t="shared" si="135"/>
        <v>367</v>
      </c>
      <c r="W430" s="2">
        <f t="shared" si="136"/>
        <v>367</v>
      </c>
      <c r="X430" s="6" t="b">
        <f t="shared" si="137"/>
        <v>1</v>
      </c>
      <c r="Y430" s="6">
        <f>IF(OR(U430=6,U430=7),0,IF(NOT(X430),0,IF(T430&lt;=$T$1,HLOOKUP(U430,Ouderschapsverlof!$S$55:$W$57,3,FALSE),0)))</f>
        <v>0</v>
      </c>
      <c r="Z430" s="6">
        <f>IF(OR(U430=6,U430=7),0,IF(NOT(X430),IF(T430&lt;=$T$1,HLOOKUP(U430,Ouderschapsverlof!$S$55:$W$57,3,FALSE),0),0))</f>
        <v>0</v>
      </c>
      <c r="AB430" s="2">
        <f t="shared" si="146"/>
        <v>428</v>
      </c>
      <c r="AC430">
        <f t="shared" si="138"/>
        <v>7</v>
      </c>
      <c r="AD430" s="2">
        <f t="shared" si="139"/>
        <v>367</v>
      </c>
      <c r="AE430" s="2">
        <f t="shared" si="140"/>
        <v>367</v>
      </c>
      <c r="AF430" s="6" t="b">
        <f t="shared" si="141"/>
        <v>1</v>
      </c>
      <c r="AG430" s="6">
        <f>IF(OR(AC430=6,AC430=7),0,IF(NOT(AF430),0,IF(AB430&lt;=$AB$1,HLOOKUP(AC430,Ouderschapsverlof!$S$67:$W$69,3,FALSE),0)))</f>
        <v>0</v>
      </c>
      <c r="AH430" s="6">
        <f>IF(OR(AC430=6,AC430=7),0,IF(NOT(AF430),IF(AB430&lt;=$AB$1,HLOOKUP(AC430,Ouderschapsverlof!$S$67:$W$69,3,FALSE),0),0))</f>
        <v>0</v>
      </c>
    </row>
    <row r="431" spans="1:34" x14ac:dyDescent="0.3">
      <c r="A431" s="2">
        <f t="shared" si="142"/>
        <v>429</v>
      </c>
      <c r="B431">
        <f t="shared" si="143"/>
        <v>1</v>
      </c>
      <c r="C431" s="2">
        <f t="shared" si="126"/>
        <v>367</v>
      </c>
      <c r="D431" s="2">
        <f t="shared" si="127"/>
        <v>367</v>
      </c>
      <c r="E431" s="6" t="b">
        <f t="shared" si="128"/>
        <v>1</v>
      </c>
      <c r="F431" s="6">
        <f>IF(OR(B431=6,B431=7),0,IF(NOT(E431),0,IF(A431&lt;=$A$1,HLOOKUP(B431,Ouderschapsverlof!$S$28:$W$30,3,FALSE),0)))</f>
        <v>0</v>
      </c>
      <c r="G431" s="6">
        <f>IF(OR(B431=6,B431=7),0,IF(NOT(E431),IF(A431&lt;=$A$1,HLOOKUP(B431,Ouderschapsverlof!$S$28:$W$30,3,FALSE),0),0))</f>
        <v>0</v>
      </c>
      <c r="H431" s="7">
        <f t="shared" si="129"/>
        <v>0</v>
      </c>
      <c r="L431" s="2">
        <f t="shared" si="144"/>
        <v>429</v>
      </c>
      <c r="M431">
        <f t="shared" si="130"/>
        <v>1</v>
      </c>
      <c r="N431" s="2">
        <f t="shared" si="131"/>
        <v>367</v>
      </c>
      <c r="O431" s="2">
        <f t="shared" si="132"/>
        <v>367</v>
      </c>
      <c r="P431" s="6" t="b">
        <f t="shared" si="133"/>
        <v>1</v>
      </c>
      <c r="Q431" s="6">
        <f>IF(OR(M431=6,M431=7),0,IF(NOT(P431),0,IF(L431&lt;=$L$1,HLOOKUP(M431,Ouderschapsverlof!$S$40:$W$43,3,FALSE),0)))</f>
        <v>0</v>
      </c>
      <c r="R431" s="6">
        <f>IF(OR(M431=6,M431=7),0,IF(NOT(P431),IF(L431&lt;=$L$1,HLOOKUP(M431,Ouderschapsverlof!$S$40:$W$43,3,FALSE),0),0))</f>
        <v>0</v>
      </c>
      <c r="T431" s="2">
        <f t="shared" si="145"/>
        <v>429</v>
      </c>
      <c r="U431">
        <f t="shared" si="134"/>
        <v>1</v>
      </c>
      <c r="V431" s="2">
        <f t="shared" si="135"/>
        <v>367</v>
      </c>
      <c r="W431" s="2">
        <f t="shared" si="136"/>
        <v>367</v>
      </c>
      <c r="X431" s="6" t="b">
        <f t="shared" si="137"/>
        <v>1</v>
      </c>
      <c r="Y431" s="6">
        <f>IF(OR(U431=6,U431=7),0,IF(NOT(X431),0,IF(T431&lt;=$T$1,HLOOKUP(U431,Ouderschapsverlof!$S$55:$W$57,3,FALSE),0)))</f>
        <v>0</v>
      </c>
      <c r="Z431" s="6">
        <f>IF(OR(U431=6,U431=7),0,IF(NOT(X431),IF(T431&lt;=$T$1,HLOOKUP(U431,Ouderschapsverlof!$S$55:$W$57,3,FALSE),0),0))</f>
        <v>0</v>
      </c>
      <c r="AB431" s="2">
        <f t="shared" si="146"/>
        <v>429</v>
      </c>
      <c r="AC431">
        <f t="shared" si="138"/>
        <v>1</v>
      </c>
      <c r="AD431" s="2">
        <f t="shared" si="139"/>
        <v>367</v>
      </c>
      <c r="AE431" s="2">
        <f t="shared" si="140"/>
        <v>367</v>
      </c>
      <c r="AF431" s="6" t="b">
        <f t="shared" si="141"/>
        <v>1</v>
      </c>
      <c r="AG431" s="6">
        <f>IF(OR(AC431=6,AC431=7),0,IF(NOT(AF431),0,IF(AB431&lt;=$AB$1,HLOOKUP(AC431,Ouderschapsverlof!$S$67:$W$69,3,FALSE),0)))</f>
        <v>0</v>
      </c>
      <c r="AH431" s="6">
        <f>IF(OR(AC431=6,AC431=7),0,IF(NOT(AF431),IF(AB431&lt;=$AB$1,HLOOKUP(AC431,Ouderschapsverlof!$S$67:$W$69,3,FALSE),0),0))</f>
        <v>0</v>
      </c>
    </row>
    <row r="432" spans="1:34" x14ac:dyDescent="0.3">
      <c r="A432" s="2">
        <f t="shared" si="142"/>
        <v>430</v>
      </c>
      <c r="B432">
        <f t="shared" si="143"/>
        <v>2</v>
      </c>
      <c r="C432" s="2">
        <f t="shared" si="126"/>
        <v>367</v>
      </c>
      <c r="D432" s="2">
        <f t="shared" si="127"/>
        <v>367</v>
      </c>
      <c r="E432" s="6" t="b">
        <f t="shared" si="128"/>
        <v>1</v>
      </c>
      <c r="F432" s="6">
        <f>IF(OR(B432=6,B432=7),0,IF(NOT(E432),0,IF(A432&lt;=$A$1,HLOOKUP(B432,Ouderschapsverlof!$S$28:$W$30,3,FALSE),0)))</f>
        <v>0</v>
      </c>
      <c r="G432" s="6">
        <f>IF(OR(B432=6,B432=7),0,IF(NOT(E432),IF(A432&lt;=$A$1,HLOOKUP(B432,Ouderschapsverlof!$S$28:$W$30,3,FALSE),0),0))</f>
        <v>0</v>
      </c>
      <c r="H432" s="7">
        <f t="shared" si="129"/>
        <v>0</v>
      </c>
      <c r="L432" s="2">
        <f t="shared" si="144"/>
        <v>430</v>
      </c>
      <c r="M432">
        <f t="shared" si="130"/>
        <v>2</v>
      </c>
      <c r="N432" s="2">
        <f t="shared" si="131"/>
        <v>367</v>
      </c>
      <c r="O432" s="2">
        <f t="shared" si="132"/>
        <v>367</v>
      </c>
      <c r="P432" s="6" t="b">
        <f t="shared" si="133"/>
        <v>1</v>
      </c>
      <c r="Q432" s="6">
        <f>IF(OR(M432=6,M432=7),0,IF(NOT(P432),0,IF(L432&lt;=$L$1,HLOOKUP(M432,Ouderschapsverlof!$S$40:$W$43,3,FALSE),0)))</f>
        <v>0</v>
      </c>
      <c r="R432" s="6">
        <f>IF(OR(M432=6,M432=7),0,IF(NOT(P432),IF(L432&lt;=$L$1,HLOOKUP(M432,Ouderschapsverlof!$S$40:$W$43,3,FALSE),0),0))</f>
        <v>0</v>
      </c>
      <c r="T432" s="2">
        <f t="shared" si="145"/>
        <v>430</v>
      </c>
      <c r="U432">
        <f t="shared" si="134"/>
        <v>2</v>
      </c>
      <c r="V432" s="2">
        <f t="shared" si="135"/>
        <v>367</v>
      </c>
      <c r="W432" s="2">
        <f t="shared" si="136"/>
        <v>367</v>
      </c>
      <c r="X432" s="6" t="b">
        <f t="shared" si="137"/>
        <v>1</v>
      </c>
      <c r="Y432" s="6">
        <f>IF(OR(U432=6,U432=7),0,IF(NOT(X432),0,IF(T432&lt;=$T$1,HLOOKUP(U432,Ouderschapsverlof!$S$55:$W$57,3,FALSE),0)))</f>
        <v>0</v>
      </c>
      <c r="Z432" s="6">
        <f>IF(OR(U432=6,U432=7),0,IF(NOT(X432),IF(T432&lt;=$T$1,HLOOKUP(U432,Ouderschapsverlof!$S$55:$W$57,3,FALSE),0),0))</f>
        <v>0</v>
      </c>
      <c r="AB432" s="2">
        <f t="shared" si="146"/>
        <v>430</v>
      </c>
      <c r="AC432">
        <f t="shared" si="138"/>
        <v>2</v>
      </c>
      <c r="AD432" s="2">
        <f t="shared" si="139"/>
        <v>367</v>
      </c>
      <c r="AE432" s="2">
        <f t="shared" si="140"/>
        <v>367</v>
      </c>
      <c r="AF432" s="6" t="b">
        <f t="shared" si="141"/>
        <v>1</v>
      </c>
      <c r="AG432" s="6">
        <f>IF(OR(AC432=6,AC432=7),0,IF(NOT(AF432),0,IF(AB432&lt;=$AB$1,HLOOKUP(AC432,Ouderschapsverlof!$S$67:$W$69,3,FALSE),0)))</f>
        <v>0</v>
      </c>
      <c r="AH432" s="6">
        <f>IF(OR(AC432=6,AC432=7),0,IF(NOT(AF432),IF(AB432&lt;=$AB$1,HLOOKUP(AC432,Ouderschapsverlof!$S$67:$W$69,3,FALSE),0),0))</f>
        <v>0</v>
      </c>
    </row>
    <row r="433" spans="1:34" x14ac:dyDescent="0.3">
      <c r="A433" s="2">
        <f t="shared" si="142"/>
        <v>431</v>
      </c>
      <c r="B433">
        <f t="shared" si="143"/>
        <v>3</v>
      </c>
      <c r="C433" s="2">
        <f t="shared" si="126"/>
        <v>367</v>
      </c>
      <c r="D433" s="2">
        <f t="shared" si="127"/>
        <v>367</v>
      </c>
      <c r="E433" s="6" t="b">
        <f t="shared" si="128"/>
        <v>1</v>
      </c>
      <c r="F433" s="6">
        <f>IF(OR(B433=6,B433=7),0,IF(NOT(E433),0,IF(A433&lt;=$A$1,HLOOKUP(B433,Ouderschapsverlof!$S$28:$W$30,3,FALSE),0)))</f>
        <v>0</v>
      </c>
      <c r="G433" s="6">
        <f>IF(OR(B433=6,B433=7),0,IF(NOT(E433),IF(A433&lt;=$A$1,HLOOKUP(B433,Ouderschapsverlof!$S$28:$W$30,3,FALSE),0),0))</f>
        <v>0</v>
      </c>
      <c r="H433" s="7">
        <f t="shared" si="129"/>
        <v>0</v>
      </c>
      <c r="L433" s="2">
        <f t="shared" si="144"/>
        <v>431</v>
      </c>
      <c r="M433">
        <f t="shared" si="130"/>
        <v>3</v>
      </c>
      <c r="N433" s="2">
        <f t="shared" si="131"/>
        <v>367</v>
      </c>
      <c r="O433" s="2">
        <f t="shared" si="132"/>
        <v>367</v>
      </c>
      <c r="P433" s="6" t="b">
        <f t="shared" si="133"/>
        <v>1</v>
      </c>
      <c r="Q433" s="6">
        <f>IF(OR(M433=6,M433=7),0,IF(NOT(P433),0,IF(L433&lt;=$L$1,HLOOKUP(M433,Ouderschapsverlof!$S$40:$W$43,3,FALSE),0)))</f>
        <v>0</v>
      </c>
      <c r="R433" s="6">
        <f>IF(OR(M433=6,M433=7),0,IF(NOT(P433),IF(L433&lt;=$L$1,HLOOKUP(M433,Ouderschapsverlof!$S$40:$W$43,3,FALSE),0),0))</f>
        <v>0</v>
      </c>
      <c r="T433" s="2">
        <f t="shared" si="145"/>
        <v>431</v>
      </c>
      <c r="U433">
        <f t="shared" si="134"/>
        <v>3</v>
      </c>
      <c r="V433" s="2">
        <f t="shared" si="135"/>
        <v>367</v>
      </c>
      <c r="W433" s="2">
        <f t="shared" si="136"/>
        <v>367</v>
      </c>
      <c r="X433" s="6" t="b">
        <f t="shared" si="137"/>
        <v>1</v>
      </c>
      <c r="Y433" s="6">
        <f>IF(OR(U433=6,U433=7),0,IF(NOT(X433),0,IF(T433&lt;=$T$1,HLOOKUP(U433,Ouderschapsverlof!$S$55:$W$57,3,FALSE),0)))</f>
        <v>0</v>
      </c>
      <c r="Z433" s="6">
        <f>IF(OR(U433=6,U433=7),0,IF(NOT(X433),IF(T433&lt;=$T$1,HLOOKUP(U433,Ouderschapsverlof!$S$55:$W$57,3,FALSE),0),0))</f>
        <v>0</v>
      </c>
      <c r="AB433" s="2">
        <f t="shared" si="146"/>
        <v>431</v>
      </c>
      <c r="AC433">
        <f t="shared" si="138"/>
        <v>3</v>
      </c>
      <c r="AD433" s="2">
        <f t="shared" si="139"/>
        <v>367</v>
      </c>
      <c r="AE433" s="2">
        <f t="shared" si="140"/>
        <v>367</v>
      </c>
      <c r="AF433" s="6" t="b">
        <f t="shared" si="141"/>
        <v>1</v>
      </c>
      <c r="AG433" s="6">
        <f>IF(OR(AC433=6,AC433=7),0,IF(NOT(AF433),0,IF(AB433&lt;=$AB$1,HLOOKUP(AC433,Ouderschapsverlof!$S$67:$W$69,3,FALSE),0)))</f>
        <v>0</v>
      </c>
      <c r="AH433" s="6">
        <f>IF(OR(AC433=6,AC433=7),0,IF(NOT(AF433),IF(AB433&lt;=$AB$1,HLOOKUP(AC433,Ouderschapsverlof!$S$67:$W$69,3,FALSE),0),0))</f>
        <v>0</v>
      </c>
    </row>
    <row r="434" spans="1:34" x14ac:dyDescent="0.3">
      <c r="A434" s="2">
        <f t="shared" si="142"/>
        <v>432</v>
      </c>
      <c r="B434">
        <f t="shared" si="143"/>
        <v>4</v>
      </c>
      <c r="C434" s="2">
        <f t="shared" si="126"/>
        <v>367</v>
      </c>
      <c r="D434" s="2">
        <f t="shared" si="127"/>
        <v>367</v>
      </c>
      <c r="E434" s="6" t="b">
        <f t="shared" si="128"/>
        <v>1</v>
      </c>
      <c r="F434" s="6">
        <f>IF(OR(B434=6,B434=7),0,IF(NOT(E434),0,IF(A434&lt;=$A$1,HLOOKUP(B434,Ouderschapsverlof!$S$28:$W$30,3,FALSE),0)))</f>
        <v>0</v>
      </c>
      <c r="G434" s="6">
        <f>IF(OR(B434=6,B434=7),0,IF(NOT(E434),IF(A434&lt;=$A$1,HLOOKUP(B434,Ouderschapsverlof!$S$28:$W$30,3,FALSE),0),0))</f>
        <v>0</v>
      </c>
      <c r="H434" s="7">
        <f t="shared" si="129"/>
        <v>0</v>
      </c>
      <c r="L434" s="2">
        <f t="shared" si="144"/>
        <v>432</v>
      </c>
      <c r="M434">
        <f t="shared" si="130"/>
        <v>4</v>
      </c>
      <c r="N434" s="2">
        <f t="shared" si="131"/>
        <v>367</v>
      </c>
      <c r="O434" s="2">
        <f t="shared" si="132"/>
        <v>367</v>
      </c>
      <c r="P434" s="6" t="b">
        <f t="shared" si="133"/>
        <v>1</v>
      </c>
      <c r="Q434" s="6">
        <f>IF(OR(M434=6,M434=7),0,IF(NOT(P434),0,IF(L434&lt;=$L$1,HLOOKUP(M434,Ouderschapsverlof!$S$40:$W$43,3,FALSE),0)))</f>
        <v>0</v>
      </c>
      <c r="R434" s="6">
        <f>IF(OR(M434=6,M434=7),0,IF(NOT(P434),IF(L434&lt;=$L$1,HLOOKUP(M434,Ouderschapsverlof!$S$40:$W$43,3,FALSE),0),0))</f>
        <v>0</v>
      </c>
      <c r="T434" s="2">
        <f t="shared" si="145"/>
        <v>432</v>
      </c>
      <c r="U434">
        <f t="shared" si="134"/>
        <v>4</v>
      </c>
      <c r="V434" s="2">
        <f t="shared" si="135"/>
        <v>367</v>
      </c>
      <c r="W434" s="2">
        <f t="shared" si="136"/>
        <v>367</v>
      </c>
      <c r="X434" s="6" t="b">
        <f t="shared" si="137"/>
        <v>1</v>
      </c>
      <c r="Y434" s="6">
        <f>IF(OR(U434=6,U434=7),0,IF(NOT(X434),0,IF(T434&lt;=$T$1,HLOOKUP(U434,Ouderschapsverlof!$S$55:$W$57,3,FALSE),0)))</f>
        <v>0</v>
      </c>
      <c r="Z434" s="6">
        <f>IF(OR(U434=6,U434=7),0,IF(NOT(X434),IF(T434&lt;=$T$1,HLOOKUP(U434,Ouderschapsverlof!$S$55:$W$57,3,FALSE),0),0))</f>
        <v>0</v>
      </c>
      <c r="AB434" s="2">
        <f t="shared" si="146"/>
        <v>432</v>
      </c>
      <c r="AC434">
        <f t="shared" si="138"/>
        <v>4</v>
      </c>
      <c r="AD434" s="2">
        <f t="shared" si="139"/>
        <v>367</v>
      </c>
      <c r="AE434" s="2">
        <f t="shared" si="140"/>
        <v>367</v>
      </c>
      <c r="AF434" s="6" t="b">
        <f t="shared" si="141"/>
        <v>1</v>
      </c>
      <c r="AG434" s="6">
        <f>IF(OR(AC434=6,AC434=7),0,IF(NOT(AF434),0,IF(AB434&lt;=$AB$1,HLOOKUP(AC434,Ouderschapsverlof!$S$67:$W$69,3,FALSE),0)))</f>
        <v>0</v>
      </c>
      <c r="AH434" s="6">
        <f>IF(OR(AC434=6,AC434=7),0,IF(NOT(AF434),IF(AB434&lt;=$AB$1,HLOOKUP(AC434,Ouderschapsverlof!$S$67:$W$69,3,FALSE),0),0))</f>
        <v>0</v>
      </c>
    </row>
    <row r="435" spans="1:34" x14ac:dyDescent="0.3">
      <c r="A435" s="2">
        <f t="shared" si="142"/>
        <v>433</v>
      </c>
      <c r="B435">
        <f t="shared" si="143"/>
        <v>5</v>
      </c>
      <c r="C435" s="2">
        <f t="shared" si="126"/>
        <v>367</v>
      </c>
      <c r="D435" s="2">
        <f t="shared" si="127"/>
        <v>367</v>
      </c>
      <c r="E435" s="6" t="b">
        <f t="shared" si="128"/>
        <v>1</v>
      </c>
      <c r="F435" s="6">
        <f>IF(OR(B435=6,B435=7),0,IF(NOT(E435),0,IF(A435&lt;=$A$1,HLOOKUP(B435,Ouderschapsverlof!$S$28:$W$30,3,FALSE),0)))</f>
        <v>0</v>
      </c>
      <c r="G435" s="6">
        <f>IF(OR(B435=6,B435=7),0,IF(NOT(E435),IF(A435&lt;=$A$1,HLOOKUP(B435,Ouderschapsverlof!$S$28:$W$30,3,FALSE),0),0))</f>
        <v>0</v>
      </c>
      <c r="H435" s="7">
        <f t="shared" si="129"/>
        <v>0</v>
      </c>
      <c r="L435" s="2">
        <f t="shared" si="144"/>
        <v>433</v>
      </c>
      <c r="M435">
        <f t="shared" si="130"/>
        <v>5</v>
      </c>
      <c r="N435" s="2">
        <f t="shared" si="131"/>
        <v>367</v>
      </c>
      <c r="O435" s="2">
        <f t="shared" si="132"/>
        <v>367</v>
      </c>
      <c r="P435" s="6" t="b">
        <f t="shared" si="133"/>
        <v>1</v>
      </c>
      <c r="Q435" s="6">
        <f>IF(OR(M435=6,M435=7),0,IF(NOT(P435),0,IF(L435&lt;=$L$1,HLOOKUP(M435,Ouderschapsverlof!$S$40:$W$43,3,FALSE),0)))</f>
        <v>0</v>
      </c>
      <c r="R435" s="6">
        <f>IF(OR(M435=6,M435=7),0,IF(NOT(P435),IF(L435&lt;=$L$1,HLOOKUP(M435,Ouderschapsverlof!$S$40:$W$43,3,FALSE),0),0))</f>
        <v>0</v>
      </c>
      <c r="T435" s="2">
        <f t="shared" si="145"/>
        <v>433</v>
      </c>
      <c r="U435">
        <f t="shared" si="134"/>
        <v>5</v>
      </c>
      <c r="V435" s="2">
        <f t="shared" si="135"/>
        <v>367</v>
      </c>
      <c r="W435" s="2">
        <f t="shared" si="136"/>
        <v>367</v>
      </c>
      <c r="X435" s="6" t="b">
        <f t="shared" si="137"/>
        <v>1</v>
      </c>
      <c r="Y435" s="6">
        <f>IF(OR(U435=6,U435=7),0,IF(NOT(X435),0,IF(T435&lt;=$T$1,HLOOKUP(U435,Ouderschapsverlof!$S$55:$W$57,3,FALSE),0)))</f>
        <v>0</v>
      </c>
      <c r="Z435" s="6">
        <f>IF(OR(U435=6,U435=7),0,IF(NOT(X435),IF(T435&lt;=$T$1,HLOOKUP(U435,Ouderschapsverlof!$S$55:$W$57,3,FALSE),0),0))</f>
        <v>0</v>
      </c>
      <c r="AB435" s="2">
        <f t="shared" si="146"/>
        <v>433</v>
      </c>
      <c r="AC435">
        <f t="shared" si="138"/>
        <v>5</v>
      </c>
      <c r="AD435" s="2">
        <f t="shared" si="139"/>
        <v>367</v>
      </c>
      <c r="AE435" s="2">
        <f t="shared" si="140"/>
        <v>367</v>
      </c>
      <c r="AF435" s="6" t="b">
        <f t="shared" si="141"/>
        <v>1</v>
      </c>
      <c r="AG435" s="6">
        <f>IF(OR(AC435=6,AC435=7),0,IF(NOT(AF435),0,IF(AB435&lt;=$AB$1,HLOOKUP(AC435,Ouderschapsverlof!$S$67:$W$69,3,FALSE),0)))</f>
        <v>0</v>
      </c>
      <c r="AH435" s="6">
        <f>IF(OR(AC435=6,AC435=7),0,IF(NOT(AF435),IF(AB435&lt;=$AB$1,HLOOKUP(AC435,Ouderschapsverlof!$S$67:$W$69,3,FALSE),0),0))</f>
        <v>0</v>
      </c>
    </row>
    <row r="436" spans="1:34" x14ac:dyDescent="0.3">
      <c r="A436" s="2">
        <f t="shared" si="142"/>
        <v>434</v>
      </c>
      <c r="B436">
        <f t="shared" si="143"/>
        <v>6</v>
      </c>
      <c r="C436" s="2">
        <f t="shared" si="126"/>
        <v>367</v>
      </c>
      <c r="D436" s="2">
        <f t="shared" si="127"/>
        <v>367</v>
      </c>
      <c r="E436" s="6" t="b">
        <f t="shared" si="128"/>
        <v>1</v>
      </c>
      <c r="F436" s="6">
        <f>IF(OR(B436=6,B436=7),0,IF(NOT(E436),0,IF(A436&lt;=$A$1,HLOOKUP(B436,Ouderschapsverlof!$S$28:$W$30,3,FALSE),0)))</f>
        <v>0</v>
      </c>
      <c r="G436" s="6">
        <f>IF(OR(B436=6,B436=7),0,IF(NOT(E436),IF(A436&lt;=$A$1,HLOOKUP(B436,Ouderschapsverlof!$S$28:$W$30,3,FALSE),0),0))</f>
        <v>0</v>
      </c>
      <c r="H436" s="7">
        <f t="shared" si="129"/>
        <v>0</v>
      </c>
      <c r="L436" s="2">
        <f t="shared" si="144"/>
        <v>434</v>
      </c>
      <c r="M436">
        <f t="shared" si="130"/>
        <v>6</v>
      </c>
      <c r="N436" s="2">
        <f t="shared" si="131"/>
        <v>367</v>
      </c>
      <c r="O436" s="2">
        <f t="shared" si="132"/>
        <v>367</v>
      </c>
      <c r="P436" s="6" t="b">
        <f t="shared" si="133"/>
        <v>1</v>
      </c>
      <c r="Q436" s="6">
        <f>IF(OR(M436=6,M436=7),0,IF(NOT(P436),0,IF(L436&lt;=$L$1,HLOOKUP(M436,Ouderschapsverlof!$S$40:$W$43,3,FALSE),0)))</f>
        <v>0</v>
      </c>
      <c r="R436" s="6">
        <f>IF(OR(M436=6,M436=7),0,IF(NOT(P436),IF(L436&lt;=$L$1,HLOOKUP(M436,Ouderschapsverlof!$S$40:$W$43,3,FALSE),0),0))</f>
        <v>0</v>
      </c>
      <c r="T436" s="2">
        <f t="shared" si="145"/>
        <v>434</v>
      </c>
      <c r="U436">
        <f t="shared" si="134"/>
        <v>6</v>
      </c>
      <c r="V436" s="2">
        <f t="shared" si="135"/>
        <v>367</v>
      </c>
      <c r="W436" s="2">
        <f t="shared" si="136"/>
        <v>367</v>
      </c>
      <c r="X436" s="6" t="b">
        <f t="shared" si="137"/>
        <v>1</v>
      </c>
      <c r="Y436" s="6">
        <f>IF(OR(U436=6,U436=7),0,IF(NOT(X436),0,IF(T436&lt;=$T$1,HLOOKUP(U436,Ouderschapsverlof!$S$55:$W$57,3,FALSE),0)))</f>
        <v>0</v>
      </c>
      <c r="Z436" s="6">
        <f>IF(OR(U436=6,U436=7),0,IF(NOT(X436),IF(T436&lt;=$T$1,HLOOKUP(U436,Ouderschapsverlof!$S$55:$W$57,3,FALSE),0),0))</f>
        <v>0</v>
      </c>
      <c r="AB436" s="2">
        <f t="shared" si="146"/>
        <v>434</v>
      </c>
      <c r="AC436">
        <f t="shared" si="138"/>
        <v>6</v>
      </c>
      <c r="AD436" s="2">
        <f t="shared" si="139"/>
        <v>367</v>
      </c>
      <c r="AE436" s="2">
        <f t="shared" si="140"/>
        <v>367</v>
      </c>
      <c r="AF436" s="6" t="b">
        <f t="shared" si="141"/>
        <v>1</v>
      </c>
      <c r="AG436" s="6">
        <f>IF(OR(AC436=6,AC436=7),0,IF(NOT(AF436),0,IF(AB436&lt;=$AB$1,HLOOKUP(AC436,Ouderschapsverlof!$S$67:$W$69,3,FALSE),0)))</f>
        <v>0</v>
      </c>
      <c r="AH436" s="6">
        <f>IF(OR(AC436=6,AC436=7),0,IF(NOT(AF436),IF(AB436&lt;=$AB$1,HLOOKUP(AC436,Ouderschapsverlof!$S$67:$W$69,3,FALSE),0),0))</f>
        <v>0</v>
      </c>
    </row>
    <row r="437" spans="1:34" x14ac:dyDescent="0.3">
      <c r="A437" s="2">
        <f t="shared" si="142"/>
        <v>435</v>
      </c>
      <c r="B437">
        <f t="shared" si="143"/>
        <v>7</v>
      </c>
      <c r="C437" s="2">
        <f t="shared" si="126"/>
        <v>367</v>
      </c>
      <c r="D437" s="2">
        <f t="shared" si="127"/>
        <v>367</v>
      </c>
      <c r="E437" s="6" t="b">
        <f t="shared" si="128"/>
        <v>1</v>
      </c>
      <c r="F437" s="6">
        <f>IF(OR(B437=6,B437=7),0,IF(NOT(E437),0,IF(A437&lt;=$A$1,HLOOKUP(B437,Ouderschapsverlof!$S$28:$W$30,3,FALSE),0)))</f>
        <v>0</v>
      </c>
      <c r="G437" s="6">
        <f>IF(OR(B437=6,B437=7),0,IF(NOT(E437),IF(A437&lt;=$A$1,HLOOKUP(B437,Ouderschapsverlof!$S$28:$W$30,3,FALSE),0),0))</f>
        <v>0</v>
      </c>
      <c r="H437" s="7">
        <f t="shared" si="129"/>
        <v>0</v>
      </c>
      <c r="L437" s="2">
        <f t="shared" si="144"/>
        <v>435</v>
      </c>
      <c r="M437">
        <f t="shared" si="130"/>
        <v>7</v>
      </c>
      <c r="N437" s="2">
        <f t="shared" si="131"/>
        <v>367</v>
      </c>
      <c r="O437" s="2">
        <f t="shared" si="132"/>
        <v>367</v>
      </c>
      <c r="P437" s="6" t="b">
        <f t="shared" si="133"/>
        <v>1</v>
      </c>
      <c r="Q437" s="6">
        <f>IF(OR(M437=6,M437=7),0,IF(NOT(P437),0,IF(L437&lt;=$L$1,HLOOKUP(M437,Ouderschapsverlof!$S$40:$W$43,3,FALSE),0)))</f>
        <v>0</v>
      </c>
      <c r="R437" s="6">
        <f>IF(OR(M437=6,M437=7),0,IF(NOT(P437),IF(L437&lt;=$L$1,HLOOKUP(M437,Ouderschapsverlof!$S$40:$W$43,3,FALSE),0),0))</f>
        <v>0</v>
      </c>
      <c r="T437" s="2">
        <f t="shared" si="145"/>
        <v>435</v>
      </c>
      <c r="U437">
        <f t="shared" si="134"/>
        <v>7</v>
      </c>
      <c r="V437" s="2">
        <f t="shared" si="135"/>
        <v>367</v>
      </c>
      <c r="W437" s="2">
        <f t="shared" si="136"/>
        <v>367</v>
      </c>
      <c r="X437" s="6" t="b">
        <f t="shared" si="137"/>
        <v>1</v>
      </c>
      <c r="Y437" s="6">
        <f>IF(OR(U437=6,U437=7),0,IF(NOT(X437),0,IF(T437&lt;=$T$1,HLOOKUP(U437,Ouderschapsverlof!$S$55:$W$57,3,FALSE),0)))</f>
        <v>0</v>
      </c>
      <c r="Z437" s="6">
        <f>IF(OR(U437=6,U437=7),0,IF(NOT(X437),IF(T437&lt;=$T$1,HLOOKUP(U437,Ouderschapsverlof!$S$55:$W$57,3,FALSE),0),0))</f>
        <v>0</v>
      </c>
      <c r="AB437" s="2">
        <f t="shared" si="146"/>
        <v>435</v>
      </c>
      <c r="AC437">
        <f t="shared" si="138"/>
        <v>7</v>
      </c>
      <c r="AD437" s="2">
        <f t="shared" si="139"/>
        <v>367</v>
      </c>
      <c r="AE437" s="2">
        <f t="shared" si="140"/>
        <v>367</v>
      </c>
      <c r="AF437" s="6" t="b">
        <f t="shared" si="141"/>
        <v>1</v>
      </c>
      <c r="AG437" s="6">
        <f>IF(OR(AC437=6,AC437=7),0,IF(NOT(AF437),0,IF(AB437&lt;=$AB$1,HLOOKUP(AC437,Ouderschapsverlof!$S$67:$W$69,3,FALSE),0)))</f>
        <v>0</v>
      </c>
      <c r="AH437" s="6">
        <f>IF(OR(AC437=6,AC437=7),0,IF(NOT(AF437),IF(AB437&lt;=$AB$1,HLOOKUP(AC437,Ouderschapsverlof!$S$67:$W$69,3,FALSE),0),0))</f>
        <v>0</v>
      </c>
    </row>
    <row r="438" spans="1:34" x14ac:dyDescent="0.3">
      <c r="A438" s="2">
        <f t="shared" si="142"/>
        <v>436</v>
      </c>
      <c r="B438">
        <f t="shared" si="143"/>
        <v>1</v>
      </c>
      <c r="C438" s="2">
        <f t="shared" si="126"/>
        <v>367</v>
      </c>
      <c r="D438" s="2">
        <f t="shared" si="127"/>
        <v>367</v>
      </c>
      <c r="E438" s="6" t="b">
        <f t="shared" si="128"/>
        <v>1</v>
      </c>
      <c r="F438" s="6">
        <f>IF(OR(B438=6,B438=7),0,IF(NOT(E438),0,IF(A438&lt;=$A$1,HLOOKUP(B438,Ouderschapsverlof!$S$28:$W$30,3,FALSE),0)))</f>
        <v>0</v>
      </c>
      <c r="G438" s="6">
        <f>IF(OR(B438=6,B438=7),0,IF(NOT(E438),IF(A438&lt;=$A$1,HLOOKUP(B438,Ouderschapsverlof!$S$28:$W$30,3,FALSE),0),0))</f>
        <v>0</v>
      </c>
      <c r="H438" s="7">
        <f t="shared" si="129"/>
        <v>0</v>
      </c>
      <c r="L438" s="2">
        <f t="shared" si="144"/>
        <v>436</v>
      </c>
      <c r="M438">
        <f t="shared" si="130"/>
        <v>1</v>
      </c>
      <c r="N438" s="2">
        <f t="shared" si="131"/>
        <v>367</v>
      </c>
      <c r="O438" s="2">
        <f t="shared" si="132"/>
        <v>367</v>
      </c>
      <c r="P438" s="6" t="b">
        <f t="shared" si="133"/>
        <v>1</v>
      </c>
      <c r="Q438" s="6">
        <f>IF(OR(M438=6,M438=7),0,IF(NOT(P438),0,IF(L438&lt;=$L$1,HLOOKUP(M438,Ouderschapsverlof!$S$40:$W$43,3,FALSE),0)))</f>
        <v>0</v>
      </c>
      <c r="R438" s="6">
        <f>IF(OR(M438=6,M438=7),0,IF(NOT(P438),IF(L438&lt;=$L$1,HLOOKUP(M438,Ouderschapsverlof!$S$40:$W$43,3,FALSE),0),0))</f>
        <v>0</v>
      </c>
      <c r="T438" s="2">
        <f t="shared" si="145"/>
        <v>436</v>
      </c>
      <c r="U438">
        <f t="shared" si="134"/>
        <v>1</v>
      </c>
      <c r="V438" s="2">
        <f t="shared" si="135"/>
        <v>367</v>
      </c>
      <c r="W438" s="2">
        <f t="shared" si="136"/>
        <v>367</v>
      </c>
      <c r="X438" s="6" t="b">
        <f t="shared" si="137"/>
        <v>1</v>
      </c>
      <c r="Y438" s="6">
        <f>IF(OR(U438=6,U438=7),0,IF(NOT(X438),0,IF(T438&lt;=$T$1,HLOOKUP(U438,Ouderschapsverlof!$S$55:$W$57,3,FALSE),0)))</f>
        <v>0</v>
      </c>
      <c r="Z438" s="6">
        <f>IF(OR(U438=6,U438=7),0,IF(NOT(X438),IF(T438&lt;=$T$1,HLOOKUP(U438,Ouderschapsverlof!$S$55:$W$57,3,FALSE),0),0))</f>
        <v>0</v>
      </c>
      <c r="AB438" s="2">
        <f t="shared" si="146"/>
        <v>436</v>
      </c>
      <c r="AC438">
        <f t="shared" si="138"/>
        <v>1</v>
      </c>
      <c r="AD438" s="2">
        <f t="shared" si="139"/>
        <v>367</v>
      </c>
      <c r="AE438" s="2">
        <f t="shared" si="140"/>
        <v>367</v>
      </c>
      <c r="AF438" s="6" t="b">
        <f t="shared" si="141"/>
        <v>1</v>
      </c>
      <c r="AG438" s="6">
        <f>IF(OR(AC438=6,AC438=7),0,IF(NOT(AF438),0,IF(AB438&lt;=$AB$1,HLOOKUP(AC438,Ouderschapsverlof!$S$67:$W$69,3,FALSE),0)))</f>
        <v>0</v>
      </c>
      <c r="AH438" s="6">
        <f>IF(OR(AC438=6,AC438=7),0,IF(NOT(AF438),IF(AB438&lt;=$AB$1,HLOOKUP(AC438,Ouderschapsverlof!$S$67:$W$69,3,FALSE),0),0))</f>
        <v>0</v>
      </c>
    </row>
    <row r="439" spans="1:34" x14ac:dyDescent="0.3">
      <c r="A439" s="2">
        <f t="shared" si="142"/>
        <v>437</v>
      </c>
      <c r="B439">
        <f t="shared" si="143"/>
        <v>2</v>
      </c>
      <c r="C439" s="2">
        <f t="shared" si="126"/>
        <v>367</v>
      </c>
      <c r="D439" s="2">
        <f t="shared" si="127"/>
        <v>367</v>
      </c>
      <c r="E439" s="6" t="b">
        <f t="shared" si="128"/>
        <v>1</v>
      </c>
      <c r="F439" s="6">
        <f>IF(OR(B439=6,B439=7),0,IF(NOT(E439),0,IF(A439&lt;=$A$1,HLOOKUP(B439,Ouderschapsverlof!$S$28:$W$30,3,FALSE),0)))</f>
        <v>0</v>
      </c>
      <c r="G439" s="6">
        <f>IF(OR(B439=6,B439=7),0,IF(NOT(E439),IF(A439&lt;=$A$1,HLOOKUP(B439,Ouderschapsverlof!$S$28:$W$30,3,FALSE),0),0))</f>
        <v>0</v>
      </c>
      <c r="H439" s="7">
        <f t="shared" si="129"/>
        <v>0</v>
      </c>
      <c r="L439" s="2">
        <f t="shared" si="144"/>
        <v>437</v>
      </c>
      <c r="M439">
        <f t="shared" si="130"/>
        <v>2</v>
      </c>
      <c r="N439" s="2">
        <f t="shared" si="131"/>
        <v>367</v>
      </c>
      <c r="O439" s="2">
        <f t="shared" si="132"/>
        <v>367</v>
      </c>
      <c r="P439" s="6" t="b">
        <f t="shared" si="133"/>
        <v>1</v>
      </c>
      <c r="Q439" s="6">
        <f>IF(OR(M439=6,M439=7),0,IF(NOT(P439),0,IF(L439&lt;=$L$1,HLOOKUP(M439,Ouderschapsverlof!$S$40:$W$43,3,FALSE),0)))</f>
        <v>0</v>
      </c>
      <c r="R439" s="6">
        <f>IF(OR(M439=6,M439=7),0,IF(NOT(P439),IF(L439&lt;=$L$1,HLOOKUP(M439,Ouderschapsverlof!$S$40:$W$43,3,FALSE),0),0))</f>
        <v>0</v>
      </c>
      <c r="T439" s="2">
        <f t="shared" si="145"/>
        <v>437</v>
      </c>
      <c r="U439">
        <f t="shared" si="134"/>
        <v>2</v>
      </c>
      <c r="V439" s="2">
        <f t="shared" si="135"/>
        <v>367</v>
      </c>
      <c r="W439" s="2">
        <f t="shared" si="136"/>
        <v>367</v>
      </c>
      <c r="X439" s="6" t="b">
        <f t="shared" si="137"/>
        <v>1</v>
      </c>
      <c r="Y439" s="6">
        <f>IF(OR(U439=6,U439=7),0,IF(NOT(X439),0,IF(T439&lt;=$T$1,HLOOKUP(U439,Ouderschapsverlof!$S$55:$W$57,3,FALSE),0)))</f>
        <v>0</v>
      </c>
      <c r="Z439" s="6">
        <f>IF(OR(U439=6,U439=7),0,IF(NOT(X439),IF(T439&lt;=$T$1,HLOOKUP(U439,Ouderschapsverlof!$S$55:$W$57,3,FALSE),0),0))</f>
        <v>0</v>
      </c>
      <c r="AB439" s="2">
        <f t="shared" si="146"/>
        <v>437</v>
      </c>
      <c r="AC439">
        <f t="shared" si="138"/>
        <v>2</v>
      </c>
      <c r="AD439" s="2">
        <f t="shared" si="139"/>
        <v>367</v>
      </c>
      <c r="AE439" s="2">
        <f t="shared" si="140"/>
        <v>367</v>
      </c>
      <c r="AF439" s="6" t="b">
        <f t="shared" si="141"/>
        <v>1</v>
      </c>
      <c r="AG439" s="6">
        <f>IF(OR(AC439=6,AC439=7),0,IF(NOT(AF439),0,IF(AB439&lt;=$AB$1,HLOOKUP(AC439,Ouderschapsverlof!$S$67:$W$69,3,FALSE),0)))</f>
        <v>0</v>
      </c>
      <c r="AH439" s="6">
        <f>IF(OR(AC439=6,AC439=7),0,IF(NOT(AF439),IF(AB439&lt;=$AB$1,HLOOKUP(AC439,Ouderschapsverlof!$S$67:$W$69,3,FALSE),0),0))</f>
        <v>0</v>
      </c>
    </row>
    <row r="440" spans="1:34" x14ac:dyDescent="0.3">
      <c r="A440" s="2">
        <f t="shared" si="142"/>
        <v>438</v>
      </c>
      <c r="B440">
        <f t="shared" si="143"/>
        <v>3</v>
      </c>
      <c r="C440" s="2">
        <f t="shared" si="126"/>
        <v>367</v>
      </c>
      <c r="D440" s="2">
        <f t="shared" si="127"/>
        <v>367</v>
      </c>
      <c r="E440" s="6" t="b">
        <f t="shared" si="128"/>
        <v>1</v>
      </c>
      <c r="F440" s="6">
        <f>IF(OR(B440=6,B440=7),0,IF(NOT(E440),0,IF(A440&lt;=$A$1,HLOOKUP(B440,Ouderschapsverlof!$S$28:$W$30,3,FALSE),0)))</f>
        <v>0</v>
      </c>
      <c r="G440" s="6">
        <f>IF(OR(B440=6,B440=7),0,IF(NOT(E440),IF(A440&lt;=$A$1,HLOOKUP(B440,Ouderschapsverlof!$S$28:$W$30,3,FALSE),0),0))</f>
        <v>0</v>
      </c>
      <c r="H440" s="7">
        <f t="shared" si="129"/>
        <v>0</v>
      </c>
      <c r="L440" s="2">
        <f t="shared" si="144"/>
        <v>438</v>
      </c>
      <c r="M440">
        <f t="shared" si="130"/>
        <v>3</v>
      </c>
      <c r="N440" s="2">
        <f t="shared" si="131"/>
        <v>367</v>
      </c>
      <c r="O440" s="2">
        <f t="shared" si="132"/>
        <v>367</v>
      </c>
      <c r="P440" s="6" t="b">
        <f t="shared" si="133"/>
        <v>1</v>
      </c>
      <c r="Q440" s="6">
        <f>IF(OR(M440=6,M440=7),0,IF(NOT(P440),0,IF(L440&lt;=$L$1,HLOOKUP(M440,Ouderschapsverlof!$S$40:$W$43,3,FALSE),0)))</f>
        <v>0</v>
      </c>
      <c r="R440" s="6">
        <f>IF(OR(M440=6,M440=7),0,IF(NOT(P440),IF(L440&lt;=$L$1,HLOOKUP(M440,Ouderschapsverlof!$S$40:$W$43,3,FALSE),0),0))</f>
        <v>0</v>
      </c>
      <c r="T440" s="2">
        <f t="shared" si="145"/>
        <v>438</v>
      </c>
      <c r="U440">
        <f t="shared" si="134"/>
        <v>3</v>
      </c>
      <c r="V440" s="2">
        <f t="shared" si="135"/>
        <v>367</v>
      </c>
      <c r="W440" s="2">
        <f t="shared" si="136"/>
        <v>367</v>
      </c>
      <c r="X440" s="6" t="b">
        <f t="shared" si="137"/>
        <v>1</v>
      </c>
      <c r="Y440" s="6">
        <f>IF(OR(U440=6,U440=7),0,IF(NOT(X440),0,IF(T440&lt;=$T$1,HLOOKUP(U440,Ouderschapsverlof!$S$55:$W$57,3,FALSE),0)))</f>
        <v>0</v>
      </c>
      <c r="Z440" s="6">
        <f>IF(OR(U440=6,U440=7),0,IF(NOT(X440),IF(T440&lt;=$T$1,HLOOKUP(U440,Ouderschapsverlof!$S$55:$W$57,3,FALSE),0),0))</f>
        <v>0</v>
      </c>
      <c r="AB440" s="2">
        <f t="shared" si="146"/>
        <v>438</v>
      </c>
      <c r="AC440">
        <f t="shared" si="138"/>
        <v>3</v>
      </c>
      <c r="AD440" s="2">
        <f t="shared" si="139"/>
        <v>367</v>
      </c>
      <c r="AE440" s="2">
        <f t="shared" si="140"/>
        <v>367</v>
      </c>
      <c r="AF440" s="6" t="b">
        <f t="shared" si="141"/>
        <v>1</v>
      </c>
      <c r="AG440" s="6">
        <f>IF(OR(AC440=6,AC440=7),0,IF(NOT(AF440),0,IF(AB440&lt;=$AB$1,HLOOKUP(AC440,Ouderschapsverlof!$S$67:$W$69,3,FALSE),0)))</f>
        <v>0</v>
      </c>
      <c r="AH440" s="6">
        <f>IF(OR(AC440=6,AC440=7),0,IF(NOT(AF440),IF(AB440&lt;=$AB$1,HLOOKUP(AC440,Ouderschapsverlof!$S$67:$W$69,3,FALSE),0),0))</f>
        <v>0</v>
      </c>
    </row>
    <row r="441" spans="1:34" x14ac:dyDescent="0.3">
      <c r="A441" s="2">
        <f t="shared" si="142"/>
        <v>439</v>
      </c>
      <c r="B441">
        <f t="shared" si="143"/>
        <v>4</v>
      </c>
      <c r="C441" s="2">
        <f t="shared" si="126"/>
        <v>367</v>
      </c>
      <c r="D441" s="2">
        <f t="shared" si="127"/>
        <v>367</v>
      </c>
      <c r="E441" s="6" t="b">
        <f t="shared" si="128"/>
        <v>1</v>
      </c>
      <c r="F441" s="6">
        <f>IF(OR(B441=6,B441=7),0,IF(NOT(E441),0,IF(A441&lt;=$A$1,HLOOKUP(B441,Ouderschapsverlof!$S$28:$W$30,3,FALSE),0)))</f>
        <v>0</v>
      </c>
      <c r="G441" s="6">
        <f>IF(OR(B441=6,B441=7),0,IF(NOT(E441),IF(A441&lt;=$A$1,HLOOKUP(B441,Ouderschapsverlof!$S$28:$W$30,3,FALSE),0),0))</f>
        <v>0</v>
      </c>
      <c r="H441" s="7">
        <f t="shared" si="129"/>
        <v>0</v>
      </c>
      <c r="L441" s="2">
        <f t="shared" si="144"/>
        <v>439</v>
      </c>
      <c r="M441">
        <f t="shared" si="130"/>
        <v>4</v>
      </c>
      <c r="N441" s="2">
        <f t="shared" si="131"/>
        <v>367</v>
      </c>
      <c r="O441" s="2">
        <f t="shared" si="132"/>
        <v>367</v>
      </c>
      <c r="P441" s="6" t="b">
        <f t="shared" si="133"/>
        <v>1</v>
      </c>
      <c r="Q441" s="6">
        <f>IF(OR(M441=6,M441=7),0,IF(NOT(P441),0,IF(L441&lt;=$L$1,HLOOKUP(M441,Ouderschapsverlof!$S$40:$W$43,3,FALSE),0)))</f>
        <v>0</v>
      </c>
      <c r="R441" s="6">
        <f>IF(OR(M441=6,M441=7),0,IF(NOT(P441),IF(L441&lt;=$L$1,HLOOKUP(M441,Ouderschapsverlof!$S$40:$W$43,3,FALSE),0),0))</f>
        <v>0</v>
      </c>
      <c r="T441" s="2">
        <f t="shared" si="145"/>
        <v>439</v>
      </c>
      <c r="U441">
        <f t="shared" si="134"/>
        <v>4</v>
      </c>
      <c r="V441" s="2">
        <f t="shared" si="135"/>
        <v>367</v>
      </c>
      <c r="W441" s="2">
        <f t="shared" si="136"/>
        <v>367</v>
      </c>
      <c r="X441" s="6" t="b">
        <f t="shared" si="137"/>
        <v>1</v>
      </c>
      <c r="Y441" s="6">
        <f>IF(OR(U441=6,U441=7),0,IF(NOT(X441),0,IF(T441&lt;=$T$1,HLOOKUP(U441,Ouderschapsverlof!$S$55:$W$57,3,FALSE),0)))</f>
        <v>0</v>
      </c>
      <c r="Z441" s="6">
        <f>IF(OR(U441=6,U441=7),0,IF(NOT(X441),IF(T441&lt;=$T$1,HLOOKUP(U441,Ouderschapsverlof!$S$55:$W$57,3,FALSE),0),0))</f>
        <v>0</v>
      </c>
      <c r="AB441" s="2">
        <f t="shared" si="146"/>
        <v>439</v>
      </c>
      <c r="AC441">
        <f t="shared" si="138"/>
        <v>4</v>
      </c>
      <c r="AD441" s="2">
        <f t="shared" si="139"/>
        <v>367</v>
      </c>
      <c r="AE441" s="2">
        <f t="shared" si="140"/>
        <v>367</v>
      </c>
      <c r="AF441" s="6" t="b">
        <f t="shared" si="141"/>
        <v>1</v>
      </c>
      <c r="AG441" s="6">
        <f>IF(OR(AC441=6,AC441=7),0,IF(NOT(AF441),0,IF(AB441&lt;=$AB$1,HLOOKUP(AC441,Ouderschapsverlof!$S$67:$W$69,3,FALSE),0)))</f>
        <v>0</v>
      </c>
      <c r="AH441" s="6">
        <f>IF(OR(AC441=6,AC441=7),0,IF(NOT(AF441),IF(AB441&lt;=$AB$1,HLOOKUP(AC441,Ouderschapsverlof!$S$67:$W$69,3,FALSE),0),0))</f>
        <v>0</v>
      </c>
    </row>
    <row r="442" spans="1:34" x14ac:dyDescent="0.3">
      <c r="A442" s="2">
        <f t="shared" si="142"/>
        <v>440</v>
      </c>
      <c r="B442">
        <f t="shared" si="143"/>
        <v>5</v>
      </c>
      <c r="C442" s="2">
        <f t="shared" si="126"/>
        <v>367</v>
      </c>
      <c r="D442" s="2">
        <f t="shared" si="127"/>
        <v>367</v>
      </c>
      <c r="E442" s="6" t="b">
        <f t="shared" si="128"/>
        <v>1</v>
      </c>
      <c r="F442" s="6">
        <f>IF(OR(B442=6,B442=7),0,IF(NOT(E442),0,IF(A442&lt;=$A$1,HLOOKUP(B442,Ouderschapsverlof!$S$28:$W$30,3,FALSE),0)))</f>
        <v>0</v>
      </c>
      <c r="G442" s="6">
        <f>IF(OR(B442=6,B442=7),0,IF(NOT(E442),IF(A442&lt;=$A$1,HLOOKUP(B442,Ouderschapsverlof!$S$28:$W$30,3,FALSE),0),0))</f>
        <v>0</v>
      </c>
      <c r="H442" s="7">
        <f t="shared" si="129"/>
        <v>0</v>
      </c>
      <c r="L442" s="2">
        <f t="shared" si="144"/>
        <v>440</v>
      </c>
      <c r="M442">
        <f t="shared" si="130"/>
        <v>5</v>
      </c>
      <c r="N442" s="2">
        <f t="shared" si="131"/>
        <v>367</v>
      </c>
      <c r="O442" s="2">
        <f t="shared" si="132"/>
        <v>367</v>
      </c>
      <c r="P442" s="6" t="b">
        <f t="shared" si="133"/>
        <v>1</v>
      </c>
      <c r="Q442" s="6">
        <f>IF(OR(M442=6,M442=7),0,IF(NOT(P442),0,IF(L442&lt;=$L$1,HLOOKUP(M442,Ouderschapsverlof!$S$40:$W$43,3,FALSE),0)))</f>
        <v>0</v>
      </c>
      <c r="R442" s="6">
        <f>IF(OR(M442=6,M442=7),0,IF(NOT(P442),IF(L442&lt;=$L$1,HLOOKUP(M442,Ouderschapsverlof!$S$40:$W$43,3,FALSE),0),0))</f>
        <v>0</v>
      </c>
      <c r="T442" s="2">
        <f t="shared" si="145"/>
        <v>440</v>
      </c>
      <c r="U442">
        <f t="shared" si="134"/>
        <v>5</v>
      </c>
      <c r="V442" s="2">
        <f t="shared" si="135"/>
        <v>367</v>
      </c>
      <c r="W442" s="2">
        <f t="shared" si="136"/>
        <v>367</v>
      </c>
      <c r="X442" s="6" t="b">
        <f t="shared" si="137"/>
        <v>1</v>
      </c>
      <c r="Y442" s="6">
        <f>IF(OR(U442=6,U442=7),0,IF(NOT(X442),0,IF(T442&lt;=$T$1,HLOOKUP(U442,Ouderschapsverlof!$S$55:$W$57,3,FALSE),0)))</f>
        <v>0</v>
      </c>
      <c r="Z442" s="6">
        <f>IF(OR(U442=6,U442=7),0,IF(NOT(X442),IF(T442&lt;=$T$1,HLOOKUP(U442,Ouderschapsverlof!$S$55:$W$57,3,FALSE),0),0))</f>
        <v>0</v>
      </c>
      <c r="AB442" s="2">
        <f t="shared" si="146"/>
        <v>440</v>
      </c>
      <c r="AC442">
        <f t="shared" si="138"/>
        <v>5</v>
      </c>
      <c r="AD442" s="2">
        <f t="shared" si="139"/>
        <v>367</v>
      </c>
      <c r="AE442" s="2">
        <f t="shared" si="140"/>
        <v>367</v>
      </c>
      <c r="AF442" s="6" t="b">
        <f t="shared" si="141"/>
        <v>1</v>
      </c>
      <c r="AG442" s="6">
        <f>IF(OR(AC442=6,AC442=7),0,IF(NOT(AF442),0,IF(AB442&lt;=$AB$1,HLOOKUP(AC442,Ouderschapsverlof!$S$67:$W$69,3,FALSE),0)))</f>
        <v>0</v>
      </c>
      <c r="AH442" s="6">
        <f>IF(OR(AC442=6,AC442=7),0,IF(NOT(AF442),IF(AB442&lt;=$AB$1,HLOOKUP(AC442,Ouderschapsverlof!$S$67:$W$69,3,FALSE),0),0))</f>
        <v>0</v>
      </c>
    </row>
    <row r="443" spans="1:34" x14ac:dyDescent="0.3">
      <c r="A443" s="2">
        <f t="shared" si="142"/>
        <v>441</v>
      </c>
      <c r="B443">
        <f t="shared" si="143"/>
        <v>6</v>
      </c>
      <c r="C443" s="2">
        <f t="shared" si="126"/>
        <v>367</v>
      </c>
      <c r="D443" s="2">
        <f t="shared" si="127"/>
        <v>367</v>
      </c>
      <c r="E443" s="6" t="b">
        <f t="shared" si="128"/>
        <v>1</v>
      </c>
      <c r="F443" s="6">
        <f>IF(OR(B443=6,B443=7),0,IF(NOT(E443),0,IF(A443&lt;=$A$1,HLOOKUP(B443,Ouderschapsverlof!$S$28:$W$30,3,FALSE),0)))</f>
        <v>0</v>
      </c>
      <c r="G443" s="6">
        <f>IF(OR(B443=6,B443=7),0,IF(NOT(E443),IF(A443&lt;=$A$1,HLOOKUP(B443,Ouderschapsverlof!$S$28:$W$30,3,FALSE),0),0))</f>
        <v>0</v>
      </c>
      <c r="H443" s="7">
        <f t="shared" si="129"/>
        <v>0</v>
      </c>
      <c r="L443" s="2">
        <f t="shared" si="144"/>
        <v>441</v>
      </c>
      <c r="M443">
        <f t="shared" si="130"/>
        <v>6</v>
      </c>
      <c r="N443" s="2">
        <f t="shared" si="131"/>
        <v>367</v>
      </c>
      <c r="O443" s="2">
        <f t="shared" si="132"/>
        <v>367</v>
      </c>
      <c r="P443" s="6" t="b">
        <f t="shared" si="133"/>
        <v>1</v>
      </c>
      <c r="Q443" s="6">
        <f>IF(OR(M443=6,M443=7),0,IF(NOT(P443),0,IF(L443&lt;=$L$1,HLOOKUP(M443,Ouderschapsverlof!$S$40:$W$43,3,FALSE),0)))</f>
        <v>0</v>
      </c>
      <c r="R443" s="6">
        <f>IF(OR(M443=6,M443=7),0,IF(NOT(P443),IF(L443&lt;=$L$1,HLOOKUP(M443,Ouderschapsverlof!$S$40:$W$43,3,FALSE),0),0))</f>
        <v>0</v>
      </c>
      <c r="T443" s="2">
        <f t="shared" si="145"/>
        <v>441</v>
      </c>
      <c r="U443">
        <f t="shared" si="134"/>
        <v>6</v>
      </c>
      <c r="V443" s="2">
        <f t="shared" si="135"/>
        <v>367</v>
      </c>
      <c r="W443" s="2">
        <f t="shared" si="136"/>
        <v>367</v>
      </c>
      <c r="X443" s="6" t="b">
        <f t="shared" si="137"/>
        <v>1</v>
      </c>
      <c r="Y443" s="6">
        <f>IF(OR(U443=6,U443=7),0,IF(NOT(X443),0,IF(T443&lt;=$T$1,HLOOKUP(U443,Ouderschapsverlof!$S$55:$W$57,3,FALSE),0)))</f>
        <v>0</v>
      </c>
      <c r="Z443" s="6">
        <f>IF(OR(U443=6,U443=7),0,IF(NOT(X443),IF(T443&lt;=$T$1,HLOOKUP(U443,Ouderschapsverlof!$S$55:$W$57,3,FALSE),0),0))</f>
        <v>0</v>
      </c>
      <c r="AB443" s="2">
        <f t="shared" si="146"/>
        <v>441</v>
      </c>
      <c r="AC443">
        <f t="shared" si="138"/>
        <v>6</v>
      </c>
      <c r="AD443" s="2">
        <f t="shared" si="139"/>
        <v>367</v>
      </c>
      <c r="AE443" s="2">
        <f t="shared" si="140"/>
        <v>367</v>
      </c>
      <c r="AF443" s="6" t="b">
        <f t="shared" si="141"/>
        <v>1</v>
      </c>
      <c r="AG443" s="6">
        <f>IF(OR(AC443=6,AC443=7),0,IF(NOT(AF443),0,IF(AB443&lt;=$AB$1,HLOOKUP(AC443,Ouderschapsverlof!$S$67:$W$69,3,FALSE),0)))</f>
        <v>0</v>
      </c>
      <c r="AH443" s="6">
        <f>IF(OR(AC443=6,AC443=7),0,IF(NOT(AF443),IF(AB443&lt;=$AB$1,HLOOKUP(AC443,Ouderschapsverlof!$S$67:$W$69,3,FALSE),0),0))</f>
        <v>0</v>
      </c>
    </row>
    <row r="444" spans="1:34" x14ac:dyDescent="0.3">
      <c r="A444" s="2">
        <f t="shared" si="142"/>
        <v>442</v>
      </c>
      <c r="B444">
        <f t="shared" si="143"/>
        <v>7</v>
      </c>
      <c r="C444" s="2">
        <f t="shared" si="126"/>
        <v>367</v>
      </c>
      <c r="D444" s="2">
        <f t="shared" si="127"/>
        <v>367</v>
      </c>
      <c r="E444" s="6" t="b">
        <f t="shared" si="128"/>
        <v>1</v>
      </c>
      <c r="F444" s="6">
        <f>IF(OR(B444=6,B444=7),0,IF(NOT(E444),0,IF(A444&lt;=$A$1,HLOOKUP(B444,Ouderschapsverlof!$S$28:$W$30,3,FALSE),0)))</f>
        <v>0</v>
      </c>
      <c r="G444" s="6">
        <f>IF(OR(B444=6,B444=7),0,IF(NOT(E444),IF(A444&lt;=$A$1,HLOOKUP(B444,Ouderschapsverlof!$S$28:$W$30,3,FALSE),0),0))</f>
        <v>0</v>
      </c>
      <c r="H444" s="7">
        <f t="shared" si="129"/>
        <v>0</v>
      </c>
      <c r="L444" s="2">
        <f t="shared" si="144"/>
        <v>442</v>
      </c>
      <c r="M444">
        <f t="shared" si="130"/>
        <v>7</v>
      </c>
      <c r="N444" s="2">
        <f t="shared" si="131"/>
        <v>367</v>
      </c>
      <c r="O444" s="2">
        <f t="shared" si="132"/>
        <v>367</v>
      </c>
      <c r="P444" s="6" t="b">
        <f t="shared" si="133"/>
        <v>1</v>
      </c>
      <c r="Q444" s="6">
        <f>IF(OR(M444=6,M444=7),0,IF(NOT(P444),0,IF(L444&lt;=$L$1,HLOOKUP(M444,Ouderschapsverlof!$S$40:$W$43,3,FALSE),0)))</f>
        <v>0</v>
      </c>
      <c r="R444" s="6">
        <f>IF(OR(M444=6,M444=7),0,IF(NOT(P444),IF(L444&lt;=$L$1,HLOOKUP(M444,Ouderschapsverlof!$S$40:$W$43,3,FALSE),0),0))</f>
        <v>0</v>
      </c>
      <c r="T444" s="2">
        <f t="shared" si="145"/>
        <v>442</v>
      </c>
      <c r="U444">
        <f t="shared" si="134"/>
        <v>7</v>
      </c>
      <c r="V444" s="2">
        <f t="shared" si="135"/>
        <v>367</v>
      </c>
      <c r="W444" s="2">
        <f t="shared" si="136"/>
        <v>367</v>
      </c>
      <c r="X444" s="6" t="b">
        <f t="shared" si="137"/>
        <v>1</v>
      </c>
      <c r="Y444" s="6">
        <f>IF(OR(U444=6,U444=7),0,IF(NOT(X444),0,IF(T444&lt;=$T$1,HLOOKUP(U444,Ouderschapsverlof!$S$55:$W$57,3,FALSE),0)))</f>
        <v>0</v>
      </c>
      <c r="Z444" s="6">
        <f>IF(OR(U444=6,U444=7),0,IF(NOT(X444),IF(T444&lt;=$T$1,HLOOKUP(U444,Ouderschapsverlof!$S$55:$W$57,3,FALSE),0),0))</f>
        <v>0</v>
      </c>
      <c r="AB444" s="2">
        <f t="shared" si="146"/>
        <v>442</v>
      </c>
      <c r="AC444">
        <f t="shared" si="138"/>
        <v>7</v>
      </c>
      <c r="AD444" s="2">
        <f t="shared" si="139"/>
        <v>367</v>
      </c>
      <c r="AE444" s="2">
        <f t="shared" si="140"/>
        <v>367</v>
      </c>
      <c r="AF444" s="6" t="b">
        <f t="shared" si="141"/>
        <v>1</v>
      </c>
      <c r="AG444" s="6">
        <f>IF(OR(AC444=6,AC444=7),0,IF(NOT(AF444),0,IF(AB444&lt;=$AB$1,HLOOKUP(AC444,Ouderschapsverlof!$S$67:$W$69,3,FALSE),0)))</f>
        <v>0</v>
      </c>
      <c r="AH444" s="6">
        <f>IF(OR(AC444=6,AC444=7),0,IF(NOT(AF444),IF(AB444&lt;=$AB$1,HLOOKUP(AC444,Ouderschapsverlof!$S$67:$W$69,3,FALSE),0),0))</f>
        <v>0</v>
      </c>
    </row>
    <row r="445" spans="1:34" x14ac:dyDescent="0.3">
      <c r="A445" s="2">
        <f t="shared" si="142"/>
        <v>443</v>
      </c>
      <c r="B445">
        <f t="shared" si="143"/>
        <v>1</v>
      </c>
      <c r="C445" s="2">
        <f t="shared" si="126"/>
        <v>367</v>
      </c>
      <c r="D445" s="2">
        <f t="shared" si="127"/>
        <v>367</v>
      </c>
      <c r="E445" s="6" t="b">
        <f t="shared" si="128"/>
        <v>1</v>
      </c>
      <c r="F445" s="6">
        <f>IF(OR(B445=6,B445=7),0,IF(NOT(E445),0,IF(A445&lt;=$A$1,HLOOKUP(B445,Ouderschapsverlof!$S$28:$W$30,3,FALSE),0)))</f>
        <v>0</v>
      </c>
      <c r="G445" s="6">
        <f>IF(OR(B445=6,B445=7),0,IF(NOT(E445),IF(A445&lt;=$A$1,HLOOKUP(B445,Ouderschapsverlof!$S$28:$W$30,3,FALSE),0),0))</f>
        <v>0</v>
      </c>
      <c r="H445" s="7">
        <f t="shared" si="129"/>
        <v>0</v>
      </c>
      <c r="L445" s="2">
        <f t="shared" si="144"/>
        <v>443</v>
      </c>
      <c r="M445">
        <f t="shared" si="130"/>
        <v>1</v>
      </c>
      <c r="N445" s="2">
        <f t="shared" si="131"/>
        <v>367</v>
      </c>
      <c r="O445" s="2">
        <f t="shared" si="132"/>
        <v>367</v>
      </c>
      <c r="P445" s="6" t="b">
        <f t="shared" si="133"/>
        <v>1</v>
      </c>
      <c r="Q445" s="6">
        <f>IF(OR(M445=6,M445=7),0,IF(NOT(P445),0,IF(L445&lt;=$L$1,HLOOKUP(M445,Ouderschapsverlof!$S$40:$W$43,3,FALSE),0)))</f>
        <v>0</v>
      </c>
      <c r="R445" s="6">
        <f>IF(OR(M445=6,M445=7),0,IF(NOT(P445),IF(L445&lt;=$L$1,HLOOKUP(M445,Ouderschapsverlof!$S$40:$W$43,3,FALSE),0),0))</f>
        <v>0</v>
      </c>
      <c r="T445" s="2">
        <f t="shared" si="145"/>
        <v>443</v>
      </c>
      <c r="U445">
        <f t="shared" si="134"/>
        <v>1</v>
      </c>
      <c r="V445" s="2">
        <f t="shared" si="135"/>
        <v>367</v>
      </c>
      <c r="W445" s="2">
        <f t="shared" si="136"/>
        <v>367</v>
      </c>
      <c r="X445" s="6" t="b">
        <f t="shared" si="137"/>
        <v>1</v>
      </c>
      <c r="Y445" s="6">
        <f>IF(OR(U445=6,U445=7),0,IF(NOT(X445),0,IF(T445&lt;=$T$1,HLOOKUP(U445,Ouderschapsverlof!$S$55:$W$57,3,FALSE),0)))</f>
        <v>0</v>
      </c>
      <c r="Z445" s="6">
        <f>IF(OR(U445=6,U445=7),0,IF(NOT(X445),IF(T445&lt;=$T$1,HLOOKUP(U445,Ouderschapsverlof!$S$55:$W$57,3,FALSE),0),0))</f>
        <v>0</v>
      </c>
      <c r="AB445" s="2">
        <f t="shared" si="146"/>
        <v>443</v>
      </c>
      <c r="AC445">
        <f t="shared" si="138"/>
        <v>1</v>
      </c>
      <c r="AD445" s="2">
        <f t="shared" si="139"/>
        <v>367</v>
      </c>
      <c r="AE445" s="2">
        <f t="shared" si="140"/>
        <v>367</v>
      </c>
      <c r="AF445" s="6" t="b">
        <f t="shared" si="141"/>
        <v>1</v>
      </c>
      <c r="AG445" s="6">
        <f>IF(OR(AC445=6,AC445=7),0,IF(NOT(AF445),0,IF(AB445&lt;=$AB$1,HLOOKUP(AC445,Ouderschapsverlof!$S$67:$W$69,3,FALSE),0)))</f>
        <v>0</v>
      </c>
      <c r="AH445" s="6">
        <f>IF(OR(AC445=6,AC445=7),0,IF(NOT(AF445),IF(AB445&lt;=$AB$1,HLOOKUP(AC445,Ouderschapsverlof!$S$67:$W$69,3,FALSE),0),0))</f>
        <v>0</v>
      </c>
    </row>
    <row r="446" spans="1:34" x14ac:dyDescent="0.3">
      <c r="A446" s="2">
        <f t="shared" si="142"/>
        <v>444</v>
      </c>
      <c r="B446">
        <f t="shared" si="143"/>
        <v>2</v>
      </c>
      <c r="C446" s="2">
        <f t="shared" si="126"/>
        <v>367</v>
      </c>
      <c r="D446" s="2">
        <f t="shared" si="127"/>
        <v>367</v>
      </c>
      <c r="E446" s="6" t="b">
        <f t="shared" si="128"/>
        <v>1</v>
      </c>
      <c r="F446" s="6">
        <f>IF(OR(B446=6,B446=7),0,IF(NOT(E446),0,IF(A446&lt;=$A$1,HLOOKUP(B446,Ouderschapsverlof!$S$28:$W$30,3,FALSE),0)))</f>
        <v>0</v>
      </c>
      <c r="G446" s="6">
        <f>IF(OR(B446=6,B446=7),0,IF(NOT(E446),IF(A446&lt;=$A$1,HLOOKUP(B446,Ouderschapsverlof!$S$28:$W$30,3,FALSE),0),0))</f>
        <v>0</v>
      </c>
      <c r="H446" s="7">
        <f t="shared" si="129"/>
        <v>0</v>
      </c>
      <c r="L446" s="2">
        <f t="shared" si="144"/>
        <v>444</v>
      </c>
      <c r="M446">
        <f t="shared" si="130"/>
        <v>2</v>
      </c>
      <c r="N446" s="2">
        <f t="shared" si="131"/>
        <v>367</v>
      </c>
      <c r="O446" s="2">
        <f t="shared" si="132"/>
        <v>367</v>
      </c>
      <c r="P446" s="6" t="b">
        <f t="shared" si="133"/>
        <v>1</v>
      </c>
      <c r="Q446" s="6">
        <f>IF(OR(M446=6,M446=7),0,IF(NOT(P446),0,IF(L446&lt;=$L$1,HLOOKUP(M446,Ouderschapsverlof!$S$40:$W$43,3,FALSE),0)))</f>
        <v>0</v>
      </c>
      <c r="R446" s="6">
        <f>IF(OR(M446=6,M446=7),0,IF(NOT(P446),IF(L446&lt;=$L$1,HLOOKUP(M446,Ouderschapsverlof!$S$40:$W$43,3,FALSE),0),0))</f>
        <v>0</v>
      </c>
      <c r="T446" s="2">
        <f t="shared" si="145"/>
        <v>444</v>
      </c>
      <c r="U446">
        <f t="shared" si="134"/>
        <v>2</v>
      </c>
      <c r="V446" s="2">
        <f t="shared" si="135"/>
        <v>367</v>
      </c>
      <c r="W446" s="2">
        <f t="shared" si="136"/>
        <v>367</v>
      </c>
      <c r="X446" s="6" t="b">
        <f t="shared" si="137"/>
        <v>1</v>
      </c>
      <c r="Y446" s="6">
        <f>IF(OR(U446=6,U446=7),0,IF(NOT(X446),0,IF(T446&lt;=$T$1,HLOOKUP(U446,Ouderschapsverlof!$S$55:$W$57,3,FALSE),0)))</f>
        <v>0</v>
      </c>
      <c r="Z446" s="6">
        <f>IF(OR(U446=6,U446=7),0,IF(NOT(X446),IF(T446&lt;=$T$1,HLOOKUP(U446,Ouderschapsverlof!$S$55:$W$57,3,FALSE),0),0))</f>
        <v>0</v>
      </c>
      <c r="AB446" s="2">
        <f t="shared" si="146"/>
        <v>444</v>
      </c>
      <c r="AC446">
        <f t="shared" si="138"/>
        <v>2</v>
      </c>
      <c r="AD446" s="2">
        <f t="shared" si="139"/>
        <v>367</v>
      </c>
      <c r="AE446" s="2">
        <f t="shared" si="140"/>
        <v>367</v>
      </c>
      <c r="AF446" s="6" t="b">
        <f t="shared" si="141"/>
        <v>1</v>
      </c>
      <c r="AG446" s="6">
        <f>IF(OR(AC446=6,AC446=7),0,IF(NOT(AF446),0,IF(AB446&lt;=$AB$1,HLOOKUP(AC446,Ouderschapsverlof!$S$67:$W$69,3,FALSE),0)))</f>
        <v>0</v>
      </c>
      <c r="AH446" s="6">
        <f>IF(OR(AC446=6,AC446=7),0,IF(NOT(AF446),IF(AB446&lt;=$AB$1,HLOOKUP(AC446,Ouderschapsverlof!$S$67:$W$69,3,FALSE),0),0))</f>
        <v>0</v>
      </c>
    </row>
    <row r="447" spans="1:34" x14ac:dyDescent="0.3">
      <c r="A447" s="2">
        <f t="shared" si="142"/>
        <v>445</v>
      </c>
      <c r="B447">
        <f t="shared" si="143"/>
        <v>3</v>
      </c>
      <c r="C447" s="2">
        <f t="shared" si="126"/>
        <v>367</v>
      </c>
      <c r="D447" s="2">
        <f t="shared" si="127"/>
        <v>367</v>
      </c>
      <c r="E447" s="6" t="b">
        <f t="shared" si="128"/>
        <v>1</v>
      </c>
      <c r="F447" s="6">
        <f>IF(OR(B447=6,B447=7),0,IF(NOT(E447),0,IF(A447&lt;=$A$1,HLOOKUP(B447,Ouderschapsverlof!$S$28:$W$30,3,FALSE),0)))</f>
        <v>0</v>
      </c>
      <c r="G447" s="6">
        <f>IF(OR(B447=6,B447=7),0,IF(NOT(E447),IF(A447&lt;=$A$1,HLOOKUP(B447,Ouderschapsverlof!$S$28:$W$30,3,FALSE),0),0))</f>
        <v>0</v>
      </c>
      <c r="H447" s="7">
        <f t="shared" si="129"/>
        <v>0</v>
      </c>
      <c r="L447" s="2">
        <f t="shared" si="144"/>
        <v>445</v>
      </c>
      <c r="M447">
        <f t="shared" si="130"/>
        <v>3</v>
      </c>
      <c r="N447" s="2">
        <f t="shared" si="131"/>
        <v>367</v>
      </c>
      <c r="O447" s="2">
        <f t="shared" si="132"/>
        <v>367</v>
      </c>
      <c r="P447" s="6" t="b">
        <f t="shared" si="133"/>
        <v>1</v>
      </c>
      <c r="Q447" s="6">
        <f>IF(OR(M447=6,M447=7),0,IF(NOT(P447),0,IF(L447&lt;=$L$1,HLOOKUP(M447,Ouderschapsverlof!$S$40:$W$43,3,FALSE),0)))</f>
        <v>0</v>
      </c>
      <c r="R447" s="6">
        <f>IF(OR(M447=6,M447=7),0,IF(NOT(P447),IF(L447&lt;=$L$1,HLOOKUP(M447,Ouderschapsverlof!$S$40:$W$43,3,FALSE),0),0))</f>
        <v>0</v>
      </c>
      <c r="T447" s="2">
        <f t="shared" si="145"/>
        <v>445</v>
      </c>
      <c r="U447">
        <f t="shared" si="134"/>
        <v>3</v>
      </c>
      <c r="V447" s="2">
        <f t="shared" si="135"/>
        <v>367</v>
      </c>
      <c r="W447" s="2">
        <f t="shared" si="136"/>
        <v>367</v>
      </c>
      <c r="X447" s="6" t="b">
        <f t="shared" si="137"/>
        <v>1</v>
      </c>
      <c r="Y447" s="6">
        <f>IF(OR(U447=6,U447=7),0,IF(NOT(X447),0,IF(T447&lt;=$T$1,HLOOKUP(U447,Ouderschapsverlof!$S$55:$W$57,3,FALSE),0)))</f>
        <v>0</v>
      </c>
      <c r="Z447" s="6">
        <f>IF(OR(U447=6,U447=7),0,IF(NOT(X447),IF(T447&lt;=$T$1,HLOOKUP(U447,Ouderschapsverlof!$S$55:$W$57,3,FALSE),0),0))</f>
        <v>0</v>
      </c>
      <c r="AB447" s="2">
        <f t="shared" si="146"/>
        <v>445</v>
      </c>
      <c r="AC447">
        <f t="shared" si="138"/>
        <v>3</v>
      </c>
      <c r="AD447" s="2">
        <f t="shared" si="139"/>
        <v>367</v>
      </c>
      <c r="AE447" s="2">
        <f t="shared" si="140"/>
        <v>367</v>
      </c>
      <c r="AF447" s="6" t="b">
        <f t="shared" si="141"/>
        <v>1</v>
      </c>
      <c r="AG447" s="6">
        <f>IF(OR(AC447=6,AC447=7),0,IF(NOT(AF447),0,IF(AB447&lt;=$AB$1,HLOOKUP(AC447,Ouderschapsverlof!$S$67:$W$69,3,FALSE),0)))</f>
        <v>0</v>
      </c>
      <c r="AH447" s="6">
        <f>IF(OR(AC447=6,AC447=7),0,IF(NOT(AF447),IF(AB447&lt;=$AB$1,HLOOKUP(AC447,Ouderschapsverlof!$S$67:$W$69,3,FALSE),0),0))</f>
        <v>0</v>
      </c>
    </row>
    <row r="448" spans="1:34" x14ac:dyDescent="0.3">
      <c r="A448" s="2">
        <f t="shared" si="142"/>
        <v>446</v>
      </c>
      <c r="B448">
        <f t="shared" si="143"/>
        <v>4</v>
      </c>
      <c r="C448" s="2">
        <f t="shared" si="126"/>
        <v>367</v>
      </c>
      <c r="D448" s="2">
        <f t="shared" si="127"/>
        <v>367</v>
      </c>
      <c r="E448" s="6" t="b">
        <f t="shared" si="128"/>
        <v>1</v>
      </c>
      <c r="F448" s="6">
        <f>IF(OR(B448=6,B448=7),0,IF(NOT(E448),0,IF(A448&lt;=$A$1,HLOOKUP(B448,Ouderschapsverlof!$S$28:$W$30,3,FALSE),0)))</f>
        <v>0</v>
      </c>
      <c r="G448" s="6">
        <f>IF(OR(B448=6,B448=7),0,IF(NOT(E448),IF(A448&lt;=$A$1,HLOOKUP(B448,Ouderschapsverlof!$S$28:$W$30,3,FALSE),0),0))</f>
        <v>0</v>
      </c>
      <c r="H448" s="7">
        <f t="shared" si="129"/>
        <v>0</v>
      </c>
      <c r="L448" s="2">
        <f t="shared" si="144"/>
        <v>446</v>
      </c>
      <c r="M448">
        <f t="shared" si="130"/>
        <v>4</v>
      </c>
      <c r="N448" s="2">
        <f t="shared" si="131"/>
        <v>367</v>
      </c>
      <c r="O448" s="2">
        <f t="shared" si="132"/>
        <v>367</v>
      </c>
      <c r="P448" s="6" t="b">
        <f t="shared" si="133"/>
        <v>1</v>
      </c>
      <c r="Q448" s="6">
        <f>IF(OR(M448=6,M448=7),0,IF(NOT(P448),0,IF(L448&lt;=$L$1,HLOOKUP(M448,Ouderschapsverlof!$S$40:$W$43,3,FALSE),0)))</f>
        <v>0</v>
      </c>
      <c r="R448" s="6">
        <f>IF(OR(M448=6,M448=7),0,IF(NOT(P448),IF(L448&lt;=$L$1,HLOOKUP(M448,Ouderschapsverlof!$S$40:$W$43,3,FALSE),0),0))</f>
        <v>0</v>
      </c>
      <c r="T448" s="2">
        <f t="shared" si="145"/>
        <v>446</v>
      </c>
      <c r="U448">
        <f t="shared" si="134"/>
        <v>4</v>
      </c>
      <c r="V448" s="2">
        <f t="shared" si="135"/>
        <v>367</v>
      </c>
      <c r="W448" s="2">
        <f t="shared" si="136"/>
        <v>367</v>
      </c>
      <c r="X448" s="6" t="b">
        <f t="shared" si="137"/>
        <v>1</v>
      </c>
      <c r="Y448" s="6">
        <f>IF(OR(U448=6,U448=7),0,IF(NOT(X448),0,IF(T448&lt;=$T$1,HLOOKUP(U448,Ouderschapsverlof!$S$55:$W$57,3,FALSE),0)))</f>
        <v>0</v>
      </c>
      <c r="Z448" s="6">
        <f>IF(OR(U448=6,U448=7),0,IF(NOT(X448),IF(T448&lt;=$T$1,HLOOKUP(U448,Ouderschapsverlof!$S$55:$W$57,3,FALSE),0),0))</f>
        <v>0</v>
      </c>
      <c r="AB448" s="2">
        <f t="shared" si="146"/>
        <v>446</v>
      </c>
      <c r="AC448">
        <f t="shared" si="138"/>
        <v>4</v>
      </c>
      <c r="AD448" s="2">
        <f t="shared" si="139"/>
        <v>367</v>
      </c>
      <c r="AE448" s="2">
        <f t="shared" si="140"/>
        <v>367</v>
      </c>
      <c r="AF448" s="6" t="b">
        <f t="shared" si="141"/>
        <v>1</v>
      </c>
      <c r="AG448" s="6">
        <f>IF(OR(AC448=6,AC448=7),0,IF(NOT(AF448),0,IF(AB448&lt;=$AB$1,HLOOKUP(AC448,Ouderschapsverlof!$S$67:$W$69,3,FALSE),0)))</f>
        <v>0</v>
      </c>
      <c r="AH448" s="6">
        <f>IF(OR(AC448=6,AC448=7),0,IF(NOT(AF448),IF(AB448&lt;=$AB$1,HLOOKUP(AC448,Ouderschapsverlof!$S$67:$W$69,3,FALSE),0),0))</f>
        <v>0</v>
      </c>
    </row>
    <row r="449" spans="1:34" x14ac:dyDescent="0.3">
      <c r="A449" s="2">
        <f t="shared" si="142"/>
        <v>447</v>
      </c>
      <c r="B449">
        <f t="shared" si="143"/>
        <v>5</v>
      </c>
      <c r="C449" s="2">
        <f t="shared" si="126"/>
        <v>367</v>
      </c>
      <c r="D449" s="2">
        <f t="shared" si="127"/>
        <v>367</v>
      </c>
      <c r="E449" s="6" t="b">
        <f t="shared" si="128"/>
        <v>1</v>
      </c>
      <c r="F449" s="6">
        <f>IF(OR(B449=6,B449=7),0,IF(NOT(E449),0,IF(A449&lt;=$A$1,HLOOKUP(B449,Ouderschapsverlof!$S$28:$W$30,3,FALSE),0)))</f>
        <v>0</v>
      </c>
      <c r="G449" s="6">
        <f>IF(OR(B449=6,B449=7),0,IF(NOT(E449),IF(A449&lt;=$A$1,HLOOKUP(B449,Ouderschapsverlof!$S$28:$W$30,3,FALSE),0),0))</f>
        <v>0</v>
      </c>
      <c r="H449" s="7">
        <f t="shared" si="129"/>
        <v>0</v>
      </c>
      <c r="L449" s="2">
        <f t="shared" si="144"/>
        <v>447</v>
      </c>
      <c r="M449">
        <f t="shared" si="130"/>
        <v>5</v>
      </c>
      <c r="N449" s="2">
        <f t="shared" si="131"/>
        <v>367</v>
      </c>
      <c r="O449" s="2">
        <f t="shared" si="132"/>
        <v>367</v>
      </c>
      <c r="P449" s="6" t="b">
        <f t="shared" si="133"/>
        <v>1</v>
      </c>
      <c r="Q449" s="6">
        <f>IF(OR(M449=6,M449=7),0,IF(NOT(P449),0,IF(L449&lt;=$L$1,HLOOKUP(M449,Ouderschapsverlof!$S$40:$W$43,3,FALSE),0)))</f>
        <v>0</v>
      </c>
      <c r="R449" s="6">
        <f>IF(OR(M449=6,M449=7),0,IF(NOT(P449),IF(L449&lt;=$L$1,HLOOKUP(M449,Ouderschapsverlof!$S$40:$W$43,3,FALSE),0),0))</f>
        <v>0</v>
      </c>
      <c r="T449" s="2">
        <f t="shared" si="145"/>
        <v>447</v>
      </c>
      <c r="U449">
        <f t="shared" si="134"/>
        <v>5</v>
      </c>
      <c r="V449" s="2">
        <f t="shared" si="135"/>
        <v>367</v>
      </c>
      <c r="W449" s="2">
        <f t="shared" si="136"/>
        <v>367</v>
      </c>
      <c r="X449" s="6" t="b">
        <f t="shared" si="137"/>
        <v>1</v>
      </c>
      <c r="Y449" s="6">
        <f>IF(OR(U449=6,U449=7),0,IF(NOT(X449),0,IF(T449&lt;=$T$1,HLOOKUP(U449,Ouderschapsverlof!$S$55:$W$57,3,FALSE),0)))</f>
        <v>0</v>
      </c>
      <c r="Z449" s="6">
        <f>IF(OR(U449=6,U449=7),0,IF(NOT(X449),IF(T449&lt;=$T$1,HLOOKUP(U449,Ouderschapsverlof!$S$55:$W$57,3,FALSE),0),0))</f>
        <v>0</v>
      </c>
      <c r="AB449" s="2">
        <f t="shared" si="146"/>
        <v>447</v>
      </c>
      <c r="AC449">
        <f t="shared" si="138"/>
        <v>5</v>
      </c>
      <c r="AD449" s="2">
        <f t="shared" si="139"/>
        <v>367</v>
      </c>
      <c r="AE449" s="2">
        <f t="shared" si="140"/>
        <v>367</v>
      </c>
      <c r="AF449" s="6" t="b">
        <f t="shared" si="141"/>
        <v>1</v>
      </c>
      <c r="AG449" s="6">
        <f>IF(OR(AC449=6,AC449=7),0,IF(NOT(AF449),0,IF(AB449&lt;=$AB$1,HLOOKUP(AC449,Ouderschapsverlof!$S$67:$W$69,3,FALSE),0)))</f>
        <v>0</v>
      </c>
      <c r="AH449" s="6">
        <f>IF(OR(AC449=6,AC449=7),0,IF(NOT(AF449),IF(AB449&lt;=$AB$1,HLOOKUP(AC449,Ouderschapsverlof!$S$67:$W$69,3,FALSE),0),0))</f>
        <v>0</v>
      </c>
    </row>
    <row r="450" spans="1:34" x14ac:dyDescent="0.3">
      <c r="A450" s="2">
        <f t="shared" si="142"/>
        <v>448</v>
      </c>
      <c r="B450">
        <f t="shared" si="143"/>
        <v>6</v>
      </c>
      <c r="C450" s="2">
        <f t="shared" si="126"/>
        <v>367</v>
      </c>
      <c r="D450" s="2">
        <f t="shared" si="127"/>
        <v>367</v>
      </c>
      <c r="E450" s="6" t="b">
        <f t="shared" si="128"/>
        <v>1</v>
      </c>
      <c r="F450" s="6">
        <f>IF(OR(B450=6,B450=7),0,IF(NOT(E450),0,IF(A450&lt;=$A$1,HLOOKUP(B450,Ouderschapsverlof!$S$28:$W$30,3,FALSE),0)))</f>
        <v>0</v>
      </c>
      <c r="G450" s="6">
        <f>IF(OR(B450=6,B450=7),0,IF(NOT(E450),IF(A450&lt;=$A$1,HLOOKUP(B450,Ouderschapsverlof!$S$28:$W$30,3,FALSE),0),0))</f>
        <v>0</v>
      </c>
      <c r="H450" s="7">
        <f t="shared" si="129"/>
        <v>0</v>
      </c>
      <c r="L450" s="2">
        <f t="shared" si="144"/>
        <v>448</v>
      </c>
      <c r="M450">
        <f t="shared" si="130"/>
        <v>6</v>
      </c>
      <c r="N450" s="2">
        <f t="shared" si="131"/>
        <v>367</v>
      </c>
      <c r="O450" s="2">
        <f t="shared" si="132"/>
        <v>367</v>
      </c>
      <c r="P450" s="6" t="b">
        <f t="shared" si="133"/>
        <v>1</v>
      </c>
      <c r="Q450" s="6">
        <f>IF(OR(M450=6,M450=7),0,IF(NOT(P450),0,IF(L450&lt;=$L$1,HLOOKUP(M450,Ouderschapsverlof!$S$40:$W$43,3,FALSE),0)))</f>
        <v>0</v>
      </c>
      <c r="R450" s="6">
        <f>IF(OR(M450=6,M450=7),0,IF(NOT(P450),IF(L450&lt;=$L$1,HLOOKUP(M450,Ouderschapsverlof!$S$40:$W$43,3,FALSE),0),0))</f>
        <v>0</v>
      </c>
      <c r="T450" s="2">
        <f t="shared" si="145"/>
        <v>448</v>
      </c>
      <c r="U450">
        <f t="shared" si="134"/>
        <v>6</v>
      </c>
      <c r="V450" s="2">
        <f t="shared" si="135"/>
        <v>367</v>
      </c>
      <c r="W450" s="2">
        <f t="shared" si="136"/>
        <v>367</v>
      </c>
      <c r="X450" s="6" t="b">
        <f t="shared" si="137"/>
        <v>1</v>
      </c>
      <c r="Y450" s="6">
        <f>IF(OR(U450=6,U450=7),0,IF(NOT(X450),0,IF(T450&lt;=$T$1,HLOOKUP(U450,Ouderschapsverlof!$S$55:$W$57,3,FALSE),0)))</f>
        <v>0</v>
      </c>
      <c r="Z450" s="6">
        <f>IF(OR(U450=6,U450=7),0,IF(NOT(X450),IF(T450&lt;=$T$1,HLOOKUP(U450,Ouderschapsverlof!$S$55:$W$57,3,FALSE),0),0))</f>
        <v>0</v>
      </c>
      <c r="AB450" s="2">
        <f t="shared" si="146"/>
        <v>448</v>
      </c>
      <c r="AC450">
        <f t="shared" si="138"/>
        <v>6</v>
      </c>
      <c r="AD450" s="2">
        <f t="shared" si="139"/>
        <v>367</v>
      </c>
      <c r="AE450" s="2">
        <f t="shared" si="140"/>
        <v>367</v>
      </c>
      <c r="AF450" s="6" t="b">
        <f t="shared" si="141"/>
        <v>1</v>
      </c>
      <c r="AG450" s="6">
        <f>IF(OR(AC450=6,AC450=7),0,IF(NOT(AF450),0,IF(AB450&lt;=$AB$1,HLOOKUP(AC450,Ouderschapsverlof!$S$67:$W$69,3,FALSE),0)))</f>
        <v>0</v>
      </c>
      <c r="AH450" s="6">
        <f>IF(OR(AC450=6,AC450=7),0,IF(NOT(AF450),IF(AB450&lt;=$AB$1,HLOOKUP(AC450,Ouderschapsverlof!$S$67:$W$69,3,FALSE),0),0))</f>
        <v>0</v>
      </c>
    </row>
    <row r="451" spans="1:34" x14ac:dyDescent="0.3">
      <c r="A451" s="2">
        <f t="shared" si="142"/>
        <v>449</v>
      </c>
      <c r="B451">
        <f t="shared" si="143"/>
        <v>7</v>
      </c>
      <c r="C451" s="2">
        <f t="shared" ref="C451:C514" si="147">VLOOKUP(A451,$I$1:$I$61,1)</f>
        <v>367</v>
      </c>
      <c r="D451" s="2">
        <f t="shared" ref="D451:D514" si="148">VLOOKUP(A451,$I$1:$J$61,2)</f>
        <v>367</v>
      </c>
      <c r="E451" s="6" t="b">
        <f t="shared" ref="E451:E514" si="149">IF(AND(A451&gt;=C451,A451&lt;=D451),FALSE,TRUE)</f>
        <v>1</v>
      </c>
      <c r="F451" s="6">
        <f>IF(OR(B451=6,B451=7),0,IF(NOT(E451),0,IF(A451&lt;=$A$1,HLOOKUP(B451,Ouderschapsverlof!$S$28:$W$30,3,FALSE),0)))</f>
        <v>0</v>
      </c>
      <c r="G451" s="6">
        <f>IF(OR(B451=6,B451=7),0,IF(NOT(E451),IF(A451&lt;=$A$1,HLOOKUP(B451,Ouderschapsverlof!$S$28:$W$30,3,FALSE),0),0))</f>
        <v>0</v>
      </c>
      <c r="H451" s="7">
        <f t="shared" ref="H451:H514" si="150">IF(ISNUMBER(I451),IF(J451&lt;J450,1,0),0)</f>
        <v>0</v>
      </c>
      <c r="L451" s="2">
        <f t="shared" si="144"/>
        <v>449</v>
      </c>
      <c r="M451">
        <f t="shared" ref="M451:M514" si="151">WEEKDAY(L451,2)</f>
        <v>7</v>
      </c>
      <c r="N451" s="2">
        <f t="shared" ref="N451:N514" si="152">VLOOKUP(L451,$I$1:$I$61,1)</f>
        <v>367</v>
      </c>
      <c r="O451" s="2">
        <f t="shared" ref="O451:O514" si="153">VLOOKUP(L451,$I$1:$J$61,2)</f>
        <v>367</v>
      </c>
      <c r="P451" s="6" t="b">
        <f t="shared" ref="P451:P514" si="154">IF(AND(L451&gt;=N451,L451&lt;=O451),FALSE,TRUE)</f>
        <v>1</v>
      </c>
      <c r="Q451" s="6">
        <f>IF(OR(M451=6,M451=7),0,IF(NOT(P451),0,IF(L451&lt;=$L$1,HLOOKUP(M451,Ouderschapsverlof!$S$40:$W$43,3,FALSE),0)))</f>
        <v>0</v>
      </c>
      <c r="R451" s="6">
        <f>IF(OR(M451=6,M451=7),0,IF(NOT(P451),IF(L451&lt;=$L$1,HLOOKUP(M451,Ouderschapsverlof!$S$40:$W$43,3,FALSE),0),0))</f>
        <v>0</v>
      </c>
      <c r="T451" s="2">
        <f t="shared" si="145"/>
        <v>449</v>
      </c>
      <c r="U451">
        <f t="shared" ref="U451:U514" si="155">WEEKDAY(T451,2)</f>
        <v>7</v>
      </c>
      <c r="V451" s="2">
        <f t="shared" ref="V451:V514" si="156">VLOOKUP(T451,$I$1:$I$61,1)</f>
        <v>367</v>
      </c>
      <c r="W451" s="2">
        <f t="shared" ref="W451:W514" si="157">VLOOKUP(T451,$I$1:$J$61,2)</f>
        <v>367</v>
      </c>
      <c r="X451" s="6" t="b">
        <f t="shared" ref="X451:X514" si="158">IF(AND(T451&gt;=V451,T451&lt;=W451),FALSE,TRUE)</f>
        <v>1</v>
      </c>
      <c r="Y451" s="6">
        <f>IF(OR(U451=6,U451=7),0,IF(NOT(X451),0,IF(T451&lt;=$T$1,HLOOKUP(U451,Ouderschapsverlof!$S$55:$W$57,3,FALSE),0)))</f>
        <v>0</v>
      </c>
      <c r="Z451" s="6">
        <f>IF(OR(U451=6,U451=7),0,IF(NOT(X451),IF(T451&lt;=$T$1,HLOOKUP(U451,Ouderschapsverlof!$S$55:$W$57,3,FALSE),0),0))</f>
        <v>0</v>
      </c>
      <c r="AB451" s="2">
        <f t="shared" si="146"/>
        <v>449</v>
      </c>
      <c r="AC451">
        <f t="shared" ref="AC451:AC514" si="159">WEEKDAY(AB451,2)</f>
        <v>7</v>
      </c>
      <c r="AD451" s="2">
        <f t="shared" ref="AD451:AD514" si="160">VLOOKUP(AB451,$I$1:$I$61,1)</f>
        <v>367</v>
      </c>
      <c r="AE451" s="2">
        <f t="shared" ref="AE451:AE514" si="161">VLOOKUP(AB451,$I$1:$J$61,2)</f>
        <v>367</v>
      </c>
      <c r="AF451" s="6" t="b">
        <f t="shared" ref="AF451:AF514" si="162">IF(AND(AB451&gt;=AD451,AB451&lt;=AE451),FALSE,TRUE)</f>
        <v>1</v>
      </c>
      <c r="AG451" s="6">
        <f>IF(OR(AC451=6,AC451=7),0,IF(NOT(AF451),0,IF(AB451&lt;=$AB$1,HLOOKUP(AC451,Ouderschapsverlof!$S$67:$W$69,3,FALSE),0)))</f>
        <v>0</v>
      </c>
      <c r="AH451" s="6">
        <f>IF(OR(AC451=6,AC451=7),0,IF(NOT(AF451),IF(AB451&lt;=$AB$1,HLOOKUP(AC451,Ouderschapsverlof!$S$67:$W$69,3,FALSE),0),0))</f>
        <v>0</v>
      </c>
    </row>
    <row r="452" spans="1:34" x14ac:dyDescent="0.3">
      <c r="A452" s="2">
        <f t="shared" ref="A452:A515" si="163">A451+1</f>
        <v>450</v>
      </c>
      <c r="B452">
        <f t="shared" ref="B452:B515" si="164">WEEKDAY(A452,2)</f>
        <v>1</v>
      </c>
      <c r="C452" s="2">
        <f t="shared" si="147"/>
        <v>367</v>
      </c>
      <c r="D452" s="2">
        <f t="shared" si="148"/>
        <v>367</v>
      </c>
      <c r="E452" s="6" t="b">
        <f t="shared" si="149"/>
        <v>1</v>
      </c>
      <c r="F452" s="6">
        <f>IF(OR(B452=6,B452=7),0,IF(NOT(E452),0,IF(A452&lt;=$A$1,HLOOKUP(B452,Ouderschapsverlof!$S$28:$W$30,3,FALSE),0)))</f>
        <v>0</v>
      </c>
      <c r="G452" s="6">
        <f>IF(OR(B452=6,B452=7),0,IF(NOT(E452),IF(A452&lt;=$A$1,HLOOKUP(B452,Ouderschapsverlof!$S$28:$W$30,3,FALSE),0),0))</f>
        <v>0</v>
      </c>
      <c r="H452" s="7">
        <f t="shared" si="150"/>
        <v>0</v>
      </c>
      <c r="L452" s="2">
        <f t="shared" ref="L452:L515" si="165">L451+1</f>
        <v>450</v>
      </c>
      <c r="M452">
        <f t="shared" si="151"/>
        <v>1</v>
      </c>
      <c r="N452" s="2">
        <f t="shared" si="152"/>
        <v>367</v>
      </c>
      <c r="O452" s="2">
        <f t="shared" si="153"/>
        <v>367</v>
      </c>
      <c r="P452" s="6" t="b">
        <f t="shared" si="154"/>
        <v>1</v>
      </c>
      <c r="Q452" s="6">
        <f>IF(OR(M452=6,M452=7),0,IF(NOT(P452),0,IF(L452&lt;=$L$1,HLOOKUP(M452,Ouderschapsverlof!$S$40:$W$43,3,FALSE),0)))</f>
        <v>0</v>
      </c>
      <c r="R452" s="6">
        <f>IF(OR(M452=6,M452=7),0,IF(NOT(P452),IF(L452&lt;=$L$1,HLOOKUP(M452,Ouderschapsverlof!$S$40:$W$43,3,FALSE),0),0))</f>
        <v>0</v>
      </c>
      <c r="T452" s="2">
        <f t="shared" ref="T452:T515" si="166">+T451+1</f>
        <v>450</v>
      </c>
      <c r="U452">
        <f t="shared" si="155"/>
        <v>1</v>
      </c>
      <c r="V452" s="2">
        <f t="shared" si="156"/>
        <v>367</v>
      </c>
      <c r="W452" s="2">
        <f t="shared" si="157"/>
        <v>367</v>
      </c>
      <c r="X452" s="6" t="b">
        <f t="shared" si="158"/>
        <v>1</v>
      </c>
      <c r="Y452" s="6">
        <f>IF(OR(U452=6,U452=7),0,IF(NOT(X452),0,IF(T452&lt;=$T$1,HLOOKUP(U452,Ouderschapsverlof!$S$55:$W$57,3,FALSE),0)))</f>
        <v>0</v>
      </c>
      <c r="Z452" s="6">
        <f>IF(OR(U452=6,U452=7),0,IF(NOT(X452),IF(T452&lt;=$T$1,HLOOKUP(U452,Ouderschapsverlof!$S$55:$W$57,3,FALSE),0),0))</f>
        <v>0</v>
      </c>
      <c r="AB452" s="2">
        <f t="shared" ref="AB452:AB515" si="167">+AB451+1</f>
        <v>450</v>
      </c>
      <c r="AC452">
        <f t="shared" si="159"/>
        <v>1</v>
      </c>
      <c r="AD452" s="2">
        <f t="shared" si="160"/>
        <v>367</v>
      </c>
      <c r="AE452" s="2">
        <f t="shared" si="161"/>
        <v>367</v>
      </c>
      <c r="AF452" s="6" t="b">
        <f t="shared" si="162"/>
        <v>1</v>
      </c>
      <c r="AG452" s="6">
        <f>IF(OR(AC452=6,AC452=7),0,IF(NOT(AF452),0,IF(AB452&lt;=$AB$1,HLOOKUP(AC452,Ouderschapsverlof!$S$67:$W$69,3,FALSE),0)))</f>
        <v>0</v>
      </c>
      <c r="AH452" s="6">
        <f>IF(OR(AC452=6,AC452=7),0,IF(NOT(AF452),IF(AB452&lt;=$AB$1,HLOOKUP(AC452,Ouderschapsverlof!$S$67:$W$69,3,FALSE),0),0))</f>
        <v>0</v>
      </c>
    </row>
    <row r="453" spans="1:34" x14ac:dyDescent="0.3">
      <c r="A453" s="2">
        <f t="shared" si="163"/>
        <v>451</v>
      </c>
      <c r="B453">
        <f t="shared" si="164"/>
        <v>2</v>
      </c>
      <c r="C453" s="2">
        <f t="shared" si="147"/>
        <v>367</v>
      </c>
      <c r="D453" s="2">
        <f t="shared" si="148"/>
        <v>367</v>
      </c>
      <c r="E453" s="6" t="b">
        <f t="shared" si="149"/>
        <v>1</v>
      </c>
      <c r="F453" s="6">
        <f>IF(OR(B453=6,B453=7),0,IF(NOT(E453),0,IF(A453&lt;=$A$1,HLOOKUP(B453,Ouderschapsverlof!$S$28:$W$30,3,FALSE),0)))</f>
        <v>0</v>
      </c>
      <c r="G453" s="6">
        <f>IF(OR(B453=6,B453=7),0,IF(NOT(E453),IF(A453&lt;=$A$1,HLOOKUP(B453,Ouderschapsverlof!$S$28:$W$30,3,FALSE),0),0))</f>
        <v>0</v>
      </c>
      <c r="H453" s="7">
        <f t="shared" si="150"/>
        <v>0</v>
      </c>
      <c r="L453" s="2">
        <f t="shared" si="165"/>
        <v>451</v>
      </c>
      <c r="M453">
        <f t="shared" si="151"/>
        <v>2</v>
      </c>
      <c r="N453" s="2">
        <f t="shared" si="152"/>
        <v>367</v>
      </c>
      <c r="O453" s="2">
        <f t="shared" si="153"/>
        <v>367</v>
      </c>
      <c r="P453" s="6" t="b">
        <f t="shared" si="154"/>
        <v>1</v>
      </c>
      <c r="Q453" s="6">
        <f>IF(OR(M453=6,M453=7),0,IF(NOT(P453),0,IF(L453&lt;=$L$1,HLOOKUP(M453,Ouderschapsverlof!$S$40:$W$43,3,FALSE),0)))</f>
        <v>0</v>
      </c>
      <c r="R453" s="6">
        <f>IF(OR(M453=6,M453=7),0,IF(NOT(P453),IF(L453&lt;=$L$1,HLOOKUP(M453,Ouderschapsverlof!$S$40:$W$43,3,FALSE),0),0))</f>
        <v>0</v>
      </c>
      <c r="T453" s="2">
        <f t="shared" si="166"/>
        <v>451</v>
      </c>
      <c r="U453">
        <f t="shared" si="155"/>
        <v>2</v>
      </c>
      <c r="V453" s="2">
        <f t="shared" si="156"/>
        <v>367</v>
      </c>
      <c r="W453" s="2">
        <f t="shared" si="157"/>
        <v>367</v>
      </c>
      <c r="X453" s="6" t="b">
        <f t="shared" si="158"/>
        <v>1</v>
      </c>
      <c r="Y453" s="6">
        <f>IF(OR(U453=6,U453=7),0,IF(NOT(X453),0,IF(T453&lt;=$T$1,HLOOKUP(U453,Ouderschapsverlof!$S$55:$W$57,3,FALSE),0)))</f>
        <v>0</v>
      </c>
      <c r="Z453" s="6">
        <f>IF(OR(U453=6,U453=7),0,IF(NOT(X453),IF(T453&lt;=$T$1,HLOOKUP(U453,Ouderschapsverlof!$S$55:$W$57,3,FALSE),0),0))</f>
        <v>0</v>
      </c>
      <c r="AB453" s="2">
        <f t="shared" si="167"/>
        <v>451</v>
      </c>
      <c r="AC453">
        <f t="shared" si="159"/>
        <v>2</v>
      </c>
      <c r="AD453" s="2">
        <f t="shared" si="160"/>
        <v>367</v>
      </c>
      <c r="AE453" s="2">
        <f t="shared" si="161"/>
        <v>367</v>
      </c>
      <c r="AF453" s="6" t="b">
        <f t="shared" si="162"/>
        <v>1</v>
      </c>
      <c r="AG453" s="6">
        <f>IF(OR(AC453=6,AC453=7),0,IF(NOT(AF453),0,IF(AB453&lt;=$AB$1,HLOOKUP(AC453,Ouderschapsverlof!$S$67:$W$69,3,FALSE),0)))</f>
        <v>0</v>
      </c>
      <c r="AH453" s="6">
        <f>IF(OR(AC453=6,AC453=7),0,IF(NOT(AF453),IF(AB453&lt;=$AB$1,HLOOKUP(AC453,Ouderschapsverlof!$S$67:$W$69,3,FALSE),0),0))</f>
        <v>0</v>
      </c>
    </row>
    <row r="454" spans="1:34" x14ac:dyDescent="0.3">
      <c r="A454" s="2">
        <f t="shared" si="163"/>
        <v>452</v>
      </c>
      <c r="B454">
        <f t="shared" si="164"/>
        <v>3</v>
      </c>
      <c r="C454" s="2">
        <f t="shared" si="147"/>
        <v>367</v>
      </c>
      <c r="D454" s="2">
        <f t="shared" si="148"/>
        <v>367</v>
      </c>
      <c r="E454" s="6" t="b">
        <f t="shared" si="149"/>
        <v>1</v>
      </c>
      <c r="F454" s="6">
        <f>IF(OR(B454=6,B454=7),0,IF(NOT(E454),0,IF(A454&lt;=$A$1,HLOOKUP(B454,Ouderschapsverlof!$S$28:$W$30,3,FALSE),0)))</f>
        <v>0</v>
      </c>
      <c r="G454" s="6">
        <f>IF(OR(B454=6,B454=7),0,IF(NOT(E454),IF(A454&lt;=$A$1,HLOOKUP(B454,Ouderschapsverlof!$S$28:$W$30,3,FALSE),0),0))</f>
        <v>0</v>
      </c>
      <c r="H454" s="7">
        <f t="shared" si="150"/>
        <v>0</v>
      </c>
      <c r="L454" s="2">
        <f t="shared" si="165"/>
        <v>452</v>
      </c>
      <c r="M454">
        <f t="shared" si="151"/>
        <v>3</v>
      </c>
      <c r="N454" s="2">
        <f t="shared" si="152"/>
        <v>367</v>
      </c>
      <c r="O454" s="2">
        <f t="shared" si="153"/>
        <v>367</v>
      </c>
      <c r="P454" s="6" t="b">
        <f t="shared" si="154"/>
        <v>1</v>
      </c>
      <c r="Q454" s="6">
        <f>IF(OR(M454=6,M454=7),0,IF(NOT(P454),0,IF(L454&lt;=$L$1,HLOOKUP(M454,Ouderschapsverlof!$S$40:$W$43,3,FALSE),0)))</f>
        <v>0</v>
      </c>
      <c r="R454" s="6">
        <f>IF(OR(M454=6,M454=7),0,IF(NOT(P454),IF(L454&lt;=$L$1,HLOOKUP(M454,Ouderschapsverlof!$S$40:$W$43,3,FALSE),0),0))</f>
        <v>0</v>
      </c>
      <c r="T454" s="2">
        <f t="shared" si="166"/>
        <v>452</v>
      </c>
      <c r="U454">
        <f t="shared" si="155"/>
        <v>3</v>
      </c>
      <c r="V454" s="2">
        <f t="shared" si="156"/>
        <v>367</v>
      </c>
      <c r="W454" s="2">
        <f t="shared" si="157"/>
        <v>367</v>
      </c>
      <c r="X454" s="6" t="b">
        <f t="shared" si="158"/>
        <v>1</v>
      </c>
      <c r="Y454" s="6">
        <f>IF(OR(U454=6,U454=7),0,IF(NOT(X454),0,IF(T454&lt;=$T$1,HLOOKUP(U454,Ouderschapsverlof!$S$55:$W$57,3,FALSE),0)))</f>
        <v>0</v>
      </c>
      <c r="Z454" s="6">
        <f>IF(OR(U454=6,U454=7),0,IF(NOT(X454),IF(T454&lt;=$T$1,HLOOKUP(U454,Ouderschapsverlof!$S$55:$W$57,3,FALSE),0),0))</f>
        <v>0</v>
      </c>
      <c r="AB454" s="2">
        <f t="shared" si="167"/>
        <v>452</v>
      </c>
      <c r="AC454">
        <f t="shared" si="159"/>
        <v>3</v>
      </c>
      <c r="AD454" s="2">
        <f t="shared" si="160"/>
        <v>367</v>
      </c>
      <c r="AE454" s="2">
        <f t="shared" si="161"/>
        <v>367</v>
      </c>
      <c r="AF454" s="6" t="b">
        <f t="shared" si="162"/>
        <v>1</v>
      </c>
      <c r="AG454" s="6">
        <f>IF(OR(AC454=6,AC454=7),0,IF(NOT(AF454),0,IF(AB454&lt;=$AB$1,HLOOKUP(AC454,Ouderschapsverlof!$S$67:$W$69,3,FALSE),0)))</f>
        <v>0</v>
      </c>
      <c r="AH454" s="6">
        <f>IF(OR(AC454=6,AC454=7),0,IF(NOT(AF454),IF(AB454&lt;=$AB$1,HLOOKUP(AC454,Ouderschapsverlof!$S$67:$W$69,3,FALSE),0),0))</f>
        <v>0</v>
      </c>
    </row>
    <row r="455" spans="1:34" x14ac:dyDescent="0.3">
      <c r="A455" s="2">
        <f t="shared" si="163"/>
        <v>453</v>
      </c>
      <c r="B455">
        <f t="shared" si="164"/>
        <v>4</v>
      </c>
      <c r="C455" s="2">
        <f t="shared" si="147"/>
        <v>367</v>
      </c>
      <c r="D455" s="2">
        <f t="shared" si="148"/>
        <v>367</v>
      </c>
      <c r="E455" s="6" t="b">
        <f t="shared" si="149"/>
        <v>1</v>
      </c>
      <c r="F455" s="6">
        <f>IF(OR(B455=6,B455=7),0,IF(NOT(E455),0,IF(A455&lt;=$A$1,HLOOKUP(B455,Ouderschapsverlof!$S$28:$W$30,3,FALSE),0)))</f>
        <v>0</v>
      </c>
      <c r="G455" s="6">
        <f>IF(OR(B455=6,B455=7),0,IF(NOT(E455),IF(A455&lt;=$A$1,HLOOKUP(B455,Ouderschapsverlof!$S$28:$W$30,3,FALSE),0),0))</f>
        <v>0</v>
      </c>
      <c r="H455" s="7">
        <f t="shared" si="150"/>
        <v>0</v>
      </c>
      <c r="L455" s="2">
        <f t="shared" si="165"/>
        <v>453</v>
      </c>
      <c r="M455">
        <f t="shared" si="151"/>
        <v>4</v>
      </c>
      <c r="N455" s="2">
        <f t="shared" si="152"/>
        <v>367</v>
      </c>
      <c r="O455" s="2">
        <f t="shared" si="153"/>
        <v>367</v>
      </c>
      <c r="P455" s="6" t="b">
        <f t="shared" si="154"/>
        <v>1</v>
      </c>
      <c r="Q455" s="6">
        <f>IF(OR(M455=6,M455=7),0,IF(NOT(P455),0,IF(L455&lt;=$L$1,HLOOKUP(M455,Ouderschapsverlof!$S$40:$W$43,3,FALSE),0)))</f>
        <v>0</v>
      </c>
      <c r="R455" s="6">
        <f>IF(OR(M455=6,M455=7),0,IF(NOT(P455),IF(L455&lt;=$L$1,HLOOKUP(M455,Ouderschapsverlof!$S$40:$W$43,3,FALSE),0),0))</f>
        <v>0</v>
      </c>
      <c r="T455" s="2">
        <f t="shared" si="166"/>
        <v>453</v>
      </c>
      <c r="U455">
        <f t="shared" si="155"/>
        <v>4</v>
      </c>
      <c r="V455" s="2">
        <f t="shared" si="156"/>
        <v>367</v>
      </c>
      <c r="W455" s="2">
        <f t="shared" si="157"/>
        <v>367</v>
      </c>
      <c r="X455" s="6" t="b">
        <f t="shared" si="158"/>
        <v>1</v>
      </c>
      <c r="Y455" s="6">
        <f>IF(OR(U455=6,U455=7),0,IF(NOT(X455),0,IF(T455&lt;=$T$1,HLOOKUP(U455,Ouderschapsverlof!$S$55:$W$57,3,FALSE),0)))</f>
        <v>0</v>
      </c>
      <c r="Z455" s="6">
        <f>IF(OR(U455=6,U455=7),0,IF(NOT(X455),IF(T455&lt;=$T$1,HLOOKUP(U455,Ouderschapsverlof!$S$55:$W$57,3,FALSE),0),0))</f>
        <v>0</v>
      </c>
      <c r="AB455" s="2">
        <f t="shared" si="167"/>
        <v>453</v>
      </c>
      <c r="AC455">
        <f t="shared" si="159"/>
        <v>4</v>
      </c>
      <c r="AD455" s="2">
        <f t="shared" si="160"/>
        <v>367</v>
      </c>
      <c r="AE455" s="2">
        <f t="shared" si="161"/>
        <v>367</v>
      </c>
      <c r="AF455" s="6" t="b">
        <f t="shared" si="162"/>
        <v>1</v>
      </c>
      <c r="AG455" s="6">
        <f>IF(OR(AC455=6,AC455=7),0,IF(NOT(AF455),0,IF(AB455&lt;=$AB$1,HLOOKUP(AC455,Ouderschapsverlof!$S$67:$W$69,3,FALSE),0)))</f>
        <v>0</v>
      </c>
      <c r="AH455" s="6">
        <f>IF(OR(AC455=6,AC455=7),0,IF(NOT(AF455),IF(AB455&lt;=$AB$1,HLOOKUP(AC455,Ouderschapsverlof!$S$67:$W$69,3,FALSE),0),0))</f>
        <v>0</v>
      </c>
    </row>
    <row r="456" spans="1:34" x14ac:dyDescent="0.3">
      <c r="A456" s="2">
        <f t="shared" si="163"/>
        <v>454</v>
      </c>
      <c r="B456">
        <f t="shared" si="164"/>
        <v>5</v>
      </c>
      <c r="C456" s="2">
        <f t="shared" si="147"/>
        <v>367</v>
      </c>
      <c r="D456" s="2">
        <f t="shared" si="148"/>
        <v>367</v>
      </c>
      <c r="E456" s="6" t="b">
        <f t="shared" si="149"/>
        <v>1</v>
      </c>
      <c r="F456" s="6">
        <f>IF(OR(B456=6,B456=7),0,IF(NOT(E456),0,IF(A456&lt;=$A$1,HLOOKUP(B456,Ouderschapsverlof!$S$28:$W$30,3,FALSE),0)))</f>
        <v>0</v>
      </c>
      <c r="G456" s="6">
        <f>IF(OR(B456=6,B456=7),0,IF(NOT(E456),IF(A456&lt;=$A$1,HLOOKUP(B456,Ouderschapsverlof!$S$28:$W$30,3,FALSE),0),0))</f>
        <v>0</v>
      </c>
      <c r="H456" s="7">
        <f t="shared" si="150"/>
        <v>0</v>
      </c>
      <c r="L456" s="2">
        <f t="shared" si="165"/>
        <v>454</v>
      </c>
      <c r="M456">
        <f t="shared" si="151"/>
        <v>5</v>
      </c>
      <c r="N456" s="2">
        <f t="shared" si="152"/>
        <v>367</v>
      </c>
      <c r="O456" s="2">
        <f t="shared" si="153"/>
        <v>367</v>
      </c>
      <c r="P456" s="6" t="b">
        <f t="shared" si="154"/>
        <v>1</v>
      </c>
      <c r="Q456" s="6">
        <f>IF(OR(M456=6,M456=7),0,IF(NOT(P456),0,IF(L456&lt;=$L$1,HLOOKUP(M456,Ouderschapsverlof!$S$40:$W$43,3,FALSE),0)))</f>
        <v>0</v>
      </c>
      <c r="R456" s="6">
        <f>IF(OR(M456=6,M456=7),0,IF(NOT(P456),IF(L456&lt;=$L$1,HLOOKUP(M456,Ouderschapsverlof!$S$40:$W$43,3,FALSE),0),0))</f>
        <v>0</v>
      </c>
      <c r="T456" s="2">
        <f t="shared" si="166"/>
        <v>454</v>
      </c>
      <c r="U456">
        <f t="shared" si="155"/>
        <v>5</v>
      </c>
      <c r="V456" s="2">
        <f t="shared" si="156"/>
        <v>367</v>
      </c>
      <c r="W456" s="2">
        <f t="shared" si="157"/>
        <v>367</v>
      </c>
      <c r="X456" s="6" t="b">
        <f t="shared" si="158"/>
        <v>1</v>
      </c>
      <c r="Y456" s="6">
        <f>IF(OR(U456=6,U456=7),0,IF(NOT(X456),0,IF(T456&lt;=$T$1,HLOOKUP(U456,Ouderschapsverlof!$S$55:$W$57,3,FALSE),0)))</f>
        <v>0</v>
      </c>
      <c r="Z456" s="6">
        <f>IF(OR(U456=6,U456=7),0,IF(NOT(X456),IF(T456&lt;=$T$1,HLOOKUP(U456,Ouderschapsverlof!$S$55:$W$57,3,FALSE),0),0))</f>
        <v>0</v>
      </c>
      <c r="AB456" s="2">
        <f t="shared" si="167"/>
        <v>454</v>
      </c>
      <c r="AC456">
        <f t="shared" si="159"/>
        <v>5</v>
      </c>
      <c r="AD456" s="2">
        <f t="shared" si="160"/>
        <v>367</v>
      </c>
      <c r="AE456" s="2">
        <f t="shared" si="161"/>
        <v>367</v>
      </c>
      <c r="AF456" s="6" t="b">
        <f t="shared" si="162"/>
        <v>1</v>
      </c>
      <c r="AG456" s="6">
        <f>IF(OR(AC456=6,AC456=7),0,IF(NOT(AF456),0,IF(AB456&lt;=$AB$1,HLOOKUP(AC456,Ouderschapsverlof!$S$67:$W$69,3,FALSE),0)))</f>
        <v>0</v>
      </c>
      <c r="AH456" s="6">
        <f>IF(OR(AC456=6,AC456=7),0,IF(NOT(AF456),IF(AB456&lt;=$AB$1,HLOOKUP(AC456,Ouderschapsverlof!$S$67:$W$69,3,FALSE),0),0))</f>
        <v>0</v>
      </c>
    </row>
    <row r="457" spans="1:34" x14ac:dyDescent="0.3">
      <c r="A457" s="2">
        <f t="shared" si="163"/>
        <v>455</v>
      </c>
      <c r="B457">
        <f t="shared" si="164"/>
        <v>6</v>
      </c>
      <c r="C457" s="2">
        <f t="shared" si="147"/>
        <v>367</v>
      </c>
      <c r="D457" s="2">
        <f t="shared" si="148"/>
        <v>367</v>
      </c>
      <c r="E457" s="6" t="b">
        <f t="shared" si="149"/>
        <v>1</v>
      </c>
      <c r="F457" s="6">
        <f>IF(OR(B457=6,B457=7),0,IF(NOT(E457),0,IF(A457&lt;=$A$1,HLOOKUP(B457,Ouderschapsverlof!$S$28:$W$30,3,FALSE),0)))</f>
        <v>0</v>
      </c>
      <c r="G457" s="6">
        <f>IF(OR(B457=6,B457=7),0,IF(NOT(E457),IF(A457&lt;=$A$1,HLOOKUP(B457,Ouderschapsverlof!$S$28:$W$30,3,FALSE),0),0))</f>
        <v>0</v>
      </c>
      <c r="H457" s="7">
        <f t="shared" si="150"/>
        <v>0</v>
      </c>
      <c r="L457" s="2">
        <f t="shared" si="165"/>
        <v>455</v>
      </c>
      <c r="M457">
        <f t="shared" si="151"/>
        <v>6</v>
      </c>
      <c r="N457" s="2">
        <f t="shared" si="152"/>
        <v>367</v>
      </c>
      <c r="O457" s="2">
        <f t="shared" si="153"/>
        <v>367</v>
      </c>
      <c r="P457" s="6" t="b">
        <f t="shared" si="154"/>
        <v>1</v>
      </c>
      <c r="Q457" s="6">
        <f>IF(OR(M457=6,M457=7),0,IF(NOT(P457),0,IF(L457&lt;=$L$1,HLOOKUP(M457,Ouderschapsverlof!$S$40:$W$43,3,FALSE),0)))</f>
        <v>0</v>
      </c>
      <c r="R457" s="6">
        <f>IF(OR(M457=6,M457=7),0,IF(NOT(P457),IF(L457&lt;=$L$1,HLOOKUP(M457,Ouderschapsverlof!$S$40:$W$43,3,FALSE),0),0))</f>
        <v>0</v>
      </c>
      <c r="T457" s="2">
        <f t="shared" si="166"/>
        <v>455</v>
      </c>
      <c r="U457">
        <f t="shared" si="155"/>
        <v>6</v>
      </c>
      <c r="V457" s="2">
        <f t="shared" si="156"/>
        <v>367</v>
      </c>
      <c r="W457" s="2">
        <f t="shared" si="157"/>
        <v>367</v>
      </c>
      <c r="X457" s="6" t="b">
        <f t="shared" si="158"/>
        <v>1</v>
      </c>
      <c r="Y457" s="6">
        <f>IF(OR(U457=6,U457=7),0,IF(NOT(X457),0,IF(T457&lt;=$T$1,HLOOKUP(U457,Ouderschapsverlof!$S$55:$W$57,3,FALSE),0)))</f>
        <v>0</v>
      </c>
      <c r="Z457" s="6">
        <f>IF(OR(U457=6,U457=7),0,IF(NOT(X457),IF(T457&lt;=$T$1,HLOOKUP(U457,Ouderschapsverlof!$S$55:$W$57,3,FALSE),0),0))</f>
        <v>0</v>
      </c>
      <c r="AB457" s="2">
        <f t="shared" si="167"/>
        <v>455</v>
      </c>
      <c r="AC457">
        <f t="shared" si="159"/>
        <v>6</v>
      </c>
      <c r="AD457" s="2">
        <f t="shared" si="160"/>
        <v>367</v>
      </c>
      <c r="AE457" s="2">
        <f t="shared" si="161"/>
        <v>367</v>
      </c>
      <c r="AF457" s="6" t="b">
        <f t="shared" si="162"/>
        <v>1</v>
      </c>
      <c r="AG457" s="6">
        <f>IF(OR(AC457=6,AC457=7),0,IF(NOT(AF457),0,IF(AB457&lt;=$AB$1,HLOOKUP(AC457,Ouderschapsverlof!$S$67:$W$69,3,FALSE),0)))</f>
        <v>0</v>
      </c>
      <c r="AH457" s="6">
        <f>IF(OR(AC457=6,AC457=7),0,IF(NOT(AF457),IF(AB457&lt;=$AB$1,HLOOKUP(AC457,Ouderschapsverlof!$S$67:$W$69,3,FALSE),0),0))</f>
        <v>0</v>
      </c>
    </row>
    <row r="458" spans="1:34" x14ac:dyDescent="0.3">
      <c r="A458" s="2">
        <f t="shared" si="163"/>
        <v>456</v>
      </c>
      <c r="B458">
        <f t="shared" si="164"/>
        <v>7</v>
      </c>
      <c r="C458" s="2">
        <f t="shared" si="147"/>
        <v>367</v>
      </c>
      <c r="D458" s="2">
        <f t="shared" si="148"/>
        <v>367</v>
      </c>
      <c r="E458" s="6" t="b">
        <f t="shared" si="149"/>
        <v>1</v>
      </c>
      <c r="F458" s="6">
        <f>IF(OR(B458=6,B458=7),0,IF(NOT(E458),0,IF(A458&lt;=$A$1,HLOOKUP(B458,Ouderschapsverlof!$S$28:$W$30,3,FALSE),0)))</f>
        <v>0</v>
      </c>
      <c r="G458" s="6">
        <f>IF(OR(B458=6,B458=7),0,IF(NOT(E458),IF(A458&lt;=$A$1,HLOOKUP(B458,Ouderschapsverlof!$S$28:$W$30,3,FALSE),0),0))</f>
        <v>0</v>
      </c>
      <c r="H458" s="7">
        <f t="shared" si="150"/>
        <v>0</v>
      </c>
      <c r="L458" s="2">
        <f t="shared" si="165"/>
        <v>456</v>
      </c>
      <c r="M458">
        <f t="shared" si="151"/>
        <v>7</v>
      </c>
      <c r="N458" s="2">
        <f t="shared" si="152"/>
        <v>367</v>
      </c>
      <c r="O458" s="2">
        <f t="shared" si="153"/>
        <v>367</v>
      </c>
      <c r="P458" s="6" t="b">
        <f t="shared" si="154"/>
        <v>1</v>
      </c>
      <c r="Q458" s="6">
        <f>IF(OR(M458=6,M458=7),0,IF(NOT(P458),0,IF(L458&lt;=$L$1,HLOOKUP(M458,Ouderschapsverlof!$S$40:$W$43,3,FALSE),0)))</f>
        <v>0</v>
      </c>
      <c r="R458" s="6">
        <f>IF(OR(M458=6,M458=7),0,IF(NOT(P458),IF(L458&lt;=$L$1,HLOOKUP(M458,Ouderschapsverlof!$S$40:$W$43,3,FALSE),0),0))</f>
        <v>0</v>
      </c>
      <c r="T458" s="2">
        <f t="shared" si="166"/>
        <v>456</v>
      </c>
      <c r="U458">
        <f t="shared" si="155"/>
        <v>7</v>
      </c>
      <c r="V458" s="2">
        <f t="shared" si="156"/>
        <v>367</v>
      </c>
      <c r="W458" s="2">
        <f t="shared" si="157"/>
        <v>367</v>
      </c>
      <c r="X458" s="6" t="b">
        <f t="shared" si="158"/>
        <v>1</v>
      </c>
      <c r="Y458" s="6">
        <f>IF(OR(U458=6,U458=7),0,IF(NOT(X458),0,IF(T458&lt;=$T$1,HLOOKUP(U458,Ouderschapsverlof!$S$55:$W$57,3,FALSE),0)))</f>
        <v>0</v>
      </c>
      <c r="Z458" s="6">
        <f>IF(OR(U458=6,U458=7),0,IF(NOT(X458),IF(T458&lt;=$T$1,HLOOKUP(U458,Ouderschapsverlof!$S$55:$W$57,3,FALSE),0),0))</f>
        <v>0</v>
      </c>
      <c r="AB458" s="2">
        <f t="shared" si="167"/>
        <v>456</v>
      </c>
      <c r="AC458">
        <f t="shared" si="159"/>
        <v>7</v>
      </c>
      <c r="AD458" s="2">
        <f t="shared" si="160"/>
        <v>367</v>
      </c>
      <c r="AE458" s="2">
        <f t="shared" si="161"/>
        <v>367</v>
      </c>
      <c r="AF458" s="6" t="b">
        <f t="shared" si="162"/>
        <v>1</v>
      </c>
      <c r="AG458" s="6">
        <f>IF(OR(AC458=6,AC458=7),0,IF(NOT(AF458),0,IF(AB458&lt;=$AB$1,HLOOKUP(AC458,Ouderschapsverlof!$S$67:$W$69,3,FALSE),0)))</f>
        <v>0</v>
      </c>
      <c r="AH458" s="6">
        <f>IF(OR(AC458=6,AC458=7),0,IF(NOT(AF458),IF(AB458&lt;=$AB$1,HLOOKUP(AC458,Ouderschapsverlof!$S$67:$W$69,3,FALSE),0),0))</f>
        <v>0</v>
      </c>
    </row>
    <row r="459" spans="1:34" x14ac:dyDescent="0.3">
      <c r="A459" s="2">
        <f t="shared" si="163"/>
        <v>457</v>
      </c>
      <c r="B459">
        <f t="shared" si="164"/>
        <v>1</v>
      </c>
      <c r="C459" s="2">
        <f t="shared" si="147"/>
        <v>367</v>
      </c>
      <c r="D459" s="2">
        <f t="shared" si="148"/>
        <v>367</v>
      </c>
      <c r="E459" s="6" t="b">
        <f t="shared" si="149"/>
        <v>1</v>
      </c>
      <c r="F459" s="6">
        <f>IF(OR(B459=6,B459=7),0,IF(NOT(E459),0,IF(A459&lt;=$A$1,HLOOKUP(B459,Ouderschapsverlof!$S$28:$W$30,3,FALSE),0)))</f>
        <v>0</v>
      </c>
      <c r="G459" s="6">
        <f>IF(OR(B459=6,B459=7),0,IF(NOT(E459),IF(A459&lt;=$A$1,HLOOKUP(B459,Ouderschapsverlof!$S$28:$W$30,3,FALSE),0),0))</f>
        <v>0</v>
      </c>
      <c r="H459" s="7">
        <f t="shared" si="150"/>
        <v>0</v>
      </c>
      <c r="L459" s="2">
        <f t="shared" si="165"/>
        <v>457</v>
      </c>
      <c r="M459">
        <f t="shared" si="151"/>
        <v>1</v>
      </c>
      <c r="N459" s="2">
        <f t="shared" si="152"/>
        <v>367</v>
      </c>
      <c r="O459" s="2">
        <f t="shared" si="153"/>
        <v>367</v>
      </c>
      <c r="P459" s="6" t="b">
        <f t="shared" si="154"/>
        <v>1</v>
      </c>
      <c r="Q459" s="6">
        <f>IF(OR(M459=6,M459=7),0,IF(NOT(P459),0,IF(L459&lt;=$L$1,HLOOKUP(M459,Ouderschapsverlof!$S$40:$W$43,3,FALSE),0)))</f>
        <v>0</v>
      </c>
      <c r="R459" s="6">
        <f>IF(OR(M459=6,M459=7),0,IF(NOT(P459),IF(L459&lt;=$L$1,HLOOKUP(M459,Ouderschapsverlof!$S$40:$W$43,3,FALSE),0),0))</f>
        <v>0</v>
      </c>
      <c r="T459" s="2">
        <f t="shared" si="166"/>
        <v>457</v>
      </c>
      <c r="U459">
        <f t="shared" si="155"/>
        <v>1</v>
      </c>
      <c r="V459" s="2">
        <f t="shared" si="156"/>
        <v>367</v>
      </c>
      <c r="W459" s="2">
        <f t="shared" si="157"/>
        <v>367</v>
      </c>
      <c r="X459" s="6" t="b">
        <f t="shared" si="158"/>
        <v>1</v>
      </c>
      <c r="Y459" s="6">
        <f>IF(OR(U459=6,U459=7),0,IF(NOT(X459),0,IF(T459&lt;=$T$1,HLOOKUP(U459,Ouderschapsverlof!$S$55:$W$57,3,FALSE),0)))</f>
        <v>0</v>
      </c>
      <c r="Z459" s="6">
        <f>IF(OR(U459=6,U459=7),0,IF(NOT(X459),IF(T459&lt;=$T$1,HLOOKUP(U459,Ouderschapsverlof!$S$55:$W$57,3,FALSE),0),0))</f>
        <v>0</v>
      </c>
      <c r="AB459" s="2">
        <f t="shared" si="167"/>
        <v>457</v>
      </c>
      <c r="AC459">
        <f t="shared" si="159"/>
        <v>1</v>
      </c>
      <c r="AD459" s="2">
        <f t="shared" si="160"/>
        <v>367</v>
      </c>
      <c r="AE459" s="2">
        <f t="shared" si="161"/>
        <v>367</v>
      </c>
      <c r="AF459" s="6" t="b">
        <f t="shared" si="162"/>
        <v>1</v>
      </c>
      <c r="AG459" s="6">
        <f>IF(OR(AC459=6,AC459=7),0,IF(NOT(AF459),0,IF(AB459&lt;=$AB$1,HLOOKUP(AC459,Ouderschapsverlof!$S$67:$W$69,3,FALSE),0)))</f>
        <v>0</v>
      </c>
      <c r="AH459" s="6">
        <f>IF(OR(AC459=6,AC459=7),0,IF(NOT(AF459),IF(AB459&lt;=$AB$1,HLOOKUP(AC459,Ouderschapsverlof!$S$67:$W$69,3,FALSE),0),0))</f>
        <v>0</v>
      </c>
    </row>
    <row r="460" spans="1:34" x14ac:dyDescent="0.3">
      <c r="A460" s="2">
        <f t="shared" si="163"/>
        <v>458</v>
      </c>
      <c r="B460">
        <f t="shared" si="164"/>
        <v>2</v>
      </c>
      <c r="C460" s="2">
        <f t="shared" si="147"/>
        <v>367</v>
      </c>
      <c r="D460" s="2">
        <f t="shared" si="148"/>
        <v>367</v>
      </c>
      <c r="E460" s="6" t="b">
        <f t="shared" si="149"/>
        <v>1</v>
      </c>
      <c r="F460" s="6">
        <f>IF(OR(B460=6,B460=7),0,IF(NOT(E460),0,IF(A460&lt;=$A$1,HLOOKUP(B460,Ouderschapsverlof!$S$28:$W$30,3,FALSE),0)))</f>
        <v>0</v>
      </c>
      <c r="G460" s="6">
        <f>IF(OR(B460=6,B460=7),0,IF(NOT(E460),IF(A460&lt;=$A$1,HLOOKUP(B460,Ouderschapsverlof!$S$28:$W$30,3,FALSE),0),0))</f>
        <v>0</v>
      </c>
      <c r="H460" s="7">
        <f t="shared" si="150"/>
        <v>0</v>
      </c>
      <c r="L460" s="2">
        <f t="shared" si="165"/>
        <v>458</v>
      </c>
      <c r="M460">
        <f t="shared" si="151"/>
        <v>2</v>
      </c>
      <c r="N460" s="2">
        <f t="shared" si="152"/>
        <v>367</v>
      </c>
      <c r="O460" s="2">
        <f t="shared" si="153"/>
        <v>367</v>
      </c>
      <c r="P460" s="6" t="b">
        <f t="shared" si="154"/>
        <v>1</v>
      </c>
      <c r="Q460" s="6">
        <f>IF(OR(M460=6,M460=7),0,IF(NOT(P460),0,IF(L460&lt;=$L$1,HLOOKUP(M460,Ouderschapsverlof!$S$40:$W$43,3,FALSE),0)))</f>
        <v>0</v>
      </c>
      <c r="R460" s="6">
        <f>IF(OR(M460=6,M460=7),0,IF(NOT(P460),IF(L460&lt;=$L$1,HLOOKUP(M460,Ouderschapsverlof!$S$40:$W$43,3,FALSE),0),0))</f>
        <v>0</v>
      </c>
      <c r="T460" s="2">
        <f t="shared" si="166"/>
        <v>458</v>
      </c>
      <c r="U460">
        <f t="shared" si="155"/>
        <v>2</v>
      </c>
      <c r="V460" s="2">
        <f t="shared" si="156"/>
        <v>367</v>
      </c>
      <c r="W460" s="2">
        <f t="shared" si="157"/>
        <v>367</v>
      </c>
      <c r="X460" s="6" t="b">
        <f t="shared" si="158"/>
        <v>1</v>
      </c>
      <c r="Y460" s="6">
        <f>IF(OR(U460=6,U460=7),0,IF(NOT(X460),0,IF(T460&lt;=$T$1,HLOOKUP(U460,Ouderschapsverlof!$S$55:$W$57,3,FALSE),0)))</f>
        <v>0</v>
      </c>
      <c r="Z460" s="6">
        <f>IF(OR(U460=6,U460=7),0,IF(NOT(X460),IF(T460&lt;=$T$1,HLOOKUP(U460,Ouderschapsverlof!$S$55:$W$57,3,FALSE),0),0))</f>
        <v>0</v>
      </c>
      <c r="AB460" s="2">
        <f t="shared" si="167"/>
        <v>458</v>
      </c>
      <c r="AC460">
        <f t="shared" si="159"/>
        <v>2</v>
      </c>
      <c r="AD460" s="2">
        <f t="shared" si="160"/>
        <v>367</v>
      </c>
      <c r="AE460" s="2">
        <f t="shared" si="161"/>
        <v>367</v>
      </c>
      <c r="AF460" s="6" t="b">
        <f t="shared" si="162"/>
        <v>1</v>
      </c>
      <c r="AG460" s="6">
        <f>IF(OR(AC460=6,AC460=7),0,IF(NOT(AF460),0,IF(AB460&lt;=$AB$1,HLOOKUP(AC460,Ouderschapsverlof!$S$67:$W$69,3,FALSE),0)))</f>
        <v>0</v>
      </c>
      <c r="AH460" s="6">
        <f>IF(OR(AC460=6,AC460=7),0,IF(NOT(AF460),IF(AB460&lt;=$AB$1,HLOOKUP(AC460,Ouderschapsverlof!$S$67:$W$69,3,FALSE),0),0))</f>
        <v>0</v>
      </c>
    </row>
    <row r="461" spans="1:34" x14ac:dyDescent="0.3">
      <c r="A461" s="2">
        <f t="shared" si="163"/>
        <v>459</v>
      </c>
      <c r="B461">
        <f t="shared" si="164"/>
        <v>3</v>
      </c>
      <c r="C461" s="2">
        <f t="shared" si="147"/>
        <v>367</v>
      </c>
      <c r="D461" s="2">
        <f t="shared" si="148"/>
        <v>367</v>
      </c>
      <c r="E461" s="6" t="b">
        <f t="shared" si="149"/>
        <v>1</v>
      </c>
      <c r="F461" s="6">
        <f>IF(OR(B461=6,B461=7),0,IF(NOT(E461),0,IF(A461&lt;=$A$1,HLOOKUP(B461,Ouderschapsverlof!$S$28:$W$30,3,FALSE),0)))</f>
        <v>0</v>
      </c>
      <c r="G461" s="6">
        <f>IF(OR(B461=6,B461=7),0,IF(NOT(E461),IF(A461&lt;=$A$1,HLOOKUP(B461,Ouderschapsverlof!$S$28:$W$30,3,FALSE),0),0))</f>
        <v>0</v>
      </c>
      <c r="H461" s="7">
        <f t="shared" si="150"/>
        <v>0</v>
      </c>
      <c r="L461" s="2">
        <f t="shared" si="165"/>
        <v>459</v>
      </c>
      <c r="M461">
        <f t="shared" si="151"/>
        <v>3</v>
      </c>
      <c r="N461" s="2">
        <f t="shared" si="152"/>
        <v>367</v>
      </c>
      <c r="O461" s="2">
        <f t="shared" si="153"/>
        <v>367</v>
      </c>
      <c r="P461" s="6" t="b">
        <f t="shared" si="154"/>
        <v>1</v>
      </c>
      <c r="Q461" s="6">
        <f>IF(OR(M461=6,M461=7),0,IF(NOT(P461),0,IF(L461&lt;=$L$1,HLOOKUP(M461,Ouderschapsverlof!$S$40:$W$43,3,FALSE),0)))</f>
        <v>0</v>
      </c>
      <c r="R461" s="6">
        <f>IF(OR(M461=6,M461=7),0,IF(NOT(P461),IF(L461&lt;=$L$1,HLOOKUP(M461,Ouderschapsverlof!$S$40:$W$43,3,FALSE),0),0))</f>
        <v>0</v>
      </c>
      <c r="T461" s="2">
        <f t="shared" si="166"/>
        <v>459</v>
      </c>
      <c r="U461">
        <f t="shared" si="155"/>
        <v>3</v>
      </c>
      <c r="V461" s="2">
        <f t="shared" si="156"/>
        <v>367</v>
      </c>
      <c r="W461" s="2">
        <f t="shared" si="157"/>
        <v>367</v>
      </c>
      <c r="X461" s="6" t="b">
        <f t="shared" si="158"/>
        <v>1</v>
      </c>
      <c r="Y461" s="6">
        <f>IF(OR(U461=6,U461=7),0,IF(NOT(X461),0,IF(T461&lt;=$T$1,HLOOKUP(U461,Ouderschapsverlof!$S$55:$W$57,3,FALSE),0)))</f>
        <v>0</v>
      </c>
      <c r="Z461" s="6">
        <f>IF(OR(U461=6,U461=7),0,IF(NOT(X461),IF(T461&lt;=$T$1,HLOOKUP(U461,Ouderschapsverlof!$S$55:$W$57,3,FALSE),0),0))</f>
        <v>0</v>
      </c>
      <c r="AB461" s="2">
        <f t="shared" si="167"/>
        <v>459</v>
      </c>
      <c r="AC461">
        <f t="shared" si="159"/>
        <v>3</v>
      </c>
      <c r="AD461" s="2">
        <f t="shared" si="160"/>
        <v>367</v>
      </c>
      <c r="AE461" s="2">
        <f t="shared" si="161"/>
        <v>367</v>
      </c>
      <c r="AF461" s="6" t="b">
        <f t="shared" si="162"/>
        <v>1</v>
      </c>
      <c r="AG461" s="6">
        <f>IF(OR(AC461=6,AC461=7),0,IF(NOT(AF461),0,IF(AB461&lt;=$AB$1,HLOOKUP(AC461,Ouderschapsverlof!$S$67:$W$69,3,FALSE),0)))</f>
        <v>0</v>
      </c>
      <c r="AH461" s="6">
        <f>IF(OR(AC461=6,AC461=7),0,IF(NOT(AF461),IF(AB461&lt;=$AB$1,HLOOKUP(AC461,Ouderschapsverlof!$S$67:$W$69,3,FALSE),0),0))</f>
        <v>0</v>
      </c>
    </row>
    <row r="462" spans="1:34" x14ac:dyDescent="0.3">
      <c r="A462" s="2">
        <f t="shared" si="163"/>
        <v>460</v>
      </c>
      <c r="B462">
        <f t="shared" si="164"/>
        <v>4</v>
      </c>
      <c r="C462" s="2">
        <f t="shared" si="147"/>
        <v>367</v>
      </c>
      <c r="D462" s="2">
        <f t="shared" si="148"/>
        <v>367</v>
      </c>
      <c r="E462" s="6" t="b">
        <f t="shared" si="149"/>
        <v>1</v>
      </c>
      <c r="F462" s="6">
        <f>IF(OR(B462=6,B462=7),0,IF(NOT(E462),0,IF(A462&lt;=$A$1,HLOOKUP(B462,Ouderschapsverlof!$S$28:$W$30,3,FALSE),0)))</f>
        <v>0</v>
      </c>
      <c r="G462" s="6">
        <f>IF(OR(B462=6,B462=7),0,IF(NOT(E462),IF(A462&lt;=$A$1,HLOOKUP(B462,Ouderschapsverlof!$S$28:$W$30,3,FALSE),0),0))</f>
        <v>0</v>
      </c>
      <c r="H462" s="7">
        <f t="shared" si="150"/>
        <v>0</v>
      </c>
      <c r="L462" s="2">
        <f t="shared" si="165"/>
        <v>460</v>
      </c>
      <c r="M462">
        <f t="shared" si="151"/>
        <v>4</v>
      </c>
      <c r="N462" s="2">
        <f t="shared" si="152"/>
        <v>367</v>
      </c>
      <c r="O462" s="2">
        <f t="shared" si="153"/>
        <v>367</v>
      </c>
      <c r="P462" s="6" t="b">
        <f t="shared" si="154"/>
        <v>1</v>
      </c>
      <c r="Q462" s="6">
        <f>IF(OR(M462=6,M462=7),0,IF(NOT(P462),0,IF(L462&lt;=$L$1,HLOOKUP(M462,Ouderschapsverlof!$S$40:$W$43,3,FALSE),0)))</f>
        <v>0</v>
      </c>
      <c r="R462" s="6">
        <f>IF(OR(M462=6,M462=7),0,IF(NOT(P462),IF(L462&lt;=$L$1,HLOOKUP(M462,Ouderschapsverlof!$S$40:$W$43,3,FALSE),0),0))</f>
        <v>0</v>
      </c>
      <c r="T462" s="2">
        <f t="shared" si="166"/>
        <v>460</v>
      </c>
      <c r="U462">
        <f t="shared" si="155"/>
        <v>4</v>
      </c>
      <c r="V462" s="2">
        <f t="shared" si="156"/>
        <v>367</v>
      </c>
      <c r="W462" s="2">
        <f t="shared" si="157"/>
        <v>367</v>
      </c>
      <c r="X462" s="6" t="b">
        <f t="shared" si="158"/>
        <v>1</v>
      </c>
      <c r="Y462" s="6">
        <f>IF(OR(U462=6,U462=7),0,IF(NOT(X462),0,IF(T462&lt;=$T$1,HLOOKUP(U462,Ouderschapsverlof!$S$55:$W$57,3,FALSE),0)))</f>
        <v>0</v>
      </c>
      <c r="Z462" s="6">
        <f>IF(OR(U462=6,U462=7),0,IF(NOT(X462),IF(T462&lt;=$T$1,HLOOKUP(U462,Ouderschapsverlof!$S$55:$W$57,3,FALSE),0),0))</f>
        <v>0</v>
      </c>
      <c r="AB462" s="2">
        <f t="shared" si="167"/>
        <v>460</v>
      </c>
      <c r="AC462">
        <f t="shared" si="159"/>
        <v>4</v>
      </c>
      <c r="AD462" s="2">
        <f t="shared" si="160"/>
        <v>367</v>
      </c>
      <c r="AE462" s="2">
        <f t="shared" si="161"/>
        <v>367</v>
      </c>
      <c r="AF462" s="6" t="b">
        <f t="shared" si="162"/>
        <v>1</v>
      </c>
      <c r="AG462" s="6">
        <f>IF(OR(AC462=6,AC462=7),0,IF(NOT(AF462),0,IF(AB462&lt;=$AB$1,HLOOKUP(AC462,Ouderschapsverlof!$S$67:$W$69,3,FALSE),0)))</f>
        <v>0</v>
      </c>
      <c r="AH462" s="6">
        <f>IF(OR(AC462=6,AC462=7),0,IF(NOT(AF462),IF(AB462&lt;=$AB$1,HLOOKUP(AC462,Ouderschapsverlof!$S$67:$W$69,3,FALSE),0),0))</f>
        <v>0</v>
      </c>
    </row>
    <row r="463" spans="1:34" x14ac:dyDescent="0.3">
      <c r="A463" s="2">
        <f t="shared" si="163"/>
        <v>461</v>
      </c>
      <c r="B463">
        <f t="shared" si="164"/>
        <v>5</v>
      </c>
      <c r="C463" s="2">
        <f t="shared" si="147"/>
        <v>367</v>
      </c>
      <c r="D463" s="2">
        <f t="shared" si="148"/>
        <v>367</v>
      </c>
      <c r="E463" s="6" t="b">
        <f t="shared" si="149"/>
        <v>1</v>
      </c>
      <c r="F463" s="6">
        <f>IF(OR(B463=6,B463=7),0,IF(NOT(E463),0,IF(A463&lt;=$A$1,HLOOKUP(B463,Ouderschapsverlof!$S$28:$W$30,3,FALSE),0)))</f>
        <v>0</v>
      </c>
      <c r="G463" s="6">
        <f>IF(OR(B463=6,B463=7),0,IF(NOT(E463),IF(A463&lt;=$A$1,HLOOKUP(B463,Ouderschapsverlof!$S$28:$W$30,3,FALSE),0),0))</f>
        <v>0</v>
      </c>
      <c r="H463" s="7">
        <f t="shared" si="150"/>
        <v>0</v>
      </c>
      <c r="L463" s="2">
        <f t="shared" si="165"/>
        <v>461</v>
      </c>
      <c r="M463">
        <f t="shared" si="151"/>
        <v>5</v>
      </c>
      <c r="N463" s="2">
        <f t="shared" si="152"/>
        <v>367</v>
      </c>
      <c r="O463" s="2">
        <f t="shared" si="153"/>
        <v>367</v>
      </c>
      <c r="P463" s="6" t="b">
        <f t="shared" si="154"/>
        <v>1</v>
      </c>
      <c r="Q463" s="6">
        <f>IF(OR(M463=6,M463=7),0,IF(NOT(P463),0,IF(L463&lt;=$L$1,HLOOKUP(M463,Ouderschapsverlof!$S$40:$W$43,3,FALSE),0)))</f>
        <v>0</v>
      </c>
      <c r="R463" s="6">
        <f>IF(OR(M463=6,M463=7),0,IF(NOT(P463),IF(L463&lt;=$L$1,HLOOKUP(M463,Ouderschapsverlof!$S$40:$W$43,3,FALSE),0),0))</f>
        <v>0</v>
      </c>
      <c r="T463" s="2">
        <f t="shared" si="166"/>
        <v>461</v>
      </c>
      <c r="U463">
        <f t="shared" si="155"/>
        <v>5</v>
      </c>
      <c r="V463" s="2">
        <f t="shared" si="156"/>
        <v>367</v>
      </c>
      <c r="W463" s="2">
        <f t="shared" si="157"/>
        <v>367</v>
      </c>
      <c r="X463" s="6" t="b">
        <f t="shared" si="158"/>
        <v>1</v>
      </c>
      <c r="Y463" s="6">
        <f>IF(OR(U463=6,U463=7),0,IF(NOT(X463),0,IF(T463&lt;=$T$1,HLOOKUP(U463,Ouderschapsverlof!$S$55:$W$57,3,FALSE),0)))</f>
        <v>0</v>
      </c>
      <c r="Z463" s="6">
        <f>IF(OR(U463=6,U463=7),0,IF(NOT(X463),IF(T463&lt;=$T$1,HLOOKUP(U463,Ouderschapsverlof!$S$55:$W$57,3,FALSE),0),0))</f>
        <v>0</v>
      </c>
      <c r="AB463" s="2">
        <f t="shared" si="167"/>
        <v>461</v>
      </c>
      <c r="AC463">
        <f t="shared" si="159"/>
        <v>5</v>
      </c>
      <c r="AD463" s="2">
        <f t="shared" si="160"/>
        <v>367</v>
      </c>
      <c r="AE463" s="2">
        <f t="shared" si="161"/>
        <v>367</v>
      </c>
      <c r="AF463" s="6" t="b">
        <f t="shared" si="162"/>
        <v>1</v>
      </c>
      <c r="AG463" s="6">
        <f>IF(OR(AC463=6,AC463=7),0,IF(NOT(AF463),0,IF(AB463&lt;=$AB$1,HLOOKUP(AC463,Ouderschapsverlof!$S$67:$W$69,3,FALSE),0)))</f>
        <v>0</v>
      </c>
      <c r="AH463" s="6">
        <f>IF(OR(AC463=6,AC463=7),0,IF(NOT(AF463),IF(AB463&lt;=$AB$1,HLOOKUP(AC463,Ouderschapsverlof!$S$67:$W$69,3,FALSE),0),0))</f>
        <v>0</v>
      </c>
    </row>
    <row r="464" spans="1:34" x14ac:dyDescent="0.3">
      <c r="A464" s="2">
        <f t="shared" si="163"/>
        <v>462</v>
      </c>
      <c r="B464">
        <f t="shared" si="164"/>
        <v>6</v>
      </c>
      <c r="C464" s="2">
        <f t="shared" si="147"/>
        <v>367</v>
      </c>
      <c r="D464" s="2">
        <f t="shared" si="148"/>
        <v>367</v>
      </c>
      <c r="E464" s="6" t="b">
        <f t="shared" si="149"/>
        <v>1</v>
      </c>
      <c r="F464" s="6">
        <f>IF(OR(B464=6,B464=7),0,IF(NOT(E464),0,IF(A464&lt;=$A$1,HLOOKUP(B464,Ouderschapsverlof!$S$28:$W$30,3,FALSE),0)))</f>
        <v>0</v>
      </c>
      <c r="G464" s="6">
        <f>IF(OR(B464=6,B464=7),0,IF(NOT(E464),IF(A464&lt;=$A$1,HLOOKUP(B464,Ouderschapsverlof!$S$28:$W$30,3,FALSE),0),0))</f>
        <v>0</v>
      </c>
      <c r="H464" s="7">
        <f t="shared" si="150"/>
        <v>0</v>
      </c>
      <c r="L464" s="2">
        <f t="shared" si="165"/>
        <v>462</v>
      </c>
      <c r="M464">
        <f t="shared" si="151"/>
        <v>6</v>
      </c>
      <c r="N464" s="2">
        <f t="shared" si="152"/>
        <v>367</v>
      </c>
      <c r="O464" s="2">
        <f t="shared" si="153"/>
        <v>367</v>
      </c>
      <c r="P464" s="6" t="b">
        <f t="shared" si="154"/>
        <v>1</v>
      </c>
      <c r="Q464" s="6">
        <f>IF(OR(M464=6,M464=7),0,IF(NOT(P464),0,IF(L464&lt;=$L$1,HLOOKUP(M464,Ouderschapsverlof!$S$40:$W$43,3,FALSE),0)))</f>
        <v>0</v>
      </c>
      <c r="R464" s="6">
        <f>IF(OR(M464=6,M464=7),0,IF(NOT(P464),IF(L464&lt;=$L$1,HLOOKUP(M464,Ouderschapsverlof!$S$40:$W$43,3,FALSE),0),0))</f>
        <v>0</v>
      </c>
      <c r="T464" s="2">
        <f t="shared" si="166"/>
        <v>462</v>
      </c>
      <c r="U464">
        <f t="shared" si="155"/>
        <v>6</v>
      </c>
      <c r="V464" s="2">
        <f t="shared" si="156"/>
        <v>367</v>
      </c>
      <c r="W464" s="2">
        <f t="shared" si="157"/>
        <v>367</v>
      </c>
      <c r="X464" s="6" t="b">
        <f t="shared" si="158"/>
        <v>1</v>
      </c>
      <c r="Y464" s="6">
        <f>IF(OR(U464=6,U464=7),0,IF(NOT(X464),0,IF(T464&lt;=$T$1,HLOOKUP(U464,Ouderschapsverlof!$S$55:$W$57,3,FALSE),0)))</f>
        <v>0</v>
      </c>
      <c r="Z464" s="6">
        <f>IF(OR(U464=6,U464=7),0,IF(NOT(X464),IF(T464&lt;=$T$1,HLOOKUP(U464,Ouderschapsverlof!$S$55:$W$57,3,FALSE),0),0))</f>
        <v>0</v>
      </c>
      <c r="AB464" s="2">
        <f t="shared" si="167"/>
        <v>462</v>
      </c>
      <c r="AC464">
        <f t="shared" si="159"/>
        <v>6</v>
      </c>
      <c r="AD464" s="2">
        <f t="shared" si="160"/>
        <v>367</v>
      </c>
      <c r="AE464" s="2">
        <f t="shared" si="161"/>
        <v>367</v>
      </c>
      <c r="AF464" s="6" t="b">
        <f t="shared" si="162"/>
        <v>1</v>
      </c>
      <c r="AG464" s="6">
        <f>IF(OR(AC464=6,AC464=7),0,IF(NOT(AF464),0,IF(AB464&lt;=$AB$1,HLOOKUP(AC464,Ouderschapsverlof!$S$67:$W$69,3,FALSE),0)))</f>
        <v>0</v>
      </c>
      <c r="AH464" s="6">
        <f>IF(OR(AC464=6,AC464=7),0,IF(NOT(AF464),IF(AB464&lt;=$AB$1,HLOOKUP(AC464,Ouderschapsverlof!$S$67:$W$69,3,FALSE),0),0))</f>
        <v>0</v>
      </c>
    </row>
    <row r="465" spans="1:34" x14ac:dyDescent="0.3">
      <c r="A465" s="2">
        <f t="shared" si="163"/>
        <v>463</v>
      </c>
      <c r="B465">
        <f t="shared" si="164"/>
        <v>7</v>
      </c>
      <c r="C465" s="2">
        <f t="shared" si="147"/>
        <v>367</v>
      </c>
      <c r="D465" s="2">
        <f t="shared" si="148"/>
        <v>367</v>
      </c>
      <c r="E465" s="6" t="b">
        <f t="shared" si="149"/>
        <v>1</v>
      </c>
      <c r="F465" s="6">
        <f>IF(OR(B465=6,B465=7),0,IF(NOT(E465),0,IF(A465&lt;=$A$1,HLOOKUP(B465,Ouderschapsverlof!$S$28:$W$30,3,FALSE),0)))</f>
        <v>0</v>
      </c>
      <c r="G465" s="6">
        <f>IF(OR(B465=6,B465=7),0,IF(NOT(E465),IF(A465&lt;=$A$1,HLOOKUP(B465,Ouderschapsverlof!$S$28:$W$30,3,FALSE),0),0))</f>
        <v>0</v>
      </c>
      <c r="H465" s="7">
        <f t="shared" si="150"/>
        <v>0</v>
      </c>
      <c r="L465" s="2">
        <f t="shared" si="165"/>
        <v>463</v>
      </c>
      <c r="M465">
        <f t="shared" si="151"/>
        <v>7</v>
      </c>
      <c r="N465" s="2">
        <f t="shared" si="152"/>
        <v>367</v>
      </c>
      <c r="O465" s="2">
        <f t="shared" si="153"/>
        <v>367</v>
      </c>
      <c r="P465" s="6" t="b">
        <f t="shared" si="154"/>
        <v>1</v>
      </c>
      <c r="Q465" s="6">
        <f>IF(OR(M465=6,M465=7),0,IF(NOT(P465),0,IF(L465&lt;=$L$1,HLOOKUP(M465,Ouderschapsverlof!$S$40:$W$43,3,FALSE),0)))</f>
        <v>0</v>
      </c>
      <c r="R465" s="6">
        <f>IF(OR(M465=6,M465=7),0,IF(NOT(P465),IF(L465&lt;=$L$1,HLOOKUP(M465,Ouderschapsverlof!$S$40:$W$43,3,FALSE),0),0))</f>
        <v>0</v>
      </c>
      <c r="T465" s="2">
        <f t="shared" si="166"/>
        <v>463</v>
      </c>
      <c r="U465">
        <f t="shared" si="155"/>
        <v>7</v>
      </c>
      <c r="V465" s="2">
        <f t="shared" si="156"/>
        <v>367</v>
      </c>
      <c r="W465" s="2">
        <f t="shared" si="157"/>
        <v>367</v>
      </c>
      <c r="X465" s="6" t="b">
        <f t="shared" si="158"/>
        <v>1</v>
      </c>
      <c r="Y465" s="6">
        <f>IF(OR(U465=6,U465=7),0,IF(NOT(X465),0,IF(T465&lt;=$T$1,HLOOKUP(U465,Ouderschapsverlof!$S$55:$W$57,3,FALSE),0)))</f>
        <v>0</v>
      </c>
      <c r="Z465" s="6">
        <f>IF(OR(U465=6,U465=7),0,IF(NOT(X465),IF(T465&lt;=$T$1,HLOOKUP(U465,Ouderschapsverlof!$S$55:$W$57,3,FALSE),0),0))</f>
        <v>0</v>
      </c>
      <c r="AB465" s="2">
        <f t="shared" si="167"/>
        <v>463</v>
      </c>
      <c r="AC465">
        <f t="shared" si="159"/>
        <v>7</v>
      </c>
      <c r="AD465" s="2">
        <f t="shared" si="160"/>
        <v>367</v>
      </c>
      <c r="AE465" s="2">
        <f t="shared" si="161"/>
        <v>367</v>
      </c>
      <c r="AF465" s="6" t="b">
        <f t="shared" si="162"/>
        <v>1</v>
      </c>
      <c r="AG465" s="6">
        <f>IF(OR(AC465=6,AC465=7),0,IF(NOT(AF465),0,IF(AB465&lt;=$AB$1,HLOOKUP(AC465,Ouderschapsverlof!$S$67:$W$69,3,FALSE),0)))</f>
        <v>0</v>
      </c>
      <c r="AH465" s="6">
        <f>IF(OR(AC465=6,AC465=7),0,IF(NOT(AF465),IF(AB465&lt;=$AB$1,HLOOKUP(AC465,Ouderschapsverlof!$S$67:$W$69,3,FALSE),0),0))</f>
        <v>0</v>
      </c>
    </row>
    <row r="466" spans="1:34" x14ac:dyDescent="0.3">
      <c r="A466" s="2">
        <f t="shared" si="163"/>
        <v>464</v>
      </c>
      <c r="B466">
        <f t="shared" si="164"/>
        <v>1</v>
      </c>
      <c r="C466" s="2">
        <f t="shared" si="147"/>
        <v>367</v>
      </c>
      <c r="D466" s="2">
        <f t="shared" si="148"/>
        <v>367</v>
      </c>
      <c r="E466" s="6" t="b">
        <f t="shared" si="149"/>
        <v>1</v>
      </c>
      <c r="F466" s="6">
        <f>IF(OR(B466=6,B466=7),0,IF(NOT(E466),0,IF(A466&lt;=$A$1,HLOOKUP(B466,Ouderschapsverlof!$S$28:$W$30,3,FALSE),0)))</f>
        <v>0</v>
      </c>
      <c r="G466" s="6">
        <f>IF(OR(B466=6,B466=7),0,IF(NOT(E466),IF(A466&lt;=$A$1,HLOOKUP(B466,Ouderschapsverlof!$S$28:$W$30,3,FALSE),0),0))</f>
        <v>0</v>
      </c>
      <c r="H466" s="7">
        <f t="shared" si="150"/>
        <v>0</v>
      </c>
      <c r="L466" s="2">
        <f t="shared" si="165"/>
        <v>464</v>
      </c>
      <c r="M466">
        <f t="shared" si="151"/>
        <v>1</v>
      </c>
      <c r="N466" s="2">
        <f t="shared" si="152"/>
        <v>367</v>
      </c>
      <c r="O466" s="2">
        <f t="shared" si="153"/>
        <v>367</v>
      </c>
      <c r="P466" s="6" t="b">
        <f t="shared" si="154"/>
        <v>1</v>
      </c>
      <c r="Q466" s="6">
        <f>IF(OR(M466=6,M466=7),0,IF(NOT(P466),0,IF(L466&lt;=$L$1,HLOOKUP(M466,Ouderschapsverlof!$S$40:$W$43,3,FALSE),0)))</f>
        <v>0</v>
      </c>
      <c r="R466" s="6">
        <f>IF(OR(M466=6,M466=7),0,IF(NOT(P466),IF(L466&lt;=$L$1,HLOOKUP(M466,Ouderschapsverlof!$S$40:$W$43,3,FALSE),0),0))</f>
        <v>0</v>
      </c>
      <c r="T466" s="2">
        <f t="shared" si="166"/>
        <v>464</v>
      </c>
      <c r="U466">
        <f t="shared" si="155"/>
        <v>1</v>
      </c>
      <c r="V466" s="2">
        <f t="shared" si="156"/>
        <v>367</v>
      </c>
      <c r="W466" s="2">
        <f t="shared" si="157"/>
        <v>367</v>
      </c>
      <c r="X466" s="6" t="b">
        <f t="shared" si="158"/>
        <v>1</v>
      </c>
      <c r="Y466" s="6">
        <f>IF(OR(U466=6,U466=7),0,IF(NOT(X466),0,IF(T466&lt;=$T$1,HLOOKUP(U466,Ouderschapsverlof!$S$55:$W$57,3,FALSE),0)))</f>
        <v>0</v>
      </c>
      <c r="Z466" s="6">
        <f>IF(OR(U466=6,U466=7),0,IF(NOT(X466),IF(T466&lt;=$T$1,HLOOKUP(U466,Ouderschapsverlof!$S$55:$W$57,3,FALSE),0),0))</f>
        <v>0</v>
      </c>
      <c r="AB466" s="2">
        <f t="shared" si="167"/>
        <v>464</v>
      </c>
      <c r="AC466">
        <f t="shared" si="159"/>
        <v>1</v>
      </c>
      <c r="AD466" s="2">
        <f t="shared" si="160"/>
        <v>367</v>
      </c>
      <c r="AE466" s="2">
        <f t="shared" si="161"/>
        <v>367</v>
      </c>
      <c r="AF466" s="6" t="b">
        <f t="shared" si="162"/>
        <v>1</v>
      </c>
      <c r="AG466" s="6">
        <f>IF(OR(AC466=6,AC466=7),0,IF(NOT(AF466),0,IF(AB466&lt;=$AB$1,HLOOKUP(AC466,Ouderschapsverlof!$S$67:$W$69,3,FALSE),0)))</f>
        <v>0</v>
      </c>
      <c r="AH466" s="6">
        <f>IF(OR(AC466=6,AC466=7),0,IF(NOT(AF466),IF(AB466&lt;=$AB$1,HLOOKUP(AC466,Ouderschapsverlof!$S$67:$W$69,3,FALSE),0),0))</f>
        <v>0</v>
      </c>
    </row>
    <row r="467" spans="1:34" x14ac:dyDescent="0.3">
      <c r="A467" s="2">
        <f t="shared" si="163"/>
        <v>465</v>
      </c>
      <c r="B467">
        <f t="shared" si="164"/>
        <v>2</v>
      </c>
      <c r="C467" s="2">
        <f t="shared" si="147"/>
        <v>367</v>
      </c>
      <c r="D467" s="2">
        <f t="shared" si="148"/>
        <v>367</v>
      </c>
      <c r="E467" s="6" t="b">
        <f t="shared" si="149"/>
        <v>1</v>
      </c>
      <c r="F467" s="6">
        <f>IF(OR(B467=6,B467=7),0,IF(NOT(E467),0,IF(A467&lt;=$A$1,HLOOKUP(B467,Ouderschapsverlof!$S$28:$W$30,3,FALSE),0)))</f>
        <v>0</v>
      </c>
      <c r="G467" s="6">
        <f>IF(OR(B467=6,B467=7),0,IF(NOT(E467),IF(A467&lt;=$A$1,HLOOKUP(B467,Ouderschapsverlof!$S$28:$W$30,3,FALSE),0),0))</f>
        <v>0</v>
      </c>
      <c r="H467" s="7">
        <f t="shared" si="150"/>
        <v>0</v>
      </c>
      <c r="L467" s="2">
        <f t="shared" si="165"/>
        <v>465</v>
      </c>
      <c r="M467">
        <f t="shared" si="151"/>
        <v>2</v>
      </c>
      <c r="N467" s="2">
        <f t="shared" si="152"/>
        <v>367</v>
      </c>
      <c r="O467" s="2">
        <f t="shared" si="153"/>
        <v>367</v>
      </c>
      <c r="P467" s="6" t="b">
        <f t="shared" si="154"/>
        <v>1</v>
      </c>
      <c r="Q467" s="6">
        <f>IF(OR(M467=6,M467=7),0,IF(NOT(P467),0,IF(L467&lt;=$L$1,HLOOKUP(M467,Ouderschapsverlof!$S$40:$W$43,3,FALSE),0)))</f>
        <v>0</v>
      </c>
      <c r="R467" s="6">
        <f>IF(OR(M467=6,M467=7),0,IF(NOT(P467),IF(L467&lt;=$L$1,HLOOKUP(M467,Ouderschapsverlof!$S$40:$W$43,3,FALSE),0),0))</f>
        <v>0</v>
      </c>
      <c r="T467" s="2">
        <f t="shared" si="166"/>
        <v>465</v>
      </c>
      <c r="U467">
        <f t="shared" si="155"/>
        <v>2</v>
      </c>
      <c r="V467" s="2">
        <f t="shared" si="156"/>
        <v>367</v>
      </c>
      <c r="W467" s="2">
        <f t="shared" si="157"/>
        <v>367</v>
      </c>
      <c r="X467" s="6" t="b">
        <f t="shared" si="158"/>
        <v>1</v>
      </c>
      <c r="Y467" s="6">
        <f>IF(OR(U467=6,U467=7),0,IF(NOT(X467),0,IF(T467&lt;=$T$1,HLOOKUP(U467,Ouderschapsverlof!$S$55:$W$57,3,FALSE),0)))</f>
        <v>0</v>
      </c>
      <c r="Z467" s="6">
        <f>IF(OR(U467=6,U467=7),0,IF(NOT(X467),IF(T467&lt;=$T$1,HLOOKUP(U467,Ouderschapsverlof!$S$55:$W$57,3,FALSE),0),0))</f>
        <v>0</v>
      </c>
      <c r="AB467" s="2">
        <f t="shared" si="167"/>
        <v>465</v>
      </c>
      <c r="AC467">
        <f t="shared" si="159"/>
        <v>2</v>
      </c>
      <c r="AD467" s="2">
        <f t="shared" si="160"/>
        <v>367</v>
      </c>
      <c r="AE467" s="2">
        <f t="shared" si="161"/>
        <v>367</v>
      </c>
      <c r="AF467" s="6" t="b">
        <f t="shared" si="162"/>
        <v>1</v>
      </c>
      <c r="AG467" s="6">
        <f>IF(OR(AC467=6,AC467=7),0,IF(NOT(AF467),0,IF(AB467&lt;=$AB$1,HLOOKUP(AC467,Ouderschapsverlof!$S$67:$W$69,3,FALSE),0)))</f>
        <v>0</v>
      </c>
      <c r="AH467" s="6">
        <f>IF(OR(AC467=6,AC467=7),0,IF(NOT(AF467),IF(AB467&lt;=$AB$1,HLOOKUP(AC467,Ouderschapsverlof!$S$67:$W$69,3,FALSE),0),0))</f>
        <v>0</v>
      </c>
    </row>
    <row r="468" spans="1:34" x14ac:dyDescent="0.3">
      <c r="A468" s="2">
        <f t="shared" si="163"/>
        <v>466</v>
      </c>
      <c r="B468">
        <f t="shared" si="164"/>
        <v>3</v>
      </c>
      <c r="C468" s="2">
        <f t="shared" si="147"/>
        <v>367</v>
      </c>
      <c r="D468" s="2">
        <f t="shared" si="148"/>
        <v>367</v>
      </c>
      <c r="E468" s="6" t="b">
        <f t="shared" si="149"/>
        <v>1</v>
      </c>
      <c r="F468" s="6">
        <f>IF(OR(B468=6,B468=7),0,IF(NOT(E468),0,IF(A468&lt;=$A$1,HLOOKUP(B468,Ouderschapsverlof!$S$28:$W$30,3,FALSE),0)))</f>
        <v>0</v>
      </c>
      <c r="G468" s="6">
        <f>IF(OR(B468=6,B468=7),0,IF(NOT(E468),IF(A468&lt;=$A$1,HLOOKUP(B468,Ouderschapsverlof!$S$28:$W$30,3,FALSE),0),0))</f>
        <v>0</v>
      </c>
      <c r="H468" s="7">
        <f t="shared" si="150"/>
        <v>0</v>
      </c>
      <c r="L468" s="2">
        <f t="shared" si="165"/>
        <v>466</v>
      </c>
      <c r="M468">
        <f t="shared" si="151"/>
        <v>3</v>
      </c>
      <c r="N468" s="2">
        <f t="shared" si="152"/>
        <v>367</v>
      </c>
      <c r="O468" s="2">
        <f t="shared" si="153"/>
        <v>367</v>
      </c>
      <c r="P468" s="6" t="b">
        <f t="shared" si="154"/>
        <v>1</v>
      </c>
      <c r="Q468" s="6">
        <f>IF(OR(M468=6,M468=7),0,IF(NOT(P468),0,IF(L468&lt;=$L$1,HLOOKUP(M468,Ouderschapsverlof!$S$40:$W$43,3,FALSE),0)))</f>
        <v>0</v>
      </c>
      <c r="R468" s="6">
        <f>IF(OR(M468=6,M468=7),0,IF(NOT(P468),IF(L468&lt;=$L$1,HLOOKUP(M468,Ouderschapsverlof!$S$40:$W$43,3,FALSE),0),0))</f>
        <v>0</v>
      </c>
      <c r="T468" s="2">
        <f t="shared" si="166"/>
        <v>466</v>
      </c>
      <c r="U468">
        <f t="shared" si="155"/>
        <v>3</v>
      </c>
      <c r="V468" s="2">
        <f t="shared" si="156"/>
        <v>367</v>
      </c>
      <c r="W468" s="2">
        <f t="shared" si="157"/>
        <v>367</v>
      </c>
      <c r="X468" s="6" t="b">
        <f t="shared" si="158"/>
        <v>1</v>
      </c>
      <c r="Y468" s="6">
        <f>IF(OR(U468=6,U468=7),0,IF(NOT(X468),0,IF(T468&lt;=$T$1,HLOOKUP(U468,Ouderschapsverlof!$S$55:$W$57,3,FALSE),0)))</f>
        <v>0</v>
      </c>
      <c r="Z468" s="6">
        <f>IF(OR(U468=6,U468=7),0,IF(NOT(X468),IF(T468&lt;=$T$1,HLOOKUP(U468,Ouderschapsverlof!$S$55:$W$57,3,FALSE),0),0))</f>
        <v>0</v>
      </c>
      <c r="AB468" s="2">
        <f t="shared" si="167"/>
        <v>466</v>
      </c>
      <c r="AC468">
        <f t="shared" si="159"/>
        <v>3</v>
      </c>
      <c r="AD468" s="2">
        <f t="shared" si="160"/>
        <v>367</v>
      </c>
      <c r="AE468" s="2">
        <f t="shared" si="161"/>
        <v>367</v>
      </c>
      <c r="AF468" s="6" t="b">
        <f t="shared" si="162"/>
        <v>1</v>
      </c>
      <c r="AG468" s="6">
        <f>IF(OR(AC468=6,AC468=7),0,IF(NOT(AF468),0,IF(AB468&lt;=$AB$1,HLOOKUP(AC468,Ouderschapsverlof!$S$67:$W$69,3,FALSE),0)))</f>
        <v>0</v>
      </c>
      <c r="AH468" s="6">
        <f>IF(OR(AC468=6,AC468=7),0,IF(NOT(AF468),IF(AB468&lt;=$AB$1,HLOOKUP(AC468,Ouderschapsverlof!$S$67:$W$69,3,FALSE),0),0))</f>
        <v>0</v>
      </c>
    </row>
    <row r="469" spans="1:34" x14ac:dyDescent="0.3">
      <c r="A469" s="2">
        <f t="shared" si="163"/>
        <v>467</v>
      </c>
      <c r="B469">
        <f t="shared" si="164"/>
        <v>4</v>
      </c>
      <c r="C469" s="2">
        <f t="shared" si="147"/>
        <v>367</v>
      </c>
      <c r="D469" s="2">
        <f t="shared" si="148"/>
        <v>367</v>
      </c>
      <c r="E469" s="6" t="b">
        <f t="shared" si="149"/>
        <v>1</v>
      </c>
      <c r="F469" s="6">
        <f>IF(OR(B469=6,B469=7),0,IF(NOT(E469),0,IF(A469&lt;=$A$1,HLOOKUP(B469,Ouderschapsverlof!$S$28:$W$30,3,FALSE),0)))</f>
        <v>0</v>
      </c>
      <c r="G469" s="6">
        <f>IF(OR(B469=6,B469=7),0,IF(NOT(E469),IF(A469&lt;=$A$1,HLOOKUP(B469,Ouderschapsverlof!$S$28:$W$30,3,FALSE),0),0))</f>
        <v>0</v>
      </c>
      <c r="H469" s="7">
        <f t="shared" si="150"/>
        <v>0</v>
      </c>
      <c r="L469" s="2">
        <f t="shared" si="165"/>
        <v>467</v>
      </c>
      <c r="M469">
        <f t="shared" si="151"/>
        <v>4</v>
      </c>
      <c r="N469" s="2">
        <f t="shared" si="152"/>
        <v>367</v>
      </c>
      <c r="O469" s="2">
        <f t="shared" si="153"/>
        <v>367</v>
      </c>
      <c r="P469" s="6" t="b">
        <f t="shared" si="154"/>
        <v>1</v>
      </c>
      <c r="Q469" s="6">
        <f>IF(OR(M469=6,M469=7),0,IF(NOT(P469),0,IF(L469&lt;=$L$1,HLOOKUP(M469,Ouderschapsverlof!$S$40:$W$43,3,FALSE),0)))</f>
        <v>0</v>
      </c>
      <c r="R469" s="6">
        <f>IF(OR(M469=6,M469=7),0,IF(NOT(P469),IF(L469&lt;=$L$1,HLOOKUP(M469,Ouderschapsverlof!$S$40:$W$43,3,FALSE),0),0))</f>
        <v>0</v>
      </c>
      <c r="T469" s="2">
        <f t="shared" si="166"/>
        <v>467</v>
      </c>
      <c r="U469">
        <f t="shared" si="155"/>
        <v>4</v>
      </c>
      <c r="V469" s="2">
        <f t="shared" si="156"/>
        <v>367</v>
      </c>
      <c r="W469" s="2">
        <f t="shared" si="157"/>
        <v>367</v>
      </c>
      <c r="X469" s="6" t="b">
        <f t="shared" si="158"/>
        <v>1</v>
      </c>
      <c r="Y469" s="6">
        <f>IF(OR(U469=6,U469=7),0,IF(NOT(X469),0,IF(T469&lt;=$T$1,HLOOKUP(U469,Ouderschapsverlof!$S$55:$W$57,3,FALSE),0)))</f>
        <v>0</v>
      </c>
      <c r="Z469" s="6">
        <f>IF(OR(U469=6,U469=7),0,IF(NOT(X469),IF(T469&lt;=$T$1,HLOOKUP(U469,Ouderschapsverlof!$S$55:$W$57,3,FALSE),0),0))</f>
        <v>0</v>
      </c>
      <c r="AB469" s="2">
        <f t="shared" si="167"/>
        <v>467</v>
      </c>
      <c r="AC469">
        <f t="shared" si="159"/>
        <v>4</v>
      </c>
      <c r="AD469" s="2">
        <f t="shared" si="160"/>
        <v>367</v>
      </c>
      <c r="AE469" s="2">
        <f t="shared" si="161"/>
        <v>367</v>
      </c>
      <c r="AF469" s="6" t="b">
        <f t="shared" si="162"/>
        <v>1</v>
      </c>
      <c r="AG469" s="6">
        <f>IF(OR(AC469=6,AC469=7),0,IF(NOT(AF469),0,IF(AB469&lt;=$AB$1,HLOOKUP(AC469,Ouderschapsverlof!$S$67:$W$69,3,FALSE),0)))</f>
        <v>0</v>
      </c>
      <c r="AH469" s="6">
        <f>IF(OR(AC469=6,AC469=7),0,IF(NOT(AF469),IF(AB469&lt;=$AB$1,HLOOKUP(AC469,Ouderschapsverlof!$S$67:$W$69,3,FALSE),0),0))</f>
        <v>0</v>
      </c>
    </row>
    <row r="470" spans="1:34" x14ac:dyDescent="0.3">
      <c r="A470" s="2">
        <f t="shared" si="163"/>
        <v>468</v>
      </c>
      <c r="B470">
        <f t="shared" si="164"/>
        <v>5</v>
      </c>
      <c r="C470" s="2">
        <f t="shared" si="147"/>
        <v>367</v>
      </c>
      <c r="D470" s="2">
        <f t="shared" si="148"/>
        <v>367</v>
      </c>
      <c r="E470" s="6" t="b">
        <f t="shared" si="149"/>
        <v>1</v>
      </c>
      <c r="F470" s="6">
        <f>IF(OR(B470=6,B470=7),0,IF(NOT(E470),0,IF(A470&lt;=$A$1,HLOOKUP(B470,Ouderschapsverlof!$S$28:$W$30,3,FALSE),0)))</f>
        <v>0</v>
      </c>
      <c r="G470" s="6">
        <f>IF(OR(B470=6,B470=7),0,IF(NOT(E470),IF(A470&lt;=$A$1,HLOOKUP(B470,Ouderschapsverlof!$S$28:$W$30,3,FALSE),0),0))</f>
        <v>0</v>
      </c>
      <c r="H470" s="7">
        <f t="shared" si="150"/>
        <v>0</v>
      </c>
      <c r="L470" s="2">
        <f t="shared" si="165"/>
        <v>468</v>
      </c>
      <c r="M470">
        <f t="shared" si="151"/>
        <v>5</v>
      </c>
      <c r="N470" s="2">
        <f t="shared" si="152"/>
        <v>367</v>
      </c>
      <c r="O470" s="2">
        <f t="shared" si="153"/>
        <v>367</v>
      </c>
      <c r="P470" s="6" t="b">
        <f t="shared" si="154"/>
        <v>1</v>
      </c>
      <c r="Q470" s="6">
        <f>IF(OR(M470=6,M470=7),0,IF(NOT(P470),0,IF(L470&lt;=$L$1,HLOOKUP(M470,Ouderschapsverlof!$S$40:$W$43,3,FALSE),0)))</f>
        <v>0</v>
      </c>
      <c r="R470" s="6">
        <f>IF(OR(M470=6,M470=7),0,IF(NOT(P470),IF(L470&lt;=$L$1,HLOOKUP(M470,Ouderschapsverlof!$S$40:$W$43,3,FALSE),0),0))</f>
        <v>0</v>
      </c>
      <c r="T470" s="2">
        <f t="shared" si="166"/>
        <v>468</v>
      </c>
      <c r="U470">
        <f t="shared" si="155"/>
        <v>5</v>
      </c>
      <c r="V470" s="2">
        <f t="shared" si="156"/>
        <v>367</v>
      </c>
      <c r="W470" s="2">
        <f t="shared" si="157"/>
        <v>367</v>
      </c>
      <c r="X470" s="6" t="b">
        <f t="shared" si="158"/>
        <v>1</v>
      </c>
      <c r="Y470" s="6">
        <f>IF(OR(U470=6,U470=7),0,IF(NOT(X470),0,IF(T470&lt;=$T$1,HLOOKUP(U470,Ouderschapsverlof!$S$55:$W$57,3,FALSE),0)))</f>
        <v>0</v>
      </c>
      <c r="Z470" s="6">
        <f>IF(OR(U470=6,U470=7),0,IF(NOT(X470),IF(T470&lt;=$T$1,HLOOKUP(U470,Ouderschapsverlof!$S$55:$W$57,3,FALSE),0),0))</f>
        <v>0</v>
      </c>
      <c r="AB470" s="2">
        <f t="shared" si="167"/>
        <v>468</v>
      </c>
      <c r="AC470">
        <f t="shared" si="159"/>
        <v>5</v>
      </c>
      <c r="AD470" s="2">
        <f t="shared" si="160"/>
        <v>367</v>
      </c>
      <c r="AE470" s="2">
        <f t="shared" si="161"/>
        <v>367</v>
      </c>
      <c r="AF470" s="6" t="b">
        <f t="shared" si="162"/>
        <v>1</v>
      </c>
      <c r="AG470" s="6">
        <f>IF(OR(AC470=6,AC470=7),0,IF(NOT(AF470),0,IF(AB470&lt;=$AB$1,HLOOKUP(AC470,Ouderschapsverlof!$S$67:$W$69,3,FALSE),0)))</f>
        <v>0</v>
      </c>
      <c r="AH470" s="6">
        <f>IF(OR(AC470=6,AC470=7),0,IF(NOT(AF470),IF(AB470&lt;=$AB$1,HLOOKUP(AC470,Ouderschapsverlof!$S$67:$W$69,3,FALSE),0),0))</f>
        <v>0</v>
      </c>
    </row>
    <row r="471" spans="1:34" x14ac:dyDescent="0.3">
      <c r="A471" s="2">
        <f t="shared" si="163"/>
        <v>469</v>
      </c>
      <c r="B471">
        <f t="shared" si="164"/>
        <v>6</v>
      </c>
      <c r="C471" s="2">
        <f t="shared" si="147"/>
        <v>367</v>
      </c>
      <c r="D471" s="2">
        <f t="shared" si="148"/>
        <v>367</v>
      </c>
      <c r="E471" s="6" t="b">
        <f t="shared" si="149"/>
        <v>1</v>
      </c>
      <c r="F471" s="6">
        <f>IF(OR(B471=6,B471=7),0,IF(NOT(E471),0,IF(A471&lt;=$A$1,HLOOKUP(B471,Ouderschapsverlof!$S$28:$W$30,3,FALSE),0)))</f>
        <v>0</v>
      </c>
      <c r="G471" s="6">
        <f>IF(OR(B471=6,B471=7),0,IF(NOT(E471),IF(A471&lt;=$A$1,HLOOKUP(B471,Ouderschapsverlof!$S$28:$W$30,3,FALSE),0),0))</f>
        <v>0</v>
      </c>
      <c r="H471" s="7">
        <f t="shared" si="150"/>
        <v>0</v>
      </c>
      <c r="L471" s="2">
        <f t="shared" si="165"/>
        <v>469</v>
      </c>
      <c r="M471">
        <f t="shared" si="151"/>
        <v>6</v>
      </c>
      <c r="N471" s="2">
        <f t="shared" si="152"/>
        <v>367</v>
      </c>
      <c r="O471" s="2">
        <f t="shared" si="153"/>
        <v>367</v>
      </c>
      <c r="P471" s="6" t="b">
        <f t="shared" si="154"/>
        <v>1</v>
      </c>
      <c r="Q471" s="6">
        <f>IF(OR(M471=6,M471=7),0,IF(NOT(P471),0,IF(L471&lt;=$L$1,HLOOKUP(M471,Ouderschapsverlof!$S$40:$W$43,3,FALSE),0)))</f>
        <v>0</v>
      </c>
      <c r="R471" s="6">
        <f>IF(OR(M471=6,M471=7),0,IF(NOT(P471),IF(L471&lt;=$L$1,HLOOKUP(M471,Ouderschapsverlof!$S$40:$W$43,3,FALSE),0),0))</f>
        <v>0</v>
      </c>
      <c r="T471" s="2">
        <f t="shared" si="166"/>
        <v>469</v>
      </c>
      <c r="U471">
        <f t="shared" si="155"/>
        <v>6</v>
      </c>
      <c r="V471" s="2">
        <f t="shared" si="156"/>
        <v>367</v>
      </c>
      <c r="W471" s="2">
        <f t="shared" si="157"/>
        <v>367</v>
      </c>
      <c r="X471" s="6" t="b">
        <f t="shared" si="158"/>
        <v>1</v>
      </c>
      <c r="Y471" s="6">
        <f>IF(OR(U471=6,U471=7),0,IF(NOT(X471),0,IF(T471&lt;=$T$1,HLOOKUP(U471,Ouderschapsverlof!$S$55:$W$57,3,FALSE),0)))</f>
        <v>0</v>
      </c>
      <c r="Z471" s="6">
        <f>IF(OR(U471=6,U471=7),0,IF(NOT(X471),IF(T471&lt;=$T$1,HLOOKUP(U471,Ouderschapsverlof!$S$55:$W$57,3,FALSE),0),0))</f>
        <v>0</v>
      </c>
      <c r="AB471" s="2">
        <f t="shared" si="167"/>
        <v>469</v>
      </c>
      <c r="AC471">
        <f t="shared" si="159"/>
        <v>6</v>
      </c>
      <c r="AD471" s="2">
        <f t="shared" si="160"/>
        <v>367</v>
      </c>
      <c r="AE471" s="2">
        <f t="shared" si="161"/>
        <v>367</v>
      </c>
      <c r="AF471" s="6" t="b">
        <f t="shared" si="162"/>
        <v>1</v>
      </c>
      <c r="AG471" s="6">
        <f>IF(OR(AC471=6,AC471=7),0,IF(NOT(AF471),0,IF(AB471&lt;=$AB$1,HLOOKUP(AC471,Ouderschapsverlof!$S$67:$W$69,3,FALSE),0)))</f>
        <v>0</v>
      </c>
      <c r="AH471" s="6">
        <f>IF(OR(AC471=6,AC471=7),0,IF(NOT(AF471),IF(AB471&lt;=$AB$1,HLOOKUP(AC471,Ouderschapsverlof!$S$67:$W$69,3,FALSE),0),0))</f>
        <v>0</v>
      </c>
    </row>
    <row r="472" spans="1:34" x14ac:dyDescent="0.3">
      <c r="A472" s="2">
        <f t="shared" si="163"/>
        <v>470</v>
      </c>
      <c r="B472">
        <f t="shared" si="164"/>
        <v>7</v>
      </c>
      <c r="C472" s="2">
        <f t="shared" si="147"/>
        <v>367</v>
      </c>
      <c r="D472" s="2">
        <f t="shared" si="148"/>
        <v>367</v>
      </c>
      <c r="E472" s="6" t="b">
        <f t="shared" si="149"/>
        <v>1</v>
      </c>
      <c r="F472" s="6">
        <f>IF(OR(B472=6,B472=7),0,IF(NOT(E472),0,IF(A472&lt;=$A$1,HLOOKUP(B472,Ouderschapsverlof!$S$28:$W$30,3,FALSE),0)))</f>
        <v>0</v>
      </c>
      <c r="G472" s="6">
        <f>IF(OR(B472=6,B472=7),0,IF(NOT(E472),IF(A472&lt;=$A$1,HLOOKUP(B472,Ouderschapsverlof!$S$28:$W$30,3,FALSE),0),0))</f>
        <v>0</v>
      </c>
      <c r="H472" s="7">
        <f t="shared" si="150"/>
        <v>0</v>
      </c>
      <c r="L472" s="2">
        <f t="shared" si="165"/>
        <v>470</v>
      </c>
      <c r="M472">
        <f t="shared" si="151"/>
        <v>7</v>
      </c>
      <c r="N472" s="2">
        <f t="shared" si="152"/>
        <v>367</v>
      </c>
      <c r="O472" s="2">
        <f t="shared" si="153"/>
        <v>367</v>
      </c>
      <c r="P472" s="6" t="b">
        <f t="shared" si="154"/>
        <v>1</v>
      </c>
      <c r="Q472" s="6">
        <f>IF(OR(M472=6,M472=7),0,IF(NOT(P472),0,IF(L472&lt;=$L$1,HLOOKUP(M472,Ouderschapsverlof!$S$40:$W$43,3,FALSE),0)))</f>
        <v>0</v>
      </c>
      <c r="R472" s="6">
        <f>IF(OR(M472=6,M472=7),0,IF(NOT(P472),IF(L472&lt;=$L$1,HLOOKUP(M472,Ouderschapsverlof!$S$40:$W$43,3,FALSE),0),0))</f>
        <v>0</v>
      </c>
      <c r="T472" s="2">
        <f t="shared" si="166"/>
        <v>470</v>
      </c>
      <c r="U472">
        <f t="shared" si="155"/>
        <v>7</v>
      </c>
      <c r="V472" s="2">
        <f t="shared" si="156"/>
        <v>367</v>
      </c>
      <c r="W472" s="2">
        <f t="shared" si="157"/>
        <v>367</v>
      </c>
      <c r="X472" s="6" t="b">
        <f t="shared" si="158"/>
        <v>1</v>
      </c>
      <c r="Y472" s="6">
        <f>IF(OR(U472=6,U472=7),0,IF(NOT(X472),0,IF(T472&lt;=$T$1,HLOOKUP(U472,Ouderschapsverlof!$S$55:$W$57,3,FALSE),0)))</f>
        <v>0</v>
      </c>
      <c r="Z472" s="6">
        <f>IF(OR(U472=6,U472=7),0,IF(NOT(X472),IF(T472&lt;=$T$1,HLOOKUP(U472,Ouderschapsverlof!$S$55:$W$57,3,FALSE),0),0))</f>
        <v>0</v>
      </c>
      <c r="AB472" s="2">
        <f t="shared" si="167"/>
        <v>470</v>
      </c>
      <c r="AC472">
        <f t="shared" si="159"/>
        <v>7</v>
      </c>
      <c r="AD472" s="2">
        <f t="shared" si="160"/>
        <v>367</v>
      </c>
      <c r="AE472" s="2">
        <f t="shared" si="161"/>
        <v>367</v>
      </c>
      <c r="AF472" s="6" t="b">
        <f t="shared" si="162"/>
        <v>1</v>
      </c>
      <c r="AG472" s="6">
        <f>IF(OR(AC472=6,AC472=7),0,IF(NOT(AF472),0,IF(AB472&lt;=$AB$1,HLOOKUP(AC472,Ouderschapsverlof!$S$67:$W$69,3,FALSE),0)))</f>
        <v>0</v>
      </c>
      <c r="AH472" s="6">
        <f>IF(OR(AC472=6,AC472=7),0,IF(NOT(AF472),IF(AB472&lt;=$AB$1,HLOOKUP(AC472,Ouderschapsverlof!$S$67:$W$69,3,FALSE),0),0))</f>
        <v>0</v>
      </c>
    </row>
    <row r="473" spans="1:34" x14ac:dyDescent="0.3">
      <c r="A473" s="2">
        <f t="shared" si="163"/>
        <v>471</v>
      </c>
      <c r="B473">
        <f t="shared" si="164"/>
        <v>1</v>
      </c>
      <c r="C473" s="2">
        <f t="shared" si="147"/>
        <v>367</v>
      </c>
      <c r="D473" s="2">
        <f t="shared" si="148"/>
        <v>367</v>
      </c>
      <c r="E473" s="6" t="b">
        <f t="shared" si="149"/>
        <v>1</v>
      </c>
      <c r="F473" s="6">
        <f>IF(OR(B473=6,B473=7),0,IF(NOT(E473),0,IF(A473&lt;=$A$1,HLOOKUP(B473,Ouderschapsverlof!$S$28:$W$30,3,FALSE),0)))</f>
        <v>0</v>
      </c>
      <c r="G473" s="6">
        <f>IF(OR(B473=6,B473=7),0,IF(NOT(E473),IF(A473&lt;=$A$1,HLOOKUP(B473,Ouderschapsverlof!$S$28:$W$30,3,FALSE),0),0))</f>
        <v>0</v>
      </c>
      <c r="H473" s="7">
        <f t="shared" si="150"/>
        <v>0</v>
      </c>
      <c r="L473" s="2">
        <f t="shared" si="165"/>
        <v>471</v>
      </c>
      <c r="M473">
        <f t="shared" si="151"/>
        <v>1</v>
      </c>
      <c r="N473" s="2">
        <f t="shared" si="152"/>
        <v>367</v>
      </c>
      <c r="O473" s="2">
        <f t="shared" si="153"/>
        <v>367</v>
      </c>
      <c r="P473" s="6" t="b">
        <f t="shared" si="154"/>
        <v>1</v>
      </c>
      <c r="Q473" s="6">
        <f>IF(OR(M473=6,M473=7),0,IF(NOT(P473),0,IF(L473&lt;=$L$1,HLOOKUP(M473,Ouderschapsverlof!$S$40:$W$43,3,FALSE),0)))</f>
        <v>0</v>
      </c>
      <c r="R473" s="6">
        <f>IF(OR(M473=6,M473=7),0,IF(NOT(P473),IF(L473&lt;=$L$1,HLOOKUP(M473,Ouderschapsverlof!$S$40:$W$43,3,FALSE),0),0))</f>
        <v>0</v>
      </c>
      <c r="T473" s="2">
        <f t="shared" si="166"/>
        <v>471</v>
      </c>
      <c r="U473">
        <f t="shared" si="155"/>
        <v>1</v>
      </c>
      <c r="V473" s="2">
        <f t="shared" si="156"/>
        <v>367</v>
      </c>
      <c r="W473" s="2">
        <f t="shared" si="157"/>
        <v>367</v>
      </c>
      <c r="X473" s="6" t="b">
        <f t="shared" si="158"/>
        <v>1</v>
      </c>
      <c r="Y473" s="6">
        <f>IF(OR(U473=6,U473=7),0,IF(NOT(X473),0,IF(T473&lt;=$T$1,HLOOKUP(U473,Ouderschapsverlof!$S$55:$W$57,3,FALSE),0)))</f>
        <v>0</v>
      </c>
      <c r="Z473" s="6">
        <f>IF(OR(U473=6,U473=7),0,IF(NOT(X473),IF(T473&lt;=$T$1,HLOOKUP(U473,Ouderschapsverlof!$S$55:$W$57,3,FALSE),0),0))</f>
        <v>0</v>
      </c>
      <c r="AB473" s="2">
        <f t="shared" si="167"/>
        <v>471</v>
      </c>
      <c r="AC473">
        <f t="shared" si="159"/>
        <v>1</v>
      </c>
      <c r="AD473" s="2">
        <f t="shared" si="160"/>
        <v>367</v>
      </c>
      <c r="AE473" s="2">
        <f t="shared" si="161"/>
        <v>367</v>
      </c>
      <c r="AF473" s="6" t="b">
        <f t="shared" si="162"/>
        <v>1</v>
      </c>
      <c r="AG473" s="6">
        <f>IF(OR(AC473=6,AC473=7),0,IF(NOT(AF473),0,IF(AB473&lt;=$AB$1,HLOOKUP(AC473,Ouderschapsverlof!$S$67:$W$69,3,FALSE),0)))</f>
        <v>0</v>
      </c>
      <c r="AH473" s="6">
        <f>IF(OR(AC473=6,AC473=7),0,IF(NOT(AF473),IF(AB473&lt;=$AB$1,HLOOKUP(AC473,Ouderschapsverlof!$S$67:$W$69,3,FALSE),0),0))</f>
        <v>0</v>
      </c>
    </row>
    <row r="474" spans="1:34" x14ac:dyDescent="0.3">
      <c r="A474" s="2">
        <f t="shared" si="163"/>
        <v>472</v>
      </c>
      <c r="B474">
        <f t="shared" si="164"/>
        <v>2</v>
      </c>
      <c r="C474" s="2">
        <f t="shared" si="147"/>
        <v>367</v>
      </c>
      <c r="D474" s="2">
        <f t="shared" si="148"/>
        <v>367</v>
      </c>
      <c r="E474" s="6" t="b">
        <f t="shared" si="149"/>
        <v>1</v>
      </c>
      <c r="F474" s="6">
        <f>IF(OR(B474=6,B474=7),0,IF(NOT(E474),0,IF(A474&lt;=$A$1,HLOOKUP(B474,Ouderschapsverlof!$S$28:$W$30,3,FALSE),0)))</f>
        <v>0</v>
      </c>
      <c r="G474" s="6">
        <f>IF(OR(B474=6,B474=7),0,IF(NOT(E474),IF(A474&lt;=$A$1,HLOOKUP(B474,Ouderschapsverlof!$S$28:$W$30,3,FALSE),0),0))</f>
        <v>0</v>
      </c>
      <c r="H474" s="7">
        <f t="shared" si="150"/>
        <v>0</v>
      </c>
      <c r="L474" s="2">
        <f t="shared" si="165"/>
        <v>472</v>
      </c>
      <c r="M474">
        <f t="shared" si="151"/>
        <v>2</v>
      </c>
      <c r="N474" s="2">
        <f t="shared" si="152"/>
        <v>367</v>
      </c>
      <c r="O474" s="2">
        <f t="shared" si="153"/>
        <v>367</v>
      </c>
      <c r="P474" s="6" t="b">
        <f t="shared" si="154"/>
        <v>1</v>
      </c>
      <c r="Q474" s="6">
        <f>IF(OR(M474=6,M474=7),0,IF(NOT(P474),0,IF(L474&lt;=$L$1,HLOOKUP(M474,Ouderschapsverlof!$S$40:$W$43,3,FALSE),0)))</f>
        <v>0</v>
      </c>
      <c r="R474" s="6">
        <f>IF(OR(M474=6,M474=7),0,IF(NOT(P474),IF(L474&lt;=$L$1,HLOOKUP(M474,Ouderschapsverlof!$S$40:$W$43,3,FALSE),0),0))</f>
        <v>0</v>
      </c>
      <c r="T474" s="2">
        <f t="shared" si="166"/>
        <v>472</v>
      </c>
      <c r="U474">
        <f t="shared" si="155"/>
        <v>2</v>
      </c>
      <c r="V474" s="2">
        <f t="shared" si="156"/>
        <v>367</v>
      </c>
      <c r="W474" s="2">
        <f t="shared" si="157"/>
        <v>367</v>
      </c>
      <c r="X474" s="6" t="b">
        <f t="shared" si="158"/>
        <v>1</v>
      </c>
      <c r="Y474" s="6">
        <f>IF(OR(U474=6,U474=7),0,IF(NOT(X474),0,IF(T474&lt;=$T$1,HLOOKUP(U474,Ouderschapsverlof!$S$55:$W$57,3,FALSE),0)))</f>
        <v>0</v>
      </c>
      <c r="Z474" s="6">
        <f>IF(OR(U474=6,U474=7),0,IF(NOT(X474),IF(T474&lt;=$T$1,HLOOKUP(U474,Ouderschapsverlof!$S$55:$W$57,3,FALSE),0),0))</f>
        <v>0</v>
      </c>
      <c r="AB474" s="2">
        <f t="shared" si="167"/>
        <v>472</v>
      </c>
      <c r="AC474">
        <f t="shared" si="159"/>
        <v>2</v>
      </c>
      <c r="AD474" s="2">
        <f t="shared" si="160"/>
        <v>367</v>
      </c>
      <c r="AE474" s="2">
        <f t="shared" si="161"/>
        <v>367</v>
      </c>
      <c r="AF474" s="6" t="b">
        <f t="shared" si="162"/>
        <v>1</v>
      </c>
      <c r="AG474" s="6">
        <f>IF(OR(AC474=6,AC474=7),0,IF(NOT(AF474),0,IF(AB474&lt;=$AB$1,HLOOKUP(AC474,Ouderschapsverlof!$S$67:$W$69,3,FALSE),0)))</f>
        <v>0</v>
      </c>
      <c r="AH474" s="6">
        <f>IF(OR(AC474=6,AC474=7),0,IF(NOT(AF474),IF(AB474&lt;=$AB$1,HLOOKUP(AC474,Ouderschapsverlof!$S$67:$W$69,3,FALSE),0),0))</f>
        <v>0</v>
      </c>
    </row>
    <row r="475" spans="1:34" x14ac:dyDescent="0.3">
      <c r="A475" s="2">
        <f t="shared" si="163"/>
        <v>473</v>
      </c>
      <c r="B475">
        <f t="shared" si="164"/>
        <v>3</v>
      </c>
      <c r="C475" s="2">
        <f t="shared" si="147"/>
        <v>367</v>
      </c>
      <c r="D475" s="2">
        <f t="shared" si="148"/>
        <v>367</v>
      </c>
      <c r="E475" s="6" t="b">
        <f t="shared" si="149"/>
        <v>1</v>
      </c>
      <c r="F475" s="6">
        <f>IF(OR(B475=6,B475=7),0,IF(NOT(E475),0,IF(A475&lt;=$A$1,HLOOKUP(B475,Ouderschapsverlof!$S$28:$W$30,3,FALSE),0)))</f>
        <v>0</v>
      </c>
      <c r="G475" s="6">
        <f>IF(OR(B475=6,B475=7),0,IF(NOT(E475),IF(A475&lt;=$A$1,HLOOKUP(B475,Ouderschapsverlof!$S$28:$W$30,3,FALSE),0),0))</f>
        <v>0</v>
      </c>
      <c r="H475" s="7">
        <f t="shared" si="150"/>
        <v>0</v>
      </c>
      <c r="L475" s="2">
        <f t="shared" si="165"/>
        <v>473</v>
      </c>
      <c r="M475">
        <f t="shared" si="151"/>
        <v>3</v>
      </c>
      <c r="N475" s="2">
        <f t="shared" si="152"/>
        <v>367</v>
      </c>
      <c r="O475" s="2">
        <f t="shared" si="153"/>
        <v>367</v>
      </c>
      <c r="P475" s="6" t="b">
        <f t="shared" si="154"/>
        <v>1</v>
      </c>
      <c r="Q475" s="6">
        <f>IF(OR(M475=6,M475=7),0,IF(NOT(P475),0,IF(L475&lt;=$L$1,HLOOKUP(M475,Ouderschapsverlof!$S$40:$W$43,3,FALSE),0)))</f>
        <v>0</v>
      </c>
      <c r="R475" s="6">
        <f>IF(OR(M475=6,M475=7),0,IF(NOT(P475),IF(L475&lt;=$L$1,HLOOKUP(M475,Ouderschapsverlof!$S$40:$W$43,3,FALSE),0),0))</f>
        <v>0</v>
      </c>
      <c r="T475" s="2">
        <f t="shared" si="166"/>
        <v>473</v>
      </c>
      <c r="U475">
        <f t="shared" si="155"/>
        <v>3</v>
      </c>
      <c r="V475" s="2">
        <f t="shared" si="156"/>
        <v>367</v>
      </c>
      <c r="W475" s="2">
        <f t="shared" si="157"/>
        <v>367</v>
      </c>
      <c r="X475" s="6" t="b">
        <f t="shared" si="158"/>
        <v>1</v>
      </c>
      <c r="Y475" s="6">
        <f>IF(OR(U475=6,U475=7),0,IF(NOT(X475),0,IF(T475&lt;=$T$1,HLOOKUP(U475,Ouderschapsverlof!$S$55:$W$57,3,FALSE),0)))</f>
        <v>0</v>
      </c>
      <c r="Z475" s="6">
        <f>IF(OR(U475=6,U475=7),0,IF(NOT(X475),IF(T475&lt;=$T$1,HLOOKUP(U475,Ouderschapsverlof!$S$55:$W$57,3,FALSE),0),0))</f>
        <v>0</v>
      </c>
      <c r="AB475" s="2">
        <f t="shared" si="167"/>
        <v>473</v>
      </c>
      <c r="AC475">
        <f t="shared" si="159"/>
        <v>3</v>
      </c>
      <c r="AD475" s="2">
        <f t="shared" si="160"/>
        <v>367</v>
      </c>
      <c r="AE475" s="2">
        <f t="shared" si="161"/>
        <v>367</v>
      </c>
      <c r="AF475" s="6" t="b">
        <f t="shared" si="162"/>
        <v>1</v>
      </c>
      <c r="AG475" s="6">
        <f>IF(OR(AC475=6,AC475=7),0,IF(NOT(AF475),0,IF(AB475&lt;=$AB$1,HLOOKUP(AC475,Ouderschapsverlof!$S$67:$W$69,3,FALSE),0)))</f>
        <v>0</v>
      </c>
      <c r="AH475" s="6">
        <f>IF(OR(AC475=6,AC475=7),0,IF(NOT(AF475),IF(AB475&lt;=$AB$1,HLOOKUP(AC475,Ouderschapsverlof!$S$67:$W$69,3,FALSE),0),0))</f>
        <v>0</v>
      </c>
    </row>
    <row r="476" spans="1:34" x14ac:dyDescent="0.3">
      <c r="A476" s="2">
        <f t="shared" si="163"/>
        <v>474</v>
      </c>
      <c r="B476">
        <f t="shared" si="164"/>
        <v>4</v>
      </c>
      <c r="C476" s="2">
        <f t="shared" si="147"/>
        <v>367</v>
      </c>
      <c r="D476" s="2">
        <f t="shared" si="148"/>
        <v>367</v>
      </c>
      <c r="E476" s="6" t="b">
        <f t="shared" si="149"/>
        <v>1</v>
      </c>
      <c r="F476" s="6">
        <f>IF(OR(B476=6,B476=7),0,IF(NOT(E476),0,IF(A476&lt;=$A$1,HLOOKUP(B476,Ouderschapsverlof!$S$28:$W$30,3,FALSE),0)))</f>
        <v>0</v>
      </c>
      <c r="G476" s="6">
        <f>IF(OR(B476=6,B476=7),0,IF(NOT(E476),IF(A476&lt;=$A$1,HLOOKUP(B476,Ouderschapsverlof!$S$28:$W$30,3,FALSE),0),0))</f>
        <v>0</v>
      </c>
      <c r="H476" s="7">
        <f t="shared" si="150"/>
        <v>0</v>
      </c>
      <c r="L476" s="2">
        <f t="shared" si="165"/>
        <v>474</v>
      </c>
      <c r="M476">
        <f t="shared" si="151"/>
        <v>4</v>
      </c>
      <c r="N476" s="2">
        <f t="shared" si="152"/>
        <v>367</v>
      </c>
      <c r="O476" s="2">
        <f t="shared" si="153"/>
        <v>367</v>
      </c>
      <c r="P476" s="6" t="b">
        <f t="shared" si="154"/>
        <v>1</v>
      </c>
      <c r="Q476" s="6">
        <f>IF(OR(M476=6,M476=7),0,IF(NOT(P476),0,IF(L476&lt;=$L$1,HLOOKUP(M476,Ouderschapsverlof!$S$40:$W$43,3,FALSE),0)))</f>
        <v>0</v>
      </c>
      <c r="R476" s="6">
        <f>IF(OR(M476=6,M476=7),0,IF(NOT(P476),IF(L476&lt;=$L$1,HLOOKUP(M476,Ouderschapsverlof!$S$40:$W$43,3,FALSE),0),0))</f>
        <v>0</v>
      </c>
      <c r="T476" s="2">
        <f t="shared" si="166"/>
        <v>474</v>
      </c>
      <c r="U476">
        <f t="shared" si="155"/>
        <v>4</v>
      </c>
      <c r="V476" s="2">
        <f t="shared" si="156"/>
        <v>367</v>
      </c>
      <c r="W476" s="2">
        <f t="shared" si="157"/>
        <v>367</v>
      </c>
      <c r="X476" s="6" t="b">
        <f t="shared" si="158"/>
        <v>1</v>
      </c>
      <c r="Y476" s="6">
        <f>IF(OR(U476=6,U476=7),0,IF(NOT(X476),0,IF(T476&lt;=$T$1,HLOOKUP(U476,Ouderschapsverlof!$S$55:$W$57,3,FALSE),0)))</f>
        <v>0</v>
      </c>
      <c r="Z476" s="6">
        <f>IF(OR(U476=6,U476=7),0,IF(NOT(X476),IF(T476&lt;=$T$1,HLOOKUP(U476,Ouderschapsverlof!$S$55:$W$57,3,FALSE),0),0))</f>
        <v>0</v>
      </c>
      <c r="AB476" s="2">
        <f t="shared" si="167"/>
        <v>474</v>
      </c>
      <c r="AC476">
        <f t="shared" si="159"/>
        <v>4</v>
      </c>
      <c r="AD476" s="2">
        <f t="shared" si="160"/>
        <v>367</v>
      </c>
      <c r="AE476" s="2">
        <f t="shared" si="161"/>
        <v>367</v>
      </c>
      <c r="AF476" s="6" t="b">
        <f t="shared" si="162"/>
        <v>1</v>
      </c>
      <c r="AG476" s="6">
        <f>IF(OR(AC476=6,AC476=7),0,IF(NOT(AF476),0,IF(AB476&lt;=$AB$1,HLOOKUP(AC476,Ouderschapsverlof!$S$67:$W$69,3,FALSE),0)))</f>
        <v>0</v>
      </c>
      <c r="AH476" s="6">
        <f>IF(OR(AC476=6,AC476=7),0,IF(NOT(AF476),IF(AB476&lt;=$AB$1,HLOOKUP(AC476,Ouderschapsverlof!$S$67:$W$69,3,FALSE),0),0))</f>
        <v>0</v>
      </c>
    </row>
    <row r="477" spans="1:34" x14ac:dyDescent="0.3">
      <c r="A477" s="2">
        <f t="shared" si="163"/>
        <v>475</v>
      </c>
      <c r="B477">
        <f t="shared" si="164"/>
        <v>5</v>
      </c>
      <c r="C477" s="2">
        <f t="shared" si="147"/>
        <v>367</v>
      </c>
      <c r="D477" s="2">
        <f t="shared" si="148"/>
        <v>367</v>
      </c>
      <c r="E477" s="6" t="b">
        <f t="shared" si="149"/>
        <v>1</v>
      </c>
      <c r="F477" s="6">
        <f>IF(OR(B477=6,B477=7),0,IF(NOT(E477),0,IF(A477&lt;=$A$1,HLOOKUP(B477,Ouderschapsverlof!$S$28:$W$30,3,FALSE),0)))</f>
        <v>0</v>
      </c>
      <c r="G477" s="6">
        <f>IF(OR(B477=6,B477=7),0,IF(NOT(E477),IF(A477&lt;=$A$1,HLOOKUP(B477,Ouderschapsverlof!$S$28:$W$30,3,FALSE),0),0))</f>
        <v>0</v>
      </c>
      <c r="H477" s="7">
        <f t="shared" si="150"/>
        <v>0</v>
      </c>
      <c r="L477" s="2">
        <f t="shared" si="165"/>
        <v>475</v>
      </c>
      <c r="M477">
        <f t="shared" si="151"/>
        <v>5</v>
      </c>
      <c r="N477" s="2">
        <f t="shared" si="152"/>
        <v>367</v>
      </c>
      <c r="O477" s="2">
        <f t="shared" si="153"/>
        <v>367</v>
      </c>
      <c r="P477" s="6" t="b">
        <f t="shared" si="154"/>
        <v>1</v>
      </c>
      <c r="Q477" s="6">
        <f>IF(OR(M477=6,M477=7),0,IF(NOT(P477),0,IF(L477&lt;=$L$1,HLOOKUP(M477,Ouderschapsverlof!$S$40:$W$43,3,FALSE),0)))</f>
        <v>0</v>
      </c>
      <c r="R477" s="6">
        <f>IF(OR(M477=6,M477=7),0,IF(NOT(P477),IF(L477&lt;=$L$1,HLOOKUP(M477,Ouderschapsverlof!$S$40:$W$43,3,FALSE),0),0))</f>
        <v>0</v>
      </c>
      <c r="T477" s="2">
        <f t="shared" si="166"/>
        <v>475</v>
      </c>
      <c r="U477">
        <f t="shared" si="155"/>
        <v>5</v>
      </c>
      <c r="V477" s="2">
        <f t="shared" si="156"/>
        <v>367</v>
      </c>
      <c r="W477" s="2">
        <f t="shared" si="157"/>
        <v>367</v>
      </c>
      <c r="X477" s="6" t="b">
        <f t="shared" si="158"/>
        <v>1</v>
      </c>
      <c r="Y477" s="6">
        <f>IF(OR(U477=6,U477=7),0,IF(NOT(X477),0,IF(T477&lt;=$T$1,HLOOKUP(U477,Ouderschapsverlof!$S$55:$W$57,3,FALSE),0)))</f>
        <v>0</v>
      </c>
      <c r="Z477" s="6">
        <f>IF(OR(U477=6,U477=7),0,IF(NOT(X477),IF(T477&lt;=$T$1,HLOOKUP(U477,Ouderschapsverlof!$S$55:$W$57,3,FALSE),0),0))</f>
        <v>0</v>
      </c>
      <c r="AB477" s="2">
        <f t="shared" si="167"/>
        <v>475</v>
      </c>
      <c r="AC477">
        <f t="shared" si="159"/>
        <v>5</v>
      </c>
      <c r="AD477" s="2">
        <f t="shared" si="160"/>
        <v>367</v>
      </c>
      <c r="AE477" s="2">
        <f t="shared" si="161"/>
        <v>367</v>
      </c>
      <c r="AF477" s="6" t="b">
        <f t="shared" si="162"/>
        <v>1</v>
      </c>
      <c r="AG477" s="6">
        <f>IF(OR(AC477=6,AC477=7),0,IF(NOT(AF477),0,IF(AB477&lt;=$AB$1,HLOOKUP(AC477,Ouderschapsverlof!$S$67:$W$69,3,FALSE),0)))</f>
        <v>0</v>
      </c>
      <c r="AH477" s="6">
        <f>IF(OR(AC477=6,AC477=7),0,IF(NOT(AF477),IF(AB477&lt;=$AB$1,HLOOKUP(AC477,Ouderschapsverlof!$S$67:$W$69,3,FALSE),0),0))</f>
        <v>0</v>
      </c>
    </row>
    <row r="478" spans="1:34" x14ac:dyDescent="0.3">
      <c r="A478" s="2">
        <f t="shared" si="163"/>
        <v>476</v>
      </c>
      <c r="B478">
        <f t="shared" si="164"/>
        <v>6</v>
      </c>
      <c r="C478" s="2">
        <f t="shared" si="147"/>
        <v>367</v>
      </c>
      <c r="D478" s="2">
        <f t="shared" si="148"/>
        <v>367</v>
      </c>
      <c r="E478" s="6" t="b">
        <f t="shared" si="149"/>
        <v>1</v>
      </c>
      <c r="F478" s="6">
        <f>IF(OR(B478=6,B478=7),0,IF(NOT(E478),0,IF(A478&lt;=$A$1,HLOOKUP(B478,Ouderschapsverlof!$S$28:$W$30,3,FALSE),0)))</f>
        <v>0</v>
      </c>
      <c r="G478" s="6">
        <f>IF(OR(B478=6,B478=7),0,IF(NOT(E478),IF(A478&lt;=$A$1,HLOOKUP(B478,Ouderschapsverlof!$S$28:$W$30,3,FALSE),0),0))</f>
        <v>0</v>
      </c>
      <c r="H478" s="7">
        <f t="shared" si="150"/>
        <v>0</v>
      </c>
      <c r="L478" s="2">
        <f t="shared" si="165"/>
        <v>476</v>
      </c>
      <c r="M478">
        <f t="shared" si="151"/>
        <v>6</v>
      </c>
      <c r="N478" s="2">
        <f t="shared" si="152"/>
        <v>367</v>
      </c>
      <c r="O478" s="2">
        <f t="shared" si="153"/>
        <v>367</v>
      </c>
      <c r="P478" s="6" t="b">
        <f t="shared" si="154"/>
        <v>1</v>
      </c>
      <c r="Q478" s="6">
        <f>IF(OR(M478=6,M478=7),0,IF(NOT(P478),0,IF(L478&lt;=$L$1,HLOOKUP(M478,Ouderschapsverlof!$S$40:$W$43,3,FALSE),0)))</f>
        <v>0</v>
      </c>
      <c r="R478" s="6">
        <f>IF(OR(M478=6,M478=7),0,IF(NOT(P478),IF(L478&lt;=$L$1,HLOOKUP(M478,Ouderschapsverlof!$S$40:$W$43,3,FALSE),0),0))</f>
        <v>0</v>
      </c>
      <c r="T478" s="2">
        <f t="shared" si="166"/>
        <v>476</v>
      </c>
      <c r="U478">
        <f t="shared" si="155"/>
        <v>6</v>
      </c>
      <c r="V478" s="2">
        <f t="shared" si="156"/>
        <v>367</v>
      </c>
      <c r="W478" s="2">
        <f t="shared" si="157"/>
        <v>367</v>
      </c>
      <c r="X478" s="6" t="b">
        <f t="shared" si="158"/>
        <v>1</v>
      </c>
      <c r="Y478" s="6">
        <f>IF(OR(U478=6,U478=7),0,IF(NOT(X478),0,IF(T478&lt;=$T$1,HLOOKUP(U478,Ouderschapsverlof!$S$55:$W$57,3,FALSE),0)))</f>
        <v>0</v>
      </c>
      <c r="Z478" s="6">
        <f>IF(OR(U478=6,U478=7),0,IF(NOT(X478),IF(T478&lt;=$T$1,HLOOKUP(U478,Ouderschapsverlof!$S$55:$W$57,3,FALSE),0),0))</f>
        <v>0</v>
      </c>
      <c r="AB478" s="2">
        <f t="shared" si="167"/>
        <v>476</v>
      </c>
      <c r="AC478">
        <f t="shared" si="159"/>
        <v>6</v>
      </c>
      <c r="AD478" s="2">
        <f t="shared" si="160"/>
        <v>367</v>
      </c>
      <c r="AE478" s="2">
        <f t="shared" si="161"/>
        <v>367</v>
      </c>
      <c r="AF478" s="6" t="b">
        <f t="shared" si="162"/>
        <v>1</v>
      </c>
      <c r="AG478" s="6">
        <f>IF(OR(AC478=6,AC478=7),0,IF(NOT(AF478),0,IF(AB478&lt;=$AB$1,HLOOKUP(AC478,Ouderschapsverlof!$S$67:$W$69,3,FALSE),0)))</f>
        <v>0</v>
      </c>
      <c r="AH478" s="6">
        <f>IF(OR(AC478=6,AC478=7),0,IF(NOT(AF478),IF(AB478&lt;=$AB$1,HLOOKUP(AC478,Ouderschapsverlof!$S$67:$W$69,3,FALSE),0),0))</f>
        <v>0</v>
      </c>
    </row>
    <row r="479" spans="1:34" x14ac:dyDescent="0.3">
      <c r="A479" s="2">
        <f t="shared" si="163"/>
        <v>477</v>
      </c>
      <c r="B479">
        <f t="shared" si="164"/>
        <v>7</v>
      </c>
      <c r="C479" s="2">
        <f t="shared" si="147"/>
        <v>367</v>
      </c>
      <c r="D479" s="2">
        <f t="shared" si="148"/>
        <v>367</v>
      </c>
      <c r="E479" s="6" t="b">
        <f t="shared" si="149"/>
        <v>1</v>
      </c>
      <c r="F479" s="6">
        <f>IF(OR(B479=6,B479=7),0,IF(NOT(E479),0,IF(A479&lt;=$A$1,HLOOKUP(B479,Ouderschapsverlof!$S$28:$W$30,3,FALSE),0)))</f>
        <v>0</v>
      </c>
      <c r="G479" s="6">
        <f>IF(OR(B479=6,B479=7),0,IF(NOT(E479),IF(A479&lt;=$A$1,HLOOKUP(B479,Ouderschapsverlof!$S$28:$W$30,3,FALSE),0),0))</f>
        <v>0</v>
      </c>
      <c r="H479" s="7">
        <f t="shared" si="150"/>
        <v>0</v>
      </c>
      <c r="L479" s="2">
        <f t="shared" si="165"/>
        <v>477</v>
      </c>
      <c r="M479">
        <f t="shared" si="151"/>
        <v>7</v>
      </c>
      <c r="N479" s="2">
        <f t="shared" si="152"/>
        <v>367</v>
      </c>
      <c r="O479" s="2">
        <f t="shared" si="153"/>
        <v>367</v>
      </c>
      <c r="P479" s="6" t="b">
        <f t="shared" si="154"/>
        <v>1</v>
      </c>
      <c r="Q479" s="6">
        <f>IF(OR(M479=6,M479=7),0,IF(NOT(P479),0,IF(L479&lt;=$L$1,HLOOKUP(M479,Ouderschapsverlof!$S$40:$W$43,3,FALSE),0)))</f>
        <v>0</v>
      </c>
      <c r="R479" s="6">
        <f>IF(OR(M479=6,M479=7),0,IF(NOT(P479),IF(L479&lt;=$L$1,HLOOKUP(M479,Ouderschapsverlof!$S$40:$W$43,3,FALSE),0),0))</f>
        <v>0</v>
      </c>
      <c r="T479" s="2">
        <f t="shared" si="166"/>
        <v>477</v>
      </c>
      <c r="U479">
        <f t="shared" si="155"/>
        <v>7</v>
      </c>
      <c r="V479" s="2">
        <f t="shared" si="156"/>
        <v>367</v>
      </c>
      <c r="W479" s="2">
        <f t="shared" si="157"/>
        <v>367</v>
      </c>
      <c r="X479" s="6" t="b">
        <f t="shared" si="158"/>
        <v>1</v>
      </c>
      <c r="Y479" s="6">
        <f>IF(OR(U479=6,U479=7),0,IF(NOT(X479),0,IF(T479&lt;=$T$1,HLOOKUP(U479,Ouderschapsverlof!$S$55:$W$57,3,FALSE),0)))</f>
        <v>0</v>
      </c>
      <c r="Z479" s="6">
        <f>IF(OR(U479=6,U479=7),0,IF(NOT(X479),IF(T479&lt;=$T$1,HLOOKUP(U479,Ouderschapsverlof!$S$55:$W$57,3,FALSE),0),0))</f>
        <v>0</v>
      </c>
      <c r="AB479" s="2">
        <f t="shared" si="167"/>
        <v>477</v>
      </c>
      <c r="AC479">
        <f t="shared" si="159"/>
        <v>7</v>
      </c>
      <c r="AD479" s="2">
        <f t="shared" si="160"/>
        <v>367</v>
      </c>
      <c r="AE479" s="2">
        <f t="shared" si="161"/>
        <v>367</v>
      </c>
      <c r="AF479" s="6" t="b">
        <f t="shared" si="162"/>
        <v>1</v>
      </c>
      <c r="AG479" s="6">
        <f>IF(OR(AC479=6,AC479=7),0,IF(NOT(AF479),0,IF(AB479&lt;=$AB$1,HLOOKUP(AC479,Ouderschapsverlof!$S$67:$W$69,3,FALSE),0)))</f>
        <v>0</v>
      </c>
      <c r="AH479" s="6">
        <f>IF(OR(AC479=6,AC479=7),0,IF(NOT(AF479),IF(AB479&lt;=$AB$1,HLOOKUP(AC479,Ouderschapsverlof!$S$67:$W$69,3,FALSE),0),0))</f>
        <v>0</v>
      </c>
    </row>
    <row r="480" spans="1:34" x14ac:dyDescent="0.3">
      <c r="A480" s="2">
        <f t="shared" si="163"/>
        <v>478</v>
      </c>
      <c r="B480">
        <f t="shared" si="164"/>
        <v>1</v>
      </c>
      <c r="C480" s="2">
        <f t="shared" si="147"/>
        <v>367</v>
      </c>
      <c r="D480" s="2">
        <f t="shared" si="148"/>
        <v>367</v>
      </c>
      <c r="E480" s="6" t="b">
        <f t="shared" si="149"/>
        <v>1</v>
      </c>
      <c r="F480" s="6">
        <f>IF(OR(B480=6,B480=7),0,IF(NOT(E480),0,IF(A480&lt;=$A$1,HLOOKUP(B480,Ouderschapsverlof!$S$28:$W$30,3,FALSE),0)))</f>
        <v>0</v>
      </c>
      <c r="G480" s="6">
        <f>IF(OR(B480=6,B480=7),0,IF(NOT(E480),IF(A480&lt;=$A$1,HLOOKUP(B480,Ouderschapsverlof!$S$28:$W$30,3,FALSE),0),0))</f>
        <v>0</v>
      </c>
      <c r="H480" s="7">
        <f t="shared" si="150"/>
        <v>0</v>
      </c>
      <c r="L480" s="2">
        <f t="shared" si="165"/>
        <v>478</v>
      </c>
      <c r="M480">
        <f t="shared" si="151"/>
        <v>1</v>
      </c>
      <c r="N480" s="2">
        <f t="shared" si="152"/>
        <v>367</v>
      </c>
      <c r="O480" s="2">
        <f t="shared" si="153"/>
        <v>367</v>
      </c>
      <c r="P480" s="6" t="b">
        <f t="shared" si="154"/>
        <v>1</v>
      </c>
      <c r="Q480" s="6">
        <f>IF(OR(M480=6,M480=7),0,IF(NOT(P480),0,IF(L480&lt;=$L$1,HLOOKUP(M480,Ouderschapsverlof!$S$40:$W$43,3,FALSE),0)))</f>
        <v>0</v>
      </c>
      <c r="R480" s="6">
        <f>IF(OR(M480=6,M480=7),0,IF(NOT(P480),IF(L480&lt;=$L$1,HLOOKUP(M480,Ouderschapsverlof!$S$40:$W$43,3,FALSE),0),0))</f>
        <v>0</v>
      </c>
      <c r="T480" s="2">
        <f t="shared" si="166"/>
        <v>478</v>
      </c>
      <c r="U480">
        <f t="shared" si="155"/>
        <v>1</v>
      </c>
      <c r="V480" s="2">
        <f t="shared" si="156"/>
        <v>367</v>
      </c>
      <c r="W480" s="2">
        <f t="shared" si="157"/>
        <v>367</v>
      </c>
      <c r="X480" s="6" t="b">
        <f t="shared" si="158"/>
        <v>1</v>
      </c>
      <c r="Y480" s="6">
        <f>IF(OR(U480=6,U480=7),0,IF(NOT(X480),0,IF(T480&lt;=$T$1,HLOOKUP(U480,Ouderschapsverlof!$S$55:$W$57,3,FALSE),0)))</f>
        <v>0</v>
      </c>
      <c r="Z480" s="6">
        <f>IF(OR(U480=6,U480=7),0,IF(NOT(X480),IF(T480&lt;=$T$1,HLOOKUP(U480,Ouderschapsverlof!$S$55:$W$57,3,FALSE),0),0))</f>
        <v>0</v>
      </c>
      <c r="AB480" s="2">
        <f t="shared" si="167"/>
        <v>478</v>
      </c>
      <c r="AC480">
        <f t="shared" si="159"/>
        <v>1</v>
      </c>
      <c r="AD480" s="2">
        <f t="shared" si="160"/>
        <v>367</v>
      </c>
      <c r="AE480" s="2">
        <f t="shared" si="161"/>
        <v>367</v>
      </c>
      <c r="AF480" s="6" t="b">
        <f t="shared" si="162"/>
        <v>1</v>
      </c>
      <c r="AG480" s="6">
        <f>IF(OR(AC480=6,AC480=7),0,IF(NOT(AF480),0,IF(AB480&lt;=$AB$1,HLOOKUP(AC480,Ouderschapsverlof!$S$67:$W$69,3,FALSE),0)))</f>
        <v>0</v>
      </c>
      <c r="AH480" s="6">
        <f>IF(OR(AC480=6,AC480=7),0,IF(NOT(AF480),IF(AB480&lt;=$AB$1,HLOOKUP(AC480,Ouderschapsverlof!$S$67:$W$69,3,FALSE),0),0))</f>
        <v>0</v>
      </c>
    </row>
    <row r="481" spans="1:34" x14ac:dyDescent="0.3">
      <c r="A481" s="2">
        <f t="shared" si="163"/>
        <v>479</v>
      </c>
      <c r="B481">
        <f t="shared" si="164"/>
        <v>2</v>
      </c>
      <c r="C481" s="2">
        <f t="shared" si="147"/>
        <v>367</v>
      </c>
      <c r="D481" s="2">
        <f t="shared" si="148"/>
        <v>367</v>
      </c>
      <c r="E481" s="6" t="b">
        <f t="shared" si="149"/>
        <v>1</v>
      </c>
      <c r="F481" s="6">
        <f>IF(OR(B481=6,B481=7),0,IF(NOT(E481),0,IF(A481&lt;=$A$1,HLOOKUP(B481,Ouderschapsverlof!$S$28:$W$30,3,FALSE),0)))</f>
        <v>0</v>
      </c>
      <c r="G481" s="6">
        <f>IF(OR(B481=6,B481=7),0,IF(NOT(E481),IF(A481&lt;=$A$1,HLOOKUP(B481,Ouderschapsverlof!$S$28:$W$30,3,FALSE),0),0))</f>
        <v>0</v>
      </c>
      <c r="H481" s="7">
        <f t="shared" si="150"/>
        <v>0</v>
      </c>
      <c r="L481" s="2">
        <f t="shared" si="165"/>
        <v>479</v>
      </c>
      <c r="M481">
        <f t="shared" si="151"/>
        <v>2</v>
      </c>
      <c r="N481" s="2">
        <f t="shared" si="152"/>
        <v>367</v>
      </c>
      <c r="O481" s="2">
        <f t="shared" si="153"/>
        <v>367</v>
      </c>
      <c r="P481" s="6" t="b">
        <f t="shared" si="154"/>
        <v>1</v>
      </c>
      <c r="Q481" s="6">
        <f>IF(OR(M481=6,M481=7),0,IF(NOT(P481),0,IF(L481&lt;=$L$1,HLOOKUP(M481,Ouderschapsverlof!$S$40:$W$43,3,FALSE),0)))</f>
        <v>0</v>
      </c>
      <c r="R481" s="6">
        <f>IF(OR(M481=6,M481=7),0,IF(NOT(P481),IF(L481&lt;=$L$1,HLOOKUP(M481,Ouderschapsverlof!$S$40:$W$43,3,FALSE),0),0))</f>
        <v>0</v>
      </c>
      <c r="T481" s="2">
        <f t="shared" si="166"/>
        <v>479</v>
      </c>
      <c r="U481">
        <f t="shared" si="155"/>
        <v>2</v>
      </c>
      <c r="V481" s="2">
        <f t="shared" si="156"/>
        <v>367</v>
      </c>
      <c r="W481" s="2">
        <f t="shared" si="157"/>
        <v>367</v>
      </c>
      <c r="X481" s="6" t="b">
        <f t="shared" si="158"/>
        <v>1</v>
      </c>
      <c r="Y481" s="6">
        <f>IF(OR(U481=6,U481=7),0,IF(NOT(X481),0,IF(T481&lt;=$T$1,HLOOKUP(U481,Ouderschapsverlof!$S$55:$W$57,3,FALSE),0)))</f>
        <v>0</v>
      </c>
      <c r="Z481" s="6">
        <f>IF(OR(U481=6,U481=7),0,IF(NOT(X481),IF(T481&lt;=$T$1,HLOOKUP(U481,Ouderschapsverlof!$S$55:$W$57,3,FALSE),0),0))</f>
        <v>0</v>
      </c>
      <c r="AB481" s="2">
        <f t="shared" si="167"/>
        <v>479</v>
      </c>
      <c r="AC481">
        <f t="shared" si="159"/>
        <v>2</v>
      </c>
      <c r="AD481" s="2">
        <f t="shared" si="160"/>
        <v>367</v>
      </c>
      <c r="AE481" s="2">
        <f t="shared" si="161"/>
        <v>367</v>
      </c>
      <c r="AF481" s="6" t="b">
        <f t="shared" si="162"/>
        <v>1</v>
      </c>
      <c r="AG481" s="6">
        <f>IF(OR(AC481=6,AC481=7),0,IF(NOT(AF481),0,IF(AB481&lt;=$AB$1,HLOOKUP(AC481,Ouderschapsverlof!$S$67:$W$69,3,FALSE),0)))</f>
        <v>0</v>
      </c>
      <c r="AH481" s="6">
        <f>IF(OR(AC481=6,AC481=7),0,IF(NOT(AF481),IF(AB481&lt;=$AB$1,HLOOKUP(AC481,Ouderschapsverlof!$S$67:$W$69,3,FALSE),0),0))</f>
        <v>0</v>
      </c>
    </row>
    <row r="482" spans="1:34" x14ac:dyDescent="0.3">
      <c r="A482" s="2">
        <f t="shared" si="163"/>
        <v>480</v>
      </c>
      <c r="B482">
        <f t="shared" si="164"/>
        <v>3</v>
      </c>
      <c r="C482" s="2">
        <f t="shared" si="147"/>
        <v>367</v>
      </c>
      <c r="D482" s="2">
        <f t="shared" si="148"/>
        <v>367</v>
      </c>
      <c r="E482" s="6" t="b">
        <f t="shared" si="149"/>
        <v>1</v>
      </c>
      <c r="F482" s="6">
        <f>IF(OR(B482=6,B482=7),0,IF(NOT(E482),0,IF(A482&lt;=$A$1,HLOOKUP(B482,Ouderschapsverlof!$S$28:$W$30,3,FALSE),0)))</f>
        <v>0</v>
      </c>
      <c r="G482" s="6">
        <f>IF(OR(B482=6,B482=7),0,IF(NOT(E482),IF(A482&lt;=$A$1,HLOOKUP(B482,Ouderschapsverlof!$S$28:$W$30,3,FALSE),0),0))</f>
        <v>0</v>
      </c>
      <c r="H482" s="7">
        <f t="shared" si="150"/>
        <v>0</v>
      </c>
      <c r="L482" s="2">
        <f t="shared" si="165"/>
        <v>480</v>
      </c>
      <c r="M482">
        <f t="shared" si="151"/>
        <v>3</v>
      </c>
      <c r="N482" s="2">
        <f t="shared" si="152"/>
        <v>367</v>
      </c>
      <c r="O482" s="2">
        <f t="shared" si="153"/>
        <v>367</v>
      </c>
      <c r="P482" s="6" t="b">
        <f t="shared" si="154"/>
        <v>1</v>
      </c>
      <c r="Q482" s="6">
        <f>IF(OR(M482=6,M482=7),0,IF(NOT(P482),0,IF(L482&lt;=$L$1,HLOOKUP(M482,Ouderschapsverlof!$S$40:$W$43,3,FALSE),0)))</f>
        <v>0</v>
      </c>
      <c r="R482" s="6">
        <f>IF(OR(M482=6,M482=7),0,IF(NOT(P482),IF(L482&lt;=$L$1,HLOOKUP(M482,Ouderschapsverlof!$S$40:$W$43,3,FALSE),0),0))</f>
        <v>0</v>
      </c>
      <c r="T482" s="2">
        <f t="shared" si="166"/>
        <v>480</v>
      </c>
      <c r="U482">
        <f t="shared" si="155"/>
        <v>3</v>
      </c>
      <c r="V482" s="2">
        <f t="shared" si="156"/>
        <v>367</v>
      </c>
      <c r="W482" s="2">
        <f t="shared" si="157"/>
        <v>367</v>
      </c>
      <c r="X482" s="6" t="b">
        <f t="shared" si="158"/>
        <v>1</v>
      </c>
      <c r="Y482" s="6">
        <f>IF(OR(U482=6,U482=7),0,IF(NOT(X482),0,IF(T482&lt;=$T$1,HLOOKUP(U482,Ouderschapsverlof!$S$55:$W$57,3,FALSE),0)))</f>
        <v>0</v>
      </c>
      <c r="Z482" s="6">
        <f>IF(OR(U482=6,U482=7),0,IF(NOT(X482),IF(T482&lt;=$T$1,HLOOKUP(U482,Ouderschapsverlof!$S$55:$W$57,3,FALSE),0),0))</f>
        <v>0</v>
      </c>
      <c r="AB482" s="2">
        <f t="shared" si="167"/>
        <v>480</v>
      </c>
      <c r="AC482">
        <f t="shared" si="159"/>
        <v>3</v>
      </c>
      <c r="AD482" s="2">
        <f t="shared" si="160"/>
        <v>367</v>
      </c>
      <c r="AE482" s="2">
        <f t="shared" si="161"/>
        <v>367</v>
      </c>
      <c r="AF482" s="6" t="b">
        <f t="shared" si="162"/>
        <v>1</v>
      </c>
      <c r="AG482" s="6">
        <f>IF(OR(AC482=6,AC482=7),0,IF(NOT(AF482),0,IF(AB482&lt;=$AB$1,HLOOKUP(AC482,Ouderschapsverlof!$S$67:$W$69,3,FALSE),0)))</f>
        <v>0</v>
      </c>
      <c r="AH482" s="6">
        <f>IF(OR(AC482=6,AC482=7),0,IF(NOT(AF482),IF(AB482&lt;=$AB$1,HLOOKUP(AC482,Ouderschapsverlof!$S$67:$W$69,3,FALSE),0),0))</f>
        <v>0</v>
      </c>
    </row>
    <row r="483" spans="1:34" x14ac:dyDescent="0.3">
      <c r="A483" s="2">
        <f t="shared" si="163"/>
        <v>481</v>
      </c>
      <c r="B483">
        <f t="shared" si="164"/>
        <v>4</v>
      </c>
      <c r="C483" s="2">
        <f t="shared" si="147"/>
        <v>367</v>
      </c>
      <c r="D483" s="2">
        <f t="shared" si="148"/>
        <v>367</v>
      </c>
      <c r="E483" s="6" t="b">
        <f t="shared" si="149"/>
        <v>1</v>
      </c>
      <c r="F483" s="6">
        <f>IF(OR(B483=6,B483=7),0,IF(NOT(E483),0,IF(A483&lt;=$A$1,HLOOKUP(B483,Ouderschapsverlof!$S$28:$W$30,3,FALSE),0)))</f>
        <v>0</v>
      </c>
      <c r="G483" s="6">
        <f>IF(OR(B483=6,B483=7),0,IF(NOT(E483),IF(A483&lt;=$A$1,HLOOKUP(B483,Ouderschapsverlof!$S$28:$W$30,3,FALSE),0),0))</f>
        <v>0</v>
      </c>
      <c r="H483" s="7">
        <f t="shared" si="150"/>
        <v>0</v>
      </c>
      <c r="L483" s="2">
        <f t="shared" si="165"/>
        <v>481</v>
      </c>
      <c r="M483">
        <f t="shared" si="151"/>
        <v>4</v>
      </c>
      <c r="N483" s="2">
        <f t="shared" si="152"/>
        <v>367</v>
      </c>
      <c r="O483" s="2">
        <f t="shared" si="153"/>
        <v>367</v>
      </c>
      <c r="P483" s="6" t="b">
        <f t="shared" si="154"/>
        <v>1</v>
      </c>
      <c r="Q483" s="6">
        <f>IF(OR(M483=6,M483=7),0,IF(NOT(P483),0,IF(L483&lt;=$L$1,HLOOKUP(M483,Ouderschapsverlof!$S$40:$W$43,3,FALSE),0)))</f>
        <v>0</v>
      </c>
      <c r="R483" s="6">
        <f>IF(OR(M483=6,M483=7),0,IF(NOT(P483),IF(L483&lt;=$L$1,HLOOKUP(M483,Ouderschapsverlof!$S$40:$W$43,3,FALSE),0),0))</f>
        <v>0</v>
      </c>
      <c r="T483" s="2">
        <f t="shared" si="166"/>
        <v>481</v>
      </c>
      <c r="U483">
        <f t="shared" si="155"/>
        <v>4</v>
      </c>
      <c r="V483" s="2">
        <f t="shared" si="156"/>
        <v>367</v>
      </c>
      <c r="W483" s="2">
        <f t="shared" si="157"/>
        <v>367</v>
      </c>
      <c r="X483" s="6" t="b">
        <f t="shared" si="158"/>
        <v>1</v>
      </c>
      <c r="Y483" s="6">
        <f>IF(OR(U483=6,U483=7),0,IF(NOT(X483),0,IF(T483&lt;=$T$1,HLOOKUP(U483,Ouderschapsverlof!$S$55:$W$57,3,FALSE),0)))</f>
        <v>0</v>
      </c>
      <c r="Z483" s="6">
        <f>IF(OR(U483=6,U483=7),0,IF(NOT(X483),IF(T483&lt;=$T$1,HLOOKUP(U483,Ouderschapsverlof!$S$55:$W$57,3,FALSE),0),0))</f>
        <v>0</v>
      </c>
      <c r="AB483" s="2">
        <f t="shared" si="167"/>
        <v>481</v>
      </c>
      <c r="AC483">
        <f t="shared" si="159"/>
        <v>4</v>
      </c>
      <c r="AD483" s="2">
        <f t="shared" si="160"/>
        <v>367</v>
      </c>
      <c r="AE483" s="2">
        <f t="shared" si="161"/>
        <v>367</v>
      </c>
      <c r="AF483" s="6" t="b">
        <f t="shared" si="162"/>
        <v>1</v>
      </c>
      <c r="AG483" s="6">
        <f>IF(OR(AC483=6,AC483=7),0,IF(NOT(AF483),0,IF(AB483&lt;=$AB$1,HLOOKUP(AC483,Ouderschapsverlof!$S$67:$W$69,3,FALSE),0)))</f>
        <v>0</v>
      </c>
      <c r="AH483" s="6">
        <f>IF(OR(AC483=6,AC483=7),0,IF(NOT(AF483),IF(AB483&lt;=$AB$1,HLOOKUP(AC483,Ouderschapsverlof!$S$67:$W$69,3,FALSE),0),0))</f>
        <v>0</v>
      </c>
    </row>
    <row r="484" spans="1:34" x14ac:dyDescent="0.3">
      <c r="A484" s="2">
        <f t="shared" si="163"/>
        <v>482</v>
      </c>
      <c r="B484">
        <f t="shared" si="164"/>
        <v>5</v>
      </c>
      <c r="C484" s="2">
        <f t="shared" si="147"/>
        <v>367</v>
      </c>
      <c r="D484" s="2">
        <f t="shared" si="148"/>
        <v>367</v>
      </c>
      <c r="E484" s="6" t="b">
        <f t="shared" si="149"/>
        <v>1</v>
      </c>
      <c r="F484" s="6">
        <f>IF(OR(B484=6,B484=7),0,IF(NOT(E484),0,IF(A484&lt;=$A$1,HLOOKUP(B484,Ouderschapsverlof!$S$28:$W$30,3,FALSE),0)))</f>
        <v>0</v>
      </c>
      <c r="G484" s="6">
        <f>IF(OR(B484=6,B484=7),0,IF(NOT(E484),IF(A484&lt;=$A$1,HLOOKUP(B484,Ouderschapsverlof!$S$28:$W$30,3,FALSE),0),0))</f>
        <v>0</v>
      </c>
      <c r="H484" s="7">
        <f t="shared" si="150"/>
        <v>0</v>
      </c>
      <c r="L484" s="2">
        <f t="shared" si="165"/>
        <v>482</v>
      </c>
      <c r="M484">
        <f t="shared" si="151"/>
        <v>5</v>
      </c>
      <c r="N484" s="2">
        <f t="shared" si="152"/>
        <v>367</v>
      </c>
      <c r="O484" s="2">
        <f t="shared" si="153"/>
        <v>367</v>
      </c>
      <c r="P484" s="6" t="b">
        <f t="shared" si="154"/>
        <v>1</v>
      </c>
      <c r="Q484" s="6">
        <f>IF(OR(M484=6,M484=7),0,IF(NOT(P484),0,IF(L484&lt;=$L$1,HLOOKUP(M484,Ouderschapsverlof!$S$40:$W$43,3,FALSE),0)))</f>
        <v>0</v>
      </c>
      <c r="R484" s="6">
        <f>IF(OR(M484=6,M484=7),0,IF(NOT(P484),IF(L484&lt;=$L$1,HLOOKUP(M484,Ouderschapsverlof!$S$40:$W$43,3,FALSE),0),0))</f>
        <v>0</v>
      </c>
      <c r="T484" s="2">
        <f t="shared" si="166"/>
        <v>482</v>
      </c>
      <c r="U484">
        <f t="shared" si="155"/>
        <v>5</v>
      </c>
      <c r="V484" s="2">
        <f t="shared" si="156"/>
        <v>367</v>
      </c>
      <c r="W484" s="2">
        <f t="shared" si="157"/>
        <v>367</v>
      </c>
      <c r="X484" s="6" t="b">
        <f t="shared" si="158"/>
        <v>1</v>
      </c>
      <c r="Y484" s="6">
        <f>IF(OR(U484=6,U484=7),0,IF(NOT(X484),0,IF(T484&lt;=$T$1,HLOOKUP(U484,Ouderschapsverlof!$S$55:$W$57,3,FALSE),0)))</f>
        <v>0</v>
      </c>
      <c r="Z484" s="6">
        <f>IF(OR(U484=6,U484=7),0,IF(NOT(X484),IF(T484&lt;=$T$1,HLOOKUP(U484,Ouderschapsverlof!$S$55:$W$57,3,FALSE),0),0))</f>
        <v>0</v>
      </c>
      <c r="AB484" s="2">
        <f t="shared" si="167"/>
        <v>482</v>
      </c>
      <c r="AC484">
        <f t="shared" si="159"/>
        <v>5</v>
      </c>
      <c r="AD484" s="2">
        <f t="shared" si="160"/>
        <v>367</v>
      </c>
      <c r="AE484" s="2">
        <f t="shared" si="161"/>
        <v>367</v>
      </c>
      <c r="AF484" s="6" t="b">
        <f t="shared" si="162"/>
        <v>1</v>
      </c>
      <c r="AG484" s="6">
        <f>IF(OR(AC484=6,AC484=7),0,IF(NOT(AF484),0,IF(AB484&lt;=$AB$1,HLOOKUP(AC484,Ouderschapsverlof!$S$67:$W$69,3,FALSE),0)))</f>
        <v>0</v>
      </c>
      <c r="AH484" s="6">
        <f>IF(OR(AC484=6,AC484=7),0,IF(NOT(AF484),IF(AB484&lt;=$AB$1,HLOOKUP(AC484,Ouderschapsverlof!$S$67:$W$69,3,FALSE),0),0))</f>
        <v>0</v>
      </c>
    </row>
    <row r="485" spans="1:34" x14ac:dyDescent="0.3">
      <c r="A485" s="2">
        <f t="shared" si="163"/>
        <v>483</v>
      </c>
      <c r="B485">
        <f t="shared" si="164"/>
        <v>6</v>
      </c>
      <c r="C485" s="2">
        <f t="shared" si="147"/>
        <v>367</v>
      </c>
      <c r="D485" s="2">
        <f t="shared" si="148"/>
        <v>367</v>
      </c>
      <c r="E485" s="6" t="b">
        <f t="shared" si="149"/>
        <v>1</v>
      </c>
      <c r="F485" s="6">
        <f>IF(OR(B485=6,B485=7),0,IF(NOT(E485),0,IF(A485&lt;=$A$1,HLOOKUP(B485,Ouderschapsverlof!$S$28:$W$30,3,FALSE),0)))</f>
        <v>0</v>
      </c>
      <c r="G485" s="6">
        <f>IF(OR(B485=6,B485=7),0,IF(NOT(E485),IF(A485&lt;=$A$1,HLOOKUP(B485,Ouderschapsverlof!$S$28:$W$30,3,FALSE),0),0))</f>
        <v>0</v>
      </c>
      <c r="H485" s="7">
        <f t="shared" si="150"/>
        <v>0</v>
      </c>
      <c r="L485" s="2">
        <f t="shared" si="165"/>
        <v>483</v>
      </c>
      <c r="M485">
        <f t="shared" si="151"/>
        <v>6</v>
      </c>
      <c r="N485" s="2">
        <f t="shared" si="152"/>
        <v>367</v>
      </c>
      <c r="O485" s="2">
        <f t="shared" si="153"/>
        <v>367</v>
      </c>
      <c r="P485" s="6" t="b">
        <f t="shared" si="154"/>
        <v>1</v>
      </c>
      <c r="Q485" s="6">
        <f>IF(OR(M485=6,M485=7),0,IF(NOT(P485),0,IF(L485&lt;=$L$1,HLOOKUP(M485,Ouderschapsverlof!$S$40:$W$43,3,FALSE),0)))</f>
        <v>0</v>
      </c>
      <c r="R485" s="6">
        <f>IF(OR(M485=6,M485=7),0,IF(NOT(P485),IF(L485&lt;=$L$1,HLOOKUP(M485,Ouderschapsverlof!$S$40:$W$43,3,FALSE),0),0))</f>
        <v>0</v>
      </c>
      <c r="T485" s="2">
        <f t="shared" si="166"/>
        <v>483</v>
      </c>
      <c r="U485">
        <f t="shared" si="155"/>
        <v>6</v>
      </c>
      <c r="V485" s="2">
        <f t="shared" si="156"/>
        <v>367</v>
      </c>
      <c r="W485" s="2">
        <f t="shared" si="157"/>
        <v>367</v>
      </c>
      <c r="X485" s="6" t="b">
        <f t="shared" si="158"/>
        <v>1</v>
      </c>
      <c r="Y485" s="6">
        <f>IF(OR(U485=6,U485=7),0,IF(NOT(X485),0,IF(T485&lt;=$T$1,HLOOKUP(U485,Ouderschapsverlof!$S$55:$W$57,3,FALSE),0)))</f>
        <v>0</v>
      </c>
      <c r="Z485" s="6">
        <f>IF(OR(U485=6,U485=7),0,IF(NOT(X485),IF(T485&lt;=$T$1,HLOOKUP(U485,Ouderschapsverlof!$S$55:$W$57,3,FALSE),0),0))</f>
        <v>0</v>
      </c>
      <c r="AB485" s="2">
        <f t="shared" si="167"/>
        <v>483</v>
      </c>
      <c r="AC485">
        <f t="shared" si="159"/>
        <v>6</v>
      </c>
      <c r="AD485" s="2">
        <f t="shared" si="160"/>
        <v>367</v>
      </c>
      <c r="AE485" s="2">
        <f t="shared" si="161"/>
        <v>367</v>
      </c>
      <c r="AF485" s="6" t="b">
        <f t="shared" si="162"/>
        <v>1</v>
      </c>
      <c r="AG485" s="6">
        <f>IF(OR(AC485=6,AC485=7),0,IF(NOT(AF485),0,IF(AB485&lt;=$AB$1,HLOOKUP(AC485,Ouderschapsverlof!$S$67:$W$69,3,FALSE),0)))</f>
        <v>0</v>
      </c>
      <c r="AH485" s="6">
        <f>IF(OR(AC485=6,AC485=7),0,IF(NOT(AF485),IF(AB485&lt;=$AB$1,HLOOKUP(AC485,Ouderschapsverlof!$S$67:$W$69,3,FALSE),0),0))</f>
        <v>0</v>
      </c>
    </row>
    <row r="486" spans="1:34" x14ac:dyDescent="0.3">
      <c r="A486" s="2">
        <f t="shared" si="163"/>
        <v>484</v>
      </c>
      <c r="B486">
        <f t="shared" si="164"/>
        <v>7</v>
      </c>
      <c r="C486" s="2">
        <f t="shared" si="147"/>
        <v>367</v>
      </c>
      <c r="D486" s="2">
        <f t="shared" si="148"/>
        <v>367</v>
      </c>
      <c r="E486" s="6" t="b">
        <f t="shared" si="149"/>
        <v>1</v>
      </c>
      <c r="F486" s="6">
        <f>IF(OR(B486=6,B486=7),0,IF(NOT(E486),0,IF(A486&lt;=$A$1,HLOOKUP(B486,Ouderschapsverlof!$S$28:$W$30,3,FALSE),0)))</f>
        <v>0</v>
      </c>
      <c r="G486" s="6">
        <f>IF(OR(B486=6,B486=7),0,IF(NOT(E486),IF(A486&lt;=$A$1,HLOOKUP(B486,Ouderschapsverlof!$S$28:$W$30,3,FALSE),0),0))</f>
        <v>0</v>
      </c>
      <c r="H486" s="7">
        <f t="shared" si="150"/>
        <v>0</v>
      </c>
      <c r="L486" s="2">
        <f t="shared" si="165"/>
        <v>484</v>
      </c>
      <c r="M486">
        <f t="shared" si="151"/>
        <v>7</v>
      </c>
      <c r="N486" s="2">
        <f t="shared" si="152"/>
        <v>367</v>
      </c>
      <c r="O486" s="2">
        <f t="shared" si="153"/>
        <v>367</v>
      </c>
      <c r="P486" s="6" t="b">
        <f t="shared" si="154"/>
        <v>1</v>
      </c>
      <c r="Q486" s="6">
        <f>IF(OR(M486=6,M486=7),0,IF(NOT(P486),0,IF(L486&lt;=$L$1,HLOOKUP(M486,Ouderschapsverlof!$S$40:$W$43,3,FALSE),0)))</f>
        <v>0</v>
      </c>
      <c r="R486" s="6">
        <f>IF(OR(M486=6,M486=7),0,IF(NOT(P486),IF(L486&lt;=$L$1,HLOOKUP(M486,Ouderschapsverlof!$S$40:$W$43,3,FALSE),0),0))</f>
        <v>0</v>
      </c>
      <c r="T486" s="2">
        <f t="shared" si="166"/>
        <v>484</v>
      </c>
      <c r="U486">
        <f t="shared" si="155"/>
        <v>7</v>
      </c>
      <c r="V486" s="2">
        <f t="shared" si="156"/>
        <v>367</v>
      </c>
      <c r="W486" s="2">
        <f t="shared" si="157"/>
        <v>367</v>
      </c>
      <c r="X486" s="6" t="b">
        <f t="shared" si="158"/>
        <v>1</v>
      </c>
      <c r="Y486" s="6">
        <f>IF(OR(U486=6,U486=7),0,IF(NOT(X486),0,IF(T486&lt;=$T$1,HLOOKUP(U486,Ouderschapsverlof!$S$55:$W$57,3,FALSE),0)))</f>
        <v>0</v>
      </c>
      <c r="Z486" s="6">
        <f>IF(OR(U486=6,U486=7),0,IF(NOT(X486),IF(T486&lt;=$T$1,HLOOKUP(U486,Ouderschapsverlof!$S$55:$W$57,3,FALSE),0),0))</f>
        <v>0</v>
      </c>
      <c r="AB486" s="2">
        <f t="shared" si="167"/>
        <v>484</v>
      </c>
      <c r="AC486">
        <f t="shared" si="159"/>
        <v>7</v>
      </c>
      <c r="AD486" s="2">
        <f t="shared" si="160"/>
        <v>367</v>
      </c>
      <c r="AE486" s="2">
        <f t="shared" si="161"/>
        <v>367</v>
      </c>
      <c r="AF486" s="6" t="b">
        <f t="shared" si="162"/>
        <v>1</v>
      </c>
      <c r="AG486" s="6">
        <f>IF(OR(AC486=6,AC486=7),0,IF(NOT(AF486),0,IF(AB486&lt;=$AB$1,HLOOKUP(AC486,Ouderschapsverlof!$S$67:$W$69,3,FALSE),0)))</f>
        <v>0</v>
      </c>
      <c r="AH486" s="6">
        <f>IF(OR(AC486=6,AC486=7),0,IF(NOT(AF486),IF(AB486&lt;=$AB$1,HLOOKUP(AC486,Ouderschapsverlof!$S$67:$W$69,3,FALSE),0),0))</f>
        <v>0</v>
      </c>
    </row>
    <row r="487" spans="1:34" x14ac:dyDescent="0.3">
      <c r="A487" s="2">
        <f t="shared" si="163"/>
        <v>485</v>
      </c>
      <c r="B487">
        <f t="shared" si="164"/>
        <v>1</v>
      </c>
      <c r="C487" s="2">
        <f t="shared" si="147"/>
        <v>367</v>
      </c>
      <c r="D487" s="2">
        <f t="shared" si="148"/>
        <v>367</v>
      </c>
      <c r="E487" s="6" t="b">
        <f t="shared" si="149"/>
        <v>1</v>
      </c>
      <c r="F487" s="6">
        <f>IF(OR(B487=6,B487=7),0,IF(NOT(E487),0,IF(A487&lt;=$A$1,HLOOKUP(B487,Ouderschapsverlof!$S$28:$W$30,3,FALSE),0)))</f>
        <v>0</v>
      </c>
      <c r="G487" s="6">
        <f>IF(OR(B487=6,B487=7),0,IF(NOT(E487),IF(A487&lt;=$A$1,HLOOKUP(B487,Ouderschapsverlof!$S$28:$W$30,3,FALSE),0),0))</f>
        <v>0</v>
      </c>
      <c r="H487" s="7">
        <f t="shared" si="150"/>
        <v>0</v>
      </c>
      <c r="L487" s="2">
        <f t="shared" si="165"/>
        <v>485</v>
      </c>
      <c r="M487">
        <f t="shared" si="151"/>
        <v>1</v>
      </c>
      <c r="N487" s="2">
        <f t="shared" si="152"/>
        <v>367</v>
      </c>
      <c r="O487" s="2">
        <f t="shared" si="153"/>
        <v>367</v>
      </c>
      <c r="P487" s="6" t="b">
        <f t="shared" si="154"/>
        <v>1</v>
      </c>
      <c r="Q487" s="6">
        <f>IF(OR(M487=6,M487=7),0,IF(NOT(P487),0,IF(L487&lt;=$L$1,HLOOKUP(M487,Ouderschapsverlof!$S$40:$W$43,3,FALSE),0)))</f>
        <v>0</v>
      </c>
      <c r="R487" s="6">
        <f>IF(OR(M487=6,M487=7),0,IF(NOT(P487),IF(L487&lt;=$L$1,HLOOKUP(M487,Ouderschapsverlof!$S$40:$W$43,3,FALSE),0),0))</f>
        <v>0</v>
      </c>
      <c r="T487" s="2">
        <f t="shared" si="166"/>
        <v>485</v>
      </c>
      <c r="U487">
        <f t="shared" si="155"/>
        <v>1</v>
      </c>
      <c r="V487" s="2">
        <f t="shared" si="156"/>
        <v>367</v>
      </c>
      <c r="W487" s="2">
        <f t="shared" si="157"/>
        <v>367</v>
      </c>
      <c r="X487" s="6" t="b">
        <f t="shared" si="158"/>
        <v>1</v>
      </c>
      <c r="Y487" s="6">
        <f>IF(OR(U487=6,U487=7),0,IF(NOT(X487),0,IF(T487&lt;=$T$1,HLOOKUP(U487,Ouderschapsverlof!$S$55:$W$57,3,FALSE),0)))</f>
        <v>0</v>
      </c>
      <c r="Z487" s="6">
        <f>IF(OR(U487=6,U487=7),0,IF(NOT(X487),IF(T487&lt;=$T$1,HLOOKUP(U487,Ouderschapsverlof!$S$55:$W$57,3,FALSE),0),0))</f>
        <v>0</v>
      </c>
      <c r="AB487" s="2">
        <f t="shared" si="167"/>
        <v>485</v>
      </c>
      <c r="AC487">
        <f t="shared" si="159"/>
        <v>1</v>
      </c>
      <c r="AD487" s="2">
        <f t="shared" si="160"/>
        <v>367</v>
      </c>
      <c r="AE487" s="2">
        <f t="shared" si="161"/>
        <v>367</v>
      </c>
      <c r="AF487" s="6" t="b">
        <f t="shared" si="162"/>
        <v>1</v>
      </c>
      <c r="AG487" s="6">
        <f>IF(OR(AC487=6,AC487=7),0,IF(NOT(AF487),0,IF(AB487&lt;=$AB$1,HLOOKUP(AC487,Ouderschapsverlof!$S$67:$W$69,3,FALSE),0)))</f>
        <v>0</v>
      </c>
      <c r="AH487" s="6">
        <f>IF(OR(AC487=6,AC487=7),0,IF(NOT(AF487),IF(AB487&lt;=$AB$1,HLOOKUP(AC487,Ouderschapsverlof!$S$67:$W$69,3,FALSE),0),0))</f>
        <v>0</v>
      </c>
    </row>
    <row r="488" spans="1:34" x14ac:dyDescent="0.3">
      <c r="A488" s="2">
        <f t="shared" si="163"/>
        <v>486</v>
      </c>
      <c r="B488">
        <f t="shared" si="164"/>
        <v>2</v>
      </c>
      <c r="C488" s="2">
        <f t="shared" si="147"/>
        <v>367</v>
      </c>
      <c r="D488" s="2">
        <f t="shared" si="148"/>
        <v>367</v>
      </c>
      <c r="E488" s="6" t="b">
        <f t="shared" si="149"/>
        <v>1</v>
      </c>
      <c r="F488" s="6">
        <f>IF(OR(B488=6,B488=7),0,IF(NOT(E488),0,IF(A488&lt;=$A$1,HLOOKUP(B488,Ouderschapsverlof!$S$28:$W$30,3,FALSE),0)))</f>
        <v>0</v>
      </c>
      <c r="G488" s="6">
        <f>IF(OR(B488=6,B488=7),0,IF(NOT(E488),IF(A488&lt;=$A$1,HLOOKUP(B488,Ouderschapsverlof!$S$28:$W$30,3,FALSE),0),0))</f>
        <v>0</v>
      </c>
      <c r="H488" s="7">
        <f t="shared" si="150"/>
        <v>0</v>
      </c>
      <c r="L488" s="2">
        <f t="shared" si="165"/>
        <v>486</v>
      </c>
      <c r="M488">
        <f t="shared" si="151"/>
        <v>2</v>
      </c>
      <c r="N488" s="2">
        <f t="shared" si="152"/>
        <v>367</v>
      </c>
      <c r="O488" s="2">
        <f t="shared" si="153"/>
        <v>367</v>
      </c>
      <c r="P488" s="6" t="b">
        <f t="shared" si="154"/>
        <v>1</v>
      </c>
      <c r="Q488" s="6">
        <f>IF(OR(M488=6,M488=7),0,IF(NOT(P488),0,IF(L488&lt;=$L$1,HLOOKUP(M488,Ouderschapsverlof!$S$40:$W$43,3,FALSE),0)))</f>
        <v>0</v>
      </c>
      <c r="R488" s="6">
        <f>IF(OR(M488=6,M488=7),0,IF(NOT(P488),IF(L488&lt;=$L$1,HLOOKUP(M488,Ouderschapsverlof!$S$40:$W$43,3,FALSE),0),0))</f>
        <v>0</v>
      </c>
      <c r="T488" s="2">
        <f t="shared" si="166"/>
        <v>486</v>
      </c>
      <c r="U488">
        <f t="shared" si="155"/>
        <v>2</v>
      </c>
      <c r="V488" s="2">
        <f t="shared" si="156"/>
        <v>367</v>
      </c>
      <c r="W488" s="2">
        <f t="shared" si="157"/>
        <v>367</v>
      </c>
      <c r="X488" s="6" t="b">
        <f t="shared" si="158"/>
        <v>1</v>
      </c>
      <c r="Y488" s="6">
        <f>IF(OR(U488=6,U488=7),0,IF(NOT(X488),0,IF(T488&lt;=$T$1,HLOOKUP(U488,Ouderschapsverlof!$S$55:$W$57,3,FALSE),0)))</f>
        <v>0</v>
      </c>
      <c r="Z488" s="6">
        <f>IF(OR(U488=6,U488=7),0,IF(NOT(X488),IF(T488&lt;=$T$1,HLOOKUP(U488,Ouderschapsverlof!$S$55:$W$57,3,FALSE),0),0))</f>
        <v>0</v>
      </c>
      <c r="AB488" s="2">
        <f t="shared" si="167"/>
        <v>486</v>
      </c>
      <c r="AC488">
        <f t="shared" si="159"/>
        <v>2</v>
      </c>
      <c r="AD488" s="2">
        <f t="shared" si="160"/>
        <v>367</v>
      </c>
      <c r="AE488" s="2">
        <f t="shared" si="161"/>
        <v>367</v>
      </c>
      <c r="AF488" s="6" t="b">
        <f t="shared" si="162"/>
        <v>1</v>
      </c>
      <c r="AG488" s="6">
        <f>IF(OR(AC488=6,AC488=7),0,IF(NOT(AF488),0,IF(AB488&lt;=$AB$1,HLOOKUP(AC488,Ouderschapsverlof!$S$67:$W$69,3,FALSE),0)))</f>
        <v>0</v>
      </c>
      <c r="AH488" s="6">
        <f>IF(OR(AC488=6,AC488=7),0,IF(NOT(AF488),IF(AB488&lt;=$AB$1,HLOOKUP(AC488,Ouderschapsverlof!$S$67:$W$69,3,FALSE),0),0))</f>
        <v>0</v>
      </c>
    </row>
    <row r="489" spans="1:34" x14ac:dyDescent="0.3">
      <c r="A489" s="2">
        <f t="shared" si="163"/>
        <v>487</v>
      </c>
      <c r="B489">
        <f t="shared" si="164"/>
        <v>3</v>
      </c>
      <c r="C489" s="2">
        <f t="shared" si="147"/>
        <v>367</v>
      </c>
      <c r="D489" s="2">
        <f t="shared" si="148"/>
        <v>367</v>
      </c>
      <c r="E489" s="6" t="b">
        <f t="shared" si="149"/>
        <v>1</v>
      </c>
      <c r="F489" s="6">
        <f>IF(OR(B489=6,B489=7),0,IF(NOT(E489),0,IF(A489&lt;=$A$1,HLOOKUP(B489,Ouderschapsverlof!$S$28:$W$30,3,FALSE),0)))</f>
        <v>0</v>
      </c>
      <c r="G489" s="6">
        <f>IF(OR(B489=6,B489=7),0,IF(NOT(E489),IF(A489&lt;=$A$1,HLOOKUP(B489,Ouderschapsverlof!$S$28:$W$30,3,FALSE),0),0))</f>
        <v>0</v>
      </c>
      <c r="H489" s="7">
        <f t="shared" si="150"/>
        <v>0</v>
      </c>
      <c r="L489" s="2">
        <f t="shared" si="165"/>
        <v>487</v>
      </c>
      <c r="M489">
        <f t="shared" si="151"/>
        <v>3</v>
      </c>
      <c r="N489" s="2">
        <f t="shared" si="152"/>
        <v>367</v>
      </c>
      <c r="O489" s="2">
        <f t="shared" si="153"/>
        <v>367</v>
      </c>
      <c r="P489" s="6" t="b">
        <f t="shared" si="154"/>
        <v>1</v>
      </c>
      <c r="Q489" s="6">
        <f>IF(OR(M489=6,M489=7),0,IF(NOT(P489),0,IF(L489&lt;=$L$1,HLOOKUP(M489,Ouderschapsverlof!$S$40:$W$43,3,FALSE),0)))</f>
        <v>0</v>
      </c>
      <c r="R489" s="6">
        <f>IF(OR(M489=6,M489=7),0,IF(NOT(P489),IF(L489&lt;=$L$1,HLOOKUP(M489,Ouderschapsverlof!$S$40:$W$43,3,FALSE),0),0))</f>
        <v>0</v>
      </c>
      <c r="T489" s="2">
        <f t="shared" si="166"/>
        <v>487</v>
      </c>
      <c r="U489">
        <f t="shared" si="155"/>
        <v>3</v>
      </c>
      <c r="V489" s="2">
        <f t="shared" si="156"/>
        <v>367</v>
      </c>
      <c r="W489" s="2">
        <f t="shared" si="157"/>
        <v>367</v>
      </c>
      <c r="X489" s="6" t="b">
        <f t="shared" si="158"/>
        <v>1</v>
      </c>
      <c r="Y489" s="6">
        <f>IF(OR(U489=6,U489=7),0,IF(NOT(X489),0,IF(T489&lt;=$T$1,HLOOKUP(U489,Ouderschapsverlof!$S$55:$W$57,3,FALSE),0)))</f>
        <v>0</v>
      </c>
      <c r="Z489" s="6">
        <f>IF(OR(U489=6,U489=7),0,IF(NOT(X489),IF(T489&lt;=$T$1,HLOOKUP(U489,Ouderschapsverlof!$S$55:$W$57,3,FALSE),0),0))</f>
        <v>0</v>
      </c>
      <c r="AB489" s="2">
        <f t="shared" si="167"/>
        <v>487</v>
      </c>
      <c r="AC489">
        <f t="shared" si="159"/>
        <v>3</v>
      </c>
      <c r="AD489" s="2">
        <f t="shared" si="160"/>
        <v>367</v>
      </c>
      <c r="AE489" s="2">
        <f t="shared" si="161"/>
        <v>367</v>
      </c>
      <c r="AF489" s="6" t="b">
        <f t="shared" si="162"/>
        <v>1</v>
      </c>
      <c r="AG489" s="6">
        <f>IF(OR(AC489=6,AC489=7),0,IF(NOT(AF489),0,IF(AB489&lt;=$AB$1,HLOOKUP(AC489,Ouderschapsverlof!$S$67:$W$69,3,FALSE),0)))</f>
        <v>0</v>
      </c>
      <c r="AH489" s="6">
        <f>IF(OR(AC489=6,AC489=7),0,IF(NOT(AF489),IF(AB489&lt;=$AB$1,HLOOKUP(AC489,Ouderschapsverlof!$S$67:$W$69,3,FALSE),0),0))</f>
        <v>0</v>
      </c>
    </row>
    <row r="490" spans="1:34" x14ac:dyDescent="0.3">
      <c r="A490" s="2">
        <f t="shared" si="163"/>
        <v>488</v>
      </c>
      <c r="B490">
        <f t="shared" si="164"/>
        <v>4</v>
      </c>
      <c r="C490" s="2">
        <f t="shared" si="147"/>
        <v>367</v>
      </c>
      <c r="D490" s="2">
        <f t="shared" si="148"/>
        <v>367</v>
      </c>
      <c r="E490" s="6" t="b">
        <f t="shared" si="149"/>
        <v>1</v>
      </c>
      <c r="F490" s="6">
        <f>IF(OR(B490=6,B490=7),0,IF(NOT(E490),0,IF(A490&lt;=$A$1,HLOOKUP(B490,Ouderschapsverlof!$S$28:$W$30,3,FALSE),0)))</f>
        <v>0</v>
      </c>
      <c r="G490" s="6">
        <f>IF(OR(B490=6,B490=7),0,IF(NOT(E490),IF(A490&lt;=$A$1,HLOOKUP(B490,Ouderschapsverlof!$S$28:$W$30,3,FALSE),0),0))</f>
        <v>0</v>
      </c>
      <c r="H490" s="7">
        <f t="shared" si="150"/>
        <v>0</v>
      </c>
      <c r="L490" s="2">
        <f t="shared" si="165"/>
        <v>488</v>
      </c>
      <c r="M490">
        <f t="shared" si="151"/>
        <v>4</v>
      </c>
      <c r="N490" s="2">
        <f t="shared" si="152"/>
        <v>367</v>
      </c>
      <c r="O490" s="2">
        <f t="shared" si="153"/>
        <v>367</v>
      </c>
      <c r="P490" s="6" t="b">
        <f t="shared" si="154"/>
        <v>1</v>
      </c>
      <c r="Q490" s="6">
        <f>IF(OR(M490=6,M490=7),0,IF(NOT(P490),0,IF(L490&lt;=$L$1,HLOOKUP(M490,Ouderschapsverlof!$S$40:$W$43,3,FALSE),0)))</f>
        <v>0</v>
      </c>
      <c r="R490" s="6">
        <f>IF(OR(M490=6,M490=7),0,IF(NOT(P490),IF(L490&lt;=$L$1,HLOOKUP(M490,Ouderschapsverlof!$S$40:$W$43,3,FALSE),0),0))</f>
        <v>0</v>
      </c>
      <c r="T490" s="2">
        <f t="shared" si="166"/>
        <v>488</v>
      </c>
      <c r="U490">
        <f t="shared" si="155"/>
        <v>4</v>
      </c>
      <c r="V490" s="2">
        <f t="shared" si="156"/>
        <v>367</v>
      </c>
      <c r="W490" s="2">
        <f t="shared" si="157"/>
        <v>367</v>
      </c>
      <c r="X490" s="6" t="b">
        <f t="shared" si="158"/>
        <v>1</v>
      </c>
      <c r="Y490" s="6">
        <f>IF(OR(U490=6,U490=7),0,IF(NOT(X490),0,IF(T490&lt;=$T$1,HLOOKUP(U490,Ouderschapsverlof!$S$55:$W$57,3,FALSE),0)))</f>
        <v>0</v>
      </c>
      <c r="Z490" s="6">
        <f>IF(OR(U490=6,U490=7),0,IF(NOT(X490),IF(T490&lt;=$T$1,HLOOKUP(U490,Ouderschapsverlof!$S$55:$W$57,3,FALSE),0),0))</f>
        <v>0</v>
      </c>
      <c r="AB490" s="2">
        <f t="shared" si="167"/>
        <v>488</v>
      </c>
      <c r="AC490">
        <f t="shared" si="159"/>
        <v>4</v>
      </c>
      <c r="AD490" s="2">
        <f t="shared" si="160"/>
        <v>367</v>
      </c>
      <c r="AE490" s="2">
        <f t="shared" si="161"/>
        <v>367</v>
      </c>
      <c r="AF490" s="6" t="b">
        <f t="shared" si="162"/>
        <v>1</v>
      </c>
      <c r="AG490" s="6">
        <f>IF(OR(AC490=6,AC490=7),0,IF(NOT(AF490),0,IF(AB490&lt;=$AB$1,HLOOKUP(AC490,Ouderschapsverlof!$S$67:$W$69,3,FALSE),0)))</f>
        <v>0</v>
      </c>
      <c r="AH490" s="6">
        <f>IF(OR(AC490=6,AC490=7),0,IF(NOT(AF490),IF(AB490&lt;=$AB$1,HLOOKUP(AC490,Ouderschapsverlof!$S$67:$W$69,3,FALSE),0),0))</f>
        <v>0</v>
      </c>
    </row>
    <row r="491" spans="1:34" x14ac:dyDescent="0.3">
      <c r="A491" s="2">
        <f t="shared" si="163"/>
        <v>489</v>
      </c>
      <c r="B491">
        <f t="shared" si="164"/>
        <v>5</v>
      </c>
      <c r="C491" s="2">
        <f t="shared" si="147"/>
        <v>367</v>
      </c>
      <c r="D491" s="2">
        <f t="shared" si="148"/>
        <v>367</v>
      </c>
      <c r="E491" s="6" t="b">
        <f t="shared" si="149"/>
        <v>1</v>
      </c>
      <c r="F491" s="6">
        <f>IF(OR(B491=6,B491=7),0,IF(NOT(E491),0,IF(A491&lt;=$A$1,HLOOKUP(B491,Ouderschapsverlof!$S$28:$W$30,3,FALSE),0)))</f>
        <v>0</v>
      </c>
      <c r="G491" s="6">
        <f>IF(OR(B491=6,B491=7),0,IF(NOT(E491),IF(A491&lt;=$A$1,HLOOKUP(B491,Ouderschapsverlof!$S$28:$W$30,3,FALSE),0),0))</f>
        <v>0</v>
      </c>
      <c r="H491" s="7">
        <f t="shared" si="150"/>
        <v>0</v>
      </c>
      <c r="L491" s="2">
        <f t="shared" si="165"/>
        <v>489</v>
      </c>
      <c r="M491">
        <f t="shared" si="151"/>
        <v>5</v>
      </c>
      <c r="N491" s="2">
        <f t="shared" si="152"/>
        <v>367</v>
      </c>
      <c r="O491" s="2">
        <f t="shared" si="153"/>
        <v>367</v>
      </c>
      <c r="P491" s="6" t="b">
        <f t="shared" si="154"/>
        <v>1</v>
      </c>
      <c r="Q491" s="6">
        <f>IF(OR(M491=6,M491=7),0,IF(NOT(P491),0,IF(L491&lt;=$L$1,HLOOKUP(M491,Ouderschapsverlof!$S$40:$W$43,3,FALSE),0)))</f>
        <v>0</v>
      </c>
      <c r="R491" s="6">
        <f>IF(OR(M491=6,M491=7),0,IF(NOT(P491),IF(L491&lt;=$L$1,HLOOKUP(M491,Ouderschapsverlof!$S$40:$W$43,3,FALSE),0),0))</f>
        <v>0</v>
      </c>
      <c r="T491" s="2">
        <f t="shared" si="166"/>
        <v>489</v>
      </c>
      <c r="U491">
        <f t="shared" si="155"/>
        <v>5</v>
      </c>
      <c r="V491" s="2">
        <f t="shared" si="156"/>
        <v>367</v>
      </c>
      <c r="W491" s="2">
        <f t="shared" si="157"/>
        <v>367</v>
      </c>
      <c r="X491" s="6" t="b">
        <f t="shared" si="158"/>
        <v>1</v>
      </c>
      <c r="Y491" s="6">
        <f>IF(OR(U491=6,U491=7),0,IF(NOT(X491),0,IF(T491&lt;=$T$1,HLOOKUP(U491,Ouderschapsverlof!$S$55:$W$57,3,FALSE),0)))</f>
        <v>0</v>
      </c>
      <c r="Z491" s="6">
        <f>IF(OR(U491=6,U491=7),0,IF(NOT(X491),IF(T491&lt;=$T$1,HLOOKUP(U491,Ouderschapsverlof!$S$55:$W$57,3,FALSE),0),0))</f>
        <v>0</v>
      </c>
      <c r="AB491" s="2">
        <f t="shared" si="167"/>
        <v>489</v>
      </c>
      <c r="AC491">
        <f t="shared" si="159"/>
        <v>5</v>
      </c>
      <c r="AD491" s="2">
        <f t="shared" si="160"/>
        <v>367</v>
      </c>
      <c r="AE491" s="2">
        <f t="shared" si="161"/>
        <v>367</v>
      </c>
      <c r="AF491" s="6" t="b">
        <f t="shared" si="162"/>
        <v>1</v>
      </c>
      <c r="AG491" s="6">
        <f>IF(OR(AC491=6,AC491=7),0,IF(NOT(AF491),0,IF(AB491&lt;=$AB$1,HLOOKUP(AC491,Ouderschapsverlof!$S$67:$W$69,3,FALSE),0)))</f>
        <v>0</v>
      </c>
      <c r="AH491" s="6">
        <f>IF(OR(AC491=6,AC491=7),0,IF(NOT(AF491),IF(AB491&lt;=$AB$1,HLOOKUP(AC491,Ouderschapsverlof!$S$67:$W$69,3,FALSE),0),0))</f>
        <v>0</v>
      </c>
    </row>
    <row r="492" spans="1:34" x14ac:dyDescent="0.3">
      <c r="A492" s="2">
        <f t="shared" si="163"/>
        <v>490</v>
      </c>
      <c r="B492">
        <f t="shared" si="164"/>
        <v>6</v>
      </c>
      <c r="C492" s="2">
        <f t="shared" si="147"/>
        <v>367</v>
      </c>
      <c r="D492" s="2">
        <f t="shared" si="148"/>
        <v>367</v>
      </c>
      <c r="E492" s="6" t="b">
        <f t="shared" si="149"/>
        <v>1</v>
      </c>
      <c r="F492" s="6">
        <f>IF(OR(B492=6,B492=7),0,IF(NOT(E492),0,IF(A492&lt;=$A$1,HLOOKUP(B492,Ouderschapsverlof!$S$28:$W$30,3,FALSE),0)))</f>
        <v>0</v>
      </c>
      <c r="G492" s="6">
        <f>IF(OR(B492=6,B492=7),0,IF(NOT(E492),IF(A492&lt;=$A$1,HLOOKUP(B492,Ouderschapsverlof!$S$28:$W$30,3,FALSE),0),0))</f>
        <v>0</v>
      </c>
      <c r="H492" s="7">
        <f t="shared" si="150"/>
        <v>0</v>
      </c>
      <c r="L492" s="2">
        <f t="shared" si="165"/>
        <v>490</v>
      </c>
      <c r="M492">
        <f t="shared" si="151"/>
        <v>6</v>
      </c>
      <c r="N492" s="2">
        <f t="shared" si="152"/>
        <v>367</v>
      </c>
      <c r="O492" s="2">
        <f t="shared" si="153"/>
        <v>367</v>
      </c>
      <c r="P492" s="6" t="b">
        <f t="shared" si="154"/>
        <v>1</v>
      </c>
      <c r="Q492" s="6">
        <f>IF(OR(M492=6,M492=7),0,IF(NOT(P492),0,IF(L492&lt;=$L$1,HLOOKUP(M492,Ouderschapsverlof!$S$40:$W$43,3,FALSE),0)))</f>
        <v>0</v>
      </c>
      <c r="R492" s="6">
        <f>IF(OR(M492=6,M492=7),0,IF(NOT(P492),IF(L492&lt;=$L$1,HLOOKUP(M492,Ouderschapsverlof!$S$40:$W$43,3,FALSE),0),0))</f>
        <v>0</v>
      </c>
      <c r="T492" s="2">
        <f t="shared" si="166"/>
        <v>490</v>
      </c>
      <c r="U492">
        <f t="shared" si="155"/>
        <v>6</v>
      </c>
      <c r="V492" s="2">
        <f t="shared" si="156"/>
        <v>367</v>
      </c>
      <c r="W492" s="2">
        <f t="shared" si="157"/>
        <v>367</v>
      </c>
      <c r="X492" s="6" t="b">
        <f t="shared" si="158"/>
        <v>1</v>
      </c>
      <c r="Y492" s="6">
        <f>IF(OR(U492=6,U492=7),0,IF(NOT(X492),0,IF(T492&lt;=$T$1,HLOOKUP(U492,Ouderschapsverlof!$S$55:$W$57,3,FALSE),0)))</f>
        <v>0</v>
      </c>
      <c r="Z492" s="6">
        <f>IF(OR(U492=6,U492=7),0,IF(NOT(X492),IF(T492&lt;=$T$1,HLOOKUP(U492,Ouderschapsverlof!$S$55:$W$57,3,FALSE),0),0))</f>
        <v>0</v>
      </c>
      <c r="AB492" s="2">
        <f t="shared" si="167"/>
        <v>490</v>
      </c>
      <c r="AC492">
        <f t="shared" si="159"/>
        <v>6</v>
      </c>
      <c r="AD492" s="2">
        <f t="shared" si="160"/>
        <v>367</v>
      </c>
      <c r="AE492" s="2">
        <f t="shared" si="161"/>
        <v>367</v>
      </c>
      <c r="AF492" s="6" t="b">
        <f t="shared" si="162"/>
        <v>1</v>
      </c>
      <c r="AG492" s="6">
        <f>IF(OR(AC492=6,AC492=7),0,IF(NOT(AF492),0,IF(AB492&lt;=$AB$1,HLOOKUP(AC492,Ouderschapsverlof!$S$67:$W$69,3,FALSE),0)))</f>
        <v>0</v>
      </c>
      <c r="AH492" s="6">
        <f>IF(OR(AC492=6,AC492=7),0,IF(NOT(AF492),IF(AB492&lt;=$AB$1,HLOOKUP(AC492,Ouderschapsverlof!$S$67:$W$69,3,FALSE),0),0))</f>
        <v>0</v>
      </c>
    </row>
    <row r="493" spans="1:34" x14ac:dyDescent="0.3">
      <c r="A493" s="2">
        <f t="shared" si="163"/>
        <v>491</v>
      </c>
      <c r="B493">
        <f t="shared" si="164"/>
        <v>7</v>
      </c>
      <c r="C493" s="2">
        <f t="shared" si="147"/>
        <v>367</v>
      </c>
      <c r="D493" s="2">
        <f t="shared" si="148"/>
        <v>367</v>
      </c>
      <c r="E493" s="6" t="b">
        <f t="shared" si="149"/>
        <v>1</v>
      </c>
      <c r="F493" s="6">
        <f>IF(OR(B493=6,B493=7),0,IF(NOT(E493),0,IF(A493&lt;=$A$1,HLOOKUP(B493,Ouderschapsverlof!$S$28:$W$30,3,FALSE),0)))</f>
        <v>0</v>
      </c>
      <c r="G493" s="6">
        <f>IF(OR(B493=6,B493=7),0,IF(NOT(E493),IF(A493&lt;=$A$1,HLOOKUP(B493,Ouderschapsverlof!$S$28:$W$30,3,FALSE),0),0))</f>
        <v>0</v>
      </c>
      <c r="H493" s="7">
        <f t="shared" si="150"/>
        <v>0</v>
      </c>
      <c r="L493" s="2">
        <f t="shared" si="165"/>
        <v>491</v>
      </c>
      <c r="M493">
        <f t="shared" si="151"/>
        <v>7</v>
      </c>
      <c r="N493" s="2">
        <f t="shared" si="152"/>
        <v>367</v>
      </c>
      <c r="O493" s="2">
        <f t="shared" si="153"/>
        <v>367</v>
      </c>
      <c r="P493" s="6" t="b">
        <f t="shared" si="154"/>
        <v>1</v>
      </c>
      <c r="Q493" s="6">
        <f>IF(OR(M493=6,M493=7),0,IF(NOT(P493),0,IF(L493&lt;=$L$1,HLOOKUP(M493,Ouderschapsverlof!$S$40:$W$43,3,FALSE),0)))</f>
        <v>0</v>
      </c>
      <c r="R493" s="6">
        <f>IF(OR(M493=6,M493=7),0,IF(NOT(P493),IF(L493&lt;=$L$1,HLOOKUP(M493,Ouderschapsverlof!$S$40:$W$43,3,FALSE),0),0))</f>
        <v>0</v>
      </c>
      <c r="T493" s="2">
        <f t="shared" si="166"/>
        <v>491</v>
      </c>
      <c r="U493">
        <f t="shared" si="155"/>
        <v>7</v>
      </c>
      <c r="V493" s="2">
        <f t="shared" si="156"/>
        <v>367</v>
      </c>
      <c r="W493" s="2">
        <f t="shared" si="157"/>
        <v>367</v>
      </c>
      <c r="X493" s="6" t="b">
        <f t="shared" si="158"/>
        <v>1</v>
      </c>
      <c r="Y493" s="6">
        <f>IF(OR(U493=6,U493=7),0,IF(NOT(X493),0,IF(T493&lt;=$T$1,HLOOKUP(U493,Ouderschapsverlof!$S$55:$W$57,3,FALSE),0)))</f>
        <v>0</v>
      </c>
      <c r="Z493" s="6">
        <f>IF(OR(U493=6,U493=7),0,IF(NOT(X493),IF(T493&lt;=$T$1,HLOOKUP(U493,Ouderschapsverlof!$S$55:$W$57,3,FALSE),0),0))</f>
        <v>0</v>
      </c>
      <c r="AB493" s="2">
        <f t="shared" si="167"/>
        <v>491</v>
      </c>
      <c r="AC493">
        <f t="shared" si="159"/>
        <v>7</v>
      </c>
      <c r="AD493" s="2">
        <f t="shared" si="160"/>
        <v>367</v>
      </c>
      <c r="AE493" s="2">
        <f t="shared" si="161"/>
        <v>367</v>
      </c>
      <c r="AF493" s="6" t="b">
        <f t="shared" si="162"/>
        <v>1</v>
      </c>
      <c r="AG493" s="6">
        <f>IF(OR(AC493=6,AC493=7),0,IF(NOT(AF493),0,IF(AB493&lt;=$AB$1,HLOOKUP(AC493,Ouderschapsverlof!$S$67:$W$69,3,FALSE),0)))</f>
        <v>0</v>
      </c>
      <c r="AH493" s="6">
        <f>IF(OR(AC493=6,AC493=7),0,IF(NOT(AF493),IF(AB493&lt;=$AB$1,HLOOKUP(AC493,Ouderschapsverlof!$S$67:$W$69,3,FALSE),0),0))</f>
        <v>0</v>
      </c>
    </row>
    <row r="494" spans="1:34" x14ac:dyDescent="0.3">
      <c r="A494" s="2">
        <f t="shared" si="163"/>
        <v>492</v>
      </c>
      <c r="B494">
        <f t="shared" si="164"/>
        <v>1</v>
      </c>
      <c r="C494" s="2">
        <f t="shared" si="147"/>
        <v>367</v>
      </c>
      <c r="D494" s="2">
        <f t="shared" si="148"/>
        <v>367</v>
      </c>
      <c r="E494" s="6" t="b">
        <f t="shared" si="149"/>
        <v>1</v>
      </c>
      <c r="F494" s="6">
        <f>IF(OR(B494=6,B494=7),0,IF(NOT(E494),0,IF(A494&lt;=$A$1,HLOOKUP(B494,Ouderschapsverlof!$S$28:$W$30,3,FALSE),0)))</f>
        <v>0</v>
      </c>
      <c r="G494" s="6">
        <f>IF(OR(B494=6,B494=7),0,IF(NOT(E494),IF(A494&lt;=$A$1,HLOOKUP(B494,Ouderschapsverlof!$S$28:$W$30,3,FALSE),0),0))</f>
        <v>0</v>
      </c>
      <c r="H494" s="7">
        <f t="shared" si="150"/>
        <v>0</v>
      </c>
      <c r="L494" s="2">
        <f t="shared" si="165"/>
        <v>492</v>
      </c>
      <c r="M494">
        <f t="shared" si="151"/>
        <v>1</v>
      </c>
      <c r="N494" s="2">
        <f t="shared" si="152"/>
        <v>367</v>
      </c>
      <c r="O494" s="2">
        <f t="shared" si="153"/>
        <v>367</v>
      </c>
      <c r="P494" s="6" t="b">
        <f t="shared" si="154"/>
        <v>1</v>
      </c>
      <c r="Q494" s="6">
        <f>IF(OR(M494=6,M494=7),0,IF(NOT(P494),0,IF(L494&lt;=$L$1,HLOOKUP(M494,Ouderschapsverlof!$S$40:$W$43,3,FALSE),0)))</f>
        <v>0</v>
      </c>
      <c r="R494" s="6">
        <f>IF(OR(M494=6,M494=7),0,IF(NOT(P494),IF(L494&lt;=$L$1,HLOOKUP(M494,Ouderschapsverlof!$S$40:$W$43,3,FALSE),0),0))</f>
        <v>0</v>
      </c>
      <c r="T494" s="2">
        <f t="shared" si="166"/>
        <v>492</v>
      </c>
      <c r="U494">
        <f t="shared" si="155"/>
        <v>1</v>
      </c>
      <c r="V494" s="2">
        <f t="shared" si="156"/>
        <v>367</v>
      </c>
      <c r="W494" s="2">
        <f t="shared" si="157"/>
        <v>367</v>
      </c>
      <c r="X494" s="6" t="b">
        <f t="shared" si="158"/>
        <v>1</v>
      </c>
      <c r="Y494" s="6">
        <f>IF(OR(U494=6,U494=7),0,IF(NOT(X494),0,IF(T494&lt;=$T$1,HLOOKUP(U494,Ouderschapsverlof!$S$55:$W$57,3,FALSE),0)))</f>
        <v>0</v>
      </c>
      <c r="Z494" s="6">
        <f>IF(OR(U494=6,U494=7),0,IF(NOT(X494),IF(T494&lt;=$T$1,HLOOKUP(U494,Ouderschapsverlof!$S$55:$W$57,3,FALSE),0),0))</f>
        <v>0</v>
      </c>
      <c r="AB494" s="2">
        <f t="shared" si="167"/>
        <v>492</v>
      </c>
      <c r="AC494">
        <f t="shared" si="159"/>
        <v>1</v>
      </c>
      <c r="AD494" s="2">
        <f t="shared" si="160"/>
        <v>367</v>
      </c>
      <c r="AE494" s="2">
        <f t="shared" si="161"/>
        <v>367</v>
      </c>
      <c r="AF494" s="6" t="b">
        <f t="shared" si="162"/>
        <v>1</v>
      </c>
      <c r="AG494" s="6">
        <f>IF(OR(AC494=6,AC494=7),0,IF(NOT(AF494),0,IF(AB494&lt;=$AB$1,HLOOKUP(AC494,Ouderschapsverlof!$S$67:$W$69,3,FALSE),0)))</f>
        <v>0</v>
      </c>
      <c r="AH494" s="6">
        <f>IF(OR(AC494=6,AC494=7),0,IF(NOT(AF494),IF(AB494&lt;=$AB$1,HLOOKUP(AC494,Ouderschapsverlof!$S$67:$W$69,3,FALSE),0),0))</f>
        <v>0</v>
      </c>
    </row>
    <row r="495" spans="1:34" x14ac:dyDescent="0.3">
      <c r="A495" s="2">
        <f t="shared" si="163"/>
        <v>493</v>
      </c>
      <c r="B495">
        <f t="shared" si="164"/>
        <v>2</v>
      </c>
      <c r="C495" s="2">
        <f t="shared" si="147"/>
        <v>367</v>
      </c>
      <c r="D495" s="2">
        <f t="shared" si="148"/>
        <v>367</v>
      </c>
      <c r="E495" s="6" t="b">
        <f t="shared" si="149"/>
        <v>1</v>
      </c>
      <c r="F495" s="6">
        <f>IF(OR(B495=6,B495=7),0,IF(NOT(E495),0,IF(A495&lt;=$A$1,HLOOKUP(B495,Ouderschapsverlof!$S$28:$W$30,3,FALSE),0)))</f>
        <v>0</v>
      </c>
      <c r="G495" s="6">
        <f>IF(OR(B495=6,B495=7),0,IF(NOT(E495),IF(A495&lt;=$A$1,HLOOKUP(B495,Ouderschapsverlof!$S$28:$W$30,3,FALSE),0),0))</f>
        <v>0</v>
      </c>
      <c r="H495" s="7">
        <f t="shared" si="150"/>
        <v>0</v>
      </c>
      <c r="L495" s="2">
        <f t="shared" si="165"/>
        <v>493</v>
      </c>
      <c r="M495">
        <f t="shared" si="151"/>
        <v>2</v>
      </c>
      <c r="N495" s="2">
        <f t="shared" si="152"/>
        <v>367</v>
      </c>
      <c r="O495" s="2">
        <f t="shared" si="153"/>
        <v>367</v>
      </c>
      <c r="P495" s="6" t="b">
        <f t="shared" si="154"/>
        <v>1</v>
      </c>
      <c r="Q495" s="6">
        <f>IF(OR(M495=6,M495=7),0,IF(NOT(P495),0,IF(L495&lt;=$L$1,HLOOKUP(M495,Ouderschapsverlof!$S$40:$W$43,3,FALSE),0)))</f>
        <v>0</v>
      </c>
      <c r="R495" s="6">
        <f>IF(OR(M495=6,M495=7),0,IF(NOT(P495),IF(L495&lt;=$L$1,HLOOKUP(M495,Ouderschapsverlof!$S$40:$W$43,3,FALSE),0),0))</f>
        <v>0</v>
      </c>
      <c r="T495" s="2">
        <f t="shared" si="166"/>
        <v>493</v>
      </c>
      <c r="U495">
        <f t="shared" si="155"/>
        <v>2</v>
      </c>
      <c r="V495" s="2">
        <f t="shared" si="156"/>
        <v>367</v>
      </c>
      <c r="W495" s="2">
        <f t="shared" si="157"/>
        <v>367</v>
      </c>
      <c r="X495" s="6" t="b">
        <f t="shared" si="158"/>
        <v>1</v>
      </c>
      <c r="Y495" s="6">
        <f>IF(OR(U495=6,U495=7),0,IF(NOT(X495),0,IF(T495&lt;=$T$1,HLOOKUP(U495,Ouderschapsverlof!$S$55:$W$57,3,FALSE),0)))</f>
        <v>0</v>
      </c>
      <c r="Z495" s="6">
        <f>IF(OR(U495=6,U495=7),0,IF(NOT(X495),IF(T495&lt;=$T$1,HLOOKUP(U495,Ouderschapsverlof!$S$55:$W$57,3,FALSE),0),0))</f>
        <v>0</v>
      </c>
      <c r="AB495" s="2">
        <f t="shared" si="167"/>
        <v>493</v>
      </c>
      <c r="AC495">
        <f t="shared" si="159"/>
        <v>2</v>
      </c>
      <c r="AD495" s="2">
        <f t="shared" si="160"/>
        <v>367</v>
      </c>
      <c r="AE495" s="2">
        <f t="shared" si="161"/>
        <v>367</v>
      </c>
      <c r="AF495" s="6" t="b">
        <f t="shared" si="162"/>
        <v>1</v>
      </c>
      <c r="AG495" s="6">
        <f>IF(OR(AC495=6,AC495=7),0,IF(NOT(AF495),0,IF(AB495&lt;=$AB$1,HLOOKUP(AC495,Ouderschapsverlof!$S$67:$W$69,3,FALSE),0)))</f>
        <v>0</v>
      </c>
      <c r="AH495" s="6">
        <f>IF(OR(AC495=6,AC495=7),0,IF(NOT(AF495),IF(AB495&lt;=$AB$1,HLOOKUP(AC495,Ouderschapsverlof!$S$67:$W$69,3,FALSE),0),0))</f>
        <v>0</v>
      </c>
    </row>
    <row r="496" spans="1:34" x14ac:dyDescent="0.3">
      <c r="A496" s="2">
        <f t="shared" si="163"/>
        <v>494</v>
      </c>
      <c r="B496">
        <f t="shared" si="164"/>
        <v>3</v>
      </c>
      <c r="C496" s="2">
        <f t="shared" si="147"/>
        <v>367</v>
      </c>
      <c r="D496" s="2">
        <f t="shared" si="148"/>
        <v>367</v>
      </c>
      <c r="E496" s="6" t="b">
        <f t="shared" si="149"/>
        <v>1</v>
      </c>
      <c r="F496" s="6">
        <f>IF(OR(B496=6,B496=7),0,IF(NOT(E496),0,IF(A496&lt;=$A$1,HLOOKUP(B496,Ouderschapsverlof!$S$28:$W$30,3,FALSE),0)))</f>
        <v>0</v>
      </c>
      <c r="G496" s="6">
        <f>IF(OR(B496=6,B496=7),0,IF(NOT(E496),IF(A496&lt;=$A$1,HLOOKUP(B496,Ouderschapsverlof!$S$28:$W$30,3,FALSE),0),0))</f>
        <v>0</v>
      </c>
      <c r="H496" s="7">
        <f t="shared" si="150"/>
        <v>0</v>
      </c>
      <c r="L496" s="2">
        <f t="shared" si="165"/>
        <v>494</v>
      </c>
      <c r="M496">
        <f t="shared" si="151"/>
        <v>3</v>
      </c>
      <c r="N496" s="2">
        <f t="shared" si="152"/>
        <v>367</v>
      </c>
      <c r="O496" s="2">
        <f t="shared" si="153"/>
        <v>367</v>
      </c>
      <c r="P496" s="6" t="b">
        <f t="shared" si="154"/>
        <v>1</v>
      </c>
      <c r="Q496" s="6">
        <f>IF(OR(M496=6,M496=7),0,IF(NOT(P496),0,IF(L496&lt;=$L$1,HLOOKUP(M496,Ouderschapsverlof!$S$40:$W$43,3,FALSE),0)))</f>
        <v>0</v>
      </c>
      <c r="R496" s="6">
        <f>IF(OR(M496=6,M496=7),0,IF(NOT(P496),IF(L496&lt;=$L$1,HLOOKUP(M496,Ouderschapsverlof!$S$40:$W$43,3,FALSE),0),0))</f>
        <v>0</v>
      </c>
      <c r="T496" s="2">
        <f t="shared" si="166"/>
        <v>494</v>
      </c>
      <c r="U496">
        <f t="shared" si="155"/>
        <v>3</v>
      </c>
      <c r="V496" s="2">
        <f t="shared" si="156"/>
        <v>367</v>
      </c>
      <c r="W496" s="2">
        <f t="shared" si="157"/>
        <v>367</v>
      </c>
      <c r="X496" s="6" t="b">
        <f t="shared" si="158"/>
        <v>1</v>
      </c>
      <c r="Y496" s="6">
        <f>IF(OR(U496=6,U496=7),0,IF(NOT(X496),0,IF(T496&lt;=$T$1,HLOOKUP(U496,Ouderschapsverlof!$S$55:$W$57,3,FALSE),0)))</f>
        <v>0</v>
      </c>
      <c r="Z496" s="6">
        <f>IF(OR(U496=6,U496=7),0,IF(NOT(X496),IF(T496&lt;=$T$1,HLOOKUP(U496,Ouderschapsverlof!$S$55:$W$57,3,FALSE),0),0))</f>
        <v>0</v>
      </c>
      <c r="AB496" s="2">
        <f t="shared" si="167"/>
        <v>494</v>
      </c>
      <c r="AC496">
        <f t="shared" si="159"/>
        <v>3</v>
      </c>
      <c r="AD496" s="2">
        <f t="shared" si="160"/>
        <v>367</v>
      </c>
      <c r="AE496" s="2">
        <f t="shared" si="161"/>
        <v>367</v>
      </c>
      <c r="AF496" s="6" t="b">
        <f t="shared" si="162"/>
        <v>1</v>
      </c>
      <c r="AG496" s="6">
        <f>IF(OR(AC496=6,AC496=7),0,IF(NOT(AF496),0,IF(AB496&lt;=$AB$1,HLOOKUP(AC496,Ouderschapsverlof!$S$67:$W$69,3,FALSE),0)))</f>
        <v>0</v>
      </c>
      <c r="AH496" s="6">
        <f>IF(OR(AC496=6,AC496=7),0,IF(NOT(AF496),IF(AB496&lt;=$AB$1,HLOOKUP(AC496,Ouderschapsverlof!$S$67:$W$69,3,FALSE),0),0))</f>
        <v>0</v>
      </c>
    </row>
    <row r="497" spans="1:34" x14ac:dyDescent="0.3">
      <c r="A497" s="2">
        <f t="shared" si="163"/>
        <v>495</v>
      </c>
      <c r="B497">
        <f t="shared" si="164"/>
        <v>4</v>
      </c>
      <c r="C497" s="2">
        <f t="shared" si="147"/>
        <v>367</v>
      </c>
      <c r="D497" s="2">
        <f t="shared" si="148"/>
        <v>367</v>
      </c>
      <c r="E497" s="6" t="b">
        <f t="shared" si="149"/>
        <v>1</v>
      </c>
      <c r="F497" s="6">
        <f>IF(OR(B497=6,B497=7),0,IF(NOT(E497),0,IF(A497&lt;=$A$1,HLOOKUP(B497,Ouderschapsverlof!$S$28:$W$30,3,FALSE),0)))</f>
        <v>0</v>
      </c>
      <c r="G497" s="6">
        <f>IF(OR(B497=6,B497=7),0,IF(NOT(E497),IF(A497&lt;=$A$1,HLOOKUP(B497,Ouderschapsverlof!$S$28:$W$30,3,FALSE),0),0))</f>
        <v>0</v>
      </c>
      <c r="H497" s="7">
        <f t="shared" si="150"/>
        <v>0</v>
      </c>
      <c r="L497" s="2">
        <f t="shared" si="165"/>
        <v>495</v>
      </c>
      <c r="M497">
        <f t="shared" si="151"/>
        <v>4</v>
      </c>
      <c r="N497" s="2">
        <f t="shared" si="152"/>
        <v>367</v>
      </c>
      <c r="O497" s="2">
        <f t="shared" si="153"/>
        <v>367</v>
      </c>
      <c r="P497" s="6" t="b">
        <f t="shared" si="154"/>
        <v>1</v>
      </c>
      <c r="Q497" s="6">
        <f>IF(OR(M497=6,M497=7),0,IF(NOT(P497),0,IF(L497&lt;=$L$1,HLOOKUP(M497,Ouderschapsverlof!$S$40:$W$43,3,FALSE),0)))</f>
        <v>0</v>
      </c>
      <c r="R497" s="6">
        <f>IF(OR(M497=6,M497=7),0,IF(NOT(P497),IF(L497&lt;=$L$1,HLOOKUP(M497,Ouderschapsverlof!$S$40:$W$43,3,FALSE),0),0))</f>
        <v>0</v>
      </c>
      <c r="T497" s="2">
        <f t="shared" si="166"/>
        <v>495</v>
      </c>
      <c r="U497">
        <f t="shared" si="155"/>
        <v>4</v>
      </c>
      <c r="V497" s="2">
        <f t="shared" si="156"/>
        <v>367</v>
      </c>
      <c r="W497" s="2">
        <f t="shared" si="157"/>
        <v>367</v>
      </c>
      <c r="X497" s="6" t="b">
        <f t="shared" si="158"/>
        <v>1</v>
      </c>
      <c r="Y497" s="6">
        <f>IF(OR(U497=6,U497=7),0,IF(NOT(X497),0,IF(T497&lt;=$T$1,HLOOKUP(U497,Ouderschapsverlof!$S$55:$W$57,3,FALSE),0)))</f>
        <v>0</v>
      </c>
      <c r="Z497" s="6">
        <f>IF(OR(U497=6,U497=7),0,IF(NOT(X497),IF(T497&lt;=$T$1,HLOOKUP(U497,Ouderschapsverlof!$S$55:$W$57,3,FALSE),0),0))</f>
        <v>0</v>
      </c>
      <c r="AB497" s="2">
        <f t="shared" si="167"/>
        <v>495</v>
      </c>
      <c r="AC497">
        <f t="shared" si="159"/>
        <v>4</v>
      </c>
      <c r="AD497" s="2">
        <f t="shared" si="160"/>
        <v>367</v>
      </c>
      <c r="AE497" s="2">
        <f t="shared" si="161"/>
        <v>367</v>
      </c>
      <c r="AF497" s="6" t="b">
        <f t="shared" si="162"/>
        <v>1</v>
      </c>
      <c r="AG497" s="6">
        <f>IF(OR(AC497=6,AC497=7),0,IF(NOT(AF497),0,IF(AB497&lt;=$AB$1,HLOOKUP(AC497,Ouderschapsverlof!$S$67:$W$69,3,FALSE),0)))</f>
        <v>0</v>
      </c>
      <c r="AH497" s="6">
        <f>IF(OR(AC497=6,AC497=7),0,IF(NOT(AF497),IF(AB497&lt;=$AB$1,HLOOKUP(AC497,Ouderschapsverlof!$S$67:$W$69,3,FALSE),0),0))</f>
        <v>0</v>
      </c>
    </row>
    <row r="498" spans="1:34" x14ac:dyDescent="0.3">
      <c r="A498" s="2">
        <f t="shared" si="163"/>
        <v>496</v>
      </c>
      <c r="B498">
        <f t="shared" si="164"/>
        <v>5</v>
      </c>
      <c r="C498" s="2">
        <f t="shared" si="147"/>
        <v>367</v>
      </c>
      <c r="D498" s="2">
        <f t="shared" si="148"/>
        <v>367</v>
      </c>
      <c r="E498" s="6" t="b">
        <f t="shared" si="149"/>
        <v>1</v>
      </c>
      <c r="F498" s="6">
        <f>IF(OR(B498=6,B498=7),0,IF(NOT(E498),0,IF(A498&lt;=$A$1,HLOOKUP(B498,Ouderschapsverlof!$S$28:$W$30,3,FALSE),0)))</f>
        <v>0</v>
      </c>
      <c r="G498" s="6">
        <f>IF(OR(B498=6,B498=7),0,IF(NOT(E498),IF(A498&lt;=$A$1,HLOOKUP(B498,Ouderschapsverlof!$S$28:$W$30,3,FALSE),0),0))</f>
        <v>0</v>
      </c>
      <c r="H498" s="7">
        <f t="shared" si="150"/>
        <v>0</v>
      </c>
      <c r="L498" s="2">
        <f t="shared" si="165"/>
        <v>496</v>
      </c>
      <c r="M498">
        <f t="shared" si="151"/>
        <v>5</v>
      </c>
      <c r="N498" s="2">
        <f t="shared" si="152"/>
        <v>367</v>
      </c>
      <c r="O498" s="2">
        <f t="shared" si="153"/>
        <v>367</v>
      </c>
      <c r="P498" s="6" t="b">
        <f t="shared" si="154"/>
        <v>1</v>
      </c>
      <c r="Q498" s="6">
        <f>IF(OR(M498=6,M498=7),0,IF(NOT(P498),0,IF(L498&lt;=$L$1,HLOOKUP(M498,Ouderschapsverlof!$S$40:$W$43,3,FALSE),0)))</f>
        <v>0</v>
      </c>
      <c r="R498" s="6">
        <f>IF(OR(M498=6,M498=7),0,IF(NOT(P498),IF(L498&lt;=$L$1,HLOOKUP(M498,Ouderschapsverlof!$S$40:$W$43,3,FALSE),0),0))</f>
        <v>0</v>
      </c>
      <c r="T498" s="2">
        <f t="shared" si="166"/>
        <v>496</v>
      </c>
      <c r="U498">
        <f t="shared" si="155"/>
        <v>5</v>
      </c>
      <c r="V498" s="2">
        <f t="shared" si="156"/>
        <v>367</v>
      </c>
      <c r="W498" s="2">
        <f t="shared" si="157"/>
        <v>367</v>
      </c>
      <c r="X498" s="6" t="b">
        <f t="shared" si="158"/>
        <v>1</v>
      </c>
      <c r="Y498" s="6">
        <f>IF(OR(U498=6,U498=7),0,IF(NOT(X498),0,IF(T498&lt;=$T$1,HLOOKUP(U498,Ouderschapsverlof!$S$55:$W$57,3,FALSE),0)))</f>
        <v>0</v>
      </c>
      <c r="Z498" s="6">
        <f>IF(OR(U498=6,U498=7),0,IF(NOT(X498),IF(T498&lt;=$T$1,HLOOKUP(U498,Ouderschapsverlof!$S$55:$W$57,3,FALSE),0),0))</f>
        <v>0</v>
      </c>
      <c r="AB498" s="2">
        <f t="shared" si="167"/>
        <v>496</v>
      </c>
      <c r="AC498">
        <f t="shared" si="159"/>
        <v>5</v>
      </c>
      <c r="AD498" s="2">
        <f t="shared" si="160"/>
        <v>367</v>
      </c>
      <c r="AE498" s="2">
        <f t="shared" si="161"/>
        <v>367</v>
      </c>
      <c r="AF498" s="6" t="b">
        <f t="shared" si="162"/>
        <v>1</v>
      </c>
      <c r="AG498" s="6">
        <f>IF(OR(AC498=6,AC498=7),0,IF(NOT(AF498),0,IF(AB498&lt;=$AB$1,HLOOKUP(AC498,Ouderschapsverlof!$S$67:$W$69,3,FALSE),0)))</f>
        <v>0</v>
      </c>
      <c r="AH498" s="6">
        <f>IF(OR(AC498=6,AC498=7),0,IF(NOT(AF498),IF(AB498&lt;=$AB$1,HLOOKUP(AC498,Ouderschapsverlof!$S$67:$W$69,3,FALSE),0),0))</f>
        <v>0</v>
      </c>
    </row>
    <row r="499" spans="1:34" x14ac:dyDescent="0.3">
      <c r="A499" s="2">
        <f t="shared" si="163"/>
        <v>497</v>
      </c>
      <c r="B499">
        <f t="shared" si="164"/>
        <v>6</v>
      </c>
      <c r="C499" s="2">
        <f t="shared" si="147"/>
        <v>367</v>
      </c>
      <c r="D499" s="2">
        <f t="shared" si="148"/>
        <v>367</v>
      </c>
      <c r="E499" s="6" t="b">
        <f t="shared" si="149"/>
        <v>1</v>
      </c>
      <c r="F499" s="6">
        <f>IF(OR(B499=6,B499=7),0,IF(NOT(E499),0,IF(A499&lt;=$A$1,HLOOKUP(B499,Ouderschapsverlof!$S$28:$W$30,3,FALSE),0)))</f>
        <v>0</v>
      </c>
      <c r="G499" s="6">
        <f>IF(OR(B499=6,B499=7),0,IF(NOT(E499),IF(A499&lt;=$A$1,HLOOKUP(B499,Ouderschapsverlof!$S$28:$W$30,3,FALSE),0),0))</f>
        <v>0</v>
      </c>
      <c r="H499" s="7">
        <f t="shared" si="150"/>
        <v>0</v>
      </c>
      <c r="L499" s="2">
        <f t="shared" si="165"/>
        <v>497</v>
      </c>
      <c r="M499">
        <f t="shared" si="151"/>
        <v>6</v>
      </c>
      <c r="N499" s="2">
        <f t="shared" si="152"/>
        <v>367</v>
      </c>
      <c r="O499" s="2">
        <f t="shared" si="153"/>
        <v>367</v>
      </c>
      <c r="P499" s="6" t="b">
        <f t="shared" si="154"/>
        <v>1</v>
      </c>
      <c r="Q499" s="6">
        <f>IF(OR(M499=6,M499=7),0,IF(NOT(P499),0,IF(L499&lt;=$L$1,HLOOKUP(M499,Ouderschapsverlof!$S$40:$W$43,3,FALSE),0)))</f>
        <v>0</v>
      </c>
      <c r="R499" s="6">
        <f>IF(OR(M499=6,M499=7),0,IF(NOT(P499),IF(L499&lt;=$L$1,HLOOKUP(M499,Ouderschapsverlof!$S$40:$W$43,3,FALSE),0),0))</f>
        <v>0</v>
      </c>
      <c r="T499" s="2">
        <f t="shared" si="166"/>
        <v>497</v>
      </c>
      <c r="U499">
        <f t="shared" si="155"/>
        <v>6</v>
      </c>
      <c r="V499" s="2">
        <f t="shared" si="156"/>
        <v>367</v>
      </c>
      <c r="W499" s="2">
        <f t="shared" si="157"/>
        <v>367</v>
      </c>
      <c r="X499" s="6" t="b">
        <f t="shared" si="158"/>
        <v>1</v>
      </c>
      <c r="Y499" s="6">
        <f>IF(OR(U499=6,U499=7),0,IF(NOT(X499),0,IF(T499&lt;=$T$1,HLOOKUP(U499,Ouderschapsverlof!$S$55:$W$57,3,FALSE),0)))</f>
        <v>0</v>
      </c>
      <c r="Z499" s="6">
        <f>IF(OR(U499=6,U499=7),0,IF(NOT(X499),IF(T499&lt;=$T$1,HLOOKUP(U499,Ouderschapsverlof!$S$55:$W$57,3,FALSE),0),0))</f>
        <v>0</v>
      </c>
      <c r="AB499" s="2">
        <f t="shared" si="167"/>
        <v>497</v>
      </c>
      <c r="AC499">
        <f t="shared" si="159"/>
        <v>6</v>
      </c>
      <c r="AD499" s="2">
        <f t="shared" si="160"/>
        <v>367</v>
      </c>
      <c r="AE499" s="2">
        <f t="shared" si="161"/>
        <v>367</v>
      </c>
      <c r="AF499" s="6" t="b">
        <f t="shared" si="162"/>
        <v>1</v>
      </c>
      <c r="AG499" s="6">
        <f>IF(OR(AC499=6,AC499=7),0,IF(NOT(AF499),0,IF(AB499&lt;=$AB$1,HLOOKUP(AC499,Ouderschapsverlof!$S$67:$W$69,3,FALSE),0)))</f>
        <v>0</v>
      </c>
      <c r="AH499" s="6">
        <f>IF(OR(AC499=6,AC499=7),0,IF(NOT(AF499),IF(AB499&lt;=$AB$1,HLOOKUP(AC499,Ouderschapsverlof!$S$67:$W$69,3,FALSE),0),0))</f>
        <v>0</v>
      </c>
    </row>
    <row r="500" spans="1:34" x14ac:dyDescent="0.3">
      <c r="A500" s="2">
        <f t="shared" si="163"/>
        <v>498</v>
      </c>
      <c r="B500">
        <f t="shared" si="164"/>
        <v>7</v>
      </c>
      <c r="C500" s="2">
        <f t="shared" si="147"/>
        <v>367</v>
      </c>
      <c r="D500" s="2">
        <f t="shared" si="148"/>
        <v>367</v>
      </c>
      <c r="E500" s="6" t="b">
        <f t="shared" si="149"/>
        <v>1</v>
      </c>
      <c r="F500" s="6">
        <f>IF(OR(B500=6,B500=7),0,IF(NOT(E500),0,IF(A500&lt;=$A$1,HLOOKUP(B500,Ouderschapsverlof!$S$28:$W$30,3,FALSE),0)))</f>
        <v>0</v>
      </c>
      <c r="G500" s="6">
        <f>IF(OR(B500=6,B500=7),0,IF(NOT(E500),IF(A500&lt;=$A$1,HLOOKUP(B500,Ouderschapsverlof!$S$28:$W$30,3,FALSE),0),0))</f>
        <v>0</v>
      </c>
      <c r="H500" s="7">
        <f t="shared" si="150"/>
        <v>0</v>
      </c>
      <c r="L500" s="2">
        <f t="shared" si="165"/>
        <v>498</v>
      </c>
      <c r="M500">
        <f t="shared" si="151"/>
        <v>7</v>
      </c>
      <c r="N500" s="2">
        <f t="shared" si="152"/>
        <v>367</v>
      </c>
      <c r="O500" s="2">
        <f t="shared" si="153"/>
        <v>367</v>
      </c>
      <c r="P500" s="6" t="b">
        <f t="shared" si="154"/>
        <v>1</v>
      </c>
      <c r="Q500" s="6">
        <f>IF(OR(M500=6,M500=7),0,IF(NOT(P500),0,IF(L500&lt;=$L$1,HLOOKUP(M500,Ouderschapsverlof!$S$40:$W$43,3,FALSE),0)))</f>
        <v>0</v>
      </c>
      <c r="R500" s="6">
        <f>IF(OR(M500=6,M500=7),0,IF(NOT(P500),IF(L500&lt;=$L$1,HLOOKUP(M500,Ouderschapsverlof!$S$40:$W$43,3,FALSE),0),0))</f>
        <v>0</v>
      </c>
      <c r="T500" s="2">
        <f t="shared" si="166"/>
        <v>498</v>
      </c>
      <c r="U500">
        <f t="shared" si="155"/>
        <v>7</v>
      </c>
      <c r="V500" s="2">
        <f t="shared" si="156"/>
        <v>367</v>
      </c>
      <c r="W500" s="2">
        <f t="shared" si="157"/>
        <v>367</v>
      </c>
      <c r="X500" s="6" t="b">
        <f t="shared" si="158"/>
        <v>1</v>
      </c>
      <c r="Y500" s="6">
        <f>IF(OR(U500=6,U500=7),0,IF(NOT(X500),0,IF(T500&lt;=$T$1,HLOOKUP(U500,Ouderschapsverlof!$S$55:$W$57,3,FALSE),0)))</f>
        <v>0</v>
      </c>
      <c r="Z500" s="6">
        <f>IF(OR(U500=6,U500=7),0,IF(NOT(X500),IF(T500&lt;=$T$1,HLOOKUP(U500,Ouderschapsverlof!$S$55:$W$57,3,FALSE),0),0))</f>
        <v>0</v>
      </c>
      <c r="AB500" s="2">
        <f t="shared" si="167"/>
        <v>498</v>
      </c>
      <c r="AC500">
        <f t="shared" si="159"/>
        <v>7</v>
      </c>
      <c r="AD500" s="2">
        <f t="shared" si="160"/>
        <v>367</v>
      </c>
      <c r="AE500" s="2">
        <f t="shared" si="161"/>
        <v>367</v>
      </c>
      <c r="AF500" s="6" t="b">
        <f t="shared" si="162"/>
        <v>1</v>
      </c>
      <c r="AG500" s="6">
        <f>IF(OR(AC500=6,AC500=7),0,IF(NOT(AF500),0,IF(AB500&lt;=$AB$1,HLOOKUP(AC500,Ouderschapsverlof!$S$67:$W$69,3,FALSE),0)))</f>
        <v>0</v>
      </c>
      <c r="AH500" s="6">
        <f>IF(OR(AC500=6,AC500=7),0,IF(NOT(AF500),IF(AB500&lt;=$AB$1,HLOOKUP(AC500,Ouderschapsverlof!$S$67:$W$69,3,FALSE),0),0))</f>
        <v>0</v>
      </c>
    </row>
    <row r="501" spans="1:34" x14ac:dyDescent="0.3">
      <c r="A501" s="2">
        <f t="shared" si="163"/>
        <v>499</v>
      </c>
      <c r="B501">
        <f t="shared" si="164"/>
        <v>1</v>
      </c>
      <c r="C501" s="2">
        <f t="shared" si="147"/>
        <v>367</v>
      </c>
      <c r="D501" s="2">
        <f t="shared" si="148"/>
        <v>367</v>
      </c>
      <c r="E501" s="6" t="b">
        <f t="shared" si="149"/>
        <v>1</v>
      </c>
      <c r="F501" s="6">
        <f>IF(OR(B501=6,B501=7),0,IF(NOT(E501),0,IF(A501&lt;=$A$1,HLOOKUP(B501,Ouderschapsverlof!$S$28:$W$30,3,FALSE),0)))</f>
        <v>0</v>
      </c>
      <c r="G501" s="6">
        <f>IF(OR(B501=6,B501=7),0,IF(NOT(E501),IF(A501&lt;=$A$1,HLOOKUP(B501,Ouderschapsverlof!$S$28:$W$30,3,FALSE),0),0))</f>
        <v>0</v>
      </c>
      <c r="H501" s="7">
        <f t="shared" si="150"/>
        <v>0</v>
      </c>
      <c r="L501" s="2">
        <f t="shared" si="165"/>
        <v>499</v>
      </c>
      <c r="M501">
        <f t="shared" si="151"/>
        <v>1</v>
      </c>
      <c r="N501" s="2">
        <f t="shared" si="152"/>
        <v>367</v>
      </c>
      <c r="O501" s="2">
        <f t="shared" si="153"/>
        <v>367</v>
      </c>
      <c r="P501" s="6" t="b">
        <f t="shared" si="154"/>
        <v>1</v>
      </c>
      <c r="Q501" s="6">
        <f>IF(OR(M501=6,M501=7),0,IF(NOT(P501),0,IF(L501&lt;=$L$1,HLOOKUP(M501,Ouderschapsverlof!$S$40:$W$43,3,FALSE),0)))</f>
        <v>0</v>
      </c>
      <c r="R501" s="6">
        <f>IF(OR(M501=6,M501=7),0,IF(NOT(P501),IF(L501&lt;=$L$1,HLOOKUP(M501,Ouderschapsverlof!$S$40:$W$43,3,FALSE),0),0))</f>
        <v>0</v>
      </c>
      <c r="T501" s="2">
        <f t="shared" si="166"/>
        <v>499</v>
      </c>
      <c r="U501">
        <f t="shared" si="155"/>
        <v>1</v>
      </c>
      <c r="V501" s="2">
        <f t="shared" si="156"/>
        <v>367</v>
      </c>
      <c r="W501" s="2">
        <f t="shared" si="157"/>
        <v>367</v>
      </c>
      <c r="X501" s="6" t="b">
        <f t="shared" si="158"/>
        <v>1</v>
      </c>
      <c r="Y501" s="6">
        <f>IF(OR(U501=6,U501=7),0,IF(NOT(X501),0,IF(T501&lt;=$T$1,HLOOKUP(U501,Ouderschapsverlof!$S$55:$W$57,3,FALSE),0)))</f>
        <v>0</v>
      </c>
      <c r="Z501" s="6">
        <f>IF(OR(U501=6,U501=7),0,IF(NOT(X501),IF(T501&lt;=$T$1,HLOOKUP(U501,Ouderschapsverlof!$S$55:$W$57,3,FALSE),0),0))</f>
        <v>0</v>
      </c>
      <c r="AB501" s="2">
        <f t="shared" si="167"/>
        <v>499</v>
      </c>
      <c r="AC501">
        <f t="shared" si="159"/>
        <v>1</v>
      </c>
      <c r="AD501" s="2">
        <f t="shared" si="160"/>
        <v>367</v>
      </c>
      <c r="AE501" s="2">
        <f t="shared" si="161"/>
        <v>367</v>
      </c>
      <c r="AF501" s="6" t="b">
        <f t="shared" si="162"/>
        <v>1</v>
      </c>
      <c r="AG501" s="6">
        <f>IF(OR(AC501=6,AC501=7),0,IF(NOT(AF501),0,IF(AB501&lt;=$AB$1,HLOOKUP(AC501,Ouderschapsverlof!$S$67:$W$69,3,FALSE),0)))</f>
        <v>0</v>
      </c>
      <c r="AH501" s="6">
        <f>IF(OR(AC501=6,AC501=7),0,IF(NOT(AF501),IF(AB501&lt;=$AB$1,HLOOKUP(AC501,Ouderschapsverlof!$S$67:$W$69,3,FALSE),0),0))</f>
        <v>0</v>
      </c>
    </row>
    <row r="502" spans="1:34" x14ac:dyDescent="0.3">
      <c r="A502" s="2">
        <f t="shared" si="163"/>
        <v>500</v>
      </c>
      <c r="B502">
        <f t="shared" si="164"/>
        <v>2</v>
      </c>
      <c r="C502" s="2">
        <f t="shared" si="147"/>
        <v>367</v>
      </c>
      <c r="D502" s="2">
        <f t="shared" si="148"/>
        <v>367</v>
      </c>
      <c r="E502" s="6" t="b">
        <f t="shared" si="149"/>
        <v>1</v>
      </c>
      <c r="F502" s="6">
        <f>IF(OR(B502=6,B502=7),0,IF(NOT(E502),0,IF(A502&lt;=$A$1,HLOOKUP(B502,Ouderschapsverlof!$S$28:$W$30,3,FALSE),0)))</f>
        <v>0</v>
      </c>
      <c r="G502" s="6">
        <f>IF(OR(B502=6,B502=7),0,IF(NOT(E502),IF(A502&lt;=$A$1,HLOOKUP(B502,Ouderschapsverlof!$S$28:$W$30,3,FALSE),0),0))</f>
        <v>0</v>
      </c>
      <c r="H502" s="7">
        <f t="shared" si="150"/>
        <v>0</v>
      </c>
      <c r="L502" s="2">
        <f t="shared" si="165"/>
        <v>500</v>
      </c>
      <c r="M502">
        <f t="shared" si="151"/>
        <v>2</v>
      </c>
      <c r="N502" s="2">
        <f t="shared" si="152"/>
        <v>367</v>
      </c>
      <c r="O502" s="2">
        <f t="shared" si="153"/>
        <v>367</v>
      </c>
      <c r="P502" s="6" t="b">
        <f t="shared" si="154"/>
        <v>1</v>
      </c>
      <c r="Q502" s="6">
        <f>IF(OR(M502=6,M502=7),0,IF(NOT(P502),0,IF(L502&lt;=$L$1,HLOOKUP(M502,Ouderschapsverlof!$S$40:$W$43,3,FALSE),0)))</f>
        <v>0</v>
      </c>
      <c r="R502" s="6">
        <f>IF(OR(M502=6,M502=7),0,IF(NOT(P502),IF(L502&lt;=$L$1,HLOOKUP(M502,Ouderschapsverlof!$S$40:$W$43,3,FALSE),0),0))</f>
        <v>0</v>
      </c>
      <c r="T502" s="2">
        <f t="shared" si="166"/>
        <v>500</v>
      </c>
      <c r="U502">
        <f t="shared" si="155"/>
        <v>2</v>
      </c>
      <c r="V502" s="2">
        <f t="shared" si="156"/>
        <v>367</v>
      </c>
      <c r="W502" s="2">
        <f t="shared" si="157"/>
        <v>367</v>
      </c>
      <c r="X502" s="6" t="b">
        <f t="shared" si="158"/>
        <v>1</v>
      </c>
      <c r="Y502" s="6">
        <f>IF(OR(U502=6,U502=7),0,IF(NOT(X502),0,IF(T502&lt;=$T$1,HLOOKUP(U502,Ouderschapsverlof!$S$55:$W$57,3,FALSE),0)))</f>
        <v>0</v>
      </c>
      <c r="Z502" s="6">
        <f>IF(OR(U502=6,U502=7),0,IF(NOT(X502),IF(T502&lt;=$T$1,HLOOKUP(U502,Ouderschapsverlof!$S$55:$W$57,3,FALSE),0),0))</f>
        <v>0</v>
      </c>
      <c r="AB502" s="2">
        <f t="shared" si="167"/>
        <v>500</v>
      </c>
      <c r="AC502">
        <f t="shared" si="159"/>
        <v>2</v>
      </c>
      <c r="AD502" s="2">
        <f t="shared" si="160"/>
        <v>367</v>
      </c>
      <c r="AE502" s="2">
        <f t="shared" si="161"/>
        <v>367</v>
      </c>
      <c r="AF502" s="6" t="b">
        <f t="shared" si="162"/>
        <v>1</v>
      </c>
      <c r="AG502" s="6">
        <f>IF(OR(AC502=6,AC502=7),0,IF(NOT(AF502),0,IF(AB502&lt;=$AB$1,HLOOKUP(AC502,Ouderschapsverlof!$S$67:$W$69,3,FALSE),0)))</f>
        <v>0</v>
      </c>
      <c r="AH502" s="6">
        <f>IF(OR(AC502=6,AC502=7),0,IF(NOT(AF502),IF(AB502&lt;=$AB$1,HLOOKUP(AC502,Ouderschapsverlof!$S$67:$W$69,3,FALSE),0),0))</f>
        <v>0</v>
      </c>
    </row>
    <row r="503" spans="1:34" x14ac:dyDescent="0.3">
      <c r="A503" s="2">
        <f t="shared" si="163"/>
        <v>501</v>
      </c>
      <c r="B503">
        <f t="shared" si="164"/>
        <v>3</v>
      </c>
      <c r="C503" s="2">
        <f t="shared" si="147"/>
        <v>367</v>
      </c>
      <c r="D503" s="2">
        <f t="shared" si="148"/>
        <v>367</v>
      </c>
      <c r="E503" s="6" t="b">
        <f t="shared" si="149"/>
        <v>1</v>
      </c>
      <c r="F503" s="6">
        <f>IF(OR(B503=6,B503=7),0,IF(NOT(E503),0,IF(A503&lt;=$A$1,HLOOKUP(B503,Ouderschapsverlof!$S$28:$W$30,3,FALSE),0)))</f>
        <v>0</v>
      </c>
      <c r="G503" s="6">
        <f>IF(OR(B503=6,B503=7),0,IF(NOT(E503),IF(A503&lt;=$A$1,HLOOKUP(B503,Ouderschapsverlof!$S$28:$W$30,3,FALSE),0),0))</f>
        <v>0</v>
      </c>
      <c r="H503" s="7">
        <f t="shared" si="150"/>
        <v>0</v>
      </c>
      <c r="L503" s="2">
        <f t="shared" si="165"/>
        <v>501</v>
      </c>
      <c r="M503">
        <f t="shared" si="151"/>
        <v>3</v>
      </c>
      <c r="N503" s="2">
        <f t="shared" si="152"/>
        <v>367</v>
      </c>
      <c r="O503" s="2">
        <f t="shared" si="153"/>
        <v>367</v>
      </c>
      <c r="P503" s="6" t="b">
        <f t="shared" si="154"/>
        <v>1</v>
      </c>
      <c r="Q503" s="6">
        <f>IF(OR(M503=6,M503=7),0,IF(NOT(P503),0,IF(L503&lt;=$L$1,HLOOKUP(M503,Ouderschapsverlof!$S$40:$W$43,3,FALSE),0)))</f>
        <v>0</v>
      </c>
      <c r="R503" s="6">
        <f>IF(OR(M503=6,M503=7),0,IF(NOT(P503),IF(L503&lt;=$L$1,HLOOKUP(M503,Ouderschapsverlof!$S$40:$W$43,3,FALSE),0),0))</f>
        <v>0</v>
      </c>
      <c r="T503" s="2">
        <f t="shared" si="166"/>
        <v>501</v>
      </c>
      <c r="U503">
        <f t="shared" si="155"/>
        <v>3</v>
      </c>
      <c r="V503" s="2">
        <f t="shared" si="156"/>
        <v>367</v>
      </c>
      <c r="W503" s="2">
        <f t="shared" si="157"/>
        <v>367</v>
      </c>
      <c r="X503" s="6" t="b">
        <f t="shared" si="158"/>
        <v>1</v>
      </c>
      <c r="Y503" s="6">
        <f>IF(OR(U503=6,U503=7),0,IF(NOT(X503),0,IF(T503&lt;=$T$1,HLOOKUP(U503,Ouderschapsverlof!$S$55:$W$57,3,FALSE),0)))</f>
        <v>0</v>
      </c>
      <c r="Z503" s="6">
        <f>IF(OR(U503=6,U503=7),0,IF(NOT(X503),IF(T503&lt;=$T$1,HLOOKUP(U503,Ouderschapsverlof!$S$55:$W$57,3,FALSE),0),0))</f>
        <v>0</v>
      </c>
      <c r="AB503" s="2">
        <f t="shared" si="167"/>
        <v>501</v>
      </c>
      <c r="AC503">
        <f t="shared" si="159"/>
        <v>3</v>
      </c>
      <c r="AD503" s="2">
        <f t="shared" si="160"/>
        <v>367</v>
      </c>
      <c r="AE503" s="2">
        <f t="shared" si="161"/>
        <v>367</v>
      </c>
      <c r="AF503" s="6" t="b">
        <f t="shared" si="162"/>
        <v>1</v>
      </c>
      <c r="AG503" s="6">
        <f>IF(OR(AC503=6,AC503=7),0,IF(NOT(AF503),0,IF(AB503&lt;=$AB$1,HLOOKUP(AC503,Ouderschapsverlof!$S$67:$W$69,3,FALSE),0)))</f>
        <v>0</v>
      </c>
      <c r="AH503" s="6">
        <f>IF(OR(AC503=6,AC503=7),0,IF(NOT(AF503),IF(AB503&lt;=$AB$1,HLOOKUP(AC503,Ouderschapsverlof!$S$67:$W$69,3,FALSE),0),0))</f>
        <v>0</v>
      </c>
    </row>
    <row r="504" spans="1:34" x14ac:dyDescent="0.3">
      <c r="A504" s="2">
        <f t="shared" si="163"/>
        <v>502</v>
      </c>
      <c r="B504">
        <f t="shared" si="164"/>
        <v>4</v>
      </c>
      <c r="C504" s="2">
        <f t="shared" si="147"/>
        <v>367</v>
      </c>
      <c r="D504" s="2">
        <f t="shared" si="148"/>
        <v>367</v>
      </c>
      <c r="E504" s="6" t="b">
        <f t="shared" si="149"/>
        <v>1</v>
      </c>
      <c r="F504" s="6">
        <f>IF(OR(B504=6,B504=7),0,IF(NOT(E504),0,IF(A504&lt;=$A$1,HLOOKUP(B504,Ouderschapsverlof!$S$28:$W$30,3,FALSE),0)))</f>
        <v>0</v>
      </c>
      <c r="G504" s="6">
        <f>IF(OR(B504=6,B504=7),0,IF(NOT(E504),IF(A504&lt;=$A$1,HLOOKUP(B504,Ouderschapsverlof!$S$28:$W$30,3,FALSE),0),0))</f>
        <v>0</v>
      </c>
      <c r="H504" s="7">
        <f t="shared" si="150"/>
        <v>0</v>
      </c>
      <c r="L504" s="2">
        <f t="shared" si="165"/>
        <v>502</v>
      </c>
      <c r="M504">
        <f t="shared" si="151"/>
        <v>4</v>
      </c>
      <c r="N504" s="2">
        <f t="shared" si="152"/>
        <v>367</v>
      </c>
      <c r="O504" s="2">
        <f t="shared" si="153"/>
        <v>367</v>
      </c>
      <c r="P504" s="6" t="b">
        <f t="shared" si="154"/>
        <v>1</v>
      </c>
      <c r="Q504" s="6">
        <f>IF(OR(M504=6,M504=7),0,IF(NOT(P504),0,IF(L504&lt;=$L$1,HLOOKUP(M504,Ouderschapsverlof!$S$40:$W$43,3,FALSE),0)))</f>
        <v>0</v>
      </c>
      <c r="R504" s="6">
        <f>IF(OR(M504=6,M504=7),0,IF(NOT(P504),IF(L504&lt;=$L$1,HLOOKUP(M504,Ouderschapsverlof!$S$40:$W$43,3,FALSE),0),0))</f>
        <v>0</v>
      </c>
      <c r="T504" s="2">
        <f t="shared" si="166"/>
        <v>502</v>
      </c>
      <c r="U504">
        <f t="shared" si="155"/>
        <v>4</v>
      </c>
      <c r="V504" s="2">
        <f t="shared" si="156"/>
        <v>367</v>
      </c>
      <c r="W504" s="2">
        <f t="shared" si="157"/>
        <v>367</v>
      </c>
      <c r="X504" s="6" t="b">
        <f t="shared" si="158"/>
        <v>1</v>
      </c>
      <c r="Y504" s="6">
        <f>IF(OR(U504=6,U504=7),0,IF(NOT(X504),0,IF(T504&lt;=$T$1,HLOOKUP(U504,Ouderschapsverlof!$S$55:$W$57,3,FALSE),0)))</f>
        <v>0</v>
      </c>
      <c r="Z504" s="6">
        <f>IF(OR(U504=6,U504=7),0,IF(NOT(X504),IF(T504&lt;=$T$1,HLOOKUP(U504,Ouderschapsverlof!$S$55:$W$57,3,FALSE),0),0))</f>
        <v>0</v>
      </c>
      <c r="AB504" s="2">
        <f t="shared" si="167"/>
        <v>502</v>
      </c>
      <c r="AC504">
        <f t="shared" si="159"/>
        <v>4</v>
      </c>
      <c r="AD504" s="2">
        <f t="shared" si="160"/>
        <v>367</v>
      </c>
      <c r="AE504" s="2">
        <f t="shared" si="161"/>
        <v>367</v>
      </c>
      <c r="AF504" s="6" t="b">
        <f t="shared" si="162"/>
        <v>1</v>
      </c>
      <c r="AG504" s="6">
        <f>IF(OR(AC504=6,AC504=7),0,IF(NOT(AF504),0,IF(AB504&lt;=$AB$1,HLOOKUP(AC504,Ouderschapsverlof!$S$67:$W$69,3,FALSE),0)))</f>
        <v>0</v>
      </c>
      <c r="AH504" s="6">
        <f>IF(OR(AC504=6,AC504=7),0,IF(NOT(AF504),IF(AB504&lt;=$AB$1,HLOOKUP(AC504,Ouderschapsverlof!$S$67:$W$69,3,FALSE),0),0))</f>
        <v>0</v>
      </c>
    </row>
    <row r="505" spans="1:34" x14ac:dyDescent="0.3">
      <c r="A505" s="2">
        <f t="shared" si="163"/>
        <v>503</v>
      </c>
      <c r="B505">
        <f t="shared" si="164"/>
        <v>5</v>
      </c>
      <c r="C505" s="2">
        <f t="shared" si="147"/>
        <v>367</v>
      </c>
      <c r="D505" s="2">
        <f t="shared" si="148"/>
        <v>367</v>
      </c>
      <c r="E505" s="6" t="b">
        <f t="shared" si="149"/>
        <v>1</v>
      </c>
      <c r="F505" s="6">
        <f>IF(OR(B505=6,B505=7),0,IF(NOT(E505),0,IF(A505&lt;=$A$1,HLOOKUP(B505,Ouderschapsverlof!$S$28:$W$30,3,FALSE),0)))</f>
        <v>0</v>
      </c>
      <c r="G505" s="6">
        <f>IF(OR(B505=6,B505=7),0,IF(NOT(E505),IF(A505&lt;=$A$1,HLOOKUP(B505,Ouderschapsverlof!$S$28:$W$30,3,FALSE),0),0))</f>
        <v>0</v>
      </c>
      <c r="H505" s="7">
        <f t="shared" si="150"/>
        <v>0</v>
      </c>
      <c r="L505" s="2">
        <f t="shared" si="165"/>
        <v>503</v>
      </c>
      <c r="M505">
        <f t="shared" si="151"/>
        <v>5</v>
      </c>
      <c r="N505" s="2">
        <f t="shared" si="152"/>
        <v>367</v>
      </c>
      <c r="O505" s="2">
        <f t="shared" si="153"/>
        <v>367</v>
      </c>
      <c r="P505" s="6" t="b">
        <f t="shared" si="154"/>
        <v>1</v>
      </c>
      <c r="Q505" s="6">
        <f>IF(OR(M505=6,M505=7),0,IF(NOT(P505),0,IF(L505&lt;=$L$1,HLOOKUP(M505,Ouderschapsverlof!$S$40:$W$43,3,FALSE),0)))</f>
        <v>0</v>
      </c>
      <c r="R505" s="6">
        <f>IF(OR(M505=6,M505=7),0,IF(NOT(P505),IF(L505&lt;=$L$1,HLOOKUP(M505,Ouderschapsverlof!$S$40:$W$43,3,FALSE),0),0))</f>
        <v>0</v>
      </c>
      <c r="T505" s="2">
        <f t="shared" si="166"/>
        <v>503</v>
      </c>
      <c r="U505">
        <f t="shared" si="155"/>
        <v>5</v>
      </c>
      <c r="V505" s="2">
        <f t="shared" si="156"/>
        <v>367</v>
      </c>
      <c r="W505" s="2">
        <f t="shared" si="157"/>
        <v>367</v>
      </c>
      <c r="X505" s="6" t="b">
        <f t="shared" si="158"/>
        <v>1</v>
      </c>
      <c r="Y505" s="6">
        <f>IF(OR(U505=6,U505=7),0,IF(NOT(X505),0,IF(T505&lt;=$T$1,HLOOKUP(U505,Ouderschapsverlof!$S$55:$W$57,3,FALSE),0)))</f>
        <v>0</v>
      </c>
      <c r="Z505" s="6">
        <f>IF(OR(U505=6,U505=7),0,IF(NOT(X505),IF(T505&lt;=$T$1,HLOOKUP(U505,Ouderschapsverlof!$S$55:$W$57,3,FALSE),0),0))</f>
        <v>0</v>
      </c>
      <c r="AB505" s="2">
        <f t="shared" si="167"/>
        <v>503</v>
      </c>
      <c r="AC505">
        <f t="shared" si="159"/>
        <v>5</v>
      </c>
      <c r="AD505" s="2">
        <f t="shared" si="160"/>
        <v>367</v>
      </c>
      <c r="AE505" s="2">
        <f t="shared" si="161"/>
        <v>367</v>
      </c>
      <c r="AF505" s="6" t="b">
        <f t="shared" si="162"/>
        <v>1</v>
      </c>
      <c r="AG505" s="6">
        <f>IF(OR(AC505=6,AC505=7),0,IF(NOT(AF505),0,IF(AB505&lt;=$AB$1,HLOOKUP(AC505,Ouderschapsverlof!$S$67:$W$69,3,FALSE),0)))</f>
        <v>0</v>
      </c>
      <c r="AH505" s="6">
        <f>IF(OR(AC505=6,AC505=7),0,IF(NOT(AF505),IF(AB505&lt;=$AB$1,HLOOKUP(AC505,Ouderschapsverlof!$S$67:$W$69,3,FALSE),0),0))</f>
        <v>0</v>
      </c>
    </row>
    <row r="506" spans="1:34" x14ac:dyDescent="0.3">
      <c r="A506" s="2">
        <f t="shared" si="163"/>
        <v>504</v>
      </c>
      <c r="B506">
        <f t="shared" si="164"/>
        <v>6</v>
      </c>
      <c r="C506" s="2">
        <f t="shared" si="147"/>
        <v>367</v>
      </c>
      <c r="D506" s="2">
        <f t="shared" si="148"/>
        <v>367</v>
      </c>
      <c r="E506" s="6" t="b">
        <f t="shared" si="149"/>
        <v>1</v>
      </c>
      <c r="F506" s="6">
        <f>IF(OR(B506=6,B506=7),0,IF(NOT(E506),0,IF(A506&lt;=$A$1,HLOOKUP(B506,Ouderschapsverlof!$S$28:$W$30,3,FALSE),0)))</f>
        <v>0</v>
      </c>
      <c r="G506" s="6">
        <f>IF(OR(B506=6,B506=7),0,IF(NOT(E506),IF(A506&lt;=$A$1,HLOOKUP(B506,Ouderschapsverlof!$S$28:$W$30,3,FALSE),0),0))</f>
        <v>0</v>
      </c>
      <c r="H506" s="7">
        <f t="shared" si="150"/>
        <v>0</v>
      </c>
      <c r="L506" s="2">
        <f t="shared" si="165"/>
        <v>504</v>
      </c>
      <c r="M506">
        <f t="shared" si="151"/>
        <v>6</v>
      </c>
      <c r="N506" s="2">
        <f t="shared" si="152"/>
        <v>367</v>
      </c>
      <c r="O506" s="2">
        <f t="shared" si="153"/>
        <v>367</v>
      </c>
      <c r="P506" s="6" t="b">
        <f t="shared" si="154"/>
        <v>1</v>
      </c>
      <c r="Q506" s="6">
        <f>IF(OR(M506=6,M506=7),0,IF(NOT(P506),0,IF(L506&lt;=$L$1,HLOOKUP(M506,Ouderschapsverlof!$S$40:$W$43,3,FALSE),0)))</f>
        <v>0</v>
      </c>
      <c r="R506" s="6">
        <f>IF(OR(M506=6,M506=7),0,IF(NOT(P506),IF(L506&lt;=$L$1,HLOOKUP(M506,Ouderschapsverlof!$S$40:$W$43,3,FALSE),0),0))</f>
        <v>0</v>
      </c>
      <c r="T506" s="2">
        <f t="shared" si="166"/>
        <v>504</v>
      </c>
      <c r="U506">
        <f t="shared" si="155"/>
        <v>6</v>
      </c>
      <c r="V506" s="2">
        <f t="shared" si="156"/>
        <v>367</v>
      </c>
      <c r="W506" s="2">
        <f t="shared" si="157"/>
        <v>367</v>
      </c>
      <c r="X506" s="6" t="b">
        <f t="shared" si="158"/>
        <v>1</v>
      </c>
      <c r="Y506" s="6">
        <f>IF(OR(U506=6,U506=7),0,IF(NOT(X506),0,IF(T506&lt;=$T$1,HLOOKUP(U506,Ouderschapsverlof!$S$55:$W$57,3,FALSE),0)))</f>
        <v>0</v>
      </c>
      <c r="Z506" s="6">
        <f>IF(OR(U506=6,U506=7),0,IF(NOT(X506),IF(T506&lt;=$T$1,HLOOKUP(U506,Ouderschapsverlof!$S$55:$W$57,3,FALSE),0),0))</f>
        <v>0</v>
      </c>
      <c r="AB506" s="2">
        <f t="shared" si="167"/>
        <v>504</v>
      </c>
      <c r="AC506">
        <f t="shared" si="159"/>
        <v>6</v>
      </c>
      <c r="AD506" s="2">
        <f t="shared" si="160"/>
        <v>367</v>
      </c>
      <c r="AE506" s="2">
        <f t="shared" si="161"/>
        <v>367</v>
      </c>
      <c r="AF506" s="6" t="b">
        <f t="shared" si="162"/>
        <v>1</v>
      </c>
      <c r="AG506" s="6">
        <f>IF(OR(AC506=6,AC506=7),0,IF(NOT(AF506),0,IF(AB506&lt;=$AB$1,HLOOKUP(AC506,Ouderschapsverlof!$S$67:$W$69,3,FALSE),0)))</f>
        <v>0</v>
      </c>
      <c r="AH506" s="6">
        <f>IF(OR(AC506=6,AC506=7),0,IF(NOT(AF506),IF(AB506&lt;=$AB$1,HLOOKUP(AC506,Ouderschapsverlof!$S$67:$W$69,3,FALSE),0),0))</f>
        <v>0</v>
      </c>
    </row>
    <row r="507" spans="1:34" x14ac:dyDescent="0.3">
      <c r="A507" s="2">
        <f t="shared" si="163"/>
        <v>505</v>
      </c>
      <c r="B507">
        <f t="shared" si="164"/>
        <v>7</v>
      </c>
      <c r="C507" s="2">
        <f t="shared" si="147"/>
        <v>367</v>
      </c>
      <c r="D507" s="2">
        <f t="shared" si="148"/>
        <v>367</v>
      </c>
      <c r="E507" s="6" t="b">
        <f t="shared" si="149"/>
        <v>1</v>
      </c>
      <c r="F507" s="6">
        <f>IF(OR(B507=6,B507=7),0,IF(NOT(E507),0,IF(A507&lt;=$A$1,HLOOKUP(B507,Ouderschapsverlof!$S$28:$W$30,3,FALSE),0)))</f>
        <v>0</v>
      </c>
      <c r="G507" s="6">
        <f>IF(OR(B507=6,B507=7),0,IF(NOT(E507),IF(A507&lt;=$A$1,HLOOKUP(B507,Ouderschapsverlof!$S$28:$W$30,3,FALSE),0),0))</f>
        <v>0</v>
      </c>
      <c r="H507" s="7">
        <f t="shared" si="150"/>
        <v>0</v>
      </c>
      <c r="L507" s="2">
        <f t="shared" si="165"/>
        <v>505</v>
      </c>
      <c r="M507">
        <f t="shared" si="151"/>
        <v>7</v>
      </c>
      <c r="N507" s="2">
        <f t="shared" si="152"/>
        <v>367</v>
      </c>
      <c r="O507" s="2">
        <f t="shared" si="153"/>
        <v>367</v>
      </c>
      <c r="P507" s="6" t="b">
        <f t="shared" si="154"/>
        <v>1</v>
      </c>
      <c r="Q507" s="6">
        <f>IF(OR(M507=6,M507=7),0,IF(NOT(P507),0,IF(L507&lt;=$L$1,HLOOKUP(M507,Ouderschapsverlof!$S$40:$W$43,3,FALSE),0)))</f>
        <v>0</v>
      </c>
      <c r="R507" s="6">
        <f>IF(OR(M507=6,M507=7),0,IF(NOT(P507),IF(L507&lt;=$L$1,HLOOKUP(M507,Ouderschapsverlof!$S$40:$W$43,3,FALSE),0),0))</f>
        <v>0</v>
      </c>
      <c r="T507" s="2">
        <f t="shared" si="166"/>
        <v>505</v>
      </c>
      <c r="U507">
        <f t="shared" si="155"/>
        <v>7</v>
      </c>
      <c r="V507" s="2">
        <f t="shared" si="156"/>
        <v>367</v>
      </c>
      <c r="W507" s="2">
        <f t="shared" si="157"/>
        <v>367</v>
      </c>
      <c r="X507" s="6" t="b">
        <f t="shared" si="158"/>
        <v>1</v>
      </c>
      <c r="Y507" s="6">
        <f>IF(OR(U507=6,U507=7),0,IF(NOT(X507),0,IF(T507&lt;=$T$1,HLOOKUP(U507,Ouderschapsverlof!$S$55:$W$57,3,FALSE),0)))</f>
        <v>0</v>
      </c>
      <c r="Z507" s="6">
        <f>IF(OR(U507=6,U507=7),0,IF(NOT(X507),IF(T507&lt;=$T$1,HLOOKUP(U507,Ouderschapsverlof!$S$55:$W$57,3,FALSE),0),0))</f>
        <v>0</v>
      </c>
      <c r="AB507" s="2">
        <f t="shared" si="167"/>
        <v>505</v>
      </c>
      <c r="AC507">
        <f t="shared" si="159"/>
        <v>7</v>
      </c>
      <c r="AD507" s="2">
        <f t="shared" si="160"/>
        <v>367</v>
      </c>
      <c r="AE507" s="2">
        <f t="shared" si="161"/>
        <v>367</v>
      </c>
      <c r="AF507" s="6" t="b">
        <f t="shared" si="162"/>
        <v>1</v>
      </c>
      <c r="AG507" s="6">
        <f>IF(OR(AC507=6,AC507=7),0,IF(NOT(AF507),0,IF(AB507&lt;=$AB$1,HLOOKUP(AC507,Ouderschapsverlof!$S$67:$W$69,3,FALSE),0)))</f>
        <v>0</v>
      </c>
      <c r="AH507" s="6">
        <f>IF(OR(AC507=6,AC507=7),0,IF(NOT(AF507),IF(AB507&lt;=$AB$1,HLOOKUP(AC507,Ouderschapsverlof!$S$67:$W$69,3,FALSE),0),0))</f>
        <v>0</v>
      </c>
    </row>
    <row r="508" spans="1:34" x14ac:dyDescent="0.3">
      <c r="A508" s="2">
        <f t="shared" si="163"/>
        <v>506</v>
      </c>
      <c r="B508">
        <f t="shared" si="164"/>
        <v>1</v>
      </c>
      <c r="C508" s="2">
        <f t="shared" si="147"/>
        <v>367</v>
      </c>
      <c r="D508" s="2">
        <f t="shared" si="148"/>
        <v>367</v>
      </c>
      <c r="E508" s="6" t="b">
        <f t="shared" si="149"/>
        <v>1</v>
      </c>
      <c r="F508" s="6">
        <f>IF(OR(B508=6,B508=7),0,IF(NOT(E508),0,IF(A508&lt;=$A$1,HLOOKUP(B508,Ouderschapsverlof!$S$28:$W$30,3,FALSE),0)))</f>
        <v>0</v>
      </c>
      <c r="G508" s="6">
        <f>IF(OR(B508=6,B508=7),0,IF(NOT(E508),IF(A508&lt;=$A$1,HLOOKUP(B508,Ouderschapsverlof!$S$28:$W$30,3,FALSE),0),0))</f>
        <v>0</v>
      </c>
      <c r="H508" s="7">
        <f t="shared" si="150"/>
        <v>0</v>
      </c>
      <c r="L508" s="2">
        <f t="shared" si="165"/>
        <v>506</v>
      </c>
      <c r="M508">
        <f t="shared" si="151"/>
        <v>1</v>
      </c>
      <c r="N508" s="2">
        <f t="shared" si="152"/>
        <v>367</v>
      </c>
      <c r="O508" s="2">
        <f t="shared" si="153"/>
        <v>367</v>
      </c>
      <c r="P508" s="6" t="b">
        <f t="shared" si="154"/>
        <v>1</v>
      </c>
      <c r="Q508" s="6">
        <f>IF(OR(M508=6,M508=7),0,IF(NOT(P508),0,IF(L508&lt;=$L$1,HLOOKUP(M508,Ouderschapsverlof!$S$40:$W$43,3,FALSE),0)))</f>
        <v>0</v>
      </c>
      <c r="R508" s="6">
        <f>IF(OR(M508=6,M508=7),0,IF(NOT(P508),IF(L508&lt;=$L$1,HLOOKUP(M508,Ouderschapsverlof!$S$40:$W$43,3,FALSE),0),0))</f>
        <v>0</v>
      </c>
      <c r="T508" s="2">
        <f t="shared" si="166"/>
        <v>506</v>
      </c>
      <c r="U508">
        <f t="shared" si="155"/>
        <v>1</v>
      </c>
      <c r="V508" s="2">
        <f t="shared" si="156"/>
        <v>367</v>
      </c>
      <c r="W508" s="2">
        <f t="shared" si="157"/>
        <v>367</v>
      </c>
      <c r="X508" s="6" t="b">
        <f t="shared" si="158"/>
        <v>1</v>
      </c>
      <c r="Y508" s="6">
        <f>IF(OR(U508=6,U508=7),0,IF(NOT(X508),0,IF(T508&lt;=$T$1,HLOOKUP(U508,Ouderschapsverlof!$S$55:$W$57,3,FALSE),0)))</f>
        <v>0</v>
      </c>
      <c r="Z508" s="6">
        <f>IF(OR(U508=6,U508=7),0,IF(NOT(X508),IF(T508&lt;=$T$1,HLOOKUP(U508,Ouderschapsverlof!$S$55:$W$57,3,FALSE),0),0))</f>
        <v>0</v>
      </c>
      <c r="AB508" s="2">
        <f t="shared" si="167"/>
        <v>506</v>
      </c>
      <c r="AC508">
        <f t="shared" si="159"/>
        <v>1</v>
      </c>
      <c r="AD508" s="2">
        <f t="shared" si="160"/>
        <v>367</v>
      </c>
      <c r="AE508" s="2">
        <f t="shared" si="161"/>
        <v>367</v>
      </c>
      <c r="AF508" s="6" t="b">
        <f t="shared" si="162"/>
        <v>1</v>
      </c>
      <c r="AG508" s="6">
        <f>IF(OR(AC508=6,AC508=7),0,IF(NOT(AF508),0,IF(AB508&lt;=$AB$1,HLOOKUP(AC508,Ouderschapsverlof!$S$67:$W$69,3,FALSE),0)))</f>
        <v>0</v>
      </c>
      <c r="AH508" s="6">
        <f>IF(OR(AC508=6,AC508=7),0,IF(NOT(AF508),IF(AB508&lt;=$AB$1,HLOOKUP(AC508,Ouderschapsverlof!$S$67:$W$69,3,FALSE),0),0))</f>
        <v>0</v>
      </c>
    </row>
    <row r="509" spans="1:34" x14ac:dyDescent="0.3">
      <c r="A509" s="2">
        <f t="shared" si="163"/>
        <v>507</v>
      </c>
      <c r="B509">
        <f t="shared" si="164"/>
        <v>2</v>
      </c>
      <c r="C509" s="2">
        <f t="shared" si="147"/>
        <v>367</v>
      </c>
      <c r="D509" s="2">
        <f t="shared" si="148"/>
        <v>367</v>
      </c>
      <c r="E509" s="6" t="b">
        <f t="shared" si="149"/>
        <v>1</v>
      </c>
      <c r="F509" s="6">
        <f>IF(OR(B509=6,B509=7),0,IF(NOT(E509),0,IF(A509&lt;=$A$1,HLOOKUP(B509,Ouderschapsverlof!$S$28:$W$30,3,FALSE),0)))</f>
        <v>0</v>
      </c>
      <c r="G509" s="6">
        <f>IF(OR(B509=6,B509=7),0,IF(NOT(E509),IF(A509&lt;=$A$1,HLOOKUP(B509,Ouderschapsverlof!$S$28:$W$30,3,FALSE),0),0))</f>
        <v>0</v>
      </c>
      <c r="H509" s="7">
        <f t="shared" si="150"/>
        <v>0</v>
      </c>
      <c r="L509" s="2">
        <f t="shared" si="165"/>
        <v>507</v>
      </c>
      <c r="M509">
        <f t="shared" si="151"/>
        <v>2</v>
      </c>
      <c r="N509" s="2">
        <f t="shared" si="152"/>
        <v>367</v>
      </c>
      <c r="O509" s="2">
        <f t="shared" si="153"/>
        <v>367</v>
      </c>
      <c r="P509" s="6" t="b">
        <f t="shared" si="154"/>
        <v>1</v>
      </c>
      <c r="Q509" s="6">
        <f>IF(OR(M509=6,M509=7),0,IF(NOT(P509),0,IF(L509&lt;=$L$1,HLOOKUP(M509,Ouderschapsverlof!$S$40:$W$43,3,FALSE),0)))</f>
        <v>0</v>
      </c>
      <c r="R509" s="6">
        <f>IF(OR(M509=6,M509=7),0,IF(NOT(P509),IF(L509&lt;=$L$1,HLOOKUP(M509,Ouderschapsverlof!$S$40:$W$43,3,FALSE),0),0))</f>
        <v>0</v>
      </c>
      <c r="T509" s="2">
        <f t="shared" si="166"/>
        <v>507</v>
      </c>
      <c r="U509">
        <f t="shared" si="155"/>
        <v>2</v>
      </c>
      <c r="V509" s="2">
        <f t="shared" si="156"/>
        <v>367</v>
      </c>
      <c r="W509" s="2">
        <f t="shared" si="157"/>
        <v>367</v>
      </c>
      <c r="X509" s="6" t="b">
        <f t="shared" si="158"/>
        <v>1</v>
      </c>
      <c r="Y509" s="6">
        <f>IF(OR(U509=6,U509=7),0,IF(NOT(X509),0,IF(T509&lt;=$T$1,HLOOKUP(U509,Ouderschapsverlof!$S$55:$W$57,3,FALSE),0)))</f>
        <v>0</v>
      </c>
      <c r="Z509" s="6">
        <f>IF(OR(U509=6,U509=7),0,IF(NOT(X509),IF(T509&lt;=$T$1,HLOOKUP(U509,Ouderschapsverlof!$S$55:$W$57,3,FALSE),0),0))</f>
        <v>0</v>
      </c>
      <c r="AB509" s="2">
        <f t="shared" si="167"/>
        <v>507</v>
      </c>
      <c r="AC509">
        <f t="shared" si="159"/>
        <v>2</v>
      </c>
      <c r="AD509" s="2">
        <f t="shared" si="160"/>
        <v>367</v>
      </c>
      <c r="AE509" s="2">
        <f t="shared" si="161"/>
        <v>367</v>
      </c>
      <c r="AF509" s="6" t="b">
        <f t="shared" si="162"/>
        <v>1</v>
      </c>
      <c r="AG509" s="6">
        <f>IF(OR(AC509=6,AC509=7),0,IF(NOT(AF509),0,IF(AB509&lt;=$AB$1,HLOOKUP(AC509,Ouderschapsverlof!$S$67:$W$69,3,FALSE),0)))</f>
        <v>0</v>
      </c>
      <c r="AH509" s="6">
        <f>IF(OR(AC509=6,AC509=7),0,IF(NOT(AF509),IF(AB509&lt;=$AB$1,HLOOKUP(AC509,Ouderschapsverlof!$S$67:$W$69,3,FALSE),0),0))</f>
        <v>0</v>
      </c>
    </row>
    <row r="510" spans="1:34" x14ac:dyDescent="0.3">
      <c r="A510" s="2">
        <f t="shared" si="163"/>
        <v>508</v>
      </c>
      <c r="B510">
        <f t="shared" si="164"/>
        <v>3</v>
      </c>
      <c r="C510" s="2">
        <f t="shared" si="147"/>
        <v>367</v>
      </c>
      <c r="D510" s="2">
        <f t="shared" si="148"/>
        <v>367</v>
      </c>
      <c r="E510" s="6" t="b">
        <f t="shared" si="149"/>
        <v>1</v>
      </c>
      <c r="F510" s="6">
        <f>IF(OR(B510=6,B510=7),0,IF(NOT(E510),0,IF(A510&lt;=$A$1,HLOOKUP(B510,Ouderschapsverlof!$S$28:$W$30,3,FALSE),0)))</f>
        <v>0</v>
      </c>
      <c r="G510" s="6">
        <f>IF(OR(B510=6,B510=7),0,IF(NOT(E510),IF(A510&lt;=$A$1,HLOOKUP(B510,Ouderschapsverlof!$S$28:$W$30,3,FALSE),0),0))</f>
        <v>0</v>
      </c>
      <c r="H510" s="7">
        <f t="shared" si="150"/>
        <v>0</v>
      </c>
      <c r="L510" s="2">
        <f t="shared" si="165"/>
        <v>508</v>
      </c>
      <c r="M510">
        <f t="shared" si="151"/>
        <v>3</v>
      </c>
      <c r="N510" s="2">
        <f t="shared" si="152"/>
        <v>367</v>
      </c>
      <c r="O510" s="2">
        <f t="shared" si="153"/>
        <v>367</v>
      </c>
      <c r="P510" s="6" t="b">
        <f t="shared" si="154"/>
        <v>1</v>
      </c>
      <c r="Q510" s="6">
        <f>IF(OR(M510=6,M510=7),0,IF(NOT(P510),0,IF(L510&lt;=$L$1,HLOOKUP(M510,Ouderschapsverlof!$S$40:$W$43,3,FALSE),0)))</f>
        <v>0</v>
      </c>
      <c r="R510" s="6">
        <f>IF(OR(M510=6,M510=7),0,IF(NOT(P510),IF(L510&lt;=$L$1,HLOOKUP(M510,Ouderschapsverlof!$S$40:$W$43,3,FALSE),0),0))</f>
        <v>0</v>
      </c>
      <c r="T510" s="2">
        <f t="shared" si="166"/>
        <v>508</v>
      </c>
      <c r="U510">
        <f t="shared" si="155"/>
        <v>3</v>
      </c>
      <c r="V510" s="2">
        <f t="shared" si="156"/>
        <v>367</v>
      </c>
      <c r="W510" s="2">
        <f t="shared" si="157"/>
        <v>367</v>
      </c>
      <c r="X510" s="6" t="b">
        <f t="shared" si="158"/>
        <v>1</v>
      </c>
      <c r="Y510" s="6">
        <f>IF(OR(U510=6,U510=7),0,IF(NOT(X510),0,IF(T510&lt;=$T$1,HLOOKUP(U510,Ouderschapsverlof!$S$55:$W$57,3,FALSE),0)))</f>
        <v>0</v>
      </c>
      <c r="Z510" s="6">
        <f>IF(OR(U510=6,U510=7),0,IF(NOT(X510),IF(T510&lt;=$T$1,HLOOKUP(U510,Ouderschapsverlof!$S$55:$W$57,3,FALSE),0),0))</f>
        <v>0</v>
      </c>
      <c r="AB510" s="2">
        <f t="shared" si="167"/>
        <v>508</v>
      </c>
      <c r="AC510">
        <f t="shared" si="159"/>
        <v>3</v>
      </c>
      <c r="AD510" s="2">
        <f t="shared" si="160"/>
        <v>367</v>
      </c>
      <c r="AE510" s="2">
        <f t="shared" si="161"/>
        <v>367</v>
      </c>
      <c r="AF510" s="6" t="b">
        <f t="shared" si="162"/>
        <v>1</v>
      </c>
      <c r="AG510" s="6">
        <f>IF(OR(AC510=6,AC510=7),0,IF(NOT(AF510),0,IF(AB510&lt;=$AB$1,HLOOKUP(AC510,Ouderschapsverlof!$S$67:$W$69,3,FALSE),0)))</f>
        <v>0</v>
      </c>
      <c r="AH510" s="6">
        <f>IF(OR(AC510=6,AC510=7),0,IF(NOT(AF510),IF(AB510&lt;=$AB$1,HLOOKUP(AC510,Ouderschapsverlof!$S$67:$W$69,3,FALSE),0),0))</f>
        <v>0</v>
      </c>
    </row>
    <row r="511" spans="1:34" x14ac:dyDescent="0.3">
      <c r="A511" s="2">
        <f t="shared" si="163"/>
        <v>509</v>
      </c>
      <c r="B511">
        <f t="shared" si="164"/>
        <v>4</v>
      </c>
      <c r="C511" s="2">
        <f t="shared" si="147"/>
        <v>367</v>
      </c>
      <c r="D511" s="2">
        <f t="shared" si="148"/>
        <v>367</v>
      </c>
      <c r="E511" s="6" t="b">
        <f t="shared" si="149"/>
        <v>1</v>
      </c>
      <c r="F511" s="6">
        <f>IF(OR(B511=6,B511=7),0,IF(NOT(E511),0,IF(A511&lt;=$A$1,HLOOKUP(B511,Ouderschapsverlof!$S$28:$W$30,3,FALSE),0)))</f>
        <v>0</v>
      </c>
      <c r="G511" s="6">
        <f>IF(OR(B511=6,B511=7),0,IF(NOT(E511),IF(A511&lt;=$A$1,HLOOKUP(B511,Ouderschapsverlof!$S$28:$W$30,3,FALSE),0),0))</f>
        <v>0</v>
      </c>
      <c r="H511" s="7">
        <f t="shared" si="150"/>
        <v>0</v>
      </c>
      <c r="L511" s="2">
        <f t="shared" si="165"/>
        <v>509</v>
      </c>
      <c r="M511">
        <f t="shared" si="151"/>
        <v>4</v>
      </c>
      <c r="N511" s="2">
        <f t="shared" si="152"/>
        <v>367</v>
      </c>
      <c r="O511" s="2">
        <f t="shared" si="153"/>
        <v>367</v>
      </c>
      <c r="P511" s="6" t="b">
        <f t="shared" si="154"/>
        <v>1</v>
      </c>
      <c r="Q511" s="6">
        <f>IF(OR(M511=6,M511=7),0,IF(NOT(P511),0,IF(L511&lt;=$L$1,HLOOKUP(M511,Ouderschapsverlof!$S$40:$W$43,3,FALSE),0)))</f>
        <v>0</v>
      </c>
      <c r="R511" s="6">
        <f>IF(OR(M511=6,M511=7),0,IF(NOT(P511),IF(L511&lt;=$L$1,HLOOKUP(M511,Ouderschapsverlof!$S$40:$W$43,3,FALSE),0),0))</f>
        <v>0</v>
      </c>
      <c r="T511" s="2">
        <f t="shared" si="166"/>
        <v>509</v>
      </c>
      <c r="U511">
        <f t="shared" si="155"/>
        <v>4</v>
      </c>
      <c r="V511" s="2">
        <f t="shared" si="156"/>
        <v>367</v>
      </c>
      <c r="W511" s="2">
        <f t="shared" si="157"/>
        <v>367</v>
      </c>
      <c r="X511" s="6" t="b">
        <f t="shared" si="158"/>
        <v>1</v>
      </c>
      <c r="Y511" s="6">
        <f>IF(OR(U511=6,U511=7),0,IF(NOT(X511),0,IF(T511&lt;=$T$1,HLOOKUP(U511,Ouderschapsverlof!$S$55:$W$57,3,FALSE),0)))</f>
        <v>0</v>
      </c>
      <c r="Z511" s="6">
        <f>IF(OR(U511=6,U511=7),0,IF(NOT(X511),IF(T511&lt;=$T$1,HLOOKUP(U511,Ouderschapsverlof!$S$55:$W$57,3,FALSE),0),0))</f>
        <v>0</v>
      </c>
      <c r="AB511" s="2">
        <f t="shared" si="167"/>
        <v>509</v>
      </c>
      <c r="AC511">
        <f t="shared" si="159"/>
        <v>4</v>
      </c>
      <c r="AD511" s="2">
        <f t="shared" si="160"/>
        <v>367</v>
      </c>
      <c r="AE511" s="2">
        <f t="shared" si="161"/>
        <v>367</v>
      </c>
      <c r="AF511" s="6" t="b">
        <f t="shared" si="162"/>
        <v>1</v>
      </c>
      <c r="AG511" s="6">
        <f>IF(OR(AC511=6,AC511=7),0,IF(NOT(AF511),0,IF(AB511&lt;=$AB$1,HLOOKUP(AC511,Ouderschapsverlof!$S$67:$W$69,3,FALSE),0)))</f>
        <v>0</v>
      </c>
      <c r="AH511" s="6">
        <f>IF(OR(AC511=6,AC511=7),0,IF(NOT(AF511),IF(AB511&lt;=$AB$1,HLOOKUP(AC511,Ouderschapsverlof!$S$67:$W$69,3,FALSE),0),0))</f>
        <v>0</v>
      </c>
    </row>
    <row r="512" spans="1:34" x14ac:dyDescent="0.3">
      <c r="A512" s="2">
        <f t="shared" si="163"/>
        <v>510</v>
      </c>
      <c r="B512">
        <f t="shared" si="164"/>
        <v>5</v>
      </c>
      <c r="C512" s="2">
        <f t="shared" si="147"/>
        <v>367</v>
      </c>
      <c r="D512" s="2">
        <f t="shared" si="148"/>
        <v>367</v>
      </c>
      <c r="E512" s="6" t="b">
        <f t="shared" si="149"/>
        <v>1</v>
      </c>
      <c r="F512" s="6">
        <f>IF(OR(B512=6,B512=7),0,IF(NOT(E512),0,IF(A512&lt;=$A$1,HLOOKUP(B512,Ouderschapsverlof!$S$28:$W$30,3,FALSE),0)))</f>
        <v>0</v>
      </c>
      <c r="G512" s="6">
        <f>IF(OR(B512=6,B512=7),0,IF(NOT(E512),IF(A512&lt;=$A$1,HLOOKUP(B512,Ouderschapsverlof!$S$28:$W$30,3,FALSE),0),0))</f>
        <v>0</v>
      </c>
      <c r="H512" s="7">
        <f t="shared" si="150"/>
        <v>0</v>
      </c>
      <c r="L512" s="2">
        <f t="shared" si="165"/>
        <v>510</v>
      </c>
      <c r="M512">
        <f t="shared" si="151"/>
        <v>5</v>
      </c>
      <c r="N512" s="2">
        <f t="shared" si="152"/>
        <v>367</v>
      </c>
      <c r="O512" s="2">
        <f t="shared" si="153"/>
        <v>367</v>
      </c>
      <c r="P512" s="6" t="b">
        <f t="shared" si="154"/>
        <v>1</v>
      </c>
      <c r="Q512" s="6">
        <f>IF(OR(M512=6,M512=7),0,IF(NOT(P512),0,IF(L512&lt;=$L$1,HLOOKUP(M512,Ouderschapsverlof!$S$40:$W$43,3,FALSE),0)))</f>
        <v>0</v>
      </c>
      <c r="R512" s="6">
        <f>IF(OR(M512=6,M512=7),0,IF(NOT(P512),IF(L512&lt;=$L$1,HLOOKUP(M512,Ouderschapsverlof!$S$40:$W$43,3,FALSE),0),0))</f>
        <v>0</v>
      </c>
      <c r="T512" s="2">
        <f t="shared" si="166"/>
        <v>510</v>
      </c>
      <c r="U512">
        <f t="shared" si="155"/>
        <v>5</v>
      </c>
      <c r="V512" s="2">
        <f t="shared" si="156"/>
        <v>367</v>
      </c>
      <c r="W512" s="2">
        <f t="shared" si="157"/>
        <v>367</v>
      </c>
      <c r="X512" s="6" t="b">
        <f t="shared" si="158"/>
        <v>1</v>
      </c>
      <c r="Y512" s="6">
        <f>IF(OR(U512=6,U512=7),0,IF(NOT(X512),0,IF(T512&lt;=$T$1,HLOOKUP(U512,Ouderschapsverlof!$S$55:$W$57,3,FALSE),0)))</f>
        <v>0</v>
      </c>
      <c r="Z512" s="6">
        <f>IF(OR(U512=6,U512=7),0,IF(NOT(X512),IF(T512&lt;=$T$1,HLOOKUP(U512,Ouderschapsverlof!$S$55:$W$57,3,FALSE),0),0))</f>
        <v>0</v>
      </c>
      <c r="AB512" s="2">
        <f t="shared" si="167"/>
        <v>510</v>
      </c>
      <c r="AC512">
        <f t="shared" si="159"/>
        <v>5</v>
      </c>
      <c r="AD512" s="2">
        <f t="shared" si="160"/>
        <v>367</v>
      </c>
      <c r="AE512" s="2">
        <f t="shared" si="161"/>
        <v>367</v>
      </c>
      <c r="AF512" s="6" t="b">
        <f t="shared" si="162"/>
        <v>1</v>
      </c>
      <c r="AG512" s="6">
        <f>IF(OR(AC512=6,AC512=7),0,IF(NOT(AF512),0,IF(AB512&lt;=$AB$1,HLOOKUP(AC512,Ouderschapsverlof!$S$67:$W$69,3,FALSE),0)))</f>
        <v>0</v>
      </c>
      <c r="AH512" s="6">
        <f>IF(OR(AC512=6,AC512=7),0,IF(NOT(AF512),IF(AB512&lt;=$AB$1,HLOOKUP(AC512,Ouderschapsverlof!$S$67:$W$69,3,FALSE),0),0))</f>
        <v>0</v>
      </c>
    </row>
    <row r="513" spans="1:34" x14ac:dyDescent="0.3">
      <c r="A513" s="2">
        <f t="shared" si="163"/>
        <v>511</v>
      </c>
      <c r="B513">
        <f t="shared" si="164"/>
        <v>6</v>
      </c>
      <c r="C513" s="2">
        <f t="shared" si="147"/>
        <v>367</v>
      </c>
      <c r="D513" s="2">
        <f t="shared" si="148"/>
        <v>367</v>
      </c>
      <c r="E513" s="6" t="b">
        <f t="shared" si="149"/>
        <v>1</v>
      </c>
      <c r="F513" s="6">
        <f>IF(OR(B513=6,B513=7),0,IF(NOT(E513),0,IF(A513&lt;=$A$1,HLOOKUP(B513,Ouderschapsverlof!$S$28:$W$30,3,FALSE),0)))</f>
        <v>0</v>
      </c>
      <c r="G513" s="6">
        <f>IF(OR(B513=6,B513=7),0,IF(NOT(E513),IF(A513&lt;=$A$1,HLOOKUP(B513,Ouderschapsverlof!$S$28:$W$30,3,FALSE),0),0))</f>
        <v>0</v>
      </c>
      <c r="H513" s="7">
        <f t="shared" si="150"/>
        <v>0</v>
      </c>
      <c r="L513" s="2">
        <f t="shared" si="165"/>
        <v>511</v>
      </c>
      <c r="M513">
        <f t="shared" si="151"/>
        <v>6</v>
      </c>
      <c r="N513" s="2">
        <f t="shared" si="152"/>
        <v>367</v>
      </c>
      <c r="O513" s="2">
        <f t="shared" si="153"/>
        <v>367</v>
      </c>
      <c r="P513" s="6" t="b">
        <f t="shared" si="154"/>
        <v>1</v>
      </c>
      <c r="Q513" s="6">
        <f>IF(OR(M513=6,M513=7),0,IF(NOT(P513),0,IF(L513&lt;=$L$1,HLOOKUP(M513,Ouderschapsverlof!$S$40:$W$43,3,FALSE),0)))</f>
        <v>0</v>
      </c>
      <c r="R513" s="6">
        <f>IF(OR(M513=6,M513=7),0,IF(NOT(P513),IF(L513&lt;=$L$1,HLOOKUP(M513,Ouderschapsverlof!$S$40:$W$43,3,FALSE),0),0))</f>
        <v>0</v>
      </c>
      <c r="T513" s="2">
        <f t="shared" si="166"/>
        <v>511</v>
      </c>
      <c r="U513">
        <f t="shared" si="155"/>
        <v>6</v>
      </c>
      <c r="V513" s="2">
        <f t="shared" si="156"/>
        <v>367</v>
      </c>
      <c r="W513" s="2">
        <f t="shared" si="157"/>
        <v>367</v>
      </c>
      <c r="X513" s="6" t="b">
        <f t="shared" si="158"/>
        <v>1</v>
      </c>
      <c r="Y513" s="6">
        <f>IF(OR(U513=6,U513=7),0,IF(NOT(X513),0,IF(T513&lt;=$T$1,HLOOKUP(U513,Ouderschapsverlof!$S$55:$W$57,3,FALSE),0)))</f>
        <v>0</v>
      </c>
      <c r="Z513" s="6">
        <f>IF(OR(U513=6,U513=7),0,IF(NOT(X513),IF(T513&lt;=$T$1,HLOOKUP(U513,Ouderschapsverlof!$S$55:$W$57,3,FALSE),0),0))</f>
        <v>0</v>
      </c>
      <c r="AB513" s="2">
        <f t="shared" si="167"/>
        <v>511</v>
      </c>
      <c r="AC513">
        <f t="shared" si="159"/>
        <v>6</v>
      </c>
      <c r="AD513" s="2">
        <f t="shared" si="160"/>
        <v>367</v>
      </c>
      <c r="AE513" s="2">
        <f t="shared" si="161"/>
        <v>367</v>
      </c>
      <c r="AF513" s="6" t="b">
        <f t="shared" si="162"/>
        <v>1</v>
      </c>
      <c r="AG513" s="6">
        <f>IF(OR(AC513=6,AC513=7),0,IF(NOT(AF513),0,IF(AB513&lt;=$AB$1,HLOOKUP(AC513,Ouderschapsverlof!$S$67:$W$69,3,FALSE),0)))</f>
        <v>0</v>
      </c>
      <c r="AH513" s="6">
        <f>IF(OR(AC513=6,AC513=7),0,IF(NOT(AF513),IF(AB513&lt;=$AB$1,HLOOKUP(AC513,Ouderschapsverlof!$S$67:$W$69,3,FALSE),0),0))</f>
        <v>0</v>
      </c>
    </row>
    <row r="514" spans="1:34" x14ac:dyDescent="0.3">
      <c r="A514" s="2">
        <f t="shared" si="163"/>
        <v>512</v>
      </c>
      <c r="B514">
        <f t="shared" si="164"/>
        <v>7</v>
      </c>
      <c r="C514" s="2">
        <f t="shared" si="147"/>
        <v>367</v>
      </c>
      <c r="D514" s="2">
        <f t="shared" si="148"/>
        <v>367</v>
      </c>
      <c r="E514" s="6" t="b">
        <f t="shared" si="149"/>
        <v>1</v>
      </c>
      <c r="F514" s="6">
        <f>IF(OR(B514=6,B514=7),0,IF(NOT(E514),0,IF(A514&lt;=$A$1,HLOOKUP(B514,Ouderschapsverlof!$S$28:$W$30,3,FALSE),0)))</f>
        <v>0</v>
      </c>
      <c r="G514" s="6">
        <f>IF(OR(B514=6,B514=7),0,IF(NOT(E514),IF(A514&lt;=$A$1,HLOOKUP(B514,Ouderschapsverlof!$S$28:$W$30,3,FALSE),0),0))</f>
        <v>0</v>
      </c>
      <c r="H514" s="7">
        <f t="shared" si="150"/>
        <v>0</v>
      </c>
      <c r="L514" s="2">
        <f t="shared" si="165"/>
        <v>512</v>
      </c>
      <c r="M514">
        <f t="shared" si="151"/>
        <v>7</v>
      </c>
      <c r="N514" s="2">
        <f t="shared" si="152"/>
        <v>367</v>
      </c>
      <c r="O514" s="2">
        <f t="shared" si="153"/>
        <v>367</v>
      </c>
      <c r="P514" s="6" t="b">
        <f t="shared" si="154"/>
        <v>1</v>
      </c>
      <c r="Q514" s="6">
        <f>IF(OR(M514=6,M514=7),0,IF(NOT(P514),0,IF(L514&lt;=$L$1,HLOOKUP(M514,Ouderschapsverlof!$S$40:$W$43,3,FALSE),0)))</f>
        <v>0</v>
      </c>
      <c r="R514" s="6">
        <f>IF(OR(M514=6,M514=7),0,IF(NOT(P514),IF(L514&lt;=$L$1,HLOOKUP(M514,Ouderschapsverlof!$S$40:$W$43,3,FALSE),0),0))</f>
        <v>0</v>
      </c>
      <c r="T514" s="2">
        <f t="shared" si="166"/>
        <v>512</v>
      </c>
      <c r="U514">
        <f t="shared" si="155"/>
        <v>7</v>
      </c>
      <c r="V514" s="2">
        <f t="shared" si="156"/>
        <v>367</v>
      </c>
      <c r="W514" s="2">
        <f t="shared" si="157"/>
        <v>367</v>
      </c>
      <c r="X514" s="6" t="b">
        <f t="shared" si="158"/>
        <v>1</v>
      </c>
      <c r="Y514" s="6">
        <f>IF(OR(U514=6,U514=7),0,IF(NOT(X514),0,IF(T514&lt;=$T$1,HLOOKUP(U514,Ouderschapsverlof!$S$55:$W$57,3,FALSE),0)))</f>
        <v>0</v>
      </c>
      <c r="Z514" s="6">
        <f>IF(OR(U514=6,U514=7),0,IF(NOT(X514),IF(T514&lt;=$T$1,HLOOKUP(U514,Ouderschapsverlof!$S$55:$W$57,3,FALSE),0),0))</f>
        <v>0</v>
      </c>
      <c r="AB514" s="2">
        <f t="shared" si="167"/>
        <v>512</v>
      </c>
      <c r="AC514">
        <f t="shared" si="159"/>
        <v>7</v>
      </c>
      <c r="AD514" s="2">
        <f t="shared" si="160"/>
        <v>367</v>
      </c>
      <c r="AE514" s="2">
        <f t="shared" si="161"/>
        <v>367</v>
      </c>
      <c r="AF514" s="6" t="b">
        <f t="shared" si="162"/>
        <v>1</v>
      </c>
      <c r="AG514" s="6">
        <f>IF(OR(AC514=6,AC514=7),0,IF(NOT(AF514),0,IF(AB514&lt;=$AB$1,HLOOKUP(AC514,Ouderschapsverlof!$S$67:$W$69,3,FALSE),0)))</f>
        <v>0</v>
      </c>
      <c r="AH514" s="6">
        <f>IF(OR(AC514=6,AC514=7),0,IF(NOT(AF514),IF(AB514&lt;=$AB$1,HLOOKUP(AC514,Ouderschapsverlof!$S$67:$W$69,3,FALSE),0),0))</f>
        <v>0</v>
      </c>
    </row>
    <row r="515" spans="1:34" x14ac:dyDescent="0.3">
      <c r="A515" s="2">
        <f t="shared" si="163"/>
        <v>513</v>
      </c>
      <c r="B515">
        <f t="shared" si="164"/>
        <v>1</v>
      </c>
      <c r="C515" s="2">
        <f t="shared" ref="C515:C578" si="168">VLOOKUP(A515,$I$1:$I$61,1)</f>
        <v>367</v>
      </c>
      <c r="D515" s="2">
        <f t="shared" ref="D515:D578" si="169">VLOOKUP(A515,$I$1:$J$61,2)</f>
        <v>367</v>
      </c>
      <c r="E515" s="6" t="b">
        <f t="shared" ref="E515:E578" si="170">IF(AND(A515&gt;=C515,A515&lt;=D515),FALSE,TRUE)</f>
        <v>1</v>
      </c>
      <c r="F515" s="6">
        <f>IF(OR(B515=6,B515=7),0,IF(NOT(E515),0,IF(A515&lt;=$A$1,HLOOKUP(B515,Ouderschapsverlof!$S$28:$W$30,3,FALSE),0)))</f>
        <v>0</v>
      </c>
      <c r="G515" s="6">
        <f>IF(OR(B515=6,B515=7),0,IF(NOT(E515),IF(A515&lt;=$A$1,HLOOKUP(B515,Ouderschapsverlof!$S$28:$W$30,3,FALSE),0),0))</f>
        <v>0</v>
      </c>
      <c r="H515" s="7">
        <f t="shared" ref="H515:H578" si="171">IF(ISNUMBER(I515),IF(J515&lt;J514,1,0),0)</f>
        <v>0</v>
      </c>
      <c r="L515" s="2">
        <f t="shared" si="165"/>
        <v>513</v>
      </c>
      <c r="M515">
        <f t="shared" ref="M515:M578" si="172">WEEKDAY(L515,2)</f>
        <v>1</v>
      </c>
      <c r="N515" s="2">
        <f t="shared" ref="N515:N578" si="173">VLOOKUP(L515,$I$1:$I$61,1)</f>
        <v>367</v>
      </c>
      <c r="O515" s="2">
        <f t="shared" ref="O515:O578" si="174">VLOOKUP(L515,$I$1:$J$61,2)</f>
        <v>367</v>
      </c>
      <c r="P515" s="6" t="b">
        <f t="shared" ref="P515:P578" si="175">IF(AND(L515&gt;=N515,L515&lt;=O515),FALSE,TRUE)</f>
        <v>1</v>
      </c>
      <c r="Q515" s="6">
        <f>IF(OR(M515=6,M515=7),0,IF(NOT(P515),0,IF(L515&lt;=$L$1,HLOOKUP(M515,Ouderschapsverlof!$S$40:$W$43,3,FALSE),0)))</f>
        <v>0</v>
      </c>
      <c r="R515" s="6">
        <f>IF(OR(M515=6,M515=7),0,IF(NOT(P515),IF(L515&lt;=$L$1,HLOOKUP(M515,Ouderschapsverlof!$S$40:$W$43,3,FALSE),0),0))</f>
        <v>0</v>
      </c>
      <c r="T515" s="2">
        <f t="shared" si="166"/>
        <v>513</v>
      </c>
      <c r="U515">
        <f t="shared" ref="U515:U578" si="176">WEEKDAY(T515,2)</f>
        <v>1</v>
      </c>
      <c r="V515" s="2">
        <f t="shared" ref="V515:V578" si="177">VLOOKUP(T515,$I$1:$I$61,1)</f>
        <v>367</v>
      </c>
      <c r="W515" s="2">
        <f t="shared" ref="W515:W578" si="178">VLOOKUP(T515,$I$1:$J$61,2)</f>
        <v>367</v>
      </c>
      <c r="X515" s="6" t="b">
        <f t="shared" ref="X515:X578" si="179">IF(AND(T515&gt;=V515,T515&lt;=W515),FALSE,TRUE)</f>
        <v>1</v>
      </c>
      <c r="Y515" s="6">
        <f>IF(OR(U515=6,U515=7),0,IF(NOT(X515),0,IF(T515&lt;=$T$1,HLOOKUP(U515,Ouderschapsverlof!$S$55:$W$57,3,FALSE),0)))</f>
        <v>0</v>
      </c>
      <c r="Z515" s="6">
        <f>IF(OR(U515=6,U515=7),0,IF(NOT(X515),IF(T515&lt;=$T$1,HLOOKUP(U515,Ouderschapsverlof!$S$55:$W$57,3,FALSE),0),0))</f>
        <v>0</v>
      </c>
      <c r="AB515" s="2">
        <f t="shared" si="167"/>
        <v>513</v>
      </c>
      <c r="AC515">
        <f t="shared" ref="AC515:AC578" si="180">WEEKDAY(AB515,2)</f>
        <v>1</v>
      </c>
      <c r="AD515" s="2">
        <f t="shared" ref="AD515:AD578" si="181">VLOOKUP(AB515,$I$1:$I$61,1)</f>
        <v>367</v>
      </c>
      <c r="AE515" s="2">
        <f t="shared" ref="AE515:AE578" si="182">VLOOKUP(AB515,$I$1:$J$61,2)</f>
        <v>367</v>
      </c>
      <c r="AF515" s="6" t="b">
        <f t="shared" ref="AF515:AF578" si="183">IF(AND(AB515&gt;=AD515,AB515&lt;=AE515),FALSE,TRUE)</f>
        <v>1</v>
      </c>
      <c r="AG515" s="6">
        <f>IF(OR(AC515=6,AC515=7),0,IF(NOT(AF515),0,IF(AB515&lt;=$AB$1,HLOOKUP(AC515,Ouderschapsverlof!$S$67:$W$69,3,FALSE),0)))</f>
        <v>0</v>
      </c>
      <c r="AH515" s="6">
        <f>IF(OR(AC515=6,AC515=7),0,IF(NOT(AF515),IF(AB515&lt;=$AB$1,HLOOKUP(AC515,Ouderschapsverlof!$S$67:$W$69,3,FALSE),0),0))</f>
        <v>0</v>
      </c>
    </row>
    <row r="516" spans="1:34" x14ac:dyDescent="0.3">
      <c r="A516" s="2">
        <f t="shared" ref="A516:A579" si="184">A515+1</f>
        <v>514</v>
      </c>
      <c r="B516">
        <f t="shared" ref="B516:B579" si="185">WEEKDAY(A516,2)</f>
        <v>2</v>
      </c>
      <c r="C516" s="2">
        <f t="shared" si="168"/>
        <v>367</v>
      </c>
      <c r="D516" s="2">
        <f t="shared" si="169"/>
        <v>367</v>
      </c>
      <c r="E516" s="6" t="b">
        <f t="shared" si="170"/>
        <v>1</v>
      </c>
      <c r="F516" s="6">
        <f>IF(OR(B516=6,B516=7),0,IF(NOT(E516),0,IF(A516&lt;=$A$1,HLOOKUP(B516,Ouderschapsverlof!$S$28:$W$30,3,FALSE),0)))</f>
        <v>0</v>
      </c>
      <c r="G516" s="6">
        <f>IF(OR(B516=6,B516=7),0,IF(NOT(E516),IF(A516&lt;=$A$1,HLOOKUP(B516,Ouderschapsverlof!$S$28:$W$30,3,FALSE),0),0))</f>
        <v>0</v>
      </c>
      <c r="H516" s="7">
        <f t="shared" si="171"/>
        <v>0</v>
      </c>
      <c r="L516" s="2">
        <f t="shared" ref="L516:L579" si="186">L515+1</f>
        <v>514</v>
      </c>
      <c r="M516">
        <f t="shared" si="172"/>
        <v>2</v>
      </c>
      <c r="N516" s="2">
        <f t="shared" si="173"/>
        <v>367</v>
      </c>
      <c r="O516" s="2">
        <f t="shared" si="174"/>
        <v>367</v>
      </c>
      <c r="P516" s="6" t="b">
        <f t="shared" si="175"/>
        <v>1</v>
      </c>
      <c r="Q516" s="6">
        <f>IF(OR(M516=6,M516=7),0,IF(NOT(P516),0,IF(L516&lt;=$L$1,HLOOKUP(M516,Ouderschapsverlof!$S$40:$W$43,3,FALSE),0)))</f>
        <v>0</v>
      </c>
      <c r="R516" s="6">
        <f>IF(OR(M516=6,M516=7),0,IF(NOT(P516),IF(L516&lt;=$L$1,HLOOKUP(M516,Ouderschapsverlof!$S$40:$W$43,3,FALSE),0),0))</f>
        <v>0</v>
      </c>
      <c r="T516" s="2">
        <f t="shared" ref="T516:T579" si="187">+T515+1</f>
        <v>514</v>
      </c>
      <c r="U516">
        <f t="shared" si="176"/>
        <v>2</v>
      </c>
      <c r="V516" s="2">
        <f t="shared" si="177"/>
        <v>367</v>
      </c>
      <c r="W516" s="2">
        <f t="shared" si="178"/>
        <v>367</v>
      </c>
      <c r="X516" s="6" t="b">
        <f t="shared" si="179"/>
        <v>1</v>
      </c>
      <c r="Y516" s="6">
        <f>IF(OR(U516=6,U516=7),0,IF(NOT(X516),0,IF(T516&lt;=$T$1,HLOOKUP(U516,Ouderschapsverlof!$S$55:$W$57,3,FALSE),0)))</f>
        <v>0</v>
      </c>
      <c r="Z516" s="6">
        <f>IF(OR(U516=6,U516=7),0,IF(NOT(X516),IF(T516&lt;=$T$1,HLOOKUP(U516,Ouderschapsverlof!$S$55:$W$57,3,FALSE),0),0))</f>
        <v>0</v>
      </c>
      <c r="AB516" s="2">
        <f t="shared" ref="AB516:AB579" si="188">+AB515+1</f>
        <v>514</v>
      </c>
      <c r="AC516">
        <f t="shared" si="180"/>
        <v>2</v>
      </c>
      <c r="AD516" s="2">
        <f t="shared" si="181"/>
        <v>367</v>
      </c>
      <c r="AE516" s="2">
        <f t="shared" si="182"/>
        <v>367</v>
      </c>
      <c r="AF516" s="6" t="b">
        <f t="shared" si="183"/>
        <v>1</v>
      </c>
      <c r="AG516" s="6">
        <f>IF(OR(AC516=6,AC516=7),0,IF(NOT(AF516),0,IF(AB516&lt;=$AB$1,HLOOKUP(AC516,Ouderschapsverlof!$S$67:$W$69,3,FALSE),0)))</f>
        <v>0</v>
      </c>
      <c r="AH516" s="6">
        <f>IF(OR(AC516=6,AC516=7),0,IF(NOT(AF516),IF(AB516&lt;=$AB$1,HLOOKUP(AC516,Ouderschapsverlof!$S$67:$W$69,3,FALSE),0),0))</f>
        <v>0</v>
      </c>
    </row>
    <row r="517" spans="1:34" x14ac:dyDescent="0.3">
      <c r="A517" s="2">
        <f t="shared" si="184"/>
        <v>515</v>
      </c>
      <c r="B517">
        <f t="shared" si="185"/>
        <v>3</v>
      </c>
      <c r="C517" s="2">
        <f t="shared" si="168"/>
        <v>367</v>
      </c>
      <c r="D517" s="2">
        <f t="shared" si="169"/>
        <v>367</v>
      </c>
      <c r="E517" s="6" t="b">
        <f t="shared" si="170"/>
        <v>1</v>
      </c>
      <c r="F517" s="6">
        <f>IF(OR(B517=6,B517=7),0,IF(NOT(E517),0,IF(A517&lt;=$A$1,HLOOKUP(B517,Ouderschapsverlof!$S$28:$W$30,3,FALSE),0)))</f>
        <v>0</v>
      </c>
      <c r="G517" s="6">
        <f>IF(OR(B517=6,B517=7),0,IF(NOT(E517),IF(A517&lt;=$A$1,HLOOKUP(B517,Ouderschapsverlof!$S$28:$W$30,3,FALSE),0),0))</f>
        <v>0</v>
      </c>
      <c r="H517" s="7">
        <f t="shared" si="171"/>
        <v>0</v>
      </c>
      <c r="L517" s="2">
        <f t="shared" si="186"/>
        <v>515</v>
      </c>
      <c r="M517">
        <f t="shared" si="172"/>
        <v>3</v>
      </c>
      <c r="N517" s="2">
        <f t="shared" si="173"/>
        <v>367</v>
      </c>
      <c r="O517" s="2">
        <f t="shared" si="174"/>
        <v>367</v>
      </c>
      <c r="P517" s="6" t="b">
        <f t="shared" si="175"/>
        <v>1</v>
      </c>
      <c r="Q517" s="6">
        <f>IF(OR(M517=6,M517=7),0,IF(NOT(P517),0,IF(L517&lt;=$L$1,HLOOKUP(M517,Ouderschapsverlof!$S$40:$W$43,3,FALSE),0)))</f>
        <v>0</v>
      </c>
      <c r="R517" s="6">
        <f>IF(OR(M517=6,M517=7),0,IF(NOT(P517),IF(L517&lt;=$L$1,HLOOKUP(M517,Ouderschapsverlof!$S$40:$W$43,3,FALSE),0),0))</f>
        <v>0</v>
      </c>
      <c r="T517" s="2">
        <f t="shared" si="187"/>
        <v>515</v>
      </c>
      <c r="U517">
        <f t="shared" si="176"/>
        <v>3</v>
      </c>
      <c r="V517" s="2">
        <f t="shared" si="177"/>
        <v>367</v>
      </c>
      <c r="W517" s="2">
        <f t="shared" si="178"/>
        <v>367</v>
      </c>
      <c r="X517" s="6" t="b">
        <f t="shared" si="179"/>
        <v>1</v>
      </c>
      <c r="Y517" s="6">
        <f>IF(OR(U517=6,U517=7),0,IF(NOT(X517),0,IF(T517&lt;=$T$1,HLOOKUP(U517,Ouderschapsverlof!$S$55:$W$57,3,FALSE),0)))</f>
        <v>0</v>
      </c>
      <c r="Z517" s="6">
        <f>IF(OR(U517=6,U517=7),0,IF(NOT(X517),IF(T517&lt;=$T$1,HLOOKUP(U517,Ouderschapsverlof!$S$55:$W$57,3,FALSE),0),0))</f>
        <v>0</v>
      </c>
      <c r="AB517" s="2">
        <f t="shared" si="188"/>
        <v>515</v>
      </c>
      <c r="AC517">
        <f t="shared" si="180"/>
        <v>3</v>
      </c>
      <c r="AD517" s="2">
        <f t="shared" si="181"/>
        <v>367</v>
      </c>
      <c r="AE517" s="2">
        <f t="shared" si="182"/>
        <v>367</v>
      </c>
      <c r="AF517" s="6" t="b">
        <f t="shared" si="183"/>
        <v>1</v>
      </c>
      <c r="AG517" s="6">
        <f>IF(OR(AC517=6,AC517=7),0,IF(NOT(AF517),0,IF(AB517&lt;=$AB$1,HLOOKUP(AC517,Ouderschapsverlof!$S$67:$W$69,3,FALSE),0)))</f>
        <v>0</v>
      </c>
      <c r="AH517" s="6">
        <f>IF(OR(AC517=6,AC517=7),0,IF(NOT(AF517),IF(AB517&lt;=$AB$1,HLOOKUP(AC517,Ouderschapsverlof!$S$67:$W$69,3,FALSE),0),0))</f>
        <v>0</v>
      </c>
    </row>
    <row r="518" spans="1:34" x14ac:dyDescent="0.3">
      <c r="A518" s="2">
        <f t="shared" si="184"/>
        <v>516</v>
      </c>
      <c r="B518">
        <f t="shared" si="185"/>
        <v>4</v>
      </c>
      <c r="C518" s="2">
        <f t="shared" si="168"/>
        <v>367</v>
      </c>
      <c r="D518" s="2">
        <f t="shared" si="169"/>
        <v>367</v>
      </c>
      <c r="E518" s="6" t="b">
        <f t="shared" si="170"/>
        <v>1</v>
      </c>
      <c r="F518" s="6">
        <f>IF(OR(B518=6,B518=7),0,IF(NOT(E518),0,IF(A518&lt;=$A$1,HLOOKUP(B518,Ouderschapsverlof!$S$28:$W$30,3,FALSE),0)))</f>
        <v>0</v>
      </c>
      <c r="G518" s="6">
        <f>IF(OR(B518=6,B518=7),0,IF(NOT(E518),IF(A518&lt;=$A$1,HLOOKUP(B518,Ouderschapsverlof!$S$28:$W$30,3,FALSE),0),0))</f>
        <v>0</v>
      </c>
      <c r="H518" s="7">
        <f t="shared" si="171"/>
        <v>0</v>
      </c>
      <c r="L518" s="2">
        <f t="shared" si="186"/>
        <v>516</v>
      </c>
      <c r="M518">
        <f t="shared" si="172"/>
        <v>4</v>
      </c>
      <c r="N518" s="2">
        <f t="shared" si="173"/>
        <v>367</v>
      </c>
      <c r="O518" s="2">
        <f t="shared" si="174"/>
        <v>367</v>
      </c>
      <c r="P518" s="6" t="b">
        <f t="shared" si="175"/>
        <v>1</v>
      </c>
      <c r="Q518" s="6">
        <f>IF(OR(M518=6,M518=7),0,IF(NOT(P518),0,IF(L518&lt;=$L$1,HLOOKUP(M518,Ouderschapsverlof!$S$40:$W$43,3,FALSE),0)))</f>
        <v>0</v>
      </c>
      <c r="R518" s="6">
        <f>IF(OR(M518=6,M518=7),0,IF(NOT(P518),IF(L518&lt;=$L$1,HLOOKUP(M518,Ouderschapsverlof!$S$40:$W$43,3,FALSE),0),0))</f>
        <v>0</v>
      </c>
      <c r="T518" s="2">
        <f t="shared" si="187"/>
        <v>516</v>
      </c>
      <c r="U518">
        <f t="shared" si="176"/>
        <v>4</v>
      </c>
      <c r="V518" s="2">
        <f t="shared" si="177"/>
        <v>367</v>
      </c>
      <c r="W518" s="2">
        <f t="shared" si="178"/>
        <v>367</v>
      </c>
      <c r="X518" s="6" t="b">
        <f t="shared" si="179"/>
        <v>1</v>
      </c>
      <c r="Y518" s="6">
        <f>IF(OR(U518=6,U518=7),0,IF(NOT(X518),0,IF(T518&lt;=$T$1,HLOOKUP(U518,Ouderschapsverlof!$S$55:$W$57,3,FALSE),0)))</f>
        <v>0</v>
      </c>
      <c r="Z518" s="6">
        <f>IF(OR(U518=6,U518=7),0,IF(NOT(X518),IF(T518&lt;=$T$1,HLOOKUP(U518,Ouderschapsverlof!$S$55:$W$57,3,FALSE),0),0))</f>
        <v>0</v>
      </c>
      <c r="AB518" s="2">
        <f t="shared" si="188"/>
        <v>516</v>
      </c>
      <c r="AC518">
        <f t="shared" si="180"/>
        <v>4</v>
      </c>
      <c r="AD518" s="2">
        <f t="shared" si="181"/>
        <v>367</v>
      </c>
      <c r="AE518" s="2">
        <f t="shared" si="182"/>
        <v>367</v>
      </c>
      <c r="AF518" s="6" t="b">
        <f t="shared" si="183"/>
        <v>1</v>
      </c>
      <c r="AG518" s="6">
        <f>IF(OR(AC518=6,AC518=7),0,IF(NOT(AF518),0,IF(AB518&lt;=$AB$1,HLOOKUP(AC518,Ouderschapsverlof!$S$67:$W$69,3,FALSE),0)))</f>
        <v>0</v>
      </c>
      <c r="AH518" s="6">
        <f>IF(OR(AC518=6,AC518=7),0,IF(NOT(AF518),IF(AB518&lt;=$AB$1,HLOOKUP(AC518,Ouderschapsverlof!$S$67:$W$69,3,FALSE),0),0))</f>
        <v>0</v>
      </c>
    </row>
    <row r="519" spans="1:34" x14ac:dyDescent="0.3">
      <c r="A519" s="2">
        <f t="shared" si="184"/>
        <v>517</v>
      </c>
      <c r="B519">
        <f t="shared" si="185"/>
        <v>5</v>
      </c>
      <c r="C519" s="2">
        <f t="shared" si="168"/>
        <v>367</v>
      </c>
      <c r="D519" s="2">
        <f t="shared" si="169"/>
        <v>367</v>
      </c>
      <c r="E519" s="6" t="b">
        <f t="shared" si="170"/>
        <v>1</v>
      </c>
      <c r="F519" s="6">
        <f>IF(OR(B519=6,B519=7),0,IF(NOT(E519),0,IF(A519&lt;=$A$1,HLOOKUP(B519,Ouderschapsverlof!$S$28:$W$30,3,FALSE),0)))</f>
        <v>0</v>
      </c>
      <c r="G519" s="6">
        <f>IF(OR(B519=6,B519=7),0,IF(NOT(E519),IF(A519&lt;=$A$1,HLOOKUP(B519,Ouderschapsverlof!$S$28:$W$30,3,FALSE),0),0))</f>
        <v>0</v>
      </c>
      <c r="H519" s="7">
        <f t="shared" si="171"/>
        <v>0</v>
      </c>
      <c r="L519" s="2">
        <f t="shared" si="186"/>
        <v>517</v>
      </c>
      <c r="M519">
        <f t="shared" si="172"/>
        <v>5</v>
      </c>
      <c r="N519" s="2">
        <f t="shared" si="173"/>
        <v>367</v>
      </c>
      <c r="O519" s="2">
        <f t="shared" si="174"/>
        <v>367</v>
      </c>
      <c r="P519" s="6" t="b">
        <f t="shared" si="175"/>
        <v>1</v>
      </c>
      <c r="Q519" s="6">
        <f>IF(OR(M519=6,M519=7),0,IF(NOT(P519),0,IF(L519&lt;=$L$1,HLOOKUP(M519,Ouderschapsverlof!$S$40:$W$43,3,FALSE),0)))</f>
        <v>0</v>
      </c>
      <c r="R519" s="6">
        <f>IF(OR(M519=6,M519=7),0,IF(NOT(P519),IF(L519&lt;=$L$1,HLOOKUP(M519,Ouderschapsverlof!$S$40:$W$43,3,FALSE),0),0))</f>
        <v>0</v>
      </c>
      <c r="T519" s="2">
        <f t="shared" si="187"/>
        <v>517</v>
      </c>
      <c r="U519">
        <f t="shared" si="176"/>
        <v>5</v>
      </c>
      <c r="V519" s="2">
        <f t="shared" si="177"/>
        <v>367</v>
      </c>
      <c r="W519" s="2">
        <f t="shared" si="178"/>
        <v>367</v>
      </c>
      <c r="X519" s="6" t="b">
        <f t="shared" si="179"/>
        <v>1</v>
      </c>
      <c r="Y519" s="6">
        <f>IF(OR(U519=6,U519=7),0,IF(NOT(X519),0,IF(T519&lt;=$T$1,HLOOKUP(U519,Ouderschapsverlof!$S$55:$W$57,3,FALSE),0)))</f>
        <v>0</v>
      </c>
      <c r="Z519" s="6">
        <f>IF(OR(U519=6,U519=7),0,IF(NOT(X519),IF(T519&lt;=$T$1,HLOOKUP(U519,Ouderschapsverlof!$S$55:$W$57,3,FALSE),0),0))</f>
        <v>0</v>
      </c>
      <c r="AB519" s="2">
        <f t="shared" si="188"/>
        <v>517</v>
      </c>
      <c r="AC519">
        <f t="shared" si="180"/>
        <v>5</v>
      </c>
      <c r="AD519" s="2">
        <f t="shared" si="181"/>
        <v>367</v>
      </c>
      <c r="AE519" s="2">
        <f t="shared" si="182"/>
        <v>367</v>
      </c>
      <c r="AF519" s="6" t="b">
        <f t="shared" si="183"/>
        <v>1</v>
      </c>
      <c r="AG519" s="6">
        <f>IF(OR(AC519=6,AC519=7),0,IF(NOT(AF519),0,IF(AB519&lt;=$AB$1,HLOOKUP(AC519,Ouderschapsverlof!$S$67:$W$69,3,FALSE),0)))</f>
        <v>0</v>
      </c>
      <c r="AH519" s="6">
        <f>IF(OR(AC519=6,AC519=7),0,IF(NOT(AF519),IF(AB519&lt;=$AB$1,HLOOKUP(AC519,Ouderschapsverlof!$S$67:$W$69,3,FALSE),0),0))</f>
        <v>0</v>
      </c>
    </row>
    <row r="520" spans="1:34" x14ac:dyDescent="0.3">
      <c r="A520" s="2">
        <f t="shared" si="184"/>
        <v>518</v>
      </c>
      <c r="B520">
        <f t="shared" si="185"/>
        <v>6</v>
      </c>
      <c r="C520" s="2">
        <f t="shared" si="168"/>
        <v>367</v>
      </c>
      <c r="D520" s="2">
        <f t="shared" si="169"/>
        <v>367</v>
      </c>
      <c r="E520" s="6" t="b">
        <f t="shared" si="170"/>
        <v>1</v>
      </c>
      <c r="F520" s="6">
        <f>IF(OR(B520=6,B520=7),0,IF(NOT(E520),0,IF(A520&lt;=$A$1,HLOOKUP(B520,Ouderschapsverlof!$S$28:$W$30,3,FALSE),0)))</f>
        <v>0</v>
      </c>
      <c r="G520" s="6">
        <f>IF(OR(B520=6,B520=7),0,IF(NOT(E520),IF(A520&lt;=$A$1,HLOOKUP(B520,Ouderschapsverlof!$S$28:$W$30,3,FALSE),0),0))</f>
        <v>0</v>
      </c>
      <c r="H520" s="7">
        <f t="shared" si="171"/>
        <v>0</v>
      </c>
      <c r="L520" s="2">
        <f t="shared" si="186"/>
        <v>518</v>
      </c>
      <c r="M520">
        <f t="shared" si="172"/>
        <v>6</v>
      </c>
      <c r="N520" s="2">
        <f t="shared" si="173"/>
        <v>367</v>
      </c>
      <c r="O520" s="2">
        <f t="shared" si="174"/>
        <v>367</v>
      </c>
      <c r="P520" s="6" t="b">
        <f t="shared" si="175"/>
        <v>1</v>
      </c>
      <c r="Q520" s="6">
        <f>IF(OR(M520=6,M520=7),0,IF(NOT(P520),0,IF(L520&lt;=$L$1,HLOOKUP(M520,Ouderschapsverlof!$S$40:$W$43,3,FALSE),0)))</f>
        <v>0</v>
      </c>
      <c r="R520" s="6">
        <f>IF(OR(M520=6,M520=7),0,IF(NOT(P520),IF(L520&lt;=$L$1,HLOOKUP(M520,Ouderschapsverlof!$S$40:$W$43,3,FALSE),0),0))</f>
        <v>0</v>
      </c>
      <c r="T520" s="2">
        <f t="shared" si="187"/>
        <v>518</v>
      </c>
      <c r="U520">
        <f t="shared" si="176"/>
        <v>6</v>
      </c>
      <c r="V520" s="2">
        <f t="shared" si="177"/>
        <v>367</v>
      </c>
      <c r="W520" s="2">
        <f t="shared" si="178"/>
        <v>367</v>
      </c>
      <c r="X520" s="6" t="b">
        <f t="shared" si="179"/>
        <v>1</v>
      </c>
      <c r="Y520" s="6">
        <f>IF(OR(U520=6,U520=7),0,IF(NOT(X520),0,IF(T520&lt;=$T$1,HLOOKUP(U520,Ouderschapsverlof!$S$55:$W$57,3,FALSE),0)))</f>
        <v>0</v>
      </c>
      <c r="Z520" s="6">
        <f>IF(OR(U520=6,U520=7),0,IF(NOT(X520),IF(T520&lt;=$T$1,HLOOKUP(U520,Ouderschapsverlof!$S$55:$W$57,3,FALSE),0),0))</f>
        <v>0</v>
      </c>
      <c r="AB520" s="2">
        <f t="shared" si="188"/>
        <v>518</v>
      </c>
      <c r="AC520">
        <f t="shared" si="180"/>
        <v>6</v>
      </c>
      <c r="AD520" s="2">
        <f t="shared" si="181"/>
        <v>367</v>
      </c>
      <c r="AE520" s="2">
        <f t="shared" si="182"/>
        <v>367</v>
      </c>
      <c r="AF520" s="6" t="b">
        <f t="shared" si="183"/>
        <v>1</v>
      </c>
      <c r="AG520" s="6">
        <f>IF(OR(AC520=6,AC520=7),0,IF(NOT(AF520),0,IF(AB520&lt;=$AB$1,HLOOKUP(AC520,Ouderschapsverlof!$S$67:$W$69,3,FALSE),0)))</f>
        <v>0</v>
      </c>
      <c r="AH520" s="6">
        <f>IF(OR(AC520=6,AC520=7),0,IF(NOT(AF520),IF(AB520&lt;=$AB$1,HLOOKUP(AC520,Ouderschapsverlof!$S$67:$W$69,3,FALSE),0),0))</f>
        <v>0</v>
      </c>
    </row>
    <row r="521" spans="1:34" x14ac:dyDescent="0.3">
      <c r="A521" s="2">
        <f t="shared" si="184"/>
        <v>519</v>
      </c>
      <c r="B521">
        <f t="shared" si="185"/>
        <v>7</v>
      </c>
      <c r="C521" s="2">
        <f t="shared" si="168"/>
        <v>367</v>
      </c>
      <c r="D521" s="2">
        <f t="shared" si="169"/>
        <v>367</v>
      </c>
      <c r="E521" s="6" t="b">
        <f t="shared" si="170"/>
        <v>1</v>
      </c>
      <c r="F521" s="6">
        <f>IF(OR(B521=6,B521=7),0,IF(NOT(E521),0,IF(A521&lt;=$A$1,HLOOKUP(B521,Ouderschapsverlof!$S$28:$W$30,3,FALSE),0)))</f>
        <v>0</v>
      </c>
      <c r="G521" s="6">
        <f>IF(OR(B521=6,B521=7),0,IF(NOT(E521),IF(A521&lt;=$A$1,HLOOKUP(B521,Ouderschapsverlof!$S$28:$W$30,3,FALSE),0),0))</f>
        <v>0</v>
      </c>
      <c r="H521" s="7">
        <f t="shared" si="171"/>
        <v>0</v>
      </c>
      <c r="L521" s="2">
        <f t="shared" si="186"/>
        <v>519</v>
      </c>
      <c r="M521">
        <f t="shared" si="172"/>
        <v>7</v>
      </c>
      <c r="N521" s="2">
        <f t="shared" si="173"/>
        <v>367</v>
      </c>
      <c r="O521" s="2">
        <f t="shared" si="174"/>
        <v>367</v>
      </c>
      <c r="P521" s="6" t="b">
        <f t="shared" si="175"/>
        <v>1</v>
      </c>
      <c r="Q521" s="6">
        <f>IF(OR(M521=6,M521=7),0,IF(NOT(P521),0,IF(L521&lt;=$L$1,HLOOKUP(M521,Ouderschapsverlof!$S$40:$W$43,3,FALSE),0)))</f>
        <v>0</v>
      </c>
      <c r="R521" s="6">
        <f>IF(OR(M521=6,M521=7),0,IF(NOT(P521),IF(L521&lt;=$L$1,HLOOKUP(M521,Ouderschapsverlof!$S$40:$W$43,3,FALSE),0),0))</f>
        <v>0</v>
      </c>
      <c r="T521" s="2">
        <f t="shared" si="187"/>
        <v>519</v>
      </c>
      <c r="U521">
        <f t="shared" si="176"/>
        <v>7</v>
      </c>
      <c r="V521" s="2">
        <f t="shared" si="177"/>
        <v>367</v>
      </c>
      <c r="W521" s="2">
        <f t="shared" si="178"/>
        <v>367</v>
      </c>
      <c r="X521" s="6" t="b">
        <f t="shared" si="179"/>
        <v>1</v>
      </c>
      <c r="Y521" s="6">
        <f>IF(OR(U521=6,U521=7),0,IF(NOT(X521),0,IF(T521&lt;=$T$1,HLOOKUP(U521,Ouderschapsverlof!$S$55:$W$57,3,FALSE),0)))</f>
        <v>0</v>
      </c>
      <c r="Z521" s="6">
        <f>IF(OR(U521=6,U521=7),0,IF(NOT(X521),IF(T521&lt;=$T$1,HLOOKUP(U521,Ouderschapsverlof!$S$55:$W$57,3,FALSE),0),0))</f>
        <v>0</v>
      </c>
      <c r="AB521" s="2">
        <f t="shared" si="188"/>
        <v>519</v>
      </c>
      <c r="AC521">
        <f t="shared" si="180"/>
        <v>7</v>
      </c>
      <c r="AD521" s="2">
        <f t="shared" si="181"/>
        <v>367</v>
      </c>
      <c r="AE521" s="2">
        <f t="shared" si="182"/>
        <v>367</v>
      </c>
      <c r="AF521" s="6" t="b">
        <f t="shared" si="183"/>
        <v>1</v>
      </c>
      <c r="AG521" s="6">
        <f>IF(OR(AC521=6,AC521=7),0,IF(NOT(AF521),0,IF(AB521&lt;=$AB$1,HLOOKUP(AC521,Ouderschapsverlof!$S$67:$W$69,3,FALSE),0)))</f>
        <v>0</v>
      </c>
      <c r="AH521" s="6">
        <f>IF(OR(AC521=6,AC521=7),0,IF(NOT(AF521),IF(AB521&lt;=$AB$1,HLOOKUP(AC521,Ouderschapsverlof!$S$67:$W$69,3,FALSE),0),0))</f>
        <v>0</v>
      </c>
    </row>
    <row r="522" spans="1:34" x14ac:dyDescent="0.3">
      <c r="A522" s="2">
        <f t="shared" si="184"/>
        <v>520</v>
      </c>
      <c r="B522">
        <f t="shared" si="185"/>
        <v>1</v>
      </c>
      <c r="C522" s="2">
        <f t="shared" si="168"/>
        <v>367</v>
      </c>
      <c r="D522" s="2">
        <f t="shared" si="169"/>
        <v>367</v>
      </c>
      <c r="E522" s="6" t="b">
        <f t="shared" si="170"/>
        <v>1</v>
      </c>
      <c r="F522" s="6">
        <f>IF(OR(B522=6,B522=7),0,IF(NOT(E522),0,IF(A522&lt;=$A$1,HLOOKUP(B522,Ouderschapsverlof!$S$28:$W$30,3,FALSE),0)))</f>
        <v>0</v>
      </c>
      <c r="G522" s="6">
        <f>IF(OR(B522=6,B522=7),0,IF(NOT(E522),IF(A522&lt;=$A$1,HLOOKUP(B522,Ouderschapsverlof!$S$28:$W$30,3,FALSE),0),0))</f>
        <v>0</v>
      </c>
      <c r="H522" s="7">
        <f t="shared" si="171"/>
        <v>0</v>
      </c>
      <c r="L522" s="2">
        <f t="shared" si="186"/>
        <v>520</v>
      </c>
      <c r="M522">
        <f t="shared" si="172"/>
        <v>1</v>
      </c>
      <c r="N522" s="2">
        <f t="shared" si="173"/>
        <v>367</v>
      </c>
      <c r="O522" s="2">
        <f t="shared" si="174"/>
        <v>367</v>
      </c>
      <c r="P522" s="6" t="b">
        <f t="shared" si="175"/>
        <v>1</v>
      </c>
      <c r="Q522" s="6">
        <f>IF(OR(M522=6,M522=7),0,IF(NOT(P522),0,IF(L522&lt;=$L$1,HLOOKUP(M522,Ouderschapsverlof!$S$40:$W$43,3,FALSE),0)))</f>
        <v>0</v>
      </c>
      <c r="R522" s="6">
        <f>IF(OR(M522=6,M522=7),0,IF(NOT(P522),IF(L522&lt;=$L$1,HLOOKUP(M522,Ouderschapsverlof!$S$40:$W$43,3,FALSE),0),0))</f>
        <v>0</v>
      </c>
      <c r="T522" s="2">
        <f t="shared" si="187"/>
        <v>520</v>
      </c>
      <c r="U522">
        <f t="shared" si="176"/>
        <v>1</v>
      </c>
      <c r="V522" s="2">
        <f t="shared" si="177"/>
        <v>367</v>
      </c>
      <c r="W522" s="2">
        <f t="shared" si="178"/>
        <v>367</v>
      </c>
      <c r="X522" s="6" t="b">
        <f t="shared" si="179"/>
        <v>1</v>
      </c>
      <c r="Y522" s="6">
        <f>IF(OR(U522=6,U522=7),0,IF(NOT(X522),0,IF(T522&lt;=$T$1,HLOOKUP(U522,Ouderschapsverlof!$S$55:$W$57,3,FALSE),0)))</f>
        <v>0</v>
      </c>
      <c r="Z522" s="6">
        <f>IF(OR(U522=6,U522=7),0,IF(NOT(X522),IF(T522&lt;=$T$1,HLOOKUP(U522,Ouderschapsverlof!$S$55:$W$57,3,FALSE),0),0))</f>
        <v>0</v>
      </c>
      <c r="AB522" s="2">
        <f t="shared" si="188"/>
        <v>520</v>
      </c>
      <c r="AC522">
        <f t="shared" si="180"/>
        <v>1</v>
      </c>
      <c r="AD522" s="2">
        <f t="shared" si="181"/>
        <v>367</v>
      </c>
      <c r="AE522" s="2">
        <f t="shared" si="182"/>
        <v>367</v>
      </c>
      <c r="AF522" s="6" t="b">
        <f t="shared" si="183"/>
        <v>1</v>
      </c>
      <c r="AG522" s="6">
        <f>IF(OR(AC522=6,AC522=7),0,IF(NOT(AF522),0,IF(AB522&lt;=$AB$1,HLOOKUP(AC522,Ouderschapsverlof!$S$67:$W$69,3,FALSE),0)))</f>
        <v>0</v>
      </c>
      <c r="AH522" s="6">
        <f>IF(OR(AC522=6,AC522=7),0,IF(NOT(AF522),IF(AB522&lt;=$AB$1,HLOOKUP(AC522,Ouderschapsverlof!$S$67:$W$69,3,FALSE),0),0))</f>
        <v>0</v>
      </c>
    </row>
    <row r="523" spans="1:34" x14ac:dyDescent="0.3">
      <c r="A523" s="2">
        <f t="shared" si="184"/>
        <v>521</v>
      </c>
      <c r="B523">
        <f t="shared" si="185"/>
        <v>2</v>
      </c>
      <c r="C523" s="2">
        <f t="shared" si="168"/>
        <v>367</v>
      </c>
      <c r="D523" s="2">
        <f t="shared" si="169"/>
        <v>367</v>
      </c>
      <c r="E523" s="6" t="b">
        <f t="shared" si="170"/>
        <v>1</v>
      </c>
      <c r="F523" s="6">
        <f>IF(OR(B523=6,B523=7),0,IF(NOT(E523),0,IF(A523&lt;=$A$1,HLOOKUP(B523,Ouderschapsverlof!$S$28:$W$30,3,FALSE),0)))</f>
        <v>0</v>
      </c>
      <c r="G523" s="6">
        <f>IF(OR(B523=6,B523=7),0,IF(NOT(E523),IF(A523&lt;=$A$1,HLOOKUP(B523,Ouderschapsverlof!$S$28:$W$30,3,FALSE),0),0))</f>
        <v>0</v>
      </c>
      <c r="H523" s="7">
        <f t="shared" si="171"/>
        <v>0</v>
      </c>
      <c r="L523" s="2">
        <f t="shared" si="186"/>
        <v>521</v>
      </c>
      <c r="M523">
        <f t="shared" si="172"/>
        <v>2</v>
      </c>
      <c r="N523" s="2">
        <f t="shared" si="173"/>
        <v>367</v>
      </c>
      <c r="O523" s="2">
        <f t="shared" si="174"/>
        <v>367</v>
      </c>
      <c r="P523" s="6" t="b">
        <f t="shared" si="175"/>
        <v>1</v>
      </c>
      <c r="Q523" s="6">
        <f>IF(OR(M523=6,M523=7),0,IF(NOT(P523),0,IF(L523&lt;=$L$1,HLOOKUP(M523,Ouderschapsverlof!$S$40:$W$43,3,FALSE),0)))</f>
        <v>0</v>
      </c>
      <c r="R523" s="6">
        <f>IF(OR(M523=6,M523=7),0,IF(NOT(P523),IF(L523&lt;=$L$1,HLOOKUP(M523,Ouderschapsverlof!$S$40:$W$43,3,FALSE),0),0))</f>
        <v>0</v>
      </c>
      <c r="T523" s="2">
        <f t="shared" si="187"/>
        <v>521</v>
      </c>
      <c r="U523">
        <f t="shared" si="176"/>
        <v>2</v>
      </c>
      <c r="V523" s="2">
        <f t="shared" si="177"/>
        <v>367</v>
      </c>
      <c r="W523" s="2">
        <f t="shared" si="178"/>
        <v>367</v>
      </c>
      <c r="X523" s="6" t="b">
        <f t="shared" si="179"/>
        <v>1</v>
      </c>
      <c r="Y523" s="6">
        <f>IF(OR(U523=6,U523=7),0,IF(NOT(X523),0,IF(T523&lt;=$T$1,HLOOKUP(U523,Ouderschapsverlof!$S$55:$W$57,3,FALSE),0)))</f>
        <v>0</v>
      </c>
      <c r="Z523" s="6">
        <f>IF(OR(U523=6,U523=7),0,IF(NOT(X523),IF(T523&lt;=$T$1,HLOOKUP(U523,Ouderschapsverlof!$S$55:$W$57,3,FALSE),0),0))</f>
        <v>0</v>
      </c>
      <c r="AB523" s="2">
        <f t="shared" si="188"/>
        <v>521</v>
      </c>
      <c r="AC523">
        <f t="shared" si="180"/>
        <v>2</v>
      </c>
      <c r="AD523" s="2">
        <f t="shared" si="181"/>
        <v>367</v>
      </c>
      <c r="AE523" s="2">
        <f t="shared" si="182"/>
        <v>367</v>
      </c>
      <c r="AF523" s="6" t="b">
        <f t="shared" si="183"/>
        <v>1</v>
      </c>
      <c r="AG523" s="6">
        <f>IF(OR(AC523=6,AC523=7),0,IF(NOT(AF523),0,IF(AB523&lt;=$AB$1,HLOOKUP(AC523,Ouderschapsverlof!$S$67:$W$69,3,FALSE),0)))</f>
        <v>0</v>
      </c>
      <c r="AH523" s="6">
        <f>IF(OR(AC523=6,AC523=7),0,IF(NOT(AF523),IF(AB523&lt;=$AB$1,HLOOKUP(AC523,Ouderschapsverlof!$S$67:$W$69,3,FALSE),0),0))</f>
        <v>0</v>
      </c>
    </row>
    <row r="524" spans="1:34" x14ac:dyDescent="0.3">
      <c r="A524" s="2">
        <f t="shared" si="184"/>
        <v>522</v>
      </c>
      <c r="B524">
        <f t="shared" si="185"/>
        <v>3</v>
      </c>
      <c r="C524" s="2">
        <f t="shared" si="168"/>
        <v>367</v>
      </c>
      <c r="D524" s="2">
        <f t="shared" si="169"/>
        <v>367</v>
      </c>
      <c r="E524" s="6" t="b">
        <f t="shared" si="170"/>
        <v>1</v>
      </c>
      <c r="F524" s="6">
        <f>IF(OR(B524=6,B524=7),0,IF(NOT(E524),0,IF(A524&lt;=$A$1,HLOOKUP(B524,Ouderschapsverlof!$S$28:$W$30,3,FALSE),0)))</f>
        <v>0</v>
      </c>
      <c r="G524" s="6">
        <f>IF(OR(B524=6,B524=7),0,IF(NOT(E524),IF(A524&lt;=$A$1,HLOOKUP(B524,Ouderschapsverlof!$S$28:$W$30,3,FALSE),0),0))</f>
        <v>0</v>
      </c>
      <c r="H524" s="7">
        <f t="shared" si="171"/>
        <v>0</v>
      </c>
      <c r="L524" s="2">
        <f t="shared" si="186"/>
        <v>522</v>
      </c>
      <c r="M524">
        <f t="shared" si="172"/>
        <v>3</v>
      </c>
      <c r="N524" s="2">
        <f t="shared" si="173"/>
        <v>367</v>
      </c>
      <c r="O524" s="2">
        <f t="shared" si="174"/>
        <v>367</v>
      </c>
      <c r="P524" s="6" t="b">
        <f t="shared" si="175"/>
        <v>1</v>
      </c>
      <c r="Q524" s="6">
        <f>IF(OR(M524=6,M524=7),0,IF(NOT(P524),0,IF(L524&lt;=$L$1,HLOOKUP(M524,Ouderschapsverlof!$S$40:$W$43,3,FALSE),0)))</f>
        <v>0</v>
      </c>
      <c r="R524" s="6">
        <f>IF(OR(M524=6,M524=7),0,IF(NOT(P524),IF(L524&lt;=$L$1,HLOOKUP(M524,Ouderschapsverlof!$S$40:$W$43,3,FALSE),0),0))</f>
        <v>0</v>
      </c>
      <c r="T524" s="2">
        <f t="shared" si="187"/>
        <v>522</v>
      </c>
      <c r="U524">
        <f t="shared" si="176"/>
        <v>3</v>
      </c>
      <c r="V524" s="2">
        <f t="shared" si="177"/>
        <v>367</v>
      </c>
      <c r="W524" s="2">
        <f t="shared" si="178"/>
        <v>367</v>
      </c>
      <c r="X524" s="6" t="b">
        <f t="shared" si="179"/>
        <v>1</v>
      </c>
      <c r="Y524" s="6">
        <f>IF(OR(U524=6,U524=7),0,IF(NOT(X524),0,IF(T524&lt;=$T$1,HLOOKUP(U524,Ouderschapsverlof!$S$55:$W$57,3,FALSE),0)))</f>
        <v>0</v>
      </c>
      <c r="Z524" s="6">
        <f>IF(OR(U524=6,U524=7),0,IF(NOT(X524),IF(T524&lt;=$T$1,HLOOKUP(U524,Ouderschapsverlof!$S$55:$W$57,3,FALSE),0),0))</f>
        <v>0</v>
      </c>
      <c r="AB524" s="2">
        <f t="shared" si="188"/>
        <v>522</v>
      </c>
      <c r="AC524">
        <f t="shared" si="180"/>
        <v>3</v>
      </c>
      <c r="AD524" s="2">
        <f t="shared" si="181"/>
        <v>367</v>
      </c>
      <c r="AE524" s="2">
        <f t="shared" si="182"/>
        <v>367</v>
      </c>
      <c r="AF524" s="6" t="b">
        <f t="shared" si="183"/>
        <v>1</v>
      </c>
      <c r="AG524" s="6">
        <f>IF(OR(AC524=6,AC524=7),0,IF(NOT(AF524),0,IF(AB524&lt;=$AB$1,HLOOKUP(AC524,Ouderschapsverlof!$S$67:$W$69,3,FALSE),0)))</f>
        <v>0</v>
      </c>
      <c r="AH524" s="6">
        <f>IF(OR(AC524=6,AC524=7),0,IF(NOT(AF524),IF(AB524&lt;=$AB$1,HLOOKUP(AC524,Ouderschapsverlof!$S$67:$W$69,3,FALSE),0),0))</f>
        <v>0</v>
      </c>
    </row>
    <row r="525" spans="1:34" x14ac:dyDescent="0.3">
      <c r="A525" s="2">
        <f t="shared" si="184"/>
        <v>523</v>
      </c>
      <c r="B525">
        <f t="shared" si="185"/>
        <v>4</v>
      </c>
      <c r="C525" s="2">
        <f t="shared" si="168"/>
        <v>367</v>
      </c>
      <c r="D525" s="2">
        <f t="shared" si="169"/>
        <v>367</v>
      </c>
      <c r="E525" s="6" t="b">
        <f t="shared" si="170"/>
        <v>1</v>
      </c>
      <c r="F525" s="6">
        <f>IF(OR(B525=6,B525=7),0,IF(NOT(E525),0,IF(A525&lt;=$A$1,HLOOKUP(B525,Ouderschapsverlof!$S$28:$W$30,3,FALSE),0)))</f>
        <v>0</v>
      </c>
      <c r="G525" s="6">
        <f>IF(OR(B525=6,B525=7),0,IF(NOT(E525),IF(A525&lt;=$A$1,HLOOKUP(B525,Ouderschapsverlof!$S$28:$W$30,3,FALSE),0),0))</f>
        <v>0</v>
      </c>
      <c r="H525" s="7">
        <f t="shared" si="171"/>
        <v>0</v>
      </c>
      <c r="L525" s="2">
        <f t="shared" si="186"/>
        <v>523</v>
      </c>
      <c r="M525">
        <f t="shared" si="172"/>
        <v>4</v>
      </c>
      <c r="N525" s="2">
        <f t="shared" si="173"/>
        <v>367</v>
      </c>
      <c r="O525" s="2">
        <f t="shared" si="174"/>
        <v>367</v>
      </c>
      <c r="P525" s="6" t="b">
        <f t="shared" si="175"/>
        <v>1</v>
      </c>
      <c r="Q525" s="6">
        <f>IF(OR(M525=6,M525=7),0,IF(NOT(P525),0,IF(L525&lt;=$L$1,HLOOKUP(M525,Ouderschapsverlof!$S$40:$W$43,3,FALSE),0)))</f>
        <v>0</v>
      </c>
      <c r="R525" s="6">
        <f>IF(OR(M525=6,M525=7),0,IF(NOT(P525),IF(L525&lt;=$L$1,HLOOKUP(M525,Ouderschapsverlof!$S$40:$W$43,3,FALSE),0),0))</f>
        <v>0</v>
      </c>
      <c r="T525" s="2">
        <f t="shared" si="187"/>
        <v>523</v>
      </c>
      <c r="U525">
        <f t="shared" si="176"/>
        <v>4</v>
      </c>
      <c r="V525" s="2">
        <f t="shared" si="177"/>
        <v>367</v>
      </c>
      <c r="W525" s="2">
        <f t="shared" si="178"/>
        <v>367</v>
      </c>
      <c r="X525" s="6" t="b">
        <f t="shared" si="179"/>
        <v>1</v>
      </c>
      <c r="Y525" s="6">
        <f>IF(OR(U525=6,U525=7),0,IF(NOT(X525),0,IF(T525&lt;=$T$1,HLOOKUP(U525,Ouderschapsverlof!$S$55:$W$57,3,FALSE),0)))</f>
        <v>0</v>
      </c>
      <c r="Z525" s="6">
        <f>IF(OR(U525=6,U525=7),0,IF(NOT(X525),IF(T525&lt;=$T$1,HLOOKUP(U525,Ouderschapsverlof!$S$55:$W$57,3,FALSE),0),0))</f>
        <v>0</v>
      </c>
      <c r="AB525" s="2">
        <f t="shared" si="188"/>
        <v>523</v>
      </c>
      <c r="AC525">
        <f t="shared" si="180"/>
        <v>4</v>
      </c>
      <c r="AD525" s="2">
        <f t="shared" si="181"/>
        <v>367</v>
      </c>
      <c r="AE525" s="2">
        <f t="shared" si="182"/>
        <v>367</v>
      </c>
      <c r="AF525" s="6" t="b">
        <f t="shared" si="183"/>
        <v>1</v>
      </c>
      <c r="AG525" s="6">
        <f>IF(OR(AC525=6,AC525=7),0,IF(NOT(AF525),0,IF(AB525&lt;=$AB$1,HLOOKUP(AC525,Ouderschapsverlof!$S$67:$W$69,3,FALSE),0)))</f>
        <v>0</v>
      </c>
      <c r="AH525" s="6">
        <f>IF(OR(AC525=6,AC525=7),0,IF(NOT(AF525),IF(AB525&lt;=$AB$1,HLOOKUP(AC525,Ouderschapsverlof!$S$67:$W$69,3,FALSE),0),0))</f>
        <v>0</v>
      </c>
    </row>
    <row r="526" spans="1:34" x14ac:dyDescent="0.3">
      <c r="A526" s="2">
        <f t="shared" si="184"/>
        <v>524</v>
      </c>
      <c r="B526">
        <f t="shared" si="185"/>
        <v>5</v>
      </c>
      <c r="C526" s="2">
        <f t="shared" si="168"/>
        <v>367</v>
      </c>
      <c r="D526" s="2">
        <f t="shared" si="169"/>
        <v>367</v>
      </c>
      <c r="E526" s="6" t="b">
        <f t="shared" si="170"/>
        <v>1</v>
      </c>
      <c r="F526" s="6">
        <f>IF(OR(B526=6,B526=7),0,IF(NOT(E526),0,IF(A526&lt;=$A$1,HLOOKUP(B526,Ouderschapsverlof!$S$28:$W$30,3,FALSE),0)))</f>
        <v>0</v>
      </c>
      <c r="G526" s="6">
        <f>IF(OR(B526=6,B526=7),0,IF(NOT(E526),IF(A526&lt;=$A$1,HLOOKUP(B526,Ouderschapsverlof!$S$28:$W$30,3,FALSE),0),0))</f>
        <v>0</v>
      </c>
      <c r="H526" s="7">
        <f t="shared" si="171"/>
        <v>0</v>
      </c>
      <c r="L526" s="2">
        <f t="shared" si="186"/>
        <v>524</v>
      </c>
      <c r="M526">
        <f t="shared" si="172"/>
        <v>5</v>
      </c>
      <c r="N526" s="2">
        <f t="shared" si="173"/>
        <v>367</v>
      </c>
      <c r="O526" s="2">
        <f t="shared" si="174"/>
        <v>367</v>
      </c>
      <c r="P526" s="6" t="b">
        <f t="shared" si="175"/>
        <v>1</v>
      </c>
      <c r="Q526" s="6">
        <f>IF(OR(M526=6,M526=7),0,IF(NOT(P526),0,IF(L526&lt;=$L$1,HLOOKUP(M526,Ouderschapsverlof!$S$40:$W$43,3,FALSE),0)))</f>
        <v>0</v>
      </c>
      <c r="R526" s="6">
        <f>IF(OR(M526=6,M526=7),0,IF(NOT(P526),IF(L526&lt;=$L$1,HLOOKUP(M526,Ouderschapsverlof!$S$40:$W$43,3,FALSE),0),0))</f>
        <v>0</v>
      </c>
      <c r="T526" s="2">
        <f t="shared" si="187"/>
        <v>524</v>
      </c>
      <c r="U526">
        <f t="shared" si="176"/>
        <v>5</v>
      </c>
      <c r="V526" s="2">
        <f t="shared" si="177"/>
        <v>367</v>
      </c>
      <c r="W526" s="2">
        <f t="shared" si="178"/>
        <v>367</v>
      </c>
      <c r="X526" s="6" t="b">
        <f t="shared" si="179"/>
        <v>1</v>
      </c>
      <c r="Y526" s="6">
        <f>IF(OR(U526=6,U526=7),0,IF(NOT(X526),0,IF(T526&lt;=$T$1,HLOOKUP(U526,Ouderschapsverlof!$S$55:$W$57,3,FALSE),0)))</f>
        <v>0</v>
      </c>
      <c r="Z526" s="6">
        <f>IF(OR(U526=6,U526=7),0,IF(NOT(X526),IF(T526&lt;=$T$1,HLOOKUP(U526,Ouderschapsverlof!$S$55:$W$57,3,FALSE),0),0))</f>
        <v>0</v>
      </c>
      <c r="AB526" s="2">
        <f t="shared" si="188"/>
        <v>524</v>
      </c>
      <c r="AC526">
        <f t="shared" si="180"/>
        <v>5</v>
      </c>
      <c r="AD526" s="2">
        <f t="shared" si="181"/>
        <v>367</v>
      </c>
      <c r="AE526" s="2">
        <f t="shared" si="182"/>
        <v>367</v>
      </c>
      <c r="AF526" s="6" t="b">
        <f t="shared" si="183"/>
        <v>1</v>
      </c>
      <c r="AG526" s="6">
        <f>IF(OR(AC526=6,AC526=7),0,IF(NOT(AF526),0,IF(AB526&lt;=$AB$1,HLOOKUP(AC526,Ouderschapsverlof!$S$67:$W$69,3,FALSE),0)))</f>
        <v>0</v>
      </c>
      <c r="AH526" s="6">
        <f>IF(OR(AC526=6,AC526=7),0,IF(NOT(AF526),IF(AB526&lt;=$AB$1,HLOOKUP(AC526,Ouderschapsverlof!$S$67:$W$69,3,FALSE),0),0))</f>
        <v>0</v>
      </c>
    </row>
    <row r="527" spans="1:34" x14ac:dyDescent="0.3">
      <c r="A527" s="2">
        <f t="shared" si="184"/>
        <v>525</v>
      </c>
      <c r="B527">
        <f t="shared" si="185"/>
        <v>6</v>
      </c>
      <c r="C527" s="2">
        <f t="shared" si="168"/>
        <v>367</v>
      </c>
      <c r="D527" s="2">
        <f t="shared" si="169"/>
        <v>367</v>
      </c>
      <c r="E527" s="6" t="b">
        <f t="shared" si="170"/>
        <v>1</v>
      </c>
      <c r="F527" s="6">
        <f>IF(OR(B527=6,B527=7),0,IF(NOT(E527),0,IF(A527&lt;=$A$1,HLOOKUP(B527,Ouderschapsverlof!$S$28:$W$30,3,FALSE),0)))</f>
        <v>0</v>
      </c>
      <c r="G527" s="6">
        <f>IF(OR(B527=6,B527=7),0,IF(NOT(E527),IF(A527&lt;=$A$1,HLOOKUP(B527,Ouderschapsverlof!$S$28:$W$30,3,FALSE),0),0))</f>
        <v>0</v>
      </c>
      <c r="H527" s="7">
        <f t="shared" si="171"/>
        <v>0</v>
      </c>
      <c r="L527" s="2">
        <f t="shared" si="186"/>
        <v>525</v>
      </c>
      <c r="M527">
        <f t="shared" si="172"/>
        <v>6</v>
      </c>
      <c r="N527" s="2">
        <f t="shared" si="173"/>
        <v>367</v>
      </c>
      <c r="O527" s="2">
        <f t="shared" si="174"/>
        <v>367</v>
      </c>
      <c r="P527" s="6" t="b">
        <f t="shared" si="175"/>
        <v>1</v>
      </c>
      <c r="Q527" s="6">
        <f>IF(OR(M527=6,M527=7),0,IF(NOT(P527),0,IF(L527&lt;=$L$1,HLOOKUP(M527,Ouderschapsverlof!$S$40:$W$43,3,FALSE),0)))</f>
        <v>0</v>
      </c>
      <c r="R527" s="6">
        <f>IF(OR(M527=6,M527=7),0,IF(NOT(P527),IF(L527&lt;=$L$1,HLOOKUP(M527,Ouderschapsverlof!$S$40:$W$43,3,FALSE),0),0))</f>
        <v>0</v>
      </c>
      <c r="T527" s="2">
        <f t="shared" si="187"/>
        <v>525</v>
      </c>
      <c r="U527">
        <f t="shared" si="176"/>
        <v>6</v>
      </c>
      <c r="V527" s="2">
        <f t="shared" si="177"/>
        <v>367</v>
      </c>
      <c r="W527" s="2">
        <f t="shared" si="178"/>
        <v>367</v>
      </c>
      <c r="X527" s="6" t="b">
        <f t="shared" si="179"/>
        <v>1</v>
      </c>
      <c r="Y527" s="6">
        <f>IF(OR(U527=6,U527=7),0,IF(NOT(X527),0,IF(T527&lt;=$T$1,HLOOKUP(U527,Ouderschapsverlof!$S$55:$W$57,3,FALSE),0)))</f>
        <v>0</v>
      </c>
      <c r="Z527" s="6">
        <f>IF(OR(U527=6,U527=7),0,IF(NOT(X527),IF(T527&lt;=$T$1,HLOOKUP(U527,Ouderschapsverlof!$S$55:$W$57,3,FALSE),0),0))</f>
        <v>0</v>
      </c>
      <c r="AB527" s="2">
        <f t="shared" si="188"/>
        <v>525</v>
      </c>
      <c r="AC527">
        <f t="shared" si="180"/>
        <v>6</v>
      </c>
      <c r="AD527" s="2">
        <f t="shared" si="181"/>
        <v>367</v>
      </c>
      <c r="AE527" s="2">
        <f t="shared" si="182"/>
        <v>367</v>
      </c>
      <c r="AF527" s="6" t="b">
        <f t="shared" si="183"/>
        <v>1</v>
      </c>
      <c r="AG527" s="6">
        <f>IF(OR(AC527=6,AC527=7),0,IF(NOT(AF527),0,IF(AB527&lt;=$AB$1,HLOOKUP(AC527,Ouderschapsverlof!$S$67:$W$69,3,FALSE),0)))</f>
        <v>0</v>
      </c>
      <c r="AH527" s="6">
        <f>IF(OR(AC527=6,AC527=7),0,IF(NOT(AF527),IF(AB527&lt;=$AB$1,HLOOKUP(AC527,Ouderschapsverlof!$S$67:$W$69,3,FALSE),0),0))</f>
        <v>0</v>
      </c>
    </row>
    <row r="528" spans="1:34" x14ac:dyDescent="0.3">
      <c r="A528" s="2">
        <f t="shared" si="184"/>
        <v>526</v>
      </c>
      <c r="B528">
        <f t="shared" si="185"/>
        <v>7</v>
      </c>
      <c r="C528" s="2">
        <f t="shared" si="168"/>
        <v>367</v>
      </c>
      <c r="D528" s="2">
        <f t="shared" si="169"/>
        <v>367</v>
      </c>
      <c r="E528" s="6" t="b">
        <f t="shared" si="170"/>
        <v>1</v>
      </c>
      <c r="F528" s="6">
        <f>IF(OR(B528=6,B528=7),0,IF(NOT(E528),0,IF(A528&lt;=$A$1,HLOOKUP(B528,Ouderschapsverlof!$S$28:$W$30,3,FALSE),0)))</f>
        <v>0</v>
      </c>
      <c r="G528" s="6">
        <f>IF(OR(B528=6,B528=7),0,IF(NOT(E528),IF(A528&lt;=$A$1,HLOOKUP(B528,Ouderschapsverlof!$S$28:$W$30,3,FALSE),0),0))</f>
        <v>0</v>
      </c>
      <c r="H528" s="7">
        <f t="shared" si="171"/>
        <v>0</v>
      </c>
      <c r="L528" s="2">
        <f t="shared" si="186"/>
        <v>526</v>
      </c>
      <c r="M528">
        <f t="shared" si="172"/>
        <v>7</v>
      </c>
      <c r="N528" s="2">
        <f t="shared" si="173"/>
        <v>367</v>
      </c>
      <c r="O528" s="2">
        <f t="shared" si="174"/>
        <v>367</v>
      </c>
      <c r="P528" s="6" t="b">
        <f t="shared" si="175"/>
        <v>1</v>
      </c>
      <c r="Q528" s="6">
        <f>IF(OR(M528=6,M528=7),0,IF(NOT(P528),0,IF(L528&lt;=$L$1,HLOOKUP(M528,Ouderschapsverlof!$S$40:$W$43,3,FALSE),0)))</f>
        <v>0</v>
      </c>
      <c r="R528" s="6">
        <f>IF(OR(M528=6,M528=7),0,IF(NOT(P528),IF(L528&lt;=$L$1,HLOOKUP(M528,Ouderschapsverlof!$S$40:$W$43,3,FALSE),0),0))</f>
        <v>0</v>
      </c>
      <c r="T528" s="2">
        <f t="shared" si="187"/>
        <v>526</v>
      </c>
      <c r="U528">
        <f t="shared" si="176"/>
        <v>7</v>
      </c>
      <c r="V528" s="2">
        <f t="shared" si="177"/>
        <v>367</v>
      </c>
      <c r="W528" s="2">
        <f t="shared" si="178"/>
        <v>367</v>
      </c>
      <c r="X528" s="6" t="b">
        <f t="shared" si="179"/>
        <v>1</v>
      </c>
      <c r="Y528" s="6">
        <f>IF(OR(U528=6,U528=7),0,IF(NOT(X528),0,IF(T528&lt;=$T$1,HLOOKUP(U528,Ouderschapsverlof!$S$55:$W$57,3,FALSE),0)))</f>
        <v>0</v>
      </c>
      <c r="Z528" s="6">
        <f>IF(OR(U528=6,U528=7),0,IF(NOT(X528),IF(T528&lt;=$T$1,HLOOKUP(U528,Ouderschapsverlof!$S$55:$W$57,3,FALSE),0),0))</f>
        <v>0</v>
      </c>
      <c r="AB528" s="2">
        <f t="shared" si="188"/>
        <v>526</v>
      </c>
      <c r="AC528">
        <f t="shared" si="180"/>
        <v>7</v>
      </c>
      <c r="AD528" s="2">
        <f t="shared" si="181"/>
        <v>367</v>
      </c>
      <c r="AE528" s="2">
        <f t="shared" si="182"/>
        <v>367</v>
      </c>
      <c r="AF528" s="6" t="b">
        <f t="shared" si="183"/>
        <v>1</v>
      </c>
      <c r="AG528" s="6">
        <f>IF(OR(AC528=6,AC528=7),0,IF(NOT(AF528),0,IF(AB528&lt;=$AB$1,HLOOKUP(AC528,Ouderschapsverlof!$S$67:$W$69,3,FALSE),0)))</f>
        <v>0</v>
      </c>
      <c r="AH528" s="6">
        <f>IF(OR(AC528=6,AC528=7),0,IF(NOT(AF528),IF(AB528&lt;=$AB$1,HLOOKUP(AC528,Ouderschapsverlof!$S$67:$W$69,3,FALSE),0),0))</f>
        <v>0</v>
      </c>
    </row>
    <row r="529" spans="1:34" x14ac:dyDescent="0.3">
      <c r="A529" s="2">
        <f t="shared" si="184"/>
        <v>527</v>
      </c>
      <c r="B529">
        <f t="shared" si="185"/>
        <v>1</v>
      </c>
      <c r="C529" s="2">
        <f t="shared" si="168"/>
        <v>367</v>
      </c>
      <c r="D529" s="2">
        <f t="shared" si="169"/>
        <v>367</v>
      </c>
      <c r="E529" s="6" t="b">
        <f t="shared" si="170"/>
        <v>1</v>
      </c>
      <c r="F529" s="6">
        <f>IF(OR(B529=6,B529=7),0,IF(NOT(E529),0,IF(A529&lt;=$A$1,HLOOKUP(B529,Ouderschapsverlof!$S$28:$W$30,3,FALSE),0)))</f>
        <v>0</v>
      </c>
      <c r="G529" s="6">
        <f>IF(OR(B529=6,B529=7),0,IF(NOT(E529),IF(A529&lt;=$A$1,HLOOKUP(B529,Ouderschapsverlof!$S$28:$W$30,3,FALSE),0),0))</f>
        <v>0</v>
      </c>
      <c r="H529" s="7">
        <f t="shared" si="171"/>
        <v>0</v>
      </c>
      <c r="L529" s="2">
        <f t="shared" si="186"/>
        <v>527</v>
      </c>
      <c r="M529">
        <f t="shared" si="172"/>
        <v>1</v>
      </c>
      <c r="N529" s="2">
        <f t="shared" si="173"/>
        <v>367</v>
      </c>
      <c r="O529" s="2">
        <f t="shared" si="174"/>
        <v>367</v>
      </c>
      <c r="P529" s="6" t="b">
        <f t="shared" si="175"/>
        <v>1</v>
      </c>
      <c r="Q529" s="6">
        <f>IF(OR(M529=6,M529=7),0,IF(NOT(P529),0,IF(L529&lt;=$L$1,HLOOKUP(M529,Ouderschapsverlof!$S$40:$W$43,3,FALSE),0)))</f>
        <v>0</v>
      </c>
      <c r="R529" s="6">
        <f>IF(OR(M529=6,M529=7),0,IF(NOT(P529),IF(L529&lt;=$L$1,HLOOKUP(M529,Ouderschapsverlof!$S$40:$W$43,3,FALSE),0),0))</f>
        <v>0</v>
      </c>
      <c r="T529" s="2">
        <f t="shared" si="187"/>
        <v>527</v>
      </c>
      <c r="U529">
        <f t="shared" si="176"/>
        <v>1</v>
      </c>
      <c r="V529" s="2">
        <f t="shared" si="177"/>
        <v>367</v>
      </c>
      <c r="W529" s="2">
        <f t="shared" si="178"/>
        <v>367</v>
      </c>
      <c r="X529" s="6" t="b">
        <f t="shared" si="179"/>
        <v>1</v>
      </c>
      <c r="Y529" s="6">
        <f>IF(OR(U529=6,U529=7),0,IF(NOT(X529),0,IF(T529&lt;=$T$1,HLOOKUP(U529,Ouderschapsverlof!$S$55:$W$57,3,FALSE),0)))</f>
        <v>0</v>
      </c>
      <c r="Z529" s="6">
        <f>IF(OR(U529=6,U529=7),0,IF(NOT(X529),IF(T529&lt;=$T$1,HLOOKUP(U529,Ouderschapsverlof!$S$55:$W$57,3,FALSE),0),0))</f>
        <v>0</v>
      </c>
      <c r="AB529" s="2">
        <f t="shared" si="188"/>
        <v>527</v>
      </c>
      <c r="AC529">
        <f t="shared" si="180"/>
        <v>1</v>
      </c>
      <c r="AD529" s="2">
        <f t="shared" si="181"/>
        <v>367</v>
      </c>
      <c r="AE529" s="2">
        <f t="shared" si="182"/>
        <v>367</v>
      </c>
      <c r="AF529" s="6" t="b">
        <f t="shared" si="183"/>
        <v>1</v>
      </c>
      <c r="AG529" s="6">
        <f>IF(OR(AC529=6,AC529=7),0,IF(NOT(AF529),0,IF(AB529&lt;=$AB$1,HLOOKUP(AC529,Ouderschapsverlof!$S$67:$W$69,3,FALSE),0)))</f>
        <v>0</v>
      </c>
      <c r="AH529" s="6">
        <f>IF(OR(AC529=6,AC529=7),0,IF(NOT(AF529),IF(AB529&lt;=$AB$1,HLOOKUP(AC529,Ouderschapsverlof!$S$67:$W$69,3,FALSE),0),0))</f>
        <v>0</v>
      </c>
    </row>
    <row r="530" spans="1:34" x14ac:dyDescent="0.3">
      <c r="A530" s="2">
        <f t="shared" si="184"/>
        <v>528</v>
      </c>
      <c r="B530">
        <f t="shared" si="185"/>
        <v>2</v>
      </c>
      <c r="C530" s="2">
        <f t="shared" si="168"/>
        <v>367</v>
      </c>
      <c r="D530" s="2">
        <f t="shared" si="169"/>
        <v>367</v>
      </c>
      <c r="E530" s="6" t="b">
        <f t="shared" si="170"/>
        <v>1</v>
      </c>
      <c r="F530" s="6">
        <f>IF(OR(B530=6,B530=7),0,IF(NOT(E530),0,IF(A530&lt;=$A$1,HLOOKUP(B530,Ouderschapsverlof!$S$28:$W$30,3,FALSE),0)))</f>
        <v>0</v>
      </c>
      <c r="G530" s="6">
        <f>IF(OR(B530=6,B530=7),0,IF(NOT(E530),IF(A530&lt;=$A$1,HLOOKUP(B530,Ouderschapsverlof!$S$28:$W$30,3,FALSE),0),0))</f>
        <v>0</v>
      </c>
      <c r="H530" s="7">
        <f t="shared" si="171"/>
        <v>0</v>
      </c>
      <c r="L530" s="2">
        <f t="shared" si="186"/>
        <v>528</v>
      </c>
      <c r="M530">
        <f t="shared" si="172"/>
        <v>2</v>
      </c>
      <c r="N530" s="2">
        <f t="shared" si="173"/>
        <v>367</v>
      </c>
      <c r="O530" s="2">
        <f t="shared" si="174"/>
        <v>367</v>
      </c>
      <c r="P530" s="6" t="b">
        <f t="shared" si="175"/>
        <v>1</v>
      </c>
      <c r="Q530" s="6">
        <f>IF(OR(M530=6,M530=7),0,IF(NOT(P530),0,IF(L530&lt;=$L$1,HLOOKUP(M530,Ouderschapsverlof!$S$40:$W$43,3,FALSE),0)))</f>
        <v>0</v>
      </c>
      <c r="R530" s="6">
        <f>IF(OR(M530=6,M530=7),0,IF(NOT(P530),IF(L530&lt;=$L$1,HLOOKUP(M530,Ouderschapsverlof!$S$40:$W$43,3,FALSE),0),0))</f>
        <v>0</v>
      </c>
      <c r="T530" s="2">
        <f t="shared" si="187"/>
        <v>528</v>
      </c>
      <c r="U530">
        <f t="shared" si="176"/>
        <v>2</v>
      </c>
      <c r="V530" s="2">
        <f t="shared" si="177"/>
        <v>367</v>
      </c>
      <c r="W530" s="2">
        <f t="shared" si="178"/>
        <v>367</v>
      </c>
      <c r="X530" s="6" t="b">
        <f t="shared" si="179"/>
        <v>1</v>
      </c>
      <c r="Y530" s="6">
        <f>IF(OR(U530=6,U530=7),0,IF(NOT(X530),0,IF(T530&lt;=$T$1,HLOOKUP(U530,Ouderschapsverlof!$S$55:$W$57,3,FALSE),0)))</f>
        <v>0</v>
      </c>
      <c r="Z530" s="6">
        <f>IF(OR(U530=6,U530=7),0,IF(NOT(X530),IF(T530&lt;=$T$1,HLOOKUP(U530,Ouderschapsverlof!$S$55:$W$57,3,FALSE),0),0))</f>
        <v>0</v>
      </c>
      <c r="AB530" s="2">
        <f t="shared" si="188"/>
        <v>528</v>
      </c>
      <c r="AC530">
        <f t="shared" si="180"/>
        <v>2</v>
      </c>
      <c r="AD530" s="2">
        <f t="shared" si="181"/>
        <v>367</v>
      </c>
      <c r="AE530" s="2">
        <f t="shared" si="182"/>
        <v>367</v>
      </c>
      <c r="AF530" s="6" t="b">
        <f t="shared" si="183"/>
        <v>1</v>
      </c>
      <c r="AG530" s="6">
        <f>IF(OR(AC530=6,AC530=7),0,IF(NOT(AF530),0,IF(AB530&lt;=$AB$1,HLOOKUP(AC530,Ouderschapsverlof!$S$67:$W$69,3,FALSE),0)))</f>
        <v>0</v>
      </c>
      <c r="AH530" s="6">
        <f>IF(OR(AC530=6,AC530=7),0,IF(NOT(AF530),IF(AB530&lt;=$AB$1,HLOOKUP(AC530,Ouderschapsverlof!$S$67:$W$69,3,FALSE),0),0))</f>
        <v>0</v>
      </c>
    </row>
    <row r="531" spans="1:34" x14ac:dyDescent="0.3">
      <c r="A531" s="2">
        <f t="shared" si="184"/>
        <v>529</v>
      </c>
      <c r="B531">
        <f t="shared" si="185"/>
        <v>3</v>
      </c>
      <c r="C531" s="2">
        <f t="shared" si="168"/>
        <v>367</v>
      </c>
      <c r="D531" s="2">
        <f t="shared" si="169"/>
        <v>367</v>
      </c>
      <c r="E531" s="6" t="b">
        <f t="shared" si="170"/>
        <v>1</v>
      </c>
      <c r="F531" s="6">
        <f>IF(OR(B531=6,B531=7),0,IF(NOT(E531),0,IF(A531&lt;=$A$1,HLOOKUP(B531,Ouderschapsverlof!$S$28:$W$30,3,FALSE),0)))</f>
        <v>0</v>
      </c>
      <c r="G531" s="6">
        <f>IF(OR(B531=6,B531=7),0,IF(NOT(E531),IF(A531&lt;=$A$1,HLOOKUP(B531,Ouderschapsverlof!$S$28:$W$30,3,FALSE),0),0))</f>
        <v>0</v>
      </c>
      <c r="H531" s="7">
        <f t="shared" si="171"/>
        <v>0</v>
      </c>
      <c r="L531" s="2">
        <f t="shared" si="186"/>
        <v>529</v>
      </c>
      <c r="M531">
        <f t="shared" si="172"/>
        <v>3</v>
      </c>
      <c r="N531" s="2">
        <f t="shared" si="173"/>
        <v>367</v>
      </c>
      <c r="O531" s="2">
        <f t="shared" si="174"/>
        <v>367</v>
      </c>
      <c r="P531" s="6" t="b">
        <f t="shared" si="175"/>
        <v>1</v>
      </c>
      <c r="Q531" s="6">
        <f>IF(OR(M531=6,M531=7),0,IF(NOT(P531),0,IF(L531&lt;=$L$1,HLOOKUP(M531,Ouderschapsverlof!$S$40:$W$43,3,FALSE),0)))</f>
        <v>0</v>
      </c>
      <c r="R531" s="6">
        <f>IF(OR(M531=6,M531=7),0,IF(NOT(P531),IF(L531&lt;=$L$1,HLOOKUP(M531,Ouderschapsverlof!$S$40:$W$43,3,FALSE),0),0))</f>
        <v>0</v>
      </c>
      <c r="T531" s="2">
        <f t="shared" si="187"/>
        <v>529</v>
      </c>
      <c r="U531">
        <f t="shared" si="176"/>
        <v>3</v>
      </c>
      <c r="V531" s="2">
        <f t="shared" si="177"/>
        <v>367</v>
      </c>
      <c r="W531" s="2">
        <f t="shared" si="178"/>
        <v>367</v>
      </c>
      <c r="X531" s="6" t="b">
        <f t="shared" si="179"/>
        <v>1</v>
      </c>
      <c r="Y531" s="6">
        <f>IF(OR(U531=6,U531=7),0,IF(NOT(X531),0,IF(T531&lt;=$T$1,HLOOKUP(U531,Ouderschapsverlof!$S$55:$W$57,3,FALSE),0)))</f>
        <v>0</v>
      </c>
      <c r="Z531" s="6">
        <f>IF(OR(U531=6,U531=7),0,IF(NOT(X531),IF(T531&lt;=$T$1,HLOOKUP(U531,Ouderschapsverlof!$S$55:$W$57,3,FALSE),0),0))</f>
        <v>0</v>
      </c>
      <c r="AB531" s="2">
        <f t="shared" si="188"/>
        <v>529</v>
      </c>
      <c r="AC531">
        <f t="shared" si="180"/>
        <v>3</v>
      </c>
      <c r="AD531" s="2">
        <f t="shared" si="181"/>
        <v>367</v>
      </c>
      <c r="AE531" s="2">
        <f t="shared" si="182"/>
        <v>367</v>
      </c>
      <c r="AF531" s="6" t="b">
        <f t="shared" si="183"/>
        <v>1</v>
      </c>
      <c r="AG531" s="6">
        <f>IF(OR(AC531=6,AC531=7),0,IF(NOT(AF531),0,IF(AB531&lt;=$AB$1,HLOOKUP(AC531,Ouderschapsverlof!$S$67:$W$69,3,FALSE),0)))</f>
        <v>0</v>
      </c>
      <c r="AH531" s="6">
        <f>IF(OR(AC531=6,AC531=7),0,IF(NOT(AF531),IF(AB531&lt;=$AB$1,HLOOKUP(AC531,Ouderschapsverlof!$S$67:$W$69,3,FALSE),0),0))</f>
        <v>0</v>
      </c>
    </row>
    <row r="532" spans="1:34" x14ac:dyDescent="0.3">
      <c r="A532" s="2">
        <f t="shared" si="184"/>
        <v>530</v>
      </c>
      <c r="B532">
        <f t="shared" si="185"/>
        <v>4</v>
      </c>
      <c r="C532" s="2">
        <f t="shared" si="168"/>
        <v>367</v>
      </c>
      <c r="D532" s="2">
        <f t="shared" si="169"/>
        <v>367</v>
      </c>
      <c r="E532" s="6" t="b">
        <f t="shared" si="170"/>
        <v>1</v>
      </c>
      <c r="F532" s="6">
        <f>IF(OR(B532=6,B532=7),0,IF(NOT(E532),0,IF(A532&lt;=$A$1,HLOOKUP(B532,Ouderschapsverlof!$S$28:$W$30,3,FALSE),0)))</f>
        <v>0</v>
      </c>
      <c r="G532" s="6">
        <f>IF(OR(B532=6,B532=7),0,IF(NOT(E532),IF(A532&lt;=$A$1,HLOOKUP(B532,Ouderschapsverlof!$S$28:$W$30,3,FALSE),0),0))</f>
        <v>0</v>
      </c>
      <c r="H532" s="7">
        <f t="shared" si="171"/>
        <v>0</v>
      </c>
      <c r="L532" s="2">
        <f t="shared" si="186"/>
        <v>530</v>
      </c>
      <c r="M532">
        <f t="shared" si="172"/>
        <v>4</v>
      </c>
      <c r="N532" s="2">
        <f t="shared" si="173"/>
        <v>367</v>
      </c>
      <c r="O532" s="2">
        <f t="shared" si="174"/>
        <v>367</v>
      </c>
      <c r="P532" s="6" t="b">
        <f t="shared" si="175"/>
        <v>1</v>
      </c>
      <c r="Q532" s="6">
        <f>IF(OR(M532=6,M532=7),0,IF(NOT(P532),0,IF(L532&lt;=$L$1,HLOOKUP(M532,Ouderschapsverlof!$S$40:$W$43,3,FALSE),0)))</f>
        <v>0</v>
      </c>
      <c r="R532" s="6">
        <f>IF(OR(M532=6,M532=7),0,IF(NOT(P532),IF(L532&lt;=$L$1,HLOOKUP(M532,Ouderschapsverlof!$S$40:$W$43,3,FALSE),0),0))</f>
        <v>0</v>
      </c>
      <c r="T532" s="2">
        <f t="shared" si="187"/>
        <v>530</v>
      </c>
      <c r="U532">
        <f t="shared" si="176"/>
        <v>4</v>
      </c>
      <c r="V532" s="2">
        <f t="shared" si="177"/>
        <v>367</v>
      </c>
      <c r="W532" s="2">
        <f t="shared" si="178"/>
        <v>367</v>
      </c>
      <c r="X532" s="6" t="b">
        <f t="shared" si="179"/>
        <v>1</v>
      </c>
      <c r="Y532" s="6">
        <f>IF(OR(U532=6,U532=7),0,IF(NOT(X532),0,IF(T532&lt;=$T$1,HLOOKUP(U532,Ouderschapsverlof!$S$55:$W$57,3,FALSE),0)))</f>
        <v>0</v>
      </c>
      <c r="Z532" s="6">
        <f>IF(OR(U532=6,U532=7),0,IF(NOT(X532),IF(T532&lt;=$T$1,HLOOKUP(U532,Ouderschapsverlof!$S$55:$W$57,3,FALSE),0),0))</f>
        <v>0</v>
      </c>
      <c r="AB532" s="2">
        <f t="shared" si="188"/>
        <v>530</v>
      </c>
      <c r="AC532">
        <f t="shared" si="180"/>
        <v>4</v>
      </c>
      <c r="AD532" s="2">
        <f t="shared" si="181"/>
        <v>367</v>
      </c>
      <c r="AE532" s="2">
        <f t="shared" si="182"/>
        <v>367</v>
      </c>
      <c r="AF532" s="6" t="b">
        <f t="shared" si="183"/>
        <v>1</v>
      </c>
      <c r="AG532" s="6">
        <f>IF(OR(AC532=6,AC532=7),0,IF(NOT(AF532),0,IF(AB532&lt;=$AB$1,HLOOKUP(AC532,Ouderschapsverlof!$S$67:$W$69,3,FALSE),0)))</f>
        <v>0</v>
      </c>
      <c r="AH532" s="6">
        <f>IF(OR(AC532=6,AC532=7),0,IF(NOT(AF532),IF(AB532&lt;=$AB$1,HLOOKUP(AC532,Ouderschapsverlof!$S$67:$W$69,3,FALSE),0),0))</f>
        <v>0</v>
      </c>
    </row>
    <row r="533" spans="1:34" x14ac:dyDescent="0.3">
      <c r="A533" s="2">
        <f t="shared" si="184"/>
        <v>531</v>
      </c>
      <c r="B533">
        <f t="shared" si="185"/>
        <v>5</v>
      </c>
      <c r="C533" s="2">
        <f t="shared" si="168"/>
        <v>367</v>
      </c>
      <c r="D533" s="2">
        <f t="shared" si="169"/>
        <v>367</v>
      </c>
      <c r="E533" s="6" t="b">
        <f t="shared" si="170"/>
        <v>1</v>
      </c>
      <c r="F533" s="6">
        <f>IF(OR(B533=6,B533=7),0,IF(NOT(E533),0,IF(A533&lt;=$A$1,HLOOKUP(B533,Ouderschapsverlof!$S$28:$W$30,3,FALSE),0)))</f>
        <v>0</v>
      </c>
      <c r="G533" s="6">
        <f>IF(OR(B533=6,B533=7),0,IF(NOT(E533),IF(A533&lt;=$A$1,HLOOKUP(B533,Ouderschapsverlof!$S$28:$W$30,3,FALSE),0),0))</f>
        <v>0</v>
      </c>
      <c r="H533" s="7">
        <f t="shared" si="171"/>
        <v>0</v>
      </c>
      <c r="L533" s="2">
        <f t="shared" si="186"/>
        <v>531</v>
      </c>
      <c r="M533">
        <f t="shared" si="172"/>
        <v>5</v>
      </c>
      <c r="N533" s="2">
        <f t="shared" si="173"/>
        <v>367</v>
      </c>
      <c r="O533" s="2">
        <f t="shared" si="174"/>
        <v>367</v>
      </c>
      <c r="P533" s="6" t="b">
        <f t="shared" si="175"/>
        <v>1</v>
      </c>
      <c r="Q533" s="6">
        <f>IF(OR(M533=6,M533=7),0,IF(NOT(P533),0,IF(L533&lt;=$L$1,HLOOKUP(M533,Ouderschapsverlof!$S$40:$W$43,3,FALSE),0)))</f>
        <v>0</v>
      </c>
      <c r="R533" s="6">
        <f>IF(OR(M533=6,M533=7),0,IF(NOT(P533),IF(L533&lt;=$L$1,HLOOKUP(M533,Ouderschapsverlof!$S$40:$W$43,3,FALSE),0),0))</f>
        <v>0</v>
      </c>
      <c r="T533" s="2">
        <f t="shared" si="187"/>
        <v>531</v>
      </c>
      <c r="U533">
        <f t="shared" si="176"/>
        <v>5</v>
      </c>
      <c r="V533" s="2">
        <f t="shared" si="177"/>
        <v>367</v>
      </c>
      <c r="W533" s="2">
        <f t="shared" si="178"/>
        <v>367</v>
      </c>
      <c r="X533" s="6" t="b">
        <f t="shared" si="179"/>
        <v>1</v>
      </c>
      <c r="Y533" s="6">
        <f>IF(OR(U533=6,U533=7),0,IF(NOT(X533),0,IF(T533&lt;=$T$1,HLOOKUP(U533,Ouderschapsverlof!$S$55:$W$57,3,FALSE),0)))</f>
        <v>0</v>
      </c>
      <c r="Z533" s="6">
        <f>IF(OR(U533=6,U533=7),0,IF(NOT(X533),IF(T533&lt;=$T$1,HLOOKUP(U533,Ouderschapsverlof!$S$55:$W$57,3,FALSE),0),0))</f>
        <v>0</v>
      </c>
      <c r="AB533" s="2">
        <f t="shared" si="188"/>
        <v>531</v>
      </c>
      <c r="AC533">
        <f t="shared" si="180"/>
        <v>5</v>
      </c>
      <c r="AD533" s="2">
        <f t="shared" si="181"/>
        <v>367</v>
      </c>
      <c r="AE533" s="2">
        <f t="shared" si="182"/>
        <v>367</v>
      </c>
      <c r="AF533" s="6" t="b">
        <f t="shared" si="183"/>
        <v>1</v>
      </c>
      <c r="AG533" s="6">
        <f>IF(OR(AC533=6,AC533=7),0,IF(NOT(AF533),0,IF(AB533&lt;=$AB$1,HLOOKUP(AC533,Ouderschapsverlof!$S$67:$W$69,3,FALSE),0)))</f>
        <v>0</v>
      </c>
      <c r="AH533" s="6">
        <f>IF(OR(AC533=6,AC533=7),0,IF(NOT(AF533),IF(AB533&lt;=$AB$1,HLOOKUP(AC533,Ouderschapsverlof!$S$67:$W$69,3,FALSE),0),0))</f>
        <v>0</v>
      </c>
    </row>
    <row r="534" spans="1:34" x14ac:dyDescent="0.3">
      <c r="A534" s="2">
        <f t="shared" si="184"/>
        <v>532</v>
      </c>
      <c r="B534">
        <f t="shared" si="185"/>
        <v>6</v>
      </c>
      <c r="C534" s="2">
        <f t="shared" si="168"/>
        <v>367</v>
      </c>
      <c r="D534" s="2">
        <f t="shared" si="169"/>
        <v>367</v>
      </c>
      <c r="E534" s="6" t="b">
        <f t="shared" si="170"/>
        <v>1</v>
      </c>
      <c r="F534" s="6">
        <f>IF(OR(B534=6,B534=7),0,IF(NOT(E534),0,IF(A534&lt;=$A$1,HLOOKUP(B534,Ouderschapsverlof!$S$28:$W$30,3,FALSE),0)))</f>
        <v>0</v>
      </c>
      <c r="G534" s="6">
        <f>IF(OR(B534=6,B534=7),0,IF(NOT(E534),IF(A534&lt;=$A$1,HLOOKUP(B534,Ouderschapsverlof!$S$28:$W$30,3,FALSE),0),0))</f>
        <v>0</v>
      </c>
      <c r="H534" s="7">
        <f t="shared" si="171"/>
        <v>0</v>
      </c>
      <c r="L534" s="2">
        <f t="shared" si="186"/>
        <v>532</v>
      </c>
      <c r="M534">
        <f t="shared" si="172"/>
        <v>6</v>
      </c>
      <c r="N534" s="2">
        <f t="shared" si="173"/>
        <v>367</v>
      </c>
      <c r="O534" s="2">
        <f t="shared" si="174"/>
        <v>367</v>
      </c>
      <c r="P534" s="6" t="b">
        <f t="shared" si="175"/>
        <v>1</v>
      </c>
      <c r="Q534" s="6">
        <f>IF(OR(M534=6,M534=7),0,IF(NOT(P534),0,IF(L534&lt;=$L$1,HLOOKUP(M534,Ouderschapsverlof!$S$40:$W$43,3,FALSE),0)))</f>
        <v>0</v>
      </c>
      <c r="R534" s="6">
        <f>IF(OR(M534=6,M534=7),0,IF(NOT(P534),IF(L534&lt;=$L$1,HLOOKUP(M534,Ouderschapsverlof!$S$40:$W$43,3,FALSE),0),0))</f>
        <v>0</v>
      </c>
      <c r="T534" s="2">
        <f t="shared" si="187"/>
        <v>532</v>
      </c>
      <c r="U534">
        <f t="shared" si="176"/>
        <v>6</v>
      </c>
      <c r="V534" s="2">
        <f t="shared" si="177"/>
        <v>367</v>
      </c>
      <c r="W534" s="2">
        <f t="shared" si="178"/>
        <v>367</v>
      </c>
      <c r="X534" s="6" t="b">
        <f t="shared" si="179"/>
        <v>1</v>
      </c>
      <c r="Y534" s="6">
        <f>IF(OR(U534=6,U534=7),0,IF(NOT(X534),0,IF(T534&lt;=$T$1,HLOOKUP(U534,Ouderschapsverlof!$S$55:$W$57,3,FALSE),0)))</f>
        <v>0</v>
      </c>
      <c r="Z534" s="6">
        <f>IF(OR(U534=6,U534=7),0,IF(NOT(X534),IF(T534&lt;=$T$1,HLOOKUP(U534,Ouderschapsverlof!$S$55:$W$57,3,FALSE),0),0))</f>
        <v>0</v>
      </c>
      <c r="AB534" s="2">
        <f t="shared" si="188"/>
        <v>532</v>
      </c>
      <c r="AC534">
        <f t="shared" si="180"/>
        <v>6</v>
      </c>
      <c r="AD534" s="2">
        <f t="shared" si="181"/>
        <v>367</v>
      </c>
      <c r="AE534" s="2">
        <f t="shared" si="182"/>
        <v>367</v>
      </c>
      <c r="AF534" s="6" t="b">
        <f t="shared" si="183"/>
        <v>1</v>
      </c>
      <c r="AG534" s="6">
        <f>IF(OR(AC534=6,AC534=7),0,IF(NOT(AF534),0,IF(AB534&lt;=$AB$1,HLOOKUP(AC534,Ouderschapsverlof!$S$67:$W$69,3,FALSE),0)))</f>
        <v>0</v>
      </c>
      <c r="AH534" s="6">
        <f>IF(OR(AC534=6,AC534=7),0,IF(NOT(AF534),IF(AB534&lt;=$AB$1,HLOOKUP(AC534,Ouderschapsverlof!$S$67:$W$69,3,FALSE),0),0))</f>
        <v>0</v>
      </c>
    </row>
    <row r="535" spans="1:34" x14ac:dyDescent="0.3">
      <c r="A535" s="2">
        <f t="shared" si="184"/>
        <v>533</v>
      </c>
      <c r="B535">
        <f t="shared" si="185"/>
        <v>7</v>
      </c>
      <c r="C535" s="2">
        <f t="shared" si="168"/>
        <v>367</v>
      </c>
      <c r="D535" s="2">
        <f t="shared" si="169"/>
        <v>367</v>
      </c>
      <c r="E535" s="6" t="b">
        <f t="shared" si="170"/>
        <v>1</v>
      </c>
      <c r="F535" s="6">
        <f>IF(OR(B535=6,B535=7),0,IF(NOT(E535),0,IF(A535&lt;=$A$1,HLOOKUP(B535,Ouderschapsverlof!$S$28:$W$30,3,FALSE),0)))</f>
        <v>0</v>
      </c>
      <c r="G535" s="6">
        <f>IF(OR(B535=6,B535=7),0,IF(NOT(E535),IF(A535&lt;=$A$1,HLOOKUP(B535,Ouderschapsverlof!$S$28:$W$30,3,FALSE),0),0))</f>
        <v>0</v>
      </c>
      <c r="H535" s="7">
        <f t="shared" si="171"/>
        <v>0</v>
      </c>
      <c r="L535" s="2">
        <f t="shared" si="186"/>
        <v>533</v>
      </c>
      <c r="M535">
        <f t="shared" si="172"/>
        <v>7</v>
      </c>
      <c r="N535" s="2">
        <f t="shared" si="173"/>
        <v>367</v>
      </c>
      <c r="O535" s="2">
        <f t="shared" si="174"/>
        <v>367</v>
      </c>
      <c r="P535" s="6" t="b">
        <f t="shared" si="175"/>
        <v>1</v>
      </c>
      <c r="Q535" s="6">
        <f>IF(OR(M535=6,M535=7),0,IF(NOT(P535),0,IF(L535&lt;=$L$1,HLOOKUP(M535,Ouderschapsverlof!$S$40:$W$43,3,FALSE),0)))</f>
        <v>0</v>
      </c>
      <c r="R535" s="6">
        <f>IF(OR(M535=6,M535=7),0,IF(NOT(P535),IF(L535&lt;=$L$1,HLOOKUP(M535,Ouderschapsverlof!$S$40:$W$43,3,FALSE),0),0))</f>
        <v>0</v>
      </c>
      <c r="T535" s="2">
        <f t="shared" si="187"/>
        <v>533</v>
      </c>
      <c r="U535">
        <f t="shared" si="176"/>
        <v>7</v>
      </c>
      <c r="V535" s="2">
        <f t="shared" si="177"/>
        <v>367</v>
      </c>
      <c r="W535" s="2">
        <f t="shared" si="178"/>
        <v>367</v>
      </c>
      <c r="X535" s="6" t="b">
        <f t="shared" si="179"/>
        <v>1</v>
      </c>
      <c r="Y535" s="6">
        <f>IF(OR(U535=6,U535=7),0,IF(NOT(X535),0,IF(T535&lt;=$T$1,HLOOKUP(U535,Ouderschapsverlof!$S$55:$W$57,3,FALSE),0)))</f>
        <v>0</v>
      </c>
      <c r="Z535" s="6">
        <f>IF(OR(U535=6,U535=7),0,IF(NOT(X535),IF(T535&lt;=$T$1,HLOOKUP(U535,Ouderschapsverlof!$S$55:$W$57,3,FALSE),0),0))</f>
        <v>0</v>
      </c>
      <c r="AB535" s="2">
        <f t="shared" si="188"/>
        <v>533</v>
      </c>
      <c r="AC535">
        <f t="shared" si="180"/>
        <v>7</v>
      </c>
      <c r="AD535" s="2">
        <f t="shared" si="181"/>
        <v>367</v>
      </c>
      <c r="AE535" s="2">
        <f t="shared" si="182"/>
        <v>367</v>
      </c>
      <c r="AF535" s="6" t="b">
        <f t="shared" si="183"/>
        <v>1</v>
      </c>
      <c r="AG535" s="6">
        <f>IF(OR(AC535=6,AC535=7),0,IF(NOT(AF535),0,IF(AB535&lt;=$AB$1,HLOOKUP(AC535,Ouderschapsverlof!$S$67:$W$69,3,FALSE),0)))</f>
        <v>0</v>
      </c>
      <c r="AH535" s="6">
        <f>IF(OR(AC535=6,AC535=7),0,IF(NOT(AF535),IF(AB535&lt;=$AB$1,HLOOKUP(AC535,Ouderschapsverlof!$S$67:$W$69,3,FALSE),0),0))</f>
        <v>0</v>
      </c>
    </row>
    <row r="536" spans="1:34" x14ac:dyDescent="0.3">
      <c r="A536" s="2">
        <f t="shared" si="184"/>
        <v>534</v>
      </c>
      <c r="B536">
        <f t="shared" si="185"/>
        <v>1</v>
      </c>
      <c r="C536" s="2">
        <f t="shared" si="168"/>
        <v>367</v>
      </c>
      <c r="D536" s="2">
        <f t="shared" si="169"/>
        <v>367</v>
      </c>
      <c r="E536" s="6" t="b">
        <f t="shared" si="170"/>
        <v>1</v>
      </c>
      <c r="F536" s="6">
        <f>IF(OR(B536=6,B536=7),0,IF(NOT(E536),0,IF(A536&lt;=$A$1,HLOOKUP(B536,Ouderschapsverlof!$S$28:$W$30,3,FALSE),0)))</f>
        <v>0</v>
      </c>
      <c r="G536" s="6">
        <f>IF(OR(B536=6,B536=7),0,IF(NOT(E536),IF(A536&lt;=$A$1,HLOOKUP(B536,Ouderschapsverlof!$S$28:$W$30,3,FALSE),0),0))</f>
        <v>0</v>
      </c>
      <c r="H536" s="7">
        <f t="shared" si="171"/>
        <v>0</v>
      </c>
      <c r="L536" s="2">
        <f t="shared" si="186"/>
        <v>534</v>
      </c>
      <c r="M536">
        <f t="shared" si="172"/>
        <v>1</v>
      </c>
      <c r="N536" s="2">
        <f t="shared" si="173"/>
        <v>367</v>
      </c>
      <c r="O536" s="2">
        <f t="shared" si="174"/>
        <v>367</v>
      </c>
      <c r="P536" s="6" t="b">
        <f t="shared" si="175"/>
        <v>1</v>
      </c>
      <c r="Q536" s="6">
        <f>IF(OR(M536=6,M536=7),0,IF(NOT(P536),0,IF(L536&lt;=$L$1,HLOOKUP(M536,Ouderschapsverlof!$S$40:$W$43,3,FALSE),0)))</f>
        <v>0</v>
      </c>
      <c r="R536" s="6">
        <f>IF(OR(M536=6,M536=7),0,IF(NOT(P536),IF(L536&lt;=$L$1,HLOOKUP(M536,Ouderschapsverlof!$S$40:$W$43,3,FALSE),0),0))</f>
        <v>0</v>
      </c>
      <c r="T536" s="2">
        <f t="shared" si="187"/>
        <v>534</v>
      </c>
      <c r="U536">
        <f t="shared" si="176"/>
        <v>1</v>
      </c>
      <c r="V536" s="2">
        <f t="shared" si="177"/>
        <v>367</v>
      </c>
      <c r="W536" s="2">
        <f t="shared" si="178"/>
        <v>367</v>
      </c>
      <c r="X536" s="6" t="b">
        <f t="shared" si="179"/>
        <v>1</v>
      </c>
      <c r="Y536" s="6">
        <f>IF(OR(U536=6,U536=7),0,IF(NOT(X536),0,IF(T536&lt;=$T$1,HLOOKUP(U536,Ouderschapsverlof!$S$55:$W$57,3,FALSE),0)))</f>
        <v>0</v>
      </c>
      <c r="Z536" s="6">
        <f>IF(OR(U536=6,U536=7),0,IF(NOT(X536),IF(T536&lt;=$T$1,HLOOKUP(U536,Ouderschapsverlof!$S$55:$W$57,3,FALSE),0),0))</f>
        <v>0</v>
      </c>
      <c r="AB536" s="2">
        <f t="shared" si="188"/>
        <v>534</v>
      </c>
      <c r="AC536">
        <f t="shared" si="180"/>
        <v>1</v>
      </c>
      <c r="AD536" s="2">
        <f t="shared" si="181"/>
        <v>367</v>
      </c>
      <c r="AE536" s="2">
        <f t="shared" si="182"/>
        <v>367</v>
      </c>
      <c r="AF536" s="6" t="b">
        <f t="shared" si="183"/>
        <v>1</v>
      </c>
      <c r="AG536" s="6">
        <f>IF(OR(AC536=6,AC536=7),0,IF(NOT(AF536),0,IF(AB536&lt;=$AB$1,HLOOKUP(AC536,Ouderschapsverlof!$S$67:$W$69,3,FALSE),0)))</f>
        <v>0</v>
      </c>
      <c r="AH536" s="6">
        <f>IF(OR(AC536=6,AC536=7),0,IF(NOT(AF536),IF(AB536&lt;=$AB$1,HLOOKUP(AC536,Ouderschapsverlof!$S$67:$W$69,3,FALSE),0),0))</f>
        <v>0</v>
      </c>
    </row>
    <row r="537" spans="1:34" x14ac:dyDescent="0.3">
      <c r="A537" s="2">
        <f t="shared" si="184"/>
        <v>535</v>
      </c>
      <c r="B537">
        <f t="shared" si="185"/>
        <v>2</v>
      </c>
      <c r="C537" s="2">
        <f t="shared" si="168"/>
        <v>367</v>
      </c>
      <c r="D537" s="2">
        <f t="shared" si="169"/>
        <v>367</v>
      </c>
      <c r="E537" s="6" t="b">
        <f t="shared" si="170"/>
        <v>1</v>
      </c>
      <c r="F537" s="6">
        <f>IF(OR(B537=6,B537=7),0,IF(NOT(E537),0,IF(A537&lt;=$A$1,HLOOKUP(B537,Ouderschapsverlof!$S$28:$W$30,3,FALSE),0)))</f>
        <v>0</v>
      </c>
      <c r="G537" s="6">
        <f>IF(OR(B537=6,B537=7),0,IF(NOT(E537),IF(A537&lt;=$A$1,HLOOKUP(B537,Ouderschapsverlof!$S$28:$W$30,3,FALSE),0),0))</f>
        <v>0</v>
      </c>
      <c r="H537" s="7">
        <f t="shared" si="171"/>
        <v>0</v>
      </c>
      <c r="L537" s="2">
        <f t="shared" si="186"/>
        <v>535</v>
      </c>
      <c r="M537">
        <f t="shared" si="172"/>
        <v>2</v>
      </c>
      <c r="N537" s="2">
        <f t="shared" si="173"/>
        <v>367</v>
      </c>
      <c r="O537" s="2">
        <f t="shared" si="174"/>
        <v>367</v>
      </c>
      <c r="P537" s="6" t="b">
        <f t="shared" si="175"/>
        <v>1</v>
      </c>
      <c r="Q537" s="6">
        <f>IF(OR(M537=6,M537=7),0,IF(NOT(P537),0,IF(L537&lt;=$L$1,HLOOKUP(M537,Ouderschapsverlof!$S$40:$W$43,3,FALSE),0)))</f>
        <v>0</v>
      </c>
      <c r="R537" s="6">
        <f>IF(OR(M537=6,M537=7),0,IF(NOT(P537),IF(L537&lt;=$L$1,HLOOKUP(M537,Ouderschapsverlof!$S$40:$W$43,3,FALSE),0),0))</f>
        <v>0</v>
      </c>
      <c r="T537" s="2">
        <f t="shared" si="187"/>
        <v>535</v>
      </c>
      <c r="U537">
        <f t="shared" si="176"/>
        <v>2</v>
      </c>
      <c r="V537" s="2">
        <f t="shared" si="177"/>
        <v>367</v>
      </c>
      <c r="W537" s="2">
        <f t="shared" si="178"/>
        <v>367</v>
      </c>
      <c r="X537" s="6" t="b">
        <f t="shared" si="179"/>
        <v>1</v>
      </c>
      <c r="Y537" s="6">
        <f>IF(OR(U537=6,U537=7),0,IF(NOT(X537),0,IF(T537&lt;=$T$1,HLOOKUP(U537,Ouderschapsverlof!$S$55:$W$57,3,FALSE),0)))</f>
        <v>0</v>
      </c>
      <c r="Z537" s="6">
        <f>IF(OR(U537=6,U537=7),0,IF(NOT(X537),IF(T537&lt;=$T$1,HLOOKUP(U537,Ouderschapsverlof!$S$55:$W$57,3,FALSE),0),0))</f>
        <v>0</v>
      </c>
      <c r="AB537" s="2">
        <f t="shared" si="188"/>
        <v>535</v>
      </c>
      <c r="AC537">
        <f t="shared" si="180"/>
        <v>2</v>
      </c>
      <c r="AD537" s="2">
        <f t="shared" si="181"/>
        <v>367</v>
      </c>
      <c r="AE537" s="2">
        <f t="shared" si="182"/>
        <v>367</v>
      </c>
      <c r="AF537" s="6" t="b">
        <f t="shared" si="183"/>
        <v>1</v>
      </c>
      <c r="AG537" s="6">
        <f>IF(OR(AC537=6,AC537=7),0,IF(NOT(AF537),0,IF(AB537&lt;=$AB$1,HLOOKUP(AC537,Ouderschapsverlof!$S$67:$W$69,3,FALSE),0)))</f>
        <v>0</v>
      </c>
      <c r="AH537" s="6">
        <f>IF(OR(AC537=6,AC537=7),0,IF(NOT(AF537),IF(AB537&lt;=$AB$1,HLOOKUP(AC537,Ouderschapsverlof!$S$67:$W$69,3,FALSE),0),0))</f>
        <v>0</v>
      </c>
    </row>
    <row r="538" spans="1:34" x14ac:dyDescent="0.3">
      <c r="A538" s="2">
        <f t="shared" si="184"/>
        <v>536</v>
      </c>
      <c r="B538">
        <f t="shared" si="185"/>
        <v>3</v>
      </c>
      <c r="C538" s="2">
        <f t="shared" si="168"/>
        <v>367</v>
      </c>
      <c r="D538" s="2">
        <f t="shared" si="169"/>
        <v>367</v>
      </c>
      <c r="E538" s="6" t="b">
        <f t="shared" si="170"/>
        <v>1</v>
      </c>
      <c r="F538" s="6">
        <f>IF(OR(B538=6,B538=7),0,IF(NOT(E538),0,IF(A538&lt;=$A$1,HLOOKUP(B538,Ouderschapsverlof!$S$28:$W$30,3,FALSE),0)))</f>
        <v>0</v>
      </c>
      <c r="G538" s="6">
        <f>IF(OR(B538=6,B538=7),0,IF(NOT(E538),IF(A538&lt;=$A$1,HLOOKUP(B538,Ouderschapsverlof!$S$28:$W$30,3,FALSE),0),0))</f>
        <v>0</v>
      </c>
      <c r="H538" s="7">
        <f t="shared" si="171"/>
        <v>0</v>
      </c>
      <c r="L538" s="2">
        <f t="shared" si="186"/>
        <v>536</v>
      </c>
      <c r="M538">
        <f t="shared" si="172"/>
        <v>3</v>
      </c>
      <c r="N538" s="2">
        <f t="shared" si="173"/>
        <v>367</v>
      </c>
      <c r="O538" s="2">
        <f t="shared" si="174"/>
        <v>367</v>
      </c>
      <c r="P538" s="6" t="b">
        <f t="shared" si="175"/>
        <v>1</v>
      </c>
      <c r="Q538" s="6">
        <f>IF(OR(M538=6,M538=7),0,IF(NOT(P538),0,IF(L538&lt;=$L$1,HLOOKUP(M538,Ouderschapsverlof!$S$40:$W$43,3,FALSE),0)))</f>
        <v>0</v>
      </c>
      <c r="R538" s="6">
        <f>IF(OR(M538=6,M538=7),0,IF(NOT(P538),IF(L538&lt;=$L$1,HLOOKUP(M538,Ouderschapsverlof!$S$40:$W$43,3,FALSE),0),0))</f>
        <v>0</v>
      </c>
      <c r="T538" s="2">
        <f t="shared" si="187"/>
        <v>536</v>
      </c>
      <c r="U538">
        <f t="shared" si="176"/>
        <v>3</v>
      </c>
      <c r="V538" s="2">
        <f t="shared" si="177"/>
        <v>367</v>
      </c>
      <c r="W538" s="2">
        <f t="shared" si="178"/>
        <v>367</v>
      </c>
      <c r="X538" s="6" t="b">
        <f t="shared" si="179"/>
        <v>1</v>
      </c>
      <c r="Y538" s="6">
        <f>IF(OR(U538=6,U538=7),0,IF(NOT(X538),0,IF(T538&lt;=$T$1,HLOOKUP(U538,Ouderschapsverlof!$S$55:$W$57,3,FALSE),0)))</f>
        <v>0</v>
      </c>
      <c r="Z538" s="6">
        <f>IF(OR(U538=6,U538=7),0,IF(NOT(X538),IF(T538&lt;=$T$1,HLOOKUP(U538,Ouderschapsverlof!$S$55:$W$57,3,FALSE),0),0))</f>
        <v>0</v>
      </c>
      <c r="AB538" s="2">
        <f t="shared" si="188"/>
        <v>536</v>
      </c>
      <c r="AC538">
        <f t="shared" si="180"/>
        <v>3</v>
      </c>
      <c r="AD538" s="2">
        <f t="shared" si="181"/>
        <v>367</v>
      </c>
      <c r="AE538" s="2">
        <f t="shared" si="182"/>
        <v>367</v>
      </c>
      <c r="AF538" s="6" t="b">
        <f t="shared" si="183"/>
        <v>1</v>
      </c>
      <c r="AG538" s="6">
        <f>IF(OR(AC538=6,AC538=7),0,IF(NOT(AF538),0,IF(AB538&lt;=$AB$1,HLOOKUP(AC538,Ouderschapsverlof!$S$67:$W$69,3,FALSE),0)))</f>
        <v>0</v>
      </c>
      <c r="AH538" s="6">
        <f>IF(OR(AC538=6,AC538=7),0,IF(NOT(AF538),IF(AB538&lt;=$AB$1,HLOOKUP(AC538,Ouderschapsverlof!$S$67:$W$69,3,FALSE),0),0))</f>
        <v>0</v>
      </c>
    </row>
    <row r="539" spans="1:34" x14ac:dyDescent="0.3">
      <c r="A539" s="2">
        <f t="shared" si="184"/>
        <v>537</v>
      </c>
      <c r="B539">
        <f t="shared" si="185"/>
        <v>4</v>
      </c>
      <c r="C539" s="2">
        <f t="shared" si="168"/>
        <v>367</v>
      </c>
      <c r="D539" s="2">
        <f t="shared" si="169"/>
        <v>367</v>
      </c>
      <c r="E539" s="6" t="b">
        <f t="shared" si="170"/>
        <v>1</v>
      </c>
      <c r="F539" s="6">
        <f>IF(OR(B539=6,B539=7),0,IF(NOT(E539),0,IF(A539&lt;=$A$1,HLOOKUP(B539,Ouderschapsverlof!$S$28:$W$30,3,FALSE),0)))</f>
        <v>0</v>
      </c>
      <c r="G539" s="6">
        <f>IF(OR(B539=6,B539=7),0,IF(NOT(E539),IF(A539&lt;=$A$1,HLOOKUP(B539,Ouderschapsverlof!$S$28:$W$30,3,FALSE),0),0))</f>
        <v>0</v>
      </c>
      <c r="H539" s="7">
        <f t="shared" si="171"/>
        <v>0</v>
      </c>
      <c r="L539" s="2">
        <f t="shared" si="186"/>
        <v>537</v>
      </c>
      <c r="M539">
        <f t="shared" si="172"/>
        <v>4</v>
      </c>
      <c r="N539" s="2">
        <f t="shared" si="173"/>
        <v>367</v>
      </c>
      <c r="O539" s="2">
        <f t="shared" si="174"/>
        <v>367</v>
      </c>
      <c r="P539" s="6" t="b">
        <f t="shared" si="175"/>
        <v>1</v>
      </c>
      <c r="Q539" s="6">
        <f>IF(OR(M539=6,M539=7),0,IF(NOT(P539),0,IF(L539&lt;=$L$1,HLOOKUP(M539,Ouderschapsverlof!$S$40:$W$43,3,FALSE),0)))</f>
        <v>0</v>
      </c>
      <c r="R539" s="6">
        <f>IF(OR(M539=6,M539=7),0,IF(NOT(P539),IF(L539&lt;=$L$1,HLOOKUP(M539,Ouderschapsverlof!$S$40:$W$43,3,FALSE),0),0))</f>
        <v>0</v>
      </c>
      <c r="T539" s="2">
        <f t="shared" si="187"/>
        <v>537</v>
      </c>
      <c r="U539">
        <f t="shared" si="176"/>
        <v>4</v>
      </c>
      <c r="V539" s="2">
        <f t="shared" si="177"/>
        <v>367</v>
      </c>
      <c r="W539" s="2">
        <f t="shared" si="178"/>
        <v>367</v>
      </c>
      <c r="X539" s="6" t="b">
        <f t="shared" si="179"/>
        <v>1</v>
      </c>
      <c r="Y539" s="6">
        <f>IF(OR(U539=6,U539=7),0,IF(NOT(X539),0,IF(T539&lt;=$T$1,HLOOKUP(U539,Ouderschapsverlof!$S$55:$W$57,3,FALSE),0)))</f>
        <v>0</v>
      </c>
      <c r="Z539" s="6">
        <f>IF(OR(U539=6,U539=7),0,IF(NOT(X539),IF(T539&lt;=$T$1,HLOOKUP(U539,Ouderschapsverlof!$S$55:$W$57,3,FALSE),0),0))</f>
        <v>0</v>
      </c>
      <c r="AB539" s="2">
        <f t="shared" si="188"/>
        <v>537</v>
      </c>
      <c r="AC539">
        <f t="shared" si="180"/>
        <v>4</v>
      </c>
      <c r="AD539" s="2">
        <f t="shared" si="181"/>
        <v>367</v>
      </c>
      <c r="AE539" s="2">
        <f t="shared" si="182"/>
        <v>367</v>
      </c>
      <c r="AF539" s="6" t="b">
        <f t="shared" si="183"/>
        <v>1</v>
      </c>
      <c r="AG539" s="6">
        <f>IF(OR(AC539=6,AC539=7),0,IF(NOT(AF539),0,IF(AB539&lt;=$AB$1,HLOOKUP(AC539,Ouderschapsverlof!$S$67:$W$69,3,FALSE),0)))</f>
        <v>0</v>
      </c>
      <c r="AH539" s="6">
        <f>IF(OR(AC539=6,AC539=7),0,IF(NOT(AF539),IF(AB539&lt;=$AB$1,HLOOKUP(AC539,Ouderschapsverlof!$S$67:$W$69,3,FALSE),0),0))</f>
        <v>0</v>
      </c>
    </row>
    <row r="540" spans="1:34" x14ac:dyDescent="0.3">
      <c r="A540" s="2">
        <f t="shared" si="184"/>
        <v>538</v>
      </c>
      <c r="B540">
        <f t="shared" si="185"/>
        <v>5</v>
      </c>
      <c r="C540" s="2">
        <f t="shared" si="168"/>
        <v>367</v>
      </c>
      <c r="D540" s="2">
        <f t="shared" si="169"/>
        <v>367</v>
      </c>
      <c r="E540" s="6" t="b">
        <f t="shared" si="170"/>
        <v>1</v>
      </c>
      <c r="F540" s="6">
        <f>IF(OR(B540=6,B540=7),0,IF(NOT(E540),0,IF(A540&lt;=$A$1,HLOOKUP(B540,Ouderschapsverlof!$S$28:$W$30,3,FALSE),0)))</f>
        <v>0</v>
      </c>
      <c r="G540" s="6">
        <f>IF(OR(B540=6,B540=7),0,IF(NOT(E540),IF(A540&lt;=$A$1,HLOOKUP(B540,Ouderschapsverlof!$S$28:$W$30,3,FALSE),0),0))</f>
        <v>0</v>
      </c>
      <c r="H540" s="7">
        <f t="shared" si="171"/>
        <v>0</v>
      </c>
      <c r="L540" s="2">
        <f t="shared" si="186"/>
        <v>538</v>
      </c>
      <c r="M540">
        <f t="shared" si="172"/>
        <v>5</v>
      </c>
      <c r="N540" s="2">
        <f t="shared" si="173"/>
        <v>367</v>
      </c>
      <c r="O540" s="2">
        <f t="shared" si="174"/>
        <v>367</v>
      </c>
      <c r="P540" s="6" t="b">
        <f t="shared" si="175"/>
        <v>1</v>
      </c>
      <c r="Q540" s="6">
        <f>IF(OR(M540=6,M540=7),0,IF(NOT(P540),0,IF(L540&lt;=$L$1,HLOOKUP(M540,Ouderschapsverlof!$S$40:$W$43,3,FALSE),0)))</f>
        <v>0</v>
      </c>
      <c r="R540" s="6">
        <f>IF(OR(M540=6,M540=7),0,IF(NOT(P540),IF(L540&lt;=$L$1,HLOOKUP(M540,Ouderschapsverlof!$S$40:$W$43,3,FALSE),0),0))</f>
        <v>0</v>
      </c>
      <c r="T540" s="2">
        <f t="shared" si="187"/>
        <v>538</v>
      </c>
      <c r="U540">
        <f t="shared" si="176"/>
        <v>5</v>
      </c>
      <c r="V540" s="2">
        <f t="shared" si="177"/>
        <v>367</v>
      </c>
      <c r="W540" s="2">
        <f t="shared" si="178"/>
        <v>367</v>
      </c>
      <c r="X540" s="6" t="b">
        <f t="shared" si="179"/>
        <v>1</v>
      </c>
      <c r="Y540" s="6">
        <f>IF(OR(U540=6,U540=7),0,IF(NOT(X540),0,IF(T540&lt;=$T$1,HLOOKUP(U540,Ouderschapsverlof!$S$55:$W$57,3,FALSE),0)))</f>
        <v>0</v>
      </c>
      <c r="Z540" s="6">
        <f>IF(OR(U540=6,U540=7),0,IF(NOT(X540),IF(T540&lt;=$T$1,HLOOKUP(U540,Ouderschapsverlof!$S$55:$W$57,3,FALSE),0),0))</f>
        <v>0</v>
      </c>
      <c r="AB540" s="2">
        <f t="shared" si="188"/>
        <v>538</v>
      </c>
      <c r="AC540">
        <f t="shared" si="180"/>
        <v>5</v>
      </c>
      <c r="AD540" s="2">
        <f t="shared" si="181"/>
        <v>367</v>
      </c>
      <c r="AE540" s="2">
        <f t="shared" si="182"/>
        <v>367</v>
      </c>
      <c r="AF540" s="6" t="b">
        <f t="shared" si="183"/>
        <v>1</v>
      </c>
      <c r="AG540" s="6">
        <f>IF(OR(AC540=6,AC540=7),0,IF(NOT(AF540),0,IF(AB540&lt;=$AB$1,HLOOKUP(AC540,Ouderschapsverlof!$S$67:$W$69,3,FALSE),0)))</f>
        <v>0</v>
      </c>
      <c r="AH540" s="6">
        <f>IF(OR(AC540=6,AC540=7),0,IF(NOT(AF540),IF(AB540&lt;=$AB$1,HLOOKUP(AC540,Ouderschapsverlof!$S$67:$W$69,3,FALSE),0),0))</f>
        <v>0</v>
      </c>
    </row>
    <row r="541" spans="1:34" x14ac:dyDescent="0.3">
      <c r="A541" s="2">
        <f t="shared" si="184"/>
        <v>539</v>
      </c>
      <c r="B541">
        <f t="shared" si="185"/>
        <v>6</v>
      </c>
      <c r="C541" s="2">
        <f t="shared" si="168"/>
        <v>367</v>
      </c>
      <c r="D541" s="2">
        <f t="shared" si="169"/>
        <v>367</v>
      </c>
      <c r="E541" s="6" t="b">
        <f t="shared" si="170"/>
        <v>1</v>
      </c>
      <c r="F541" s="6">
        <f>IF(OR(B541=6,B541=7),0,IF(NOT(E541),0,IF(A541&lt;=$A$1,HLOOKUP(B541,Ouderschapsverlof!$S$28:$W$30,3,FALSE),0)))</f>
        <v>0</v>
      </c>
      <c r="G541" s="6">
        <f>IF(OR(B541=6,B541=7),0,IF(NOT(E541),IF(A541&lt;=$A$1,HLOOKUP(B541,Ouderschapsverlof!$S$28:$W$30,3,FALSE),0),0))</f>
        <v>0</v>
      </c>
      <c r="H541" s="7">
        <f t="shared" si="171"/>
        <v>0</v>
      </c>
      <c r="L541" s="2">
        <f t="shared" si="186"/>
        <v>539</v>
      </c>
      <c r="M541">
        <f t="shared" si="172"/>
        <v>6</v>
      </c>
      <c r="N541" s="2">
        <f t="shared" si="173"/>
        <v>367</v>
      </c>
      <c r="O541" s="2">
        <f t="shared" si="174"/>
        <v>367</v>
      </c>
      <c r="P541" s="6" t="b">
        <f t="shared" si="175"/>
        <v>1</v>
      </c>
      <c r="Q541" s="6">
        <f>IF(OR(M541=6,M541=7),0,IF(NOT(P541),0,IF(L541&lt;=$L$1,HLOOKUP(M541,Ouderschapsverlof!$S$40:$W$43,3,FALSE),0)))</f>
        <v>0</v>
      </c>
      <c r="R541" s="6">
        <f>IF(OR(M541=6,M541=7),0,IF(NOT(P541),IF(L541&lt;=$L$1,HLOOKUP(M541,Ouderschapsverlof!$S$40:$W$43,3,FALSE),0),0))</f>
        <v>0</v>
      </c>
      <c r="T541" s="2">
        <f t="shared" si="187"/>
        <v>539</v>
      </c>
      <c r="U541">
        <f t="shared" si="176"/>
        <v>6</v>
      </c>
      <c r="V541" s="2">
        <f t="shared" si="177"/>
        <v>367</v>
      </c>
      <c r="W541" s="2">
        <f t="shared" si="178"/>
        <v>367</v>
      </c>
      <c r="X541" s="6" t="b">
        <f t="shared" si="179"/>
        <v>1</v>
      </c>
      <c r="Y541" s="6">
        <f>IF(OR(U541=6,U541=7),0,IF(NOT(X541),0,IF(T541&lt;=$T$1,HLOOKUP(U541,Ouderschapsverlof!$S$55:$W$57,3,FALSE),0)))</f>
        <v>0</v>
      </c>
      <c r="Z541" s="6">
        <f>IF(OR(U541=6,U541=7),0,IF(NOT(X541),IF(T541&lt;=$T$1,HLOOKUP(U541,Ouderschapsverlof!$S$55:$W$57,3,FALSE),0),0))</f>
        <v>0</v>
      </c>
      <c r="AB541" s="2">
        <f t="shared" si="188"/>
        <v>539</v>
      </c>
      <c r="AC541">
        <f t="shared" si="180"/>
        <v>6</v>
      </c>
      <c r="AD541" s="2">
        <f t="shared" si="181"/>
        <v>367</v>
      </c>
      <c r="AE541" s="2">
        <f t="shared" si="182"/>
        <v>367</v>
      </c>
      <c r="AF541" s="6" t="b">
        <f t="shared" si="183"/>
        <v>1</v>
      </c>
      <c r="AG541" s="6">
        <f>IF(OR(AC541=6,AC541=7),0,IF(NOT(AF541),0,IF(AB541&lt;=$AB$1,HLOOKUP(AC541,Ouderschapsverlof!$S$67:$W$69,3,FALSE),0)))</f>
        <v>0</v>
      </c>
      <c r="AH541" s="6">
        <f>IF(OR(AC541=6,AC541=7),0,IF(NOT(AF541),IF(AB541&lt;=$AB$1,HLOOKUP(AC541,Ouderschapsverlof!$S$67:$W$69,3,FALSE),0),0))</f>
        <v>0</v>
      </c>
    </row>
    <row r="542" spans="1:34" x14ac:dyDescent="0.3">
      <c r="A542" s="2">
        <f t="shared" si="184"/>
        <v>540</v>
      </c>
      <c r="B542">
        <f t="shared" si="185"/>
        <v>7</v>
      </c>
      <c r="C542" s="2">
        <f t="shared" si="168"/>
        <v>367</v>
      </c>
      <c r="D542" s="2">
        <f t="shared" si="169"/>
        <v>367</v>
      </c>
      <c r="E542" s="6" t="b">
        <f t="shared" si="170"/>
        <v>1</v>
      </c>
      <c r="F542" s="6">
        <f>IF(OR(B542=6,B542=7),0,IF(NOT(E542),0,IF(A542&lt;=$A$1,HLOOKUP(B542,Ouderschapsverlof!$S$28:$W$30,3,FALSE),0)))</f>
        <v>0</v>
      </c>
      <c r="G542" s="6">
        <f>IF(OR(B542=6,B542=7),0,IF(NOT(E542),IF(A542&lt;=$A$1,HLOOKUP(B542,Ouderschapsverlof!$S$28:$W$30,3,FALSE),0),0))</f>
        <v>0</v>
      </c>
      <c r="H542" s="7">
        <f t="shared" si="171"/>
        <v>0</v>
      </c>
      <c r="L542" s="2">
        <f t="shared" si="186"/>
        <v>540</v>
      </c>
      <c r="M542">
        <f t="shared" si="172"/>
        <v>7</v>
      </c>
      <c r="N542" s="2">
        <f t="shared" si="173"/>
        <v>367</v>
      </c>
      <c r="O542" s="2">
        <f t="shared" si="174"/>
        <v>367</v>
      </c>
      <c r="P542" s="6" t="b">
        <f t="shared" si="175"/>
        <v>1</v>
      </c>
      <c r="Q542" s="6">
        <f>IF(OR(M542=6,M542=7),0,IF(NOT(P542),0,IF(L542&lt;=$L$1,HLOOKUP(M542,Ouderschapsverlof!$S$40:$W$43,3,FALSE),0)))</f>
        <v>0</v>
      </c>
      <c r="R542" s="6">
        <f>IF(OR(M542=6,M542=7),0,IF(NOT(P542),IF(L542&lt;=$L$1,HLOOKUP(M542,Ouderschapsverlof!$S$40:$W$43,3,FALSE),0),0))</f>
        <v>0</v>
      </c>
      <c r="T542" s="2">
        <f t="shared" si="187"/>
        <v>540</v>
      </c>
      <c r="U542">
        <f t="shared" si="176"/>
        <v>7</v>
      </c>
      <c r="V542" s="2">
        <f t="shared" si="177"/>
        <v>367</v>
      </c>
      <c r="W542" s="2">
        <f t="shared" si="178"/>
        <v>367</v>
      </c>
      <c r="X542" s="6" t="b">
        <f t="shared" si="179"/>
        <v>1</v>
      </c>
      <c r="Y542" s="6">
        <f>IF(OR(U542=6,U542=7),0,IF(NOT(X542),0,IF(T542&lt;=$T$1,HLOOKUP(U542,Ouderschapsverlof!$S$55:$W$57,3,FALSE),0)))</f>
        <v>0</v>
      </c>
      <c r="Z542" s="6">
        <f>IF(OR(U542=6,U542=7),0,IF(NOT(X542),IF(T542&lt;=$T$1,HLOOKUP(U542,Ouderschapsverlof!$S$55:$W$57,3,FALSE),0),0))</f>
        <v>0</v>
      </c>
      <c r="AB542" s="2">
        <f t="shared" si="188"/>
        <v>540</v>
      </c>
      <c r="AC542">
        <f t="shared" si="180"/>
        <v>7</v>
      </c>
      <c r="AD542" s="2">
        <f t="shared" si="181"/>
        <v>367</v>
      </c>
      <c r="AE542" s="2">
        <f t="shared" si="182"/>
        <v>367</v>
      </c>
      <c r="AF542" s="6" t="b">
        <f t="shared" si="183"/>
        <v>1</v>
      </c>
      <c r="AG542" s="6">
        <f>IF(OR(AC542=6,AC542=7),0,IF(NOT(AF542),0,IF(AB542&lt;=$AB$1,HLOOKUP(AC542,Ouderschapsverlof!$S$67:$W$69,3,FALSE),0)))</f>
        <v>0</v>
      </c>
      <c r="AH542" s="6">
        <f>IF(OR(AC542=6,AC542=7),0,IF(NOT(AF542),IF(AB542&lt;=$AB$1,HLOOKUP(AC542,Ouderschapsverlof!$S$67:$W$69,3,FALSE),0),0))</f>
        <v>0</v>
      </c>
    </row>
    <row r="543" spans="1:34" x14ac:dyDescent="0.3">
      <c r="A543" s="2">
        <f t="shared" si="184"/>
        <v>541</v>
      </c>
      <c r="B543">
        <f t="shared" si="185"/>
        <v>1</v>
      </c>
      <c r="C543" s="2">
        <f t="shared" si="168"/>
        <v>367</v>
      </c>
      <c r="D543" s="2">
        <f t="shared" si="169"/>
        <v>367</v>
      </c>
      <c r="E543" s="6" t="b">
        <f t="shared" si="170"/>
        <v>1</v>
      </c>
      <c r="F543" s="6">
        <f>IF(OR(B543=6,B543=7),0,IF(NOT(E543),0,IF(A543&lt;=$A$1,HLOOKUP(B543,Ouderschapsverlof!$S$28:$W$30,3,FALSE),0)))</f>
        <v>0</v>
      </c>
      <c r="G543" s="6">
        <f>IF(OR(B543=6,B543=7),0,IF(NOT(E543),IF(A543&lt;=$A$1,HLOOKUP(B543,Ouderschapsverlof!$S$28:$W$30,3,FALSE),0),0))</f>
        <v>0</v>
      </c>
      <c r="H543" s="7">
        <f t="shared" si="171"/>
        <v>0</v>
      </c>
      <c r="L543" s="2">
        <f t="shared" si="186"/>
        <v>541</v>
      </c>
      <c r="M543">
        <f t="shared" si="172"/>
        <v>1</v>
      </c>
      <c r="N543" s="2">
        <f t="shared" si="173"/>
        <v>367</v>
      </c>
      <c r="O543" s="2">
        <f t="shared" si="174"/>
        <v>367</v>
      </c>
      <c r="P543" s="6" t="b">
        <f t="shared" si="175"/>
        <v>1</v>
      </c>
      <c r="Q543" s="6">
        <f>IF(OR(M543=6,M543=7),0,IF(NOT(P543),0,IF(L543&lt;=$L$1,HLOOKUP(M543,Ouderschapsverlof!$S$40:$W$43,3,FALSE),0)))</f>
        <v>0</v>
      </c>
      <c r="R543" s="6">
        <f>IF(OR(M543=6,M543=7),0,IF(NOT(P543),IF(L543&lt;=$L$1,HLOOKUP(M543,Ouderschapsverlof!$S$40:$W$43,3,FALSE),0),0))</f>
        <v>0</v>
      </c>
      <c r="T543" s="2">
        <f t="shared" si="187"/>
        <v>541</v>
      </c>
      <c r="U543">
        <f t="shared" si="176"/>
        <v>1</v>
      </c>
      <c r="V543" s="2">
        <f t="shared" si="177"/>
        <v>367</v>
      </c>
      <c r="W543" s="2">
        <f t="shared" si="178"/>
        <v>367</v>
      </c>
      <c r="X543" s="6" t="b">
        <f t="shared" si="179"/>
        <v>1</v>
      </c>
      <c r="Y543" s="6">
        <f>IF(OR(U543=6,U543=7),0,IF(NOT(X543),0,IF(T543&lt;=$T$1,HLOOKUP(U543,Ouderschapsverlof!$S$55:$W$57,3,FALSE),0)))</f>
        <v>0</v>
      </c>
      <c r="Z543" s="6">
        <f>IF(OR(U543=6,U543=7),0,IF(NOT(X543),IF(T543&lt;=$T$1,HLOOKUP(U543,Ouderschapsverlof!$S$55:$W$57,3,FALSE),0),0))</f>
        <v>0</v>
      </c>
      <c r="AB543" s="2">
        <f t="shared" si="188"/>
        <v>541</v>
      </c>
      <c r="AC543">
        <f t="shared" si="180"/>
        <v>1</v>
      </c>
      <c r="AD543" s="2">
        <f t="shared" si="181"/>
        <v>367</v>
      </c>
      <c r="AE543" s="2">
        <f t="shared" si="182"/>
        <v>367</v>
      </c>
      <c r="AF543" s="6" t="b">
        <f t="shared" si="183"/>
        <v>1</v>
      </c>
      <c r="AG543" s="6">
        <f>IF(OR(AC543=6,AC543=7),0,IF(NOT(AF543),0,IF(AB543&lt;=$AB$1,HLOOKUP(AC543,Ouderschapsverlof!$S$67:$W$69,3,FALSE),0)))</f>
        <v>0</v>
      </c>
      <c r="AH543" s="6">
        <f>IF(OR(AC543=6,AC543=7),0,IF(NOT(AF543),IF(AB543&lt;=$AB$1,HLOOKUP(AC543,Ouderschapsverlof!$S$67:$W$69,3,FALSE),0),0))</f>
        <v>0</v>
      </c>
    </row>
    <row r="544" spans="1:34" x14ac:dyDescent="0.3">
      <c r="A544" s="2">
        <f t="shared" si="184"/>
        <v>542</v>
      </c>
      <c r="B544">
        <f t="shared" si="185"/>
        <v>2</v>
      </c>
      <c r="C544" s="2">
        <f t="shared" si="168"/>
        <v>367</v>
      </c>
      <c r="D544" s="2">
        <f t="shared" si="169"/>
        <v>367</v>
      </c>
      <c r="E544" s="6" t="b">
        <f t="shared" si="170"/>
        <v>1</v>
      </c>
      <c r="F544" s="6">
        <f>IF(OR(B544=6,B544=7),0,IF(NOT(E544),0,IF(A544&lt;=$A$1,HLOOKUP(B544,Ouderschapsverlof!$S$28:$W$30,3,FALSE),0)))</f>
        <v>0</v>
      </c>
      <c r="G544" s="6">
        <f>IF(OR(B544=6,B544=7),0,IF(NOT(E544),IF(A544&lt;=$A$1,HLOOKUP(B544,Ouderschapsverlof!$S$28:$W$30,3,FALSE),0),0))</f>
        <v>0</v>
      </c>
      <c r="H544" s="7">
        <f t="shared" si="171"/>
        <v>0</v>
      </c>
      <c r="L544" s="2">
        <f t="shared" si="186"/>
        <v>542</v>
      </c>
      <c r="M544">
        <f t="shared" si="172"/>
        <v>2</v>
      </c>
      <c r="N544" s="2">
        <f t="shared" si="173"/>
        <v>367</v>
      </c>
      <c r="O544" s="2">
        <f t="shared" si="174"/>
        <v>367</v>
      </c>
      <c r="P544" s="6" t="b">
        <f t="shared" si="175"/>
        <v>1</v>
      </c>
      <c r="Q544" s="6">
        <f>IF(OR(M544=6,M544=7),0,IF(NOT(P544),0,IF(L544&lt;=$L$1,HLOOKUP(M544,Ouderschapsverlof!$S$40:$W$43,3,FALSE),0)))</f>
        <v>0</v>
      </c>
      <c r="R544" s="6">
        <f>IF(OR(M544=6,M544=7),0,IF(NOT(P544),IF(L544&lt;=$L$1,HLOOKUP(M544,Ouderschapsverlof!$S$40:$W$43,3,FALSE),0),0))</f>
        <v>0</v>
      </c>
      <c r="T544" s="2">
        <f t="shared" si="187"/>
        <v>542</v>
      </c>
      <c r="U544">
        <f t="shared" si="176"/>
        <v>2</v>
      </c>
      <c r="V544" s="2">
        <f t="shared" si="177"/>
        <v>367</v>
      </c>
      <c r="W544" s="2">
        <f t="shared" si="178"/>
        <v>367</v>
      </c>
      <c r="X544" s="6" t="b">
        <f t="shared" si="179"/>
        <v>1</v>
      </c>
      <c r="Y544" s="6">
        <f>IF(OR(U544=6,U544=7),0,IF(NOT(X544),0,IF(T544&lt;=$T$1,HLOOKUP(U544,Ouderschapsverlof!$S$55:$W$57,3,FALSE),0)))</f>
        <v>0</v>
      </c>
      <c r="Z544" s="6">
        <f>IF(OR(U544=6,U544=7),0,IF(NOT(X544),IF(T544&lt;=$T$1,HLOOKUP(U544,Ouderschapsverlof!$S$55:$W$57,3,FALSE),0),0))</f>
        <v>0</v>
      </c>
      <c r="AB544" s="2">
        <f t="shared" si="188"/>
        <v>542</v>
      </c>
      <c r="AC544">
        <f t="shared" si="180"/>
        <v>2</v>
      </c>
      <c r="AD544" s="2">
        <f t="shared" si="181"/>
        <v>367</v>
      </c>
      <c r="AE544" s="2">
        <f t="shared" si="182"/>
        <v>367</v>
      </c>
      <c r="AF544" s="6" t="b">
        <f t="shared" si="183"/>
        <v>1</v>
      </c>
      <c r="AG544" s="6">
        <f>IF(OR(AC544=6,AC544=7),0,IF(NOT(AF544),0,IF(AB544&lt;=$AB$1,HLOOKUP(AC544,Ouderschapsverlof!$S$67:$W$69,3,FALSE),0)))</f>
        <v>0</v>
      </c>
      <c r="AH544" s="6">
        <f>IF(OR(AC544=6,AC544=7),0,IF(NOT(AF544),IF(AB544&lt;=$AB$1,HLOOKUP(AC544,Ouderschapsverlof!$S$67:$W$69,3,FALSE),0),0))</f>
        <v>0</v>
      </c>
    </row>
    <row r="545" spans="1:34" x14ac:dyDescent="0.3">
      <c r="A545" s="2">
        <f t="shared" si="184"/>
        <v>543</v>
      </c>
      <c r="B545">
        <f t="shared" si="185"/>
        <v>3</v>
      </c>
      <c r="C545" s="2">
        <f t="shared" si="168"/>
        <v>367</v>
      </c>
      <c r="D545" s="2">
        <f t="shared" si="169"/>
        <v>367</v>
      </c>
      <c r="E545" s="6" t="b">
        <f t="shared" si="170"/>
        <v>1</v>
      </c>
      <c r="F545" s="6">
        <f>IF(OR(B545=6,B545=7),0,IF(NOT(E545),0,IF(A545&lt;=$A$1,HLOOKUP(B545,Ouderschapsverlof!$S$28:$W$30,3,FALSE),0)))</f>
        <v>0</v>
      </c>
      <c r="G545" s="6">
        <f>IF(OR(B545=6,B545=7),0,IF(NOT(E545),IF(A545&lt;=$A$1,HLOOKUP(B545,Ouderschapsverlof!$S$28:$W$30,3,FALSE),0),0))</f>
        <v>0</v>
      </c>
      <c r="H545" s="7">
        <f t="shared" si="171"/>
        <v>0</v>
      </c>
      <c r="L545" s="2">
        <f t="shared" si="186"/>
        <v>543</v>
      </c>
      <c r="M545">
        <f t="shared" si="172"/>
        <v>3</v>
      </c>
      <c r="N545" s="2">
        <f t="shared" si="173"/>
        <v>367</v>
      </c>
      <c r="O545" s="2">
        <f t="shared" si="174"/>
        <v>367</v>
      </c>
      <c r="P545" s="6" t="b">
        <f t="shared" si="175"/>
        <v>1</v>
      </c>
      <c r="Q545" s="6">
        <f>IF(OR(M545=6,M545=7),0,IF(NOT(P545),0,IF(L545&lt;=$L$1,HLOOKUP(M545,Ouderschapsverlof!$S$40:$W$43,3,FALSE),0)))</f>
        <v>0</v>
      </c>
      <c r="R545" s="6">
        <f>IF(OR(M545=6,M545=7),0,IF(NOT(P545),IF(L545&lt;=$L$1,HLOOKUP(M545,Ouderschapsverlof!$S$40:$W$43,3,FALSE),0),0))</f>
        <v>0</v>
      </c>
      <c r="T545" s="2">
        <f t="shared" si="187"/>
        <v>543</v>
      </c>
      <c r="U545">
        <f t="shared" si="176"/>
        <v>3</v>
      </c>
      <c r="V545" s="2">
        <f t="shared" si="177"/>
        <v>367</v>
      </c>
      <c r="W545" s="2">
        <f t="shared" si="178"/>
        <v>367</v>
      </c>
      <c r="X545" s="6" t="b">
        <f t="shared" si="179"/>
        <v>1</v>
      </c>
      <c r="Y545" s="6">
        <f>IF(OR(U545=6,U545=7),0,IF(NOT(X545),0,IF(T545&lt;=$T$1,HLOOKUP(U545,Ouderschapsverlof!$S$55:$W$57,3,FALSE),0)))</f>
        <v>0</v>
      </c>
      <c r="Z545" s="6">
        <f>IF(OR(U545=6,U545=7),0,IF(NOT(X545),IF(T545&lt;=$T$1,HLOOKUP(U545,Ouderschapsverlof!$S$55:$W$57,3,FALSE),0),0))</f>
        <v>0</v>
      </c>
      <c r="AB545" s="2">
        <f t="shared" si="188"/>
        <v>543</v>
      </c>
      <c r="AC545">
        <f t="shared" si="180"/>
        <v>3</v>
      </c>
      <c r="AD545" s="2">
        <f t="shared" si="181"/>
        <v>367</v>
      </c>
      <c r="AE545" s="2">
        <f t="shared" si="182"/>
        <v>367</v>
      </c>
      <c r="AF545" s="6" t="b">
        <f t="shared" si="183"/>
        <v>1</v>
      </c>
      <c r="AG545" s="6">
        <f>IF(OR(AC545=6,AC545=7),0,IF(NOT(AF545),0,IF(AB545&lt;=$AB$1,HLOOKUP(AC545,Ouderschapsverlof!$S$67:$W$69,3,FALSE),0)))</f>
        <v>0</v>
      </c>
      <c r="AH545" s="6">
        <f>IF(OR(AC545=6,AC545=7),0,IF(NOT(AF545),IF(AB545&lt;=$AB$1,HLOOKUP(AC545,Ouderschapsverlof!$S$67:$W$69,3,FALSE),0),0))</f>
        <v>0</v>
      </c>
    </row>
    <row r="546" spans="1:34" x14ac:dyDescent="0.3">
      <c r="A546" s="2">
        <f t="shared" si="184"/>
        <v>544</v>
      </c>
      <c r="B546">
        <f t="shared" si="185"/>
        <v>4</v>
      </c>
      <c r="C546" s="2">
        <f t="shared" si="168"/>
        <v>367</v>
      </c>
      <c r="D546" s="2">
        <f t="shared" si="169"/>
        <v>367</v>
      </c>
      <c r="E546" s="6" t="b">
        <f t="shared" si="170"/>
        <v>1</v>
      </c>
      <c r="F546" s="6">
        <f>IF(OR(B546=6,B546=7),0,IF(NOT(E546),0,IF(A546&lt;=$A$1,HLOOKUP(B546,Ouderschapsverlof!$S$28:$W$30,3,FALSE),0)))</f>
        <v>0</v>
      </c>
      <c r="G546" s="6">
        <f>IF(OR(B546=6,B546=7),0,IF(NOT(E546),IF(A546&lt;=$A$1,HLOOKUP(B546,Ouderschapsverlof!$S$28:$W$30,3,FALSE),0),0))</f>
        <v>0</v>
      </c>
      <c r="H546" s="7">
        <f t="shared" si="171"/>
        <v>0</v>
      </c>
      <c r="L546" s="2">
        <f t="shared" si="186"/>
        <v>544</v>
      </c>
      <c r="M546">
        <f t="shared" si="172"/>
        <v>4</v>
      </c>
      <c r="N546" s="2">
        <f t="shared" si="173"/>
        <v>367</v>
      </c>
      <c r="O546" s="2">
        <f t="shared" si="174"/>
        <v>367</v>
      </c>
      <c r="P546" s="6" t="b">
        <f t="shared" si="175"/>
        <v>1</v>
      </c>
      <c r="Q546" s="6">
        <f>IF(OR(M546=6,M546=7),0,IF(NOT(P546),0,IF(L546&lt;=$L$1,HLOOKUP(M546,Ouderschapsverlof!$S$40:$W$43,3,FALSE),0)))</f>
        <v>0</v>
      </c>
      <c r="R546" s="6">
        <f>IF(OR(M546=6,M546=7),0,IF(NOT(P546),IF(L546&lt;=$L$1,HLOOKUP(M546,Ouderschapsverlof!$S$40:$W$43,3,FALSE),0),0))</f>
        <v>0</v>
      </c>
      <c r="T546" s="2">
        <f t="shared" si="187"/>
        <v>544</v>
      </c>
      <c r="U546">
        <f t="shared" si="176"/>
        <v>4</v>
      </c>
      <c r="V546" s="2">
        <f t="shared" si="177"/>
        <v>367</v>
      </c>
      <c r="W546" s="2">
        <f t="shared" si="178"/>
        <v>367</v>
      </c>
      <c r="X546" s="6" t="b">
        <f t="shared" si="179"/>
        <v>1</v>
      </c>
      <c r="Y546" s="6">
        <f>IF(OR(U546=6,U546=7),0,IF(NOT(X546),0,IF(T546&lt;=$T$1,HLOOKUP(U546,Ouderschapsverlof!$S$55:$W$57,3,FALSE),0)))</f>
        <v>0</v>
      </c>
      <c r="Z546" s="6">
        <f>IF(OR(U546=6,U546=7),0,IF(NOT(X546),IF(T546&lt;=$T$1,HLOOKUP(U546,Ouderschapsverlof!$S$55:$W$57,3,FALSE),0),0))</f>
        <v>0</v>
      </c>
      <c r="AB546" s="2">
        <f t="shared" si="188"/>
        <v>544</v>
      </c>
      <c r="AC546">
        <f t="shared" si="180"/>
        <v>4</v>
      </c>
      <c r="AD546" s="2">
        <f t="shared" si="181"/>
        <v>367</v>
      </c>
      <c r="AE546" s="2">
        <f t="shared" si="182"/>
        <v>367</v>
      </c>
      <c r="AF546" s="6" t="b">
        <f t="shared" si="183"/>
        <v>1</v>
      </c>
      <c r="AG546" s="6">
        <f>IF(OR(AC546=6,AC546=7),0,IF(NOT(AF546),0,IF(AB546&lt;=$AB$1,HLOOKUP(AC546,Ouderschapsverlof!$S$67:$W$69,3,FALSE),0)))</f>
        <v>0</v>
      </c>
      <c r="AH546" s="6">
        <f>IF(OR(AC546=6,AC546=7),0,IF(NOT(AF546),IF(AB546&lt;=$AB$1,HLOOKUP(AC546,Ouderschapsverlof!$S$67:$W$69,3,FALSE),0),0))</f>
        <v>0</v>
      </c>
    </row>
    <row r="547" spans="1:34" x14ac:dyDescent="0.3">
      <c r="A547" s="2">
        <f t="shared" si="184"/>
        <v>545</v>
      </c>
      <c r="B547">
        <f t="shared" si="185"/>
        <v>5</v>
      </c>
      <c r="C547" s="2">
        <f t="shared" si="168"/>
        <v>367</v>
      </c>
      <c r="D547" s="2">
        <f t="shared" si="169"/>
        <v>367</v>
      </c>
      <c r="E547" s="6" t="b">
        <f t="shared" si="170"/>
        <v>1</v>
      </c>
      <c r="F547" s="6">
        <f>IF(OR(B547=6,B547=7),0,IF(NOT(E547),0,IF(A547&lt;=$A$1,HLOOKUP(B547,Ouderschapsverlof!$S$28:$W$30,3,FALSE),0)))</f>
        <v>0</v>
      </c>
      <c r="G547" s="6">
        <f>IF(OR(B547=6,B547=7),0,IF(NOT(E547),IF(A547&lt;=$A$1,HLOOKUP(B547,Ouderschapsverlof!$S$28:$W$30,3,FALSE),0),0))</f>
        <v>0</v>
      </c>
      <c r="H547" s="7">
        <f t="shared" si="171"/>
        <v>0</v>
      </c>
      <c r="L547" s="2">
        <f t="shared" si="186"/>
        <v>545</v>
      </c>
      <c r="M547">
        <f t="shared" si="172"/>
        <v>5</v>
      </c>
      <c r="N547" s="2">
        <f t="shared" si="173"/>
        <v>367</v>
      </c>
      <c r="O547" s="2">
        <f t="shared" si="174"/>
        <v>367</v>
      </c>
      <c r="P547" s="6" t="b">
        <f t="shared" si="175"/>
        <v>1</v>
      </c>
      <c r="Q547" s="6">
        <f>IF(OR(M547=6,M547=7),0,IF(NOT(P547),0,IF(L547&lt;=$L$1,HLOOKUP(M547,Ouderschapsverlof!$S$40:$W$43,3,FALSE),0)))</f>
        <v>0</v>
      </c>
      <c r="R547" s="6">
        <f>IF(OR(M547=6,M547=7),0,IF(NOT(P547),IF(L547&lt;=$L$1,HLOOKUP(M547,Ouderschapsverlof!$S$40:$W$43,3,FALSE),0),0))</f>
        <v>0</v>
      </c>
      <c r="T547" s="2">
        <f t="shared" si="187"/>
        <v>545</v>
      </c>
      <c r="U547">
        <f t="shared" si="176"/>
        <v>5</v>
      </c>
      <c r="V547" s="2">
        <f t="shared" si="177"/>
        <v>367</v>
      </c>
      <c r="W547" s="2">
        <f t="shared" si="178"/>
        <v>367</v>
      </c>
      <c r="X547" s="6" t="b">
        <f t="shared" si="179"/>
        <v>1</v>
      </c>
      <c r="Y547" s="6">
        <f>IF(OR(U547=6,U547=7),0,IF(NOT(X547),0,IF(T547&lt;=$T$1,HLOOKUP(U547,Ouderschapsverlof!$S$55:$W$57,3,FALSE),0)))</f>
        <v>0</v>
      </c>
      <c r="Z547" s="6">
        <f>IF(OR(U547=6,U547=7),0,IF(NOT(X547),IF(T547&lt;=$T$1,HLOOKUP(U547,Ouderschapsverlof!$S$55:$W$57,3,FALSE),0),0))</f>
        <v>0</v>
      </c>
      <c r="AB547" s="2">
        <f t="shared" si="188"/>
        <v>545</v>
      </c>
      <c r="AC547">
        <f t="shared" si="180"/>
        <v>5</v>
      </c>
      <c r="AD547" s="2">
        <f t="shared" si="181"/>
        <v>367</v>
      </c>
      <c r="AE547" s="2">
        <f t="shared" si="182"/>
        <v>367</v>
      </c>
      <c r="AF547" s="6" t="b">
        <f t="shared" si="183"/>
        <v>1</v>
      </c>
      <c r="AG547" s="6">
        <f>IF(OR(AC547=6,AC547=7),0,IF(NOT(AF547),0,IF(AB547&lt;=$AB$1,HLOOKUP(AC547,Ouderschapsverlof!$S$67:$W$69,3,FALSE),0)))</f>
        <v>0</v>
      </c>
      <c r="AH547" s="6">
        <f>IF(OR(AC547=6,AC547=7),0,IF(NOT(AF547),IF(AB547&lt;=$AB$1,HLOOKUP(AC547,Ouderschapsverlof!$S$67:$W$69,3,FALSE),0),0))</f>
        <v>0</v>
      </c>
    </row>
    <row r="548" spans="1:34" x14ac:dyDescent="0.3">
      <c r="A548" s="2">
        <f t="shared" si="184"/>
        <v>546</v>
      </c>
      <c r="B548">
        <f t="shared" si="185"/>
        <v>6</v>
      </c>
      <c r="C548" s="2">
        <f t="shared" si="168"/>
        <v>367</v>
      </c>
      <c r="D548" s="2">
        <f t="shared" si="169"/>
        <v>367</v>
      </c>
      <c r="E548" s="6" t="b">
        <f t="shared" si="170"/>
        <v>1</v>
      </c>
      <c r="F548" s="6">
        <f>IF(OR(B548=6,B548=7),0,IF(NOT(E548),0,IF(A548&lt;=$A$1,HLOOKUP(B548,Ouderschapsverlof!$S$28:$W$30,3,FALSE),0)))</f>
        <v>0</v>
      </c>
      <c r="G548" s="6">
        <f>IF(OR(B548=6,B548=7),0,IF(NOT(E548),IF(A548&lt;=$A$1,HLOOKUP(B548,Ouderschapsverlof!$S$28:$W$30,3,FALSE),0),0))</f>
        <v>0</v>
      </c>
      <c r="H548" s="7">
        <f t="shared" si="171"/>
        <v>0</v>
      </c>
      <c r="L548" s="2">
        <f t="shared" si="186"/>
        <v>546</v>
      </c>
      <c r="M548">
        <f t="shared" si="172"/>
        <v>6</v>
      </c>
      <c r="N548" s="2">
        <f t="shared" si="173"/>
        <v>367</v>
      </c>
      <c r="O548" s="2">
        <f t="shared" si="174"/>
        <v>367</v>
      </c>
      <c r="P548" s="6" t="b">
        <f t="shared" si="175"/>
        <v>1</v>
      </c>
      <c r="Q548" s="6">
        <f>IF(OR(M548=6,M548=7),0,IF(NOT(P548),0,IF(L548&lt;=$L$1,HLOOKUP(M548,Ouderschapsverlof!$S$40:$W$43,3,FALSE),0)))</f>
        <v>0</v>
      </c>
      <c r="R548" s="6">
        <f>IF(OR(M548=6,M548=7),0,IF(NOT(P548),IF(L548&lt;=$L$1,HLOOKUP(M548,Ouderschapsverlof!$S$40:$W$43,3,FALSE),0),0))</f>
        <v>0</v>
      </c>
      <c r="T548" s="2">
        <f t="shared" si="187"/>
        <v>546</v>
      </c>
      <c r="U548">
        <f t="shared" si="176"/>
        <v>6</v>
      </c>
      <c r="V548" s="2">
        <f t="shared" si="177"/>
        <v>367</v>
      </c>
      <c r="W548" s="2">
        <f t="shared" si="178"/>
        <v>367</v>
      </c>
      <c r="X548" s="6" t="b">
        <f t="shared" si="179"/>
        <v>1</v>
      </c>
      <c r="Y548" s="6">
        <f>IF(OR(U548=6,U548=7),0,IF(NOT(X548),0,IF(T548&lt;=$T$1,HLOOKUP(U548,Ouderschapsverlof!$S$55:$W$57,3,FALSE),0)))</f>
        <v>0</v>
      </c>
      <c r="Z548" s="6">
        <f>IF(OR(U548=6,U548=7),0,IF(NOT(X548),IF(T548&lt;=$T$1,HLOOKUP(U548,Ouderschapsverlof!$S$55:$W$57,3,FALSE),0),0))</f>
        <v>0</v>
      </c>
      <c r="AB548" s="2">
        <f t="shared" si="188"/>
        <v>546</v>
      </c>
      <c r="AC548">
        <f t="shared" si="180"/>
        <v>6</v>
      </c>
      <c r="AD548" s="2">
        <f t="shared" si="181"/>
        <v>367</v>
      </c>
      <c r="AE548" s="2">
        <f t="shared" si="182"/>
        <v>367</v>
      </c>
      <c r="AF548" s="6" t="b">
        <f t="shared" si="183"/>
        <v>1</v>
      </c>
      <c r="AG548" s="6">
        <f>IF(OR(AC548=6,AC548=7),0,IF(NOT(AF548),0,IF(AB548&lt;=$AB$1,HLOOKUP(AC548,Ouderschapsverlof!$S$67:$W$69,3,FALSE),0)))</f>
        <v>0</v>
      </c>
      <c r="AH548" s="6">
        <f>IF(OR(AC548=6,AC548=7),0,IF(NOT(AF548),IF(AB548&lt;=$AB$1,HLOOKUP(AC548,Ouderschapsverlof!$S$67:$W$69,3,FALSE),0),0))</f>
        <v>0</v>
      </c>
    </row>
    <row r="549" spans="1:34" x14ac:dyDescent="0.3">
      <c r="A549" s="2">
        <f t="shared" si="184"/>
        <v>547</v>
      </c>
      <c r="B549">
        <f t="shared" si="185"/>
        <v>7</v>
      </c>
      <c r="C549" s="2">
        <f t="shared" si="168"/>
        <v>367</v>
      </c>
      <c r="D549" s="2">
        <f t="shared" si="169"/>
        <v>367</v>
      </c>
      <c r="E549" s="6" t="b">
        <f t="shared" si="170"/>
        <v>1</v>
      </c>
      <c r="F549" s="6">
        <f>IF(OR(B549=6,B549=7),0,IF(NOT(E549),0,IF(A549&lt;=$A$1,HLOOKUP(B549,Ouderschapsverlof!$S$28:$W$30,3,FALSE),0)))</f>
        <v>0</v>
      </c>
      <c r="G549" s="6">
        <f>IF(OR(B549=6,B549=7),0,IF(NOT(E549),IF(A549&lt;=$A$1,HLOOKUP(B549,Ouderschapsverlof!$S$28:$W$30,3,FALSE),0),0))</f>
        <v>0</v>
      </c>
      <c r="H549" s="7">
        <f t="shared" si="171"/>
        <v>0</v>
      </c>
      <c r="L549" s="2">
        <f t="shared" si="186"/>
        <v>547</v>
      </c>
      <c r="M549">
        <f t="shared" si="172"/>
        <v>7</v>
      </c>
      <c r="N549" s="2">
        <f t="shared" si="173"/>
        <v>367</v>
      </c>
      <c r="O549" s="2">
        <f t="shared" si="174"/>
        <v>367</v>
      </c>
      <c r="P549" s="6" t="b">
        <f t="shared" si="175"/>
        <v>1</v>
      </c>
      <c r="Q549" s="6">
        <f>IF(OR(M549=6,M549=7),0,IF(NOT(P549),0,IF(L549&lt;=$L$1,HLOOKUP(M549,Ouderschapsverlof!$S$40:$W$43,3,FALSE),0)))</f>
        <v>0</v>
      </c>
      <c r="R549" s="6">
        <f>IF(OR(M549=6,M549=7),0,IF(NOT(P549),IF(L549&lt;=$L$1,HLOOKUP(M549,Ouderschapsverlof!$S$40:$W$43,3,FALSE),0),0))</f>
        <v>0</v>
      </c>
      <c r="T549" s="2">
        <f t="shared" si="187"/>
        <v>547</v>
      </c>
      <c r="U549">
        <f t="shared" si="176"/>
        <v>7</v>
      </c>
      <c r="V549" s="2">
        <f t="shared" si="177"/>
        <v>367</v>
      </c>
      <c r="W549" s="2">
        <f t="shared" si="178"/>
        <v>367</v>
      </c>
      <c r="X549" s="6" t="b">
        <f t="shared" si="179"/>
        <v>1</v>
      </c>
      <c r="Y549" s="6">
        <f>IF(OR(U549=6,U549=7),0,IF(NOT(X549),0,IF(T549&lt;=$T$1,HLOOKUP(U549,Ouderschapsverlof!$S$55:$W$57,3,FALSE),0)))</f>
        <v>0</v>
      </c>
      <c r="Z549" s="6">
        <f>IF(OR(U549=6,U549=7),0,IF(NOT(X549),IF(T549&lt;=$T$1,HLOOKUP(U549,Ouderschapsverlof!$S$55:$W$57,3,FALSE),0),0))</f>
        <v>0</v>
      </c>
      <c r="AB549" s="2">
        <f t="shared" si="188"/>
        <v>547</v>
      </c>
      <c r="AC549">
        <f t="shared" si="180"/>
        <v>7</v>
      </c>
      <c r="AD549" s="2">
        <f t="shared" si="181"/>
        <v>367</v>
      </c>
      <c r="AE549" s="2">
        <f t="shared" si="182"/>
        <v>367</v>
      </c>
      <c r="AF549" s="6" t="b">
        <f t="shared" si="183"/>
        <v>1</v>
      </c>
      <c r="AG549" s="6">
        <f>IF(OR(AC549=6,AC549=7),0,IF(NOT(AF549),0,IF(AB549&lt;=$AB$1,HLOOKUP(AC549,Ouderschapsverlof!$S$67:$W$69,3,FALSE),0)))</f>
        <v>0</v>
      </c>
      <c r="AH549" s="6">
        <f>IF(OR(AC549=6,AC549=7),0,IF(NOT(AF549),IF(AB549&lt;=$AB$1,HLOOKUP(AC549,Ouderschapsverlof!$S$67:$W$69,3,FALSE),0),0))</f>
        <v>0</v>
      </c>
    </row>
    <row r="550" spans="1:34" x14ac:dyDescent="0.3">
      <c r="A550" s="2">
        <f t="shared" si="184"/>
        <v>548</v>
      </c>
      <c r="B550">
        <f t="shared" si="185"/>
        <v>1</v>
      </c>
      <c r="C550" s="2">
        <f t="shared" si="168"/>
        <v>367</v>
      </c>
      <c r="D550" s="2">
        <f t="shared" si="169"/>
        <v>367</v>
      </c>
      <c r="E550" s="6" t="b">
        <f t="shared" si="170"/>
        <v>1</v>
      </c>
      <c r="F550" s="6">
        <f>IF(OR(B550=6,B550=7),0,IF(NOT(E550),0,IF(A550&lt;=$A$1,HLOOKUP(B550,Ouderschapsverlof!$S$28:$W$30,3,FALSE),0)))</f>
        <v>0</v>
      </c>
      <c r="G550" s="6">
        <f>IF(OR(B550=6,B550=7),0,IF(NOT(E550),IF(A550&lt;=$A$1,HLOOKUP(B550,Ouderschapsverlof!$S$28:$W$30,3,FALSE),0),0))</f>
        <v>0</v>
      </c>
      <c r="H550" s="7">
        <f t="shared" si="171"/>
        <v>0</v>
      </c>
      <c r="L550" s="2">
        <f t="shared" si="186"/>
        <v>548</v>
      </c>
      <c r="M550">
        <f t="shared" si="172"/>
        <v>1</v>
      </c>
      <c r="N550" s="2">
        <f t="shared" si="173"/>
        <v>367</v>
      </c>
      <c r="O550" s="2">
        <f t="shared" si="174"/>
        <v>367</v>
      </c>
      <c r="P550" s="6" t="b">
        <f t="shared" si="175"/>
        <v>1</v>
      </c>
      <c r="Q550" s="6">
        <f>IF(OR(M550=6,M550=7),0,IF(NOT(P550),0,IF(L550&lt;=$L$1,HLOOKUP(M550,Ouderschapsverlof!$S$40:$W$43,3,FALSE),0)))</f>
        <v>0</v>
      </c>
      <c r="R550" s="6">
        <f>IF(OR(M550=6,M550=7),0,IF(NOT(P550),IF(L550&lt;=$L$1,HLOOKUP(M550,Ouderschapsverlof!$S$40:$W$43,3,FALSE),0),0))</f>
        <v>0</v>
      </c>
      <c r="T550" s="2">
        <f t="shared" si="187"/>
        <v>548</v>
      </c>
      <c r="U550">
        <f t="shared" si="176"/>
        <v>1</v>
      </c>
      <c r="V550" s="2">
        <f t="shared" si="177"/>
        <v>367</v>
      </c>
      <c r="W550" s="2">
        <f t="shared" si="178"/>
        <v>367</v>
      </c>
      <c r="X550" s="6" t="b">
        <f t="shared" si="179"/>
        <v>1</v>
      </c>
      <c r="Y550" s="6">
        <f>IF(OR(U550=6,U550=7),0,IF(NOT(X550),0,IF(T550&lt;=$T$1,HLOOKUP(U550,Ouderschapsverlof!$S$55:$W$57,3,FALSE),0)))</f>
        <v>0</v>
      </c>
      <c r="Z550" s="6">
        <f>IF(OR(U550=6,U550=7),0,IF(NOT(X550),IF(T550&lt;=$T$1,HLOOKUP(U550,Ouderschapsverlof!$S$55:$W$57,3,FALSE),0),0))</f>
        <v>0</v>
      </c>
      <c r="AB550" s="2">
        <f t="shared" si="188"/>
        <v>548</v>
      </c>
      <c r="AC550">
        <f t="shared" si="180"/>
        <v>1</v>
      </c>
      <c r="AD550" s="2">
        <f t="shared" si="181"/>
        <v>367</v>
      </c>
      <c r="AE550" s="2">
        <f t="shared" si="182"/>
        <v>367</v>
      </c>
      <c r="AF550" s="6" t="b">
        <f t="shared" si="183"/>
        <v>1</v>
      </c>
      <c r="AG550" s="6">
        <f>IF(OR(AC550=6,AC550=7),0,IF(NOT(AF550),0,IF(AB550&lt;=$AB$1,HLOOKUP(AC550,Ouderschapsverlof!$S$67:$W$69,3,FALSE),0)))</f>
        <v>0</v>
      </c>
      <c r="AH550" s="6">
        <f>IF(OR(AC550=6,AC550=7),0,IF(NOT(AF550),IF(AB550&lt;=$AB$1,HLOOKUP(AC550,Ouderschapsverlof!$S$67:$W$69,3,FALSE),0),0))</f>
        <v>0</v>
      </c>
    </row>
    <row r="551" spans="1:34" x14ac:dyDescent="0.3">
      <c r="A551" s="2">
        <f t="shared" si="184"/>
        <v>549</v>
      </c>
      <c r="B551">
        <f t="shared" si="185"/>
        <v>2</v>
      </c>
      <c r="C551" s="2">
        <f t="shared" si="168"/>
        <v>367</v>
      </c>
      <c r="D551" s="2">
        <f t="shared" si="169"/>
        <v>367</v>
      </c>
      <c r="E551" s="6" t="b">
        <f t="shared" si="170"/>
        <v>1</v>
      </c>
      <c r="F551" s="6">
        <f>IF(OR(B551=6,B551=7),0,IF(NOT(E551),0,IF(A551&lt;=$A$1,HLOOKUP(B551,Ouderschapsverlof!$S$28:$W$30,3,FALSE),0)))</f>
        <v>0</v>
      </c>
      <c r="G551" s="6">
        <f>IF(OR(B551=6,B551=7),0,IF(NOT(E551),IF(A551&lt;=$A$1,HLOOKUP(B551,Ouderschapsverlof!$S$28:$W$30,3,FALSE),0),0))</f>
        <v>0</v>
      </c>
      <c r="H551" s="7">
        <f t="shared" si="171"/>
        <v>0</v>
      </c>
      <c r="L551" s="2">
        <f t="shared" si="186"/>
        <v>549</v>
      </c>
      <c r="M551">
        <f t="shared" si="172"/>
        <v>2</v>
      </c>
      <c r="N551" s="2">
        <f t="shared" si="173"/>
        <v>367</v>
      </c>
      <c r="O551" s="2">
        <f t="shared" si="174"/>
        <v>367</v>
      </c>
      <c r="P551" s="6" t="b">
        <f t="shared" si="175"/>
        <v>1</v>
      </c>
      <c r="Q551" s="6">
        <f>IF(OR(M551=6,M551=7),0,IF(NOT(P551),0,IF(L551&lt;=$L$1,HLOOKUP(M551,Ouderschapsverlof!$S$40:$W$43,3,FALSE),0)))</f>
        <v>0</v>
      </c>
      <c r="R551" s="6">
        <f>IF(OR(M551=6,M551=7),0,IF(NOT(P551),IF(L551&lt;=$L$1,HLOOKUP(M551,Ouderschapsverlof!$S$40:$W$43,3,FALSE),0),0))</f>
        <v>0</v>
      </c>
      <c r="T551" s="2">
        <f t="shared" si="187"/>
        <v>549</v>
      </c>
      <c r="U551">
        <f t="shared" si="176"/>
        <v>2</v>
      </c>
      <c r="V551" s="2">
        <f t="shared" si="177"/>
        <v>367</v>
      </c>
      <c r="W551" s="2">
        <f t="shared" si="178"/>
        <v>367</v>
      </c>
      <c r="X551" s="6" t="b">
        <f t="shared" si="179"/>
        <v>1</v>
      </c>
      <c r="Y551" s="6">
        <f>IF(OR(U551=6,U551=7),0,IF(NOT(X551),0,IF(T551&lt;=$T$1,HLOOKUP(U551,Ouderschapsverlof!$S$55:$W$57,3,FALSE),0)))</f>
        <v>0</v>
      </c>
      <c r="Z551" s="6">
        <f>IF(OR(U551=6,U551=7),0,IF(NOT(X551),IF(T551&lt;=$T$1,HLOOKUP(U551,Ouderschapsverlof!$S$55:$W$57,3,FALSE),0),0))</f>
        <v>0</v>
      </c>
      <c r="AB551" s="2">
        <f t="shared" si="188"/>
        <v>549</v>
      </c>
      <c r="AC551">
        <f t="shared" si="180"/>
        <v>2</v>
      </c>
      <c r="AD551" s="2">
        <f t="shared" si="181"/>
        <v>367</v>
      </c>
      <c r="AE551" s="2">
        <f t="shared" si="182"/>
        <v>367</v>
      </c>
      <c r="AF551" s="6" t="b">
        <f t="shared" si="183"/>
        <v>1</v>
      </c>
      <c r="AG551" s="6">
        <f>IF(OR(AC551=6,AC551=7),0,IF(NOT(AF551),0,IF(AB551&lt;=$AB$1,HLOOKUP(AC551,Ouderschapsverlof!$S$67:$W$69,3,FALSE),0)))</f>
        <v>0</v>
      </c>
      <c r="AH551" s="6">
        <f>IF(OR(AC551=6,AC551=7),0,IF(NOT(AF551),IF(AB551&lt;=$AB$1,HLOOKUP(AC551,Ouderschapsverlof!$S$67:$W$69,3,FALSE),0),0))</f>
        <v>0</v>
      </c>
    </row>
    <row r="552" spans="1:34" x14ac:dyDescent="0.3">
      <c r="A552" s="2">
        <f t="shared" si="184"/>
        <v>550</v>
      </c>
      <c r="B552">
        <f t="shared" si="185"/>
        <v>3</v>
      </c>
      <c r="C552" s="2">
        <f t="shared" si="168"/>
        <v>367</v>
      </c>
      <c r="D552" s="2">
        <f t="shared" si="169"/>
        <v>367</v>
      </c>
      <c r="E552" s="6" t="b">
        <f t="shared" si="170"/>
        <v>1</v>
      </c>
      <c r="F552" s="6">
        <f>IF(OR(B552=6,B552=7),0,IF(NOT(E552),0,IF(A552&lt;=$A$1,HLOOKUP(B552,Ouderschapsverlof!$S$28:$W$30,3,FALSE),0)))</f>
        <v>0</v>
      </c>
      <c r="G552" s="6">
        <f>IF(OR(B552=6,B552=7),0,IF(NOT(E552),IF(A552&lt;=$A$1,HLOOKUP(B552,Ouderschapsverlof!$S$28:$W$30,3,FALSE),0),0))</f>
        <v>0</v>
      </c>
      <c r="H552" s="7">
        <f t="shared" si="171"/>
        <v>0</v>
      </c>
      <c r="L552" s="2">
        <f t="shared" si="186"/>
        <v>550</v>
      </c>
      <c r="M552">
        <f t="shared" si="172"/>
        <v>3</v>
      </c>
      <c r="N552" s="2">
        <f t="shared" si="173"/>
        <v>367</v>
      </c>
      <c r="O552" s="2">
        <f t="shared" si="174"/>
        <v>367</v>
      </c>
      <c r="P552" s="6" t="b">
        <f t="shared" si="175"/>
        <v>1</v>
      </c>
      <c r="Q552" s="6">
        <f>IF(OR(M552=6,M552=7),0,IF(NOT(P552),0,IF(L552&lt;=$L$1,HLOOKUP(M552,Ouderschapsverlof!$S$40:$W$43,3,FALSE),0)))</f>
        <v>0</v>
      </c>
      <c r="R552" s="6">
        <f>IF(OR(M552=6,M552=7),0,IF(NOT(P552),IF(L552&lt;=$L$1,HLOOKUP(M552,Ouderschapsverlof!$S$40:$W$43,3,FALSE),0),0))</f>
        <v>0</v>
      </c>
      <c r="T552" s="2">
        <f t="shared" si="187"/>
        <v>550</v>
      </c>
      <c r="U552">
        <f t="shared" si="176"/>
        <v>3</v>
      </c>
      <c r="V552" s="2">
        <f t="shared" si="177"/>
        <v>367</v>
      </c>
      <c r="W552" s="2">
        <f t="shared" si="178"/>
        <v>367</v>
      </c>
      <c r="X552" s="6" t="b">
        <f t="shared" si="179"/>
        <v>1</v>
      </c>
      <c r="Y552" s="6">
        <f>IF(OR(U552=6,U552=7),0,IF(NOT(X552),0,IF(T552&lt;=$T$1,HLOOKUP(U552,Ouderschapsverlof!$S$55:$W$57,3,FALSE),0)))</f>
        <v>0</v>
      </c>
      <c r="Z552" s="6">
        <f>IF(OR(U552=6,U552=7),0,IF(NOT(X552),IF(T552&lt;=$T$1,HLOOKUP(U552,Ouderschapsverlof!$S$55:$W$57,3,FALSE),0),0))</f>
        <v>0</v>
      </c>
      <c r="AB552" s="2">
        <f t="shared" si="188"/>
        <v>550</v>
      </c>
      <c r="AC552">
        <f t="shared" si="180"/>
        <v>3</v>
      </c>
      <c r="AD552" s="2">
        <f t="shared" si="181"/>
        <v>367</v>
      </c>
      <c r="AE552" s="2">
        <f t="shared" si="182"/>
        <v>367</v>
      </c>
      <c r="AF552" s="6" t="b">
        <f t="shared" si="183"/>
        <v>1</v>
      </c>
      <c r="AG552" s="6">
        <f>IF(OR(AC552=6,AC552=7),0,IF(NOT(AF552),0,IF(AB552&lt;=$AB$1,HLOOKUP(AC552,Ouderschapsverlof!$S$67:$W$69,3,FALSE),0)))</f>
        <v>0</v>
      </c>
      <c r="AH552" s="6">
        <f>IF(OR(AC552=6,AC552=7),0,IF(NOT(AF552),IF(AB552&lt;=$AB$1,HLOOKUP(AC552,Ouderschapsverlof!$S$67:$W$69,3,FALSE),0),0))</f>
        <v>0</v>
      </c>
    </row>
    <row r="553" spans="1:34" x14ac:dyDescent="0.3">
      <c r="A553" s="2">
        <f t="shared" si="184"/>
        <v>551</v>
      </c>
      <c r="B553">
        <f t="shared" si="185"/>
        <v>4</v>
      </c>
      <c r="C553" s="2">
        <f t="shared" si="168"/>
        <v>367</v>
      </c>
      <c r="D553" s="2">
        <f t="shared" si="169"/>
        <v>367</v>
      </c>
      <c r="E553" s="6" t="b">
        <f t="shared" si="170"/>
        <v>1</v>
      </c>
      <c r="F553" s="6">
        <f>IF(OR(B553=6,B553=7),0,IF(NOT(E553),0,IF(A553&lt;=$A$1,HLOOKUP(B553,Ouderschapsverlof!$S$28:$W$30,3,FALSE),0)))</f>
        <v>0</v>
      </c>
      <c r="G553" s="6">
        <f>IF(OR(B553=6,B553=7),0,IF(NOT(E553),IF(A553&lt;=$A$1,HLOOKUP(B553,Ouderschapsverlof!$S$28:$W$30,3,FALSE),0),0))</f>
        <v>0</v>
      </c>
      <c r="H553" s="7">
        <f t="shared" si="171"/>
        <v>0</v>
      </c>
      <c r="L553" s="2">
        <f t="shared" si="186"/>
        <v>551</v>
      </c>
      <c r="M553">
        <f t="shared" si="172"/>
        <v>4</v>
      </c>
      <c r="N553" s="2">
        <f t="shared" si="173"/>
        <v>367</v>
      </c>
      <c r="O553" s="2">
        <f t="shared" si="174"/>
        <v>367</v>
      </c>
      <c r="P553" s="6" t="b">
        <f t="shared" si="175"/>
        <v>1</v>
      </c>
      <c r="Q553" s="6">
        <f>IF(OR(M553=6,M553=7),0,IF(NOT(P553),0,IF(L553&lt;=$L$1,HLOOKUP(M553,Ouderschapsverlof!$S$40:$W$43,3,FALSE),0)))</f>
        <v>0</v>
      </c>
      <c r="R553" s="6">
        <f>IF(OR(M553=6,M553=7),0,IF(NOT(P553),IF(L553&lt;=$L$1,HLOOKUP(M553,Ouderschapsverlof!$S$40:$W$43,3,FALSE),0),0))</f>
        <v>0</v>
      </c>
      <c r="T553" s="2">
        <f t="shared" si="187"/>
        <v>551</v>
      </c>
      <c r="U553">
        <f t="shared" si="176"/>
        <v>4</v>
      </c>
      <c r="V553" s="2">
        <f t="shared" si="177"/>
        <v>367</v>
      </c>
      <c r="W553" s="2">
        <f t="shared" si="178"/>
        <v>367</v>
      </c>
      <c r="X553" s="6" t="b">
        <f t="shared" si="179"/>
        <v>1</v>
      </c>
      <c r="Y553" s="6">
        <f>IF(OR(U553=6,U553=7),0,IF(NOT(X553),0,IF(T553&lt;=$T$1,HLOOKUP(U553,Ouderschapsverlof!$S$55:$W$57,3,FALSE),0)))</f>
        <v>0</v>
      </c>
      <c r="Z553" s="6">
        <f>IF(OR(U553=6,U553=7),0,IF(NOT(X553),IF(T553&lt;=$T$1,HLOOKUP(U553,Ouderschapsverlof!$S$55:$W$57,3,FALSE),0),0))</f>
        <v>0</v>
      </c>
      <c r="AB553" s="2">
        <f t="shared" si="188"/>
        <v>551</v>
      </c>
      <c r="AC553">
        <f t="shared" si="180"/>
        <v>4</v>
      </c>
      <c r="AD553" s="2">
        <f t="shared" si="181"/>
        <v>367</v>
      </c>
      <c r="AE553" s="2">
        <f t="shared" si="182"/>
        <v>367</v>
      </c>
      <c r="AF553" s="6" t="b">
        <f t="shared" si="183"/>
        <v>1</v>
      </c>
      <c r="AG553" s="6">
        <f>IF(OR(AC553=6,AC553=7),0,IF(NOT(AF553),0,IF(AB553&lt;=$AB$1,HLOOKUP(AC553,Ouderschapsverlof!$S$67:$W$69,3,FALSE),0)))</f>
        <v>0</v>
      </c>
      <c r="AH553" s="6">
        <f>IF(OR(AC553=6,AC553=7),0,IF(NOT(AF553),IF(AB553&lt;=$AB$1,HLOOKUP(AC553,Ouderschapsverlof!$S$67:$W$69,3,FALSE),0),0))</f>
        <v>0</v>
      </c>
    </row>
    <row r="554" spans="1:34" x14ac:dyDescent="0.3">
      <c r="A554" s="2">
        <f t="shared" si="184"/>
        <v>552</v>
      </c>
      <c r="B554">
        <f t="shared" si="185"/>
        <v>5</v>
      </c>
      <c r="C554" s="2">
        <f t="shared" si="168"/>
        <v>367</v>
      </c>
      <c r="D554" s="2">
        <f t="shared" si="169"/>
        <v>367</v>
      </c>
      <c r="E554" s="6" t="b">
        <f t="shared" si="170"/>
        <v>1</v>
      </c>
      <c r="F554" s="6">
        <f>IF(OR(B554=6,B554=7),0,IF(NOT(E554),0,IF(A554&lt;=$A$1,HLOOKUP(B554,Ouderschapsverlof!$S$28:$W$30,3,FALSE),0)))</f>
        <v>0</v>
      </c>
      <c r="G554" s="6">
        <f>IF(OR(B554=6,B554=7),0,IF(NOT(E554),IF(A554&lt;=$A$1,HLOOKUP(B554,Ouderschapsverlof!$S$28:$W$30,3,FALSE),0),0))</f>
        <v>0</v>
      </c>
      <c r="H554" s="7">
        <f t="shared" si="171"/>
        <v>0</v>
      </c>
      <c r="L554" s="2">
        <f t="shared" si="186"/>
        <v>552</v>
      </c>
      <c r="M554">
        <f t="shared" si="172"/>
        <v>5</v>
      </c>
      <c r="N554" s="2">
        <f t="shared" si="173"/>
        <v>367</v>
      </c>
      <c r="O554" s="2">
        <f t="shared" si="174"/>
        <v>367</v>
      </c>
      <c r="P554" s="6" t="b">
        <f t="shared" si="175"/>
        <v>1</v>
      </c>
      <c r="Q554" s="6">
        <f>IF(OR(M554=6,M554=7),0,IF(NOT(P554),0,IF(L554&lt;=$L$1,HLOOKUP(M554,Ouderschapsverlof!$S$40:$W$43,3,FALSE),0)))</f>
        <v>0</v>
      </c>
      <c r="R554" s="6">
        <f>IF(OR(M554=6,M554=7),0,IF(NOT(P554),IF(L554&lt;=$L$1,HLOOKUP(M554,Ouderschapsverlof!$S$40:$W$43,3,FALSE),0),0))</f>
        <v>0</v>
      </c>
      <c r="T554" s="2">
        <f t="shared" si="187"/>
        <v>552</v>
      </c>
      <c r="U554">
        <f t="shared" si="176"/>
        <v>5</v>
      </c>
      <c r="V554" s="2">
        <f t="shared" si="177"/>
        <v>367</v>
      </c>
      <c r="W554" s="2">
        <f t="shared" si="178"/>
        <v>367</v>
      </c>
      <c r="X554" s="6" t="b">
        <f t="shared" si="179"/>
        <v>1</v>
      </c>
      <c r="Y554" s="6">
        <f>IF(OR(U554=6,U554=7),0,IF(NOT(X554),0,IF(T554&lt;=$T$1,HLOOKUP(U554,Ouderschapsverlof!$S$55:$W$57,3,FALSE),0)))</f>
        <v>0</v>
      </c>
      <c r="Z554" s="6">
        <f>IF(OR(U554=6,U554=7),0,IF(NOT(X554),IF(T554&lt;=$T$1,HLOOKUP(U554,Ouderschapsverlof!$S$55:$W$57,3,FALSE),0),0))</f>
        <v>0</v>
      </c>
      <c r="AB554" s="2">
        <f t="shared" si="188"/>
        <v>552</v>
      </c>
      <c r="AC554">
        <f t="shared" si="180"/>
        <v>5</v>
      </c>
      <c r="AD554" s="2">
        <f t="shared" si="181"/>
        <v>367</v>
      </c>
      <c r="AE554" s="2">
        <f t="shared" si="182"/>
        <v>367</v>
      </c>
      <c r="AF554" s="6" t="b">
        <f t="shared" si="183"/>
        <v>1</v>
      </c>
      <c r="AG554" s="6">
        <f>IF(OR(AC554=6,AC554=7),0,IF(NOT(AF554),0,IF(AB554&lt;=$AB$1,HLOOKUP(AC554,Ouderschapsverlof!$S$67:$W$69,3,FALSE),0)))</f>
        <v>0</v>
      </c>
      <c r="AH554" s="6">
        <f>IF(OR(AC554=6,AC554=7),0,IF(NOT(AF554),IF(AB554&lt;=$AB$1,HLOOKUP(AC554,Ouderschapsverlof!$S$67:$W$69,3,FALSE),0),0))</f>
        <v>0</v>
      </c>
    </row>
    <row r="555" spans="1:34" x14ac:dyDescent="0.3">
      <c r="A555" s="2">
        <f t="shared" si="184"/>
        <v>553</v>
      </c>
      <c r="B555">
        <f t="shared" si="185"/>
        <v>6</v>
      </c>
      <c r="C555" s="2">
        <f t="shared" si="168"/>
        <v>367</v>
      </c>
      <c r="D555" s="2">
        <f t="shared" si="169"/>
        <v>367</v>
      </c>
      <c r="E555" s="6" t="b">
        <f t="shared" si="170"/>
        <v>1</v>
      </c>
      <c r="F555" s="6">
        <f>IF(OR(B555=6,B555=7),0,IF(NOT(E555),0,IF(A555&lt;=$A$1,HLOOKUP(B555,Ouderschapsverlof!$S$28:$W$30,3,FALSE),0)))</f>
        <v>0</v>
      </c>
      <c r="G555" s="6">
        <f>IF(OR(B555=6,B555=7),0,IF(NOT(E555),IF(A555&lt;=$A$1,HLOOKUP(B555,Ouderschapsverlof!$S$28:$W$30,3,FALSE),0),0))</f>
        <v>0</v>
      </c>
      <c r="H555" s="7">
        <f t="shared" si="171"/>
        <v>0</v>
      </c>
      <c r="L555" s="2">
        <f t="shared" si="186"/>
        <v>553</v>
      </c>
      <c r="M555">
        <f t="shared" si="172"/>
        <v>6</v>
      </c>
      <c r="N555" s="2">
        <f t="shared" si="173"/>
        <v>367</v>
      </c>
      <c r="O555" s="2">
        <f t="shared" si="174"/>
        <v>367</v>
      </c>
      <c r="P555" s="6" t="b">
        <f t="shared" si="175"/>
        <v>1</v>
      </c>
      <c r="Q555" s="6">
        <f>IF(OR(M555=6,M555=7),0,IF(NOT(P555),0,IF(L555&lt;=$L$1,HLOOKUP(M555,Ouderschapsverlof!$S$40:$W$43,3,FALSE),0)))</f>
        <v>0</v>
      </c>
      <c r="R555" s="6">
        <f>IF(OR(M555=6,M555=7),0,IF(NOT(P555),IF(L555&lt;=$L$1,HLOOKUP(M555,Ouderschapsverlof!$S$40:$W$43,3,FALSE),0),0))</f>
        <v>0</v>
      </c>
      <c r="T555" s="2">
        <f t="shared" si="187"/>
        <v>553</v>
      </c>
      <c r="U555">
        <f t="shared" si="176"/>
        <v>6</v>
      </c>
      <c r="V555" s="2">
        <f t="shared" si="177"/>
        <v>367</v>
      </c>
      <c r="W555" s="2">
        <f t="shared" si="178"/>
        <v>367</v>
      </c>
      <c r="X555" s="6" t="b">
        <f t="shared" si="179"/>
        <v>1</v>
      </c>
      <c r="Y555" s="6">
        <f>IF(OR(U555=6,U555=7),0,IF(NOT(X555),0,IF(T555&lt;=$T$1,HLOOKUP(U555,Ouderschapsverlof!$S$55:$W$57,3,FALSE),0)))</f>
        <v>0</v>
      </c>
      <c r="Z555" s="6">
        <f>IF(OR(U555=6,U555=7),0,IF(NOT(X555),IF(T555&lt;=$T$1,HLOOKUP(U555,Ouderschapsverlof!$S$55:$W$57,3,FALSE),0),0))</f>
        <v>0</v>
      </c>
      <c r="AB555" s="2">
        <f t="shared" si="188"/>
        <v>553</v>
      </c>
      <c r="AC555">
        <f t="shared" si="180"/>
        <v>6</v>
      </c>
      <c r="AD555" s="2">
        <f t="shared" si="181"/>
        <v>367</v>
      </c>
      <c r="AE555" s="2">
        <f t="shared" si="182"/>
        <v>367</v>
      </c>
      <c r="AF555" s="6" t="b">
        <f t="shared" si="183"/>
        <v>1</v>
      </c>
      <c r="AG555" s="6">
        <f>IF(OR(AC555=6,AC555=7),0,IF(NOT(AF555),0,IF(AB555&lt;=$AB$1,HLOOKUP(AC555,Ouderschapsverlof!$S$67:$W$69,3,FALSE),0)))</f>
        <v>0</v>
      </c>
      <c r="AH555" s="6">
        <f>IF(OR(AC555=6,AC555=7),0,IF(NOT(AF555),IF(AB555&lt;=$AB$1,HLOOKUP(AC555,Ouderschapsverlof!$S$67:$W$69,3,FALSE),0),0))</f>
        <v>0</v>
      </c>
    </row>
    <row r="556" spans="1:34" x14ac:dyDescent="0.3">
      <c r="A556" s="2">
        <f t="shared" si="184"/>
        <v>554</v>
      </c>
      <c r="B556">
        <f t="shared" si="185"/>
        <v>7</v>
      </c>
      <c r="C556" s="2">
        <f t="shared" si="168"/>
        <v>367</v>
      </c>
      <c r="D556" s="2">
        <f t="shared" si="169"/>
        <v>367</v>
      </c>
      <c r="E556" s="6" t="b">
        <f t="shared" si="170"/>
        <v>1</v>
      </c>
      <c r="F556" s="6">
        <f>IF(OR(B556=6,B556=7),0,IF(NOT(E556),0,IF(A556&lt;=$A$1,HLOOKUP(B556,Ouderschapsverlof!$S$28:$W$30,3,FALSE),0)))</f>
        <v>0</v>
      </c>
      <c r="G556" s="6">
        <f>IF(OR(B556=6,B556=7),0,IF(NOT(E556),IF(A556&lt;=$A$1,HLOOKUP(B556,Ouderschapsverlof!$S$28:$W$30,3,FALSE),0),0))</f>
        <v>0</v>
      </c>
      <c r="H556" s="7">
        <f t="shared" si="171"/>
        <v>0</v>
      </c>
      <c r="L556" s="2">
        <f t="shared" si="186"/>
        <v>554</v>
      </c>
      <c r="M556">
        <f t="shared" si="172"/>
        <v>7</v>
      </c>
      <c r="N556" s="2">
        <f t="shared" si="173"/>
        <v>367</v>
      </c>
      <c r="O556" s="2">
        <f t="shared" si="174"/>
        <v>367</v>
      </c>
      <c r="P556" s="6" t="b">
        <f t="shared" si="175"/>
        <v>1</v>
      </c>
      <c r="Q556" s="6">
        <f>IF(OR(M556=6,M556=7),0,IF(NOT(P556),0,IF(L556&lt;=$L$1,HLOOKUP(M556,Ouderschapsverlof!$S$40:$W$43,3,FALSE),0)))</f>
        <v>0</v>
      </c>
      <c r="R556" s="6">
        <f>IF(OR(M556=6,M556=7),0,IF(NOT(P556),IF(L556&lt;=$L$1,HLOOKUP(M556,Ouderschapsverlof!$S$40:$W$43,3,FALSE),0),0))</f>
        <v>0</v>
      </c>
      <c r="T556" s="2">
        <f t="shared" si="187"/>
        <v>554</v>
      </c>
      <c r="U556">
        <f t="shared" si="176"/>
        <v>7</v>
      </c>
      <c r="V556" s="2">
        <f t="shared" si="177"/>
        <v>367</v>
      </c>
      <c r="W556" s="2">
        <f t="shared" si="178"/>
        <v>367</v>
      </c>
      <c r="X556" s="6" t="b">
        <f t="shared" si="179"/>
        <v>1</v>
      </c>
      <c r="Y556" s="6">
        <f>IF(OR(U556=6,U556=7),0,IF(NOT(X556),0,IF(T556&lt;=$T$1,HLOOKUP(U556,Ouderschapsverlof!$S$55:$W$57,3,FALSE),0)))</f>
        <v>0</v>
      </c>
      <c r="Z556" s="6">
        <f>IF(OR(U556=6,U556=7),0,IF(NOT(X556),IF(T556&lt;=$T$1,HLOOKUP(U556,Ouderschapsverlof!$S$55:$W$57,3,FALSE),0),0))</f>
        <v>0</v>
      </c>
      <c r="AB556" s="2">
        <f t="shared" si="188"/>
        <v>554</v>
      </c>
      <c r="AC556">
        <f t="shared" si="180"/>
        <v>7</v>
      </c>
      <c r="AD556" s="2">
        <f t="shared" si="181"/>
        <v>367</v>
      </c>
      <c r="AE556" s="2">
        <f t="shared" si="182"/>
        <v>367</v>
      </c>
      <c r="AF556" s="6" t="b">
        <f t="shared" si="183"/>
        <v>1</v>
      </c>
      <c r="AG556" s="6">
        <f>IF(OR(AC556=6,AC556=7),0,IF(NOT(AF556),0,IF(AB556&lt;=$AB$1,HLOOKUP(AC556,Ouderschapsverlof!$S$67:$W$69,3,FALSE),0)))</f>
        <v>0</v>
      </c>
      <c r="AH556" s="6">
        <f>IF(OR(AC556=6,AC556=7),0,IF(NOT(AF556),IF(AB556&lt;=$AB$1,HLOOKUP(AC556,Ouderschapsverlof!$S$67:$W$69,3,FALSE),0),0))</f>
        <v>0</v>
      </c>
    </row>
    <row r="557" spans="1:34" x14ac:dyDescent="0.3">
      <c r="A557" s="2">
        <f t="shared" si="184"/>
        <v>555</v>
      </c>
      <c r="B557">
        <f t="shared" si="185"/>
        <v>1</v>
      </c>
      <c r="C557" s="2">
        <f t="shared" si="168"/>
        <v>367</v>
      </c>
      <c r="D557" s="2">
        <f t="shared" si="169"/>
        <v>367</v>
      </c>
      <c r="E557" s="6" t="b">
        <f t="shared" si="170"/>
        <v>1</v>
      </c>
      <c r="F557" s="6">
        <f>IF(OR(B557=6,B557=7),0,IF(NOT(E557),0,IF(A557&lt;=$A$1,HLOOKUP(B557,Ouderschapsverlof!$S$28:$W$30,3,FALSE),0)))</f>
        <v>0</v>
      </c>
      <c r="G557" s="6">
        <f>IF(OR(B557=6,B557=7),0,IF(NOT(E557),IF(A557&lt;=$A$1,HLOOKUP(B557,Ouderschapsverlof!$S$28:$W$30,3,FALSE),0),0))</f>
        <v>0</v>
      </c>
      <c r="H557" s="7">
        <f t="shared" si="171"/>
        <v>0</v>
      </c>
      <c r="L557" s="2">
        <f t="shared" si="186"/>
        <v>555</v>
      </c>
      <c r="M557">
        <f t="shared" si="172"/>
        <v>1</v>
      </c>
      <c r="N557" s="2">
        <f t="shared" si="173"/>
        <v>367</v>
      </c>
      <c r="O557" s="2">
        <f t="shared" si="174"/>
        <v>367</v>
      </c>
      <c r="P557" s="6" t="b">
        <f t="shared" si="175"/>
        <v>1</v>
      </c>
      <c r="Q557" s="6">
        <f>IF(OR(M557=6,M557=7),0,IF(NOT(P557),0,IF(L557&lt;=$L$1,HLOOKUP(M557,Ouderschapsverlof!$S$40:$W$43,3,FALSE),0)))</f>
        <v>0</v>
      </c>
      <c r="R557" s="6">
        <f>IF(OR(M557=6,M557=7),0,IF(NOT(P557),IF(L557&lt;=$L$1,HLOOKUP(M557,Ouderschapsverlof!$S$40:$W$43,3,FALSE),0),0))</f>
        <v>0</v>
      </c>
      <c r="T557" s="2">
        <f t="shared" si="187"/>
        <v>555</v>
      </c>
      <c r="U557">
        <f t="shared" si="176"/>
        <v>1</v>
      </c>
      <c r="V557" s="2">
        <f t="shared" si="177"/>
        <v>367</v>
      </c>
      <c r="W557" s="2">
        <f t="shared" si="178"/>
        <v>367</v>
      </c>
      <c r="X557" s="6" t="b">
        <f t="shared" si="179"/>
        <v>1</v>
      </c>
      <c r="Y557" s="6">
        <f>IF(OR(U557=6,U557=7),0,IF(NOT(X557),0,IF(T557&lt;=$T$1,HLOOKUP(U557,Ouderschapsverlof!$S$55:$W$57,3,FALSE),0)))</f>
        <v>0</v>
      </c>
      <c r="Z557" s="6">
        <f>IF(OR(U557=6,U557=7),0,IF(NOT(X557),IF(T557&lt;=$T$1,HLOOKUP(U557,Ouderschapsverlof!$S$55:$W$57,3,FALSE),0),0))</f>
        <v>0</v>
      </c>
      <c r="AB557" s="2">
        <f t="shared" si="188"/>
        <v>555</v>
      </c>
      <c r="AC557">
        <f t="shared" si="180"/>
        <v>1</v>
      </c>
      <c r="AD557" s="2">
        <f t="shared" si="181"/>
        <v>367</v>
      </c>
      <c r="AE557" s="2">
        <f t="shared" si="182"/>
        <v>367</v>
      </c>
      <c r="AF557" s="6" t="b">
        <f t="shared" si="183"/>
        <v>1</v>
      </c>
      <c r="AG557" s="6">
        <f>IF(OR(AC557=6,AC557=7),0,IF(NOT(AF557),0,IF(AB557&lt;=$AB$1,HLOOKUP(AC557,Ouderschapsverlof!$S$67:$W$69,3,FALSE),0)))</f>
        <v>0</v>
      </c>
      <c r="AH557" s="6">
        <f>IF(OR(AC557=6,AC557=7),0,IF(NOT(AF557),IF(AB557&lt;=$AB$1,HLOOKUP(AC557,Ouderschapsverlof!$S$67:$W$69,3,FALSE),0),0))</f>
        <v>0</v>
      </c>
    </row>
    <row r="558" spans="1:34" x14ac:dyDescent="0.3">
      <c r="A558" s="2">
        <f t="shared" si="184"/>
        <v>556</v>
      </c>
      <c r="B558">
        <f t="shared" si="185"/>
        <v>2</v>
      </c>
      <c r="C558" s="2">
        <f t="shared" si="168"/>
        <v>367</v>
      </c>
      <c r="D558" s="2">
        <f t="shared" si="169"/>
        <v>367</v>
      </c>
      <c r="E558" s="6" t="b">
        <f t="shared" si="170"/>
        <v>1</v>
      </c>
      <c r="F558" s="6">
        <f>IF(OR(B558=6,B558=7),0,IF(NOT(E558),0,IF(A558&lt;=$A$1,HLOOKUP(B558,Ouderschapsverlof!$S$28:$W$30,3,FALSE),0)))</f>
        <v>0</v>
      </c>
      <c r="G558" s="6">
        <f>IF(OR(B558=6,B558=7),0,IF(NOT(E558),IF(A558&lt;=$A$1,HLOOKUP(B558,Ouderschapsverlof!$S$28:$W$30,3,FALSE),0),0))</f>
        <v>0</v>
      </c>
      <c r="H558" s="7">
        <f t="shared" si="171"/>
        <v>0</v>
      </c>
      <c r="L558" s="2">
        <f t="shared" si="186"/>
        <v>556</v>
      </c>
      <c r="M558">
        <f t="shared" si="172"/>
        <v>2</v>
      </c>
      <c r="N558" s="2">
        <f t="shared" si="173"/>
        <v>367</v>
      </c>
      <c r="O558" s="2">
        <f t="shared" si="174"/>
        <v>367</v>
      </c>
      <c r="P558" s="6" t="b">
        <f t="shared" si="175"/>
        <v>1</v>
      </c>
      <c r="Q558" s="6">
        <f>IF(OR(M558=6,M558=7),0,IF(NOT(P558),0,IF(L558&lt;=$L$1,HLOOKUP(M558,Ouderschapsverlof!$S$40:$W$43,3,FALSE),0)))</f>
        <v>0</v>
      </c>
      <c r="R558" s="6">
        <f>IF(OR(M558=6,M558=7),0,IF(NOT(P558),IF(L558&lt;=$L$1,HLOOKUP(M558,Ouderschapsverlof!$S$40:$W$43,3,FALSE),0),0))</f>
        <v>0</v>
      </c>
      <c r="T558" s="2">
        <f t="shared" si="187"/>
        <v>556</v>
      </c>
      <c r="U558">
        <f t="shared" si="176"/>
        <v>2</v>
      </c>
      <c r="V558" s="2">
        <f t="shared" si="177"/>
        <v>367</v>
      </c>
      <c r="W558" s="2">
        <f t="shared" si="178"/>
        <v>367</v>
      </c>
      <c r="X558" s="6" t="b">
        <f t="shared" si="179"/>
        <v>1</v>
      </c>
      <c r="Y558" s="6">
        <f>IF(OR(U558=6,U558=7),0,IF(NOT(X558),0,IF(T558&lt;=$T$1,HLOOKUP(U558,Ouderschapsverlof!$S$55:$W$57,3,FALSE),0)))</f>
        <v>0</v>
      </c>
      <c r="Z558" s="6">
        <f>IF(OR(U558=6,U558=7),0,IF(NOT(X558),IF(T558&lt;=$T$1,HLOOKUP(U558,Ouderschapsverlof!$S$55:$W$57,3,FALSE),0),0))</f>
        <v>0</v>
      </c>
      <c r="AB558" s="2">
        <f t="shared" si="188"/>
        <v>556</v>
      </c>
      <c r="AC558">
        <f t="shared" si="180"/>
        <v>2</v>
      </c>
      <c r="AD558" s="2">
        <f t="shared" si="181"/>
        <v>367</v>
      </c>
      <c r="AE558" s="2">
        <f t="shared" si="182"/>
        <v>367</v>
      </c>
      <c r="AF558" s="6" t="b">
        <f t="shared" si="183"/>
        <v>1</v>
      </c>
      <c r="AG558" s="6">
        <f>IF(OR(AC558=6,AC558=7),0,IF(NOT(AF558),0,IF(AB558&lt;=$AB$1,HLOOKUP(AC558,Ouderschapsverlof!$S$67:$W$69,3,FALSE),0)))</f>
        <v>0</v>
      </c>
      <c r="AH558" s="6">
        <f>IF(OR(AC558=6,AC558=7),0,IF(NOT(AF558),IF(AB558&lt;=$AB$1,HLOOKUP(AC558,Ouderschapsverlof!$S$67:$W$69,3,FALSE),0),0))</f>
        <v>0</v>
      </c>
    </row>
    <row r="559" spans="1:34" x14ac:dyDescent="0.3">
      <c r="A559" s="2">
        <f t="shared" si="184"/>
        <v>557</v>
      </c>
      <c r="B559">
        <f t="shared" si="185"/>
        <v>3</v>
      </c>
      <c r="C559" s="2">
        <f t="shared" si="168"/>
        <v>367</v>
      </c>
      <c r="D559" s="2">
        <f t="shared" si="169"/>
        <v>367</v>
      </c>
      <c r="E559" s="6" t="b">
        <f t="shared" si="170"/>
        <v>1</v>
      </c>
      <c r="F559" s="6">
        <f>IF(OR(B559=6,B559=7),0,IF(NOT(E559),0,IF(A559&lt;=$A$1,HLOOKUP(B559,Ouderschapsverlof!$S$28:$W$30,3,FALSE),0)))</f>
        <v>0</v>
      </c>
      <c r="G559" s="6">
        <f>IF(OR(B559=6,B559=7),0,IF(NOT(E559),IF(A559&lt;=$A$1,HLOOKUP(B559,Ouderschapsverlof!$S$28:$W$30,3,FALSE),0),0))</f>
        <v>0</v>
      </c>
      <c r="H559" s="7">
        <f t="shared" si="171"/>
        <v>0</v>
      </c>
      <c r="L559" s="2">
        <f t="shared" si="186"/>
        <v>557</v>
      </c>
      <c r="M559">
        <f t="shared" si="172"/>
        <v>3</v>
      </c>
      <c r="N559" s="2">
        <f t="shared" si="173"/>
        <v>367</v>
      </c>
      <c r="O559" s="2">
        <f t="shared" si="174"/>
        <v>367</v>
      </c>
      <c r="P559" s="6" t="b">
        <f t="shared" si="175"/>
        <v>1</v>
      </c>
      <c r="Q559" s="6">
        <f>IF(OR(M559=6,M559=7),0,IF(NOT(P559),0,IF(L559&lt;=$L$1,HLOOKUP(M559,Ouderschapsverlof!$S$40:$W$43,3,FALSE),0)))</f>
        <v>0</v>
      </c>
      <c r="R559" s="6">
        <f>IF(OR(M559=6,M559=7),0,IF(NOT(P559),IF(L559&lt;=$L$1,HLOOKUP(M559,Ouderschapsverlof!$S$40:$W$43,3,FALSE),0),0))</f>
        <v>0</v>
      </c>
      <c r="T559" s="2">
        <f t="shared" si="187"/>
        <v>557</v>
      </c>
      <c r="U559">
        <f t="shared" si="176"/>
        <v>3</v>
      </c>
      <c r="V559" s="2">
        <f t="shared" si="177"/>
        <v>367</v>
      </c>
      <c r="W559" s="2">
        <f t="shared" si="178"/>
        <v>367</v>
      </c>
      <c r="X559" s="6" t="b">
        <f t="shared" si="179"/>
        <v>1</v>
      </c>
      <c r="Y559" s="6">
        <f>IF(OR(U559=6,U559=7),0,IF(NOT(X559),0,IF(T559&lt;=$T$1,HLOOKUP(U559,Ouderschapsverlof!$S$55:$W$57,3,FALSE),0)))</f>
        <v>0</v>
      </c>
      <c r="Z559" s="6">
        <f>IF(OR(U559=6,U559=7),0,IF(NOT(X559),IF(T559&lt;=$T$1,HLOOKUP(U559,Ouderschapsverlof!$S$55:$W$57,3,FALSE),0),0))</f>
        <v>0</v>
      </c>
      <c r="AB559" s="2">
        <f t="shared" si="188"/>
        <v>557</v>
      </c>
      <c r="AC559">
        <f t="shared" si="180"/>
        <v>3</v>
      </c>
      <c r="AD559" s="2">
        <f t="shared" si="181"/>
        <v>367</v>
      </c>
      <c r="AE559" s="2">
        <f t="shared" si="182"/>
        <v>367</v>
      </c>
      <c r="AF559" s="6" t="b">
        <f t="shared" si="183"/>
        <v>1</v>
      </c>
      <c r="AG559" s="6">
        <f>IF(OR(AC559=6,AC559=7),0,IF(NOT(AF559),0,IF(AB559&lt;=$AB$1,HLOOKUP(AC559,Ouderschapsverlof!$S$67:$W$69,3,FALSE),0)))</f>
        <v>0</v>
      </c>
      <c r="AH559" s="6">
        <f>IF(OR(AC559=6,AC559=7),0,IF(NOT(AF559),IF(AB559&lt;=$AB$1,HLOOKUP(AC559,Ouderschapsverlof!$S$67:$W$69,3,FALSE),0),0))</f>
        <v>0</v>
      </c>
    </row>
    <row r="560" spans="1:34" x14ac:dyDescent="0.3">
      <c r="A560" s="2">
        <f t="shared" si="184"/>
        <v>558</v>
      </c>
      <c r="B560">
        <f t="shared" si="185"/>
        <v>4</v>
      </c>
      <c r="C560" s="2">
        <f t="shared" si="168"/>
        <v>367</v>
      </c>
      <c r="D560" s="2">
        <f t="shared" si="169"/>
        <v>367</v>
      </c>
      <c r="E560" s="6" t="b">
        <f t="shared" si="170"/>
        <v>1</v>
      </c>
      <c r="F560" s="6">
        <f>IF(OR(B560=6,B560=7),0,IF(NOT(E560),0,IF(A560&lt;=$A$1,HLOOKUP(B560,Ouderschapsverlof!$S$28:$W$30,3,FALSE),0)))</f>
        <v>0</v>
      </c>
      <c r="G560" s="6">
        <f>IF(OR(B560=6,B560=7),0,IF(NOT(E560),IF(A560&lt;=$A$1,HLOOKUP(B560,Ouderschapsverlof!$S$28:$W$30,3,FALSE),0),0))</f>
        <v>0</v>
      </c>
      <c r="H560" s="7">
        <f t="shared" si="171"/>
        <v>0</v>
      </c>
      <c r="L560" s="2">
        <f t="shared" si="186"/>
        <v>558</v>
      </c>
      <c r="M560">
        <f t="shared" si="172"/>
        <v>4</v>
      </c>
      <c r="N560" s="2">
        <f t="shared" si="173"/>
        <v>367</v>
      </c>
      <c r="O560" s="2">
        <f t="shared" si="174"/>
        <v>367</v>
      </c>
      <c r="P560" s="6" t="b">
        <f t="shared" si="175"/>
        <v>1</v>
      </c>
      <c r="Q560" s="6">
        <f>IF(OR(M560=6,M560=7),0,IF(NOT(P560),0,IF(L560&lt;=$L$1,HLOOKUP(M560,Ouderschapsverlof!$S$40:$W$43,3,FALSE),0)))</f>
        <v>0</v>
      </c>
      <c r="R560" s="6">
        <f>IF(OR(M560=6,M560=7),0,IF(NOT(P560),IF(L560&lt;=$L$1,HLOOKUP(M560,Ouderschapsverlof!$S$40:$W$43,3,FALSE),0),0))</f>
        <v>0</v>
      </c>
      <c r="T560" s="2">
        <f t="shared" si="187"/>
        <v>558</v>
      </c>
      <c r="U560">
        <f t="shared" si="176"/>
        <v>4</v>
      </c>
      <c r="V560" s="2">
        <f t="shared" si="177"/>
        <v>367</v>
      </c>
      <c r="W560" s="2">
        <f t="shared" si="178"/>
        <v>367</v>
      </c>
      <c r="X560" s="6" t="b">
        <f t="shared" si="179"/>
        <v>1</v>
      </c>
      <c r="Y560" s="6">
        <f>IF(OR(U560=6,U560=7),0,IF(NOT(X560),0,IF(T560&lt;=$T$1,HLOOKUP(U560,Ouderschapsverlof!$S$55:$W$57,3,FALSE),0)))</f>
        <v>0</v>
      </c>
      <c r="Z560" s="6">
        <f>IF(OR(U560=6,U560=7),0,IF(NOT(X560),IF(T560&lt;=$T$1,HLOOKUP(U560,Ouderschapsverlof!$S$55:$W$57,3,FALSE),0),0))</f>
        <v>0</v>
      </c>
      <c r="AB560" s="2">
        <f t="shared" si="188"/>
        <v>558</v>
      </c>
      <c r="AC560">
        <f t="shared" si="180"/>
        <v>4</v>
      </c>
      <c r="AD560" s="2">
        <f t="shared" si="181"/>
        <v>367</v>
      </c>
      <c r="AE560" s="2">
        <f t="shared" si="182"/>
        <v>367</v>
      </c>
      <c r="AF560" s="6" t="b">
        <f t="shared" si="183"/>
        <v>1</v>
      </c>
      <c r="AG560" s="6">
        <f>IF(OR(AC560=6,AC560=7),0,IF(NOT(AF560),0,IF(AB560&lt;=$AB$1,HLOOKUP(AC560,Ouderschapsverlof!$S$67:$W$69,3,FALSE),0)))</f>
        <v>0</v>
      </c>
      <c r="AH560" s="6">
        <f>IF(OR(AC560=6,AC560=7),0,IF(NOT(AF560),IF(AB560&lt;=$AB$1,HLOOKUP(AC560,Ouderschapsverlof!$S$67:$W$69,3,FALSE),0),0))</f>
        <v>0</v>
      </c>
    </row>
    <row r="561" spans="1:34" x14ac:dyDescent="0.3">
      <c r="A561" s="2">
        <f t="shared" si="184"/>
        <v>559</v>
      </c>
      <c r="B561">
        <f t="shared" si="185"/>
        <v>5</v>
      </c>
      <c r="C561" s="2">
        <f t="shared" si="168"/>
        <v>367</v>
      </c>
      <c r="D561" s="2">
        <f t="shared" si="169"/>
        <v>367</v>
      </c>
      <c r="E561" s="6" t="b">
        <f t="shared" si="170"/>
        <v>1</v>
      </c>
      <c r="F561" s="6">
        <f>IF(OR(B561=6,B561=7),0,IF(NOT(E561),0,IF(A561&lt;=$A$1,HLOOKUP(B561,Ouderschapsverlof!$S$28:$W$30,3,FALSE),0)))</f>
        <v>0</v>
      </c>
      <c r="G561" s="6">
        <f>IF(OR(B561=6,B561=7),0,IF(NOT(E561),IF(A561&lt;=$A$1,HLOOKUP(B561,Ouderschapsverlof!$S$28:$W$30,3,FALSE),0),0))</f>
        <v>0</v>
      </c>
      <c r="H561" s="7">
        <f t="shared" si="171"/>
        <v>0</v>
      </c>
      <c r="L561" s="2">
        <f t="shared" si="186"/>
        <v>559</v>
      </c>
      <c r="M561">
        <f t="shared" si="172"/>
        <v>5</v>
      </c>
      <c r="N561" s="2">
        <f t="shared" si="173"/>
        <v>367</v>
      </c>
      <c r="O561" s="2">
        <f t="shared" si="174"/>
        <v>367</v>
      </c>
      <c r="P561" s="6" t="b">
        <f t="shared" si="175"/>
        <v>1</v>
      </c>
      <c r="Q561" s="6">
        <f>IF(OR(M561=6,M561=7),0,IF(NOT(P561),0,IF(L561&lt;=$L$1,HLOOKUP(M561,Ouderschapsverlof!$S$40:$W$43,3,FALSE),0)))</f>
        <v>0</v>
      </c>
      <c r="R561" s="6">
        <f>IF(OR(M561=6,M561=7),0,IF(NOT(P561),IF(L561&lt;=$L$1,HLOOKUP(M561,Ouderschapsverlof!$S$40:$W$43,3,FALSE),0),0))</f>
        <v>0</v>
      </c>
      <c r="T561" s="2">
        <f t="shared" si="187"/>
        <v>559</v>
      </c>
      <c r="U561">
        <f t="shared" si="176"/>
        <v>5</v>
      </c>
      <c r="V561" s="2">
        <f t="shared" si="177"/>
        <v>367</v>
      </c>
      <c r="W561" s="2">
        <f t="shared" si="178"/>
        <v>367</v>
      </c>
      <c r="X561" s="6" t="b">
        <f t="shared" si="179"/>
        <v>1</v>
      </c>
      <c r="Y561" s="6">
        <f>IF(OR(U561=6,U561=7),0,IF(NOT(X561),0,IF(T561&lt;=$T$1,HLOOKUP(U561,Ouderschapsverlof!$S$55:$W$57,3,FALSE),0)))</f>
        <v>0</v>
      </c>
      <c r="Z561" s="6">
        <f>IF(OR(U561=6,U561=7),0,IF(NOT(X561),IF(T561&lt;=$T$1,HLOOKUP(U561,Ouderschapsverlof!$S$55:$W$57,3,FALSE),0),0))</f>
        <v>0</v>
      </c>
      <c r="AB561" s="2">
        <f t="shared" si="188"/>
        <v>559</v>
      </c>
      <c r="AC561">
        <f t="shared" si="180"/>
        <v>5</v>
      </c>
      <c r="AD561" s="2">
        <f t="shared" si="181"/>
        <v>367</v>
      </c>
      <c r="AE561" s="2">
        <f t="shared" si="182"/>
        <v>367</v>
      </c>
      <c r="AF561" s="6" t="b">
        <f t="shared" si="183"/>
        <v>1</v>
      </c>
      <c r="AG561" s="6">
        <f>IF(OR(AC561=6,AC561=7),0,IF(NOT(AF561),0,IF(AB561&lt;=$AB$1,HLOOKUP(AC561,Ouderschapsverlof!$S$67:$W$69,3,FALSE),0)))</f>
        <v>0</v>
      </c>
      <c r="AH561" s="6">
        <f>IF(OR(AC561=6,AC561=7),0,IF(NOT(AF561),IF(AB561&lt;=$AB$1,HLOOKUP(AC561,Ouderschapsverlof!$S$67:$W$69,3,FALSE),0),0))</f>
        <v>0</v>
      </c>
    </row>
    <row r="562" spans="1:34" x14ac:dyDescent="0.3">
      <c r="A562" s="2">
        <f t="shared" si="184"/>
        <v>560</v>
      </c>
      <c r="B562">
        <f t="shared" si="185"/>
        <v>6</v>
      </c>
      <c r="C562" s="2">
        <f t="shared" si="168"/>
        <v>367</v>
      </c>
      <c r="D562" s="2">
        <f t="shared" si="169"/>
        <v>367</v>
      </c>
      <c r="E562" s="6" t="b">
        <f t="shared" si="170"/>
        <v>1</v>
      </c>
      <c r="F562" s="6">
        <f>IF(OR(B562=6,B562=7),0,IF(NOT(E562),0,IF(A562&lt;=$A$1,HLOOKUP(B562,Ouderschapsverlof!$S$28:$W$30,3,FALSE),0)))</f>
        <v>0</v>
      </c>
      <c r="G562" s="6">
        <f>IF(OR(B562=6,B562=7),0,IF(NOT(E562),IF(A562&lt;=$A$1,HLOOKUP(B562,Ouderschapsverlof!$S$28:$W$30,3,FALSE),0),0))</f>
        <v>0</v>
      </c>
      <c r="H562" s="7">
        <f t="shared" si="171"/>
        <v>0</v>
      </c>
      <c r="L562" s="2">
        <f t="shared" si="186"/>
        <v>560</v>
      </c>
      <c r="M562">
        <f t="shared" si="172"/>
        <v>6</v>
      </c>
      <c r="N562" s="2">
        <f t="shared" si="173"/>
        <v>367</v>
      </c>
      <c r="O562" s="2">
        <f t="shared" si="174"/>
        <v>367</v>
      </c>
      <c r="P562" s="6" t="b">
        <f t="shared" si="175"/>
        <v>1</v>
      </c>
      <c r="Q562" s="6">
        <f>IF(OR(M562=6,M562=7),0,IF(NOT(P562),0,IF(L562&lt;=$L$1,HLOOKUP(M562,Ouderschapsverlof!$S$40:$W$43,3,FALSE),0)))</f>
        <v>0</v>
      </c>
      <c r="R562" s="6">
        <f>IF(OR(M562=6,M562=7),0,IF(NOT(P562),IF(L562&lt;=$L$1,HLOOKUP(M562,Ouderschapsverlof!$S$40:$W$43,3,FALSE),0),0))</f>
        <v>0</v>
      </c>
      <c r="T562" s="2">
        <f t="shared" si="187"/>
        <v>560</v>
      </c>
      <c r="U562">
        <f t="shared" si="176"/>
        <v>6</v>
      </c>
      <c r="V562" s="2">
        <f t="shared" si="177"/>
        <v>367</v>
      </c>
      <c r="W562" s="2">
        <f t="shared" si="178"/>
        <v>367</v>
      </c>
      <c r="X562" s="6" t="b">
        <f t="shared" si="179"/>
        <v>1</v>
      </c>
      <c r="Y562" s="6">
        <f>IF(OR(U562=6,U562=7),0,IF(NOT(X562),0,IF(T562&lt;=$T$1,HLOOKUP(U562,Ouderschapsverlof!$S$55:$W$57,3,FALSE),0)))</f>
        <v>0</v>
      </c>
      <c r="Z562" s="6">
        <f>IF(OR(U562=6,U562=7),0,IF(NOT(X562),IF(T562&lt;=$T$1,HLOOKUP(U562,Ouderschapsverlof!$S$55:$W$57,3,FALSE),0),0))</f>
        <v>0</v>
      </c>
      <c r="AB562" s="2">
        <f t="shared" si="188"/>
        <v>560</v>
      </c>
      <c r="AC562">
        <f t="shared" si="180"/>
        <v>6</v>
      </c>
      <c r="AD562" s="2">
        <f t="shared" si="181"/>
        <v>367</v>
      </c>
      <c r="AE562" s="2">
        <f t="shared" si="182"/>
        <v>367</v>
      </c>
      <c r="AF562" s="6" t="b">
        <f t="shared" si="183"/>
        <v>1</v>
      </c>
      <c r="AG562" s="6">
        <f>IF(OR(AC562=6,AC562=7),0,IF(NOT(AF562),0,IF(AB562&lt;=$AB$1,HLOOKUP(AC562,Ouderschapsverlof!$S$67:$W$69,3,FALSE),0)))</f>
        <v>0</v>
      </c>
      <c r="AH562" s="6">
        <f>IF(OR(AC562=6,AC562=7),0,IF(NOT(AF562),IF(AB562&lt;=$AB$1,HLOOKUP(AC562,Ouderschapsverlof!$S$67:$W$69,3,FALSE),0),0))</f>
        <v>0</v>
      </c>
    </row>
    <row r="563" spans="1:34" x14ac:dyDescent="0.3">
      <c r="A563" s="2">
        <f t="shared" si="184"/>
        <v>561</v>
      </c>
      <c r="B563">
        <f t="shared" si="185"/>
        <v>7</v>
      </c>
      <c r="C563" s="2">
        <f t="shared" si="168"/>
        <v>367</v>
      </c>
      <c r="D563" s="2">
        <f t="shared" si="169"/>
        <v>367</v>
      </c>
      <c r="E563" s="6" t="b">
        <f t="shared" si="170"/>
        <v>1</v>
      </c>
      <c r="F563" s="6">
        <f>IF(OR(B563=6,B563=7),0,IF(NOT(E563),0,IF(A563&lt;=$A$1,HLOOKUP(B563,Ouderschapsverlof!$S$28:$W$30,3,FALSE),0)))</f>
        <v>0</v>
      </c>
      <c r="G563" s="6">
        <f>IF(OR(B563=6,B563=7),0,IF(NOT(E563),IF(A563&lt;=$A$1,HLOOKUP(B563,Ouderschapsverlof!$S$28:$W$30,3,FALSE),0),0))</f>
        <v>0</v>
      </c>
      <c r="H563" s="7">
        <f t="shared" si="171"/>
        <v>0</v>
      </c>
      <c r="L563" s="2">
        <f t="shared" si="186"/>
        <v>561</v>
      </c>
      <c r="M563">
        <f t="shared" si="172"/>
        <v>7</v>
      </c>
      <c r="N563" s="2">
        <f t="shared" si="173"/>
        <v>367</v>
      </c>
      <c r="O563" s="2">
        <f t="shared" si="174"/>
        <v>367</v>
      </c>
      <c r="P563" s="6" t="b">
        <f t="shared" si="175"/>
        <v>1</v>
      </c>
      <c r="Q563" s="6">
        <f>IF(OR(M563=6,M563=7),0,IF(NOT(P563),0,IF(L563&lt;=$L$1,HLOOKUP(M563,Ouderschapsverlof!$S$40:$W$43,3,FALSE),0)))</f>
        <v>0</v>
      </c>
      <c r="R563" s="6">
        <f>IF(OR(M563=6,M563=7),0,IF(NOT(P563),IF(L563&lt;=$L$1,HLOOKUP(M563,Ouderschapsverlof!$S$40:$W$43,3,FALSE),0),0))</f>
        <v>0</v>
      </c>
      <c r="T563" s="2">
        <f t="shared" si="187"/>
        <v>561</v>
      </c>
      <c r="U563">
        <f t="shared" si="176"/>
        <v>7</v>
      </c>
      <c r="V563" s="2">
        <f t="shared" si="177"/>
        <v>367</v>
      </c>
      <c r="W563" s="2">
        <f t="shared" si="178"/>
        <v>367</v>
      </c>
      <c r="X563" s="6" t="b">
        <f t="shared" si="179"/>
        <v>1</v>
      </c>
      <c r="Y563" s="6">
        <f>IF(OR(U563=6,U563=7),0,IF(NOT(X563),0,IF(T563&lt;=$T$1,HLOOKUP(U563,Ouderschapsverlof!$S$55:$W$57,3,FALSE),0)))</f>
        <v>0</v>
      </c>
      <c r="Z563" s="6">
        <f>IF(OR(U563=6,U563=7),0,IF(NOT(X563),IF(T563&lt;=$T$1,HLOOKUP(U563,Ouderschapsverlof!$S$55:$W$57,3,FALSE),0),0))</f>
        <v>0</v>
      </c>
      <c r="AB563" s="2">
        <f t="shared" si="188"/>
        <v>561</v>
      </c>
      <c r="AC563">
        <f t="shared" si="180"/>
        <v>7</v>
      </c>
      <c r="AD563" s="2">
        <f t="shared" si="181"/>
        <v>367</v>
      </c>
      <c r="AE563" s="2">
        <f t="shared" si="182"/>
        <v>367</v>
      </c>
      <c r="AF563" s="6" t="b">
        <f t="shared" si="183"/>
        <v>1</v>
      </c>
      <c r="AG563" s="6">
        <f>IF(OR(AC563=6,AC563=7),0,IF(NOT(AF563),0,IF(AB563&lt;=$AB$1,HLOOKUP(AC563,Ouderschapsverlof!$S$67:$W$69,3,FALSE),0)))</f>
        <v>0</v>
      </c>
      <c r="AH563" s="6">
        <f>IF(OR(AC563=6,AC563=7),0,IF(NOT(AF563),IF(AB563&lt;=$AB$1,HLOOKUP(AC563,Ouderschapsverlof!$S$67:$W$69,3,FALSE),0),0))</f>
        <v>0</v>
      </c>
    </row>
    <row r="564" spans="1:34" x14ac:dyDescent="0.3">
      <c r="A564" s="2">
        <f t="shared" si="184"/>
        <v>562</v>
      </c>
      <c r="B564">
        <f t="shared" si="185"/>
        <v>1</v>
      </c>
      <c r="C564" s="2">
        <f t="shared" si="168"/>
        <v>367</v>
      </c>
      <c r="D564" s="2">
        <f t="shared" si="169"/>
        <v>367</v>
      </c>
      <c r="E564" s="6" t="b">
        <f t="shared" si="170"/>
        <v>1</v>
      </c>
      <c r="F564" s="6">
        <f>IF(OR(B564=6,B564=7),0,IF(NOT(E564),0,IF(A564&lt;=$A$1,HLOOKUP(B564,Ouderschapsverlof!$S$28:$W$30,3,FALSE),0)))</f>
        <v>0</v>
      </c>
      <c r="G564" s="6">
        <f>IF(OR(B564=6,B564=7),0,IF(NOT(E564),IF(A564&lt;=$A$1,HLOOKUP(B564,Ouderschapsverlof!$S$28:$W$30,3,FALSE),0),0))</f>
        <v>0</v>
      </c>
      <c r="H564" s="7">
        <f t="shared" si="171"/>
        <v>0</v>
      </c>
      <c r="L564" s="2">
        <f t="shared" si="186"/>
        <v>562</v>
      </c>
      <c r="M564">
        <f t="shared" si="172"/>
        <v>1</v>
      </c>
      <c r="N564" s="2">
        <f t="shared" si="173"/>
        <v>367</v>
      </c>
      <c r="O564" s="2">
        <f t="shared" si="174"/>
        <v>367</v>
      </c>
      <c r="P564" s="6" t="b">
        <f t="shared" si="175"/>
        <v>1</v>
      </c>
      <c r="Q564" s="6">
        <f>IF(OR(M564=6,M564=7),0,IF(NOT(P564),0,IF(L564&lt;=$L$1,HLOOKUP(M564,Ouderschapsverlof!$S$40:$W$43,3,FALSE),0)))</f>
        <v>0</v>
      </c>
      <c r="R564" s="6">
        <f>IF(OR(M564=6,M564=7),0,IF(NOT(P564),IF(L564&lt;=$L$1,HLOOKUP(M564,Ouderschapsverlof!$S$40:$W$43,3,FALSE),0),0))</f>
        <v>0</v>
      </c>
      <c r="T564" s="2">
        <f t="shared" si="187"/>
        <v>562</v>
      </c>
      <c r="U564">
        <f t="shared" si="176"/>
        <v>1</v>
      </c>
      <c r="V564" s="2">
        <f t="shared" si="177"/>
        <v>367</v>
      </c>
      <c r="W564" s="2">
        <f t="shared" si="178"/>
        <v>367</v>
      </c>
      <c r="X564" s="6" t="b">
        <f t="shared" si="179"/>
        <v>1</v>
      </c>
      <c r="Y564" s="6">
        <f>IF(OR(U564=6,U564=7),0,IF(NOT(X564),0,IF(T564&lt;=$T$1,HLOOKUP(U564,Ouderschapsverlof!$S$55:$W$57,3,FALSE),0)))</f>
        <v>0</v>
      </c>
      <c r="Z564" s="6">
        <f>IF(OR(U564=6,U564=7),0,IF(NOT(X564),IF(T564&lt;=$T$1,HLOOKUP(U564,Ouderschapsverlof!$S$55:$W$57,3,FALSE),0),0))</f>
        <v>0</v>
      </c>
      <c r="AB564" s="2">
        <f t="shared" si="188"/>
        <v>562</v>
      </c>
      <c r="AC564">
        <f t="shared" si="180"/>
        <v>1</v>
      </c>
      <c r="AD564" s="2">
        <f t="shared" si="181"/>
        <v>367</v>
      </c>
      <c r="AE564" s="2">
        <f t="shared" si="182"/>
        <v>367</v>
      </c>
      <c r="AF564" s="6" t="b">
        <f t="shared" si="183"/>
        <v>1</v>
      </c>
      <c r="AG564" s="6">
        <f>IF(OR(AC564=6,AC564=7),0,IF(NOT(AF564),0,IF(AB564&lt;=$AB$1,HLOOKUP(AC564,Ouderschapsverlof!$S$67:$W$69,3,FALSE),0)))</f>
        <v>0</v>
      </c>
      <c r="AH564" s="6">
        <f>IF(OR(AC564=6,AC564=7),0,IF(NOT(AF564),IF(AB564&lt;=$AB$1,HLOOKUP(AC564,Ouderschapsverlof!$S$67:$W$69,3,FALSE),0),0))</f>
        <v>0</v>
      </c>
    </row>
    <row r="565" spans="1:34" x14ac:dyDescent="0.3">
      <c r="A565" s="2">
        <f t="shared" si="184"/>
        <v>563</v>
      </c>
      <c r="B565">
        <f t="shared" si="185"/>
        <v>2</v>
      </c>
      <c r="C565" s="2">
        <f t="shared" si="168"/>
        <v>367</v>
      </c>
      <c r="D565" s="2">
        <f t="shared" si="169"/>
        <v>367</v>
      </c>
      <c r="E565" s="6" t="b">
        <f t="shared" si="170"/>
        <v>1</v>
      </c>
      <c r="F565" s="6">
        <f>IF(OR(B565=6,B565=7),0,IF(NOT(E565),0,IF(A565&lt;=$A$1,HLOOKUP(B565,Ouderschapsverlof!$S$28:$W$30,3,FALSE),0)))</f>
        <v>0</v>
      </c>
      <c r="G565" s="6">
        <f>IF(OR(B565=6,B565=7),0,IF(NOT(E565),IF(A565&lt;=$A$1,HLOOKUP(B565,Ouderschapsverlof!$S$28:$W$30,3,FALSE),0),0))</f>
        <v>0</v>
      </c>
      <c r="H565" s="7">
        <f t="shared" si="171"/>
        <v>0</v>
      </c>
      <c r="L565" s="2">
        <f t="shared" si="186"/>
        <v>563</v>
      </c>
      <c r="M565">
        <f t="shared" si="172"/>
        <v>2</v>
      </c>
      <c r="N565" s="2">
        <f t="shared" si="173"/>
        <v>367</v>
      </c>
      <c r="O565" s="2">
        <f t="shared" si="174"/>
        <v>367</v>
      </c>
      <c r="P565" s="6" t="b">
        <f t="shared" si="175"/>
        <v>1</v>
      </c>
      <c r="Q565" s="6">
        <f>IF(OR(M565=6,M565=7),0,IF(NOT(P565),0,IF(L565&lt;=$L$1,HLOOKUP(M565,Ouderschapsverlof!$S$40:$W$43,3,FALSE),0)))</f>
        <v>0</v>
      </c>
      <c r="R565" s="6">
        <f>IF(OR(M565=6,M565=7),0,IF(NOT(P565),IF(L565&lt;=$L$1,HLOOKUP(M565,Ouderschapsverlof!$S$40:$W$43,3,FALSE),0),0))</f>
        <v>0</v>
      </c>
      <c r="T565" s="2">
        <f t="shared" si="187"/>
        <v>563</v>
      </c>
      <c r="U565">
        <f t="shared" si="176"/>
        <v>2</v>
      </c>
      <c r="V565" s="2">
        <f t="shared" si="177"/>
        <v>367</v>
      </c>
      <c r="W565" s="2">
        <f t="shared" si="178"/>
        <v>367</v>
      </c>
      <c r="X565" s="6" t="b">
        <f t="shared" si="179"/>
        <v>1</v>
      </c>
      <c r="Y565" s="6">
        <f>IF(OR(U565=6,U565=7),0,IF(NOT(X565),0,IF(T565&lt;=$T$1,HLOOKUP(U565,Ouderschapsverlof!$S$55:$W$57,3,FALSE),0)))</f>
        <v>0</v>
      </c>
      <c r="Z565" s="6">
        <f>IF(OR(U565=6,U565=7),0,IF(NOT(X565),IF(T565&lt;=$T$1,HLOOKUP(U565,Ouderschapsverlof!$S$55:$W$57,3,FALSE),0),0))</f>
        <v>0</v>
      </c>
      <c r="AB565" s="2">
        <f t="shared" si="188"/>
        <v>563</v>
      </c>
      <c r="AC565">
        <f t="shared" si="180"/>
        <v>2</v>
      </c>
      <c r="AD565" s="2">
        <f t="shared" si="181"/>
        <v>367</v>
      </c>
      <c r="AE565" s="2">
        <f t="shared" si="182"/>
        <v>367</v>
      </c>
      <c r="AF565" s="6" t="b">
        <f t="shared" si="183"/>
        <v>1</v>
      </c>
      <c r="AG565" s="6">
        <f>IF(OR(AC565=6,AC565=7),0,IF(NOT(AF565),0,IF(AB565&lt;=$AB$1,HLOOKUP(AC565,Ouderschapsverlof!$S$67:$W$69,3,FALSE),0)))</f>
        <v>0</v>
      </c>
      <c r="AH565" s="6">
        <f>IF(OR(AC565=6,AC565=7),0,IF(NOT(AF565),IF(AB565&lt;=$AB$1,HLOOKUP(AC565,Ouderschapsverlof!$S$67:$W$69,3,FALSE),0),0))</f>
        <v>0</v>
      </c>
    </row>
    <row r="566" spans="1:34" x14ac:dyDescent="0.3">
      <c r="A566" s="2">
        <f t="shared" si="184"/>
        <v>564</v>
      </c>
      <c r="B566">
        <f t="shared" si="185"/>
        <v>3</v>
      </c>
      <c r="C566" s="2">
        <f t="shared" si="168"/>
        <v>367</v>
      </c>
      <c r="D566" s="2">
        <f t="shared" si="169"/>
        <v>367</v>
      </c>
      <c r="E566" s="6" t="b">
        <f t="shared" si="170"/>
        <v>1</v>
      </c>
      <c r="F566" s="6">
        <f>IF(OR(B566=6,B566=7),0,IF(NOT(E566),0,IF(A566&lt;=$A$1,HLOOKUP(B566,Ouderschapsverlof!$S$28:$W$30,3,FALSE),0)))</f>
        <v>0</v>
      </c>
      <c r="G566" s="6">
        <f>IF(OR(B566=6,B566=7),0,IF(NOT(E566),IF(A566&lt;=$A$1,HLOOKUP(B566,Ouderschapsverlof!$S$28:$W$30,3,FALSE),0),0))</f>
        <v>0</v>
      </c>
      <c r="H566" s="7">
        <f t="shared" si="171"/>
        <v>0</v>
      </c>
      <c r="L566" s="2">
        <f t="shared" si="186"/>
        <v>564</v>
      </c>
      <c r="M566">
        <f t="shared" si="172"/>
        <v>3</v>
      </c>
      <c r="N566" s="2">
        <f t="shared" si="173"/>
        <v>367</v>
      </c>
      <c r="O566" s="2">
        <f t="shared" si="174"/>
        <v>367</v>
      </c>
      <c r="P566" s="6" t="b">
        <f t="shared" si="175"/>
        <v>1</v>
      </c>
      <c r="Q566" s="6">
        <f>IF(OR(M566=6,M566=7),0,IF(NOT(P566),0,IF(L566&lt;=$L$1,HLOOKUP(M566,Ouderschapsverlof!$S$40:$W$43,3,FALSE),0)))</f>
        <v>0</v>
      </c>
      <c r="R566" s="6">
        <f>IF(OR(M566=6,M566=7),0,IF(NOT(P566),IF(L566&lt;=$L$1,HLOOKUP(M566,Ouderschapsverlof!$S$40:$W$43,3,FALSE),0),0))</f>
        <v>0</v>
      </c>
      <c r="T566" s="2">
        <f t="shared" si="187"/>
        <v>564</v>
      </c>
      <c r="U566">
        <f t="shared" si="176"/>
        <v>3</v>
      </c>
      <c r="V566" s="2">
        <f t="shared" si="177"/>
        <v>367</v>
      </c>
      <c r="W566" s="2">
        <f t="shared" si="178"/>
        <v>367</v>
      </c>
      <c r="X566" s="6" t="b">
        <f t="shared" si="179"/>
        <v>1</v>
      </c>
      <c r="Y566" s="6">
        <f>IF(OR(U566=6,U566=7),0,IF(NOT(X566),0,IF(T566&lt;=$T$1,HLOOKUP(U566,Ouderschapsverlof!$S$55:$W$57,3,FALSE),0)))</f>
        <v>0</v>
      </c>
      <c r="Z566" s="6">
        <f>IF(OR(U566=6,U566=7),0,IF(NOT(X566),IF(T566&lt;=$T$1,HLOOKUP(U566,Ouderschapsverlof!$S$55:$W$57,3,FALSE),0),0))</f>
        <v>0</v>
      </c>
      <c r="AB566" s="2">
        <f t="shared" si="188"/>
        <v>564</v>
      </c>
      <c r="AC566">
        <f t="shared" si="180"/>
        <v>3</v>
      </c>
      <c r="AD566" s="2">
        <f t="shared" si="181"/>
        <v>367</v>
      </c>
      <c r="AE566" s="2">
        <f t="shared" si="182"/>
        <v>367</v>
      </c>
      <c r="AF566" s="6" t="b">
        <f t="shared" si="183"/>
        <v>1</v>
      </c>
      <c r="AG566" s="6">
        <f>IF(OR(AC566=6,AC566=7),0,IF(NOT(AF566),0,IF(AB566&lt;=$AB$1,HLOOKUP(AC566,Ouderschapsverlof!$S$67:$W$69,3,FALSE),0)))</f>
        <v>0</v>
      </c>
      <c r="AH566" s="6">
        <f>IF(OR(AC566=6,AC566=7),0,IF(NOT(AF566),IF(AB566&lt;=$AB$1,HLOOKUP(AC566,Ouderschapsverlof!$S$67:$W$69,3,FALSE),0),0))</f>
        <v>0</v>
      </c>
    </row>
    <row r="567" spans="1:34" x14ac:dyDescent="0.3">
      <c r="A567" s="2">
        <f t="shared" si="184"/>
        <v>565</v>
      </c>
      <c r="B567">
        <f t="shared" si="185"/>
        <v>4</v>
      </c>
      <c r="C567" s="2">
        <f t="shared" si="168"/>
        <v>367</v>
      </c>
      <c r="D567" s="2">
        <f t="shared" si="169"/>
        <v>367</v>
      </c>
      <c r="E567" s="6" t="b">
        <f t="shared" si="170"/>
        <v>1</v>
      </c>
      <c r="F567" s="6">
        <f>IF(OR(B567=6,B567=7),0,IF(NOT(E567),0,IF(A567&lt;=$A$1,HLOOKUP(B567,Ouderschapsverlof!$S$28:$W$30,3,FALSE),0)))</f>
        <v>0</v>
      </c>
      <c r="G567" s="6">
        <f>IF(OR(B567=6,B567=7),0,IF(NOT(E567),IF(A567&lt;=$A$1,HLOOKUP(B567,Ouderschapsverlof!$S$28:$W$30,3,FALSE),0),0))</f>
        <v>0</v>
      </c>
      <c r="H567" s="7">
        <f t="shared" si="171"/>
        <v>0</v>
      </c>
      <c r="L567" s="2">
        <f t="shared" si="186"/>
        <v>565</v>
      </c>
      <c r="M567">
        <f t="shared" si="172"/>
        <v>4</v>
      </c>
      <c r="N567" s="2">
        <f t="shared" si="173"/>
        <v>367</v>
      </c>
      <c r="O567" s="2">
        <f t="shared" si="174"/>
        <v>367</v>
      </c>
      <c r="P567" s="6" t="b">
        <f t="shared" si="175"/>
        <v>1</v>
      </c>
      <c r="Q567" s="6">
        <f>IF(OR(M567=6,M567=7),0,IF(NOT(P567),0,IF(L567&lt;=$L$1,HLOOKUP(M567,Ouderschapsverlof!$S$40:$W$43,3,FALSE),0)))</f>
        <v>0</v>
      </c>
      <c r="R567" s="6">
        <f>IF(OR(M567=6,M567=7),0,IF(NOT(P567),IF(L567&lt;=$L$1,HLOOKUP(M567,Ouderschapsverlof!$S$40:$W$43,3,FALSE),0),0))</f>
        <v>0</v>
      </c>
      <c r="T567" s="2">
        <f t="shared" si="187"/>
        <v>565</v>
      </c>
      <c r="U567">
        <f t="shared" si="176"/>
        <v>4</v>
      </c>
      <c r="V567" s="2">
        <f t="shared" si="177"/>
        <v>367</v>
      </c>
      <c r="W567" s="2">
        <f t="shared" si="178"/>
        <v>367</v>
      </c>
      <c r="X567" s="6" t="b">
        <f t="shared" si="179"/>
        <v>1</v>
      </c>
      <c r="Y567" s="6">
        <f>IF(OR(U567=6,U567=7),0,IF(NOT(X567),0,IF(T567&lt;=$T$1,HLOOKUP(U567,Ouderschapsverlof!$S$55:$W$57,3,FALSE),0)))</f>
        <v>0</v>
      </c>
      <c r="Z567" s="6">
        <f>IF(OR(U567=6,U567=7),0,IF(NOT(X567),IF(T567&lt;=$T$1,HLOOKUP(U567,Ouderschapsverlof!$S$55:$W$57,3,FALSE),0),0))</f>
        <v>0</v>
      </c>
      <c r="AB567" s="2">
        <f t="shared" si="188"/>
        <v>565</v>
      </c>
      <c r="AC567">
        <f t="shared" si="180"/>
        <v>4</v>
      </c>
      <c r="AD567" s="2">
        <f t="shared" si="181"/>
        <v>367</v>
      </c>
      <c r="AE567" s="2">
        <f t="shared" si="182"/>
        <v>367</v>
      </c>
      <c r="AF567" s="6" t="b">
        <f t="shared" si="183"/>
        <v>1</v>
      </c>
      <c r="AG567" s="6">
        <f>IF(OR(AC567=6,AC567=7),0,IF(NOT(AF567),0,IF(AB567&lt;=$AB$1,HLOOKUP(AC567,Ouderschapsverlof!$S$67:$W$69,3,FALSE),0)))</f>
        <v>0</v>
      </c>
      <c r="AH567" s="6">
        <f>IF(OR(AC567=6,AC567=7),0,IF(NOT(AF567),IF(AB567&lt;=$AB$1,HLOOKUP(AC567,Ouderschapsverlof!$S$67:$W$69,3,FALSE),0),0))</f>
        <v>0</v>
      </c>
    </row>
    <row r="568" spans="1:34" x14ac:dyDescent="0.3">
      <c r="A568" s="2">
        <f t="shared" si="184"/>
        <v>566</v>
      </c>
      <c r="B568">
        <f t="shared" si="185"/>
        <v>5</v>
      </c>
      <c r="C568" s="2">
        <f t="shared" si="168"/>
        <v>367</v>
      </c>
      <c r="D568" s="2">
        <f t="shared" si="169"/>
        <v>367</v>
      </c>
      <c r="E568" s="6" t="b">
        <f t="shared" si="170"/>
        <v>1</v>
      </c>
      <c r="F568" s="6">
        <f>IF(OR(B568=6,B568=7),0,IF(NOT(E568),0,IF(A568&lt;=$A$1,HLOOKUP(B568,Ouderschapsverlof!$S$28:$W$30,3,FALSE),0)))</f>
        <v>0</v>
      </c>
      <c r="G568" s="6">
        <f>IF(OR(B568=6,B568=7),0,IF(NOT(E568),IF(A568&lt;=$A$1,HLOOKUP(B568,Ouderschapsverlof!$S$28:$W$30,3,FALSE),0),0))</f>
        <v>0</v>
      </c>
      <c r="H568" s="7">
        <f t="shared" si="171"/>
        <v>0</v>
      </c>
      <c r="L568" s="2">
        <f t="shared" si="186"/>
        <v>566</v>
      </c>
      <c r="M568">
        <f t="shared" si="172"/>
        <v>5</v>
      </c>
      <c r="N568" s="2">
        <f t="shared" si="173"/>
        <v>367</v>
      </c>
      <c r="O568" s="2">
        <f t="shared" si="174"/>
        <v>367</v>
      </c>
      <c r="P568" s="6" t="b">
        <f t="shared" si="175"/>
        <v>1</v>
      </c>
      <c r="Q568" s="6">
        <f>IF(OR(M568=6,M568=7),0,IF(NOT(P568),0,IF(L568&lt;=$L$1,HLOOKUP(M568,Ouderschapsverlof!$S$40:$W$43,3,FALSE),0)))</f>
        <v>0</v>
      </c>
      <c r="R568" s="6">
        <f>IF(OR(M568=6,M568=7),0,IF(NOT(P568),IF(L568&lt;=$L$1,HLOOKUP(M568,Ouderschapsverlof!$S$40:$W$43,3,FALSE),0),0))</f>
        <v>0</v>
      </c>
      <c r="T568" s="2">
        <f t="shared" si="187"/>
        <v>566</v>
      </c>
      <c r="U568">
        <f t="shared" si="176"/>
        <v>5</v>
      </c>
      <c r="V568" s="2">
        <f t="shared" si="177"/>
        <v>367</v>
      </c>
      <c r="W568" s="2">
        <f t="shared" si="178"/>
        <v>367</v>
      </c>
      <c r="X568" s="6" t="b">
        <f t="shared" si="179"/>
        <v>1</v>
      </c>
      <c r="Y568" s="6">
        <f>IF(OR(U568=6,U568=7),0,IF(NOT(X568),0,IF(T568&lt;=$T$1,HLOOKUP(U568,Ouderschapsverlof!$S$55:$W$57,3,FALSE),0)))</f>
        <v>0</v>
      </c>
      <c r="Z568" s="6">
        <f>IF(OR(U568=6,U568=7),0,IF(NOT(X568),IF(T568&lt;=$T$1,HLOOKUP(U568,Ouderschapsverlof!$S$55:$W$57,3,FALSE),0),0))</f>
        <v>0</v>
      </c>
      <c r="AB568" s="2">
        <f t="shared" si="188"/>
        <v>566</v>
      </c>
      <c r="AC568">
        <f t="shared" si="180"/>
        <v>5</v>
      </c>
      <c r="AD568" s="2">
        <f t="shared" si="181"/>
        <v>367</v>
      </c>
      <c r="AE568" s="2">
        <f t="shared" si="182"/>
        <v>367</v>
      </c>
      <c r="AF568" s="6" t="b">
        <f t="shared" si="183"/>
        <v>1</v>
      </c>
      <c r="AG568" s="6">
        <f>IF(OR(AC568=6,AC568=7),0,IF(NOT(AF568),0,IF(AB568&lt;=$AB$1,HLOOKUP(AC568,Ouderschapsverlof!$S$67:$W$69,3,FALSE),0)))</f>
        <v>0</v>
      </c>
      <c r="AH568" s="6">
        <f>IF(OR(AC568=6,AC568=7),0,IF(NOT(AF568),IF(AB568&lt;=$AB$1,HLOOKUP(AC568,Ouderschapsverlof!$S$67:$W$69,3,FALSE),0),0))</f>
        <v>0</v>
      </c>
    </row>
    <row r="569" spans="1:34" x14ac:dyDescent="0.3">
      <c r="A569" s="2">
        <f t="shared" si="184"/>
        <v>567</v>
      </c>
      <c r="B569">
        <f t="shared" si="185"/>
        <v>6</v>
      </c>
      <c r="C569" s="2">
        <f t="shared" si="168"/>
        <v>367</v>
      </c>
      <c r="D569" s="2">
        <f t="shared" si="169"/>
        <v>367</v>
      </c>
      <c r="E569" s="6" t="b">
        <f t="shared" si="170"/>
        <v>1</v>
      </c>
      <c r="F569" s="6">
        <f>IF(OR(B569=6,B569=7),0,IF(NOT(E569),0,IF(A569&lt;=$A$1,HLOOKUP(B569,Ouderschapsverlof!$S$28:$W$30,3,FALSE),0)))</f>
        <v>0</v>
      </c>
      <c r="G569" s="6">
        <f>IF(OR(B569=6,B569=7),0,IF(NOT(E569),IF(A569&lt;=$A$1,HLOOKUP(B569,Ouderschapsverlof!$S$28:$W$30,3,FALSE),0),0))</f>
        <v>0</v>
      </c>
      <c r="H569" s="7">
        <f t="shared" si="171"/>
        <v>0</v>
      </c>
      <c r="L569" s="2">
        <f t="shared" si="186"/>
        <v>567</v>
      </c>
      <c r="M569">
        <f t="shared" si="172"/>
        <v>6</v>
      </c>
      <c r="N569" s="2">
        <f t="shared" si="173"/>
        <v>367</v>
      </c>
      <c r="O569" s="2">
        <f t="shared" si="174"/>
        <v>367</v>
      </c>
      <c r="P569" s="6" t="b">
        <f t="shared" si="175"/>
        <v>1</v>
      </c>
      <c r="Q569" s="6">
        <f>IF(OR(M569=6,M569=7),0,IF(NOT(P569),0,IF(L569&lt;=$L$1,HLOOKUP(M569,Ouderschapsverlof!$S$40:$W$43,3,FALSE),0)))</f>
        <v>0</v>
      </c>
      <c r="R569" s="6">
        <f>IF(OR(M569=6,M569=7),0,IF(NOT(P569),IF(L569&lt;=$L$1,HLOOKUP(M569,Ouderschapsverlof!$S$40:$W$43,3,FALSE),0),0))</f>
        <v>0</v>
      </c>
      <c r="T569" s="2">
        <f t="shared" si="187"/>
        <v>567</v>
      </c>
      <c r="U569">
        <f t="shared" si="176"/>
        <v>6</v>
      </c>
      <c r="V569" s="2">
        <f t="shared" si="177"/>
        <v>367</v>
      </c>
      <c r="W569" s="2">
        <f t="shared" si="178"/>
        <v>367</v>
      </c>
      <c r="X569" s="6" t="b">
        <f t="shared" si="179"/>
        <v>1</v>
      </c>
      <c r="Y569" s="6">
        <f>IF(OR(U569=6,U569=7),0,IF(NOT(X569),0,IF(T569&lt;=$T$1,HLOOKUP(U569,Ouderschapsverlof!$S$55:$W$57,3,FALSE),0)))</f>
        <v>0</v>
      </c>
      <c r="Z569" s="6">
        <f>IF(OR(U569=6,U569=7),0,IF(NOT(X569),IF(T569&lt;=$T$1,HLOOKUP(U569,Ouderschapsverlof!$S$55:$W$57,3,FALSE),0),0))</f>
        <v>0</v>
      </c>
      <c r="AB569" s="2">
        <f t="shared" si="188"/>
        <v>567</v>
      </c>
      <c r="AC569">
        <f t="shared" si="180"/>
        <v>6</v>
      </c>
      <c r="AD569" s="2">
        <f t="shared" si="181"/>
        <v>367</v>
      </c>
      <c r="AE569" s="2">
        <f t="shared" si="182"/>
        <v>367</v>
      </c>
      <c r="AF569" s="6" t="b">
        <f t="shared" si="183"/>
        <v>1</v>
      </c>
      <c r="AG569" s="6">
        <f>IF(OR(AC569=6,AC569=7),0,IF(NOT(AF569),0,IF(AB569&lt;=$AB$1,HLOOKUP(AC569,Ouderschapsverlof!$S$67:$W$69,3,FALSE),0)))</f>
        <v>0</v>
      </c>
      <c r="AH569" s="6">
        <f>IF(OR(AC569=6,AC569=7),0,IF(NOT(AF569),IF(AB569&lt;=$AB$1,HLOOKUP(AC569,Ouderschapsverlof!$S$67:$W$69,3,FALSE),0),0))</f>
        <v>0</v>
      </c>
    </row>
    <row r="570" spans="1:34" x14ac:dyDescent="0.3">
      <c r="A570" s="2">
        <f t="shared" si="184"/>
        <v>568</v>
      </c>
      <c r="B570">
        <f t="shared" si="185"/>
        <v>7</v>
      </c>
      <c r="C570" s="2">
        <f t="shared" si="168"/>
        <v>367</v>
      </c>
      <c r="D570" s="2">
        <f t="shared" si="169"/>
        <v>367</v>
      </c>
      <c r="E570" s="6" t="b">
        <f t="shared" si="170"/>
        <v>1</v>
      </c>
      <c r="F570" s="6">
        <f>IF(OR(B570=6,B570=7),0,IF(NOT(E570),0,IF(A570&lt;=$A$1,HLOOKUP(B570,Ouderschapsverlof!$S$28:$W$30,3,FALSE),0)))</f>
        <v>0</v>
      </c>
      <c r="G570" s="6">
        <f>IF(OR(B570=6,B570=7),0,IF(NOT(E570),IF(A570&lt;=$A$1,HLOOKUP(B570,Ouderschapsverlof!$S$28:$W$30,3,FALSE),0),0))</f>
        <v>0</v>
      </c>
      <c r="H570" s="7">
        <f t="shared" si="171"/>
        <v>0</v>
      </c>
      <c r="L570" s="2">
        <f t="shared" si="186"/>
        <v>568</v>
      </c>
      <c r="M570">
        <f t="shared" si="172"/>
        <v>7</v>
      </c>
      <c r="N570" s="2">
        <f t="shared" si="173"/>
        <v>367</v>
      </c>
      <c r="O570" s="2">
        <f t="shared" si="174"/>
        <v>367</v>
      </c>
      <c r="P570" s="6" t="b">
        <f t="shared" si="175"/>
        <v>1</v>
      </c>
      <c r="Q570" s="6">
        <f>IF(OR(M570=6,M570=7),0,IF(NOT(P570),0,IF(L570&lt;=$L$1,HLOOKUP(M570,Ouderschapsverlof!$S$40:$W$43,3,FALSE),0)))</f>
        <v>0</v>
      </c>
      <c r="R570" s="6">
        <f>IF(OR(M570=6,M570=7),0,IF(NOT(P570),IF(L570&lt;=$L$1,HLOOKUP(M570,Ouderschapsverlof!$S$40:$W$43,3,FALSE),0),0))</f>
        <v>0</v>
      </c>
      <c r="T570" s="2">
        <f t="shared" si="187"/>
        <v>568</v>
      </c>
      <c r="U570">
        <f t="shared" si="176"/>
        <v>7</v>
      </c>
      <c r="V570" s="2">
        <f t="shared" si="177"/>
        <v>367</v>
      </c>
      <c r="W570" s="2">
        <f t="shared" si="178"/>
        <v>367</v>
      </c>
      <c r="X570" s="6" t="b">
        <f t="shared" si="179"/>
        <v>1</v>
      </c>
      <c r="Y570" s="6">
        <f>IF(OR(U570=6,U570=7),0,IF(NOT(X570),0,IF(T570&lt;=$T$1,HLOOKUP(U570,Ouderschapsverlof!$S$55:$W$57,3,FALSE),0)))</f>
        <v>0</v>
      </c>
      <c r="Z570" s="6">
        <f>IF(OR(U570=6,U570=7),0,IF(NOT(X570),IF(T570&lt;=$T$1,HLOOKUP(U570,Ouderschapsverlof!$S$55:$W$57,3,FALSE),0),0))</f>
        <v>0</v>
      </c>
      <c r="AB570" s="2">
        <f t="shared" si="188"/>
        <v>568</v>
      </c>
      <c r="AC570">
        <f t="shared" si="180"/>
        <v>7</v>
      </c>
      <c r="AD570" s="2">
        <f t="shared" si="181"/>
        <v>367</v>
      </c>
      <c r="AE570" s="2">
        <f t="shared" si="182"/>
        <v>367</v>
      </c>
      <c r="AF570" s="6" t="b">
        <f t="shared" si="183"/>
        <v>1</v>
      </c>
      <c r="AG570" s="6">
        <f>IF(OR(AC570=6,AC570=7),0,IF(NOT(AF570),0,IF(AB570&lt;=$AB$1,HLOOKUP(AC570,Ouderschapsverlof!$S$67:$W$69,3,FALSE),0)))</f>
        <v>0</v>
      </c>
      <c r="AH570" s="6">
        <f>IF(OR(AC570=6,AC570=7),0,IF(NOT(AF570),IF(AB570&lt;=$AB$1,HLOOKUP(AC570,Ouderschapsverlof!$S$67:$W$69,3,FALSE),0),0))</f>
        <v>0</v>
      </c>
    </row>
    <row r="571" spans="1:34" x14ac:dyDescent="0.3">
      <c r="A571" s="2">
        <f t="shared" si="184"/>
        <v>569</v>
      </c>
      <c r="B571">
        <f t="shared" si="185"/>
        <v>1</v>
      </c>
      <c r="C571" s="2">
        <f t="shared" si="168"/>
        <v>367</v>
      </c>
      <c r="D571" s="2">
        <f t="shared" si="169"/>
        <v>367</v>
      </c>
      <c r="E571" s="6" t="b">
        <f t="shared" si="170"/>
        <v>1</v>
      </c>
      <c r="F571" s="6">
        <f>IF(OR(B571=6,B571=7),0,IF(NOT(E571),0,IF(A571&lt;=$A$1,HLOOKUP(B571,Ouderschapsverlof!$S$28:$W$30,3,FALSE),0)))</f>
        <v>0</v>
      </c>
      <c r="G571" s="6">
        <f>IF(OR(B571=6,B571=7),0,IF(NOT(E571),IF(A571&lt;=$A$1,HLOOKUP(B571,Ouderschapsverlof!$S$28:$W$30,3,FALSE),0),0))</f>
        <v>0</v>
      </c>
      <c r="H571" s="7">
        <f t="shared" si="171"/>
        <v>0</v>
      </c>
      <c r="L571" s="2">
        <f t="shared" si="186"/>
        <v>569</v>
      </c>
      <c r="M571">
        <f t="shared" si="172"/>
        <v>1</v>
      </c>
      <c r="N571" s="2">
        <f t="shared" si="173"/>
        <v>367</v>
      </c>
      <c r="O571" s="2">
        <f t="shared" si="174"/>
        <v>367</v>
      </c>
      <c r="P571" s="6" t="b">
        <f t="shared" si="175"/>
        <v>1</v>
      </c>
      <c r="Q571" s="6">
        <f>IF(OR(M571=6,M571=7),0,IF(NOT(P571),0,IF(L571&lt;=$L$1,HLOOKUP(M571,Ouderschapsverlof!$S$40:$W$43,3,FALSE),0)))</f>
        <v>0</v>
      </c>
      <c r="R571" s="6">
        <f>IF(OR(M571=6,M571=7),0,IF(NOT(P571),IF(L571&lt;=$L$1,HLOOKUP(M571,Ouderschapsverlof!$S$40:$W$43,3,FALSE),0),0))</f>
        <v>0</v>
      </c>
      <c r="T571" s="2">
        <f t="shared" si="187"/>
        <v>569</v>
      </c>
      <c r="U571">
        <f t="shared" si="176"/>
        <v>1</v>
      </c>
      <c r="V571" s="2">
        <f t="shared" si="177"/>
        <v>367</v>
      </c>
      <c r="W571" s="2">
        <f t="shared" si="178"/>
        <v>367</v>
      </c>
      <c r="X571" s="6" t="b">
        <f t="shared" si="179"/>
        <v>1</v>
      </c>
      <c r="Y571" s="6">
        <f>IF(OR(U571=6,U571=7),0,IF(NOT(X571),0,IF(T571&lt;=$T$1,HLOOKUP(U571,Ouderschapsverlof!$S$55:$W$57,3,FALSE),0)))</f>
        <v>0</v>
      </c>
      <c r="Z571" s="6">
        <f>IF(OR(U571=6,U571=7),0,IF(NOT(X571),IF(T571&lt;=$T$1,HLOOKUP(U571,Ouderschapsverlof!$S$55:$W$57,3,FALSE),0),0))</f>
        <v>0</v>
      </c>
      <c r="AB571" s="2">
        <f t="shared" si="188"/>
        <v>569</v>
      </c>
      <c r="AC571">
        <f t="shared" si="180"/>
        <v>1</v>
      </c>
      <c r="AD571" s="2">
        <f t="shared" si="181"/>
        <v>367</v>
      </c>
      <c r="AE571" s="2">
        <f t="shared" si="182"/>
        <v>367</v>
      </c>
      <c r="AF571" s="6" t="b">
        <f t="shared" si="183"/>
        <v>1</v>
      </c>
      <c r="AG571" s="6">
        <f>IF(OR(AC571=6,AC571=7),0,IF(NOT(AF571),0,IF(AB571&lt;=$AB$1,HLOOKUP(AC571,Ouderschapsverlof!$S$67:$W$69,3,FALSE),0)))</f>
        <v>0</v>
      </c>
      <c r="AH571" s="6">
        <f>IF(OR(AC571=6,AC571=7),0,IF(NOT(AF571),IF(AB571&lt;=$AB$1,HLOOKUP(AC571,Ouderschapsverlof!$S$67:$W$69,3,FALSE),0),0))</f>
        <v>0</v>
      </c>
    </row>
    <row r="572" spans="1:34" x14ac:dyDescent="0.3">
      <c r="A572" s="2">
        <f t="shared" si="184"/>
        <v>570</v>
      </c>
      <c r="B572">
        <f t="shared" si="185"/>
        <v>2</v>
      </c>
      <c r="C572" s="2">
        <f t="shared" si="168"/>
        <v>367</v>
      </c>
      <c r="D572" s="2">
        <f t="shared" si="169"/>
        <v>367</v>
      </c>
      <c r="E572" s="6" t="b">
        <f t="shared" si="170"/>
        <v>1</v>
      </c>
      <c r="F572" s="6">
        <f>IF(OR(B572=6,B572=7),0,IF(NOT(E572),0,IF(A572&lt;=$A$1,HLOOKUP(B572,Ouderschapsverlof!$S$28:$W$30,3,FALSE),0)))</f>
        <v>0</v>
      </c>
      <c r="G572" s="6">
        <f>IF(OR(B572=6,B572=7),0,IF(NOT(E572),IF(A572&lt;=$A$1,HLOOKUP(B572,Ouderschapsverlof!$S$28:$W$30,3,FALSE),0),0))</f>
        <v>0</v>
      </c>
      <c r="H572" s="7">
        <f t="shared" si="171"/>
        <v>0</v>
      </c>
      <c r="L572" s="2">
        <f t="shared" si="186"/>
        <v>570</v>
      </c>
      <c r="M572">
        <f t="shared" si="172"/>
        <v>2</v>
      </c>
      <c r="N572" s="2">
        <f t="shared" si="173"/>
        <v>367</v>
      </c>
      <c r="O572" s="2">
        <f t="shared" si="174"/>
        <v>367</v>
      </c>
      <c r="P572" s="6" t="b">
        <f t="shared" si="175"/>
        <v>1</v>
      </c>
      <c r="Q572" s="6">
        <f>IF(OR(M572=6,M572=7),0,IF(NOT(P572),0,IF(L572&lt;=$L$1,HLOOKUP(M572,Ouderschapsverlof!$S$40:$W$43,3,FALSE),0)))</f>
        <v>0</v>
      </c>
      <c r="R572" s="6">
        <f>IF(OR(M572=6,M572=7),0,IF(NOT(P572),IF(L572&lt;=$L$1,HLOOKUP(M572,Ouderschapsverlof!$S$40:$W$43,3,FALSE),0),0))</f>
        <v>0</v>
      </c>
      <c r="T572" s="2">
        <f t="shared" si="187"/>
        <v>570</v>
      </c>
      <c r="U572">
        <f t="shared" si="176"/>
        <v>2</v>
      </c>
      <c r="V572" s="2">
        <f t="shared" si="177"/>
        <v>367</v>
      </c>
      <c r="W572" s="2">
        <f t="shared" si="178"/>
        <v>367</v>
      </c>
      <c r="X572" s="6" t="b">
        <f t="shared" si="179"/>
        <v>1</v>
      </c>
      <c r="Y572" s="6">
        <f>IF(OR(U572=6,U572=7),0,IF(NOT(X572),0,IF(T572&lt;=$T$1,HLOOKUP(U572,Ouderschapsverlof!$S$55:$W$57,3,FALSE),0)))</f>
        <v>0</v>
      </c>
      <c r="Z572" s="6">
        <f>IF(OR(U572=6,U572=7),0,IF(NOT(X572),IF(T572&lt;=$T$1,HLOOKUP(U572,Ouderschapsverlof!$S$55:$W$57,3,FALSE),0),0))</f>
        <v>0</v>
      </c>
      <c r="AB572" s="2">
        <f t="shared" si="188"/>
        <v>570</v>
      </c>
      <c r="AC572">
        <f t="shared" si="180"/>
        <v>2</v>
      </c>
      <c r="AD572" s="2">
        <f t="shared" si="181"/>
        <v>367</v>
      </c>
      <c r="AE572" s="2">
        <f t="shared" si="182"/>
        <v>367</v>
      </c>
      <c r="AF572" s="6" t="b">
        <f t="shared" si="183"/>
        <v>1</v>
      </c>
      <c r="AG572" s="6">
        <f>IF(OR(AC572=6,AC572=7),0,IF(NOT(AF572),0,IF(AB572&lt;=$AB$1,HLOOKUP(AC572,Ouderschapsverlof!$S$67:$W$69,3,FALSE),0)))</f>
        <v>0</v>
      </c>
      <c r="AH572" s="6">
        <f>IF(OR(AC572=6,AC572=7),0,IF(NOT(AF572),IF(AB572&lt;=$AB$1,HLOOKUP(AC572,Ouderschapsverlof!$S$67:$W$69,3,FALSE),0),0))</f>
        <v>0</v>
      </c>
    </row>
    <row r="573" spans="1:34" x14ac:dyDescent="0.3">
      <c r="A573" s="2">
        <f t="shared" si="184"/>
        <v>571</v>
      </c>
      <c r="B573">
        <f t="shared" si="185"/>
        <v>3</v>
      </c>
      <c r="C573" s="2">
        <f t="shared" si="168"/>
        <v>367</v>
      </c>
      <c r="D573" s="2">
        <f t="shared" si="169"/>
        <v>367</v>
      </c>
      <c r="E573" s="6" t="b">
        <f t="shared" si="170"/>
        <v>1</v>
      </c>
      <c r="F573" s="6">
        <f>IF(OR(B573=6,B573=7),0,IF(NOT(E573),0,IF(A573&lt;=$A$1,HLOOKUP(B573,Ouderschapsverlof!$S$28:$W$30,3,FALSE),0)))</f>
        <v>0</v>
      </c>
      <c r="G573" s="6">
        <f>IF(OR(B573=6,B573=7),0,IF(NOT(E573),IF(A573&lt;=$A$1,HLOOKUP(B573,Ouderschapsverlof!$S$28:$W$30,3,FALSE),0),0))</f>
        <v>0</v>
      </c>
      <c r="H573" s="7">
        <f t="shared" si="171"/>
        <v>0</v>
      </c>
      <c r="L573" s="2">
        <f t="shared" si="186"/>
        <v>571</v>
      </c>
      <c r="M573">
        <f t="shared" si="172"/>
        <v>3</v>
      </c>
      <c r="N573" s="2">
        <f t="shared" si="173"/>
        <v>367</v>
      </c>
      <c r="O573" s="2">
        <f t="shared" si="174"/>
        <v>367</v>
      </c>
      <c r="P573" s="6" t="b">
        <f t="shared" si="175"/>
        <v>1</v>
      </c>
      <c r="Q573" s="6">
        <f>IF(OR(M573=6,M573=7),0,IF(NOT(P573),0,IF(L573&lt;=$L$1,HLOOKUP(M573,Ouderschapsverlof!$S$40:$W$43,3,FALSE),0)))</f>
        <v>0</v>
      </c>
      <c r="R573" s="6">
        <f>IF(OR(M573=6,M573=7),0,IF(NOT(P573),IF(L573&lt;=$L$1,HLOOKUP(M573,Ouderschapsverlof!$S$40:$W$43,3,FALSE),0),0))</f>
        <v>0</v>
      </c>
      <c r="T573" s="2">
        <f t="shared" si="187"/>
        <v>571</v>
      </c>
      <c r="U573">
        <f t="shared" si="176"/>
        <v>3</v>
      </c>
      <c r="V573" s="2">
        <f t="shared" si="177"/>
        <v>367</v>
      </c>
      <c r="W573" s="2">
        <f t="shared" si="178"/>
        <v>367</v>
      </c>
      <c r="X573" s="6" t="b">
        <f t="shared" si="179"/>
        <v>1</v>
      </c>
      <c r="Y573" s="6">
        <f>IF(OR(U573=6,U573=7),0,IF(NOT(X573),0,IF(T573&lt;=$T$1,HLOOKUP(U573,Ouderschapsverlof!$S$55:$W$57,3,FALSE),0)))</f>
        <v>0</v>
      </c>
      <c r="Z573" s="6">
        <f>IF(OR(U573=6,U573=7),0,IF(NOT(X573),IF(T573&lt;=$T$1,HLOOKUP(U573,Ouderschapsverlof!$S$55:$W$57,3,FALSE),0),0))</f>
        <v>0</v>
      </c>
      <c r="AB573" s="2">
        <f t="shared" si="188"/>
        <v>571</v>
      </c>
      <c r="AC573">
        <f t="shared" si="180"/>
        <v>3</v>
      </c>
      <c r="AD573" s="2">
        <f t="shared" si="181"/>
        <v>367</v>
      </c>
      <c r="AE573" s="2">
        <f t="shared" si="182"/>
        <v>367</v>
      </c>
      <c r="AF573" s="6" t="b">
        <f t="shared" si="183"/>
        <v>1</v>
      </c>
      <c r="AG573" s="6">
        <f>IF(OR(AC573=6,AC573=7),0,IF(NOT(AF573),0,IF(AB573&lt;=$AB$1,HLOOKUP(AC573,Ouderschapsverlof!$S$67:$W$69,3,FALSE),0)))</f>
        <v>0</v>
      </c>
      <c r="AH573" s="6">
        <f>IF(OR(AC573=6,AC573=7),0,IF(NOT(AF573),IF(AB573&lt;=$AB$1,HLOOKUP(AC573,Ouderschapsverlof!$S$67:$W$69,3,FALSE),0),0))</f>
        <v>0</v>
      </c>
    </row>
    <row r="574" spans="1:34" x14ac:dyDescent="0.3">
      <c r="A574" s="2">
        <f t="shared" si="184"/>
        <v>572</v>
      </c>
      <c r="B574">
        <f t="shared" si="185"/>
        <v>4</v>
      </c>
      <c r="C574" s="2">
        <f t="shared" si="168"/>
        <v>367</v>
      </c>
      <c r="D574" s="2">
        <f t="shared" si="169"/>
        <v>367</v>
      </c>
      <c r="E574" s="6" t="b">
        <f t="shared" si="170"/>
        <v>1</v>
      </c>
      <c r="F574" s="6">
        <f>IF(OR(B574=6,B574=7),0,IF(NOT(E574),0,IF(A574&lt;=$A$1,HLOOKUP(B574,Ouderschapsverlof!$S$28:$W$30,3,FALSE),0)))</f>
        <v>0</v>
      </c>
      <c r="G574" s="6">
        <f>IF(OR(B574=6,B574=7),0,IF(NOT(E574),IF(A574&lt;=$A$1,HLOOKUP(B574,Ouderschapsverlof!$S$28:$W$30,3,FALSE),0),0))</f>
        <v>0</v>
      </c>
      <c r="H574" s="7">
        <f t="shared" si="171"/>
        <v>0</v>
      </c>
      <c r="L574" s="2">
        <f t="shared" si="186"/>
        <v>572</v>
      </c>
      <c r="M574">
        <f t="shared" si="172"/>
        <v>4</v>
      </c>
      <c r="N574" s="2">
        <f t="shared" si="173"/>
        <v>367</v>
      </c>
      <c r="O574" s="2">
        <f t="shared" si="174"/>
        <v>367</v>
      </c>
      <c r="P574" s="6" t="b">
        <f t="shared" si="175"/>
        <v>1</v>
      </c>
      <c r="Q574" s="6">
        <f>IF(OR(M574=6,M574=7),0,IF(NOT(P574),0,IF(L574&lt;=$L$1,HLOOKUP(M574,Ouderschapsverlof!$S$40:$W$43,3,FALSE),0)))</f>
        <v>0</v>
      </c>
      <c r="R574" s="6">
        <f>IF(OR(M574=6,M574=7),0,IF(NOT(P574),IF(L574&lt;=$L$1,HLOOKUP(M574,Ouderschapsverlof!$S$40:$W$43,3,FALSE),0),0))</f>
        <v>0</v>
      </c>
      <c r="T574" s="2">
        <f t="shared" si="187"/>
        <v>572</v>
      </c>
      <c r="U574">
        <f t="shared" si="176"/>
        <v>4</v>
      </c>
      <c r="V574" s="2">
        <f t="shared" si="177"/>
        <v>367</v>
      </c>
      <c r="W574" s="2">
        <f t="shared" si="178"/>
        <v>367</v>
      </c>
      <c r="X574" s="6" t="b">
        <f t="shared" si="179"/>
        <v>1</v>
      </c>
      <c r="Y574" s="6">
        <f>IF(OR(U574=6,U574=7),0,IF(NOT(X574),0,IF(T574&lt;=$T$1,HLOOKUP(U574,Ouderschapsverlof!$S$55:$W$57,3,FALSE),0)))</f>
        <v>0</v>
      </c>
      <c r="Z574" s="6">
        <f>IF(OR(U574=6,U574=7),0,IF(NOT(X574),IF(T574&lt;=$T$1,HLOOKUP(U574,Ouderschapsverlof!$S$55:$W$57,3,FALSE),0),0))</f>
        <v>0</v>
      </c>
      <c r="AB574" s="2">
        <f t="shared" si="188"/>
        <v>572</v>
      </c>
      <c r="AC574">
        <f t="shared" si="180"/>
        <v>4</v>
      </c>
      <c r="AD574" s="2">
        <f t="shared" si="181"/>
        <v>367</v>
      </c>
      <c r="AE574" s="2">
        <f t="shared" si="182"/>
        <v>367</v>
      </c>
      <c r="AF574" s="6" t="b">
        <f t="shared" si="183"/>
        <v>1</v>
      </c>
      <c r="AG574" s="6">
        <f>IF(OR(AC574=6,AC574=7),0,IF(NOT(AF574),0,IF(AB574&lt;=$AB$1,HLOOKUP(AC574,Ouderschapsverlof!$S$67:$W$69,3,FALSE),0)))</f>
        <v>0</v>
      </c>
      <c r="AH574" s="6">
        <f>IF(OR(AC574=6,AC574=7),0,IF(NOT(AF574),IF(AB574&lt;=$AB$1,HLOOKUP(AC574,Ouderschapsverlof!$S$67:$W$69,3,FALSE),0),0))</f>
        <v>0</v>
      </c>
    </row>
    <row r="575" spans="1:34" x14ac:dyDescent="0.3">
      <c r="A575" s="2">
        <f t="shared" si="184"/>
        <v>573</v>
      </c>
      <c r="B575">
        <f t="shared" si="185"/>
        <v>5</v>
      </c>
      <c r="C575" s="2">
        <f t="shared" si="168"/>
        <v>367</v>
      </c>
      <c r="D575" s="2">
        <f t="shared" si="169"/>
        <v>367</v>
      </c>
      <c r="E575" s="6" t="b">
        <f t="shared" si="170"/>
        <v>1</v>
      </c>
      <c r="F575" s="6">
        <f>IF(OR(B575=6,B575=7),0,IF(NOT(E575),0,IF(A575&lt;=$A$1,HLOOKUP(B575,Ouderschapsverlof!$S$28:$W$30,3,FALSE),0)))</f>
        <v>0</v>
      </c>
      <c r="G575" s="6">
        <f>IF(OR(B575=6,B575=7),0,IF(NOT(E575),IF(A575&lt;=$A$1,HLOOKUP(B575,Ouderschapsverlof!$S$28:$W$30,3,FALSE),0),0))</f>
        <v>0</v>
      </c>
      <c r="H575" s="7">
        <f t="shared" si="171"/>
        <v>0</v>
      </c>
      <c r="L575" s="2">
        <f t="shared" si="186"/>
        <v>573</v>
      </c>
      <c r="M575">
        <f t="shared" si="172"/>
        <v>5</v>
      </c>
      <c r="N575" s="2">
        <f t="shared" si="173"/>
        <v>367</v>
      </c>
      <c r="O575" s="2">
        <f t="shared" si="174"/>
        <v>367</v>
      </c>
      <c r="P575" s="6" t="b">
        <f t="shared" si="175"/>
        <v>1</v>
      </c>
      <c r="Q575" s="6">
        <f>IF(OR(M575=6,M575=7),0,IF(NOT(P575),0,IF(L575&lt;=$L$1,HLOOKUP(M575,Ouderschapsverlof!$S$40:$W$43,3,FALSE),0)))</f>
        <v>0</v>
      </c>
      <c r="R575" s="6">
        <f>IF(OR(M575=6,M575=7),0,IF(NOT(P575),IF(L575&lt;=$L$1,HLOOKUP(M575,Ouderschapsverlof!$S$40:$W$43,3,FALSE),0),0))</f>
        <v>0</v>
      </c>
      <c r="T575" s="2">
        <f t="shared" si="187"/>
        <v>573</v>
      </c>
      <c r="U575">
        <f t="shared" si="176"/>
        <v>5</v>
      </c>
      <c r="V575" s="2">
        <f t="shared" si="177"/>
        <v>367</v>
      </c>
      <c r="W575" s="2">
        <f t="shared" si="178"/>
        <v>367</v>
      </c>
      <c r="X575" s="6" t="b">
        <f t="shared" si="179"/>
        <v>1</v>
      </c>
      <c r="Y575" s="6">
        <f>IF(OR(U575=6,U575=7),0,IF(NOT(X575),0,IF(T575&lt;=$T$1,HLOOKUP(U575,Ouderschapsverlof!$S$55:$W$57,3,FALSE),0)))</f>
        <v>0</v>
      </c>
      <c r="Z575" s="6">
        <f>IF(OR(U575=6,U575=7),0,IF(NOT(X575),IF(T575&lt;=$T$1,HLOOKUP(U575,Ouderschapsverlof!$S$55:$W$57,3,FALSE),0),0))</f>
        <v>0</v>
      </c>
      <c r="AB575" s="2">
        <f t="shared" si="188"/>
        <v>573</v>
      </c>
      <c r="AC575">
        <f t="shared" si="180"/>
        <v>5</v>
      </c>
      <c r="AD575" s="2">
        <f t="shared" si="181"/>
        <v>367</v>
      </c>
      <c r="AE575" s="2">
        <f t="shared" si="182"/>
        <v>367</v>
      </c>
      <c r="AF575" s="6" t="b">
        <f t="shared" si="183"/>
        <v>1</v>
      </c>
      <c r="AG575" s="6">
        <f>IF(OR(AC575=6,AC575=7),0,IF(NOT(AF575),0,IF(AB575&lt;=$AB$1,HLOOKUP(AC575,Ouderschapsverlof!$S$67:$W$69,3,FALSE),0)))</f>
        <v>0</v>
      </c>
      <c r="AH575" s="6">
        <f>IF(OR(AC575=6,AC575=7),0,IF(NOT(AF575),IF(AB575&lt;=$AB$1,HLOOKUP(AC575,Ouderschapsverlof!$S$67:$W$69,3,FALSE),0),0))</f>
        <v>0</v>
      </c>
    </row>
    <row r="576" spans="1:34" x14ac:dyDescent="0.3">
      <c r="A576" s="2">
        <f t="shared" si="184"/>
        <v>574</v>
      </c>
      <c r="B576">
        <f t="shared" si="185"/>
        <v>6</v>
      </c>
      <c r="C576" s="2">
        <f t="shared" si="168"/>
        <v>367</v>
      </c>
      <c r="D576" s="2">
        <f t="shared" si="169"/>
        <v>367</v>
      </c>
      <c r="E576" s="6" t="b">
        <f t="shared" si="170"/>
        <v>1</v>
      </c>
      <c r="F576" s="6">
        <f>IF(OR(B576=6,B576=7),0,IF(NOT(E576),0,IF(A576&lt;=$A$1,HLOOKUP(B576,Ouderschapsverlof!$S$28:$W$30,3,FALSE),0)))</f>
        <v>0</v>
      </c>
      <c r="G576" s="6">
        <f>IF(OR(B576=6,B576=7),0,IF(NOT(E576),IF(A576&lt;=$A$1,HLOOKUP(B576,Ouderschapsverlof!$S$28:$W$30,3,FALSE),0),0))</f>
        <v>0</v>
      </c>
      <c r="H576" s="7">
        <f t="shared" si="171"/>
        <v>0</v>
      </c>
      <c r="L576" s="2">
        <f t="shared" si="186"/>
        <v>574</v>
      </c>
      <c r="M576">
        <f t="shared" si="172"/>
        <v>6</v>
      </c>
      <c r="N576" s="2">
        <f t="shared" si="173"/>
        <v>367</v>
      </c>
      <c r="O576" s="2">
        <f t="shared" si="174"/>
        <v>367</v>
      </c>
      <c r="P576" s="6" t="b">
        <f t="shared" si="175"/>
        <v>1</v>
      </c>
      <c r="Q576" s="6">
        <f>IF(OR(M576=6,M576=7),0,IF(NOT(P576),0,IF(L576&lt;=$L$1,HLOOKUP(M576,Ouderschapsverlof!$S$40:$W$43,3,FALSE),0)))</f>
        <v>0</v>
      </c>
      <c r="R576" s="6">
        <f>IF(OR(M576=6,M576=7),0,IF(NOT(P576),IF(L576&lt;=$L$1,HLOOKUP(M576,Ouderschapsverlof!$S$40:$W$43,3,FALSE),0),0))</f>
        <v>0</v>
      </c>
      <c r="T576" s="2">
        <f t="shared" si="187"/>
        <v>574</v>
      </c>
      <c r="U576">
        <f t="shared" si="176"/>
        <v>6</v>
      </c>
      <c r="V576" s="2">
        <f t="shared" si="177"/>
        <v>367</v>
      </c>
      <c r="W576" s="2">
        <f t="shared" si="178"/>
        <v>367</v>
      </c>
      <c r="X576" s="6" t="b">
        <f t="shared" si="179"/>
        <v>1</v>
      </c>
      <c r="Y576" s="6">
        <f>IF(OR(U576=6,U576=7),0,IF(NOT(X576),0,IF(T576&lt;=$T$1,HLOOKUP(U576,Ouderschapsverlof!$S$55:$W$57,3,FALSE),0)))</f>
        <v>0</v>
      </c>
      <c r="Z576" s="6">
        <f>IF(OR(U576=6,U576=7),0,IF(NOT(X576),IF(T576&lt;=$T$1,HLOOKUP(U576,Ouderschapsverlof!$S$55:$W$57,3,FALSE),0),0))</f>
        <v>0</v>
      </c>
      <c r="AB576" s="2">
        <f t="shared" si="188"/>
        <v>574</v>
      </c>
      <c r="AC576">
        <f t="shared" si="180"/>
        <v>6</v>
      </c>
      <c r="AD576" s="2">
        <f t="shared" si="181"/>
        <v>367</v>
      </c>
      <c r="AE576" s="2">
        <f t="shared" si="182"/>
        <v>367</v>
      </c>
      <c r="AF576" s="6" t="b">
        <f t="shared" si="183"/>
        <v>1</v>
      </c>
      <c r="AG576" s="6">
        <f>IF(OR(AC576=6,AC576=7),0,IF(NOT(AF576),0,IF(AB576&lt;=$AB$1,HLOOKUP(AC576,Ouderschapsverlof!$S$67:$W$69,3,FALSE),0)))</f>
        <v>0</v>
      </c>
      <c r="AH576" s="6">
        <f>IF(OR(AC576=6,AC576=7),0,IF(NOT(AF576),IF(AB576&lt;=$AB$1,HLOOKUP(AC576,Ouderschapsverlof!$S$67:$W$69,3,FALSE),0),0))</f>
        <v>0</v>
      </c>
    </row>
    <row r="577" spans="1:34" x14ac:dyDescent="0.3">
      <c r="A577" s="2">
        <f t="shared" si="184"/>
        <v>575</v>
      </c>
      <c r="B577">
        <f t="shared" si="185"/>
        <v>7</v>
      </c>
      <c r="C577" s="2">
        <f t="shared" si="168"/>
        <v>367</v>
      </c>
      <c r="D577" s="2">
        <f t="shared" si="169"/>
        <v>367</v>
      </c>
      <c r="E577" s="6" t="b">
        <f t="shared" si="170"/>
        <v>1</v>
      </c>
      <c r="F577" s="6">
        <f>IF(OR(B577=6,B577=7),0,IF(NOT(E577),0,IF(A577&lt;=$A$1,HLOOKUP(B577,Ouderschapsverlof!$S$28:$W$30,3,FALSE),0)))</f>
        <v>0</v>
      </c>
      <c r="G577" s="6">
        <f>IF(OR(B577=6,B577=7),0,IF(NOT(E577),IF(A577&lt;=$A$1,HLOOKUP(B577,Ouderschapsverlof!$S$28:$W$30,3,FALSE),0),0))</f>
        <v>0</v>
      </c>
      <c r="H577" s="7">
        <f t="shared" si="171"/>
        <v>0</v>
      </c>
      <c r="L577" s="2">
        <f t="shared" si="186"/>
        <v>575</v>
      </c>
      <c r="M577">
        <f t="shared" si="172"/>
        <v>7</v>
      </c>
      <c r="N577" s="2">
        <f t="shared" si="173"/>
        <v>367</v>
      </c>
      <c r="O577" s="2">
        <f t="shared" si="174"/>
        <v>367</v>
      </c>
      <c r="P577" s="6" t="b">
        <f t="shared" si="175"/>
        <v>1</v>
      </c>
      <c r="Q577" s="6">
        <f>IF(OR(M577=6,M577=7),0,IF(NOT(P577),0,IF(L577&lt;=$L$1,HLOOKUP(M577,Ouderschapsverlof!$S$40:$W$43,3,FALSE),0)))</f>
        <v>0</v>
      </c>
      <c r="R577" s="6">
        <f>IF(OR(M577=6,M577=7),0,IF(NOT(P577),IF(L577&lt;=$L$1,HLOOKUP(M577,Ouderschapsverlof!$S$40:$W$43,3,FALSE),0),0))</f>
        <v>0</v>
      </c>
      <c r="T577" s="2">
        <f t="shared" si="187"/>
        <v>575</v>
      </c>
      <c r="U577">
        <f t="shared" si="176"/>
        <v>7</v>
      </c>
      <c r="V577" s="2">
        <f t="shared" si="177"/>
        <v>367</v>
      </c>
      <c r="W577" s="2">
        <f t="shared" si="178"/>
        <v>367</v>
      </c>
      <c r="X577" s="6" t="b">
        <f t="shared" si="179"/>
        <v>1</v>
      </c>
      <c r="Y577" s="6">
        <f>IF(OR(U577=6,U577=7),0,IF(NOT(X577),0,IF(T577&lt;=$T$1,HLOOKUP(U577,Ouderschapsverlof!$S$55:$W$57,3,FALSE),0)))</f>
        <v>0</v>
      </c>
      <c r="Z577" s="6">
        <f>IF(OR(U577=6,U577=7),0,IF(NOT(X577),IF(T577&lt;=$T$1,HLOOKUP(U577,Ouderschapsverlof!$S$55:$W$57,3,FALSE),0),0))</f>
        <v>0</v>
      </c>
      <c r="AB577" s="2">
        <f t="shared" si="188"/>
        <v>575</v>
      </c>
      <c r="AC577">
        <f t="shared" si="180"/>
        <v>7</v>
      </c>
      <c r="AD577" s="2">
        <f t="shared" si="181"/>
        <v>367</v>
      </c>
      <c r="AE577" s="2">
        <f t="shared" si="182"/>
        <v>367</v>
      </c>
      <c r="AF577" s="6" t="b">
        <f t="shared" si="183"/>
        <v>1</v>
      </c>
      <c r="AG577" s="6">
        <f>IF(OR(AC577=6,AC577=7),0,IF(NOT(AF577),0,IF(AB577&lt;=$AB$1,HLOOKUP(AC577,Ouderschapsverlof!$S$67:$W$69,3,FALSE),0)))</f>
        <v>0</v>
      </c>
      <c r="AH577" s="6">
        <f>IF(OR(AC577=6,AC577=7),0,IF(NOT(AF577),IF(AB577&lt;=$AB$1,HLOOKUP(AC577,Ouderschapsverlof!$S$67:$W$69,3,FALSE),0),0))</f>
        <v>0</v>
      </c>
    </row>
    <row r="578" spans="1:34" x14ac:dyDescent="0.3">
      <c r="A578" s="2">
        <f t="shared" si="184"/>
        <v>576</v>
      </c>
      <c r="B578">
        <f t="shared" si="185"/>
        <v>1</v>
      </c>
      <c r="C578" s="2">
        <f t="shared" si="168"/>
        <v>367</v>
      </c>
      <c r="D578" s="2">
        <f t="shared" si="169"/>
        <v>367</v>
      </c>
      <c r="E578" s="6" t="b">
        <f t="shared" si="170"/>
        <v>1</v>
      </c>
      <c r="F578" s="6">
        <f>IF(OR(B578=6,B578=7),0,IF(NOT(E578),0,IF(A578&lt;=$A$1,HLOOKUP(B578,Ouderschapsverlof!$S$28:$W$30,3,FALSE),0)))</f>
        <v>0</v>
      </c>
      <c r="G578" s="6">
        <f>IF(OR(B578=6,B578=7),0,IF(NOT(E578),IF(A578&lt;=$A$1,HLOOKUP(B578,Ouderschapsverlof!$S$28:$W$30,3,FALSE),0),0))</f>
        <v>0</v>
      </c>
      <c r="H578" s="7">
        <f t="shared" si="171"/>
        <v>0</v>
      </c>
      <c r="L578" s="2">
        <f t="shared" si="186"/>
        <v>576</v>
      </c>
      <c r="M578">
        <f t="shared" si="172"/>
        <v>1</v>
      </c>
      <c r="N578" s="2">
        <f t="shared" si="173"/>
        <v>367</v>
      </c>
      <c r="O578" s="2">
        <f t="shared" si="174"/>
        <v>367</v>
      </c>
      <c r="P578" s="6" t="b">
        <f t="shared" si="175"/>
        <v>1</v>
      </c>
      <c r="Q578" s="6">
        <f>IF(OR(M578=6,M578=7),0,IF(NOT(P578),0,IF(L578&lt;=$L$1,HLOOKUP(M578,Ouderschapsverlof!$S$40:$W$43,3,FALSE),0)))</f>
        <v>0</v>
      </c>
      <c r="R578" s="6">
        <f>IF(OR(M578=6,M578=7),0,IF(NOT(P578),IF(L578&lt;=$L$1,HLOOKUP(M578,Ouderschapsverlof!$S$40:$W$43,3,FALSE),0),0))</f>
        <v>0</v>
      </c>
      <c r="T578" s="2">
        <f t="shared" si="187"/>
        <v>576</v>
      </c>
      <c r="U578">
        <f t="shared" si="176"/>
        <v>1</v>
      </c>
      <c r="V578" s="2">
        <f t="shared" si="177"/>
        <v>367</v>
      </c>
      <c r="W578" s="2">
        <f t="shared" si="178"/>
        <v>367</v>
      </c>
      <c r="X578" s="6" t="b">
        <f t="shared" si="179"/>
        <v>1</v>
      </c>
      <c r="Y578" s="6">
        <f>IF(OR(U578=6,U578=7),0,IF(NOT(X578),0,IF(T578&lt;=$T$1,HLOOKUP(U578,Ouderschapsverlof!$S$55:$W$57,3,FALSE),0)))</f>
        <v>0</v>
      </c>
      <c r="Z578" s="6">
        <f>IF(OR(U578=6,U578=7),0,IF(NOT(X578),IF(T578&lt;=$T$1,HLOOKUP(U578,Ouderschapsverlof!$S$55:$W$57,3,FALSE),0),0))</f>
        <v>0</v>
      </c>
      <c r="AB578" s="2">
        <f t="shared" si="188"/>
        <v>576</v>
      </c>
      <c r="AC578">
        <f t="shared" si="180"/>
        <v>1</v>
      </c>
      <c r="AD578" s="2">
        <f t="shared" si="181"/>
        <v>367</v>
      </c>
      <c r="AE578" s="2">
        <f t="shared" si="182"/>
        <v>367</v>
      </c>
      <c r="AF578" s="6" t="b">
        <f t="shared" si="183"/>
        <v>1</v>
      </c>
      <c r="AG578" s="6">
        <f>IF(OR(AC578=6,AC578=7),0,IF(NOT(AF578),0,IF(AB578&lt;=$AB$1,HLOOKUP(AC578,Ouderschapsverlof!$S$67:$W$69,3,FALSE),0)))</f>
        <v>0</v>
      </c>
      <c r="AH578" s="6">
        <f>IF(OR(AC578=6,AC578=7),0,IF(NOT(AF578),IF(AB578&lt;=$AB$1,HLOOKUP(AC578,Ouderschapsverlof!$S$67:$W$69,3,FALSE),0),0))</f>
        <v>0</v>
      </c>
    </row>
    <row r="579" spans="1:34" x14ac:dyDescent="0.3">
      <c r="A579" s="2">
        <f t="shared" si="184"/>
        <v>577</v>
      </c>
      <c r="B579">
        <f t="shared" si="185"/>
        <v>2</v>
      </c>
      <c r="C579" s="2">
        <f t="shared" ref="C579:C642" si="189">VLOOKUP(A579,$I$1:$I$61,1)</f>
        <v>367</v>
      </c>
      <c r="D579" s="2">
        <f t="shared" ref="D579:D642" si="190">VLOOKUP(A579,$I$1:$J$61,2)</f>
        <v>367</v>
      </c>
      <c r="E579" s="6" t="b">
        <f t="shared" ref="E579:E642" si="191">IF(AND(A579&gt;=C579,A579&lt;=D579),FALSE,TRUE)</f>
        <v>1</v>
      </c>
      <c r="F579" s="6">
        <f>IF(OR(B579=6,B579=7),0,IF(NOT(E579),0,IF(A579&lt;=$A$1,HLOOKUP(B579,Ouderschapsverlof!$S$28:$W$30,3,FALSE),0)))</f>
        <v>0</v>
      </c>
      <c r="G579" s="6">
        <f>IF(OR(B579=6,B579=7),0,IF(NOT(E579),IF(A579&lt;=$A$1,HLOOKUP(B579,Ouderschapsverlof!$S$28:$W$30,3,FALSE),0),0))</f>
        <v>0</v>
      </c>
      <c r="H579" s="7">
        <f t="shared" ref="H579:H642" si="192">IF(ISNUMBER(I579),IF(J579&lt;J578,1,0),0)</f>
        <v>0</v>
      </c>
      <c r="L579" s="2">
        <f t="shared" si="186"/>
        <v>577</v>
      </c>
      <c r="M579">
        <f t="shared" ref="M579:M642" si="193">WEEKDAY(L579,2)</f>
        <v>2</v>
      </c>
      <c r="N579" s="2">
        <f t="shared" ref="N579:N642" si="194">VLOOKUP(L579,$I$1:$I$61,1)</f>
        <v>367</v>
      </c>
      <c r="O579" s="2">
        <f t="shared" ref="O579:O642" si="195">VLOOKUP(L579,$I$1:$J$61,2)</f>
        <v>367</v>
      </c>
      <c r="P579" s="6" t="b">
        <f t="shared" ref="P579:P642" si="196">IF(AND(L579&gt;=N579,L579&lt;=O579),FALSE,TRUE)</f>
        <v>1</v>
      </c>
      <c r="Q579" s="6">
        <f>IF(OR(M579=6,M579=7),0,IF(NOT(P579),0,IF(L579&lt;=$L$1,HLOOKUP(M579,Ouderschapsverlof!$S$40:$W$43,3,FALSE),0)))</f>
        <v>0</v>
      </c>
      <c r="R579" s="6">
        <f>IF(OR(M579=6,M579=7),0,IF(NOT(P579),IF(L579&lt;=$L$1,HLOOKUP(M579,Ouderschapsverlof!$S$40:$W$43,3,FALSE),0),0))</f>
        <v>0</v>
      </c>
      <c r="T579" s="2">
        <f t="shared" si="187"/>
        <v>577</v>
      </c>
      <c r="U579">
        <f t="shared" ref="U579:U642" si="197">WEEKDAY(T579,2)</f>
        <v>2</v>
      </c>
      <c r="V579" s="2">
        <f t="shared" ref="V579:V642" si="198">VLOOKUP(T579,$I$1:$I$61,1)</f>
        <v>367</v>
      </c>
      <c r="W579" s="2">
        <f t="shared" ref="W579:W642" si="199">VLOOKUP(T579,$I$1:$J$61,2)</f>
        <v>367</v>
      </c>
      <c r="X579" s="6" t="b">
        <f t="shared" ref="X579:X642" si="200">IF(AND(T579&gt;=V579,T579&lt;=W579),FALSE,TRUE)</f>
        <v>1</v>
      </c>
      <c r="Y579" s="6">
        <f>IF(OR(U579=6,U579=7),0,IF(NOT(X579),0,IF(T579&lt;=$T$1,HLOOKUP(U579,Ouderschapsverlof!$S$55:$W$57,3,FALSE),0)))</f>
        <v>0</v>
      </c>
      <c r="Z579" s="6">
        <f>IF(OR(U579=6,U579=7),0,IF(NOT(X579),IF(T579&lt;=$T$1,HLOOKUP(U579,Ouderschapsverlof!$S$55:$W$57,3,FALSE),0),0))</f>
        <v>0</v>
      </c>
      <c r="AB579" s="2">
        <f t="shared" si="188"/>
        <v>577</v>
      </c>
      <c r="AC579">
        <f t="shared" ref="AC579:AC642" si="201">WEEKDAY(AB579,2)</f>
        <v>2</v>
      </c>
      <c r="AD579" s="2">
        <f t="shared" ref="AD579:AD642" si="202">VLOOKUP(AB579,$I$1:$I$61,1)</f>
        <v>367</v>
      </c>
      <c r="AE579" s="2">
        <f t="shared" ref="AE579:AE642" si="203">VLOOKUP(AB579,$I$1:$J$61,2)</f>
        <v>367</v>
      </c>
      <c r="AF579" s="6" t="b">
        <f t="shared" ref="AF579:AF642" si="204">IF(AND(AB579&gt;=AD579,AB579&lt;=AE579),FALSE,TRUE)</f>
        <v>1</v>
      </c>
      <c r="AG579" s="6">
        <f>IF(OR(AC579=6,AC579=7),0,IF(NOT(AF579),0,IF(AB579&lt;=$AB$1,HLOOKUP(AC579,Ouderschapsverlof!$S$67:$W$69,3,FALSE),0)))</f>
        <v>0</v>
      </c>
      <c r="AH579" s="6">
        <f>IF(OR(AC579=6,AC579=7),0,IF(NOT(AF579),IF(AB579&lt;=$AB$1,HLOOKUP(AC579,Ouderschapsverlof!$S$67:$W$69,3,FALSE),0),0))</f>
        <v>0</v>
      </c>
    </row>
    <row r="580" spans="1:34" x14ac:dyDescent="0.3">
      <c r="A580" s="2">
        <f t="shared" ref="A580:A643" si="205">A579+1</f>
        <v>578</v>
      </c>
      <c r="B580">
        <f t="shared" ref="B580:B643" si="206">WEEKDAY(A580,2)</f>
        <v>3</v>
      </c>
      <c r="C580" s="2">
        <f t="shared" si="189"/>
        <v>367</v>
      </c>
      <c r="D580" s="2">
        <f t="shared" si="190"/>
        <v>367</v>
      </c>
      <c r="E580" s="6" t="b">
        <f t="shared" si="191"/>
        <v>1</v>
      </c>
      <c r="F580" s="6">
        <f>IF(OR(B580=6,B580=7),0,IF(NOT(E580),0,IF(A580&lt;=$A$1,HLOOKUP(B580,Ouderschapsverlof!$S$28:$W$30,3,FALSE),0)))</f>
        <v>0</v>
      </c>
      <c r="G580" s="6">
        <f>IF(OR(B580=6,B580=7),0,IF(NOT(E580),IF(A580&lt;=$A$1,HLOOKUP(B580,Ouderschapsverlof!$S$28:$W$30,3,FALSE),0),0))</f>
        <v>0</v>
      </c>
      <c r="H580" s="7">
        <f t="shared" si="192"/>
        <v>0</v>
      </c>
      <c r="L580" s="2">
        <f t="shared" ref="L580:L643" si="207">L579+1</f>
        <v>578</v>
      </c>
      <c r="M580">
        <f t="shared" si="193"/>
        <v>3</v>
      </c>
      <c r="N580" s="2">
        <f t="shared" si="194"/>
        <v>367</v>
      </c>
      <c r="O580" s="2">
        <f t="shared" si="195"/>
        <v>367</v>
      </c>
      <c r="P580" s="6" t="b">
        <f t="shared" si="196"/>
        <v>1</v>
      </c>
      <c r="Q580" s="6">
        <f>IF(OR(M580=6,M580=7),0,IF(NOT(P580),0,IF(L580&lt;=$L$1,HLOOKUP(M580,Ouderschapsverlof!$S$40:$W$43,3,FALSE),0)))</f>
        <v>0</v>
      </c>
      <c r="R580" s="6">
        <f>IF(OR(M580=6,M580=7),0,IF(NOT(P580),IF(L580&lt;=$L$1,HLOOKUP(M580,Ouderschapsverlof!$S$40:$W$43,3,FALSE),0),0))</f>
        <v>0</v>
      </c>
      <c r="T580" s="2">
        <f t="shared" ref="T580:T643" si="208">+T579+1</f>
        <v>578</v>
      </c>
      <c r="U580">
        <f t="shared" si="197"/>
        <v>3</v>
      </c>
      <c r="V580" s="2">
        <f t="shared" si="198"/>
        <v>367</v>
      </c>
      <c r="W580" s="2">
        <f t="shared" si="199"/>
        <v>367</v>
      </c>
      <c r="X580" s="6" t="b">
        <f t="shared" si="200"/>
        <v>1</v>
      </c>
      <c r="Y580" s="6">
        <f>IF(OR(U580=6,U580=7),0,IF(NOT(X580),0,IF(T580&lt;=$T$1,HLOOKUP(U580,Ouderschapsverlof!$S$55:$W$57,3,FALSE),0)))</f>
        <v>0</v>
      </c>
      <c r="Z580" s="6">
        <f>IF(OR(U580=6,U580=7),0,IF(NOT(X580),IF(T580&lt;=$T$1,HLOOKUP(U580,Ouderschapsverlof!$S$55:$W$57,3,FALSE),0),0))</f>
        <v>0</v>
      </c>
      <c r="AB580" s="2">
        <f t="shared" ref="AB580:AB643" si="209">+AB579+1</f>
        <v>578</v>
      </c>
      <c r="AC580">
        <f t="shared" si="201"/>
        <v>3</v>
      </c>
      <c r="AD580" s="2">
        <f t="shared" si="202"/>
        <v>367</v>
      </c>
      <c r="AE580" s="2">
        <f t="shared" si="203"/>
        <v>367</v>
      </c>
      <c r="AF580" s="6" t="b">
        <f t="shared" si="204"/>
        <v>1</v>
      </c>
      <c r="AG580" s="6">
        <f>IF(OR(AC580=6,AC580=7),0,IF(NOT(AF580),0,IF(AB580&lt;=$AB$1,HLOOKUP(AC580,Ouderschapsverlof!$S$67:$W$69,3,FALSE),0)))</f>
        <v>0</v>
      </c>
      <c r="AH580" s="6">
        <f>IF(OR(AC580=6,AC580=7),0,IF(NOT(AF580),IF(AB580&lt;=$AB$1,HLOOKUP(AC580,Ouderschapsverlof!$S$67:$W$69,3,FALSE),0),0))</f>
        <v>0</v>
      </c>
    </row>
    <row r="581" spans="1:34" x14ac:dyDescent="0.3">
      <c r="A581" s="2">
        <f t="shared" si="205"/>
        <v>579</v>
      </c>
      <c r="B581">
        <f t="shared" si="206"/>
        <v>4</v>
      </c>
      <c r="C581" s="2">
        <f t="shared" si="189"/>
        <v>367</v>
      </c>
      <c r="D581" s="2">
        <f t="shared" si="190"/>
        <v>367</v>
      </c>
      <c r="E581" s="6" t="b">
        <f t="shared" si="191"/>
        <v>1</v>
      </c>
      <c r="F581" s="6">
        <f>IF(OR(B581=6,B581=7),0,IF(NOT(E581),0,IF(A581&lt;=$A$1,HLOOKUP(B581,Ouderschapsverlof!$S$28:$W$30,3,FALSE),0)))</f>
        <v>0</v>
      </c>
      <c r="G581" s="6">
        <f>IF(OR(B581=6,B581=7),0,IF(NOT(E581),IF(A581&lt;=$A$1,HLOOKUP(B581,Ouderschapsverlof!$S$28:$W$30,3,FALSE),0),0))</f>
        <v>0</v>
      </c>
      <c r="H581" s="7">
        <f t="shared" si="192"/>
        <v>0</v>
      </c>
      <c r="L581" s="2">
        <f t="shared" si="207"/>
        <v>579</v>
      </c>
      <c r="M581">
        <f t="shared" si="193"/>
        <v>4</v>
      </c>
      <c r="N581" s="2">
        <f t="shared" si="194"/>
        <v>367</v>
      </c>
      <c r="O581" s="2">
        <f t="shared" si="195"/>
        <v>367</v>
      </c>
      <c r="P581" s="6" t="b">
        <f t="shared" si="196"/>
        <v>1</v>
      </c>
      <c r="Q581" s="6">
        <f>IF(OR(M581=6,M581=7),0,IF(NOT(P581),0,IF(L581&lt;=$L$1,HLOOKUP(M581,Ouderschapsverlof!$S$40:$W$43,3,FALSE),0)))</f>
        <v>0</v>
      </c>
      <c r="R581" s="6">
        <f>IF(OR(M581=6,M581=7),0,IF(NOT(P581),IF(L581&lt;=$L$1,HLOOKUP(M581,Ouderschapsverlof!$S$40:$W$43,3,FALSE),0),0))</f>
        <v>0</v>
      </c>
      <c r="T581" s="2">
        <f t="shared" si="208"/>
        <v>579</v>
      </c>
      <c r="U581">
        <f t="shared" si="197"/>
        <v>4</v>
      </c>
      <c r="V581" s="2">
        <f t="shared" si="198"/>
        <v>367</v>
      </c>
      <c r="W581" s="2">
        <f t="shared" si="199"/>
        <v>367</v>
      </c>
      <c r="X581" s="6" t="b">
        <f t="shared" si="200"/>
        <v>1</v>
      </c>
      <c r="Y581" s="6">
        <f>IF(OR(U581=6,U581=7),0,IF(NOT(X581),0,IF(T581&lt;=$T$1,HLOOKUP(U581,Ouderschapsverlof!$S$55:$W$57,3,FALSE),0)))</f>
        <v>0</v>
      </c>
      <c r="Z581" s="6">
        <f>IF(OR(U581=6,U581=7),0,IF(NOT(X581),IF(T581&lt;=$T$1,HLOOKUP(U581,Ouderschapsverlof!$S$55:$W$57,3,FALSE),0),0))</f>
        <v>0</v>
      </c>
      <c r="AB581" s="2">
        <f t="shared" si="209"/>
        <v>579</v>
      </c>
      <c r="AC581">
        <f t="shared" si="201"/>
        <v>4</v>
      </c>
      <c r="AD581" s="2">
        <f t="shared" si="202"/>
        <v>367</v>
      </c>
      <c r="AE581" s="2">
        <f t="shared" si="203"/>
        <v>367</v>
      </c>
      <c r="AF581" s="6" t="b">
        <f t="shared" si="204"/>
        <v>1</v>
      </c>
      <c r="AG581" s="6">
        <f>IF(OR(AC581=6,AC581=7),0,IF(NOT(AF581),0,IF(AB581&lt;=$AB$1,HLOOKUP(AC581,Ouderschapsverlof!$S$67:$W$69,3,FALSE),0)))</f>
        <v>0</v>
      </c>
      <c r="AH581" s="6">
        <f>IF(OR(AC581=6,AC581=7),0,IF(NOT(AF581),IF(AB581&lt;=$AB$1,HLOOKUP(AC581,Ouderschapsverlof!$S$67:$W$69,3,FALSE),0),0))</f>
        <v>0</v>
      </c>
    </row>
    <row r="582" spans="1:34" x14ac:dyDescent="0.3">
      <c r="A582" s="2">
        <f t="shared" si="205"/>
        <v>580</v>
      </c>
      <c r="B582">
        <f t="shared" si="206"/>
        <v>5</v>
      </c>
      <c r="C582" s="2">
        <f t="shared" si="189"/>
        <v>367</v>
      </c>
      <c r="D582" s="2">
        <f t="shared" si="190"/>
        <v>367</v>
      </c>
      <c r="E582" s="6" t="b">
        <f t="shared" si="191"/>
        <v>1</v>
      </c>
      <c r="F582" s="6">
        <f>IF(OR(B582=6,B582=7),0,IF(NOT(E582),0,IF(A582&lt;=$A$1,HLOOKUP(B582,Ouderschapsverlof!$S$28:$W$30,3,FALSE),0)))</f>
        <v>0</v>
      </c>
      <c r="G582" s="6">
        <f>IF(OR(B582=6,B582=7),0,IF(NOT(E582),IF(A582&lt;=$A$1,HLOOKUP(B582,Ouderschapsverlof!$S$28:$W$30,3,FALSE),0),0))</f>
        <v>0</v>
      </c>
      <c r="H582" s="7">
        <f t="shared" si="192"/>
        <v>0</v>
      </c>
      <c r="L582" s="2">
        <f t="shared" si="207"/>
        <v>580</v>
      </c>
      <c r="M582">
        <f t="shared" si="193"/>
        <v>5</v>
      </c>
      <c r="N582" s="2">
        <f t="shared" si="194"/>
        <v>367</v>
      </c>
      <c r="O582" s="2">
        <f t="shared" si="195"/>
        <v>367</v>
      </c>
      <c r="P582" s="6" t="b">
        <f t="shared" si="196"/>
        <v>1</v>
      </c>
      <c r="Q582" s="6">
        <f>IF(OR(M582=6,M582=7),0,IF(NOT(P582),0,IF(L582&lt;=$L$1,HLOOKUP(M582,Ouderschapsverlof!$S$40:$W$43,3,FALSE),0)))</f>
        <v>0</v>
      </c>
      <c r="R582" s="6">
        <f>IF(OR(M582=6,M582=7),0,IF(NOT(P582),IF(L582&lt;=$L$1,HLOOKUP(M582,Ouderschapsverlof!$S$40:$W$43,3,FALSE),0),0))</f>
        <v>0</v>
      </c>
      <c r="T582" s="2">
        <f t="shared" si="208"/>
        <v>580</v>
      </c>
      <c r="U582">
        <f t="shared" si="197"/>
        <v>5</v>
      </c>
      <c r="V582" s="2">
        <f t="shared" si="198"/>
        <v>367</v>
      </c>
      <c r="W582" s="2">
        <f t="shared" si="199"/>
        <v>367</v>
      </c>
      <c r="X582" s="6" t="b">
        <f t="shared" si="200"/>
        <v>1</v>
      </c>
      <c r="Y582" s="6">
        <f>IF(OR(U582=6,U582=7),0,IF(NOT(X582),0,IF(T582&lt;=$T$1,HLOOKUP(U582,Ouderschapsverlof!$S$55:$W$57,3,FALSE),0)))</f>
        <v>0</v>
      </c>
      <c r="Z582" s="6">
        <f>IF(OR(U582=6,U582=7),0,IF(NOT(X582),IF(T582&lt;=$T$1,HLOOKUP(U582,Ouderschapsverlof!$S$55:$W$57,3,FALSE),0),0))</f>
        <v>0</v>
      </c>
      <c r="AB582" s="2">
        <f t="shared" si="209"/>
        <v>580</v>
      </c>
      <c r="AC582">
        <f t="shared" si="201"/>
        <v>5</v>
      </c>
      <c r="AD582" s="2">
        <f t="shared" si="202"/>
        <v>367</v>
      </c>
      <c r="AE582" s="2">
        <f t="shared" si="203"/>
        <v>367</v>
      </c>
      <c r="AF582" s="6" t="b">
        <f t="shared" si="204"/>
        <v>1</v>
      </c>
      <c r="AG582" s="6">
        <f>IF(OR(AC582=6,AC582=7),0,IF(NOT(AF582),0,IF(AB582&lt;=$AB$1,HLOOKUP(AC582,Ouderschapsverlof!$S$67:$W$69,3,FALSE),0)))</f>
        <v>0</v>
      </c>
      <c r="AH582" s="6">
        <f>IF(OR(AC582=6,AC582=7),0,IF(NOT(AF582),IF(AB582&lt;=$AB$1,HLOOKUP(AC582,Ouderschapsverlof!$S$67:$W$69,3,FALSE),0),0))</f>
        <v>0</v>
      </c>
    </row>
    <row r="583" spans="1:34" x14ac:dyDescent="0.3">
      <c r="A583" s="2">
        <f t="shared" si="205"/>
        <v>581</v>
      </c>
      <c r="B583">
        <f t="shared" si="206"/>
        <v>6</v>
      </c>
      <c r="C583" s="2">
        <f t="shared" si="189"/>
        <v>367</v>
      </c>
      <c r="D583" s="2">
        <f t="shared" si="190"/>
        <v>367</v>
      </c>
      <c r="E583" s="6" t="b">
        <f t="shared" si="191"/>
        <v>1</v>
      </c>
      <c r="F583" s="6">
        <f>IF(OR(B583=6,B583=7),0,IF(NOT(E583),0,IF(A583&lt;=$A$1,HLOOKUP(B583,Ouderschapsverlof!$S$28:$W$30,3,FALSE),0)))</f>
        <v>0</v>
      </c>
      <c r="G583" s="6">
        <f>IF(OR(B583=6,B583=7),0,IF(NOT(E583),IF(A583&lt;=$A$1,HLOOKUP(B583,Ouderschapsverlof!$S$28:$W$30,3,FALSE),0),0))</f>
        <v>0</v>
      </c>
      <c r="H583" s="7">
        <f t="shared" si="192"/>
        <v>0</v>
      </c>
      <c r="L583" s="2">
        <f t="shared" si="207"/>
        <v>581</v>
      </c>
      <c r="M583">
        <f t="shared" si="193"/>
        <v>6</v>
      </c>
      <c r="N583" s="2">
        <f t="shared" si="194"/>
        <v>367</v>
      </c>
      <c r="O583" s="2">
        <f t="shared" si="195"/>
        <v>367</v>
      </c>
      <c r="P583" s="6" t="b">
        <f t="shared" si="196"/>
        <v>1</v>
      </c>
      <c r="Q583" s="6">
        <f>IF(OR(M583=6,M583=7),0,IF(NOT(P583),0,IF(L583&lt;=$L$1,HLOOKUP(M583,Ouderschapsverlof!$S$40:$W$43,3,FALSE),0)))</f>
        <v>0</v>
      </c>
      <c r="R583" s="6">
        <f>IF(OR(M583=6,M583=7),0,IF(NOT(P583),IF(L583&lt;=$L$1,HLOOKUP(M583,Ouderschapsverlof!$S$40:$W$43,3,FALSE),0),0))</f>
        <v>0</v>
      </c>
      <c r="T583" s="2">
        <f t="shared" si="208"/>
        <v>581</v>
      </c>
      <c r="U583">
        <f t="shared" si="197"/>
        <v>6</v>
      </c>
      <c r="V583" s="2">
        <f t="shared" si="198"/>
        <v>367</v>
      </c>
      <c r="W583" s="2">
        <f t="shared" si="199"/>
        <v>367</v>
      </c>
      <c r="X583" s="6" t="b">
        <f t="shared" si="200"/>
        <v>1</v>
      </c>
      <c r="Y583" s="6">
        <f>IF(OR(U583=6,U583=7),0,IF(NOT(X583),0,IF(T583&lt;=$T$1,HLOOKUP(U583,Ouderschapsverlof!$S$55:$W$57,3,FALSE),0)))</f>
        <v>0</v>
      </c>
      <c r="Z583" s="6">
        <f>IF(OR(U583=6,U583=7),0,IF(NOT(X583),IF(T583&lt;=$T$1,HLOOKUP(U583,Ouderschapsverlof!$S$55:$W$57,3,FALSE),0),0))</f>
        <v>0</v>
      </c>
      <c r="AB583" s="2">
        <f t="shared" si="209"/>
        <v>581</v>
      </c>
      <c r="AC583">
        <f t="shared" si="201"/>
        <v>6</v>
      </c>
      <c r="AD583" s="2">
        <f t="shared" si="202"/>
        <v>367</v>
      </c>
      <c r="AE583" s="2">
        <f t="shared" si="203"/>
        <v>367</v>
      </c>
      <c r="AF583" s="6" t="b">
        <f t="shared" si="204"/>
        <v>1</v>
      </c>
      <c r="AG583" s="6">
        <f>IF(OR(AC583=6,AC583=7),0,IF(NOT(AF583),0,IF(AB583&lt;=$AB$1,HLOOKUP(AC583,Ouderschapsverlof!$S$67:$W$69,3,FALSE),0)))</f>
        <v>0</v>
      </c>
      <c r="AH583" s="6">
        <f>IF(OR(AC583=6,AC583=7),0,IF(NOT(AF583),IF(AB583&lt;=$AB$1,HLOOKUP(AC583,Ouderschapsverlof!$S$67:$W$69,3,FALSE),0),0))</f>
        <v>0</v>
      </c>
    </row>
    <row r="584" spans="1:34" x14ac:dyDescent="0.3">
      <c r="A584" s="2">
        <f t="shared" si="205"/>
        <v>582</v>
      </c>
      <c r="B584">
        <f t="shared" si="206"/>
        <v>7</v>
      </c>
      <c r="C584" s="2">
        <f t="shared" si="189"/>
        <v>367</v>
      </c>
      <c r="D584" s="2">
        <f t="shared" si="190"/>
        <v>367</v>
      </c>
      <c r="E584" s="6" t="b">
        <f t="shared" si="191"/>
        <v>1</v>
      </c>
      <c r="F584" s="6">
        <f>IF(OR(B584=6,B584=7),0,IF(NOT(E584),0,IF(A584&lt;=$A$1,HLOOKUP(B584,Ouderschapsverlof!$S$28:$W$30,3,FALSE),0)))</f>
        <v>0</v>
      </c>
      <c r="G584" s="6">
        <f>IF(OR(B584=6,B584=7),0,IF(NOT(E584),IF(A584&lt;=$A$1,HLOOKUP(B584,Ouderschapsverlof!$S$28:$W$30,3,FALSE),0),0))</f>
        <v>0</v>
      </c>
      <c r="H584" s="7">
        <f t="shared" si="192"/>
        <v>0</v>
      </c>
      <c r="L584" s="2">
        <f t="shared" si="207"/>
        <v>582</v>
      </c>
      <c r="M584">
        <f t="shared" si="193"/>
        <v>7</v>
      </c>
      <c r="N584" s="2">
        <f t="shared" si="194"/>
        <v>367</v>
      </c>
      <c r="O584" s="2">
        <f t="shared" si="195"/>
        <v>367</v>
      </c>
      <c r="P584" s="6" t="b">
        <f t="shared" si="196"/>
        <v>1</v>
      </c>
      <c r="Q584" s="6">
        <f>IF(OR(M584=6,M584=7),0,IF(NOT(P584),0,IF(L584&lt;=$L$1,HLOOKUP(M584,Ouderschapsverlof!$S$40:$W$43,3,FALSE),0)))</f>
        <v>0</v>
      </c>
      <c r="R584" s="6">
        <f>IF(OR(M584=6,M584=7),0,IF(NOT(P584),IF(L584&lt;=$L$1,HLOOKUP(M584,Ouderschapsverlof!$S$40:$W$43,3,FALSE),0),0))</f>
        <v>0</v>
      </c>
      <c r="T584" s="2">
        <f t="shared" si="208"/>
        <v>582</v>
      </c>
      <c r="U584">
        <f t="shared" si="197"/>
        <v>7</v>
      </c>
      <c r="V584" s="2">
        <f t="shared" si="198"/>
        <v>367</v>
      </c>
      <c r="W584" s="2">
        <f t="shared" si="199"/>
        <v>367</v>
      </c>
      <c r="X584" s="6" t="b">
        <f t="shared" si="200"/>
        <v>1</v>
      </c>
      <c r="Y584" s="6">
        <f>IF(OR(U584=6,U584=7),0,IF(NOT(X584),0,IF(T584&lt;=$T$1,HLOOKUP(U584,Ouderschapsverlof!$S$55:$W$57,3,FALSE),0)))</f>
        <v>0</v>
      </c>
      <c r="Z584" s="6">
        <f>IF(OR(U584=6,U584=7),0,IF(NOT(X584),IF(T584&lt;=$T$1,HLOOKUP(U584,Ouderschapsverlof!$S$55:$W$57,3,FALSE),0),0))</f>
        <v>0</v>
      </c>
      <c r="AB584" s="2">
        <f t="shared" si="209"/>
        <v>582</v>
      </c>
      <c r="AC584">
        <f t="shared" si="201"/>
        <v>7</v>
      </c>
      <c r="AD584" s="2">
        <f t="shared" si="202"/>
        <v>367</v>
      </c>
      <c r="AE584" s="2">
        <f t="shared" si="203"/>
        <v>367</v>
      </c>
      <c r="AF584" s="6" t="b">
        <f t="shared" si="204"/>
        <v>1</v>
      </c>
      <c r="AG584" s="6">
        <f>IF(OR(AC584=6,AC584=7),0,IF(NOT(AF584),0,IF(AB584&lt;=$AB$1,HLOOKUP(AC584,Ouderschapsverlof!$S$67:$W$69,3,FALSE),0)))</f>
        <v>0</v>
      </c>
      <c r="AH584" s="6">
        <f>IF(OR(AC584=6,AC584=7),0,IF(NOT(AF584),IF(AB584&lt;=$AB$1,HLOOKUP(AC584,Ouderschapsverlof!$S$67:$W$69,3,FALSE),0),0))</f>
        <v>0</v>
      </c>
    </row>
    <row r="585" spans="1:34" x14ac:dyDescent="0.3">
      <c r="A585" s="2">
        <f t="shared" si="205"/>
        <v>583</v>
      </c>
      <c r="B585">
        <f t="shared" si="206"/>
        <v>1</v>
      </c>
      <c r="C585" s="2">
        <f t="shared" si="189"/>
        <v>367</v>
      </c>
      <c r="D585" s="2">
        <f t="shared" si="190"/>
        <v>367</v>
      </c>
      <c r="E585" s="6" t="b">
        <f t="shared" si="191"/>
        <v>1</v>
      </c>
      <c r="F585" s="6">
        <f>IF(OR(B585=6,B585=7),0,IF(NOT(E585),0,IF(A585&lt;=$A$1,HLOOKUP(B585,Ouderschapsverlof!$S$28:$W$30,3,FALSE),0)))</f>
        <v>0</v>
      </c>
      <c r="G585" s="6">
        <f>IF(OR(B585=6,B585=7),0,IF(NOT(E585),IF(A585&lt;=$A$1,HLOOKUP(B585,Ouderschapsverlof!$S$28:$W$30,3,FALSE),0),0))</f>
        <v>0</v>
      </c>
      <c r="H585" s="7">
        <f t="shared" si="192"/>
        <v>0</v>
      </c>
      <c r="L585" s="2">
        <f t="shared" si="207"/>
        <v>583</v>
      </c>
      <c r="M585">
        <f t="shared" si="193"/>
        <v>1</v>
      </c>
      <c r="N585" s="2">
        <f t="shared" si="194"/>
        <v>367</v>
      </c>
      <c r="O585" s="2">
        <f t="shared" si="195"/>
        <v>367</v>
      </c>
      <c r="P585" s="6" t="b">
        <f t="shared" si="196"/>
        <v>1</v>
      </c>
      <c r="Q585" s="6">
        <f>IF(OR(M585=6,M585=7),0,IF(NOT(P585),0,IF(L585&lt;=$L$1,HLOOKUP(M585,Ouderschapsverlof!$S$40:$W$43,3,FALSE),0)))</f>
        <v>0</v>
      </c>
      <c r="R585" s="6">
        <f>IF(OR(M585=6,M585=7),0,IF(NOT(P585),IF(L585&lt;=$L$1,HLOOKUP(M585,Ouderschapsverlof!$S$40:$W$43,3,FALSE),0),0))</f>
        <v>0</v>
      </c>
      <c r="T585" s="2">
        <f t="shared" si="208"/>
        <v>583</v>
      </c>
      <c r="U585">
        <f t="shared" si="197"/>
        <v>1</v>
      </c>
      <c r="V585" s="2">
        <f t="shared" si="198"/>
        <v>367</v>
      </c>
      <c r="W585" s="2">
        <f t="shared" si="199"/>
        <v>367</v>
      </c>
      <c r="X585" s="6" t="b">
        <f t="shared" si="200"/>
        <v>1</v>
      </c>
      <c r="Y585" s="6">
        <f>IF(OR(U585=6,U585=7),0,IF(NOT(X585),0,IF(T585&lt;=$T$1,HLOOKUP(U585,Ouderschapsverlof!$S$55:$W$57,3,FALSE),0)))</f>
        <v>0</v>
      </c>
      <c r="Z585" s="6">
        <f>IF(OR(U585=6,U585=7),0,IF(NOT(X585),IF(T585&lt;=$T$1,HLOOKUP(U585,Ouderschapsverlof!$S$55:$W$57,3,FALSE),0),0))</f>
        <v>0</v>
      </c>
      <c r="AB585" s="2">
        <f t="shared" si="209"/>
        <v>583</v>
      </c>
      <c r="AC585">
        <f t="shared" si="201"/>
        <v>1</v>
      </c>
      <c r="AD585" s="2">
        <f t="shared" si="202"/>
        <v>367</v>
      </c>
      <c r="AE585" s="2">
        <f t="shared" si="203"/>
        <v>367</v>
      </c>
      <c r="AF585" s="6" t="b">
        <f t="shared" si="204"/>
        <v>1</v>
      </c>
      <c r="AG585" s="6">
        <f>IF(OR(AC585=6,AC585=7),0,IF(NOT(AF585),0,IF(AB585&lt;=$AB$1,HLOOKUP(AC585,Ouderschapsverlof!$S$67:$W$69,3,FALSE),0)))</f>
        <v>0</v>
      </c>
      <c r="AH585" s="6">
        <f>IF(OR(AC585=6,AC585=7),0,IF(NOT(AF585),IF(AB585&lt;=$AB$1,HLOOKUP(AC585,Ouderschapsverlof!$S$67:$W$69,3,FALSE),0),0))</f>
        <v>0</v>
      </c>
    </row>
    <row r="586" spans="1:34" x14ac:dyDescent="0.3">
      <c r="A586" s="2">
        <f t="shared" si="205"/>
        <v>584</v>
      </c>
      <c r="B586">
        <f t="shared" si="206"/>
        <v>2</v>
      </c>
      <c r="C586" s="2">
        <f t="shared" si="189"/>
        <v>367</v>
      </c>
      <c r="D586" s="2">
        <f t="shared" si="190"/>
        <v>367</v>
      </c>
      <c r="E586" s="6" t="b">
        <f t="shared" si="191"/>
        <v>1</v>
      </c>
      <c r="F586" s="6">
        <f>IF(OR(B586=6,B586=7),0,IF(NOT(E586),0,IF(A586&lt;=$A$1,HLOOKUP(B586,Ouderschapsverlof!$S$28:$W$30,3,FALSE),0)))</f>
        <v>0</v>
      </c>
      <c r="G586" s="6">
        <f>IF(OR(B586=6,B586=7),0,IF(NOT(E586),IF(A586&lt;=$A$1,HLOOKUP(B586,Ouderschapsverlof!$S$28:$W$30,3,FALSE),0),0))</f>
        <v>0</v>
      </c>
      <c r="H586" s="7">
        <f t="shared" si="192"/>
        <v>0</v>
      </c>
      <c r="L586" s="2">
        <f t="shared" si="207"/>
        <v>584</v>
      </c>
      <c r="M586">
        <f t="shared" si="193"/>
        <v>2</v>
      </c>
      <c r="N586" s="2">
        <f t="shared" si="194"/>
        <v>367</v>
      </c>
      <c r="O586" s="2">
        <f t="shared" si="195"/>
        <v>367</v>
      </c>
      <c r="P586" s="6" t="b">
        <f t="shared" si="196"/>
        <v>1</v>
      </c>
      <c r="Q586" s="6">
        <f>IF(OR(M586=6,M586=7),0,IF(NOT(P586),0,IF(L586&lt;=$L$1,HLOOKUP(M586,Ouderschapsverlof!$S$40:$W$43,3,FALSE),0)))</f>
        <v>0</v>
      </c>
      <c r="R586" s="6">
        <f>IF(OR(M586=6,M586=7),0,IF(NOT(P586),IF(L586&lt;=$L$1,HLOOKUP(M586,Ouderschapsverlof!$S$40:$W$43,3,FALSE),0),0))</f>
        <v>0</v>
      </c>
      <c r="T586" s="2">
        <f t="shared" si="208"/>
        <v>584</v>
      </c>
      <c r="U586">
        <f t="shared" si="197"/>
        <v>2</v>
      </c>
      <c r="V586" s="2">
        <f t="shared" si="198"/>
        <v>367</v>
      </c>
      <c r="W586" s="2">
        <f t="shared" si="199"/>
        <v>367</v>
      </c>
      <c r="X586" s="6" t="b">
        <f t="shared" si="200"/>
        <v>1</v>
      </c>
      <c r="Y586" s="6">
        <f>IF(OR(U586=6,U586=7),0,IF(NOT(X586),0,IF(T586&lt;=$T$1,HLOOKUP(U586,Ouderschapsverlof!$S$55:$W$57,3,FALSE),0)))</f>
        <v>0</v>
      </c>
      <c r="Z586" s="6">
        <f>IF(OR(U586=6,U586=7),0,IF(NOT(X586),IF(T586&lt;=$T$1,HLOOKUP(U586,Ouderschapsverlof!$S$55:$W$57,3,FALSE),0),0))</f>
        <v>0</v>
      </c>
      <c r="AB586" s="2">
        <f t="shared" si="209"/>
        <v>584</v>
      </c>
      <c r="AC586">
        <f t="shared" si="201"/>
        <v>2</v>
      </c>
      <c r="AD586" s="2">
        <f t="shared" si="202"/>
        <v>367</v>
      </c>
      <c r="AE586" s="2">
        <f t="shared" si="203"/>
        <v>367</v>
      </c>
      <c r="AF586" s="6" t="b">
        <f t="shared" si="204"/>
        <v>1</v>
      </c>
      <c r="AG586" s="6">
        <f>IF(OR(AC586=6,AC586=7),0,IF(NOT(AF586),0,IF(AB586&lt;=$AB$1,HLOOKUP(AC586,Ouderschapsverlof!$S$67:$W$69,3,FALSE),0)))</f>
        <v>0</v>
      </c>
      <c r="AH586" s="6">
        <f>IF(OR(AC586=6,AC586=7),0,IF(NOT(AF586),IF(AB586&lt;=$AB$1,HLOOKUP(AC586,Ouderschapsverlof!$S$67:$W$69,3,FALSE),0),0))</f>
        <v>0</v>
      </c>
    </row>
    <row r="587" spans="1:34" x14ac:dyDescent="0.3">
      <c r="A587" s="2">
        <f t="shared" si="205"/>
        <v>585</v>
      </c>
      <c r="B587">
        <f t="shared" si="206"/>
        <v>3</v>
      </c>
      <c r="C587" s="2">
        <f t="shared" si="189"/>
        <v>367</v>
      </c>
      <c r="D587" s="2">
        <f t="shared" si="190"/>
        <v>367</v>
      </c>
      <c r="E587" s="6" t="b">
        <f t="shared" si="191"/>
        <v>1</v>
      </c>
      <c r="F587" s="6">
        <f>IF(OR(B587=6,B587=7),0,IF(NOT(E587),0,IF(A587&lt;=$A$1,HLOOKUP(B587,Ouderschapsverlof!$S$28:$W$30,3,FALSE),0)))</f>
        <v>0</v>
      </c>
      <c r="G587" s="6">
        <f>IF(OR(B587=6,B587=7),0,IF(NOT(E587),IF(A587&lt;=$A$1,HLOOKUP(B587,Ouderschapsverlof!$S$28:$W$30,3,FALSE),0),0))</f>
        <v>0</v>
      </c>
      <c r="H587" s="7">
        <f t="shared" si="192"/>
        <v>0</v>
      </c>
      <c r="L587" s="2">
        <f t="shared" si="207"/>
        <v>585</v>
      </c>
      <c r="M587">
        <f t="shared" si="193"/>
        <v>3</v>
      </c>
      <c r="N587" s="2">
        <f t="shared" si="194"/>
        <v>367</v>
      </c>
      <c r="O587" s="2">
        <f t="shared" si="195"/>
        <v>367</v>
      </c>
      <c r="P587" s="6" t="b">
        <f t="shared" si="196"/>
        <v>1</v>
      </c>
      <c r="Q587" s="6">
        <f>IF(OR(M587=6,M587=7),0,IF(NOT(P587),0,IF(L587&lt;=$L$1,HLOOKUP(M587,Ouderschapsverlof!$S$40:$W$43,3,FALSE),0)))</f>
        <v>0</v>
      </c>
      <c r="R587" s="6">
        <f>IF(OR(M587=6,M587=7),0,IF(NOT(P587),IF(L587&lt;=$L$1,HLOOKUP(M587,Ouderschapsverlof!$S$40:$W$43,3,FALSE),0),0))</f>
        <v>0</v>
      </c>
      <c r="T587" s="2">
        <f t="shared" si="208"/>
        <v>585</v>
      </c>
      <c r="U587">
        <f t="shared" si="197"/>
        <v>3</v>
      </c>
      <c r="V587" s="2">
        <f t="shared" si="198"/>
        <v>367</v>
      </c>
      <c r="W587" s="2">
        <f t="shared" si="199"/>
        <v>367</v>
      </c>
      <c r="X587" s="6" t="b">
        <f t="shared" si="200"/>
        <v>1</v>
      </c>
      <c r="Y587" s="6">
        <f>IF(OR(U587=6,U587=7),0,IF(NOT(X587),0,IF(T587&lt;=$T$1,HLOOKUP(U587,Ouderschapsverlof!$S$55:$W$57,3,FALSE),0)))</f>
        <v>0</v>
      </c>
      <c r="Z587" s="6">
        <f>IF(OR(U587=6,U587=7),0,IF(NOT(X587),IF(T587&lt;=$T$1,HLOOKUP(U587,Ouderschapsverlof!$S$55:$W$57,3,FALSE),0),0))</f>
        <v>0</v>
      </c>
      <c r="AB587" s="2">
        <f t="shared" si="209"/>
        <v>585</v>
      </c>
      <c r="AC587">
        <f t="shared" si="201"/>
        <v>3</v>
      </c>
      <c r="AD587" s="2">
        <f t="shared" si="202"/>
        <v>367</v>
      </c>
      <c r="AE587" s="2">
        <f t="shared" si="203"/>
        <v>367</v>
      </c>
      <c r="AF587" s="6" t="b">
        <f t="shared" si="204"/>
        <v>1</v>
      </c>
      <c r="AG587" s="6">
        <f>IF(OR(AC587=6,AC587=7),0,IF(NOT(AF587),0,IF(AB587&lt;=$AB$1,HLOOKUP(AC587,Ouderschapsverlof!$S$67:$W$69,3,FALSE),0)))</f>
        <v>0</v>
      </c>
      <c r="AH587" s="6">
        <f>IF(OR(AC587=6,AC587=7),0,IF(NOT(AF587),IF(AB587&lt;=$AB$1,HLOOKUP(AC587,Ouderschapsverlof!$S$67:$W$69,3,FALSE),0),0))</f>
        <v>0</v>
      </c>
    </row>
    <row r="588" spans="1:34" x14ac:dyDescent="0.3">
      <c r="A588" s="2">
        <f t="shared" si="205"/>
        <v>586</v>
      </c>
      <c r="B588">
        <f t="shared" si="206"/>
        <v>4</v>
      </c>
      <c r="C588" s="2">
        <f t="shared" si="189"/>
        <v>367</v>
      </c>
      <c r="D588" s="2">
        <f t="shared" si="190"/>
        <v>367</v>
      </c>
      <c r="E588" s="6" t="b">
        <f t="shared" si="191"/>
        <v>1</v>
      </c>
      <c r="F588" s="6">
        <f>IF(OR(B588=6,B588=7),0,IF(NOT(E588),0,IF(A588&lt;=$A$1,HLOOKUP(B588,Ouderschapsverlof!$S$28:$W$30,3,FALSE),0)))</f>
        <v>0</v>
      </c>
      <c r="G588" s="6">
        <f>IF(OR(B588=6,B588=7),0,IF(NOT(E588),IF(A588&lt;=$A$1,HLOOKUP(B588,Ouderschapsverlof!$S$28:$W$30,3,FALSE),0),0))</f>
        <v>0</v>
      </c>
      <c r="H588" s="7">
        <f t="shared" si="192"/>
        <v>0</v>
      </c>
      <c r="L588" s="2">
        <f t="shared" si="207"/>
        <v>586</v>
      </c>
      <c r="M588">
        <f t="shared" si="193"/>
        <v>4</v>
      </c>
      <c r="N588" s="2">
        <f t="shared" si="194"/>
        <v>367</v>
      </c>
      <c r="O588" s="2">
        <f t="shared" si="195"/>
        <v>367</v>
      </c>
      <c r="P588" s="6" t="b">
        <f t="shared" si="196"/>
        <v>1</v>
      </c>
      <c r="Q588" s="6">
        <f>IF(OR(M588=6,M588=7),0,IF(NOT(P588),0,IF(L588&lt;=$L$1,HLOOKUP(M588,Ouderschapsverlof!$S$40:$W$43,3,FALSE),0)))</f>
        <v>0</v>
      </c>
      <c r="R588" s="6">
        <f>IF(OR(M588=6,M588=7),0,IF(NOT(P588),IF(L588&lt;=$L$1,HLOOKUP(M588,Ouderschapsverlof!$S$40:$W$43,3,FALSE),0),0))</f>
        <v>0</v>
      </c>
      <c r="T588" s="2">
        <f t="shared" si="208"/>
        <v>586</v>
      </c>
      <c r="U588">
        <f t="shared" si="197"/>
        <v>4</v>
      </c>
      <c r="V588" s="2">
        <f t="shared" si="198"/>
        <v>367</v>
      </c>
      <c r="W588" s="2">
        <f t="shared" si="199"/>
        <v>367</v>
      </c>
      <c r="X588" s="6" t="b">
        <f t="shared" si="200"/>
        <v>1</v>
      </c>
      <c r="Y588" s="6">
        <f>IF(OR(U588=6,U588=7),0,IF(NOT(X588),0,IF(T588&lt;=$T$1,HLOOKUP(U588,Ouderschapsverlof!$S$55:$W$57,3,FALSE),0)))</f>
        <v>0</v>
      </c>
      <c r="Z588" s="6">
        <f>IF(OR(U588=6,U588=7),0,IF(NOT(X588),IF(T588&lt;=$T$1,HLOOKUP(U588,Ouderschapsverlof!$S$55:$W$57,3,FALSE),0),0))</f>
        <v>0</v>
      </c>
      <c r="AB588" s="2">
        <f t="shared" si="209"/>
        <v>586</v>
      </c>
      <c r="AC588">
        <f t="shared" si="201"/>
        <v>4</v>
      </c>
      <c r="AD588" s="2">
        <f t="shared" si="202"/>
        <v>367</v>
      </c>
      <c r="AE588" s="2">
        <f t="shared" si="203"/>
        <v>367</v>
      </c>
      <c r="AF588" s="6" t="b">
        <f t="shared" si="204"/>
        <v>1</v>
      </c>
      <c r="AG588" s="6">
        <f>IF(OR(AC588=6,AC588=7),0,IF(NOT(AF588),0,IF(AB588&lt;=$AB$1,HLOOKUP(AC588,Ouderschapsverlof!$S$67:$W$69,3,FALSE),0)))</f>
        <v>0</v>
      </c>
      <c r="AH588" s="6">
        <f>IF(OR(AC588=6,AC588=7),0,IF(NOT(AF588),IF(AB588&lt;=$AB$1,HLOOKUP(AC588,Ouderschapsverlof!$S$67:$W$69,3,FALSE),0),0))</f>
        <v>0</v>
      </c>
    </row>
    <row r="589" spans="1:34" x14ac:dyDescent="0.3">
      <c r="A589" s="2">
        <f t="shared" si="205"/>
        <v>587</v>
      </c>
      <c r="B589">
        <f t="shared" si="206"/>
        <v>5</v>
      </c>
      <c r="C589" s="2">
        <f t="shared" si="189"/>
        <v>367</v>
      </c>
      <c r="D589" s="2">
        <f t="shared" si="190"/>
        <v>367</v>
      </c>
      <c r="E589" s="6" t="b">
        <f t="shared" si="191"/>
        <v>1</v>
      </c>
      <c r="F589" s="6">
        <f>IF(OR(B589=6,B589=7),0,IF(NOT(E589),0,IF(A589&lt;=$A$1,HLOOKUP(B589,Ouderschapsverlof!$S$28:$W$30,3,FALSE),0)))</f>
        <v>0</v>
      </c>
      <c r="G589" s="6">
        <f>IF(OR(B589=6,B589=7),0,IF(NOT(E589),IF(A589&lt;=$A$1,HLOOKUP(B589,Ouderschapsverlof!$S$28:$W$30,3,FALSE),0),0))</f>
        <v>0</v>
      </c>
      <c r="H589" s="7">
        <f t="shared" si="192"/>
        <v>0</v>
      </c>
      <c r="L589" s="2">
        <f t="shared" si="207"/>
        <v>587</v>
      </c>
      <c r="M589">
        <f t="shared" si="193"/>
        <v>5</v>
      </c>
      <c r="N589" s="2">
        <f t="shared" si="194"/>
        <v>367</v>
      </c>
      <c r="O589" s="2">
        <f t="shared" si="195"/>
        <v>367</v>
      </c>
      <c r="P589" s="6" t="b">
        <f t="shared" si="196"/>
        <v>1</v>
      </c>
      <c r="Q589" s="6">
        <f>IF(OR(M589=6,M589=7),0,IF(NOT(P589),0,IF(L589&lt;=$L$1,HLOOKUP(M589,Ouderschapsverlof!$S$40:$W$43,3,FALSE),0)))</f>
        <v>0</v>
      </c>
      <c r="R589" s="6">
        <f>IF(OR(M589=6,M589=7),0,IF(NOT(P589),IF(L589&lt;=$L$1,HLOOKUP(M589,Ouderschapsverlof!$S$40:$W$43,3,FALSE),0),0))</f>
        <v>0</v>
      </c>
      <c r="T589" s="2">
        <f t="shared" si="208"/>
        <v>587</v>
      </c>
      <c r="U589">
        <f t="shared" si="197"/>
        <v>5</v>
      </c>
      <c r="V589" s="2">
        <f t="shared" si="198"/>
        <v>367</v>
      </c>
      <c r="W589" s="2">
        <f t="shared" si="199"/>
        <v>367</v>
      </c>
      <c r="X589" s="6" t="b">
        <f t="shared" si="200"/>
        <v>1</v>
      </c>
      <c r="Y589" s="6">
        <f>IF(OR(U589=6,U589=7),0,IF(NOT(X589),0,IF(T589&lt;=$T$1,HLOOKUP(U589,Ouderschapsverlof!$S$55:$W$57,3,FALSE),0)))</f>
        <v>0</v>
      </c>
      <c r="Z589" s="6">
        <f>IF(OR(U589=6,U589=7),0,IF(NOT(X589),IF(T589&lt;=$T$1,HLOOKUP(U589,Ouderschapsverlof!$S$55:$W$57,3,FALSE),0),0))</f>
        <v>0</v>
      </c>
      <c r="AB589" s="2">
        <f t="shared" si="209"/>
        <v>587</v>
      </c>
      <c r="AC589">
        <f t="shared" si="201"/>
        <v>5</v>
      </c>
      <c r="AD589" s="2">
        <f t="shared" si="202"/>
        <v>367</v>
      </c>
      <c r="AE589" s="2">
        <f t="shared" si="203"/>
        <v>367</v>
      </c>
      <c r="AF589" s="6" t="b">
        <f t="shared" si="204"/>
        <v>1</v>
      </c>
      <c r="AG589" s="6">
        <f>IF(OR(AC589=6,AC589=7),0,IF(NOT(AF589),0,IF(AB589&lt;=$AB$1,HLOOKUP(AC589,Ouderschapsverlof!$S$67:$W$69,3,FALSE),0)))</f>
        <v>0</v>
      </c>
      <c r="AH589" s="6">
        <f>IF(OR(AC589=6,AC589=7),0,IF(NOT(AF589),IF(AB589&lt;=$AB$1,HLOOKUP(AC589,Ouderschapsverlof!$S$67:$W$69,3,FALSE),0),0))</f>
        <v>0</v>
      </c>
    </row>
    <row r="590" spans="1:34" x14ac:dyDescent="0.3">
      <c r="A590" s="2">
        <f t="shared" si="205"/>
        <v>588</v>
      </c>
      <c r="B590">
        <f t="shared" si="206"/>
        <v>6</v>
      </c>
      <c r="C590" s="2">
        <f t="shared" si="189"/>
        <v>367</v>
      </c>
      <c r="D590" s="2">
        <f t="shared" si="190"/>
        <v>367</v>
      </c>
      <c r="E590" s="6" t="b">
        <f t="shared" si="191"/>
        <v>1</v>
      </c>
      <c r="F590" s="6">
        <f>IF(OR(B590=6,B590=7),0,IF(NOT(E590),0,IF(A590&lt;=$A$1,HLOOKUP(B590,Ouderschapsverlof!$S$28:$W$30,3,FALSE),0)))</f>
        <v>0</v>
      </c>
      <c r="G590" s="6">
        <f>IF(OR(B590=6,B590=7),0,IF(NOT(E590),IF(A590&lt;=$A$1,HLOOKUP(B590,Ouderschapsverlof!$S$28:$W$30,3,FALSE),0),0))</f>
        <v>0</v>
      </c>
      <c r="H590" s="7">
        <f t="shared" si="192"/>
        <v>0</v>
      </c>
      <c r="L590" s="2">
        <f t="shared" si="207"/>
        <v>588</v>
      </c>
      <c r="M590">
        <f t="shared" si="193"/>
        <v>6</v>
      </c>
      <c r="N590" s="2">
        <f t="shared" si="194"/>
        <v>367</v>
      </c>
      <c r="O590" s="2">
        <f t="shared" si="195"/>
        <v>367</v>
      </c>
      <c r="P590" s="6" t="b">
        <f t="shared" si="196"/>
        <v>1</v>
      </c>
      <c r="Q590" s="6">
        <f>IF(OR(M590=6,M590=7),0,IF(NOT(P590),0,IF(L590&lt;=$L$1,HLOOKUP(M590,Ouderschapsverlof!$S$40:$W$43,3,FALSE),0)))</f>
        <v>0</v>
      </c>
      <c r="R590" s="6">
        <f>IF(OR(M590=6,M590=7),0,IF(NOT(P590),IF(L590&lt;=$L$1,HLOOKUP(M590,Ouderschapsverlof!$S$40:$W$43,3,FALSE),0),0))</f>
        <v>0</v>
      </c>
      <c r="T590" s="2">
        <f t="shared" si="208"/>
        <v>588</v>
      </c>
      <c r="U590">
        <f t="shared" si="197"/>
        <v>6</v>
      </c>
      <c r="V590" s="2">
        <f t="shared" si="198"/>
        <v>367</v>
      </c>
      <c r="W590" s="2">
        <f t="shared" si="199"/>
        <v>367</v>
      </c>
      <c r="X590" s="6" t="b">
        <f t="shared" si="200"/>
        <v>1</v>
      </c>
      <c r="Y590" s="6">
        <f>IF(OR(U590=6,U590=7),0,IF(NOT(X590),0,IF(T590&lt;=$T$1,HLOOKUP(U590,Ouderschapsverlof!$S$55:$W$57,3,FALSE),0)))</f>
        <v>0</v>
      </c>
      <c r="Z590" s="6">
        <f>IF(OR(U590=6,U590=7),0,IF(NOT(X590),IF(T590&lt;=$T$1,HLOOKUP(U590,Ouderschapsverlof!$S$55:$W$57,3,FALSE),0),0))</f>
        <v>0</v>
      </c>
      <c r="AB590" s="2">
        <f t="shared" si="209"/>
        <v>588</v>
      </c>
      <c r="AC590">
        <f t="shared" si="201"/>
        <v>6</v>
      </c>
      <c r="AD590" s="2">
        <f t="shared" si="202"/>
        <v>367</v>
      </c>
      <c r="AE590" s="2">
        <f t="shared" si="203"/>
        <v>367</v>
      </c>
      <c r="AF590" s="6" t="b">
        <f t="shared" si="204"/>
        <v>1</v>
      </c>
      <c r="AG590" s="6">
        <f>IF(OR(AC590=6,AC590=7),0,IF(NOT(AF590),0,IF(AB590&lt;=$AB$1,HLOOKUP(AC590,Ouderschapsverlof!$S$67:$W$69,3,FALSE),0)))</f>
        <v>0</v>
      </c>
      <c r="AH590" s="6">
        <f>IF(OR(AC590=6,AC590=7),0,IF(NOT(AF590),IF(AB590&lt;=$AB$1,HLOOKUP(AC590,Ouderschapsverlof!$S$67:$W$69,3,FALSE),0),0))</f>
        <v>0</v>
      </c>
    </row>
    <row r="591" spans="1:34" x14ac:dyDescent="0.3">
      <c r="A591" s="2">
        <f t="shared" si="205"/>
        <v>589</v>
      </c>
      <c r="B591">
        <f t="shared" si="206"/>
        <v>7</v>
      </c>
      <c r="C591" s="2">
        <f t="shared" si="189"/>
        <v>367</v>
      </c>
      <c r="D591" s="2">
        <f t="shared" si="190"/>
        <v>367</v>
      </c>
      <c r="E591" s="6" t="b">
        <f t="shared" si="191"/>
        <v>1</v>
      </c>
      <c r="F591" s="6">
        <f>IF(OR(B591=6,B591=7),0,IF(NOT(E591),0,IF(A591&lt;=$A$1,HLOOKUP(B591,Ouderschapsverlof!$S$28:$W$30,3,FALSE),0)))</f>
        <v>0</v>
      </c>
      <c r="G591" s="6">
        <f>IF(OR(B591=6,B591=7),0,IF(NOT(E591),IF(A591&lt;=$A$1,HLOOKUP(B591,Ouderschapsverlof!$S$28:$W$30,3,FALSE),0),0))</f>
        <v>0</v>
      </c>
      <c r="H591" s="7">
        <f t="shared" si="192"/>
        <v>0</v>
      </c>
      <c r="L591" s="2">
        <f t="shared" si="207"/>
        <v>589</v>
      </c>
      <c r="M591">
        <f t="shared" si="193"/>
        <v>7</v>
      </c>
      <c r="N591" s="2">
        <f t="shared" si="194"/>
        <v>367</v>
      </c>
      <c r="O591" s="2">
        <f t="shared" si="195"/>
        <v>367</v>
      </c>
      <c r="P591" s="6" t="b">
        <f t="shared" si="196"/>
        <v>1</v>
      </c>
      <c r="Q591" s="6">
        <f>IF(OR(M591=6,M591=7),0,IF(NOT(P591),0,IF(L591&lt;=$L$1,HLOOKUP(M591,Ouderschapsverlof!$S$40:$W$43,3,FALSE),0)))</f>
        <v>0</v>
      </c>
      <c r="R591" s="6">
        <f>IF(OR(M591=6,M591=7),0,IF(NOT(P591),IF(L591&lt;=$L$1,HLOOKUP(M591,Ouderschapsverlof!$S$40:$W$43,3,FALSE),0),0))</f>
        <v>0</v>
      </c>
      <c r="T591" s="2">
        <f t="shared" si="208"/>
        <v>589</v>
      </c>
      <c r="U591">
        <f t="shared" si="197"/>
        <v>7</v>
      </c>
      <c r="V591" s="2">
        <f t="shared" si="198"/>
        <v>367</v>
      </c>
      <c r="W591" s="2">
        <f t="shared" si="199"/>
        <v>367</v>
      </c>
      <c r="X591" s="6" t="b">
        <f t="shared" si="200"/>
        <v>1</v>
      </c>
      <c r="Y591" s="6">
        <f>IF(OR(U591=6,U591=7),0,IF(NOT(X591),0,IF(T591&lt;=$T$1,HLOOKUP(U591,Ouderschapsverlof!$S$55:$W$57,3,FALSE),0)))</f>
        <v>0</v>
      </c>
      <c r="Z591" s="6">
        <f>IF(OR(U591=6,U591=7),0,IF(NOT(X591),IF(T591&lt;=$T$1,HLOOKUP(U591,Ouderschapsverlof!$S$55:$W$57,3,FALSE),0),0))</f>
        <v>0</v>
      </c>
      <c r="AB591" s="2">
        <f t="shared" si="209"/>
        <v>589</v>
      </c>
      <c r="AC591">
        <f t="shared" si="201"/>
        <v>7</v>
      </c>
      <c r="AD591" s="2">
        <f t="shared" si="202"/>
        <v>367</v>
      </c>
      <c r="AE591" s="2">
        <f t="shared" si="203"/>
        <v>367</v>
      </c>
      <c r="AF591" s="6" t="b">
        <f t="shared" si="204"/>
        <v>1</v>
      </c>
      <c r="AG591" s="6">
        <f>IF(OR(AC591=6,AC591=7),0,IF(NOT(AF591),0,IF(AB591&lt;=$AB$1,HLOOKUP(AC591,Ouderschapsverlof!$S$67:$W$69,3,FALSE),0)))</f>
        <v>0</v>
      </c>
      <c r="AH591" s="6">
        <f>IF(OR(AC591=6,AC591=7),0,IF(NOT(AF591),IF(AB591&lt;=$AB$1,HLOOKUP(AC591,Ouderschapsverlof!$S$67:$W$69,3,FALSE),0),0))</f>
        <v>0</v>
      </c>
    </row>
    <row r="592" spans="1:34" x14ac:dyDescent="0.3">
      <c r="A592" s="2">
        <f t="shared" si="205"/>
        <v>590</v>
      </c>
      <c r="B592">
        <f t="shared" si="206"/>
        <v>1</v>
      </c>
      <c r="C592" s="2">
        <f t="shared" si="189"/>
        <v>367</v>
      </c>
      <c r="D592" s="2">
        <f t="shared" si="190"/>
        <v>367</v>
      </c>
      <c r="E592" s="6" t="b">
        <f t="shared" si="191"/>
        <v>1</v>
      </c>
      <c r="F592" s="6">
        <f>IF(OR(B592=6,B592=7),0,IF(NOT(E592),0,IF(A592&lt;=$A$1,HLOOKUP(B592,Ouderschapsverlof!$S$28:$W$30,3,FALSE),0)))</f>
        <v>0</v>
      </c>
      <c r="G592" s="6">
        <f>IF(OR(B592=6,B592=7),0,IF(NOT(E592),IF(A592&lt;=$A$1,HLOOKUP(B592,Ouderschapsverlof!$S$28:$W$30,3,FALSE),0),0))</f>
        <v>0</v>
      </c>
      <c r="H592" s="7">
        <f t="shared" si="192"/>
        <v>0</v>
      </c>
      <c r="L592" s="2">
        <f t="shared" si="207"/>
        <v>590</v>
      </c>
      <c r="M592">
        <f t="shared" si="193"/>
        <v>1</v>
      </c>
      <c r="N592" s="2">
        <f t="shared" si="194"/>
        <v>367</v>
      </c>
      <c r="O592" s="2">
        <f t="shared" si="195"/>
        <v>367</v>
      </c>
      <c r="P592" s="6" t="b">
        <f t="shared" si="196"/>
        <v>1</v>
      </c>
      <c r="Q592" s="6">
        <f>IF(OR(M592=6,M592=7),0,IF(NOT(P592),0,IF(L592&lt;=$L$1,HLOOKUP(M592,Ouderschapsverlof!$S$40:$W$43,3,FALSE),0)))</f>
        <v>0</v>
      </c>
      <c r="R592" s="6">
        <f>IF(OR(M592=6,M592=7),0,IF(NOT(P592),IF(L592&lt;=$L$1,HLOOKUP(M592,Ouderschapsverlof!$S$40:$W$43,3,FALSE),0),0))</f>
        <v>0</v>
      </c>
      <c r="T592" s="2">
        <f t="shared" si="208"/>
        <v>590</v>
      </c>
      <c r="U592">
        <f t="shared" si="197"/>
        <v>1</v>
      </c>
      <c r="V592" s="2">
        <f t="shared" si="198"/>
        <v>367</v>
      </c>
      <c r="W592" s="2">
        <f t="shared" si="199"/>
        <v>367</v>
      </c>
      <c r="X592" s="6" t="b">
        <f t="shared" si="200"/>
        <v>1</v>
      </c>
      <c r="Y592" s="6">
        <f>IF(OR(U592=6,U592=7),0,IF(NOT(X592),0,IF(T592&lt;=$T$1,HLOOKUP(U592,Ouderschapsverlof!$S$55:$W$57,3,FALSE),0)))</f>
        <v>0</v>
      </c>
      <c r="Z592" s="6">
        <f>IF(OR(U592=6,U592=7),0,IF(NOT(X592),IF(T592&lt;=$T$1,HLOOKUP(U592,Ouderschapsverlof!$S$55:$W$57,3,FALSE),0),0))</f>
        <v>0</v>
      </c>
      <c r="AB592" s="2">
        <f t="shared" si="209"/>
        <v>590</v>
      </c>
      <c r="AC592">
        <f t="shared" si="201"/>
        <v>1</v>
      </c>
      <c r="AD592" s="2">
        <f t="shared" si="202"/>
        <v>367</v>
      </c>
      <c r="AE592" s="2">
        <f t="shared" si="203"/>
        <v>367</v>
      </c>
      <c r="AF592" s="6" t="b">
        <f t="shared" si="204"/>
        <v>1</v>
      </c>
      <c r="AG592" s="6">
        <f>IF(OR(AC592=6,AC592=7),0,IF(NOT(AF592),0,IF(AB592&lt;=$AB$1,HLOOKUP(AC592,Ouderschapsverlof!$S$67:$W$69,3,FALSE),0)))</f>
        <v>0</v>
      </c>
      <c r="AH592" s="6">
        <f>IF(OR(AC592=6,AC592=7),0,IF(NOT(AF592),IF(AB592&lt;=$AB$1,HLOOKUP(AC592,Ouderschapsverlof!$S$67:$W$69,3,FALSE),0),0))</f>
        <v>0</v>
      </c>
    </row>
    <row r="593" spans="1:34" x14ac:dyDescent="0.3">
      <c r="A593" s="2">
        <f t="shared" si="205"/>
        <v>591</v>
      </c>
      <c r="B593">
        <f t="shared" si="206"/>
        <v>2</v>
      </c>
      <c r="C593" s="2">
        <f t="shared" si="189"/>
        <v>367</v>
      </c>
      <c r="D593" s="2">
        <f t="shared" si="190"/>
        <v>367</v>
      </c>
      <c r="E593" s="6" t="b">
        <f t="shared" si="191"/>
        <v>1</v>
      </c>
      <c r="F593" s="6">
        <f>IF(OR(B593=6,B593=7),0,IF(NOT(E593),0,IF(A593&lt;=$A$1,HLOOKUP(B593,Ouderschapsverlof!$S$28:$W$30,3,FALSE),0)))</f>
        <v>0</v>
      </c>
      <c r="G593" s="6">
        <f>IF(OR(B593=6,B593=7),0,IF(NOT(E593),IF(A593&lt;=$A$1,HLOOKUP(B593,Ouderschapsverlof!$S$28:$W$30,3,FALSE),0),0))</f>
        <v>0</v>
      </c>
      <c r="H593" s="7">
        <f t="shared" si="192"/>
        <v>0</v>
      </c>
      <c r="L593" s="2">
        <f t="shared" si="207"/>
        <v>591</v>
      </c>
      <c r="M593">
        <f t="shared" si="193"/>
        <v>2</v>
      </c>
      <c r="N593" s="2">
        <f t="shared" si="194"/>
        <v>367</v>
      </c>
      <c r="O593" s="2">
        <f t="shared" si="195"/>
        <v>367</v>
      </c>
      <c r="P593" s="6" t="b">
        <f t="shared" si="196"/>
        <v>1</v>
      </c>
      <c r="Q593" s="6">
        <f>IF(OR(M593=6,M593=7),0,IF(NOT(P593),0,IF(L593&lt;=$L$1,HLOOKUP(M593,Ouderschapsverlof!$S$40:$W$43,3,FALSE),0)))</f>
        <v>0</v>
      </c>
      <c r="R593" s="6">
        <f>IF(OR(M593=6,M593=7),0,IF(NOT(P593),IF(L593&lt;=$L$1,HLOOKUP(M593,Ouderschapsverlof!$S$40:$W$43,3,FALSE),0),0))</f>
        <v>0</v>
      </c>
      <c r="T593" s="2">
        <f t="shared" si="208"/>
        <v>591</v>
      </c>
      <c r="U593">
        <f t="shared" si="197"/>
        <v>2</v>
      </c>
      <c r="V593" s="2">
        <f t="shared" si="198"/>
        <v>367</v>
      </c>
      <c r="W593" s="2">
        <f t="shared" si="199"/>
        <v>367</v>
      </c>
      <c r="X593" s="6" t="b">
        <f t="shared" si="200"/>
        <v>1</v>
      </c>
      <c r="Y593" s="6">
        <f>IF(OR(U593=6,U593=7),0,IF(NOT(X593),0,IF(T593&lt;=$T$1,HLOOKUP(U593,Ouderschapsverlof!$S$55:$W$57,3,FALSE),0)))</f>
        <v>0</v>
      </c>
      <c r="Z593" s="6">
        <f>IF(OR(U593=6,U593=7),0,IF(NOT(X593),IF(T593&lt;=$T$1,HLOOKUP(U593,Ouderschapsverlof!$S$55:$W$57,3,FALSE),0),0))</f>
        <v>0</v>
      </c>
      <c r="AB593" s="2">
        <f t="shared" si="209"/>
        <v>591</v>
      </c>
      <c r="AC593">
        <f t="shared" si="201"/>
        <v>2</v>
      </c>
      <c r="AD593" s="2">
        <f t="shared" si="202"/>
        <v>367</v>
      </c>
      <c r="AE593" s="2">
        <f t="shared" si="203"/>
        <v>367</v>
      </c>
      <c r="AF593" s="6" t="b">
        <f t="shared" si="204"/>
        <v>1</v>
      </c>
      <c r="AG593" s="6">
        <f>IF(OR(AC593=6,AC593=7),0,IF(NOT(AF593),0,IF(AB593&lt;=$AB$1,HLOOKUP(AC593,Ouderschapsverlof!$S$67:$W$69,3,FALSE),0)))</f>
        <v>0</v>
      </c>
      <c r="AH593" s="6">
        <f>IF(OR(AC593=6,AC593=7),0,IF(NOT(AF593),IF(AB593&lt;=$AB$1,HLOOKUP(AC593,Ouderschapsverlof!$S$67:$W$69,3,FALSE),0),0))</f>
        <v>0</v>
      </c>
    </row>
    <row r="594" spans="1:34" x14ac:dyDescent="0.3">
      <c r="A594" s="2">
        <f t="shared" si="205"/>
        <v>592</v>
      </c>
      <c r="B594">
        <f t="shared" si="206"/>
        <v>3</v>
      </c>
      <c r="C594" s="2">
        <f t="shared" si="189"/>
        <v>367</v>
      </c>
      <c r="D594" s="2">
        <f t="shared" si="190"/>
        <v>367</v>
      </c>
      <c r="E594" s="6" t="b">
        <f t="shared" si="191"/>
        <v>1</v>
      </c>
      <c r="F594" s="6">
        <f>IF(OR(B594=6,B594=7),0,IF(NOT(E594),0,IF(A594&lt;=$A$1,HLOOKUP(B594,Ouderschapsverlof!$S$28:$W$30,3,FALSE),0)))</f>
        <v>0</v>
      </c>
      <c r="G594" s="6">
        <f>IF(OR(B594=6,B594=7),0,IF(NOT(E594),IF(A594&lt;=$A$1,HLOOKUP(B594,Ouderschapsverlof!$S$28:$W$30,3,FALSE),0),0))</f>
        <v>0</v>
      </c>
      <c r="H594" s="7">
        <f t="shared" si="192"/>
        <v>0</v>
      </c>
      <c r="L594" s="2">
        <f t="shared" si="207"/>
        <v>592</v>
      </c>
      <c r="M594">
        <f t="shared" si="193"/>
        <v>3</v>
      </c>
      <c r="N594" s="2">
        <f t="shared" si="194"/>
        <v>367</v>
      </c>
      <c r="O594" s="2">
        <f t="shared" si="195"/>
        <v>367</v>
      </c>
      <c r="P594" s="6" t="b">
        <f t="shared" si="196"/>
        <v>1</v>
      </c>
      <c r="Q594" s="6">
        <f>IF(OR(M594=6,M594=7),0,IF(NOT(P594),0,IF(L594&lt;=$L$1,HLOOKUP(M594,Ouderschapsverlof!$S$40:$W$43,3,FALSE),0)))</f>
        <v>0</v>
      </c>
      <c r="R594" s="6">
        <f>IF(OR(M594=6,M594=7),0,IF(NOT(P594),IF(L594&lt;=$L$1,HLOOKUP(M594,Ouderschapsverlof!$S$40:$W$43,3,FALSE),0),0))</f>
        <v>0</v>
      </c>
      <c r="T594" s="2">
        <f t="shared" si="208"/>
        <v>592</v>
      </c>
      <c r="U594">
        <f t="shared" si="197"/>
        <v>3</v>
      </c>
      <c r="V594" s="2">
        <f t="shared" si="198"/>
        <v>367</v>
      </c>
      <c r="W594" s="2">
        <f t="shared" si="199"/>
        <v>367</v>
      </c>
      <c r="X594" s="6" t="b">
        <f t="shared" si="200"/>
        <v>1</v>
      </c>
      <c r="Y594" s="6">
        <f>IF(OR(U594=6,U594=7),0,IF(NOT(X594),0,IF(T594&lt;=$T$1,HLOOKUP(U594,Ouderschapsverlof!$S$55:$W$57,3,FALSE),0)))</f>
        <v>0</v>
      </c>
      <c r="Z594" s="6">
        <f>IF(OR(U594=6,U594=7),0,IF(NOT(X594),IF(T594&lt;=$T$1,HLOOKUP(U594,Ouderschapsverlof!$S$55:$W$57,3,FALSE),0),0))</f>
        <v>0</v>
      </c>
      <c r="AB594" s="2">
        <f t="shared" si="209"/>
        <v>592</v>
      </c>
      <c r="AC594">
        <f t="shared" si="201"/>
        <v>3</v>
      </c>
      <c r="AD594" s="2">
        <f t="shared" si="202"/>
        <v>367</v>
      </c>
      <c r="AE594" s="2">
        <f t="shared" si="203"/>
        <v>367</v>
      </c>
      <c r="AF594" s="6" t="b">
        <f t="shared" si="204"/>
        <v>1</v>
      </c>
      <c r="AG594" s="6">
        <f>IF(OR(AC594=6,AC594=7),0,IF(NOT(AF594),0,IF(AB594&lt;=$AB$1,HLOOKUP(AC594,Ouderschapsverlof!$S$67:$W$69,3,FALSE),0)))</f>
        <v>0</v>
      </c>
      <c r="AH594" s="6">
        <f>IF(OR(AC594=6,AC594=7),0,IF(NOT(AF594),IF(AB594&lt;=$AB$1,HLOOKUP(AC594,Ouderschapsverlof!$S$67:$W$69,3,FALSE),0),0))</f>
        <v>0</v>
      </c>
    </row>
    <row r="595" spans="1:34" x14ac:dyDescent="0.3">
      <c r="A595" s="2">
        <f t="shared" si="205"/>
        <v>593</v>
      </c>
      <c r="B595">
        <f t="shared" si="206"/>
        <v>4</v>
      </c>
      <c r="C595" s="2">
        <f t="shared" si="189"/>
        <v>367</v>
      </c>
      <c r="D595" s="2">
        <f t="shared" si="190"/>
        <v>367</v>
      </c>
      <c r="E595" s="6" t="b">
        <f t="shared" si="191"/>
        <v>1</v>
      </c>
      <c r="F595" s="6">
        <f>IF(OR(B595=6,B595=7),0,IF(NOT(E595),0,IF(A595&lt;=$A$1,HLOOKUP(B595,Ouderschapsverlof!$S$28:$W$30,3,FALSE),0)))</f>
        <v>0</v>
      </c>
      <c r="G595" s="6">
        <f>IF(OR(B595=6,B595=7),0,IF(NOT(E595),IF(A595&lt;=$A$1,HLOOKUP(B595,Ouderschapsverlof!$S$28:$W$30,3,FALSE),0),0))</f>
        <v>0</v>
      </c>
      <c r="H595" s="7">
        <f t="shared" si="192"/>
        <v>0</v>
      </c>
      <c r="L595" s="2">
        <f t="shared" si="207"/>
        <v>593</v>
      </c>
      <c r="M595">
        <f t="shared" si="193"/>
        <v>4</v>
      </c>
      <c r="N595" s="2">
        <f t="shared" si="194"/>
        <v>367</v>
      </c>
      <c r="O595" s="2">
        <f t="shared" si="195"/>
        <v>367</v>
      </c>
      <c r="P595" s="6" t="b">
        <f t="shared" si="196"/>
        <v>1</v>
      </c>
      <c r="Q595" s="6">
        <f>IF(OR(M595=6,M595=7),0,IF(NOT(P595),0,IF(L595&lt;=$L$1,HLOOKUP(M595,Ouderschapsverlof!$S$40:$W$43,3,FALSE),0)))</f>
        <v>0</v>
      </c>
      <c r="R595" s="6">
        <f>IF(OR(M595=6,M595=7),0,IF(NOT(P595),IF(L595&lt;=$L$1,HLOOKUP(M595,Ouderschapsverlof!$S$40:$W$43,3,FALSE),0),0))</f>
        <v>0</v>
      </c>
      <c r="T595" s="2">
        <f t="shared" si="208"/>
        <v>593</v>
      </c>
      <c r="U595">
        <f t="shared" si="197"/>
        <v>4</v>
      </c>
      <c r="V595" s="2">
        <f t="shared" si="198"/>
        <v>367</v>
      </c>
      <c r="W595" s="2">
        <f t="shared" si="199"/>
        <v>367</v>
      </c>
      <c r="X595" s="6" t="b">
        <f t="shared" si="200"/>
        <v>1</v>
      </c>
      <c r="Y595" s="6">
        <f>IF(OR(U595=6,U595=7),0,IF(NOT(X595),0,IF(T595&lt;=$T$1,HLOOKUP(U595,Ouderschapsverlof!$S$55:$W$57,3,FALSE),0)))</f>
        <v>0</v>
      </c>
      <c r="Z595" s="6">
        <f>IF(OR(U595=6,U595=7),0,IF(NOT(X595),IF(T595&lt;=$T$1,HLOOKUP(U595,Ouderschapsverlof!$S$55:$W$57,3,FALSE),0),0))</f>
        <v>0</v>
      </c>
      <c r="AB595" s="2">
        <f t="shared" si="209"/>
        <v>593</v>
      </c>
      <c r="AC595">
        <f t="shared" si="201"/>
        <v>4</v>
      </c>
      <c r="AD595" s="2">
        <f t="shared" si="202"/>
        <v>367</v>
      </c>
      <c r="AE595" s="2">
        <f t="shared" si="203"/>
        <v>367</v>
      </c>
      <c r="AF595" s="6" t="b">
        <f t="shared" si="204"/>
        <v>1</v>
      </c>
      <c r="AG595" s="6">
        <f>IF(OR(AC595=6,AC595=7),0,IF(NOT(AF595),0,IF(AB595&lt;=$AB$1,HLOOKUP(AC595,Ouderschapsverlof!$S$67:$W$69,3,FALSE),0)))</f>
        <v>0</v>
      </c>
      <c r="AH595" s="6">
        <f>IF(OR(AC595=6,AC595=7),0,IF(NOT(AF595),IF(AB595&lt;=$AB$1,HLOOKUP(AC595,Ouderschapsverlof!$S$67:$W$69,3,FALSE),0),0))</f>
        <v>0</v>
      </c>
    </row>
    <row r="596" spans="1:34" x14ac:dyDescent="0.3">
      <c r="A596" s="2">
        <f t="shared" si="205"/>
        <v>594</v>
      </c>
      <c r="B596">
        <f t="shared" si="206"/>
        <v>5</v>
      </c>
      <c r="C596" s="2">
        <f t="shared" si="189"/>
        <v>367</v>
      </c>
      <c r="D596" s="2">
        <f t="shared" si="190"/>
        <v>367</v>
      </c>
      <c r="E596" s="6" t="b">
        <f t="shared" si="191"/>
        <v>1</v>
      </c>
      <c r="F596" s="6">
        <f>IF(OR(B596=6,B596=7),0,IF(NOT(E596),0,IF(A596&lt;=$A$1,HLOOKUP(B596,Ouderschapsverlof!$S$28:$W$30,3,FALSE),0)))</f>
        <v>0</v>
      </c>
      <c r="G596" s="6">
        <f>IF(OR(B596=6,B596=7),0,IF(NOT(E596),IF(A596&lt;=$A$1,HLOOKUP(B596,Ouderschapsverlof!$S$28:$W$30,3,FALSE),0),0))</f>
        <v>0</v>
      </c>
      <c r="H596" s="7">
        <f t="shared" si="192"/>
        <v>0</v>
      </c>
      <c r="L596" s="2">
        <f t="shared" si="207"/>
        <v>594</v>
      </c>
      <c r="M596">
        <f t="shared" si="193"/>
        <v>5</v>
      </c>
      <c r="N596" s="2">
        <f t="shared" si="194"/>
        <v>367</v>
      </c>
      <c r="O596" s="2">
        <f t="shared" si="195"/>
        <v>367</v>
      </c>
      <c r="P596" s="6" t="b">
        <f t="shared" si="196"/>
        <v>1</v>
      </c>
      <c r="Q596" s="6">
        <f>IF(OR(M596=6,M596=7),0,IF(NOT(P596),0,IF(L596&lt;=$L$1,HLOOKUP(M596,Ouderschapsverlof!$S$40:$W$43,3,FALSE),0)))</f>
        <v>0</v>
      </c>
      <c r="R596" s="6">
        <f>IF(OR(M596=6,M596=7),0,IF(NOT(P596),IF(L596&lt;=$L$1,HLOOKUP(M596,Ouderschapsverlof!$S$40:$W$43,3,FALSE),0),0))</f>
        <v>0</v>
      </c>
      <c r="T596" s="2">
        <f t="shared" si="208"/>
        <v>594</v>
      </c>
      <c r="U596">
        <f t="shared" si="197"/>
        <v>5</v>
      </c>
      <c r="V596" s="2">
        <f t="shared" si="198"/>
        <v>367</v>
      </c>
      <c r="W596" s="2">
        <f t="shared" si="199"/>
        <v>367</v>
      </c>
      <c r="X596" s="6" t="b">
        <f t="shared" si="200"/>
        <v>1</v>
      </c>
      <c r="Y596" s="6">
        <f>IF(OR(U596=6,U596=7),0,IF(NOT(X596),0,IF(T596&lt;=$T$1,HLOOKUP(U596,Ouderschapsverlof!$S$55:$W$57,3,FALSE),0)))</f>
        <v>0</v>
      </c>
      <c r="Z596" s="6">
        <f>IF(OR(U596=6,U596=7),0,IF(NOT(X596),IF(T596&lt;=$T$1,HLOOKUP(U596,Ouderschapsverlof!$S$55:$W$57,3,FALSE),0),0))</f>
        <v>0</v>
      </c>
      <c r="AB596" s="2">
        <f t="shared" si="209"/>
        <v>594</v>
      </c>
      <c r="AC596">
        <f t="shared" si="201"/>
        <v>5</v>
      </c>
      <c r="AD596" s="2">
        <f t="shared" si="202"/>
        <v>367</v>
      </c>
      <c r="AE596" s="2">
        <f t="shared" si="203"/>
        <v>367</v>
      </c>
      <c r="AF596" s="6" t="b">
        <f t="shared" si="204"/>
        <v>1</v>
      </c>
      <c r="AG596" s="6">
        <f>IF(OR(AC596=6,AC596=7),0,IF(NOT(AF596),0,IF(AB596&lt;=$AB$1,HLOOKUP(AC596,Ouderschapsverlof!$S$67:$W$69,3,FALSE),0)))</f>
        <v>0</v>
      </c>
      <c r="AH596" s="6">
        <f>IF(OR(AC596=6,AC596=7),0,IF(NOT(AF596),IF(AB596&lt;=$AB$1,HLOOKUP(AC596,Ouderschapsverlof!$S$67:$W$69,3,FALSE),0),0))</f>
        <v>0</v>
      </c>
    </row>
    <row r="597" spans="1:34" x14ac:dyDescent="0.3">
      <c r="A597" s="2">
        <f t="shared" si="205"/>
        <v>595</v>
      </c>
      <c r="B597">
        <f t="shared" si="206"/>
        <v>6</v>
      </c>
      <c r="C597" s="2">
        <f t="shared" si="189"/>
        <v>367</v>
      </c>
      <c r="D597" s="2">
        <f t="shared" si="190"/>
        <v>367</v>
      </c>
      <c r="E597" s="6" t="b">
        <f t="shared" si="191"/>
        <v>1</v>
      </c>
      <c r="F597" s="6">
        <f>IF(OR(B597=6,B597=7),0,IF(NOT(E597),0,IF(A597&lt;=$A$1,HLOOKUP(B597,Ouderschapsverlof!$S$28:$W$30,3,FALSE),0)))</f>
        <v>0</v>
      </c>
      <c r="G597" s="6">
        <f>IF(OR(B597=6,B597=7),0,IF(NOT(E597),IF(A597&lt;=$A$1,HLOOKUP(B597,Ouderschapsverlof!$S$28:$W$30,3,FALSE),0),0))</f>
        <v>0</v>
      </c>
      <c r="H597" s="7">
        <f t="shared" si="192"/>
        <v>0</v>
      </c>
      <c r="L597" s="2">
        <f t="shared" si="207"/>
        <v>595</v>
      </c>
      <c r="M597">
        <f t="shared" si="193"/>
        <v>6</v>
      </c>
      <c r="N597" s="2">
        <f t="shared" si="194"/>
        <v>367</v>
      </c>
      <c r="O597" s="2">
        <f t="shared" si="195"/>
        <v>367</v>
      </c>
      <c r="P597" s="6" t="b">
        <f t="shared" si="196"/>
        <v>1</v>
      </c>
      <c r="Q597" s="6">
        <f>IF(OR(M597=6,M597=7),0,IF(NOT(P597),0,IF(L597&lt;=$L$1,HLOOKUP(M597,Ouderschapsverlof!$S$40:$W$43,3,FALSE),0)))</f>
        <v>0</v>
      </c>
      <c r="R597" s="6">
        <f>IF(OR(M597=6,M597=7),0,IF(NOT(P597),IF(L597&lt;=$L$1,HLOOKUP(M597,Ouderschapsverlof!$S$40:$W$43,3,FALSE),0),0))</f>
        <v>0</v>
      </c>
      <c r="T597" s="2">
        <f t="shared" si="208"/>
        <v>595</v>
      </c>
      <c r="U597">
        <f t="shared" si="197"/>
        <v>6</v>
      </c>
      <c r="V597" s="2">
        <f t="shared" si="198"/>
        <v>367</v>
      </c>
      <c r="W597" s="2">
        <f t="shared" si="199"/>
        <v>367</v>
      </c>
      <c r="X597" s="6" t="b">
        <f t="shared" si="200"/>
        <v>1</v>
      </c>
      <c r="Y597" s="6">
        <f>IF(OR(U597=6,U597=7),0,IF(NOT(X597),0,IF(T597&lt;=$T$1,HLOOKUP(U597,Ouderschapsverlof!$S$55:$W$57,3,FALSE),0)))</f>
        <v>0</v>
      </c>
      <c r="Z597" s="6">
        <f>IF(OR(U597=6,U597=7),0,IF(NOT(X597),IF(T597&lt;=$T$1,HLOOKUP(U597,Ouderschapsverlof!$S$55:$W$57,3,FALSE),0),0))</f>
        <v>0</v>
      </c>
      <c r="AB597" s="2">
        <f t="shared" si="209"/>
        <v>595</v>
      </c>
      <c r="AC597">
        <f t="shared" si="201"/>
        <v>6</v>
      </c>
      <c r="AD597" s="2">
        <f t="shared" si="202"/>
        <v>367</v>
      </c>
      <c r="AE597" s="2">
        <f t="shared" si="203"/>
        <v>367</v>
      </c>
      <c r="AF597" s="6" t="b">
        <f t="shared" si="204"/>
        <v>1</v>
      </c>
      <c r="AG597" s="6">
        <f>IF(OR(AC597=6,AC597=7),0,IF(NOT(AF597),0,IF(AB597&lt;=$AB$1,HLOOKUP(AC597,Ouderschapsverlof!$S$67:$W$69,3,FALSE),0)))</f>
        <v>0</v>
      </c>
      <c r="AH597" s="6">
        <f>IF(OR(AC597=6,AC597=7),0,IF(NOT(AF597),IF(AB597&lt;=$AB$1,HLOOKUP(AC597,Ouderschapsverlof!$S$67:$W$69,3,FALSE),0),0))</f>
        <v>0</v>
      </c>
    </row>
    <row r="598" spans="1:34" x14ac:dyDescent="0.3">
      <c r="A598" s="2">
        <f t="shared" si="205"/>
        <v>596</v>
      </c>
      <c r="B598">
        <f t="shared" si="206"/>
        <v>7</v>
      </c>
      <c r="C598" s="2">
        <f t="shared" si="189"/>
        <v>367</v>
      </c>
      <c r="D598" s="2">
        <f t="shared" si="190"/>
        <v>367</v>
      </c>
      <c r="E598" s="6" t="b">
        <f t="shared" si="191"/>
        <v>1</v>
      </c>
      <c r="F598" s="6">
        <f>IF(OR(B598=6,B598=7),0,IF(NOT(E598),0,IF(A598&lt;=$A$1,HLOOKUP(B598,Ouderschapsverlof!$S$28:$W$30,3,FALSE),0)))</f>
        <v>0</v>
      </c>
      <c r="G598" s="6">
        <f>IF(OR(B598=6,B598=7),0,IF(NOT(E598),IF(A598&lt;=$A$1,HLOOKUP(B598,Ouderschapsverlof!$S$28:$W$30,3,FALSE),0),0))</f>
        <v>0</v>
      </c>
      <c r="H598" s="7">
        <f t="shared" si="192"/>
        <v>0</v>
      </c>
      <c r="L598" s="2">
        <f t="shared" si="207"/>
        <v>596</v>
      </c>
      <c r="M598">
        <f t="shared" si="193"/>
        <v>7</v>
      </c>
      <c r="N598" s="2">
        <f t="shared" si="194"/>
        <v>367</v>
      </c>
      <c r="O598" s="2">
        <f t="shared" si="195"/>
        <v>367</v>
      </c>
      <c r="P598" s="6" t="b">
        <f t="shared" si="196"/>
        <v>1</v>
      </c>
      <c r="Q598" s="6">
        <f>IF(OR(M598=6,M598=7),0,IF(NOT(P598),0,IF(L598&lt;=$L$1,HLOOKUP(M598,Ouderschapsverlof!$S$40:$W$43,3,FALSE),0)))</f>
        <v>0</v>
      </c>
      <c r="R598" s="6">
        <f>IF(OR(M598=6,M598=7),0,IF(NOT(P598),IF(L598&lt;=$L$1,HLOOKUP(M598,Ouderschapsverlof!$S$40:$W$43,3,FALSE),0),0))</f>
        <v>0</v>
      </c>
      <c r="T598" s="2">
        <f t="shared" si="208"/>
        <v>596</v>
      </c>
      <c r="U598">
        <f t="shared" si="197"/>
        <v>7</v>
      </c>
      <c r="V598" s="2">
        <f t="shared" si="198"/>
        <v>367</v>
      </c>
      <c r="W598" s="2">
        <f t="shared" si="199"/>
        <v>367</v>
      </c>
      <c r="X598" s="6" t="b">
        <f t="shared" si="200"/>
        <v>1</v>
      </c>
      <c r="Y598" s="6">
        <f>IF(OR(U598=6,U598=7),0,IF(NOT(X598),0,IF(T598&lt;=$T$1,HLOOKUP(U598,Ouderschapsverlof!$S$55:$W$57,3,FALSE),0)))</f>
        <v>0</v>
      </c>
      <c r="Z598" s="6">
        <f>IF(OR(U598=6,U598=7),0,IF(NOT(X598),IF(T598&lt;=$T$1,HLOOKUP(U598,Ouderschapsverlof!$S$55:$W$57,3,FALSE),0),0))</f>
        <v>0</v>
      </c>
      <c r="AB598" s="2">
        <f t="shared" si="209"/>
        <v>596</v>
      </c>
      <c r="AC598">
        <f t="shared" si="201"/>
        <v>7</v>
      </c>
      <c r="AD598" s="2">
        <f t="shared" si="202"/>
        <v>367</v>
      </c>
      <c r="AE598" s="2">
        <f t="shared" si="203"/>
        <v>367</v>
      </c>
      <c r="AF598" s="6" t="b">
        <f t="shared" si="204"/>
        <v>1</v>
      </c>
      <c r="AG598" s="6">
        <f>IF(OR(AC598=6,AC598=7),0,IF(NOT(AF598),0,IF(AB598&lt;=$AB$1,HLOOKUP(AC598,Ouderschapsverlof!$S$67:$W$69,3,FALSE),0)))</f>
        <v>0</v>
      </c>
      <c r="AH598" s="6">
        <f>IF(OR(AC598=6,AC598=7),0,IF(NOT(AF598),IF(AB598&lt;=$AB$1,HLOOKUP(AC598,Ouderschapsverlof!$S$67:$W$69,3,FALSE),0),0))</f>
        <v>0</v>
      </c>
    </row>
    <row r="599" spans="1:34" x14ac:dyDescent="0.3">
      <c r="A599" s="2">
        <f t="shared" si="205"/>
        <v>597</v>
      </c>
      <c r="B599">
        <f t="shared" si="206"/>
        <v>1</v>
      </c>
      <c r="C599" s="2">
        <f t="shared" si="189"/>
        <v>367</v>
      </c>
      <c r="D599" s="2">
        <f t="shared" si="190"/>
        <v>367</v>
      </c>
      <c r="E599" s="6" t="b">
        <f t="shared" si="191"/>
        <v>1</v>
      </c>
      <c r="F599" s="6">
        <f>IF(OR(B599=6,B599=7),0,IF(NOT(E599),0,IF(A599&lt;=$A$1,HLOOKUP(B599,Ouderschapsverlof!$S$28:$W$30,3,FALSE),0)))</f>
        <v>0</v>
      </c>
      <c r="G599" s="6">
        <f>IF(OR(B599=6,B599=7),0,IF(NOT(E599),IF(A599&lt;=$A$1,HLOOKUP(B599,Ouderschapsverlof!$S$28:$W$30,3,FALSE),0),0))</f>
        <v>0</v>
      </c>
      <c r="H599" s="7">
        <f t="shared" si="192"/>
        <v>0</v>
      </c>
      <c r="L599" s="2">
        <f t="shared" si="207"/>
        <v>597</v>
      </c>
      <c r="M599">
        <f t="shared" si="193"/>
        <v>1</v>
      </c>
      <c r="N599" s="2">
        <f t="shared" si="194"/>
        <v>367</v>
      </c>
      <c r="O599" s="2">
        <f t="shared" si="195"/>
        <v>367</v>
      </c>
      <c r="P599" s="6" t="b">
        <f t="shared" si="196"/>
        <v>1</v>
      </c>
      <c r="Q599" s="6">
        <f>IF(OR(M599=6,M599=7),0,IF(NOT(P599),0,IF(L599&lt;=$L$1,HLOOKUP(M599,Ouderschapsverlof!$S$40:$W$43,3,FALSE),0)))</f>
        <v>0</v>
      </c>
      <c r="R599" s="6">
        <f>IF(OR(M599=6,M599=7),0,IF(NOT(P599),IF(L599&lt;=$L$1,HLOOKUP(M599,Ouderschapsverlof!$S$40:$W$43,3,FALSE),0),0))</f>
        <v>0</v>
      </c>
      <c r="T599" s="2">
        <f t="shared" si="208"/>
        <v>597</v>
      </c>
      <c r="U599">
        <f t="shared" si="197"/>
        <v>1</v>
      </c>
      <c r="V599" s="2">
        <f t="shared" si="198"/>
        <v>367</v>
      </c>
      <c r="W599" s="2">
        <f t="shared" si="199"/>
        <v>367</v>
      </c>
      <c r="X599" s="6" t="b">
        <f t="shared" si="200"/>
        <v>1</v>
      </c>
      <c r="Y599" s="6">
        <f>IF(OR(U599=6,U599=7),0,IF(NOT(X599),0,IF(T599&lt;=$T$1,HLOOKUP(U599,Ouderschapsverlof!$S$55:$W$57,3,FALSE),0)))</f>
        <v>0</v>
      </c>
      <c r="Z599" s="6">
        <f>IF(OR(U599=6,U599=7),0,IF(NOT(X599),IF(T599&lt;=$T$1,HLOOKUP(U599,Ouderschapsverlof!$S$55:$W$57,3,FALSE),0),0))</f>
        <v>0</v>
      </c>
      <c r="AB599" s="2">
        <f t="shared" si="209"/>
        <v>597</v>
      </c>
      <c r="AC599">
        <f t="shared" si="201"/>
        <v>1</v>
      </c>
      <c r="AD599" s="2">
        <f t="shared" si="202"/>
        <v>367</v>
      </c>
      <c r="AE599" s="2">
        <f t="shared" si="203"/>
        <v>367</v>
      </c>
      <c r="AF599" s="6" t="b">
        <f t="shared" si="204"/>
        <v>1</v>
      </c>
      <c r="AG599" s="6">
        <f>IF(OR(AC599=6,AC599=7),0,IF(NOT(AF599),0,IF(AB599&lt;=$AB$1,HLOOKUP(AC599,Ouderschapsverlof!$S$67:$W$69,3,FALSE),0)))</f>
        <v>0</v>
      </c>
      <c r="AH599" s="6">
        <f>IF(OR(AC599=6,AC599=7),0,IF(NOT(AF599),IF(AB599&lt;=$AB$1,HLOOKUP(AC599,Ouderschapsverlof!$S$67:$W$69,3,FALSE),0),0))</f>
        <v>0</v>
      </c>
    </row>
    <row r="600" spans="1:34" x14ac:dyDescent="0.3">
      <c r="A600" s="2">
        <f t="shared" si="205"/>
        <v>598</v>
      </c>
      <c r="B600">
        <f t="shared" si="206"/>
        <v>2</v>
      </c>
      <c r="C600" s="2">
        <f t="shared" si="189"/>
        <v>367</v>
      </c>
      <c r="D600" s="2">
        <f t="shared" si="190"/>
        <v>367</v>
      </c>
      <c r="E600" s="6" t="b">
        <f t="shared" si="191"/>
        <v>1</v>
      </c>
      <c r="F600" s="6">
        <f>IF(OR(B600=6,B600=7),0,IF(NOT(E600),0,IF(A600&lt;=$A$1,HLOOKUP(B600,Ouderschapsverlof!$S$28:$W$30,3,FALSE),0)))</f>
        <v>0</v>
      </c>
      <c r="G600" s="6">
        <f>IF(OR(B600=6,B600=7),0,IF(NOT(E600),IF(A600&lt;=$A$1,HLOOKUP(B600,Ouderschapsverlof!$S$28:$W$30,3,FALSE),0),0))</f>
        <v>0</v>
      </c>
      <c r="H600" s="7">
        <f t="shared" si="192"/>
        <v>0</v>
      </c>
      <c r="L600" s="2">
        <f t="shared" si="207"/>
        <v>598</v>
      </c>
      <c r="M600">
        <f t="shared" si="193"/>
        <v>2</v>
      </c>
      <c r="N600" s="2">
        <f t="shared" si="194"/>
        <v>367</v>
      </c>
      <c r="O600" s="2">
        <f t="shared" si="195"/>
        <v>367</v>
      </c>
      <c r="P600" s="6" t="b">
        <f t="shared" si="196"/>
        <v>1</v>
      </c>
      <c r="Q600" s="6">
        <f>IF(OR(M600=6,M600=7),0,IF(NOT(P600),0,IF(L600&lt;=$L$1,HLOOKUP(M600,Ouderschapsverlof!$S$40:$W$43,3,FALSE),0)))</f>
        <v>0</v>
      </c>
      <c r="R600" s="6">
        <f>IF(OR(M600=6,M600=7),0,IF(NOT(P600),IF(L600&lt;=$L$1,HLOOKUP(M600,Ouderschapsverlof!$S$40:$W$43,3,FALSE),0),0))</f>
        <v>0</v>
      </c>
      <c r="T600" s="2">
        <f t="shared" si="208"/>
        <v>598</v>
      </c>
      <c r="U600">
        <f t="shared" si="197"/>
        <v>2</v>
      </c>
      <c r="V600" s="2">
        <f t="shared" si="198"/>
        <v>367</v>
      </c>
      <c r="W600" s="2">
        <f t="shared" si="199"/>
        <v>367</v>
      </c>
      <c r="X600" s="6" t="b">
        <f t="shared" si="200"/>
        <v>1</v>
      </c>
      <c r="Y600" s="6">
        <f>IF(OR(U600=6,U600=7),0,IF(NOT(X600),0,IF(T600&lt;=$T$1,HLOOKUP(U600,Ouderschapsverlof!$S$55:$W$57,3,FALSE),0)))</f>
        <v>0</v>
      </c>
      <c r="Z600" s="6">
        <f>IF(OR(U600=6,U600=7),0,IF(NOT(X600),IF(T600&lt;=$T$1,HLOOKUP(U600,Ouderschapsverlof!$S$55:$W$57,3,FALSE),0),0))</f>
        <v>0</v>
      </c>
      <c r="AB600" s="2">
        <f t="shared" si="209"/>
        <v>598</v>
      </c>
      <c r="AC600">
        <f t="shared" si="201"/>
        <v>2</v>
      </c>
      <c r="AD600" s="2">
        <f t="shared" si="202"/>
        <v>367</v>
      </c>
      <c r="AE600" s="2">
        <f t="shared" si="203"/>
        <v>367</v>
      </c>
      <c r="AF600" s="6" t="b">
        <f t="shared" si="204"/>
        <v>1</v>
      </c>
      <c r="AG600" s="6">
        <f>IF(OR(AC600=6,AC600=7),0,IF(NOT(AF600),0,IF(AB600&lt;=$AB$1,HLOOKUP(AC600,Ouderschapsverlof!$S$67:$W$69,3,FALSE),0)))</f>
        <v>0</v>
      </c>
      <c r="AH600" s="6">
        <f>IF(OR(AC600=6,AC600=7),0,IF(NOT(AF600),IF(AB600&lt;=$AB$1,HLOOKUP(AC600,Ouderschapsverlof!$S$67:$W$69,3,FALSE),0),0))</f>
        <v>0</v>
      </c>
    </row>
    <row r="601" spans="1:34" x14ac:dyDescent="0.3">
      <c r="A601" s="2">
        <f t="shared" si="205"/>
        <v>599</v>
      </c>
      <c r="B601">
        <f t="shared" si="206"/>
        <v>3</v>
      </c>
      <c r="C601" s="2">
        <f t="shared" si="189"/>
        <v>367</v>
      </c>
      <c r="D601" s="2">
        <f t="shared" si="190"/>
        <v>367</v>
      </c>
      <c r="E601" s="6" t="b">
        <f t="shared" si="191"/>
        <v>1</v>
      </c>
      <c r="F601" s="6">
        <f>IF(OR(B601=6,B601=7),0,IF(NOT(E601),0,IF(A601&lt;=$A$1,HLOOKUP(B601,Ouderschapsverlof!$S$28:$W$30,3,FALSE),0)))</f>
        <v>0</v>
      </c>
      <c r="G601" s="6">
        <f>IF(OR(B601=6,B601=7),0,IF(NOT(E601),IF(A601&lt;=$A$1,HLOOKUP(B601,Ouderschapsverlof!$S$28:$W$30,3,FALSE),0),0))</f>
        <v>0</v>
      </c>
      <c r="H601" s="7">
        <f t="shared" si="192"/>
        <v>0</v>
      </c>
      <c r="L601" s="2">
        <f t="shared" si="207"/>
        <v>599</v>
      </c>
      <c r="M601">
        <f t="shared" si="193"/>
        <v>3</v>
      </c>
      <c r="N601" s="2">
        <f t="shared" si="194"/>
        <v>367</v>
      </c>
      <c r="O601" s="2">
        <f t="shared" si="195"/>
        <v>367</v>
      </c>
      <c r="P601" s="6" t="b">
        <f t="shared" si="196"/>
        <v>1</v>
      </c>
      <c r="Q601" s="6">
        <f>IF(OR(M601=6,M601=7),0,IF(NOT(P601),0,IF(L601&lt;=$L$1,HLOOKUP(M601,Ouderschapsverlof!$S$40:$W$43,3,FALSE),0)))</f>
        <v>0</v>
      </c>
      <c r="R601" s="6">
        <f>IF(OR(M601=6,M601=7),0,IF(NOT(P601),IF(L601&lt;=$L$1,HLOOKUP(M601,Ouderschapsverlof!$S$40:$W$43,3,FALSE),0),0))</f>
        <v>0</v>
      </c>
      <c r="T601" s="2">
        <f t="shared" si="208"/>
        <v>599</v>
      </c>
      <c r="U601">
        <f t="shared" si="197"/>
        <v>3</v>
      </c>
      <c r="V601" s="2">
        <f t="shared" si="198"/>
        <v>367</v>
      </c>
      <c r="W601" s="2">
        <f t="shared" si="199"/>
        <v>367</v>
      </c>
      <c r="X601" s="6" t="b">
        <f t="shared" si="200"/>
        <v>1</v>
      </c>
      <c r="Y601" s="6">
        <f>IF(OR(U601=6,U601=7),0,IF(NOT(X601),0,IF(T601&lt;=$T$1,HLOOKUP(U601,Ouderschapsverlof!$S$55:$W$57,3,FALSE),0)))</f>
        <v>0</v>
      </c>
      <c r="Z601" s="6">
        <f>IF(OR(U601=6,U601=7),0,IF(NOT(X601),IF(T601&lt;=$T$1,HLOOKUP(U601,Ouderschapsverlof!$S$55:$W$57,3,FALSE),0),0))</f>
        <v>0</v>
      </c>
      <c r="AB601" s="2">
        <f t="shared" si="209"/>
        <v>599</v>
      </c>
      <c r="AC601">
        <f t="shared" si="201"/>
        <v>3</v>
      </c>
      <c r="AD601" s="2">
        <f t="shared" si="202"/>
        <v>367</v>
      </c>
      <c r="AE601" s="2">
        <f t="shared" si="203"/>
        <v>367</v>
      </c>
      <c r="AF601" s="6" t="b">
        <f t="shared" si="204"/>
        <v>1</v>
      </c>
      <c r="AG601" s="6">
        <f>IF(OR(AC601=6,AC601=7),0,IF(NOT(AF601),0,IF(AB601&lt;=$AB$1,HLOOKUP(AC601,Ouderschapsverlof!$S$67:$W$69,3,FALSE),0)))</f>
        <v>0</v>
      </c>
      <c r="AH601" s="6">
        <f>IF(OR(AC601=6,AC601=7),0,IF(NOT(AF601),IF(AB601&lt;=$AB$1,HLOOKUP(AC601,Ouderschapsverlof!$S$67:$W$69,3,FALSE),0),0))</f>
        <v>0</v>
      </c>
    </row>
    <row r="602" spans="1:34" x14ac:dyDescent="0.3">
      <c r="A602" s="2">
        <f t="shared" si="205"/>
        <v>600</v>
      </c>
      <c r="B602">
        <f t="shared" si="206"/>
        <v>4</v>
      </c>
      <c r="C602" s="2">
        <f t="shared" si="189"/>
        <v>367</v>
      </c>
      <c r="D602" s="2">
        <f t="shared" si="190"/>
        <v>367</v>
      </c>
      <c r="E602" s="6" t="b">
        <f t="shared" si="191"/>
        <v>1</v>
      </c>
      <c r="F602" s="6">
        <f>IF(OR(B602=6,B602=7),0,IF(NOT(E602),0,IF(A602&lt;=$A$1,HLOOKUP(B602,Ouderschapsverlof!$S$28:$W$30,3,FALSE),0)))</f>
        <v>0</v>
      </c>
      <c r="G602" s="6">
        <f>IF(OR(B602=6,B602=7),0,IF(NOT(E602),IF(A602&lt;=$A$1,HLOOKUP(B602,Ouderschapsverlof!$S$28:$W$30,3,FALSE),0),0))</f>
        <v>0</v>
      </c>
      <c r="H602" s="7">
        <f t="shared" si="192"/>
        <v>0</v>
      </c>
      <c r="L602" s="2">
        <f t="shared" si="207"/>
        <v>600</v>
      </c>
      <c r="M602">
        <f t="shared" si="193"/>
        <v>4</v>
      </c>
      <c r="N602" s="2">
        <f t="shared" si="194"/>
        <v>367</v>
      </c>
      <c r="O602" s="2">
        <f t="shared" si="195"/>
        <v>367</v>
      </c>
      <c r="P602" s="6" t="b">
        <f t="shared" si="196"/>
        <v>1</v>
      </c>
      <c r="Q602" s="6">
        <f>IF(OR(M602=6,M602=7),0,IF(NOT(P602),0,IF(L602&lt;=$L$1,HLOOKUP(M602,Ouderschapsverlof!$S$40:$W$43,3,FALSE),0)))</f>
        <v>0</v>
      </c>
      <c r="R602" s="6">
        <f>IF(OR(M602=6,M602=7),0,IF(NOT(P602),IF(L602&lt;=$L$1,HLOOKUP(M602,Ouderschapsverlof!$S$40:$W$43,3,FALSE),0),0))</f>
        <v>0</v>
      </c>
      <c r="T602" s="2">
        <f t="shared" si="208"/>
        <v>600</v>
      </c>
      <c r="U602">
        <f t="shared" si="197"/>
        <v>4</v>
      </c>
      <c r="V602" s="2">
        <f t="shared" si="198"/>
        <v>367</v>
      </c>
      <c r="W602" s="2">
        <f t="shared" si="199"/>
        <v>367</v>
      </c>
      <c r="X602" s="6" t="b">
        <f t="shared" si="200"/>
        <v>1</v>
      </c>
      <c r="Y602" s="6">
        <f>IF(OR(U602=6,U602=7),0,IF(NOT(X602),0,IF(T602&lt;=$T$1,HLOOKUP(U602,Ouderschapsverlof!$S$55:$W$57,3,FALSE),0)))</f>
        <v>0</v>
      </c>
      <c r="Z602" s="6">
        <f>IF(OR(U602=6,U602=7),0,IF(NOT(X602),IF(T602&lt;=$T$1,HLOOKUP(U602,Ouderschapsverlof!$S$55:$W$57,3,FALSE),0),0))</f>
        <v>0</v>
      </c>
      <c r="AB602" s="2">
        <f t="shared" si="209"/>
        <v>600</v>
      </c>
      <c r="AC602">
        <f t="shared" si="201"/>
        <v>4</v>
      </c>
      <c r="AD602" s="2">
        <f t="shared" si="202"/>
        <v>367</v>
      </c>
      <c r="AE602" s="2">
        <f t="shared" si="203"/>
        <v>367</v>
      </c>
      <c r="AF602" s="6" t="b">
        <f t="shared" si="204"/>
        <v>1</v>
      </c>
      <c r="AG602" s="6">
        <f>IF(OR(AC602=6,AC602=7),0,IF(NOT(AF602),0,IF(AB602&lt;=$AB$1,HLOOKUP(AC602,Ouderschapsverlof!$S$67:$W$69,3,FALSE),0)))</f>
        <v>0</v>
      </c>
      <c r="AH602" s="6">
        <f>IF(OR(AC602=6,AC602=7),0,IF(NOT(AF602),IF(AB602&lt;=$AB$1,HLOOKUP(AC602,Ouderschapsverlof!$S$67:$W$69,3,FALSE),0),0))</f>
        <v>0</v>
      </c>
    </row>
    <row r="603" spans="1:34" x14ac:dyDescent="0.3">
      <c r="A603" s="2">
        <f t="shared" si="205"/>
        <v>601</v>
      </c>
      <c r="B603">
        <f t="shared" si="206"/>
        <v>5</v>
      </c>
      <c r="C603" s="2">
        <f t="shared" si="189"/>
        <v>367</v>
      </c>
      <c r="D603" s="2">
        <f t="shared" si="190"/>
        <v>367</v>
      </c>
      <c r="E603" s="6" t="b">
        <f t="shared" si="191"/>
        <v>1</v>
      </c>
      <c r="F603" s="6">
        <f>IF(OR(B603=6,B603=7),0,IF(NOT(E603),0,IF(A603&lt;=$A$1,HLOOKUP(B603,Ouderschapsverlof!$S$28:$W$30,3,FALSE),0)))</f>
        <v>0</v>
      </c>
      <c r="G603" s="6">
        <f>IF(OR(B603=6,B603=7),0,IF(NOT(E603),IF(A603&lt;=$A$1,HLOOKUP(B603,Ouderschapsverlof!$S$28:$W$30,3,FALSE),0),0))</f>
        <v>0</v>
      </c>
      <c r="H603" s="7">
        <f t="shared" si="192"/>
        <v>0</v>
      </c>
      <c r="L603" s="2">
        <f t="shared" si="207"/>
        <v>601</v>
      </c>
      <c r="M603">
        <f t="shared" si="193"/>
        <v>5</v>
      </c>
      <c r="N603" s="2">
        <f t="shared" si="194"/>
        <v>367</v>
      </c>
      <c r="O603" s="2">
        <f t="shared" si="195"/>
        <v>367</v>
      </c>
      <c r="P603" s="6" t="b">
        <f t="shared" si="196"/>
        <v>1</v>
      </c>
      <c r="Q603" s="6">
        <f>IF(OR(M603=6,M603=7),0,IF(NOT(P603),0,IF(L603&lt;=$L$1,HLOOKUP(M603,Ouderschapsverlof!$S$40:$W$43,3,FALSE),0)))</f>
        <v>0</v>
      </c>
      <c r="R603" s="6">
        <f>IF(OR(M603=6,M603=7),0,IF(NOT(P603),IF(L603&lt;=$L$1,HLOOKUP(M603,Ouderschapsverlof!$S$40:$W$43,3,FALSE),0),0))</f>
        <v>0</v>
      </c>
      <c r="T603" s="2">
        <f t="shared" si="208"/>
        <v>601</v>
      </c>
      <c r="U603">
        <f t="shared" si="197"/>
        <v>5</v>
      </c>
      <c r="V603" s="2">
        <f t="shared" si="198"/>
        <v>367</v>
      </c>
      <c r="W603" s="2">
        <f t="shared" si="199"/>
        <v>367</v>
      </c>
      <c r="X603" s="6" t="b">
        <f t="shared" si="200"/>
        <v>1</v>
      </c>
      <c r="Y603" s="6">
        <f>IF(OR(U603=6,U603=7),0,IF(NOT(X603),0,IF(T603&lt;=$T$1,HLOOKUP(U603,Ouderschapsverlof!$S$55:$W$57,3,FALSE),0)))</f>
        <v>0</v>
      </c>
      <c r="Z603" s="6">
        <f>IF(OR(U603=6,U603=7),0,IF(NOT(X603),IF(T603&lt;=$T$1,HLOOKUP(U603,Ouderschapsverlof!$S$55:$W$57,3,FALSE),0),0))</f>
        <v>0</v>
      </c>
      <c r="AB603" s="2">
        <f t="shared" si="209"/>
        <v>601</v>
      </c>
      <c r="AC603">
        <f t="shared" si="201"/>
        <v>5</v>
      </c>
      <c r="AD603" s="2">
        <f t="shared" si="202"/>
        <v>367</v>
      </c>
      <c r="AE603" s="2">
        <f t="shared" si="203"/>
        <v>367</v>
      </c>
      <c r="AF603" s="6" t="b">
        <f t="shared" si="204"/>
        <v>1</v>
      </c>
      <c r="AG603" s="6">
        <f>IF(OR(AC603=6,AC603=7),0,IF(NOT(AF603),0,IF(AB603&lt;=$AB$1,HLOOKUP(AC603,Ouderschapsverlof!$S$67:$W$69,3,FALSE),0)))</f>
        <v>0</v>
      </c>
      <c r="AH603" s="6">
        <f>IF(OR(AC603=6,AC603=7),0,IF(NOT(AF603),IF(AB603&lt;=$AB$1,HLOOKUP(AC603,Ouderschapsverlof!$S$67:$W$69,3,FALSE),0),0))</f>
        <v>0</v>
      </c>
    </row>
    <row r="604" spans="1:34" x14ac:dyDescent="0.3">
      <c r="A604" s="2">
        <f t="shared" si="205"/>
        <v>602</v>
      </c>
      <c r="B604">
        <f t="shared" si="206"/>
        <v>6</v>
      </c>
      <c r="C604" s="2">
        <f t="shared" si="189"/>
        <v>367</v>
      </c>
      <c r="D604" s="2">
        <f t="shared" si="190"/>
        <v>367</v>
      </c>
      <c r="E604" s="6" t="b">
        <f t="shared" si="191"/>
        <v>1</v>
      </c>
      <c r="F604" s="6">
        <f>IF(OR(B604=6,B604=7),0,IF(NOT(E604),0,IF(A604&lt;=$A$1,HLOOKUP(B604,Ouderschapsverlof!$S$28:$W$30,3,FALSE),0)))</f>
        <v>0</v>
      </c>
      <c r="G604" s="6">
        <f>IF(OR(B604=6,B604=7),0,IF(NOT(E604),IF(A604&lt;=$A$1,HLOOKUP(B604,Ouderschapsverlof!$S$28:$W$30,3,FALSE),0),0))</f>
        <v>0</v>
      </c>
      <c r="H604" s="7">
        <f t="shared" si="192"/>
        <v>0</v>
      </c>
      <c r="L604" s="2">
        <f t="shared" si="207"/>
        <v>602</v>
      </c>
      <c r="M604">
        <f t="shared" si="193"/>
        <v>6</v>
      </c>
      <c r="N604" s="2">
        <f t="shared" si="194"/>
        <v>367</v>
      </c>
      <c r="O604" s="2">
        <f t="shared" si="195"/>
        <v>367</v>
      </c>
      <c r="P604" s="6" t="b">
        <f t="shared" si="196"/>
        <v>1</v>
      </c>
      <c r="Q604" s="6">
        <f>IF(OR(M604=6,M604=7),0,IF(NOT(P604),0,IF(L604&lt;=$L$1,HLOOKUP(M604,Ouderschapsverlof!$S$40:$W$43,3,FALSE),0)))</f>
        <v>0</v>
      </c>
      <c r="R604" s="6">
        <f>IF(OR(M604=6,M604=7),0,IF(NOT(P604),IF(L604&lt;=$L$1,HLOOKUP(M604,Ouderschapsverlof!$S$40:$W$43,3,FALSE),0),0))</f>
        <v>0</v>
      </c>
      <c r="T604" s="2">
        <f t="shared" si="208"/>
        <v>602</v>
      </c>
      <c r="U604">
        <f t="shared" si="197"/>
        <v>6</v>
      </c>
      <c r="V604" s="2">
        <f t="shared" si="198"/>
        <v>367</v>
      </c>
      <c r="W604" s="2">
        <f t="shared" si="199"/>
        <v>367</v>
      </c>
      <c r="X604" s="6" t="b">
        <f t="shared" si="200"/>
        <v>1</v>
      </c>
      <c r="Y604" s="6">
        <f>IF(OR(U604=6,U604=7),0,IF(NOT(X604),0,IF(T604&lt;=$T$1,HLOOKUP(U604,Ouderschapsverlof!$S$55:$W$57,3,FALSE),0)))</f>
        <v>0</v>
      </c>
      <c r="Z604" s="6">
        <f>IF(OR(U604=6,U604=7),0,IF(NOT(X604),IF(T604&lt;=$T$1,HLOOKUP(U604,Ouderschapsverlof!$S$55:$W$57,3,FALSE),0),0))</f>
        <v>0</v>
      </c>
      <c r="AB604" s="2">
        <f t="shared" si="209"/>
        <v>602</v>
      </c>
      <c r="AC604">
        <f t="shared" si="201"/>
        <v>6</v>
      </c>
      <c r="AD604" s="2">
        <f t="shared" si="202"/>
        <v>367</v>
      </c>
      <c r="AE604" s="2">
        <f t="shared" si="203"/>
        <v>367</v>
      </c>
      <c r="AF604" s="6" t="b">
        <f t="shared" si="204"/>
        <v>1</v>
      </c>
      <c r="AG604" s="6">
        <f>IF(OR(AC604=6,AC604=7),0,IF(NOT(AF604),0,IF(AB604&lt;=$AB$1,HLOOKUP(AC604,Ouderschapsverlof!$S$67:$W$69,3,FALSE),0)))</f>
        <v>0</v>
      </c>
      <c r="AH604" s="6">
        <f>IF(OR(AC604=6,AC604=7),0,IF(NOT(AF604),IF(AB604&lt;=$AB$1,HLOOKUP(AC604,Ouderschapsverlof!$S$67:$W$69,3,FALSE),0),0))</f>
        <v>0</v>
      </c>
    </row>
    <row r="605" spans="1:34" x14ac:dyDescent="0.3">
      <c r="A605" s="2">
        <f t="shared" si="205"/>
        <v>603</v>
      </c>
      <c r="B605">
        <f t="shared" si="206"/>
        <v>7</v>
      </c>
      <c r="C605" s="2">
        <f t="shared" si="189"/>
        <v>367</v>
      </c>
      <c r="D605" s="2">
        <f t="shared" si="190"/>
        <v>367</v>
      </c>
      <c r="E605" s="6" t="b">
        <f t="shared" si="191"/>
        <v>1</v>
      </c>
      <c r="F605" s="6">
        <f>IF(OR(B605=6,B605=7),0,IF(NOT(E605),0,IF(A605&lt;=$A$1,HLOOKUP(B605,Ouderschapsverlof!$S$28:$W$30,3,FALSE),0)))</f>
        <v>0</v>
      </c>
      <c r="G605" s="6">
        <f>IF(OR(B605=6,B605=7),0,IF(NOT(E605),IF(A605&lt;=$A$1,HLOOKUP(B605,Ouderschapsverlof!$S$28:$W$30,3,FALSE),0),0))</f>
        <v>0</v>
      </c>
      <c r="H605" s="7">
        <f t="shared" si="192"/>
        <v>0</v>
      </c>
      <c r="L605" s="2">
        <f t="shared" si="207"/>
        <v>603</v>
      </c>
      <c r="M605">
        <f t="shared" si="193"/>
        <v>7</v>
      </c>
      <c r="N605" s="2">
        <f t="shared" si="194"/>
        <v>367</v>
      </c>
      <c r="O605" s="2">
        <f t="shared" si="195"/>
        <v>367</v>
      </c>
      <c r="P605" s="6" t="b">
        <f t="shared" si="196"/>
        <v>1</v>
      </c>
      <c r="Q605" s="6">
        <f>IF(OR(M605=6,M605=7),0,IF(NOT(P605),0,IF(L605&lt;=$L$1,HLOOKUP(M605,Ouderschapsverlof!$S$40:$W$43,3,FALSE),0)))</f>
        <v>0</v>
      </c>
      <c r="R605" s="6">
        <f>IF(OR(M605=6,M605=7),0,IF(NOT(P605),IF(L605&lt;=$L$1,HLOOKUP(M605,Ouderschapsverlof!$S$40:$W$43,3,FALSE),0),0))</f>
        <v>0</v>
      </c>
      <c r="T605" s="2">
        <f t="shared" si="208"/>
        <v>603</v>
      </c>
      <c r="U605">
        <f t="shared" si="197"/>
        <v>7</v>
      </c>
      <c r="V605" s="2">
        <f t="shared" si="198"/>
        <v>367</v>
      </c>
      <c r="W605" s="2">
        <f t="shared" si="199"/>
        <v>367</v>
      </c>
      <c r="X605" s="6" t="b">
        <f t="shared" si="200"/>
        <v>1</v>
      </c>
      <c r="Y605" s="6">
        <f>IF(OR(U605=6,U605=7),0,IF(NOT(X605),0,IF(T605&lt;=$T$1,HLOOKUP(U605,Ouderschapsverlof!$S$55:$W$57,3,FALSE),0)))</f>
        <v>0</v>
      </c>
      <c r="Z605" s="6">
        <f>IF(OR(U605=6,U605=7),0,IF(NOT(X605),IF(T605&lt;=$T$1,HLOOKUP(U605,Ouderschapsverlof!$S$55:$W$57,3,FALSE),0),0))</f>
        <v>0</v>
      </c>
      <c r="AB605" s="2">
        <f t="shared" si="209"/>
        <v>603</v>
      </c>
      <c r="AC605">
        <f t="shared" si="201"/>
        <v>7</v>
      </c>
      <c r="AD605" s="2">
        <f t="shared" si="202"/>
        <v>367</v>
      </c>
      <c r="AE605" s="2">
        <f t="shared" si="203"/>
        <v>367</v>
      </c>
      <c r="AF605" s="6" t="b">
        <f t="shared" si="204"/>
        <v>1</v>
      </c>
      <c r="AG605" s="6">
        <f>IF(OR(AC605=6,AC605=7),0,IF(NOT(AF605),0,IF(AB605&lt;=$AB$1,HLOOKUP(AC605,Ouderschapsverlof!$S$67:$W$69,3,FALSE),0)))</f>
        <v>0</v>
      </c>
      <c r="AH605" s="6">
        <f>IF(OR(AC605=6,AC605=7),0,IF(NOT(AF605),IF(AB605&lt;=$AB$1,HLOOKUP(AC605,Ouderschapsverlof!$S$67:$W$69,3,FALSE),0),0))</f>
        <v>0</v>
      </c>
    </row>
    <row r="606" spans="1:34" x14ac:dyDescent="0.3">
      <c r="A606" s="2">
        <f t="shared" si="205"/>
        <v>604</v>
      </c>
      <c r="B606">
        <f t="shared" si="206"/>
        <v>1</v>
      </c>
      <c r="C606" s="2">
        <f t="shared" si="189"/>
        <v>367</v>
      </c>
      <c r="D606" s="2">
        <f t="shared" si="190"/>
        <v>367</v>
      </c>
      <c r="E606" s="6" t="b">
        <f t="shared" si="191"/>
        <v>1</v>
      </c>
      <c r="F606" s="6">
        <f>IF(OR(B606=6,B606=7),0,IF(NOT(E606),0,IF(A606&lt;=$A$1,HLOOKUP(B606,Ouderschapsverlof!$S$28:$W$30,3,FALSE),0)))</f>
        <v>0</v>
      </c>
      <c r="G606" s="6">
        <f>IF(OR(B606=6,B606=7),0,IF(NOT(E606),IF(A606&lt;=$A$1,HLOOKUP(B606,Ouderschapsverlof!$S$28:$W$30,3,FALSE),0),0))</f>
        <v>0</v>
      </c>
      <c r="H606" s="7">
        <f t="shared" si="192"/>
        <v>0</v>
      </c>
      <c r="L606" s="2">
        <f t="shared" si="207"/>
        <v>604</v>
      </c>
      <c r="M606">
        <f t="shared" si="193"/>
        <v>1</v>
      </c>
      <c r="N606" s="2">
        <f t="shared" si="194"/>
        <v>367</v>
      </c>
      <c r="O606" s="2">
        <f t="shared" si="195"/>
        <v>367</v>
      </c>
      <c r="P606" s="6" t="b">
        <f t="shared" si="196"/>
        <v>1</v>
      </c>
      <c r="Q606" s="6">
        <f>IF(OR(M606=6,M606=7),0,IF(NOT(P606),0,IF(L606&lt;=$L$1,HLOOKUP(M606,Ouderschapsverlof!$S$40:$W$43,3,FALSE),0)))</f>
        <v>0</v>
      </c>
      <c r="R606" s="6">
        <f>IF(OR(M606=6,M606=7),0,IF(NOT(P606),IF(L606&lt;=$L$1,HLOOKUP(M606,Ouderschapsverlof!$S$40:$W$43,3,FALSE),0),0))</f>
        <v>0</v>
      </c>
      <c r="T606" s="2">
        <f t="shared" si="208"/>
        <v>604</v>
      </c>
      <c r="U606">
        <f t="shared" si="197"/>
        <v>1</v>
      </c>
      <c r="V606" s="2">
        <f t="shared" si="198"/>
        <v>367</v>
      </c>
      <c r="W606" s="2">
        <f t="shared" si="199"/>
        <v>367</v>
      </c>
      <c r="X606" s="6" t="b">
        <f t="shared" si="200"/>
        <v>1</v>
      </c>
      <c r="Y606" s="6">
        <f>IF(OR(U606=6,U606=7),0,IF(NOT(X606),0,IF(T606&lt;=$T$1,HLOOKUP(U606,Ouderschapsverlof!$S$55:$W$57,3,FALSE),0)))</f>
        <v>0</v>
      </c>
      <c r="Z606" s="6">
        <f>IF(OR(U606=6,U606=7),0,IF(NOT(X606),IF(T606&lt;=$T$1,HLOOKUP(U606,Ouderschapsverlof!$S$55:$W$57,3,FALSE),0),0))</f>
        <v>0</v>
      </c>
      <c r="AB606" s="2">
        <f t="shared" si="209"/>
        <v>604</v>
      </c>
      <c r="AC606">
        <f t="shared" si="201"/>
        <v>1</v>
      </c>
      <c r="AD606" s="2">
        <f t="shared" si="202"/>
        <v>367</v>
      </c>
      <c r="AE606" s="2">
        <f t="shared" si="203"/>
        <v>367</v>
      </c>
      <c r="AF606" s="6" t="b">
        <f t="shared" si="204"/>
        <v>1</v>
      </c>
      <c r="AG606" s="6">
        <f>IF(OR(AC606=6,AC606=7),0,IF(NOT(AF606),0,IF(AB606&lt;=$AB$1,HLOOKUP(AC606,Ouderschapsverlof!$S$67:$W$69,3,FALSE),0)))</f>
        <v>0</v>
      </c>
      <c r="AH606" s="6">
        <f>IF(OR(AC606=6,AC606=7),0,IF(NOT(AF606),IF(AB606&lt;=$AB$1,HLOOKUP(AC606,Ouderschapsverlof!$S$67:$W$69,3,FALSE),0),0))</f>
        <v>0</v>
      </c>
    </row>
    <row r="607" spans="1:34" x14ac:dyDescent="0.3">
      <c r="A607" s="2">
        <f t="shared" si="205"/>
        <v>605</v>
      </c>
      <c r="B607">
        <f t="shared" si="206"/>
        <v>2</v>
      </c>
      <c r="C607" s="2">
        <f t="shared" si="189"/>
        <v>367</v>
      </c>
      <c r="D607" s="2">
        <f t="shared" si="190"/>
        <v>367</v>
      </c>
      <c r="E607" s="6" t="b">
        <f t="shared" si="191"/>
        <v>1</v>
      </c>
      <c r="F607" s="6">
        <f>IF(OR(B607=6,B607=7),0,IF(NOT(E607),0,IF(A607&lt;=$A$1,HLOOKUP(B607,Ouderschapsverlof!$S$28:$W$30,3,FALSE),0)))</f>
        <v>0</v>
      </c>
      <c r="G607" s="6">
        <f>IF(OR(B607=6,B607=7),0,IF(NOT(E607),IF(A607&lt;=$A$1,HLOOKUP(B607,Ouderschapsverlof!$S$28:$W$30,3,FALSE),0),0))</f>
        <v>0</v>
      </c>
      <c r="H607" s="7">
        <f t="shared" si="192"/>
        <v>0</v>
      </c>
      <c r="L607" s="2">
        <f t="shared" si="207"/>
        <v>605</v>
      </c>
      <c r="M607">
        <f t="shared" si="193"/>
        <v>2</v>
      </c>
      <c r="N607" s="2">
        <f t="shared" si="194"/>
        <v>367</v>
      </c>
      <c r="O607" s="2">
        <f t="shared" si="195"/>
        <v>367</v>
      </c>
      <c r="P607" s="6" t="b">
        <f t="shared" si="196"/>
        <v>1</v>
      </c>
      <c r="Q607" s="6">
        <f>IF(OR(M607=6,M607=7),0,IF(NOT(P607),0,IF(L607&lt;=$L$1,HLOOKUP(M607,Ouderschapsverlof!$S$40:$W$43,3,FALSE),0)))</f>
        <v>0</v>
      </c>
      <c r="R607" s="6">
        <f>IF(OR(M607=6,M607=7),0,IF(NOT(P607),IF(L607&lt;=$L$1,HLOOKUP(M607,Ouderschapsverlof!$S$40:$W$43,3,FALSE),0),0))</f>
        <v>0</v>
      </c>
      <c r="T607" s="2">
        <f t="shared" si="208"/>
        <v>605</v>
      </c>
      <c r="U607">
        <f t="shared" si="197"/>
        <v>2</v>
      </c>
      <c r="V607" s="2">
        <f t="shared" si="198"/>
        <v>367</v>
      </c>
      <c r="W607" s="2">
        <f t="shared" si="199"/>
        <v>367</v>
      </c>
      <c r="X607" s="6" t="b">
        <f t="shared" si="200"/>
        <v>1</v>
      </c>
      <c r="Y607" s="6">
        <f>IF(OR(U607=6,U607=7),0,IF(NOT(X607),0,IF(T607&lt;=$T$1,HLOOKUP(U607,Ouderschapsverlof!$S$55:$W$57,3,FALSE),0)))</f>
        <v>0</v>
      </c>
      <c r="Z607" s="6">
        <f>IF(OR(U607=6,U607=7),0,IF(NOT(X607),IF(T607&lt;=$T$1,HLOOKUP(U607,Ouderschapsverlof!$S$55:$W$57,3,FALSE),0),0))</f>
        <v>0</v>
      </c>
      <c r="AB607" s="2">
        <f t="shared" si="209"/>
        <v>605</v>
      </c>
      <c r="AC607">
        <f t="shared" si="201"/>
        <v>2</v>
      </c>
      <c r="AD607" s="2">
        <f t="shared" si="202"/>
        <v>367</v>
      </c>
      <c r="AE607" s="2">
        <f t="shared" si="203"/>
        <v>367</v>
      </c>
      <c r="AF607" s="6" t="b">
        <f t="shared" si="204"/>
        <v>1</v>
      </c>
      <c r="AG607" s="6">
        <f>IF(OR(AC607=6,AC607=7),0,IF(NOT(AF607),0,IF(AB607&lt;=$AB$1,HLOOKUP(AC607,Ouderschapsverlof!$S$67:$W$69,3,FALSE),0)))</f>
        <v>0</v>
      </c>
      <c r="AH607" s="6">
        <f>IF(OR(AC607=6,AC607=7),0,IF(NOT(AF607),IF(AB607&lt;=$AB$1,HLOOKUP(AC607,Ouderschapsverlof!$S$67:$W$69,3,FALSE),0),0))</f>
        <v>0</v>
      </c>
    </row>
    <row r="608" spans="1:34" x14ac:dyDescent="0.3">
      <c r="A608" s="2">
        <f t="shared" si="205"/>
        <v>606</v>
      </c>
      <c r="B608">
        <f t="shared" si="206"/>
        <v>3</v>
      </c>
      <c r="C608" s="2">
        <f t="shared" si="189"/>
        <v>367</v>
      </c>
      <c r="D608" s="2">
        <f t="shared" si="190"/>
        <v>367</v>
      </c>
      <c r="E608" s="6" t="b">
        <f t="shared" si="191"/>
        <v>1</v>
      </c>
      <c r="F608" s="6">
        <f>IF(OR(B608=6,B608=7),0,IF(NOT(E608),0,IF(A608&lt;=$A$1,HLOOKUP(B608,Ouderschapsverlof!$S$28:$W$30,3,FALSE),0)))</f>
        <v>0</v>
      </c>
      <c r="G608" s="6">
        <f>IF(OR(B608=6,B608=7),0,IF(NOT(E608),IF(A608&lt;=$A$1,HLOOKUP(B608,Ouderschapsverlof!$S$28:$W$30,3,FALSE),0),0))</f>
        <v>0</v>
      </c>
      <c r="H608" s="7">
        <f t="shared" si="192"/>
        <v>0</v>
      </c>
      <c r="L608" s="2">
        <f t="shared" si="207"/>
        <v>606</v>
      </c>
      <c r="M608">
        <f t="shared" si="193"/>
        <v>3</v>
      </c>
      <c r="N608" s="2">
        <f t="shared" si="194"/>
        <v>367</v>
      </c>
      <c r="O608" s="2">
        <f t="shared" si="195"/>
        <v>367</v>
      </c>
      <c r="P608" s="6" t="b">
        <f t="shared" si="196"/>
        <v>1</v>
      </c>
      <c r="Q608" s="6">
        <f>IF(OR(M608=6,M608=7),0,IF(NOT(P608),0,IF(L608&lt;=$L$1,HLOOKUP(M608,Ouderschapsverlof!$S$40:$W$43,3,FALSE),0)))</f>
        <v>0</v>
      </c>
      <c r="R608" s="6">
        <f>IF(OR(M608=6,M608=7),0,IF(NOT(P608),IF(L608&lt;=$L$1,HLOOKUP(M608,Ouderschapsverlof!$S$40:$W$43,3,FALSE),0),0))</f>
        <v>0</v>
      </c>
      <c r="T608" s="2">
        <f t="shared" si="208"/>
        <v>606</v>
      </c>
      <c r="U608">
        <f t="shared" si="197"/>
        <v>3</v>
      </c>
      <c r="V608" s="2">
        <f t="shared" si="198"/>
        <v>367</v>
      </c>
      <c r="W608" s="2">
        <f t="shared" si="199"/>
        <v>367</v>
      </c>
      <c r="X608" s="6" t="b">
        <f t="shared" si="200"/>
        <v>1</v>
      </c>
      <c r="Y608" s="6">
        <f>IF(OR(U608=6,U608=7),0,IF(NOT(X608),0,IF(T608&lt;=$T$1,HLOOKUP(U608,Ouderschapsverlof!$S$55:$W$57,3,FALSE),0)))</f>
        <v>0</v>
      </c>
      <c r="Z608" s="6">
        <f>IF(OR(U608=6,U608=7),0,IF(NOT(X608),IF(T608&lt;=$T$1,HLOOKUP(U608,Ouderschapsverlof!$S$55:$W$57,3,FALSE),0),0))</f>
        <v>0</v>
      </c>
      <c r="AB608" s="2">
        <f t="shared" si="209"/>
        <v>606</v>
      </c>
      <c r="AC608">
        <f t="shared" si="201"/>
        <v>3</v>
      </c>
      <c r="AD608" s="2">
        <f t="shared" si="202"/>
        <v>367</v>
      </c>
      <c r="AE608" s="2">
        <f t="shared" si="203"/>
        <v>367</v>
      </c>
      <c r="AF608" s="6" t="b">
        <f t="shared" si="204"/>
        <v>1</v>
      </c>
      <c r="AG608" s="6">
        <f>IF(OR(AC608=6,AC608=7),0,IF(NOT(AF608),0,IF(AB608&lt;=$AB$1,HLOOKUP(AC608,Ouderschapsverlof!$S$67:$W$69,3,FALSE),0)))</f>
        <v>0</v>
      </c>
      <c r="AH608" s="6">
        <f>IF(OR(AC608=6,AC608=7),0,IF(NOT(AF608),IF(AB608&lt;=$AB$1,HLOOKUP(AC608,Ouderschapsverlof!$S$67:$W$69,3,FALSE),0),0))</f>
        <v>0</v>
      </c>
    </row>
    <row r="609" spans="1:34" x14ac:dyDescent="0.3">
      <c r="A609" s="2">
        <f t="shared" si="205"/>
        <v>607</v>
      </c>
      <c r="B609">
        <f t="shared" si="206"/>
        <v>4</v>
      </c>
      <c r="C609" s="2">
        <f t="shared" si="189"/>
        <v>367</v>
      </c>
      <c r="D609" s="2">
        <f t="shared" si="190"/>
        <v>367</v>
      </c>
      <c r="E609" s="6" t="b">
        <f t="shared" si="191"/>
        <v>1</v>
      </c>
      <c r="F609" s="6">
        <f>IF(OR(B609=6,B609=7),0,IF(NOT(E609),0,IF(A609&lt;=$A$1,HLOOKUP(B609,Ouderschapsverlof!$S$28:$W$30,3,FALSE),0)))</f>
        <v>0</v>
      </c>
      <c r="G609" s="6">
        <f>IF(OR(B609=6,B609=7),0,IF(NOT(E609),IF(A609&lt;=$A$1,HLOOKUP(B609,Ouderschapsverlof!$S$28:$W$30,3,FALSE),0),0))</f>
        <v>0</v>
      </c>
      <c r="H609" s="7">
        <f t="shared" si="192"/>
        <v>0</v>
      </c>
      <c r="L609" s="2">
        <f t="shared" si="207"/>
        <v>607</v>
      </c>
      <c r="M609">
        <f t="shared" si="193"/>
        <v>4</v>
      </c>
      <c r="N609" s="2">
        <f t="shared" si="194"/>
        <v>367</v>
      </c>
      <c r="O609" s="2">
        <f t="shared" si="195"/>
        <v>367</v>
      </c>
      <c r="P609" s="6" t="b">
        <f t="shared" si="196"/>
        <v>1</v>
      </c>
      <c r="Q609" s="6">
        <f>IF(OR(M609=6,M609=7),0,IF(NOT(P609),0,IF(L609&lt;=$L$1,HLOOKUP(M609,Ouderschapsverlof!$S$40:$W$43,3,FALSE),0)))</f>
        <v>0</v>
      </c>
      <c r="R609" s="6">
        <f>IF(OR(M609=6,M609=7),0,IF(NOT(P609),IF(L609&lt;=$L$1,HLOOKUP(M609,Ouderschapsverlof!$S$40:$W$43,3,FALSE),0),0))</f>
        <v>0</v>
      </c>
      <c r="T609" s="2">
        <f t="shared" si="208"/>
        <v>607</v>
      </c>
      <c r="U609">
        <f t="shared" si="197"/>
        <v>4</v>
      </c>
      <c r="V609" s="2">
        <f t="shared" si="198"/>
        <v>367</v>
      </c>
      <c r="W609" s="2">
        <f t="shared" si="199"/>
        <v>367</v>
      </c>
      <c r="X609" s="6" t="b">
        <f t="shared" si="200"/>
        <v>1</v>
      </c>
      <c r="Y609" s="6">
        <f>IF(OR(U609=6,U609=7),0,IF(NOT(X609),0,IF(T609&lt;=$T$1,HLOOKUP(U609,Ouderschapsverlof!$S$55:$W$57,3,FALSE),0)))</f>
        <v>0</v>
      </c>
      <c r="Z609" s="6">
        <f>IF(OR(U609=6,U609=7),0,IF(NOT(X609),IF(T609&lt;=$T$1,HLOOKUP(U609,Ouderschapsverlof!$S$55:$W$57,3,FALSE),0),0))</f>
        <v>0</v>
      </c>
      <c r="AB609" s="2">
        <f t="shared" si="209"/>
        <v>607</v>
      </c>
      <c r="AC609">
        <f t="shared" si="201"/>
        <v>4</v>
      </c>
      <c r="AD609" s="2">
        <f t="shared" si="202"/>
        <v>367</v>
      </c>
      <c r="AE609" s="2">
        <f t="shared" si="203"/>
        <v>367</v>
      </c>
      <c r="AF609" s="6" t="b">
        <f t="shared" si="204"/>
        <v>1</v>
      </c>
      <c r="AG609" s="6">
        <f>IF(OR(AC609=6,AC609=7),0,IF(NOT(AF609),0,IF(AB609&lt;=$AB$1,HLOOKUP(AC609,Ouderschapsverlof!$S$67:$W$69,3,FALSE),0)))</f>
        <v>0</v>
      </c>
      <c r="AH609" s="6">
        <f>IF(OR(AC609=6,AC609=7),0,IF(NOT(AF609),IF(AB609&lt;=$AB$1,HLOOKUP(AC609,Ouderschapsverlof!$S$67:$W$69,3,FALSE),0),0))</f>
        <v>0</v>
      </c>
    </row>
    <row r="610" spans="1:34" x14ac:dyDescent="0.3">
      <c r="A610" s="2">
        <f t="shared" si="205"/>
        <v>608</v>
      </c>
      <c r="B610">
        <f t="shared" si="206"/>
        <v>5</v>
      </c>
      <c r="C610" s="2">
        <f t="shared" si="189"/>
        <v>367</v>
      </c>
      <c r="D610" s="2">
        <f t="shared" si="190"/>
        <v>367</v>
      </c>
      <c r="E610" s="6" t="b">
        <f t="shared" si="191"/>
        <v>1</v>
      </c>
      <c r="F610" s="6">
        <f>IF(OR(B610=6,B610=7),0,IF(NOT(E610),0,IF(A610&lt;=$A$1,HLOOKUP(B610,Ouderschapsverlof!$S$28:$W$30,3,FALSE),0)))</f>
        <v>0</v>
      </c>
      <c r="G610" s="6">
        <f>IF(OR(B610=6,B610=7),0,IF(NOT(E610),IF(A610&lt;=$A$1,HLOOKUP(B610,Ouderschapsverlof!$S$28:$W$30,3,FALSE),0),0))</f>
        <v>0</v>
      </c>
      <c r="H610" s="7">
        <f t="shared" si="192"/>
        <v>0</v>
      </c>
      <c r="L610" s="2">
        <f t="shared" si="207"/>
        <v>608</v>
      </c>
      <c r="M610">
        <f t="shared" si="193"/>
        <v>5</v>
      </c>
      <c r="N610" s="2">
        <f t="shared" si="194"/>
        <v>367</v>
      </c>
      <c r="O610" s="2">
        <f t="shared" si="195"/>
        <v>367</v>
      </c>
      <c r="P610" s="6" t="b">
        <f t="shared" si="196"/>
        <v>1</v>
      </c>
      <c r="Q610" s="6">
        <f>IF(OR(M610=6,M610=7),0,IF(NOT(P610),0,IF(L610&lt;=$L$1,HLOOKUP(M610,Ouderschapsverlof!$S$40:$W$43,3,FALSE),0)))</f>
        <v>0</v>
      </c>
      <c r="R610" s="6">
        <f>IF(OR(M610=6,M610=7),0,IF(NOT(P610),IF(L610&lt;=$L$1,HLOOKUP(M610,Ouderschapsverlof!$S$40:$W$43,3,FALSE),0),0))</f>
        <v>0</v>
      </c>
      <c r="T610" s="2">
        <f t="shared" si="208"/>
        <v>608</v>
      </c>
      <c r="U610">
        <f t="shared" si="197"/>
        <v>5</v>
      </c>
      <c r="V610" s="2">
        <f t="shared" si="198"/>
        <v>367</v>
      </c>
      <c r="W610" s="2">
        <f t="shared" si="199"/>
        <v>367</v>
      </c>
      <c r="X610" s="6" t="b">
        <f t="shared" si="200"/>
        <v>1</v>
      </c>
      <c r="Y610" s="6">
        <f>IF(OR(U610=6,U610=7),0,IF(NOT(X610),0,IF(T610&lt;=$T$1,HLOOKUP(U610,Ouderschapsverlof!$S$55:$W$57,3,FALSE),0)))</f>
        <v>0</v>
      </c>
      <c r="Z610" s="6">
        <f>IF(OR(U610=6,U610=7),0,IF(NOT(X610),IF(T610&lt;=$T$1,HLOOKUP(U610,Ouderschapsverlof!$S$55:$W$57,3,FALSE),0),0))</f>
        <v>0</v>
      </c>
      <c r="AB610" s="2">
        <f t="shared" si="209"/>
        <v>608</v>
      </c>
      <c r="AC610">
        <f t="shared" si="201"/>
        <v>5</v>
      </c>
      <c r="AD610" s="2">
        <f t="shared" si="202"/>
        <v>367</v>
      </c>
      <c r="AE610" s="2">
        <f t="shared" si="203"/>
        <v>367</v>
      </c>
      <c r="AF610" s="6" t="b">
        <f t="shared" si="204"/>
        <v>1</v>
      </c>
      <c r="AG610" s="6">
        <f>IF(OR(AC610=6,AC610=7),0,IF(NOT(AF610),0,IF(AB610&lt;=$AB$1,HLOOKUP(AC610,Ouderschapsverlof!$S$67:$W$69,3,FALSE),0)))</f>
        <v>0</v>
      </c>
      <c r="AH610" s="6">
        <f>IF(OR(AC610=6,AC610=7),0,IF(NOT(AF610),IF(AB610&lt;=$AB$1,HLOOKUP(AC610,Ouderschapsverlof!$S$67:$W$69,3,FALSE),0),0))</f>
        <v>0</v>
      </c>
    </row>
    <row r="611" spans="1:34" x14ac:dyDescent="0.3">
      <c r="A611" s="2">
        <f t="shared" si="205"/>
        <v>609</v>
      </c>
      <c r="B611">
        <f t="shared" si="206"/>
        <v>6</v>
      </c>
      <c r="C611" s="2">
        <f t="shared" si="189"/>
        <v>367</v>
      </c>
      <c r="D611" s="2">
        <f t="shared" si="190"/>
        <v>367</v>
      </c>
      <c r="E611" s="6" t="b">
        <f t="shared" si="191"/>
        <v>1</v>
      </c>
      <c r="F611" s="6">
        <f>IF(OR(B611=6,B611=7),0,IF(NOT(E611),0,IF(A611&lt;=$A$1,HLOOKUP(B611,Ouderschapsverlof!$S$28:$W$30,3,FALSE),0)))</f>
        <v>0</v>
      </c>
      <c r="G611" s="6">
        <f>IF(OR(B611=6,B611=7),0,IF(NOT(E611),IF(A611&lt;=$A$1,HLOOKUP(B611,Ouderschapsverlof!$S$28:$W$30,3,FALSE),0),0))</f>
        <v>0</v>
      </c>
      <c r="H611" s="7">
        <f t="shared" si="192"/>
        <v>0</v>
      </c>
      <c r="L611" s="2">
        <f t="shared" si="207"/>
        <v>609</v>
      </c>
      <c r="M611">
        <f t="shared" si="193"/>
        <v>6</v>
      </c>
      <c r="N611" s="2">
        <f t="shared" si="194"/>
        <v>367</v>
      </c>
      <c r="O611" s="2">
        <f t="shared" si="195"/>
        <v>367</v>
      </c>
      <c r="P611" s="6" t="b">
        <f t="shared" si="196"/>
        <v>1</v>
      </c>
      <c r="Q611" s="6">
        <f>IF(OR(M611=6,M611=7),0,IF(NOT(P611),0,IF(L611&lt;=$L$1,HLOOKUP(M611,Ouderschapsverlof!$S$40:$W$43,3,FALSE),0)))</f>
        <v>0</v>
      </c>
      <c r="R611" s="6">
        <f>IF(OR(M611=6,M611=7),0,IF(NOT(P611),IF(L611&lt;=$L$1,HLOOKUP(M611,Ouderschapsverlof!$S$40:$W$43,3,FALSE),0),0))</f>
        <v>0</v>
      </c>
      <c r="T611" s="2">
        <f t="shared" si="208"/>
        <v>609</v>
      </c>
      <c r="U611">
        <f t="shared" si="197"/>
        <v>6</v>
      </c>
      <c r="V611" s="2">
        <f t="shared" si="198"/>
        <v>367</v>
      </c>
      <c r="W611" s="2">
        <f t="shared" si="199"/>
        <v>367</v>
      </c>
      <c r="X611" s="6" t="b">
        <f t="shared" si="200"/>
        <v>1</v>
      </c>
      <c r="Y611" s="6">
        <f>IF(OR(U611=6,U611=7),0,IF(NOT(X611),0,IF(T611&lt;=$T$1,HLOOKUP(U611,Ouderschapsverlof!$S$55:$W$57,3,FALSE),0)))</f>
        <v>0</v>
      </c>
      <c r="Z611" s="6">
        <f>IF(OR(U611=6,U611=7),0,IF(NOT(X611),IF(T611&lt;=$T$1,HLOOKUP(U611,Ouderschapsverlof!$S$55:$W$57,3,FALSE),0),0))</f>
        <v>0</v>
      </c>
      <c r="AB611" s="2">
        <f t="shared" si="209"/>
        <v>609</v>
      </c>
      <c r="AC611">
        <f t="shared" si="201"/>
        <v>6</v>
      </c>
      <c r="AD611" s="2">
        <f t="shared" si="202"/>
        <v>367</v>
      </c>
      <c r="AE611" s="2">
        <f t="shared" si="203"/>
        <v>367</v>
      </c>
      <c r="AF611" s="6" t="b">
        <f t="shared" si="204"/>
        <v>1</v>
      </c>
      <c r="AG611" s="6">
        <f>IF(OR(AC611=6,AC611=7),0,IF(NOT(AF611),0,IF(AB611&lt;=$AB$1,HLOOKUP(AC611,Ouderschapsverlof!$S$67:$W$69,3,FALSE),0)))</f>
        <v>0</v>
      </c>
      <c r="AH611" s="6">
        <f>IF(OR(AC611=6,AC611=7),0,IF(NOT(AF611),IF(AB611&lt;=$AB$1,HLOOKUP(AC611,Ouderschapsverlof!$S$67:$W$69,3,FALSE),0),0))</f>
        <v>0</v>
      </c>
    </row>
    <row r="612" spans="1:34" x14ac:dyDescent="0.3">
      <c r="A612" s="2">
        <f t="shared" si="205"/>
        <v>610</v>
      </c>
      <c r="B612">
        <f t="shared" si="206"/>
        <v>7</v>
      </c>
      <c r="C612" s="2">
        <f t="shared" si="189"/>
        <v>367</v>
      </c>
      <c r="D612" s="2">
        <f t="shared" si="190"/>
        <v>367</v>
      </c>
      <c r="E612" s="6" t="b">
        <f t="shared" si="191"/>
        <v>1</v>
      </c>
      <c r="F612" s="6">
        <f>IF(OR(B612=6,B612=7),0,IF(NOT(E612),0,IF(A612&lt;=$A$1,HLOOKUP(B612,Ouderschapsverlof!$S$28:$W$30,3,FALSE),0)))</f>
        <v>0</v>
      </c>
      <c r="G612" s="6">
        <f>IF(OR(B612=6,B612=7),0,IF(NOT(E612),IF(A612&lt;=$A$1,HLOOKUP(B612,Ouderschapsverlof!$S$28:$W$30,3,FALSE),0),0))</f>
        <v>0</v>
      </c>
      <c r="H612" s="7">
        <f t="shared" si="192"/>
        <v>0</v>
      </c>
      <c r="L612" s="2">
        <f t="shared" si="207"/>
        <v>610</v>
      </c>
      <c r="M612">
        <f t="shared" si="193"/>
        <v>7</v>
      </c>
      <c r="N612" s="2">
        <f t="shared" si="194"/>
        <v>367</v>
      </c>
      <c r="O612" s="2">
        <f t="shared" si="195"/>
        <v>367</v>
      </c>
      <c r="P612" s="6" t="b">
        <f t="shared" si="196"/>
        <v>1</v>
      </c>
      <c r="Q612" s="6">
        <f>IF(OR(M612=6,M612=7),0,IF(NOT(P612),0,IF(L612&lt;=$L$1,HLOOKUP(M612,Ouderschapsverlof!$S$40:$W$43,3,FALSE),0)))</f>
        <v>0</v>
      </c>
      <c r="R612" s="6">
        <f>IF(OR(M612=6,M612=7),0,IF(NOT(P612),IF(L612&lt;=$L$1,HLOOKUP(M612,Ouderschapsverlof!$S$40:$W$43,3,FALSE),0),0))</f>
        <v>0</v>
      </c>
      <c r="T612" s="2">
        <f t="shared" si="208"/>
        <v>610</v>
      </c>
      <c r="U612">
        <f t="shared" si="197"/>
        <v>7</v>
      </c>
      <c r="V612" s="2">
        <f t="shared" si="198"/>
        <v>367</v>
      </c>
      <c r="W612" s="2">
        <f t="shared" si="199"/>
        <v>367</v>
      </c>
      <c r="X612" s="6" t="b">
        <f t="shared" si="200"/>
        <v>1</v>
      </c>
      <c r="Y612" s="6">
        <f>IF(OR(U612=6,U612=7),0,IF(NOT(X612),0,IF(T612&lt;=$T$1,HLOOKUP(U612,Ouderschapsverlof!$S$55:$W$57,3,FALSE),0)))</f>
        <v>0</v>
      </c>
      <c r="Z612" s="6">
        <f>IF(OR(U612=6,U612=7),0,IF(NOT(X612),IF(T612&lt;=$T$1,HLOOKUP(U612,Ouderschapsverlof!$S$55:$W$57,3,FALSE),0),0))</f>
        <v>0</v>
      </c>
      <c r="AB612" s="2">
        <f t="shared" si="209"/>
        <v>610</v>
      </c>
      <c r="AC612">
        <f t="shared" si="201"/>
        <v>7</v>
      </c>
      <c r="AD612" s="2">
        <f t="shared" si="202"/>
        <v>367</v>
      </c>
      <c r="AE612" s="2">
        <f t="shared" si="203"/>
        <v>367</v>
      </c>
      <c r="AF612" s="6" t="b">
        <f t="shared" si="204"/>
        <v>1</v>
      </c>
      <c r="AG612" s="6">
        <f>IF(OR(AC612=6,AC612=7),0,IF(NOT(AF612),0,IF(AB612&lt;=$AB$1,HLOOKUP(AC612,Ouderschapsverlof!$S$67:$W$69,3,FALSE),0)))</f>
        <v>0</v>
      </c>
      <c r="AH612" s="6">
        <f>IF(OR(AC612=6,AC612=7),0,IF(NOT(AF612),IF(AB612&lt;=$AB$1,HLOOKUP(AC612,Ouderschapsverlof!$S$67:$W$69,3,FALSE),0),0))</f>
        <v>0</v>
      </c>
    </row>
    <row r="613" spans="1:34" x14ac:dyDescent="0.3">
      <c r="A613" s="2">
        <f t="shared" si="205"/>
        <v>611</v>
      </c>
      <c r="B613">
        <f t="shared" si="206"/>
        <v>1</v>
      </c>
      <c r="C613" s="2">
        <f t="shared" si="189"/>
        <v>367</v>
      </c>
      <c r="D613" s="2">
        <f t="shared" si="190"/>
        <v>367</v>
      </c>
      <c r="E613" s="6" t="b">
        <f t="shared" si="191"/>
        <v>1</v>
      </c>
      <c r="F613" s="6">
        <f>IF(OR(B613=6,B613=7),0,IF(NOT(E613),0,IF(A613&lt;=$A$1,HLOOKUP(B613,Ouderschapsverlof!$S$28:$W$30,3,FALSE),0)))</f>
        <v>0</v>
      </c>
      <c r="G613" s="6">
        <f>IF(OR(B613=6,B613=7),0,IF(NOT(E613),IF(A613&lt;=$A$1,HLOOKUP(B613,Ouderschapsverlof!$S$28:$W$30,3,FALSE),0),0))</f>
        <v>0</v>
      </c>
      <c r="H613" s="7">
        <f t="shared" si="192"/>
        <v>0</v>
      </c>
      <c r="L613" s="2">
        <f t="shared" si="207"/>
        <v>611</v>
      </c>
      <c r="M613">
        <f t="shared" si="193"/>
        <v>1</v>
      </c>
      <c r="N613" s="2">
        <f t="shared" si="194"/>
        <v>367</v>
      </c>
      <c r="O613" s="2">
        <f t="shared" si="195"/>
        <v>367</v>
      </c>
      <c r="P613" s="6" t="b">
        <f t="shared" si="196"/>
        <v>1</v>
      </c>
      <c r="Q613" s="6">
        <f>IF(OR(M613=6,M613=7),0,IF(NOT(P613),0,IF(L613&lt;=$L$1,HLOOKUP(M613,Ouderschapsverlof!$S$40:$W$43,3,FALSE),0)))</f>
        <v>0</v>
      </c>
      <c r="R613" s="6">
        <f>IF(OR(M613=6,M613=7),0,IF(NOT(P613),IF(L613&lt;=$L$1,HLOOKUP(M613,Ouderschapsverlof!$S$40:$W$43,3,FALSE),0),0))</f>
        <v>0</v>
      </c>
      <c r="T613" s="2">
        <f t="shared" si="208"/>
        <v>611</v>
      </c>
      <c r="U613">
        <f t="shared" si="197"/>
        <v>1</v>
      </c>
      <c r="V613" s="2">
        <f t="shared" si="198"/>
        <v>367</v>
      </c>
      <c r="W613" s="2">
        <f t="shared" si="199"/>
        <v>367</v>
      </c>
      <c r="X613" s="6" t="b">
        <f t="shared" si="200"/>
        <v>1</v>
      </c>
      <c r="Y613" s="6">
        <f>IF(OR(U613=6,U613=7),0,IF(NOT(X613),0,IF(T613&lt;=$T$1,HLOOKUP(U613,Ouderschapsverlof!$S$55:$W$57,3,FALSE),0)))</f>
        <v>0</v>
      </c>
      <c r="Z613" s="6">
        <f>IF(OR(U613=6,U613=7),0,IF(NOT(X613),IF(T613&lt;=$T$1,HLOOKUP(U613,Ouderschapsverlof!$S$55:$W$57,3,FALSE),0),0))</f>
        <v>0</v>
      </c>
      <c r="AB613" s="2">
        <f t="shared" si="209"/>
        <v>611</v>
      </c>
      <c r="AC613">
        <f t="shared" si="201"/>
        <v>1</v>
      </c>
      <c r="AD613" s="2">
        <f t="shared" si="202"/>
        <v>367</v>
      </c>
      <c r="AE613" s="2">
        <f t="shared" si="203"/>
        <v>367</v>
      </c>
      <c r="AF613" s="6" t="b">
        <f t="shared" si="204"/>
        <v>1</v>
      </c>
      <c r="AG613" s="6">
        <f>IF(OR(AC613=6,AC613=7),0,IF(NOT(AF613),0,IF(AB613&lt;=$AB$1,HLOOKUP(AC613,Ouderschapsverlof!$S$67:$W$69,3,FALSE),0)))</f>
        <v>0</v>
      </c>
      <c r="AH613" s="6">
        <f>IF(OR(AC613=6,AC613=7),0,IF(NOT(AF613),IF(AB613&lt;=$AB$1,HLOOKUP(AC613,Ouderschapsverlof!$S$67:$W$69,3,FALSE),0),0))</f>
        <v>0</v>
      </c>
    </row>
    <row r="614" spans="1:34" x14ac:dyDescent="0.3">
      <c r="A614" s="2">
        <f t="shared" si="205"/>
        <v>612</v>
      </c>
      <c r="B614">
        <f t="shared" si="206"/>
        <v>2</v>
      </c>
      <c r="C614" s="2">
        <f t="shared" si="189"/>
        <v>367</v>
      </c>
      <c r="D614" s="2">
        <f t="shared" si="190"/>
        <v>367</v>
      </c>
      <c r="E614" s="6" t="b">
        <f t="shared" si="191"/>
        <v>1</v>
      </c>
      <c r="F614" s="6">
        <f>IF(OR(B614=6,B614=7),0,IF(NOT(E614),0,IF(A614&lt;=$A$1,HLOOKUP(B614,Ouderschapsverlof!$S$28:$W$30,3,FALSE),0)))</f>
        <v>0</v>
      </c>
      <c r="G614" s="6">
        <f>IF(OR(B614=6,B614=7),0,IF(NOT(E614),IF(A614&lt;=$A$1,HLOOKUP(B614,Ouderschapsverlof!$S$28:$W$30,3,FALSE),0),0))</f>
        <v>0</v>
      </c>
      <c r="H614" s="7">
        <f t="shared" si="192"/>
        <v>0</v>
      </c>
      <c r="L614" s="2">
        <f t="shared" si="207"/>
        <v>612</v>
      </c>
      <c r="M614">
        <f t="shared" si="193"/>
        <v>2</v>
      </c>
      <c r="N614" s="2">
        <f t="shared" si="194"/>
        <v>367</v>
      </c>
      <c r="O614" s="2">
        <f t="shared" si="195"/>
        <v>367</v>
      </c>
      <c r="P614" s="6" t="b">
        <f t="shared" si="196"/>
        <v>1</v>
      </c>
      <c r="Q614" s="6">
        <f>IF(OR(M614=6,M614=7),0,IF(NOT(P614),0,IF(L614&lt;=$L$1,HLOOKUP(M614,Ouderschapsverlof!$S$40:$W$43,3,FALSE),0)))</f>
        <v>0</v>
      </c>
      <c r="R614" s="6">
        <f>IF(OR(M614=6,M614=7),0,IF(NOT(P614),IF(L614&lt;=$L$1,HLOOKUP(M614,Ouderschapsverlof!$S$40:$W$43,3,FALSE),0),0))</f>
        <v>0</v>
      </c>
      <c r="T614" s="2">
        <f t="shared" si="208"/>
        <v>612</v>
      </c>
      <c r="U614">
        <f t="shared" si="197"/>
        <v>2</v>
      </c>
      <c r="V614" s="2">
        <f t="shared" si="198"/>
        <v>367</v>
      </c>
      <c r="W614" s="2">
        <f t="shared" si="199"/>
        <v>367</v>
      </c>
      <c r="X614" s="6" t="b">
        <f t="shared" si="200"/>
        <v>1</v>
      </c>
      <c r="Y614" s="6">
        <f>IF(OR(U614=6,U614=7),0,IF(NOT(X614),0,IF(T614&lt;=$T$1,HLOOKUP(U614,Ouderschapsverlof!$S$55:$W$57,3,FALSE),0)))</f>
        <v>0</v>
      </c>
      <c r="Z614" s="6">
        <f>IF(OR(U614=6,U614=7),0,IF(NOT(X614),IF(T614&lt;=$T$1,HLOOKUP(U614,Ouderschapsverlof!$S$55:$W$57,3,FALSE),0),0))</f>
        <v>0</v>
      </c>
      <c r="AB614" s="2">
        <f t="shared" si="209"/>
        <v>612</v>
      </c>
      <c r="AC614">
        <f t="shared" si="201"/>
        <v>2</v>
      </c>
      <c r="AD614" s="2">
        <f t="shared" si="202"/>
        <v>367</v>
      </c>
      <c r="AE614" s="2">
        <f t="shared" si="203"/>
        <v>367</v>
      </c>
      <c r="AF614" s="6" t="b">
        <f t="shared" si="204"/>
        <v>1</v>
      </c>
      <c r="AG614" s="6">
        <f>IF(OR(AC614=6,AC614=7),0,IF(NOT(AF614),0,IF(AB614&lt;=$AB$1,HLOOKUP(AC614,Ouderschapsverlof!$S$67:$W$69,3,FALSE),0)))</f>
        <v>0</v>
      </c>
      <c r="AH614" s="6">
        <f>IF(OR(AC614=6,AC614=7),0,IF(NOT(AF614),IF(AB614&lt;=$AB$1,HLOOKUP(AC614,Ouderschapsverlof!$S$67:$W$69,3,FALSE),0),0))</f>
        <v>0</v>
      </c>
    </row>
    <row r="615" spans="1:34" x14ac:dyDescent="0.3">
      <c r="A615" s="2">
        <f t="shared" si="205"/>
        <v>613</v>
      </c>
      <c r="B615">
        <f t="shared" si="206"/>
        <v>3</v>
      </c>
      <c r="C615" s="2">
        <f t="shared" si="189"/>
        <v>367</v>
      </c>
      <c r="D615" s="2">
        <f t="shared" si="190"/>
        <v>367</v>
      </c>
      <c r="E615" s="6" t="b">
        <f t="shared" si="191"/>
        <v>1</v>
      </c>
      <c r="F615" s="6">
        <f>IF(OR(B615=6,B615=7),0,IF(NOT(E615),0,IF(A615&lt;=$A$1,HLOOKUP(B615,Ouderschapsverlof!$S$28:$W$30,3,FALSE),0)))</f>
        <v>0</v>
      </c>
      <c r="G615" s="6">
        <f>IF(OR(B615=6,B615=7),0,IF(NOT(E615),IF(A615&lt;=$A$1,HLOOKUP(B615,Ouderschapsverlof!$S$28:$W$30,3,FALSE),0),0))</f>
        <v>0</v>
      </c>
      <c r="H615" s="7">
        <f t="shared" si="192"/>
        <v>0</v>
      </c>
      <c r="L615" s="2">
        <f t="shared" si="207"/>
        <v>613</v>
      </c>
      <c r="M615">
        <f t="shared" si="193"/>
        <v>3</v>
      </c>
      <c r="N615" s="2">
        <f t="shared" si="194"/>
        <v>367</v>
      </c>
      <c r="O615" s="2">
        <f t="shared" si="195"/>
        <v>367</v>
      </c>
      <c r="P615" s="6" t="b">
        <f t="shared" si="196"/>
        <v>1</v>
      </c>
      <c r="Q615" s="6">
        <f>IF(OR(M615=6,M615=7),0,IF(NOT(P615),0,IF(L615&lt;=$L$1,HLOOKUP(M615,Ouderschapsverlof!$S$40:$W$43,3,FALSE),0)))</f>
        <v>0</v>
      </c>
      <c r="R615" s="6">
        <f>IF(OR(M615=6,M615=7),0,IF(NOT(P615),IF(L615&lt;=$L$1,HLOOKUP(M615,Ouderschapsverlof!$S$40:$W$43,3,FALSE),0),0))</f>
        <v>0</v>
      </c>
      <c r="T615" s="2">
        <f t="shared" si="208"/>
        <v>613</v>
      </c>
      <c r="U615">
        <f t="shared" si="197"/>
        <v>3</v>
      </c>
      <c r="V615" s="2">
        <f t="shared" si="198"/>
        <v>367</v>
      </c>
      <c r="W615" s="2">
        <f t="shared" si="199"/>
        <v>367</v>
      </c>
      <c r="X615" s="6" t="b">
        <f t="shared" si="200"/>
        <v>1</v>
      </c>
      <c r="Y615" s="6">
        <f>IF(OR(U615=6,U615=7),0,IF(NOT(X615),0,IF(T615&lt;=$T$1,HLOOKUP(U615,Ouderschapsverlof!$S$55:$W$57,3,FALSE),0)))</f>
        <v>0</v>
      </c>
      <c r="Z615" s="6">
        <f>IF(OR(U615=6,U615=7),0,IF(NOT(X615),IF(T615&lt;=$T$1,HLOOKUP(U615,Ouderschapsverlof!$S$55:$W$57,3,FALSE),0),0))</f>
        <v>0</v>
      </c>
      <c r="AB615" s="2">
        <f t="shared" si="209"/>
        <v>613</v>
      </c>
      <c r="AC615">
        <f t="shared" si="201"/>
        <v>3</v>
      </c>
      <c r="AD615" s="2">
        <f t="shared" si="202"/>
        <v>367</v>
      </c>
      <c r="AE615" s="2">
        <f t="shared" si="203"/>
        <v>367</v>
      </c>
      <c r="AF615" s="6" t="b">
        <f t="shared" si="204"/>
        <v>1</v>
      </c>
      <c r="AG615" s="6">
        <f>IF(OR(AC615=6,AC615=7),0,IF(NOT(AF615),0,IF(AB615&lt;=$AB$1,HLOOKUP(AC615,Ouderschapsverlof!$S$67:$W$69,3,FALSE),0)))</f>
        <v>0</v>
      </c>
      <c r="AH615" s="6">
        <f>IF(OR(AC615=6,AC615=7),0,IF(NOT(AF615),IF(AB615&lt;=$AB$1,HLOOKUP(AC615,Ouderschapsverlof!$S$67:$W$69,3,FALSE),0),0))</f>
        <v>0</v>
      </c>
    </row>
    <row r="616" spans="1:34" x14ac:dyDescent="0.3">
      <c r="A616" s="2">
        <f t="shared" si="205"/>
        <v>614</v>
      </c>
      <c r="B616">
        <f t="shared" si="206"/>
        <v>4</v>
      </c>
      <c r="C616" s="2">
        <f t="shared" si="189"/>
        <v>367</v>
      </c>
      <c r="D616" s="2">
        <f t="shared" si="190"/>
        <v>367</v>
      </c>
      <c r="E616" s="6" t="b">
        <f t="shared" si="191"/>
        <v>1</v>
      </c>
      <c r="F616" s="6">
        <f>IF(OR(B616=6,B616=7),0,IF(NOT(E616),0,IF(A616&lt;=$A$1,HLOOKUP(B616,Ouderschapsverlof!$S$28:$W$30,3,FALSE),0)))</f>
        <v>0</v>
      </c>
      <c r="G616" s="6">
        <f>IF(OR(B616=6,B616=7),0,IF(NOT(E616),IF(A616&lt;=$A$1,HLOOKUP(B616,Ouderschapsverlof!$S$28:$W$30,3,FALSE),0),0))</f>
        <v>0</v>
      </c>
      <c r="H616" s="7">
        <f t="shared" si="192"/>
        <v>0</v>
      </c>
      <c r="L616" s="2">
        <f t="shared" si="207"/>
        <v>614</v>
      </c>
      <c r="M616">
        <f t="shared" si="193"/>
        <v>4</v>
      </c>
      <c r="N616" s="2">
        <f t="shared" si="194"/>
        <v>367</v>
      </c>
      <c r="O616" s="2">
        <f t="shared" si="195"/>
        <v>367</v>
      </c>
      <c r="P616" s="6" t="b">
        <f t="shared" si="196"/>
        <v>1</v>
      </c>
      <c r="Q616" s="6">
        <f>IF(OR(M616=6,M616=7),0,IF(NOT(P616),0,IF(L616&lt;=$L$1,HLOOKUP(M616,Ouderschapsverlof!$S$40:$W$43,3,FALSE),0)))</f>
        <v>0</v>
      </c>
      <c r="R616" s="6">
        <f>IF(OR(M616=6,M616=7),0,IF(NOT(P616),IF(L616&lt;=$L$1,HLOOKUP(M616,Ouderschapsverlof!$S$40:$W$43,3,FALSE),0),0))</f>
        <v>0</v>
      </c>
      <c r="T616" s="2">
        <f t="shared" si="208"/>
        <v>614</v>
      </c>
      <c r="U616">
        <f t="shared" si="197"/>
        <v>4</v>
      </c>
      <c r="V616" s="2">
        <f t="shared" si="198"/>
        <v>367</v>
      </c>
      <c r="W616" s="2">
        <f t="shared" si="199"/>
        <v>367</v>
      </c>
      <c r="X616" s="6" t="b">
        <f t="shared" si="200"/>
        <v>1</v>
      </c>
      <c r="Y616" s="6">
        <f>IF(OR(U616=6,U616=7),0,IF(NOT(X616),0,IF(T616&lt;=$T$1,HLOOKUP(U616,Ouderschapsverlof!$S$55:$W$57,3,FALSE),0)))</f>
        <v>0</v>
      </c>
      <c r="Z616" s="6">
        <f>IF(OR(U616=6,U616=7),0,IF(NOT(X616),IF(T616&lt;=$T$1,HLOOKUP(U616,Ouderschapsverlof!$S$55:$W$57,3,FALSE),0),0))</f>
        <v>0</v>
      </c>
      <c r="AB616" s="2">
        <f t="shared" si="209"/>
        <v>614</v>
      </c>
      <c r="AC616">
        <f t="shared" si="201"/>
        <v>4</v>
      </c>
      <c r="AD616" s="2">
        <f t="shared" si="202"/>
        <v>367</v>
      </c>
      <c r="AE616" s="2">
        <f t="shared" si="203"/>
        <v>367</v>
      </c>
      <c r="AF616" s="6" t="b">
        <f t="shared" si="204"/>
        <v>1</v>
      </c>
      <c r="AG616" s="6">
        <f>IF(OR(AC616=6,AC616=7),0,IF(NOT(AF616),0,IF(AB616&lt;=$AB$1,HLOOKUP(AC616,Ouderschapsverlof!$S$67:$W$69,3,FALSE),0)))</f>
        <v>0</v>
      </c>
      <c r="AH616" s="6">
        <f>IF(OR(AC616=6,AC616=7),0,IF(NOT(AF616),IF(AB616&lt;=$AB$1,HLOOKUP(AC616,Ouderschapsverlof!$S$67:$W$69,3,FALSE),0),0))</f>
        <v>0</v>
      </c>
    </row>
    <row r="617" spans="1:34" x14ac:dyDescent="0.3">
      <c r="A617" s="2">
        <f t="shared" si="205"/>
        <v>615</v>
      </c>
      <c r="B617">
        <f t="shared" si="206"/>
        <v>5</v>
      </c>
      <c r="C617" s="2">
        <f t="shared" si="189"/>
        <v>367</v>
      </c>
      <c r="D617" s="2">
        <f t="shared" si="190"/>
        <v>367</v>
      </c>
      <c r="E617" s="6" t="b">
        <f t="shared" si="191"/>
        <v>1</v>
      </c>
      <c r="F617" s="6">
        <f>IF(OR(B617=6,B617=7),0,IF(NOT(E617),0,IF(A617&lt;=$A$1,HLOOKUP(B617,Ouderschapsverlof!$S$28:$W$30,3,FALSE),0)))</f>
        <v>0</v>
      </c>
      <c r="G617" s="6">
        <f>IF(OR(B617=6,B617=7),0,IF(NOT(E617),IF(A617&lt;=$A$1,HLOOKUP(B617,Ouderschapsverlof!$S$28:$W$30,3,FALSE),0),0))</f>
        <v>0</v>
      </c>
      <c r="H617" s="7">
        <f t="shared" si="192"/>
        <v>0</v>
      </c>
      <c r="L617" s="2">
        <f t="shared" si="207"/>
        <v>615</v>
      </c>
      <c r="M617">
        <f t="shared" si="193"/>
        <v>5</v>
      </c>
      <c r="N617" s="2">
        <f t="shared" si="194"/>
        <v>367</v>
      </c>
      <c r="O617" s="2">
        <f t="shared" si="195"/>
        <v>367</v>
      </c>
      <c r="P617" s="6" t="b">
        <f t="shared" si="196"/>
        <v>1</v>
      </c>
      <c r="Q617" s="6">
        <f>IF(OR(M617=6,M617=7),0,IF(NOT(P617),0,IF(L617&lt;=$L$1,HLOOKUP(M617,Ouderschapsverlof!$S$40:$W$43,3,FALSE),0)))</f>
        <v>0</v>
      </c>
      <c r="R617" s="6">
        <f>IF(OR(M617=6,M617=7),0,IF(NOT(P617),IF(L617&lt;=$L$1,HLOOKUP(M617,Ouderschapsverlof!$S$40:$W$43,3,FALSE),0),0))</f>
        <v>0</v>
      </c>
      <c r="T617" s="2">
        <f t="shared" si="208"/>
        <v>615</v>
      </c>
      <c r="U617">
        <f t="shared" si="197"/>
        <v>5</v>
      </c>
      <c r="V617" s="2">
        <f t="shared" si="198"/>
        <v>367</v>
      </c>
      <c r="W617" s="2">
        <f t="shared" si="199"/>
        <v>367</v>
      </c>
      <c r="X617" s="6" t="b">
        <f t="shared" si="200"/>
        <v>1</v>
      </c>
      <c r="Y617" s="6">
        <f>IF(OR(U617=6,U617=7),0,IF(NOT(X617),0,IF(T617&lt;=$T$1,HLOOKUP(U617,Ouderschapsverlof!$S$55:$W$57,3,FALSE),0)))</f>
        <v>0</v>
      </c>
      <c r="Z617" s="6">
        <f>IF(OR(U617=6,U617=7),0,IF(NOT(X617),IF(T617&lt;=$T$1,HLOOKUP(U617,Ouderschapsverlof!$S$55:$W$57,3,FALSE),0),0))</f>
        <v>0</v>
      </c>
      <c r="AB617" s="2">
        <f t="shared" si="209"/>
        <v>615</v>
      </c>
      <c r="AC617">
        <f t="shared" si="201"/>
        <v>5</v>
      </c>
      <c r="AD617" s="2">
        <f t="shared" si="202"/>
        <v>367</v>
      </c>
      <c r="AE617" s="2">
        <f t="shared" si="203"/>
        <v>367</v>
      </c>
      <c r="AF617" s="6" t="b">
        <f t="shared" si="204"/>
        <v>1</v>
      </c>
      <c r="AG617" s="6">
        <f>IF(OR(AC617=6,AC617=7),0,IF(NOT(AF617),0,IF(AB617&lt;=$AB$1,HLOOKUP(AC617,Ouderschapsverlof!$S$67:$W$69,3,FALSE),0)))</f>
        <v>0</v>
      </c>
      <c r="AH617" s="6">
        <f>IF(OR(AC617=6,AC617=7),0,IF(NOT(AF617),IF(AB617&lt;=$AB$1,HLOOKUP(AC617,Ouderschapsverlof!$S$67:$W$69,3,FALSE),0),0))</f>
        <v>0</v>
      </c>
    </row>
    <row r="618" spans="1:34" x14ac:dyDescent="0.3">
      <c r="A618" s="2">
        <f t="shared" si="205"/>
        <v>616</v>
      </c>
      <c r="B618">
        <f t="shared" si="206"/>
        <v>6</v>
      </c>
      <c r="C618" s="2">
        <f t="shared" si="189"/>
        <v>367</v>
      </c>
      <c r="D618" s="2">
        <f t="shared" si="190"/>
        <v>367</v>
      </c>
      <c r="E618" s="6" t="b">
        <f t="shared" si="191"/>
        <v>1</v>
      </c>
      <c r="F618" s="6">
        <f>IF(OR(B618=6,B618=7),0,IF(NOT(E618),0,IF(A618&lt;=$A$1,HLOOKUP(B618,Ouderschapsverlof!$S$28:$W$30,3,FALSE),0)))</f>
        <v>0</v>
      </c>
      <c r="G618" s="6">
        <f>IF(OR(B618=6,B618=7),0,IF(NOT(E618),IF(A618&lt;=$A$1,HLOOKUP(B618,Ouderschapsverlof!$S$28:$W$30,3,FALSE),0),0))</f>
        <v>0</v>
      </c>
      <c r="H618" s="7">
        <f t="shared" si="192"/>
        <v>0</v>
      </c>
      <c r="L618" s="2">
        <f t="shared" si="207"/>
        <v>616</v>
      </c>
      <c r="M618">
        <f t="shared" si="193"/>
        <v>6</v>
      </c>
      <c r="N618" s="2">
        <f t="shared" si="194"/>
        <v>367</v>
      </c>
      <c r="O618" s="2">
        <f t="shared" si="195"/>
        <v>367</v>
      </c>
      <c r="P618" s="6" t="b">
        <f t="shared" si="196"/>
        <v>1</v>
      </c>
      <c r="Q618" s="6">
        <f>IF(OR(M618=6,M618=7),0,IF(NOT(P618),0,IF(L618&lt;=$L$1,HLOOKUP(M618,Ouderschapsverlof!$S$40:$W$43,3,FALSE),0)))</f>
        <v>0</v>
      </c>
      <c r="R618" s="6">
        <f>IF(OR(M618=6,M618=7),0,IF(NOT(P618),IF(L618&lt;=$L$1,HLOOKUP(M618,Ouderschapsverlof!$S$40:$W$43,3,FALSE),0),0))</f>
        <v>0</v>
      </c>
      <c r="T618" s="2">
        <f t="shared" si="208"/>
        <v>616</v>
      </c>
      <c r="U618">
        <f t="shared" si="197"/>
        <v>6</v>
      </c>
      <c r="V618" s="2">
        <f t="shared" si="198"/>
        <v>367</v>
      </c>
      <c r="W618" s="2">
        <f t="shared" si="199"/>
        <v>367</v>
      </c>
      <c r="X618" s="6" t="b">
        <f t="shared" si="200"/>
        <v>1</v>
      </c>
      <c r="Y618" s="6">
        <f>IF(OR(U618=6,U618=7),0,IF(NOT(X618),0,IF(T618&lt;=$T$1,HLOOKUP(U618,Ouderschapsverlof!$S$55:$W$57,3,FALSE),0)))</f>
        <v>0</v>
      </c>
      <c r="Z618" s="6">
        <f>IF(OR(U618=6,U618=7),0,IF(NOT(X618),IF(T618&lt;=$T$1,HLOOKUP(U618,Ouderschapsverlof!$S$55:$W$57,3,FALSE),0),0))</f>
        <v>0</v>
      </c>
      <c r="AB618" s="2">
        <f t="shared" si="209"/>
        <v>616</v>
      </c>
      <c r="AC618">
        <f t="shared" si="201"/>
        <v>6</v>
      </c>
      <c r="AD618" s="2">
        <f t="shared" si="202"/>
        <v>367</v>
      </c>
      <c r="AE618" s="2">
        <f t="shared" si="203"/>
        <v>367</v>
      </c>
      <c r="AF618" s="6" t="b">
        <f t="shared" si="204"/>
        <v>1</v>
      </c>
      <c r="AG618" s="6">
        <f>IF(OR(AC618=6,AC618=7),0,IF(NOT(AF618),0,IF(AB618&lt;=$AB$1,HLOOKUP(AC618,Ouderschapsverlof!$S$67:$W$69,3,FALSE),0)))</f>
        <v>0</v>
      </c>
      <c r="AH618" s="6">
        <f>IF(OR(AC618=6,AC618=7),0,IF(NOT(AF618),IF(AB618&lt;=$AB$1,HLOOKUP(AC618,Ouderschapsverlof!$S$67:$W$69,3,FALSE),0),0))</f>
        <v>0</v>
      </c>
    </row>
    <row r="619" spans="1:34" x14ac:dyDescent="0.3">
      <c r="A619" s="2">
        <f t="shared" si="205"/>
        <v>617</v>
      </c>
      <c r="B619">
        <f t="shared" si="206"/>
        <v>7</v>
      </c>
      <c r="C619" s="2">
        <f t="shared" si="189"/>
        <v>367</v>
      </c>
      <c r="D619" s="2">
        <f t="shared" si="190"/>
        <v>367</v>
      </c>
      <c r="E619" s="6" t="b">
        <f t="shared" si="191"/>
        <v>1</v>
      </c>
      <c r="F619" s="6">
        <f>IF(OR(B619=6,B619=7),0,IF(NOT(E619),0,IF(A619&lt;=$A$1,HLOOKUP(B619,Ouderschapsverlof!$S$28:$W$30,3,FALSE),0)))</f>
        <v>0</v>
      </c>
      <c r="G619" s="6">
        <f>IF(OR(B619=6,B619=7),0,IF(NOT(E619),IF(A619&lt;=$A$1,HLOOKUP(B619,Ouderschapsverlof!$S$28:$W$30,3,FALSE),0),0))</f>
        <v>0</v>
      </c>
      <c r="H619" s="7">
        <f t="shared" si="192"/>
        <v>0</v>
      </c>
      <c r="L619" s="2">
        <f t="shared" si="207"/>
        <v>617</v>
      </c>
      <c r="M619">
        <f t="shared" si="193"/>
        <v>7</v>
      </c>
      <c r="N619" s="2">
        <f t="shared" si="194"/>
        <v>367</v>
      </c>
      <c r="O619" s="2">
        <f t="shared" si="195"/>
        <v>367</v>
      </c>
      <c r="P619" s="6" t="b">
        <f t="shared" si="196"/>
        <v>1</v>
      </c>
      <c r="Q619" s="6">
        <f>IF(OR(M619=6,M619=7),0,IF(NOT(P619),0,IF(L619&lt;=$L$1,HLOOKUP(M619,Ouderschapsverlof!$S$40:$W$43,3,FALSE),0)))</f>
        <v>0</v>
      </c>
      <c r="R619" s="6">
        <f>IF(OR(M619=6,M619=7),0,IF(NOT(P619),IF(L619&lt;=$L$1,HLOOKUP(M619,Ouderschapsverlof!$S$40:$W$43,3,FALSE),0),0))</f>
        <v>0</v>
      </c>
      <c r="T619" s="2">
        <f t="shared" si="208"/>
        <v>617</v>
      </c>
      <c r="U619">
        <f t="shared" si="197"/>
        <v>7</v>
      </c>
      <c r="V619" s="2">
        <f t="shared" si="198"/>
        <v>367</v>
      </c>
      <c r="W619" s="2">
        <f t="shared" si="199"/>
        <v>367</v>
      </c>
      <c r="X619" s="6" t="b">
        <f t="shared" si="200"/>
        <v>1</v>
      </c>
      <c r="Y619" s="6">
        <f>IF(OR(U619=6,U619=7),0,IF(NOT(X619),0,IF(T619&lt;=$T$1,HLOOKUP(U619,Ouderschapsverlof!$S$55:$W$57,3,FALSE),0)))</f>
        <v>0</v>
      </c>
      <c r="Z619" s="6">
        <f>IF(OR(U619=6,U619=7),0,IF(NOT(X619),IF(T619&lt;=$T$1,HLOOKUP(U619,Ouderschapsverlof!$S$55:$W$57,3,FALSE),0),0))</f>
        <v>0</v>
      </c>
      <c r="AB619" s="2">
        <f t="shared" si="209"/>
        <v>617</v>
      </c>
      <c r="AC619">
        <f t="shared" si="201"/>
        <v>7</v>
      </c>
      <c r="AD619" s="2">
        <f t="shared" si="202"/>
        <v>367</v>
      </c>
      <c r="AE619" s="2">
        <f t="shared" si="203"/>
        <v>367</v>
      </c>
      <c r="AF619" s="6" t="b">
        <f t="shared" si="204"/>
        <v>1</v>
      </c>
      <c r="AG619" s="6">
        <f>IF(OR(AC619=6,AC619=7),0,IF(NOT(AF619),0,IF(AB619&lt;=$AB$1,HLOOKUP(AC619,Ouderschapsverlof!$S$67:$W$69,3,FALSE),0)))</f>
        <v>0</v>
      </c>
      <c r="AH619" s="6">
        <f>IF(OR(AC619=6,AC619=7),0,IF(NOT(AF619),IF(AB619&lt;=$AB$1,HLOOKUP(AC619,Ouderschapsverlof!$S$67:$W$69,3,FALSE),0),0))</f>
        <v>0</v>
      </c>
    </row>
    <row r="620" spans="1:34" x14ac:dyDescent="0.3">
      <c r="A620" s="2">
        <f t="shared" si="205"/>
        <v>618</v>
      </c>
      <c r="B620">
        <f t="shared" si="206"/>
        <v>1</v>
      </c>
      <c r="C620" s="2">
        <f t="shared" si="189"/>
        <v>367</v>
      </c>
      <c r="D620" s="2">
        <f t="shared" si="190"/>
        <v>367</v>
      </c>
      <c r="E620" s="6" t="b">
        <f t="shared" si="191"/>
        <v>1</v>
      </c>
      <c r="F620" s="6">
        <f>IF(OR(B620=6,B620=7),0,IF(NOT(E620),0,IF(A620&lt;=$A$1,HLOOKUP(B620,Ouderschapsverlof!$S$28:$W$30,3,FALSE),0)))</f>
        <v>0</v>
      </c>
      <c r="G620" s="6">
        <f>IF(OR(B620=6,B620=7),0,IF(NOT(E620),IF(A620&lt;=$A$1,HLOOKUP(B620,Ouderschapsverlof!$S$28:$W$30,3,FALSE),0),0))</f>
        <v>0</v>
      </c>
      <c r="H620" s="7">
        <f t="shared" si="192"/>
        <v>0</v>
      </c>
      <c r="L620" s="2">
        <f t="shared" si="207"/>
        <v>618</v>
      </c>
      <c r="M620">
        <f t="shared" si="193"/>
        <v>1</v>
      </c>
      <c r="N620" s="2">
        <f t="shared" si="194"/>
        <v>367</v>
      </c>
      <c r="O620" s="2">
        <f t="shared" si="195"/>
        <v>367</v>
      </c>
      <c r="P620" s="6" t="b">
        <f t="shared" si="196"/>
        <v>1</v>
      </c>
      <c r="Q620" s="6">
        <f>IF(OR(M620=6,M620=7),0,IF(NOT(P620),0,IF(L620&lt;=$L$1,HLOOKUP(M620,Ouderschapsverlof!$S$40:$W$43,3,FALSE),0)))</f>
        <v>0</v>
      </c>
      <c r="R620" s="6">
        <f>IF(OR(M620=6,M620=7),0,IF(NOT(P620),IF(L620&lt;=$L$1,HLOOKUP(M620,Ouderschapsverlof!$S$40:$W$43,3,FALSE),0),0))</f>
        <v>0</v>
      </c>
      <c r="T620" s="2">
        <f t="shared" si="208"/>
        <v>618</v>
      </c>
      <c r="U620">
        <f t="shared" si="197"/>
        <v>1</v>
      </c>
      <c r="V620" s="2">
        <f t="shared" si="198"/>
        <v>367</v>
      </c>
      <c r="W620" s="2">
        <f t="shared" si="199"/>
        <v>367</v>
      </c>
      <c r="X620" s="6" t="b">
        <f t="shared" si="200"/>
        <v>1</v>
      </c>
      <c r="Y620" s="6">
        <f>IF(OR(U620=6,U620=7),0,IF(NOT(X620),0,IF(T620&lt;=$T$1,HLOOKUP(U620,Ouderschapsverlof!$S$55:$W$57,3,FALSE),0)))</f>
        <v>0</v>
      </c>
      <c r="Z620" s="6">
        <f>IF(OR(U620=6,U620=7),0,IF(NOT(X620),IF(T620&lt;=$T$1,HLOOKUP(U620,Ouderschapsverlof!$S$55:$W$57,3,FALSE),0),0))</f>
        <v>0</v>
      </c>
      <c r="AB620" s="2">
        <f t="shared" si="209"/>
        <v>618</v>
      </c>
      <c r="AC620">
        <f t="shared" si="201"/>
        <v>1</v>
      </c>
      <c r="AD620" s="2">
        <f t="shared" si="202"/>
        <v>367</v>
      </c>
      <c r="AE620" s="2">
        <f t="shared" si="203"/>
        <v>367</v>
      </c>
      <c r="AF620" s="6" t="b">
        <f t="shared" si="204"/>
        <v>1</v>
      </c>
      <c r="AG620" s="6">
        <f>IF(OR(AC620=6,AC620=7),0,IF(NOT(AF620),0,IF(AB620&lt;=$AB$1,HLOOKUP(AC620,Ouderschapsverlof!$S$67:$W$69,3,FALSE),0)))</f>
        <v>0</v>
      </c>
      <c r="AH620" s="6">
        <f>IF(OR(AC620=6,AC620=7),0,IF(NOT(AF620),IF(AB620&lt;=$AB$1,HLOOKUP(AC620,Ouderschapsverlof!$S$67:$W$69,3,FALSE),0),0))</f>
        <v>0</v>
      </c>
    </row>
    <row r="621" spans="1:34" x14ac:dyDescent="0.3">
      <c r="A621" s="2">
        <f t="shared" si="205"/>
        <v>619</v>
      </c>
      <c r="B621">
        <f t="shared" si="206"/>
        <v>2</v>
      </c>
      <c r="C621" s="2">
        <f t="shared" si="189"/>
        <v>367</v>
      </c>
      <c r="D621" s="2">
        <f t="shared" si="190"/>
        <v>367</v>
      </c>
      <c r="E621" s="6" t="b">
        <f t="shared" si="191"/>
        <v>1</v>
      </c>
      <c r="F621" s="6">
        <f>IF(OR(B621=6,B621=7),0,IF(NOT(E621),0,IF(A621&lt;=$A$1,HLOOKUP(B621,Ouderschapsverlof!$S$28:$W$30,3,FALSE),0)))</f>
        <v>0</v>
      </c>
      <c r="G621" s="6">
        <f>IF(OR(B621=6,B621=7),0,IF(NOT(E621),IF(A621&lt;=$A$1,HLOOKUP(B621,Ouderschapsverlof!$S$28:$W$30,3,FALSE),0),0))</f>
        <v>0</v>
      </c>
      <c r="H621" s="7">
        <f t="shared" si="192"/>
        <v>0</v>
      </c>
      <c r="L621" s="2">
        <f t="shared" si="207"/>
        <v>619</v>
      </c>
      <c r="M621">
        <f t="shared" si="193"/>
        <v>2</v>
      </c>
      <c r="N621" s="2">
        <f t="shared" si="194"/>
        <v>367</v>
      </c>
      <c r="O621" s="2">
        <f t="shared" si="195"/>
        <v>367</v>
      </c>
      <c r="P621" s="6" t="b">
        <f t="shared" si="196"/>
        <v>1</v>
      </c>
      <c r="Q621" s="6">
        <f>IF(OR(M621=6,M621=7),0,IF(NOT(P621),0,IF(L621&lt;=$L$1,HLOOKUP(M621,Ouderschapsverlof!$S$40:$W$43,3,FALSE),0)))</f>
        <v>0</v>
      </c>
      <c r="R621" s="6">
        <f>IF(OR(M621=6,M621=7),0,IF(NOT(P621),IF(L621&lt;=$L$1,HLOOKUP(M621,Ouderschapsverlof!$S$40:$W$43,3,FALSE),0),0))</f>
        <v>0</v>
      </c>
      <c r="T621" s="2">
        <f t="shared" si="208"/>
        <v>619</v>
      </c>
      <c r="U621">
        <f t="shared" si="197"/>
        <v>2</v>
      </c>
      <c r="V621" s="2">
        <f t="shared" si="198"/>
        <v>367</v>
      </c>
      <c r="W621" s="2">
        <f t="shared" si="199"/>
        <v>367</v>
      </c>
      <c r="X621" s="6" t="b">
        <f t="shared" si="200"/>
        <v>1</v>
      </c>
      <c r="Y621" s="6">
        <f>IF(OR(U621=6,U621=7),0,IF(NOT(X621),0,IF(T621&lt;=$T$1,HLOOKUP(U621,Ouderschapsverlof!$S$55:$W$57,3,FALSE),0)))</f>
        <v>0</v>
      </c>
      <c r="Z621" s="6">
        <f>IF(OR(U621=6,U621=7),0,IF(NOT(X621),IF(T621&lt;=$T$1,HLOOKUP(U621,Ouderschapsverlof!$S$55:$W$57,3,FALSE),0),0))</f>
        <v>0</v>
      </c>
      <c r="AB621" s="2">
        <f t="shared" si="209"/>
        <v>619</v>
      </c>
      <c r="AC621">
        <f t="shared" si="201"/>
        <v>2</v>
      </c>
      <c r="AD621" s="2">
        <f t="shared" si="202"/>
        <v>367</v>
      </c>
      <c r="AE621" s="2">
        <f t="shared" si="203"/>
        <v>367</v>
      </c>
      <c r="AF621" s="6" t="b">
        <f t="shared" si="204"/>
        <v>1</v>
      </c>
      <c r="AG621" s="6">
        <f>IF(OR(AC621=6,AC621=7),0,IF(NOT(AF621),0,IF(AB621&lt;=$AB$1,HLOOKUP(AC621,Ouderschapsverlof!$S$67:$W$69,3,FALSE),0)))</f>
        <v>0</v>
      </c>
      <c r="AH621" s="6">
        <f>IF(OR(AC621=6,AC621=7),0,IF(NOT(AF621),IF(AB621&lt;=$AB$1,HLOOKUP(AC621,Ouderschapsverlof!$S$67:$W$69,3,FALSE),0),0))</f>
        <v>0</v>
      </c>
    </row>
    <row r="622" spans="1:34" x14ac:dyDescent="0.3">
      <c r="A622" s="2">
        <f t="shared" si="205"/>
        <v>620</v>
      </c>
      <c r="B622">
        <f t="shared" si="206"/>
        <v>3</v>
      </c>
      <c r="C622" s="2">
        <f t="shared" si="189"/>
        <v>367</v>
      </c>
      <c r="D622" s="2">
        <f t="shared" si="190"/>
        <v>367</v>
      </c>
      <c r="E622" s="6" t="b">
        <f t="shared" si="191"/>
        <v>1</v>
      </c>
      <c r="F622" s="6">
        <f>IF(OR(B622=6,B622=7),0,IF(NOT(E622),0,IF(A622&lt;=$A$1,HLOOKUP(B622,Ouderschapsverlof!$S$28:$W$30,3,FALSE),0)))</f>
        <v>0</v>
      </c>
      <c r="G622" s="6">
        <f>IF(OR(B622=6,B622=7),0,IF(NOT(E622),IF(A622&lt;=$A$1,HLOOKUP(B622,Ouderschapsverlof!$S$28:$W$30,3,FALSE),0),0))</f>
        <v>0</v>
      </c>
      <c r="H622" s="7">
        <f t="shared" si="192"/>
        <v>0</v>
      </c>
      <c r="L622" s="2">
        <f t="shared" si="207"/>
        <v>620</v>
      </c>
      <c r="M622">
        <f t="shared" si="193"/>
        <v>3</v>
      </c>
      <c r="N622" s="2">
        <f t="shared" si="194"/>
        <v>367</v>
      </c>
      <c r="O622" s="2">
        <f t="shared" si="195"/>
        <v>367</v>
      </c>
      <c r="P622" s="6" t="b">
        <f t="shared" si="196"/>
        <v>1</v>
      </c>
      <c r="Q622" s="6">
        <f>IF(OR(M622=6,M622=7),0,IF(NOT(P622),0,IF(L622&lt;=$L$1,HLOOKUP(M622,Ouderschapsverlof!$S$40:$W$43,3,FALSE),0)))</f>
        <v>0</v>
      </c>
      <c r="R622" s="6">
        <f>IF(OR(M622=6,M622=7),0,IF(NOT(P622),IF(L622&lt;=$L$1,HLOOKUP(M622,Ouderschapsverlof!$S$40:$W$43,3,FALSE),0),0))</f>
        <v>0</v>
      </c>
      <c r="T622" s="2">
        <f t="shared" si="208"/>
        <v>620</v>
      </c>
      <c r="U622">
        <f t="shared" si="197"/>
        <v>3</v>
      </c>
      <c r="V622" s="2">
        <f t="shared" si="198"/>
        <v>367</v>
      </c>
      <c r="W622" s="2">
        <f t="shared" si="199"/>
        <v>367</v>
      </c>
      <c r="X622" s="6" t="b">
        <f t="shared" si="200"/>
        <v>1</v>
      </c>
      <c r="Y622" s="6">
        <f>IF(OR(U622=6,U622=7),0,IF(NOT(X622),0,IF(T622&lt;=$T$1,HLOOKUP(U622,Ouderschapsverlof!$S$55:$W$57,3,FALSE),0)))</f>
        <v>0</v>
      </c>
      <c r="Z622" s="6">
        <f>IF(OR(U622=6,U622=7),0,IF(NOT(X622),IF(T622&lt;=$T$1,HLOOKUP(U622,Ouderschapsverlof!$S$55:$W$57,3,FALSE),0),0))</f>
        <v>0</v>
      </c>
      <c r="AB622" s="2">
        <f t="shared" si="209"/>
        <v>620</v>
      </c>
      <c r="AC622">
        <f t="shared" si="201"/>
        <v>3</v>
      </c>
      <c r="AD622" s="2">
        <f t="shared" si="202"/>
        <v>367</v>
      </c>
      <c r="AE622" s="2">
        <f t="shared" si="203"/>
        <v>367</v>
      </c>
      <c r="AF622" s="6" t="b">
        <f t="shared" si="204"/>
        <v>1</v>
      </c>
      <c r="AG622" s="6">
        <f>IF(OR(AC622=6,AC622=7),0,IF(NOT(AF622),0,IF(AB622&lt;=$AB$1,HLOOKUP(AC622,Ouderschapsverlof!$S$67:$W$69,3,FALSE),0)))</f>
        <v>0</v>
      </c>
      <c r="AH622" s="6">
        <f>IF(OR(AC622=6,AC622=7),0,IF(NOT(AF622),IF(AB622&lt;=$AB$1,HLOOKUP(AC622,Ouderschapsverlof!$S$67:$W$69,3,FALSE),0),0))</f>
        <v>0</v>
      </c>
    </row>
    <row r="623" spans="1:34" x14ac:dyDescent="0.3">
      <c r="A623" s="2">
        <f t="shared" si="205"/>
        <v>621</v>
      </c>
      <c r="B623">
        <f t="shared" si="206"/>
        <v>4</v>
      </c>
      <c r="C623" s="2">
        <f t="shared" si="189"/>
        <v>367</v>
      </c>
      <c r="D623" s="2">
        <f t="shared" si="190"/>
        <v>367</v>
      </c>
      <c r="E623" s="6" t="b">
        <f t="shared" si="191"/>
        <v>1</v>
      </c>
      <c r="F623" s="6">
        <f>IF(OR(B623=6,B623=7),0,IF(NOT(E623),0,IF(A623&lt;=$A$1,HLOOKUP(B623,Ouderschapsverlof!$S$28:$W$30,3,FALSE),0)))</f>
        <v>0</v>
      </c>
      <c r="G623" s="6">
        <f>IF(OR(B623=6,B623=7),0,IF(NOT(E623),IF(A623&lt;=$A$1,HLOOKUP(B623,Ouderschapsverlof!$S$28:$W$30,3,FALSE),0),0))</f>
        <v>0</v>
      </c>
      <c r="H623" s="7">
        <f t="shared" si="192"/>
        <v>0</v>
      </c>
      <c r="L623" s="2">
        <f t="shared" si="207"/>
        <v>621</v>
      </c>
      <c r="M623">
        <f t="shared" si="193"/>
        <v>4</v>
      </c>
      <c r="N623" s="2">
        <f t="shared" si="194"/>
        <v>367</v>
      </c>
      <c r="O623" s="2">
        <f t="shared" si="195"/>
        <v>367</v>
      </c>
      <c r="P623" s="6" t="b">
        <f t="shared" si="196"/>
        <v>1</v>
      </c>
      <c r="Q623" s="6">
        <f>IF(OR(M623=6,M623=7),0,IF(NOT(P623),0,IF(L623&lt;=$L$1,HLOOKUP(M623,Ouderschapsverlof!$S$40:$W$43,3,FALSE),0)))</f>
        <v>0</v>
      </c>
      <c r="R623" s="6">
        <f>IF(OR(M623=6,M623=7),0,IF(NOT(P623),IF(L623&lt;=$L$1,HLOOKUP(M623,Ouderschapsverlof!$S$40:$W$43,3,FALSE),0),0))</f>
        <v>0</v>
      </c>
      <c r="T623" s="2">
        <f t="shared" si="208"/>
        <v>621</v>
      </c>
      <c r="U623">
        <f t="shared" si="197"/>
        <v>4</v>
      </c>
      <c r="V623" s="2">
        <f t="shared" si="198"/>
        <v>367</v>
      </c>
      <c r="W623" s="2">
        <f t="shared" si="199"/>
        <v>367</v>
      </c>
      <c r="X623" s="6" t="b">
        <f t="shared" si="200"/>
        <v>1</v>
      </c>
      <c r="Y623" s="6">
        <f>IF(OR(U623=6,U623=7),0,IF(NOT(X623),0,IF(T623&lt;=$T$1,HLOOKUP(U623,Ouderschapsverlof!$S$55:$W$57,3,FALSE),0)))</f>
        <v>0</v>
      </c>
      <c r="Z623" s="6">
        <f>IF(OR(U623=6,U623=7),0,IF(NOT(X623),IF(T623&lt;=$T$1,HLOOKUP(U623,Ouderschapsverlof!$S$55:$W$57,3,FALSE),0),0))</f>
        <v>0</v>
      </c>
      <c r="AB623" s="2">
        <f t="shared" si="209"/>
        <v>621</v>
      </c>
      <c r="AC623">
        <f t="shared" si="201"/>
        <v>4</v>
      </c>
      <c r="AD623" s="2">
        <f t="shared" si="202"/>
        <v>367</v>
      </c>
      <c r="AE623" s="2">
        <f t="shared" si="203"/>
        <v>367</v>
      </c>
      <c r="AF623" s="6" t="b">
        <f t="shared" si="204"/>
        <v>1</v>
      </c>
      <c r="AG623" s="6">
        <f>IF(OR(AC623=6,AC623=7),0,IF(NOT(AF623),0,IF(AB623&lt;=$AB$1,HLOOKUP(AC623,Ouderschapsverlof!$S$67:$W$69,3,FALSE),0)))</f>
        <v>0</v>
      </c>
      <c r="AH623" s="6">
        <f>IF(OR(AC623=6,AC623=7),0,IF(NOT(AF623),IF(AB623&lt;=$AB$1,HLOOKUP(AC623,Ouderschapsverlof!$S$67:$W$69,3,FALSE),0),0))</f>
        <v>0</v>
      </c>
    </row>
    <row r="624" spans="1:34" x14ac:dyDescent="0.3">
      <c r="A624" s="2">
        <f t="shared" si="205"/>
        <v>622</v>
      </c>
      <c r="B624">
        <f t="shared" si="206"/>
        <v>5</v>
      </c>
      <c r="C624" s="2">
        <f t="shared" si="189"/>
        <v>367</v>
      </c>
      <c r="D624" s="2">
        <f t="shared" si="190"/>
        <v>367</v>
      </c>
      <c r="E624" s="6" t="b">
        <f t="shared" si="191"/>
        <v>1</v>
      </c>
      <c r="F624" s="6">
        <f>IF(OR(B624=6,B624=7),0,IF(NOT(E624),0,IF(A624&lt;=$A$1,HLOOKUP(B624,Ouderschapsverlof!$S$28:$W$30,3,FALSE),0)))</f>
        <v>0</v>
      </c>
      <c r="G624" s="6">
        <f>IF(OR(B624=6,B624=7),0,IF(NOT(E624),IF(A624&lt;=$A$1,HLOOKUP(B624,Ouderschapsverlof!$S$28:$W$30,3,FALSE),0),0))</f>
        <v>0</v>
      </c>
      <c r="H624" s="7">
        <f t="shared" si="192"/>
        <v>0</v>
      </c>
      <c r="L624" s="2">
        <f t="shared" si="207"/>
        <v>622</v>
      </c>
      <c r="M624">
        <f t="shared" si="193"/>
        <v>5</v>
      </c>
      <c r="N624" s="2">
        <f t="shared" si="194"/>
        <v>367</v>
      </c>
      <c r="O624" s="2">
        <f t="shared" si="195"/>
        <v>367</v>
      </c>
      <c r="P624" s="6" t="b">
        <f t="shared" si="196"/>
        <v>1</v>
      </c>
      <c r="Q624" s="6">
        <f>IF(OR(M624=6,M624=7),0,IF(NOT(P624),0,IF(L624&lt;=$L$1,HLOOKUP(M624,Ouderschapsverlof!$S$40:$W$43,3,FALSE),0)))</f>
        <v>0</v>
      </c>
      <c r="R624" s="6">
        <f>IF(OR(M624=6,M624=7),0,IF(NOT(P624),IF(L624&lt;=$L$1,HLOOKUP(M624,Ouderschapsverlof!$S$40:$W$43,3,FALSE),0),0))</f>
        <v>0</v>
      </c>
      <c r="T624" s="2">
        <f t="shared" si="208"/>
        <v>622</v>
      </c>
      <c r="U624">
        <f t="shared" si="197"/>
        <v>5</v>
      </c>
      <c r="V624" s="2">
        <f t="shared" si="198"/>
        <v>367</v>
      </c>
      <c r="W624" s="2">
        <f t="shared" si="199"/>
        <v>367</v>
      </c>
      <c r="X624" s="6" t="b">
        <f t="shared" si="200"/>
        <v>1</v>
      </c>
      <c r="Y624" s="6">
        <f>IF(OR(U624=6,U624=7),0,IF(NOT(X624),0,IF(T624&lt;=$T$1,HLOOKUP(U624,Ouderschapsverlof!$S$55:$W$57,3,FALSE),0)))</f>
        <v>0</v>
      </c>
      <c r="Z624" s="6">
        <f>IF(OR(U624=6,U624=7),0,IF(NOT(X624),IF(T624&lt;=$T$1,HLOOKUP(U624,Ouderschapsverlof!$S$55:$W$57,3,FALSE),0),0))</f>
        <v>0</v>
      </c>
      <c r="AB624" s="2">
        <f t="shared" si="209"/>
        <v>622</v>
      </c>
      <c r="AC624">
        <f t="shared" si="201"/>
        <v>5</v>
      </c>
      <c r="AD624" s="2">
        <f t="shared" si="202"/>
        <v>367</v>
      </c>
      <c r="AE624" s="2">
        <f t="shared" si="203"/>
        <v>367</v>
      </c>
      <c r="AF624" s="6" t="b">
        <f t="shared" si="204"/>
        <v>1</v>
      </c>
      <c r="AG624" s="6">
        <f>IF(OR(AC624=6,AC624=7),0,IF(NOT(AF624),0,IF(AB624&lt;=$AB$1,HLOOKUP(AC624,Ouderschapsverlof!$S$67:$W$69,3,FALSE),0)))</f>
        <v>0</v>
      </c>
      <c r="AH624" s="6">
        <f>IF(OR(AC624=6,AC624=7),0,IF(NOT(AF624),IF(AB624&lt;=$AB$1,HLOOKUP(AC624,Ouderschapsverlof!$S$67:$W$69,3,FALSE),0),0))</f>
        <v>0</v>
      </c>
    </row>
    <row r="625" spans="1:34" x14ac:dyDescent="0.3">
      <c r="A625" s="2">
        <f t="shared" si="205"/>
        <v>623</v>
      </c>
      <c r="B625">
        <f t="shared" si="206"/>
        <v>6</v>
      </c>
      <c r="C625" s="2">
        <f t="shared" si="189"/>
        <v>367</v>
      </c>
      <c r="D625" s="2">
        <f t="shared" si="190"/>
        <v>367</v>
      </c>
      <c r="E625" s="6" t="b">
        <f t="shared" si="191"/>
        <v>1</v>
      </c>
      <c r="F625" s="6">
        <f>IF(OR(B625=6,B625=7),0,IF(NOT(E625),0,IF(A625&lt;=$A$1,HLOOKUP(B625,Ouderschapsverlof!$S$28:$W$30,3,FALSE),0)))</f>
        <v>0</v>
      </c>
      <c r="G625" s="6">
        <f>IF(OR(B625=6,B625=7),0,IF(NOT(E625),IF(A625&lt;=$A$1,HLOOKUP(B625,Ouderschapsverlof!$S$28:$W$30,3,FALSE),0),0))</f>
        <v>0</v>
      </c>
      <c r="H625" s="7">
        <f t="shared" si="192"/>
        <v>0</v>
      </c>
      <c r="L625" s="2">
        <f t="shared" si="207"/>
        <v>623</v>
      </c>
      <c r="M625">
        <f t="shared" si="193"/>
        <v>6</v>
      </c>
      <c r="N625" s="2">
        <f t="shared" si="194"/>
        <v>367</v>
      </c>
      <c r="O625" s="2">
        <f t="shared" si="195"/>
        <v>367</v>
      </c>
      <c r="P625" s="6" t="b">
        <f t="shared" si="196"/>
        <v>1</v>
      </c>
      <c r="Q625" s="6">
        <f>IF(OR(M625=6,M625=7),0,IF(NOT(P625),0,IF(L625&lt;=$L$1,HLOOKUP(M625,Ouderschapsverlof!$S$40:$W$43,3,FALSE),0)))</f>
        <v>0</v>
      </c>
      <c r="R625" s="6">
        <f>IF(OR(M625=6,M625=7),0,IF(NOT(P625),IF(L625&lt;=$L$1,HLOOKUP(M625,Ouderschapsverlof!$S$40:$W$43,3,FALSE),0),0))</f>
        <v>0</v>
      </c>
      <c r="T625" s="2">
        <f t="shared" si="208"/>
        <v>623</v>
      </c>
      <c r="U625">
        <f t="shared" si="197"/>
        <v>6</v>
      </c>
      <c r="V625" s="2">
        <f t="shared" si="198"/>
        <v>367</v>
      </c>
      <c r="W625" s="2">
        <f t="shared" si="199"/>
        <v>367</v>
      </c>
      <c r="X625" s="6" t="b">
        <f t="shared" si="200"/>
        <v>1</v>
      </c>
      <c r="Y625" s="6">
        <f>IF(OR(U625=6,U625=7),0,IF(NOT(X625),0,IF(T625&lt;=$T$1,HLOOKUP(U625,Ouderschapsverlof!$S$55:$W$57,3,FALSE),0)))</f>
        <v>0</v>
      </c>
      <c r="Z625" s="6">
        <f>IF(OR(U625=6,U625=7),0,IF(NOT(X625),IF(T625&lt;=$T$1,HLOOKUP(U625,Ouderschapsverlof!$S$55:$W$57,3,FALSE),0),0))</f>
        <v>0</v>
      </c>
      <c r="AB625" s="2">
        <f t="shared" si="209"/>
        <v>623</v>
      </c>
      <c r="AC625">
        <f t="shared" si="201"/>
        <v>6</v>
      </c>
      <c r="AD625" s="2">
        <f t="shared" si="202"/>
        <v>367</v>
      </c>
      <c r="AE625" s="2">
        <f t="shared" si="203"/>
        <v>367</v>
      </c>
      <c r="AF625" s="6" t="b">
        <f t="shared" si="204"/>
        <v>1</v>
      </c>
      <c r="AG625" s="6">
        <f>IF(OR(AC625=6,AC625=7),0,IF(NOT(AF625),0,IF(AB625&lt;=$AB$1,HLOOKUP(AC625,Ouderschapsverlof!$S$67:$W$69,3,FALSE),0)))</f>
        <v>0</v>
      </c>
      <c r="AH625" s="6">
        <f>IF(OR(AC625=6,AC625=7),0,IF(NOT(AF625),IF(AB625&lt;=$AB$1,HLOOKUP(AC625,Ouderschapsverlof!$S$67:$W$69,3,FALSE),0),0))</f>
        <v>0</v>
      </c>
    </row>
    <row r="626" spans="1:34" x14ac:dyDescent="0.3">
      <c r="A626" s="2">
        <f t="shared" si="205"/>
        <v>624</v>
      </c>
      <c r="B626">
        <f t="shared" si="206"/>
        <v>7</v>
      </c>
      <c r="C626" s="2">
        <f t="shared" si="189"/>
        <v>367</v>
      </c>
      <c r="D626" s="2">
        <f t="shared" si="190"/>
        <v>367</v>
      </c>
      <c r="E626" s="6" t="b">
        <f t="shared" si="191"/>
        <v>1</v>
      </c>
      <c r="F626" s="6">
        <f>IF(OR(B626=6,B626=7),0,IF(NOT(E626),0,IF(A626&lt;=$A$1,HLOOKUP(B626,Ouderschapsverlof!$S$28:$W$30,3,FALSE),0)))</f>
        <v>0</v>
      </c>
      <c r="G626" s="6">
        <f>IF(OR(B626=6,B626=7),0,IF(NOT(E626),IF(A626&lt;=$A$1,HLOOKUP(B626,Ouderschapsverlof!$S$28:$W$30,3,FALSE),0),0))</f>
        <v>0</v>
      </c>
      <c r="H626" s="7">
        <f t="shared" si="192"/>
        <v>0</v>
      </c>
      <c r="L626" s="2">
        <f t="shared" si="207"/>
        <v>624</v>
      </c>
      <c r="M626">
        <f t="shared" si="193"/>
        <v>7</v>
      </c>
      <c r="N626" s="2">
        <f t="shared" si="194"/>
        <v>367</v>
      </c>
      <c r="O626" s="2">
        <f t="shared" si="195"/>
        <v>367</v>
      </c>
      <c r="P626" s="6" t="b">
        <f t="shared" si="196"/>
        <v>1</v>
      </c>
      <c r="Q626" s="6">
        <f>IF(OR(M626=6,M626=7),0,IF(NOT(P626),0,IF(L626&lt;=$L$1,HLOOKUP(M626,Ouderschapsverlof!$S$40:$W$43,3,FALSE),0)))</f>
        <v>0</v>
      </c>
      <c r="R626" s="6">
        <f>IF(OR(M626=6,M626=7),0,IF(NOT(P626),IF(L626&lt;=$L$1,HLOOKUP(M626,Ouderschapsverlof!$S$40:$W$43,3,FALSE),0),0))</f>
        <v>0</v>
      </c>
      <c r="T626" s="2">
        <f t="shared" si="208"/>
        <v>624</v>
      </c>
      <c r="U626">
        <f t="shared" si="197"/>
        <v>7</v>
      </c>
      <c r="V626" s="2">
        <f t="shared" si="198"/>
        <v>367</v>
      </c>
      <c r="W626" s="2">
        <f t="shared" si="199"/>
        <v>367</v>
      </c>
      <c r="X626" s="6" t="b">
        <f t="shared" si="200"/>
        <v>1</v>
      </c>
      <c r="Y626" s="6">
        <f>IF(OR(U626=6,U626=7),0,IF(NOT(X626),0,IF(T626&lt;=$T$1,HLOOKUP(U626,Ouderschapsverlof!$S$55:$W$57,3,FALSE),0)))</f>
        <v>0</v>
      </c>
      <c r="Z626" s="6">
        <f>IF(OR(U626=6,U626=7),0,IF(NOT(X626),IF(T626&lt;=$T$1,HLOOKUP(U626,Ouderschapsverlof!$S$55:$W$57,3,FALSE),0),0))</f>
        <v>0</v>
      </c>
      <c r="AB626" s="2">
        <f t="shared" si="209"/>
        <v>624</v>
      </c>
      <c r="AC626">
        <f t="shared" si="201"/>
        <v>7</v>
      </c>
      <c r="AD626" s="2">
        <f t="shared" si="202"/>
        <v>367</v>
      </c>
      <c r="AE626" s="2">
        <f t="shared" si="203"/>
        <v>367</v>
      </c>
      <c r="AF626" s="6" t="b">
        <f t="shared" si="204"/>
        <v>1</v>
      </c>
      <c r="AG626" s="6">
        <f>IF(OR(AC626=6,AC626=7),0,IF(NOT(AF626),0,IF(AB626&lt;=$AB$1,HLOOKUP(AC626,Ouderschapsverlof!$S$67:$W$69,3,FALSE),0)))</f>
        <v>0</v>
      </c>
      <c r="AH626" s="6">
        <f>IF(OR(AC626=6,AC626=7),0,IF(NOT(AF626),IF(AB626&lt;=$AB$1,HLOOKUP(AC626,Ouderschapsverlof!$S$67:$W$69,3,FALSE),0),0))</f>
        <v>0</v>
      </c>
    </row>
    <row r="627" spans="1:34" x14ac:dyDescent="0.3">
      <c r="A627" s="2">
        <f t="shared" si="205"/>
        <v>625</v>
      </c>
      <c r="B627">
        <f t="shared" si="206"/>
        <v>1</v>
      </c>
      <c r="C627" s="2">
        <f t="shared" si="189"/>
        <v>367</v>
      </c>
      <c r="D627" s="2">
        <f t="shared" si="190"/>
        <v>367</v>
      </c>
      <c r="E627" s="6" t="b">
        <f t="shared" si="191"/>
        <v>1</v>
      </c>
      <c r="F627" s="6">
        <f>IF(OR(B627=6,B627=7),0,IF(NOT(E627),0,IF(A627&lt;=$A$1,HLOOKUP(B627,Ouderschapsverlof!$S$28:$W$30,3,FALSE),0)))</f>
        <v>0</v>
      </c>
      <c r="G627" s="6">
        <f>IF(OR(B627=6,B627=7),0,IF(NOT(E627),IF(A627&lt;=$A$1,HLOOKUP(B627,Ouderschapsverlof!$S$28:$W$30,3,FALSE),0),0))</f>
        <v>0</v>
      </c>
      <c r="H627" s="7">
        <f t="shared" si="192"/>
        <v>0</v>
      </c>
      <c r="L627" s="2">
        <f t="shared" si="207"/>
        <v>625</v>
      </c>
      <c r="M627">
        <f t="shared" si="193"/>
        <v>1</v>
      </c>
      <c r="N627" s="2">
        <f t="shared" si="194"/>
        <v>367</v>
      </c>
      <c r="O627" s="2">
        <f t="shared" si="195"/>
        <v>367</v>
      </c>
      <c r="P627" s="6" t="b">
        <f t="shared" si="196"/>
        <v>1</v>
      </c>
      <c r="Q627" s="6">
        <f>IF(OR(M627=6,M627=7),0,IF(NOT(P627),0,IF(L627&lt;=$L$1,HLOOKUP(M627,Ouderschapsverlof!$S$40:$W$43,3,FALSE),0)))</f>
        <v>0</v>
      </c>
      <c r="R627" s="6">
        <f>IF(OR(M627=6,M627=7),0,IF(NOT(P627),IF(L627&lt;=$L$1,HLOOKUP(M627,Ouderschapsverlof!$S$40:$W$43,3,FALSE),0),0))</f>
        <v>0</v>
      </c>
      <c r="T627" s="2">
        <f t="shared" si="208"/>
        <v>625</v>
      </c>
      <c r="U627">
        <f t="shared" si="197"/>
        <v>1</v>
      </c>
      <c r="V627" s="2">
        <f t="shared" si="198"/>
        <v>367</v>
      </c>
      <c r="W627" s="2">
        <f t="shared" si="199"/>
        <v>367</v>
      </c>
      <c r="X627" s="6" t="b">
        <f t="shared" si="200"/>
        <v>1</v>
      </c>
      <c r="Y627" s="6">
        <f>IF(OR(U627=6,U627=7),0,IF(NOT(X627),0,IF(T627&lt;=$T$1,HLOOKUP(U627,Ouderschapsverlof!$S$55:$W$57,3,FALSE),0)))</f>
        <v>0</v>
      </c>
      <c r="Z627" s="6">
        <f>IF(OR(U627=6,U627=7),0,IF(NOT(X627),IF(T627&lt;=$T$1,HLOOKUP(U627,Ouderschapsverlof!$S$55:$W$57,3,FALSE),0),0))</f>
        <v>0</v>
      </c>
      <c r="AB627" s="2">
        <f t="shared" si="209"/>
        <v>625</v>
      </c>
      <c r="AC627">
        <f t="shared" si="201"/>
        <v>1</v>
      </c>
      <c r="AD627" s="2">
        <f t="shared" si="202"/>
        <v>367</v>
      </c>
      <c r="AE627" s="2">
        <f t="shared" si="203"/>
        <v>367</v>
      </c>
      <c r="AF627" s="6" t="b">
        <f t="shared" si="204"/>
        <v>1</v>
      </c>
      <c r="AG627" s="6">
        <f>IF(OR(AC627=6,AC627=7),0,IF(NOT(AF627),0,IF(AB627&lt;=$AB$1,HLOOKUP(AC627,Ouderschapsverlof!$S$67:$W$69,3,FALSE),0)))</f>
        <v>0</v>
      </c>
      <c r="AH627" s="6">
        <f>IF(OR(AC627=6,AC627=7),0,IF(NOT(AF627),IF(AB627&lt;=$AB$1,HLOOKUP(AC627,Ouderschapsverlof!$S$67:$W$69,3,FALSE),0),0))</f>
        <v>0</v>
      </c>
    </row>
    <row r="628" spans="1:34" x14ac:dyDescent="0.3">
      <c r="A628" s="2">
        <f t="shared" si="205"/>
        <v>626</v>
      </c>
      <c r="B628">
        <f t="shared" si="206"/>
        <v>2</v>
      </c>
      <c r="C628" s="2">
        <f t="shared" si="189"/>
        <v>367</v>
      </c>
      <c r="D628" s="2">
        <f t="shared" si="190"/>
        <v>367</v>
      </c>
      <c r="E628" s="6" t="b">
        <f t="shared" si="191"/>
        <v>1</v>
      </c>
      <c r="F628" s="6">
        <f>IF(OR(B628=6,B628=7),0,IF(NOT(E628),0,IF(A628&lt;=$A$1,HLOOKUP(B628,Ouderschapsverlof!$S$28:$W$30,3,FALSE),0)))</f>
        <v>0</v>
      </c>
      <c r="G628" s="6">
        <f>IF(OR(B628=6,B628=7),0,IF(NOT(E628),IF(A628&lt;=$A$1,HLOOKUP(B628,Ouderschapsverlof!$S$28:$W$30,3,FALSE),0),0))</f>
        <v>0</v>
      </c>
      <c r="H628" s="7">
        <f t="shared" si="192"/>
        <v>0</v>
      </c>
      <c r="L628" s="2">
        <f t="shared" si="207"/>
        <v>626</v>
      </c>
      <c r="M628">
        <f t="shared" si="193"/>
        <v>2</v>
      </c>
      <c r="N628" s="2">
        <f t="shared" si="194"/>
        <v>367</v>
      </c>
      <c r="O628" s="2">
        <f t="shared" si="195"/>
        <v>367</v>
      </c>
      <c r="P628" s="6" t="b">
        <f t="shared" si="196"/>
        <v>1</v>
      </c>
      <c r="Q628" s="6">
        <f>IF(OR(M628=6,M628=7),0,IF(NOT(P628),0,IF(L628&lt;=$L$1,HLOOKUP(M628,Ouderschapsverlof!$S$40:$W$43,3,FALSE),0)))</f>
        <v>0</v>
      </c>
      <c r="R628" s="6">
        <f>IF(OR(M628=6,M628=7),0,IF(NOT(P628),IF(L628&lt;=$L$1,HLOOKUP(M628,Ouderschapsverlof!$S$40:$W$43,3,FALSE),0),0))</f>
        <v>0</v>
      </c>
      <c r="T628" s="2">
        <f t="shared" si="208"/>
        <v>626</v>
      </c>
      <c r="U628">
        <f t="shared" si="197"/>
        <v>2</v>
      </c>
      <c r="V628" s="2">
        <f t="shared" si="198"/>
        <v>367</v>
      </c>
      <c r="W628" s="2">
        <f t="shared" si="199"/>
        <v>367</v>
      </c>
      <c r="X628" s="6" t="b">
        <f t="shared" si="200"/>
        <v>1</v>
      </c>
      <c r="Y628" s="6">
        <f>IF(OR(U628=6,U628=7),0,IF(NOT(X628),0,IF(T628&lt;=$T$1,HLOOKUP(U628,Ouderschapsverlof!$S$55:$W$57,3,FALSE),0)))</f>
        <v>0</v>
      </c>
      <c r="Z628" s="6">
        <f>IF(OR(U628=6,U628=7),0,IF(NOT(X628),IF(T628&lt;=$T$1,HLOOKUP(U628,Ouderschapsverlof!$S$55:$W$57,3,FALSE),0),0))</f>
        <v>0</v>
      </c>
      <c r="AB628" s="2">
        <f t="shared" si="209"/>
        <v>626</v>
      </c>
      <c r="AC628">
        <f t="shared" si="201"/>
        <v>2</v>
      </c>
      <c r="AD628" s="2">
        <f t="shared" si="202"/>
        <v>367</v>
      </c>
      <c r="AE628" s="2">
        <f t="shared" si="203"/>
        <v>367</v>
      </c>
      <c r="AF628" s="6" t="b">
        <f t="shared" si="204"/>
        <v>1</v>
      </c>
      <c r="AG628" s="6">
        <f>IF(OR(AC628=6,AC628=7),0,IF(NOT(AF628),0,IF(AB628&lt;=$AB$1,HLOOKUP(AC628,Ouderschapsverlof!$S$67:$W$69,3,FALSE),0)))</f>
        <v>0</v>
      </c>
      <c r="AH628" s="6">
        <f>IF(OR(AC628=6,AC628=7),0,IF(NOT(AF628),IF(AB628&lt;=$AB$1,HLOOKUP(AC628,Ouderschapsverlof!$S$67:$W$69,3,FALSE),0),0))</f>
        <v>0</v>
      </c>
    </row>
    <row r="629" spans="1:34" x14ac:dyDescent="0.3">
      <c r="A629" s="2">
        <f t="shared" si="205"/>
        <v>627</v>
      </c>
      <c r="B629">
        <f t="shared" si="206"/>
        <v>3</v>
      </c>
      <c r="C629" s="2">
        <f t="shared" si="189"/>
        <v>367</v>
      </c>
      <c r="D629" s="2">
        <f t="shared" si="190"/>
        <v>367</v>
      </c>
      <c r="E629" s="6" t="b">
        <f t="shared" si="191"/>
        <v>1</v>
      </c>
      <c r="F629" s="6">
        <f>IF(OR(B629=6,B629=7),0,IF(NOT(E629),0,IF(A629&lt;=$A$1,HLOOKUP(B629,Ouderschapsverlof!$S$28:$W$30,3,FALSE),0)))</f>
        <v>0</v>
      </c>
      <c r="G629" s="6">
        <f>IF(OR(B629=6,B629=7),0,IF(NOT(E629),IF(A629&lt;=$A$1,HLOOKUP(B629,Ouderschapsverlof!$S$28:$W$30,3,FALSE),0),0))</f>
        <v>0</v>
      </c>
      <c r="H629" s="7">
        <f t="shared" si="192"/>
        <v>0</v>
      </c>
      <c r="L629" s="2">
        <f t="shared" si="207"/>
        <v>627</v>
      </c>
      <c r="M629">
        <f t="shared" si="193"/>
        <v>3</v>
      </c>
      <c r="N629" s="2">
        <f t="shared" si="194"/>
        <v>367</v>
      </c>
      <c r="O629" s="2">
        <f t="shared" si="195"/>
        <v>367</v>
      </c>
      <c r="P629" s="6" t="b">
        <f t="shared" si="196"/>
        <v>1</v>
      </c>
      <c r="Q629" s="6">
        <f>IF(OR(M629=6,M629=7),0,IF(NOT(P629),0,IF(L629&lt;=$L$1,HLOOKUP(M629,Ouderschapsverlof!$S$40:$W$43,3,FALSE),0)))</f>
        <v>0</v>
      </c>
      <c r="R629" s="6">
        <f>IF(OR(M629=6,M629=7),0,IF(NOT(P629),IF(L629&lt;=$L$1,HLOOKUP(M629,Ouderschapsverlof!$S$40:$W$43,3,FALSE),0),0))</f>
        <v>0</v>
      </c>
      <c r="T629" s="2">
        <f t="shared" si="208"/>
        <v>627</v>
      </c>
      <c r="U629">
        <f t="shared" si="197"/>
        <v>3</v>
      </c>
      <c r="V629" s="2">
        <f t="shared" si="198"/>
        <v>367</v>
      </c>
      <c r="W629" s="2">
        <f t="shared" si="199"/>
        <v>367</v>
      </c>
      <c r="X629" s="6" t="b">
        <f t="shared" si="200"/>
        <v>1</v>
      </c>
      <c r="Y629" s="6">
        <f>IF(OR(U629=6,U629=7),0,IF(NOT(X629),0,IF(T629&lt;=$T$1,HLOOKUP(U629,Ouderschapsverlof!$S$55:$W$57,3,FALSE),0)))</f>
        <v>0</v>
      </c>
      <c r="Z629" s="6">
        <f>IF(OR(U629=6,U629=7),0,IF(NOT(X629),IF(T629&lt;=$T$1,HLOOKUP(U629,Ouderschapsverlof!$S$55:$W$57,3,FALSE),0),0))</f>
        <v>0</v>
      </c>
      <c r="AB629" s="2">
        <f t="shared" si="209"/>
        <v>627</v>
      </c>
      <c r="AC629">
        <f t="shared" si="201"/>
        <v>3</v>
      </c>
      <c r="AD629" s="2">
        <f t="shared" si="202"/>
        <v>367</v>
      </c>
      <c r="AE629" s="2">
        <f t="shared" si="203"/>
        <v>367</v>
      </c>
      <c r="AF629" s="6" t="b">
        <f t="shared" si="204"/>
        <v>1</v>
      </c>
      <c r="AG629" s="6">
        <f>IF(OR(AC629=6,AC629=7),0,IF(NOT(AF629),0,IF(AB629&lt;=$AB$1,HLOOKUP(AC629,Ouderschapsverlof!$S$67:$W$69,3,FALSE),0)))</f>
        <v>0</v>
      </c>
      <c r="AH629" s="6">
        <f>IF(OR(AC629=6,AC629=7),0,IF(NOT(AF629),IF(AB629&lt;=$AB$1,HLOOKUP(AC629,Ouderschapsverlof!$S$67:$W$69,3,FALSE),0),0))</f>
        <v>0</v>
      </c>
    </row>
    <row r="630" spans="1:34" x14ac:dyDescent="0.3">
      <c r="A630" s="2">
        <f t="shared" si="205"/>
        <v>628</v>
      </c>
      <c r="B630">
        <f t="shared" si="206"/>
        <v>4</v>
      </c>
      <c r="C630" s="2">
        <f t="shared" si="189"/>
        <v>367</v>
      </c>
      <c r="D630" s="2">
        <f t="shared" si="190"/>
        <v>367</v>
      </c>
      <c r="E630" s="6" t="b">
        <f t="shared" si="191"/>
        <v>1</v>
      </c>
      <c r="F630" s="6">
        <f>IF(OR(B630=6,B630=7),0,IF(NOT(E630),0,IF(A630&lt;=$A$1,HLOOKUP(B630,Ouderschapsverlof!$S$28:$W$30,3,FALSE),0)))</f>
        <v>0</v>
      </c>
      <c r="G630" s="6">
        <f>IF(OR(B630=6,B630=7),0,IF(NOT(E630),IF(A630&lt;=$A$1,HLOOKUP(B630,Ouderschapsverlof!$S$28:$W$30,3,FALSE),0),0))</f>
        <v>0</v>
      </c>
      <c r="H630" s="7">
        <f t="shared" si="192"/>
        <v>0</v>
      </c>
      <c r="L630" s="2">
        <f t="shared" si="207"/>
        <v>628</v>
      </c>
      <c r="M630">
        <f t="shared" si="193"/>
        <v>4</v>
      </c>
      <c r="N630" s="2">
        <f t="shared" si="194"/>
        <v>367</v>
      </c>
      <c r="O630" s="2">
        <f t="shared" si="195"/>
        <v>367</v>
      </c>
      <c r="P630" s="6" t="b">
        <f t="shared" si="196"/>
        <v>1</v>
      </c>
      <c r="Q630" s="6">
        <f>IF(OR(M630=6,M630=7),0,IF(NOT(P630),0,IF(L630&lt;=$L$1,HLOOKUP(M630,Ouderschapsverlof!$S$40:$W$43,3,FALSE),0)))</f>
        <v>0</v>
      </c>
      <c r="R630" s="6">
        <f>IF(OR(M630=6,M630=7),0,IF(NOT(P630),IF(L630&lt;=$L$1,HLOOKUP(M630,Ouderschapsverlof!$S$40:$W$43,3,FALSE),0),0))</f>
        <v>0</v>
      </c>
      <c r="T630" s="2">
        <f t="shared" si="208"/>
        <v>628</v>
      </c>
      <c r="U630">
        <f t="shared" si="197"/>
        <v>4</v>
      </c>
      <c r="V630" s="2">
        <f t="shared" si="198"/>
        <v>367</v>
      </c>
      <c r="W630" s="2">
        <f t="shared" si="199"/>
        <v>367</v>
      </c>
      <c r="X630" s="6" t="b">
        <f t="shared" si="200"/>
        <v>1</v>
      </c>
      <c r="Y630" s="6">
        <f>IF(OR(U630=6,U630=7),0,IF(NOT(X630),0,IF(T630&lt;=$T$1,HLOOKUP(U630,Ouderschapsverlof!$S$55:$W$57,3,FALSE),0)))</f>
        <v>0</v>
      </c>
      <c r="Z630" s="6">
        <f>IF(OR(U630=6,U630=7),0,IF(NOT(X630),IF(T630&lt;=$T$1,HLOOKUP(U630,Ouderschapsverlof!$S$55:$W$57,3,FALSE),0),0))</f>
        <v>0</v>
      </c>
      <c r="AB630" s="2">
        <f t="shared" si="209"/>
        <v>628</v>
      </c>
      <c r="AC630">
        <f t="shared" si="201"/>
        <v>4</v>
      </c>
      <c r="AD630" s="2">
        <f t="shared" si="202"/>
        <v>367</v>
      </c>
      <c r="AE630" s="2">
        <f t="shared" si="203"/>
        <v>367</v>
      </c>
      <c r="AF630" s="6" t="b">
        <f t="shared" si="204"/>
        <v>1</v>
      </c>
      <c r="AG630" s="6">
        <f>IF(OR(AC630=6,AC630=7),0,IF(NOT(AF630),0,IF(AB630&lt;=$AB$1,HLOOKUP(AC630,Ouderschapsverlof!$S$67:$W$69,3,FALSE),0)))</f>
        <v>0</v>
      </c>
      <c r="AH630" s="6">
        <f>IF(OR(AC630=6,AC630=7),0,IF(NOT(AF630),IF(AB630&lt;=$AB$1,HLOOKUP(AC630,Ouderschapsverlof!$S$67:$W$69,3,FALSE),0),0))</f>
        <v>0</v>
      </c>
    </row>
    <row r="631" spans="1:34" x14ac:dyDescent="0.3">
      <c r="A631" s="2">
        <f t="shared" si="205"/>
        <v>629</v>
      </c>
      <c r="B631">
        <f t="shared" si="206"/>
        <v>5</v>
      </c>
      <c r="C631" s="2">
        <f t="shared" si="189"/>
        <v>367</v>
      </c>
      <c r="D631" s="2">
        <f t="shared" si="190"/>
        <v>367</v>
      </c>
      <c r="E631" s="6" t="b">
        <f t="shared" si="191"/>
        <v>1</v>
      </c>
      <c r="F631" s="6">
        <f>IF(OR(B631=6,B631=7),0,IF(NOT(E631),0,IF(A631&lt;=$A$1,HLOOKUP(B631,Ouderschapsverlof!$S$28:$W$30,3,FALSE),0)))</f>
        <v>0</v>
      </c>
      <c r="G631" s="6">
        <f>IF(OR(B631=6,B631=7),0,IF(NOT(E631),IF(A631&lt;=$A$1,HLOOKUP(B631,Ouderschapsverlof!$S$28:$W$30,3,FALSE),0),0))</f>
        <v>0</v>
      </c>
      <c r="H631" s="7">
        <f t="shared" si="192"/>
        <v>0</v>
      </c>
      <c r="L631" s="2">
        <f t="shared" si="207"/>
        <v>629</v>
      </c>
      <c r="M631">
        <f t="shared" si="193"/>
        <v>5</v>
      </c>
      <c r="N631" s="2">
        <f t="shared" si="194"/>
        <v>367</v>
      </c>
      <c r="O631" s="2">
        <f t="shared" si="195"/>
        <v>367</v>
      </c>
      <c r="P631" s="6" t="b">
        <f t="shared" si="196"/>
        <v>1</v>
      </c>
      <c r="Q631" s="6">
        <f>IF(OR(M631=6,M631=7),0,IF(NOT(P631),0,IF(L631&lt;=$L$1,HLOOKUP(M631,Ouderschapsverlof!$S$40:$W$43,3,FALSE),0)))</f>
        <v>0</v>
      </c>
      <c r="R631" s="6">
        <f>IF(OR(M631=6,M631=7),0,IF(NOT(P631),IF(L631&lt;=$L$1,HLOOKUP(M631,Ouderschapsverlof!$S$40:$W$43,3,FALSE),0),0))</f>
        <v>0</v>
      </c>
      <c r="T631" s="2">
        <f t="shared" si="208"/>
        <v>629</v>
      </c>
      <c r="U631">
        <f t="shared" si="197"/>
        <v>5</v>
      </c>
      <c r="V631" s="2">
        <f t="shared" si="198"/>
        <v>367</v>
      </c>
      <c r="W631" s="2">
        <f t="shared" si="199"/>
        <v>367</v>
      </c>
      <c r="X631" s="6" t="b">
        <f t="shared" si="200"/>
        <v>1</v>
      </c>
      <c r="Y631" s="6">
        <f>IF(OR(U631=6,U631=7),0,IF(NOT(X631),0,IF(T631&lt;=$T$1,HLOOKUP(U631,Ouderschapsverlof!$S$55:$W$57,3,FALSE),0)))</f>
        <v>0</v>
      </c>
      <c r="Z631" s="6">
        <f>IF(OR(U631=6,U631=7),0,IF(NOT(X631),IF(T631&lt;=$T$1,HLOOKUP(U631,Ouderschapsverlof!$S$55:$W$57,3,FALSE),0),0))</f>
        <v>0</v>
      </c>
      <c r="AB631" s="2">
        <f t="shared" si="209"/>
        <v>629</v>
      </c>
      <c r="AC631">
        <f t="shared" si="201"/>
        <v>5</v>
      </c>
      <c r="AD631" s="2">
        <f t="shared" si="202"/>
        <v>367</v>
      </c>
      <c r="AE631" s="2">
        <f t="shared" si="203"/>
        <v>367</v>
      </c>
      <c r="AF631" s="6" t="b">
        <f t="shared" si="204"/>
        <v>1</v>
      </c>
      <c r="AG631" s="6">
        <f>IF(OR(AC631=6,AC631=7),0,IF(NOT(AF631),0,IF(AB631&lt;=$AB$1,HLOOKUP(AC631,Ouderschapsverlof!$S$67:$W$69,3,FALSE),0)))</f>
        <v>0</v>
      </c>
      <c r="AH631" s="6">
        <f>IF(OR(AC631=6,AC631=7),0,IF(NOT(AF631),IF(AB631&lt;=$AB$1,HLOOKUP(AC631,Ouderschapsverlof!$S$67:$W$69,3,FALSE),0),0))</f>
        <v>0</v>
      </c>
    </row>
    <row r="632" spans="1:34" x14ac:dyDescent="0.3">
      <c r="A632" s="2">
        <f t="shared" si="205"/>
        <v>630</v>
      </c>
      <c r="B632">
        <f t="shared" si="206"/>
        <v>6</v>
      </c>
      <c r="C632" s="2">
        <f t="shared" si="189"/>
        <v>367</v>
      </c>
      <c r="D632" s="2">
        <f t="shared" si="190"/>
        <v>367</v>
      </c>
      <c r="E632" s="6" t="b">
        <f t="shared" si="191"/>
        <v>1</v>
      </c>
      <c r="F632" s="6">
        <f>IF(OR(B632=6,B632=7),0,IF(NOT(E632),0,IF(A632&lt;=$A$1,HLOOKUP(B632,Ouderschapsverlof!$S$28:$W$30,3,FALSE),0)))</f>
        <v>0</v>
      </c>
      <c r="G632" s="6">
        <f>IF(OR(B632=6,B632=7),0,IF(NOT(E632),IF(A632&lt;=$A$1,HLOOKUP(B632,Ouderschapsverlof!$S$28:$W$30,3,FALSE),0),0))</f>
        <v>0</v>
      </c>
      <c r="H632" s="7">
        <f t="shared" si="192"/>
        <v>0</v>
      </c>
      <c r="L632" s="2">
        <f t="shared" si="207"/>
        <v>630</v>
      </c>
      <c r="M632">
        <f t="shared" si="193"/>
        <v>6</v>
      </c>
      <c r="N632" s="2">
        <f t="shared" si="194"/>
        <v>367</v>
      </c>
      <c r="O632" s="2">
        <f t="shared" si="195"/>
        <v>367</v>
      </c>
      <c r="P632" s="6" t="b">
        <f t="shared" si="196"/>
        <v>1</v>
      </c>
      <c r="Q632" s="6">
        <f>IF(OR(M632=6,M632=7),0,IF(NOT(P632),0,IF(L632&lt;=$L$1,HLOOKUP(M632,Ouderschapsverlof!$S$40:$W$43,3,FALSE),0)))</f>
        <v>0</v>
      </c>
      <c r="R632" s="6">
        <f>IF(OR(M632=6,M632=7),0,IF(NOT(P632),IF(L632&lt;=$L$1,HLOOKUP(M632,Ouderschapsverlof!$S$40:$W$43,3,FALSE),0),0))</f>
        <v>0</v>
      </c>
      <c r="T632" s="2">
        <f t="shared" si="208"/>
        <v>630</v>
      </c>
      <c r="U632">
        <f t="shared" si="197"/>
        <v>6</v>
      </c>
      <c r="V632" s="2">
        <f t="shared" si="198"/>
        <v>367</v>
      </c>
      <c r="W632" s="2">
        <f t="shared" si="199"/>
        <v>367</v>
      </c>
      <c r="X632" s="6" t="b">
        <f t="shared" si="200"/>
        <v>1</v>
      </c>
      <c r="Y632" s="6">
        <f>IF(OR(U632=6,U632=7),0,IF(NOT(X632),0,IF(T632&lt;=$T$1,HLOOKUP(U632,Ouderschapsverlof!$S$55:$W$57,3,FALSE),0)))</f>
        <v>0</v>
      </c>
      <c r="Z632" s="6">
        <f>IF(OR(U632=6,U632=7),0,IF(NOT(X632),IF(T632&lt;=$T$1,HLOOKUP(U632,Ouderschapsverlof!$S$55:$W$57,3,FALSE),0),0))</f>
        <v>0</v>
      </c>
      <c r="AB632" s="2">
        <f t="shared" si="209"/>
        <v>630</v>
      </c>
      <c r="AC632">
        <f t="shared" si="201"/>
        <v>6</v>
      </c>
      <c r="AD632" s="2">
        <f t="shared" si="202"/>
        <v>367</v>
      </c>
      <c r="AE632" s="2">
        <f t="shared" si="203"/>
        <v>367</v>
      </c>
      <c r="AF632" s="6" t="b">
        <f t="shared" si="204"/>
        <v>1</v>
      </c>
      <c r="AG632" s="6">
        <f>IF(OR(AC632=6,AC632=7),0,IF(NOT(AF632),0,IF(AB632&lt;=$AB$1,HLOOKUP(AC632,Ouderschapsverlof!$S$67:$W$69,3,FALSE),0)))</f>
        <v>0</v>
      </c>
      <c r="AH632" s="6">
        <f>IF(OR(AC632=6,AC632=7),0,IF(NOT(AF632),IF(AB632&lt;=$AB$1,HLOOKUP(AC632,Ouderschapsverlof!$S$67:$W$69,3,FALSE),0),0))</f>
        <v>0</v>
      </c>
    </row>
    <row r="633" spans="1:34" x14ac:dyDescent="0.3">
      <c r="A633" s="2">
        <f t="shared" si="205"/>
        <v>631</v>
      </c>
      <c r="B633">
        <f t="shared" si="206"/>
        <v>7</v>
      </c>
      <c r="C633" s="2">
        <f t="shared" si="189"/>
        <v>367</v>
      </c>
      <c r="D633" s="2">
        <f t="shared" si="190"/>
        <v>367</v>
      </c>
      <c r="E633" s="6" t="b">
        <f t="shared" si="191"/>
        <v>1</v>
      </c>
      <c r="F633" s="6">
        <f>IF(OR(B633=6,B633=7),0,IF(NOT(E633),0,IF(A633&lt;=$A$1,HLOOKUP(B633,Ouderschapsverlof!$S$28:$W$30,3,FALSE),0)))</f>
        <v>0</v>
      </c>
      <c r="G633" s="6">
        <f>IF(OR(B633=6,B633=7),0,IF(NOT(E633),IF(A633&lt;=$A$1,HLOOKUP(B633,Ouderschapsverlof!$S$28:$W$30,3,FALSE),0),0))</f>
        <v>0</v>
      </c>
      <c r="H633" s="7">
        <f t="shared" si="192"/>
        <v>0</v>
      </c>
      <c r="L633" s="2">
        <f t="shared" si="207"/>
        <v>631</v>
      </c>
      <c r="M633">
        <f t="shared" si="193"/>
        <v>7</v>
      </c>
      <c r="N633" s="2">
        <f t="shared" si="194"/>
        <v>367</v>
      </c>
      <c r="O633" s="2">
        <f t="shared" si="195"/>
        <v>367</v>
      </c>
      <c r="P633" s="6" t="b">
        <f t="shared" si="196"/>
        <v>1</v>
      </c>
      <c r="Q633" s="6">
        <f>IF(OR(M633=6,M633=7),0,IF(NOT(P633),0,IF(L633&lt;=$L$1,HLOOKUP(M633,Ouderschapsverlof!$S$40:$W$43,3,FALSE),0)))</f>
        <v>0</v>
      </c>
      <c r="R633" s="6">
        <f>IF(OR(M633=6,M633=7),0,IF(NOT(P633),IF(L633&lt;=$L$1,HLOOKUP(M633,Ouderschapsverlof!$S$40:$W$43,3,FALSE),0),0))</f>
        <v>0</v>
      </c>
      <c r="T633" s="2">
        <f t="shared" si="208"/>
        <v>631</v>
      </c>
      <c r="U633">
        <f t="shared" si="197"/>
        <v>7</v>
      </c>
      <c r="V633" s="2">
        <f t="shared" si="198"/>
        <v>367</v>
      </c>
      <c r="W633" s="2">
        <f t="shared" si="199"/>
        <v>367</v>
      </c>
      <c r="X633" s="6" t="b">
        <f t="shared" si="200"/>
        <v>1</v>
      </c>
      <c r="Y633" s="6">
        <f>IF(OR(U633=6,U633=7),0,IF(NOT(X633),0,IF(T633&lt;=$T$1,HLOOKUP(U633,Ouderschapsverlof!$S$55:$W$57,3,FALSE),0)))</f>
        <v>0</v>
      </c>
      <c r="Z633" s="6">
        <f>IF(OR(U633=6,U633=7),0,IF(NOT(X633),IF(T633&lt;=$T$1,HLOOKUP(U633,Ouderschapsverlof!$S$55:$W$57,3,FALSE),0),0))</f>
        <v>0</v>
      </c>
      <c r="AB633" s="2">
        <f t="shared" si="209"/>
        <v>631</v>
      </c>
      <c r="AC633">
        <f t="shared" si="201"/>
        <v>7</v>
      </c>
      <c r="AD633" s="2">
        <f t="shared" si="202"/>
        <v>367</v>
      </c>
      <c r="AE633" s="2">
        <f t="shared" si="203"/>
        <v>367</v>
      </c>
      <c r="AF633" s="6" t="b">
        <f t="shared" si="204"/>
        <v>1</v>
      </c>
      <c r="AG633" s="6">
        <f>IF(OR(AC633=6,AC633=7),0,IF(NOT(AF633),0,IF(AB633&lt;=$AB$1,HLOOKUP(AC633,Ouderschapsverlof!$S$67:$W$69,3,FALSE),0)))</f>
        <v>0</v>
      </c>
      <c r="AH633" s="6">
        <f>IF(OR(AC633=6,AC633=7),0,IF(NOT(AF633),IF(AB633&lt;=$AB$1,HLOOKUP(AC633,Ouderschapsverlof!$S$67:$W$69,3,FALSE),0),0))</f>
        <v>0</v>
      </c>
    </row>
    <row r="634" spans="1:34" x14ac:dyDescent="0.3">
      <c r="A634" s="2">
        <f t="shared" si="205"/>
        <v>632</v>
      </c>
      <c r="B634">
        <f t="shared" si="206"/>
        <v>1</v>
      </c>
      <c r="C634" s="2">
        <f t="shared" si="189"/>
        <v>367</v>
      </c>
      <c r="D634" s="2">
        <f t="shared" si="190"/>
        <v>367</v>
      </c>
      <c r="E634" s="6" t="b">
        <f t="shared" si="191"/>
        <v>1</v>
      </c>
      <c r="F634" s="6">
        <f>IF(OR(B634=6,B634=7),0,IF(NOT(E634),0,IF(A634&lt;=$A$1,HLOOKUP(B634,Ouderschapsverlof!$S$28:$W$30,3,FALSE),0)))</f>
        <v>0</v>
      </c>
      <c r="G634" s="6">
        <f>IF(OR(B634=6,B634=7),0,IF(NOT(E634),IF(A634&lt;=$A$1,HLOOKUP(B634,Ouderschapsverlof!$S$28:$W$30,3,FALSE),0),0))</f>
        <v>0</v>
      </c>
      <c r="H634" s="7">
        <f t="shared" si="192"/>
        <v>0</v>
      </c>
      <c r="L634" s="2">
        <f t="shared" si="207"/>
        <v>632</v>
      </c>
      <c r="M634">
        <f t="shared" si="193"/>
        <v>1</v>
      </c>
      <c r="N634" s="2">
        <f t="shared" si="194"/>
        <v>367</v>
      </c>
      <c r="O634" s="2">
        <f t="shared" si="195"/>
        <v>367</v>
      </c>
      <c r="P634" s="6" t="b">
        <f t="shared" si="196"/>
        <v>1</v>
      </c>
      <c r="Q634" s="6">
        <f>IF(OR(M634=6,M634=7),0,IF(NOT(P634),0,IF(L634&lt;=$L$1,HLOOKUP(M634,Ouderschapsverlof!$S$40:$W$43,3,FALSE),0)))</f>
        <v>0</v>
      </c>
      <c r="R634" s="6">
        <f>IF(OR(M634=6,M634=7),0,IF(NOT(P634),IF(L634&lt;=$L$1,HLOOKUP(M634,Ouderschapsverlof!$S$40:$W$43,3,FALSE),0),0))</f>
        <v>0</v>
      </c>
      <c r="T634" s="2">
        <f t="shared" si="208"/>
        <v>632</v>
      </c>
      <c r="U634">
        <f t="shared" si="197"/>
        <v>1</v>
      </c>
      <c r="V634" s="2">
        <f t="shared" si="198"/>
        <v>367</v>
      </c>
      <c r="W634" s="2">
        <f t="shared" si="199"/>
        <v>367</v>
      </c>
      <c r="X634" s="6" t="b">
        <f t="shared" si="200"/>
        <v>1</v>
      </c>
      <c r="Y634" s="6">
        <f>IF(OR(U634=6,U634=7),0,IF(NOT(X634),0,IF(T634&lt;=$T$1,HLOOKUP(U634,Ouderschapsverlof!$S$55:$W$57,3,FALSE),0)))</f>
        <v>0</v>
      </c>
      <c r="Z634" s="6">
        <f>IF(OR(U634=6,U634=7),0,IF(NOT(X634),IF(T634&lt;=$T$1,HLOOKUP(U634,Ouderschapsverlof!$S$55:$W$57,3,FALSE),0),0))</f>
        <v>0</v>
      </c>
      <c r="AB634" s="2">
        <f t="shared" si="209"/>
        <v>632</v>
      </c>
      <c r="AC634">
        <f t="shared" si="201"/>
        <v>1</v>
      </c>
      <c r="AD634" s="2">
        <f t="shared" si="202"/>
        <v>367</v>
      </c>
      <c r="AE634" s="2">
        <f t="shared" si="203"/>
        <v>367</v>
      </c>
      <c r="AF634" s="6" t="b">
        <f t="shared" si="204"/>
        <v>1</v>
      </c>
      <c r="AG634" s="6">
        <f>IF(OR(AC634=6,AC634=7),0,IF(NOT(AF634),0,IF(AB634&lt;=$AB$1,HLOOKUP(AC634,Ouderschapsverlof!$S$67:$W$69,3,FALSE),0)))</f>
        <v>0</v>
      </c>
      <c r="AH634" s="6">
        <f>IF(OR(AC634=6,AC634=7),0,IF(NOT(AF634),IF(AB634&lt;=$AB$1,HLOOKUP(AC634,Ouderschapsverlof!$S$67:$W$69,3,FALSE),0),0))</f>
        <v>0</v>
      </c>
    </row>
    <row r="635" spans="1:34" x14ac:dyDescent="0.3">
      <c r="A635" s="2">
        <f t="shared" si="205"/>
        <v>633</v>
      </c>
      <c r="B635">
        <f t="shared" si="206"/>
        <v>2</v>
      </c>
      <c r="C635" s="2">
        <f t="shared" si="189"/>
        <v>367</v>
      </c>
      <c r="D635" s="2">
        <f t="shared" si="190"/>
        <v>367</v>
      </c>
      <c r="E635" s="6" t="b">
        <f t="shared" si="191"/>
        <v>1</v>
      </c>
      <c r="F635" s="6">
        <f>IF(OR(B635=6,B635=7),0,IF(NOT(E635),0,IF(A635&lt;=$A$1,HLOOKUP(B635,Ouderschapsverlof!$S$28:$W$30,3,FALSE),0)))</f>
        <v>0</v>
      </c>
      <c r="G635" s="6">
        <f>IF(OR(B635=6,B635=7),0,IF(NOT(E635),IF(A635&lt;=$A$1,HLOOKUP(B635,Ouderschapsverlof!$S$28:$W$30,3,FALSE),0),0))</f>
        <v>0</v>
      </c>
      <c r="H635" s="7">
        <f t="shared" si="192"/>
        <v>0</v>
      </c>
      <c r="L635" s="2">
        <f t="shared" si="207"/>
        <v>633</v>
      </c>
      <c r="M635">
        <f t="shared" si="193"/>
        <v>2</v>
      </c>
      <c r="N635" s="2">
        <f t="shared" si="194"/>
        <v>367</v>
      </c>
      <c r="O635" s="2">
        <f t="shared" si="195"/>
        <v>367</v>
      </c>
      <c r="P635" s="6" t="b">
        <f t="shared" si="196"/>
        <v>1</v>
      </c>
      <c r="Q635" s="6">
        <f>IF(OR(M635=6,M635=7),0,IF(NOT(P635),0,IF(L635&lt;=$L$1,HLOOKUP(M635,Ouderschapsverlof!$S$40:$W$43,3,FALSE),0)))</f>
        <v>0</v>
      </c>
      <c r="R635" s="6">
        <f>IF(OR(M635=6,M635=7),0,IF(NOT(P635),IF(L635&lt;=$L$1,HLOOKUP(M635,Ouderschapsverlof!$S$40:$W$43,3,FALSE),0),0))</f>
        <v>0</v>
      </c>
      <c r="T635" s="2">
        <f t="shared" si="208"/>
        <v>633</v>
      </c>
      <c r="U635">
        <f t="shared" si="197"/>
        <v>2</v>
      </c>
      <c r="V635" s="2">
        <f t="shared" si="198"/>
        <v>367</v>
      </c>
      <c r="W635" s="2">
        <f t="shared" si="199"/>
        <v>367</v>
      </c>
      <c r="X635" s="6" t="b">
        <f t="shared" si="200"/>
        <v>1</v>
      </c>
      <c r="Y635" s="6">
        <f>IF(OR(U635=6,U635=7),0,IF(NOT(X635),0,IF(T635&lt;=$T$1,HLOOKUP(U635,Ouderschapsverlof!$S$55:$W$57,3,FALSE),0)))</f>
        <v>0</v>
      </c>
      <c r="Z635" s="6">
        <f>IF(OR(U635=6,U635=7),0,IF(NOT(X635),IF(T635&lt;=$T$1,HLOOKUP(U635,Ouderschapsverlof!$S$55:$W$57,3,FALSE),0),0))</f>
        <v>0</v>
      </c>
      <c r="AB635" s="2">
        <f t="shared" si="209"/>
        <v>633</v>
      </c>
      <c r="AC635">
        <f t="shared" si="201"/>
        <v>2</v>
      </c>
      <c r="AD635" s="2">
        <f t="shared" si="202"/>
        <v>367</v>
      </c>
      <c r="AE635" s="2">
        <f t="shared" si="203"/>
        <v>367</v>
      </c>
      <c r="AF635" s="6" t="b">
        <f t="shared" si="204"/>
        <v>1</v>
      </c>
      <c r="AG635" s="6">
        <f>IF(OR(AC635=6,AC635=7),0,IF(NOT(AF635),0,IF(AB635&lt;=$AB$1,HLOOKUP(AC635,Ouderschapsverlof!$S$67:$W$69,3,FALSE),0)))</f>
        <v>0</v>
      </c>
      <c r="AH635" s="6">
        <f>IF(OR(AC635=6,AC635=7),0,IF(NOT(AF635),IF(AB635&lt;=$AB$1,HLOOKUP(AC635,Ouderschapsverlof!$S$67:$W$69,3,FALSE),0),0))</f>
        <v>0</v>
      </c>
    </row>
    <row r="636" spans="1:34" x14ac:dyDescent="0.3">
      <c r="A636" s="2">
        <f t="shared" si="205"/>
        <v>634</v>
      </c>
      <c r="B636">
        <f t="shared" si="206"/>
        <v>3</v>
      </c>
      <c r="C636" s="2">
        <f t="shared" si="189"/>
        <v>367</v>
      </c>
      <c r="D636" s="2">
        <f t="shared" si="190"/>
        <v>367</v>
      </c>
      <c r="E636" s="6" t="b">
        <f t="shared" si="191"/>
        <v>1</v>
      </c>
      <c r="F636" s="6">
        <f>IF(OR(B636=6,B636=7),0,IF(NOT(E636),0,IF(A636&lt;=$A$1,HLOOKUP(B636,Ouderschapsverlof!$S$28:$W$30,3,FALSE),0)))</f>
        <v>0</v>
      </c>
      <c r="G636" s="6">
        <f>IF(OR(B636=6,B636=7),0,IF(NOT(E636),IF(A636&lt;=$A$1,HLOOKUP(B636,Ouderschapsverlof!$S$28:$W$30,3,FALSE),0),0))</f>
        <v>0</v>
      </c>
      <c r="H636" s="7">
        <f t="shared" si="192"/>
        <v>0</v>
      </c>
      <c r="L636" s="2">
        <f t="shared" si="207"/>
        <v>634</v>
      </c>
      <c r="M636">
        <f t="shared" si="193"/>
        <v>3</v>
      </c>
      <c r="N636" s="2">
        <f t="shared" si="194"/>
        <v>367</v>
      </c>
      <c r="O636" s="2">
        <f t="shared" si="195"/>
        <v>367</v>
      </c>
      <c r="P636" s="6" t="b">
        <f t="shared" si="196"/>
        <v>1</v>
      </c>
      <c r="Q636" s="6">
        <f>IF(OR(M636=6,M636=7),0,IF(NOT(P636),0,IF(L636&lt;=$L$1,HLOOKUP(M636,Ouderschapsverlof!$S$40:$W$43,3,FALSE),0)))</f>
        <v>0</v>
      </c>
      <c r="R636" s="6">
        <f>IF(OR(M636=6,M636=7),0,IF(NOT(P636),IF(L636&lt;=$L$1,HLOOKUP(M636,Ouderschapsverlof!$S$40:$W$43,3,FALSE),0),0))</f>
        <v>0</v>
      </c>
      <c r="T636" s="2">
        <f t="shared" si="208"/>
        <v>634</v>
      </c>
      <c r="U636">
        <f t="shared" si="197"/>
        <v>3</v>
      </c>
      <c r="V636" s="2">
        <f t="shared" si="198"/>
        <v>367</v>
      </c>
      <c r="W636" s="2">
        <f t="shared" si="199"/>
        <v>367</v>
      </c>
      <c r="X636" s="6" t="b">
        <f t="shared" si="200"/>
        <v>1</v>
      </c>
      <c r="Y636" s="6">
        <f>IF(OR(U636=6,U636=7),0,IF(NOT(X636),0,IF(T636&lt;=$T$1,HLOOKUP(U636,Ouderschapsverlof!$S$55:$W$57,3,FALSE),0)))</f>
        <v>0</v>
      </c>
      <c r="Z636" s="6">
        <f>IF(OR(U636=6,U636=7),0,IF(NOT(X636),IF(T636&lt;=$T$1,HLOOKUP(U636,Ouderschapsverlof!$S$55:$W$57,3,FALSE),0),0))</f>
        <v>0</v>
      </c>
      <c r="AB636" s="2">
        <f t="shared" si="209"/>
        <v>634</v>
      </c>
      <c r="AC636">
        <f t="shared" si="201"/>
        <v>3</v>
      </c>
      <c r="AD636" s="2">
        <f t="shared" si="202"/>
        <v>367</v>
      </c>
      <c r="AE636" s="2">
        <f t="shared" si="203"/>
        <v>367</v>
      </c>
      <c r="AF636" s="6" t="b">
        <f t="shared" si="204"/>
        <v>1</v>
      </c>
      <c r="AG636" s="6">
        <f>IF(OR(AC636=6,AC636=7),0,IF(NOT(AF636),0,IF(AB636&lt;=$AB$1,HLOOKUP(AC636,Ouderschapsverlof!$S$67:$W$69,3,FALSE),0)))</f>
        <v>0</v>
      </c>
      <c r="AH636" s="6">
        <f>IF(OR(AC636=6,AC636=7),0,IF(NOT(AF636),IF(AB636&lt;=$AB$1,HLOOKUP(AC636,Ouderschapsverlof!$S$67:$W$69,3,FALSE),0),0))</f>
        <v>0</v>
      </c>
    </row>
    <row r="637" spans="1:34" x14ac:dyDescent="0.3">
      <c r="A637" s="2">
        <f t="shared" si="205"/>
        <v>635</v>
      </c>
      <c r="B637">
        <f t="shared" si="206"/>
        <v>4</v>
      </c>
      <c r="C637" s="2">
        <f t="shared" si="189"/>
        <v>367</v>
      </c>
      <c r="D637" s="2">
        <f t="shared" si="190"/>
        <v>367</v>
      </c>
      <c r="E637" s="6" t="b">
        <f t="shared" si="191"/>
        <v>1</v>
      </c>
      <c r="F637" s="6">
        <f>IF(OR(B637=6,B637=7),0,IF(NOT(E637),0,IF(A637&lt;=$A$1,HLOOKUP(B637,Ouderschapsverlof!$S$28:$W$30,3,FALSE),0)))</f>
        <v>0</v>
      </c>
      <c r="G637" s="6">
        <f>IF(OR(B637=6,B637=7),0,IF(NOT(E637),IF(A637&lt;=$A$1,HLOOKUP(B637,Ouderschapsverlof!$S$28:$W$30,3,FALSE),0),0))</f>
        <v>0</v>
      </c>
      <c r="H637" s="7">
        <f t="shared" si="192"/>
        <v>0</v>
      </c>
      <c r="L637" s="2">
        <f t="shared" si="207"/>
        <v>635</v>
      </c>
      <c r="M637">
        <f t="shared" si="193"/>
        <v>4</v>
      </c>
      <c r="N637" s="2">
        <f t="shared" si="194"/>
        <v>367</v>
      </c>
      <c r="O637" s="2">
        <f t="shared" si="195"/>
        <v>367</v>
      </c>
      <c r="P637" s="6" t="b">
        <f t="shared" si="196"/>
        <v>1</v>
      </c>
      <c r="Q637" s="6">
        <f>IF(OR(M637=6,M637=7),0,IF(NOT(P637),0,IF(L637&lt;=$L$1,HLOOKUP(M637,Ouderschapsverlof!$S$40:$W$43,3,FALSE),0)))</f>
        <v>0</v>
      </c>
      <c r="R637" s="6">
        <f>IF(OR(M637=6,M637=7),0,IF(NOT(P637),IF(L637&lt;=$L$1,HLOOKUP(M637,Ouderschapsverlof!$S$40:$W$43,3,FALSE),0),0))</f>
        <v>0</v>
      </c>
      <c r="T637" s="2">
        <f t="shared" si="208"/>
        <v>635</v>
      </c>
      <c r="U637">
        <f t="shared" si="197"/>
        <v>4</v>
      </c>
      <c r="V637" s="2">
        <f t="shared" si="198"/>
        <v>367</v>
      </c>
      <c r="W637" s="2">
        <f t="shared" si="199"/>
        <v>367</v>
      </c>
      <c r="X637" s="6" t="b">
        <f t="shared" si="200"/>
        <v>1</v>
      </c>
      <c r="Y637" s="6">
        <f>IF(OR(U637=6,U637=7),0,IF(NOT(X637),0,IF(T637&lt;=$T$1,HLOOKUP(U637,Ouderschapsverlof!$S$55:$W$57,3,FALSE),0)))</f>
        <v>0</v>
      </c>
      <c r="Z637" s="6">
        <f>IF(OR(U637=6,U637=7),0,IF(NOT(X637),IF(T637&lt;=$T$1,HLOOKUP(U637,Ouderschapsverlof!$S$55:$W$57,3,FALSE),0),0))</f>
        <v>0</v>
      </c>
      <c r="AB637" s="2">
        <f t="shared" si="209"/>
        <v>635</v>
      </c>
      <c r="AC637">
        <f t="shared" si="201"/>
        <v>4</v>
      </c>
      <c r="AD637" s="2">
        <f t="shared" si="202"/>
        <v>367</v>
      </c>
      <c r="AE637" s="2">
        <f t="shared" si="203"/>
        <v>367</v>
      </c>
      <c r="AF637" s="6" t="b">
        <f t="shared" si="204"/>
        <v>1</v>
      </c>
      <c r="AG637" s="6">
        <f>IF(OR(AC637=6,AC637=7),0,IF(NOT(AF637),0,IF(AB637&lt;=$AB$1,HLOOKUP(AC637,Ouderschapsverlof!$S$67:$W$69,3,FALSE),0)))</f>
        <v>0</v>
      </c>
      <c r="AH637" s="6">
        <f>IF(OR(AC637=6,AC637=7),0,IF(NOT(AF637),IF(AB637&lt;=$AB$1,HLOOKUP(AC637,Ouderschapsverlof!$S$67:$W$69,3,FALSE),0),0))</f>
        <v>0</v>
      </c>
    </row>
    <row r="638" spans="1:34" x14ac:dyDescent="0.3">
      <c r="A638" s="2">
        <f t="shared" si="205"/>
        <v>636</v>
      </c>
      <c r="B638">
        <f t="shared" si="206"/>
        <v>5</v>
      </c>
      <c r="C638" s="2">
        <f t="shared" si="189"/>
        <v>367</v>
      </c>
      <c r="D638" s="2">
        <f t="shared" si="190"/>
        <v>367</v>
      </c>
      <c r="E638" s="6" t="b">
        <f t="shared" si="191"/>
        <v>1</v>
      </c>
      <c r="F638" s="6">
        <f>IF(OR(B638=6,B638=7),0,IF(NOT(E638),0,IF(A638&lt;=$A$1,HLOOKUP(B638,Ouderschapsverlof!$S$28:$W$30,3,FALSE),0)))</f>
        <v>0</v>
      </c>
      <c r="G638" s="6">
        <f>IF(OR(B638=6,B638=7),0,IF(NOT(E638),IF(A638&lt;=$A$1,HLOOKUP(B638,Ouderschapsverlof!$S$28:$W$30,3,FALSE),0),0))</f>
        <v>0</v>
      </c>
      <c r="H638" s="7">
        <f t="shared" si="192"/>
        <v>0</v>
      </c>
      <c r="L638" s="2">
        <f t="shared" si="207"/>
        <v>636</v>
      </c>
      <c r="M638">
        <f t="shared" si="193"/>
        <v>5</v>
      </c>
      <c r="N638" s="2">
        <f t="shared" si="194"/>
        <v>367</v>
      </c>
      <c r="O638" s="2">
        <f t="shared" si="195"/>
        <v>367</v>
      </c>
      <c r="P638" s="6" t="b">
        <f t="shared" si="196"/>
        <v>1</v>
      </c>
      <c r="Q638" s="6">
        <f>IF(OR(M638=6,M638=7),0,IF(NOT(P638),0,IF(L638&lt;=$L$1,HLOOKUP(M638,Ouderschapsverlof!$S$40:$W$43,3,FALSE),0)))</f>
        <v>0</v>
      </c>
      <c r="R638" s="6">
        <f>IF(OR(M638=6,M638=7),0,IF(NOT(P638),IF(L638&lt;=$L$1,HLOOKUP(M638,Ouderschapsverlof!$S$40:$W$43,3,FALSE),0),0))</f>
        <v>0</v>
      </c>
      <c r="T638" s="2">
        <f t="shared" si="208"/>
        <v>636</v>
      </c>
      <c r="U638">
        <f t="shared" si="197"/>
        <v>5</v>
      </c>
      <c r="V638" s="2">
        <f t="shared" si="198"/>
        <v>367</v>
      </c>
      <c r="W638" s="2">
        <f t="shared" si="199"/>
        <v>367</v>
      </c>
      <c r="X638" s="6" t="b">
        <f t="shared" si="200"/>
        <v>1</v>
      </c>
      <c r="Y638" s="6">
        <f>IF(OR(U638=6,U638=7),0,IF(NOT(X638),0,IF(T638&lt;=$T$1,HLOOKUP(U638,Ouderschapsverlof!$S$55:$W$57,3,FALSE),0)))</f>
        <v>0</v>
      </c>
      <c r="Z638" s="6">
        <f>IF(OR(U638=6,U638=7),0,IF(NOT(X638),IF(T638&lt;=$T$1,HLOOKUP(U638,Ouderschapsverlof!$S$55:$W$57,3,FALSE),0),0))</f>
        <v>0</v>
      </c>
      <c r="AB638" s="2">
        <f t="shared" si="209"/>
        <v>636</v>
      </c>
      <c r="AC638">
        <f t="shared" si="201"/>
        <v>5</v>
      </c>
      <c r="AD638" s="2">
        <f t="shared" si="202"/>
        <v>367</v>
      </c>
      <c r="AE638" s="2">
        <f t="shared" si="203"/>
        <v>367</v>
      </c>
      <c r="AF638" s="6" t="b">
        <f t="shared" si="204"/>
        <v>1</v>
      </c>
      <c r="AG638" s="6">
        <f>IF(OR(AC638=6,AC638=7),0,IF(NOT(AF638),0,IF(AB638&lt;=$AB$1,HLOOKUP(AC638,Ouderschapsverlof!$S$67:$W$69,3,FALSE),0)))</f>
        <v>0</v>
      </c>
      <c r="AH638" s="6">
        <f>IF(OR(AC638=6,AC638=7),0,IF(NOT(AF638),IF(AB638&lt;=$AB$1,HLOOKUP(AC638,Ouderschapsverlof!$S$67:$W$69,3,FALSE),0),0))</f>
        <v>0</v>
      </c>
    </row>
    <row r="639" spans="1:34" x14ac:dyDescent="0.3">
      <c r="A639" s="2">
        <f t="shared" si="205"/>
        <v>637</v>
      </c>
      <c r="B639">
        <f t="shared" si="206"/>
        <v>6</v>
      </c>
      <c r="C639" s="2">
        <f t="shared" si="189"/>
        <v>367</v>
      </c>
      <c r="D639" s="2">
        <f t="shared" si="190"/>
        <v>367</v>
      </c>
      <c r="E639" s="6" t="b">
        <f t="shared" si="191"/>
        <v>1</v>
      </c>
      <c r="F639" s="6">
        <f>IF(OR(B639=6,B639=7),0,IF(NOT(E639),0,IF(A639&lt;=$A$1,HLOOKUP(B639,Ouderschapsverlof!$S$28:$W$30,3,FALSE),0)))</f>
        <v>0</v>
      </c>
      <c r="G639" s="6">
        <f>IF(OR(B639=6,B639=7),0,IF(NOT(E639),IF(A639&lt;=$A$1,HLOOKUP(B639,Ouderschapsverlof!$S$28:$W$30,3,FALSE),0),0))</f>
        <v>0</v>
      </c>
      <c r="H639" s="7">
        <f t="shared" si="192"/>
        <v>0</v>
      </c>
      <c r="L639" s="2">
        <f t="shared" si="207"/>
        <v>637</v>
      </c>
      <c r="M639">
        <f t="shared" si="193"/>
        <v>6</v>
      </c>
      <c r="N639" s="2">
        <f t="shared" si="194"/>
        <v>367</v>
      </c>
      <c r="O639" s="2">
        <f t="shared" si="195"/>
        <v>367</v>
      </c>
      <c r="P639" s="6" t="b">
        <f t="shared" si="196"/>
        <v>1</v>
      </c>
      <c r="Q639" s="6">
        <f>IF(OR(M639=6,M639=7),0,IF(NOT(P639),0,IF(L639&lt;=$L$1,HLOOKUP(M639,Ouderschapsverlof!$S$40:$W$43,3,FALSE),0)))</f>
        <v>0</v>
      </c>
      <c r="R639" s="6">
        <f>IF(OR(M639=6,M639=7),0,IF(NOT(P639),IF(L639&lt;=$L$1,HLOOKUP(M639,Ouderschapsverlof!$S$40:$W$43,3,FALSE),0),0))</f>
        <v>0</v>
      </c>
      <c r="T639" s="2">
        <f t="shared" si="208"/>
        <v>637</v>
      </c>
      <c r="U639">
        <f t="shared" si="197"/>
        <v>6</v>
      </c>
      <c r="V639" s="2">
        <f t="shared" si="198"/>
        <v>367</v>
      </c>
      <c r="W639" s="2">
        <f t="shared" si="199"/>
        <v>367</v>
      </c>
      <c r="X639" s="6" t="b">
        <f t="shared" si="200"/>
        <v>1</v>
      </c>
      <c r="Y639" s="6">
        <f>IF(OR(U639=6,U639=7),0,IF(NOT(X639),0,IF(T639&lt;=$T$1,HLOOKUP(U639,Ouderschapsverlof!$S$55:$W$57,3,FALSE),0)))</f>
        <v>0</v>
      </c>
      <c r="Z639" s="6">
        <f>IF(OR(U639=6,U639=7),0,IF(NOT(X639),IF(T639&lt;=$T$1,HLOOKUP(U639,Ouderschapsverlof!$S$55:$W$57,3,FALSE),0),0))</f>
        <v>0</v>
      </c>
      <c r="AB639" s="2">
        <f t="shared" si="209"/>
        <v>637</v>
      </c>
      <c r="AC639">
        <f t="shared" si="201"/>
        <v>6</v>
      </c>
      <c r="AD639" s="2">
        <f t="shared" si="202"/>
        <v>367</v>
      </c>
      <c r="AE639" s="2">
        <f t="shared" si="203"/>
        <v>367</v>
      </c>
      <c r="AF639" s="6" t="b">
        <f t="shared" si="204"/>
        <v>1</v>
      </c>
      <c r="AG639" s="6">
        <f>IF(OR(AC639=6,AC639=7),0,IF(NOT(AF639),0,IF(AB639&lt;=$AB$1,HLOOKUP(AC639,Ouderschapsverlof!$S$67:$W$69,3,FALSE),0)))</f>
        <v>0</v>
      </c>
      <c r="AH639" s="6">
        <f>IF(OR(AC639=6,AC639=7),0,IF(NOT(AF639),IF(AB639&lt;=$AB$1,HLOOKUP(AC639,Ouderschapsverlof!$S$67:$W$69,3,FALSE),0),0))</f>
        <v>0</v>
      </c>
    </row>
    <row r="640" spans="1:34" x14ac:dyDescent="0.3">
      <c r="A640" s="2">
        <f t="shared" si="205"/>
        <v>638</v>
      </c>
      <c r="B640">
        <f t="shared" si="206"/>
        <v>7</v>
      </c>
      <c r="C640" s="2">
        <f t="shared" si="189"/>
        <v>367</v>
      </c>
      <c r="D640" s="2">
        <f t="shared" si="190"/>
        <v>367</v>
      </c>
      <c r="E640" s="6" t="b">
        <f t="shared" si="191"/>
        <v>1</v>
      </c>
      <c r="F640" s="6">
        <f>IF(OR(B640=6,B640=7),0,IF(NOT(E640),0,IF(A640&lt;=$A$1,HLOOKUP(B640,Ouderschapsverlof!$S$28:$W$30,3,FALSE),0)))</f>
        <v>0</v>
      </c>
      <c r="G640" s="6">
        <f>IF(OR(B640=6,B640=7),0,IF(NOT(E640),IF(A640&lt;=$A$1,HLOOKUP(B640,Ouderschapsverlof!$S$28:$W$30,3,FALSE),0),0))</f>
        <v>0</v>
      </c>
      <c r="H640" s="7">
        <f t="shared" si="192"/>
        <v>0</v>
      </c>
      <c r="L640" s="2">
        <f t="shared" si="207"/>
        <v>638</v>
      </c>
      <c r="M640">
        <f t="shared" si="193"/>
        <v>7</v>
      </c>
      <c r="N640" s="2">
        <f t="shared" si="194"/>
        <v>367</v>
      </c>
      <c r="O640" s="2">
        <f t="shared" si="195"/>
        <v>367</v>
      </c>
      <c r="P640" s="6" t="b">
        <f t="shared" si="196"/>
        <v>1</v>
      </c>
      <c r="Q640" s="6">
        <f>IF(OR(M640=6,M640=7),0,IF(NOT(P640),0,IF(L640&lt;=$L$1,HLOOKUP(M640,Ouderschapsverlof!$S$40:$W$43,3,FALSE),0)))</f>
        <v>0</v>
      </c>
      <c r="R640" s="6">
        <f>IF(OR(M640=6,M640=7),0,IF(NOT(P640),IF(L640&lt;=$L$1,HLOOKUP(M640,Ouderschapsverlof!$S$40:$W$43,3,FALSE),0),0))</f>
        <v>0</v>
      </c>
      <c r="T640" s="2">
        <f t="shared" si="208"/>
        <v>638</v>
      </c>
      <c r="U640">
        <f t="shared" si="197"/>
        <v>7</v>
      </c>
      <c r="V640" s="2">
        <f t="shared" si="198"/>
        <v>367</v>
      </c>
      <c r="W640" s="2">
        <f t="shared" si="199"/>
        <v>367</v>
      </c>
      <c r="X640" s="6" t="b">
        <f t="shared" si="200"/>
        <v>1</v>
      </c>
      <c r="Y640" s="6">
        <f>IF(OR(U640=6,U640=7),0,IF(NOT(X640),0,IF(T640&lt;=$T$1,HLOOKUP(U640,Ouderschapsverlof!$S$55:$W$57,3,FALSE),0)))</f>
        <v>0</v>
      </c>
      <c r="Z640" s="6">
        <f>IF(OR(U640=6,U640=7),0,IF(NOT(X640),IF(T640&lt;=$T$1,HLOOKUP(U640,Ouderschapsverlof!$S$55:$W$57,3,FALSE),0),0))</f>
        <v>0</v>
      </c>
      <c r="AB640" s="2">
        <f t="shared" si="209"/>
        <v>638</v>
      </c>
      <c r="AC640">
        <f t="shared" si="201"/>
        <v>7</v>
      </c>
      <c r="AD640" s="2">
        <f t="shared" si="202"/>
        <v>367</v>
      </c>
      <c r="AE640" s="2">
        <f t="shared" si="203"/>
        <v>367</v>
      </c>
      <c r="AF640" s="6" t="b">
        <f t="shared" si="204"/>
        <v>1</v>
      </c>
      <c r="AG640" s="6">
        <f>IF(OR(AC640=6,AC640=7),0,IF(NOT(AF640),0,IF(AB640&lt;=$AB$1,HLOOKUP(AC640,Ouderschapsverlof!$S$67:$W$69,3,FALSE),0)))</f>
        <v>0</v>
      </c>
      <c r="AH640" s="6">
        <f>IF(OR(AC640=6,AC640=7),0,IF(NOT(AF640),IF(AB640&lt;=$AB$1,HLOOKUP(AC640,Ouderschapsverlof!$S$67:$W$69,3,FALSE),0),0))</f>
        <v>0</v>
      </c>
    </row>
    <row r="641" spans="1:34" x14ac:dyDescent="0.3">
      <c r="A641" s="2">
        <f t="shared" si="205"/>
        <v>639</v>
      </c>
      <c r="B641">
        <f t="shared" si="206"/>
        <v>1</v>
      </c>
      <c r="C641" s="2">
        <f t="shared" si="189"/>
        <v>367</v>
      </c>
      <c r="D641" s="2">
        <f t="shared" si="190"/>
        <v>367</v>
      </c>
      <c r="E641" s="6" t="b">
        <f t="shared" si="191"/>
        <v>1</v>
      </c>
      <c r="F641" s="6">
        <f>IF(OR(B641=6,B641=7),0,IF(NOT(E641),0,IF(A641&lt;=$A$1,HLOOKUP(B641,Ouderschapsverlof!$S$28:$W$30,3,FALSE),0)))</f>
        <v>0</v>
      </c>
      <c r="G641" s="6">
        <f>IF(OR(B641=6,B641=7),0,IF(NOT(E641),IF(A641&lt;=$A$1,HLOOKUP(B641,Ouderschapsverlof!$S$28:$W$30,3,FALSE),0),0))</f>
        <v>0</v>
      </c>
      <c r="H641" s="7">
        <f t="shared" si="192"/>
        <v>0</v>
      </c>
      <c r="L641" s="2">
        <f t="shared" si="207"/>
        <v>639</v>
      </c>
      <c r="M641">
        <f t="shared" si="193"/>
        <v>1</v>
      </c>
      <c r="N641" s="2">
        <f t="shared" si="194"/>
        <v>367</v>
      </c>
      <c r="O641" s="2">
        <f t="shared" si="195"/>
        <v>367</v>
      </c>
      <c r="P641" s="6" t="b">
        <f t="shared" si="196"/>
        <v>1</v>
      </c>
      <c r="Q641" s="6">
        <f>IF(OR(M641=6,M641=7),0,IF(NOT(P641),0,IF(L641&lt;=$L$1,HLOOKUP(M641,Ouderschapsverlof!$S$40:$W$43,3,FALSE),0)))</f>
        <v>0</v>
      </c>
      <c r="R641" s="6">
        <f>IF(OR(M641=6,M641=7),0,IF(NOT(P641),IF(L641&lt;=$L$1,HLOOKUP(M641,Ouderschapsverlof!$S$40:$W$43,3,FALSE),0),0))</f>
        <v>0</v>
      </c>
      <c r="T641" s="2">
        <f t="shared" si="208"/>
        <v>639</v>
      </c>
      <c r="U641">
        <f t="shared" si="197"/>
        <v>1</v>
      </c>
      <c r="V641" s="2">
        <f t="shared" si="198"/>
        <v>367</v>
      </c>
      <c r="W641" s="2">
        <f t="shared" si="199"/>
        <v>367</v>
      </c>
      <c r="X641" s="6" t="b">
        <f t="shared" si="200"/>
        <v>1</v>
      </c>
      <c r="Y641" s="6">
        <f>IF(OR(U641=6,U641=7),0,IF(NOT(X641),0,IF(T641&lt;=$T$1,HLOOKUP(U641,Ouderschapsverlof!$S$55:$W$57,3,FALSE),0)))</f>
        <v>0</v>
      </c>
      <c r="Z641" s="6">
        <f>IF(OR(U641=6,U641=7),0,IF(NOT(X641),IF(T641&lt;=$T$1,HLOOKUP(U641,Ouderschapsverlof!$S$55:$W$57,3,FALSE),0),0))</f>
        <v>0</v>
      </c>
      <c r="AB641" s="2">
        <f t="shared" si="209"/>
        <v>639</v>
      </c>
      <c r="AC641">
        <f t="shared" si="201"/>
        <v>1</v>
      </c>
      <c r="AD641" s="2">
        <f t="shared" si="202"/>
        <v>367</v>
      </c>
      <c r="AE641" s="2">
        <f t="shared" si="203"/>
        <v>367</v>
      </c>
      <c r="AF641" s="6" t="b">
        <f t="shared" si="204"/>
        <v>1</v>
      </c>
      <c r="AG641" s="6">
        <f>IF(OR(AC641=6,AC641=7),0,IF(NOT(AF641),0,IF(AB641&lt;=$AB$1,HLOOKUP(AC641,Ouderschapsverlof!$S$67:$W$69,3,FALSE),0)))</f>
        <v>0</v>
      </c>
      <c r="AH641" s="6">
        <f>IF(OR(AC641=6,AC641=7),0,IF(NOT(AF641),IF(AB641&lt;=$AB$1,HLOOKUP(AC641,Ouderschapsverlof!$S$67:$W$69,3,FALSE),0),0))</f>
        <v>0</v>
      </c>
    </row>
    <row r="642" spans="1:34" x14ac:dyDescent="0.3">
      <c r="A642" s="2">
        <f t="shared" si="205"/>
        <v>640</v>
      </c>
      <c r="B642">
        <f t="shared" si="206"/>
        <v>2</v>
      </c>
      <c r="C642" s="2">
        <f t="shared" si="189"/>
        <v>367</v>
      </c>
      <c r="D642" s="2">
        <f t="shared" si="190"/>
        <v>367</v>
      </c>
      <c r="E642" s="6" t="b">
        <f t="shared" si="191"/>
        <v>1</v>
      </c>
      <c r="F642" s="6">
        <f>IF(OR(B642=6,B642=7),0,IF(NOT(E642),0,IF(A642&lt;=$A$1,HLOOKUP(B642,Ouderschapsverlof!$S$28:$W$30,3,FALSE),0)))</f>
        <v>0</v>
      </c>
      <c r="G642" s="6">
        <f>IF(OR(B642=6,B642=7),0,IF(NOT(E642),IF(A642&lt;=$A$1,HLOOKUP(B642,Ouderschapsverlof!$S$28:$W$30,3,FALSE),0),0))</f>
        <v>0</v>
      </c>
      <c r="H642" s="7">
        <f t="shared" si="192"/>
        <v>0</v>
      </c>
      <c r="L642" s="2">
        <f t="shared" si="207"/>
        <v>640</v>
      </c>
      <c r="M642">
        <f t="shared" si="193"/>
        <v>2</v>
      </c>
      <c r="N642" s="2">
        <f t="shared" si="194"/>
        <v>367</v>
      </c>
      <c r="O642" s="2">
        <f t="shared" si="195"/>
        <v>367</v>
      </c>
      <c r="P642" s="6" t="b">
        <f t="shared" si="196"/>
        <v>1</v>
      </c>
      <c r="Q642" s="6">
        <f>IF(OR(M642=6,M642=7),0,IF(NOT(P642),0,IF(L642&lt;=$L$1,HLOOKUP(M642,Ouderschapsverlof!$S$40:$W$43,3,FALSE),0)))</f>
        <v>0</v>
      </c>
      <c r="R642" s="6">
        <f>IF(OR(M642=6,M642=7),0,IF(NOT(P642),IF(L642&lt;=$L$1,HLOOKUP(M642,Ouderschapsverlof!$S$40:$W$43,3,FALSE),0),0))</f>
        <v>0</v>
      </c>
      <c r="T642" s="2">
        <f t="shared" si="208"/>
        <v>640</v>
      </c>
      <c r="U642">
        <f t="shared" si="197"/>
        <v>2</v>
      </c>
      <c r="V642" s="2">
        <f t="shared" si="198"/>
        <v>367</v>
      </c>
      <c r="W642" s="2">
        <f t="shared" si="199"/>
        <v>367</v>
      </c>
      <c r="X642" s="6" t="b">
        <f t="shared" si="200"/>
        <v>1</v>
      </c>
      <c r="Y642" s="6">
        <f>IF(OR(U642=6,U642=7),0,IF(NOT(X642),0,IF(T642&lt;=$T$1,HLOOKUP(U642,Ouderschapsverlof!$S$55:$W$57,3,FALSE),0)))</f>
        <v>0</v>
      </c>
      <c r="Z642" s="6">
        <f>IF(OR(U642=6,U642=7),0,IF(NOT(X642),IF(T642&lt;=$T$1,HLOOKUP(U642,Ouderschapsverlof!$S$55:$W$57,3,FALSE),0),0))</f>
        <v>0</v>
      </c>
      <c r="AB642" s="2">
        <f t="shared" si="209"/>
        <v>640</v>
      </c>
      <c r="AC642">
        <f t="shared" si="201"/>
        <v>2</v>
      </c>
      <c r="AD642" s="2">
        <f t="shared" si="202"/>
        <v>367</v>
      </c>
      <c r="AE642" s="2">
        <f t="shared" si="203"/>
        <v>367</v>
      </c>
      <c r="AF642" s="6" t="b">
        <f t="shared" si="204"/>
        <v>1</v>
      </c>
      <c r="AG642" s="6">
        <f>IF(OR(AC642=6,AC642=7),0,IF(NOT(AF642),0,IF(AB642&lt;=$AB$1,HLOOKUP(AC642,Ouderschapsverlof!$S$67:$W$69,3,FALSE),0)))</f>
        <v>0</v>
      </c>
      <c r="AH642" s="6">
        <f>IF(OR(AC642=6,AC642=7),0,IF(NOT(AF642),IF(AB642&lt;=$AB$1,HLOOKUP(AC642,Ouderschapsverlof!$S$67:$W$69,3,FALSE),0),0))</f>
        <v>0</v>
      </c>
    </row>
    <row r="643" spans="1:34" x14ac:dyDescent="0.3">
      <c r="A643" s="2">
        <f t="shared" si="205"/>
        <v>641</v>
      </c>
      <c r="B643">
        <f t="shared" si="206"/>
        <v>3</v>
      </c>
      <c r="C643" s="2">
        <f t="shared" ref="C643:C706" si="210">VLOOKUP(A643,$I$1:$I$61,1)</f>
        <v>367</v>
      </c>
      <c r="D643" s="2">
        <f t="shared" ref="D643:D706" si="211">VLOOKUP(A643,$I$1:$J$61,2)</f>
        <v>367</v>
      </c>
      <c r="E643" s="6" t="b">
        <f t="shared" ref="E643:E706" si="212">IF(AND(A643&gt;=C643,A643&lt;=D643),FALSE,TRUE)</f>
        <v>1</v>
      </c>
      <c r="F643" s="6">
        <f>IF(OR(B643=6,B643=7),0,IF(NOT(E643),0,IF(A643&lt;=$A$1,HLOOKUP(B643,Ouderschapsverlof!$S$28:$W$30,3,FALSE),0)))</f>
        <v>0</v>
      </c>
      <c r="G643" s="6">
        <f>IF(OR(B643=6,B643=7),0,IF(NOT(E643),IF(A643&lt;=$A$1,HLOOKUP(B643,Ouderschapsverlof!$S$28:$W$30,3,FALSE),0),0))</f>
        <v>0</v>
      </c>
      <c r="H643" s="7">
        <f t="shared" ref="H643:H706" si="213">IF(ISNUMBER(I643),IF(J643&lt;J642,1,0),0)</f>
        <v>0</v>
      </c>
      <c r="L643" s="2">
        <f t="shared" si="207"/>
        <v>641</v>
      </c>
      <c r="M643">
        <f t="shared" ref="M643:M706" si="214">WEEKDAY(L643,2)</f>
        <v>3</v>
      </c>
      <c r="N643" s="2">
        <f t="shared" ref="N643:N706" si="215">VLOOKUP(L643,$I$1:$I$61,1)</f>
        <v>367</v>
      </c>
      <c r="O643" s="2">
        <f t="shared" ref="O643:O706" si="216">VLOOKUP(L643,$I$1:$J$61,2)</f>
        <v>367</v>
      </c>
      <c r="P643" s="6" t="b">
        <f t="shared" ref="P643:P706" si="217">IF(AND(L643&gt;=N643,L643&lt;=O643),FALSE,TRUE)</f>
        <v>1</v>
      </c>
      <c r="Q643" s="6">
        <f>IF(OR(M643=6,M643=7),0,IF(NOT(P643),0,IF(L643&lt;=$L$1,HLOOKUP(M643,Ouderschapsverlof!$S$40:$W$43,3,FALSE),0)))</f>
        <v>0</v>
      </c>
      <c r="R643" s="6">
        <f>IF(OR(M643=6,M643=7),0,IF(NOT(P643),IF(L643&lt;=$L$1,HLOOKUP(M643,Ouderschapsverlof!$S$40:$W$43,3,FALSE),0),0))</f>
        <v>0</v>
      </c>
      <c r="T643" s="2">
        <f t="shared" si="208"/>
        <v>641</v>
      </c>
      <c r="U643">
        <f t="shared" ref="U643:U706" si="218">WEEKDAY(T643,2)</f>
        <v>3</v>
      </c>
      <c r="V643" s="2">
        <f t="shared" ref="V643:V706" si="219">VLOOKUP(T643,$I$1:$I$61,1)</f>
        <v>367</v>
      </c>
      <c r="W643" s="2">
        <f t="shared" ref="W643:W706" si="220">VLOOKUP(T643,$I$1:$J$61,2)</f>
        <v>367</v>
      </c>
      <c r="X643" s="6" t="b">
        <f t="shared" ref="X643:X706" si="221">IF(AND(T643&gt;=V643,T643&lt;=W643),FALSE,TRUE)</f>
        <v>1</v>
      </c>
      <c r="Y643" s="6">
        <f>IF(OR(U643=6,U643=7),0,IF(NOT(X643),0,IF(T643&lt;=$T$1,HLOOKUP(U643,Ouderschapsverlof!$S$55:$W$57,3,FALSE),0)))</f>
        <v>0</v>
      </c>
      <c r="Z643" s="6">
        <f>IF(OR(U643=6,U643=7),0,IF(NOT(X643),IF(T643&lt;=$T$1,HLOOKUP(U643,Ouderschapsverlof!$S$55:$W$57,3,FALSE),0),0))</f>
        <v>0</v>
      </c>
      <c r="AB643" s="2">
        <f t="shared" si="209"/>
        <v>641</v>
      </c>
      <c r="AC643">
        <f t="shared" ref="AC643:AC706" si="222">WEEKDAY(AB643,2)</f>
        <v>3</v>
      </c>
      <c r="AD643" s="2">
        <f t="shared" ref="AD643:AD706" si="223">VLOOKUP(AB643,$I$1:$I$61,1)</f>
        <v>367</v>
      </c>
      <c r="AE643" s="2">
        <f t="shared" ref="AE643:AE706" si="224">VLOOKUP(AB643,$I$1:$J$61,2)</f>
        <v>367</v>
      </c>
      <c r="AF643" s="6" t="b">
        <f t="shared" ref="AF643:AF706" si="225">IF(AND(AB643&gt;=AD643,AB643&lt;=AE643),FALSE,TRUE)</f>
        <v>1</v>
      </c>
      <c r="AG643" s="6">
        <f>IF(OR(AC643=6,AC643=7),0,IF(NOT(AF643),0,IF(AB643&lt;=$AB$1,HLOOKUP(AC643,Ouderschapsverlof!$S$67:$W$69,3,FALSE),0)))</f>
        <v>0</v>
      </c>
      <c r="AH643" s="6">
        <f>IF(OR(AC643=6,AC643=7),0,IF(NOT(AF643),IF(AB643&lt;=$AB$1,HLOOKUP(AC643,Ouderschapsverlof!$S$67:$W$69,3,FALSE),0),0))</f>
        <v>0</v>
      </c>
    </row>
    <row r="644" spans="1:34" x14ac:dyDescent="0.3">
      <c r="A644" s="2">
        <f t="shared" ref="A644:A707" si="226">A643+1</f>
        <v>642</v>
      </c>
      <c r="B644">
        <f t="shared" ref="B644:B707" si="227">WEEKDAY(A644,2)</f>
        <v>4</v>
      </c>
      <c r="C644" s="2">
        <f t="shared" si="210"/>
        <v>367</v>
      </c>
      <c r="D644" s="2">
        <f t="shared" si="211"/>
        <v>367</v>
      </c>
      <c r="E644" s="6" t="b">
        <f t="shared" si="212"/>
        <v>1</v>
      </c>
      <c r="F644" s="6">
        <f>IF(OR(B644=6,B644=7),0,IF(NOT(E644),0,IF(A644&lt;=$A$1,HLOOKUP(B644,Ouderschapsverlof!$S$28:$W$30,3,FALSE),0)))</f>
        <v>0</v>
      </c>
      <c r="G644" s="6">
        <f>IF(OR(B644=6,B644=7),0,IF(NOT(E644),IF(A644&lt;=$A$1,HLOOKUP(B644,Ouderschapsverlof!$S$28:$W$30,3,FALSE),0),0))</f>
        <v>0</v>
      </c>
      <c r="H644" s="7">
        <f t="shared" si="213"/>
        <v>0</v>
      </c>
      <c r="L644" s="2">
        <f t="shared" ref="L644:L707" si="228">L643+1</f>
        <v>642</v>
      </c>
      <c r="M644">
        <f t="shared" si="214"/>
        <v>4</v>
      </c>
      <c r="N644" s="2">
        <f t="shared" si="215"/>
        <v>367</v>
      </c>
      <c r="O644" s="2">
        <f t="shared" si="216"/>
        <v>367</v>
      </c>
      <c r="P644" s="6" t="b">
        <f t="shared" si="217"/>
        <v>1</v>
      </c>
      <c r="Q644" s="6">
        <f>IF(OR(M644=6,M644=7),0,IF(NOT(P644),0,IF(L644&lt;=$L$1,HLOOKUP(M644,Ouderschapsverlof!$S$40:$W$43,3,FALSE),0)))</f>
        <v>0</v>
      </c>
      <c r="R644" s="6">
        <f>IF(OR(M644=6,M644=7),0,IF(NOT(P644),IF(L644&lt;=$L$1,HLOOKUP(M644,Ouderschapsverlof!$S$40:$W$43,3,FALSE),0),0))</f>
        <v>0</v>
      </c>
      <c r="T644" s="2">
        <f t="shared" ref="T644:T707" si="229">+T643+1</f>
        <v>642</v>
      </c>
      <c r="U644">
        <f t="shared" si="218"/>
        <v>4</v>
      </c>
      <c r="V644" s="2">
        <f t="shared" si="219"/>
        <v>367</v>
      </c>
      <c r="W644" s="2">
        <f t="shared" si="220"/>
        <v>367</v>
      </c>
      <c r="X644" s="6" t="b">
        <f t="shared" si="221"/>
        <v>1</v>
      </c>
      <c r="Y644" s="6">
        <f>IF(OR(U644=6,U644=7),0,IF(NOT(X644),0,IF(T644&lt;=$T$1,HLOOKUP(U644,Ouderschapsverlof!$S$55:$W$57,3,FALSE),0)))</f>
        <v>0</v>
      </c>
      <c r="Z644" s="6">
        <f>IF(OR(U644=6,U644=7),0,IF(NOT(X644),IF(T644&lt;=$T$1,HLOOKUP(U644,Ouderschapsverlof!$S$55:$W$57,3,FALSE),0),0))</f>
        <v>0</v>
      </c>
      <c r="AB644" s="2">
        <f t="shared" ref="AB644:AB707" si="230">+AB643+1</f>
        <v>642</v>
      </c>
      <c r="AC644">
        <f t="shared" si="222"/>
        <v>4</v>
      </c>
      <c r="AD644" s="2">
        <f t="shared" si="223"/>
        <v>367</v>
      </c>
      <c r="AE644" s="2">
        <f t="shared" si="224"/>
        <v>367</v>
      </c>
      <c r="AF644" s="6" t="b">
        <f t="shared" si="225"/>
        <v>1</v>
      </c>
      <c r="AG644" s="6">
        <f>IF(OR(AC644=6,AC644=7),0,IF(NOT(AF644),0,IF(AB644&lt;=$AB$1,HLOOKUP(AC644,Ouderschapsverlof!$S$67:$W$69,3,FALSE),0)))</f>
        <v>0</v>
      </c>
      <c r="AH644" s="6">
        <f>IF(OR(AC644=6,AC644=7),0,IF(NOT(AF644),IF(AB644&lt;=$AB$1,HLOOKUP(AC644,Ouderschapsverlof!$S$67:$W$69,3,FALSE),0),0))</f>
        <v>0</v>
      </c>
    </row>
    <row r="645" spans="1:34" x14ac:dyDescent="0.3">
      <c r="A645" s="2">
        <f t="shared" si="226"/>
        <v>643</v>
      </c>
      <c r="B645">
        <f t="shared" si="227"/>
        <v>5</v>
      </c>
      <c r="C645" s="2">
        <f t="shared" si="210"/>
        <v>367</v>
      </c>
      <c r="D645" s="2">
        <f t="shared" si="211"/>
        <v>367</v>
      </c>
      <c r="E645" s="6" t="b">
        <f t="shared" si="212"/>
        <v>1</v>
      </c>
      <c r="F645" s="6">
        <f>IF(OR(B645=6,B645=7),0,IF(NOT(E645),0,IF(A645&lt;=$A$1,HLOOKUP(B645,Ouderschapsverlof!$S$28:$W$30,3,FALSE),0)))</f>
        <v>0</v>
      </c>
      <c r="G645" s="6">
        <f>IF(OR(B645=6,B645=7),0,IF(NOT(E645),IF(A645&lt;=$A$1,HLOOKUP(B645,Ouderschapsverlof!$S$28:$W$30,3,FALSE),0),0))</f>
        <v>0</v>
      </c>
      <c r="H645" s="7">
        <f t="shared" si="213"/>
        <v>0</v>
      </c>
      <c r="L645" s="2">
        <f t="shared" si="228"/>
        <v>643</v>
      </c>
      <c r="M645">
        <f t="shared" si="214"/>
        <v>5</v>
      </c>
      <c r="N645" s="2">
        <f t="shared" si="215"/>
        <v>367</v>
      </c>
      <c r="O645" s="2">
        <f t="shared" si="216"/>
        <v>367</v>
      </c>
      <c r="P645" s="6" t="b">
        <f t="shared" si="217"/>
        <v>1</v>
      </c>
      <c r="Q645" s="6">
        <f>IF(OR(M645=6,M645=7),0,IF(NOT(P645),0,IF(L645&lt;=$L$1,HLOOKUP(M645,Ouderschapsverlof!$S$40:$W$43,3,FALSE),0)))</f>
        <v>0</v>
      </c>
      <c r="R645" s="6">
        <f>IF(OR(M645=6,M645=7),0,IF(NOT(P645),IF(L645&lt;=$L$1,HLOOKUP(M645,Ouderschapsverlof!$S$40:$W$43,3,FALSE),0),0))</f>
        <v>0</v>
      </c>
      <c r="T645" s="2">
        <f t="shared" si="229"/>
        <v>643</v>
      </c>
      <c r="U645">
        <f t="shared" si="218"/>
        <v>5</v>
      </c>
      <c r="V645" s="2">
        <f t="shared" si="219"/>
        <v>367</v>
      </c>
      <c r="W645" s="2">
        <f t="shared" si="220"/>
        <v>367</v>
      </c>
      <c r="X645" s="6" t="b">
        <f t="shared" si="221"/>
        <v>1</v>
      </c>
      <c r="Y645" s="6">
        <f>IF(OR(U645=6,U645=7),0,IF(NOT(X645),0,IF(T645&lt;=$T$1,HLOOKUP(U645,Ouderschapsverlof!$S$55:$W$57,3,FALSE),0)))</f>
        <v>0</v>
      </c>
      <c r="Z645" s="6">
        <f>IF(OR(U645=6,U645=7),0,IF(NOT(X645),IF(T645&lt;=$T$1,HLOOKUP(U645,Ouderschapsverlof!$S$55:$W$57,3,FALSE),0),0))</f>
        <v>0</v>
      </c>
      <c r="AB645" s="2">
        <f t="shared" si="230"/>
        <v>643</v>
      </c>
      <c r="AC645">
        <f t="shared" si="222"/>
        <v>5</v>
      </c>
      <c r="AD645" s="2">
        <f t="shared" si="223"/>
        <v>367</v>
      </c>
      <c r="AE645" s="2">
        <f t="shared" si="224"/>
        <v>367</v>
      </c>
      <c r="AF645" s="6" t="b">
        <f t="shared" si="225"/>
        <v>1</v>
      </c>
      <c r="AG645" s="6">
        <f>IF(OR(AC645=6,AC645=7),0,IF(NOT(AF645),0,IF(AB645&lt;=$AB$1,HLOOKUP(AC645,Ouderschapsverlof!$S$67:$W$69,3,FALSE),0)))</f>
        <v>0</v>
      </c>
      <c r="AH645" s="6">
        <f>IF(OR(AC645=6,AC645=7),0,IF(NOT(AF645),IF(AB645&lt;=$AB$1,HLOOKUP(AC645,Ouderschapsverlof!$S$67:$W$69,3,FALSE),0),0))</f>
        <v>0</v>
      </c>
    </row>
    <row r="646" spans="1:34" x14ac:dyDescent="0.3">
      <c r="A646" s="2">
        <f t="shared" si="226"/>
        <v>644</v>
      </c>
      <c r="B646">
        <f t="shared" si="227"/>
        <v>6</v>
      </c>
      <c r="C646" s="2">
        <f t="shared" si="210"/>
        <v>367</v>
      </c>
      <c r="D646" s="2">
        <f t="shared" si="211"/>
        <v>367</v>
      </c>
      <c r="E646" s="6" t="b">
        <f t="shared" si="212"/>
        <v>1</v>
      </c>
      <c r="F646" s="6">
        <f>IF(OR(B646=6,B646=7),0,IF(NOT(E646),0,IF(A646&lt;=$A$1,HLOOKUP(B646,Ouderschapsverlof!$S$28:$W$30,3,FALSE),0)))</f>
        <v>0</v>
      </c>
      <c r="G646" s="6">
        <f>IF(OR(B646=6,B646=7),0,IF(NOT(E646),IF(A646&lt;=$A$1,HLOOKUP(B646,Ouderschapsverlof!$S$28:$W$30,3,FALSE),0),0))</f>
        <v>0</v>
      </c>
      <c r="H646" s="7">
        <f t="shared" si="213"/>
        <v>0</v>
      </c>
      <c r="L646" s="2">
        <f t="shared" si="228"/>
        <v>644</v>
      </c>
      <c r="M646">
        <f t="shared" si="214"/>
        <v>6</v>
      </c>
      <c r="N646" s="2">
        <f t="shared" si="215"/>
        <v>367</v>
      </c>
      <c r="O646" s="2">
        <f t="shared" si="216"/>
        <v>367</v>
      </c>
      <c r="P646" s="6" t="b">
        <f t="shared" si="217"/>
        <v>1</v>
      </c>
      <c r="Q646" s="6">
        <f>IF(OR(M646=6,M646=7),0,IF(NOT(P646),0,IF(L646&lt;=$L$1,HLOOKUP(M646,Ouderschapsverlof!$S$40:$W$43,3,FALSE),0)))</f>
        <v>0</v>
      </c>
      <c r="R646" s="6">
        <f>IF(OR(M646=6,M646=7),0,IF(NOT(P646),IF(L646&lt;=$L$1,HLOOKUP(M646,Ouderschapsverlof!$S$40:$W$43,3,FALSE),0),0))</f>
        <v>0</v>
      </c>
      <c r="T646" s="2">
        <f t="shared" si="229"/>
        <v>644</v>
      </c>
      <c r="U646">
        <f t="shared" si="218"/>
        <v>6</v>
      </c>
      <c r="V646" s="2">
        <f t="shared" si="219"/>
        <v>367</v>
      </c>
      <c r="W646" s="2">
        <f t="shared" si="220"/>
        <v>367</v>
      </c>
      <c r="X646" s="6" t="b">
        <f t="shared" si="221"/>
        <v>1</v>
      </c>
      <c r="Y646" s="6">
        <f>IF(OR(U646=6,U646=7),0,IF(NOT(X646),0,IF(T646&lt;=$T$1,HLOOKUP(U646,Ouderschapsverlof!$S$55:$W$57,3,FALSE),0)))</f>
        <v>0</v>
      </c>
      <c r="Z646" s="6">
        <f>IF(OR(U646=6,U646=7),0,IF(NOT(X646),IF(T646&lt;=$T$1,HLOOKUP(U646,Ouderschapsverlof!$S$55:$W$57,3,FALSE),0),0))</f>
        <v>0</v>
      </c>
      <c r="AB646" s="2">
        <f t="shared" si="230"/>
        <v>644</v>
      </c>
      <c r="AC646">
        <f t="shared" si="222"/>
        <v>6</v>
      </c>
      <c r="AD646" s="2">
        <f t="shared" si="223"/>
        <v>367</v>
      </c>
      <c r="AE646" s="2">
        <f t="shared" si="224"/>
        <v>367</v>
      </c>
      <c r="AF646" s="6" t="b">
        <f t="shared" si="225"/>
        <v>1</v>
      </c>
      <c r="AG646" s="6">
        <f>IF(OR(AC646=6,AC646=7),0,IF(NOT(AF646),0,IF(AB646&lt;=$AB$1,HLOOKUP(AC646,Ouderschapsverlof!$S$67:$W$69,3,FALSE),0)))</f>
        <v>0</v>
      </c>
      <c r="AH646" s="6">
        <f>IF(OR(AC646=6,AC646=7),0,IF(NOT(AF646),IF(AB646&lt;=$AB$1,HLOOKUP(AC646,Ouderschapsverlof!$S$67:$W$69,3,FALSE),0),0))</f>
        <v>0</v>
      </c>
    </row>
    <row r="647" spans="1:34" x14ac:dyDescent="0.3">
      <c r="A647" s="2">
        <f t="shared" si="226"/>
        <v>645</v>
      </c>
      <c r="B647">
        <f t="shared" si="227"/>
        <v>7</v>
      </c>
      <c r="C647" s="2">
        <f t="shared" si="210"/>
        <v>367</v>
      </c>
      <c r="D647" s="2">
        <f t="shared" si="211"/>
        <v>367</v>
      </c>
      <c r="E647" s="6" t="b">
        <f t="shared" si="212"/>
        <v>1</v>
      </c>
      <c r="F647" s="6">
        <f>IF(OR(B647=6,B647=7),0,IF(NOT(E647),0,IF(A647&lt;=$A$1,HLOOKUP(B647,Ouderschapsverlof!$S$28:$W$30,3,FALSE),0)))</f>
        <v>0</v>
      </c>
      <c r="G647" s="6">
        <f>IF(OR(B647=6,B647=7),0,IF(NOT(E647),IF(A647&lt;=$A$1,HLOOKUP(B647,Ouderschapsverlof!$S$28:$W$30,3,FALSE),0),0))</f>
        <v>0</v>
      </c>
      <c r="H647" s="7">
        <f t="shared" si="213"/>
        <v>0</v>
      </c>
      <c r="L647" s="2">
        <f t="shared" si="228"/>
        <v>645</v>
      </c>
      <c r="M647">
        <f t="shared" si="214"/>
        <v>7</v>
      </c>
      <c r="N647" s="2">
        <f t="shared" si="215"/>
        <v>367</v>
      </c>
      <c r="O647" s="2">
        <f t="shared" si="216"/>
        <v>367</v>
      </c>
      <c r="P647" s="6" t="b">
        <f t="shared" si="217"/>
        <v>1</v>
      </c>
      <c r="Q647" s="6">
        <f>IF(OR(M647=6,M647=7),0,IF(NOT(P647),0,IF(L647&lt;=$L$1,HLOOKUP(M647,Ouderschapsverlof!$S$40:$W$43,3,FALSE),0)))</f>
        <v>0</v>
      </c>
      <c r="R647" s="6">
        <f>IF(OR(M647=6,M647=7),0,IF(NOT(P647),IF(L647&lt;=$L$1,HLOOKUP(M647,Ouderschapsverlof!$S$40:$W$43,3,FALSE),0),0))</f>
        <v>0</v>
      </c>
      <c r="T647" s="2">
        <f t="shared" si="229"/>
        <v>645</v>
      </c>
      <c r="U647">
        <f t="shared" si="218"/>
        <v>7</v>
      </c>
      <c r="V647" s="2">
        <f t="shared" si="219"/>
        <v>367</v>
      </c>
      <c r="W647" s="2">
        <f t="shared" si="220"/>
        <v>367</v>
      </c>
      <c r="X647" s="6" t="b">
        <f t="shared" si="221"/>
        <v>1</v>
      </c>
      <c r="Y647" s="6">
        <f>IF(OR(U647=6,U647=7),0,IF(NOT(X647),0,IF(T647&lt;=$T$1,HLOOKUP(U647,Ouderschapsverlof!$S$55:$W$57,3,FALSE),0)))</f>
        <v>0</v>
      </c>
      <c r="Z647" s="6">
        <f>IF(OR(U647=6,U647=7),0,IF(NOT(X647),IF(T647&lt;=$T$1,HLOOKUP(U647,Ouderschapsverlof!$S$55:$W$57,3,FALSE),0),0))</f>
        <v>0</v>
      </c>
      <c r="AB647" s="2">
        <f t="shared" si="230"/>
        <v>645</v>
      </c>
      <c r="AC647">
        <f t="shared" si="222"/>
        <v>7</v>
      </c>
      <c r="AD647" s="2">
        <f t="shared" si="223"/>
        <v>367</v>
      </c>
      <c r="AE647" s="2">
        <f t="shared" si="224"/>
        <v>367</v>
      </c>
      <c r="AF647" s="6" t="b">
        <f t="shared" si="225"/>
        <v>1</v>
      </c>
      <c r="AG647" s="6">
        <f>IF(OR(AC647=6,AC647=7),0,IF(NOT(AF647),0,IF(AB647&lt;=$AB$1,HLOOKUP(AC647,Ouderschapsverlof!$S$67:$W$69,3,FALSE),0)))</f>
        <v>0</v>
      </c>
      <c r="AH647" s="6">
        <f>IF(OR(AC647=6,AC647=7),0,IF(NOT(AF647),IF(AB647&lt;=$AB$1,HLOOKUP(AC647,Ouderschapsverlof!$S$67:$W$69,3,FALSE),0),0))</f>
        <v>0</v>
      </c>
    </row>
    <row r="648" spans="1:34" x14ac:dyDescent="0.3">
      <c r="A648" s="2">
        <f t="shared" si="226"/>
        <v>646</v>
      </c>
      <c r="B648">
        <f t="shared" si="227"/>
        <v>1</v>
      </c>
      <c r="C648" s="2">
        <f t="shared" si="210"/>
        <v>367</v>
      </c>
      <c r="D648" s="2">
        <f t="shared" si="211"/>
        <v>367</v>
      </c>
      <c r="E648" s="6" t="b">
        <f t="shared" si="212"/>
        <v>1</v>
      </c>
      <c r="F648" s="6">
        <f>IF(OR(B648=6,B648=7),0,IF(NOT(E648),0,IF(A648&lt;=$A$1,HLOOKUP(B648,Ouderschapsverlof!$S$28:$W$30,3,FALSE),0)))</f>
        <v>0</v>
      </c>
      <c r="G648" s="6">
        <f>IF(OR(B648=6,B648=7),0,IF(NOT(E648),IF(A648&lt;=$A$1,HLOOKUP(B648,Ouderschapsverlof!$S$28:$W$30,3,FALSE),0),0))</f>
        <v>0</v>
      </c>
      <c r="H648" s="7">
        <f t="shared" si="213"/>
        <v>0</v>
      </c>
      <c r="L648" s="2">
        <f t="shared" si="228"/>
        <v>646</v>
      </c>
      <c r="M648">
        <f t="shared" si="214"/>
        <v>1</v>
      </c>
      <c r="N648" s="2">
        <f t="shared" si="215"/>
        <v>367</v>
      </c>
      <c r="O648" s="2">
        <f t="shared" si="216"/>
        <v>367</v>
      </c>
      <c r="P648" s="6" t="b">
        <f t="shared" si="217"/>
        <v>1</v>
      </c>
      <c r="Q648" s="6">
        <f>IF(OR(M648=6,M648=7),0,IF(NOT(P648),0,IF(L648&lt;=$L$1,HLOOKUP(M648,Ouderschapsverlof!$S$40:$W$43,3,FALSE),0)))</f>
        <v>0</v>
      </c>
      <c r="R648" s="6">
        <f>IF(OR(M648=6,M648=7),0,IF(NOT(P648),IF(L648&lt;=$L$1,HLOOKUP(M648,Ouderschapsverlof!$S$40:$W$43,3,FALSE),0),0))</f>
        <v>0</v>
      </c>
      <c r="T648" s="2">
        <f t="shared" si="229"/>
        <v>646</v>
      </c>
      <c r="U648">
        <f t="shared" si="218"/>
        <v>1</v>
      </c>
      <c r="V648" s="2">
        <f t="shared" si="219"/>
        <v>367</v>
      </c>
      <c r="W648" s="2">
        <f t="shared" si="220"/>
        <v>367</v>
      </c>
      <c r="X648" s="6" t="b">
        <f t="shared" si="221"/>
        <v>1</v>
      </c>
      <c r="Y648" s="6">
        <f>IF(OR(U648=6,U648=7),0,IF(NOT(X648),0,IF(T648&lt;=$T$1,HLOOKUP(U648,Ouderschapsverlof!$S$55:$W$57,3,FALSE),0)))</f>
        <v>0</v>
      </c>
      <c r="Z648" s="6">
        <f>IF(OR(U648=6,U648=7),0,IF(NOT(X648),IF(T648&lt;=$T$1,HLOOKUP(U648,Ouderschapsverlof!$S$55:$W$57,3,FALSE),0),0))</f>
        <v>0</v>
      </c>
      <c r="AB648" s="2">
        <f t="shared" si="230"/>
        <v>646</v>
      </c>
      <c r="AC648">
        <f t="shared" si="222"/>
        <v>1</v>
      </c>
      <c r="AD648" s="2">
        <f t="shared" si="223"/>
        <v>367</v>
      </c>
      <c r="AE648" s="2">
        <f t="shared" si="224"/>
        <v>367</v>
      </c>
      <c r="AF648" s="6" t="b">
        <f t="shared" si="225"/>
        <v>1</v>
      </c>
      <c r="AG648" s="6">
        <f>IF(OR(AC648=6,AC648=7),0,IF(NOT(AF648),0,IF(AB648&lt;=$AB$1,HLOOKUP(AC648,Ouderschapsverlof!$S$67:$W$69,3,FALSE),0)))</f>
        <v>0</v>
      </c>
      <c r="AH648" s="6">
        <f>IF(OR(AC648=6,AC648=7),0,IF(NOT(AF648),IF(AB648&lt;=$AB$1,HLOOKUP(AC648,Ouderschapsverlof!$S$67:$W$69,3,FALSE),0),0))</f>
        <v>0</v>
      </c>
    </row>
    <row r="649" spans="1:34" x14ac:dyDescent="0.3">
      <c r="A649" s="2">
        <f t="shared" si="226"/>
        <v>647</v>
      </c>
      <c r="B649">
        <f t="shared" si="227"/>
        <v>2</v>
      </c>
      <c r="C649" s="2">
        <f t="shared" si="210"/>
        <v>367</v>
      </c>
      <c r="D649" s="2">
        <f t="shared" si="211"/>
        <v>367</v>
      </c>
      <c r="E649" s="6" t="b">
        <f t="shared" si="212"/>
        <v>1</v>
      </c>
      <c r="F649" s="6">
        <f>IF(OR(B649=6,B649=7),0,IF(NOT(E649),0,IF(A649&lt;=$A$1,HLOOKUP(B649,Ouderschapsverlof!$S$28:$W$30,3,FALSE),0)))</f>
        <v>0</v>
      </c>
      <c r="G649" s="6">
        <f>IF(OR(B649=6,B649=7),0,IF(NOT(E649),IF(A649&lt;=$A$1,HLOOKUP(B649,Ouderschapsverlof!$S$28:$W$30,3,FALSE),0),0))</f>
        <v>0</v>
      </c>
      <c r="H649" s="7">
        <f t="shared" si="213"/>
        <v>0</v>
      </c>
      <c r="L649" s="2">
        <f t="shared" si="228"/>
        <v>647</v>
      </c>
      <c r="M649">
        <f t="shared" si="214"/>
        <v>2</v>
      </c>
      <c r="N649" s="2">
        <f t="shared" si="215"/>
        <v>367</v>
      </c>
      <c r="O649" s="2">
        <f t="shared" si="216"/>
        <v>367</v>
      </c>
      <c r="P649" s="6" t="b">
        <f t="shared" si="217"/>
        <v>1</v>
      </c>
      <c r="Q649" s="6">
        <f>IF(OR(M649=6,M649=7),0,IF(NOT(P649),0,IF(L649&lt;=$L$1,HLOOKUP(M649,Ouderschapsverlof!$S$40:$W$43,3,FALSE),0)))</f>
        <v>0</v>
      </c>
      <c r="R649" s="6">
        <f>IF(OR(M649=6,M649=7),0,IF(NOT(P649),IF(L649&lt;=$L$1,HLOOKUP(M649,Ouderschapsverlof!$S$40:$W$43,3,FALSE),0),0))</f>
        <v>0</v>
      </c>
      <c r="T649" s="2">
        <f t="shared" si="229"/>
        <v>647</v>
      </c>
      <c r="U649">
        <f t="shared" si="218"/>
        <v>2</v>
      </c>
      <c r="V649" s="2">
        <f t="shared" si="219"/>
        <v>367</v>
      </c>
      <c r="W649" s="2">
        <f t="shared" si="220"/>
        <v>367</v>
      </c>
      <c r="X649" s="6" t="b">
        <f t="shared" si="221"/>
        <v>1</v>
      </c>
      <c r="Y649" s="6">
        <f>IF(OR(U649=6,U649=7),0,IF(NOT(X649),0,IF(T649&lt;=$T$1,HLOOKUP(U649,Ouderschapsverlof!$S$55:$W$57,3,FALSE),0)))</f>
        <v>0</v>
      </c>
      <c r="Z649" s="6">
        <f>IF(OR(U649=6,U649=7),0,IF(NOT(X649),IF(T649&lt;=$T$1,HLOOKUP(U649,Ouderschapsverlof!$S$55:$W$57,3,FALSE),0),0))</f>
        <v>0</v>
      </c>
      <c r="AB649" s="2">
        <f t="shared" si="230"/>
        <v>647</v>
      </c>
      <c r="AC649">
        <f t="shared" si="222"/>
        <v>2</v>
      </c>
      <c r="AD649" s="2">
        <f t="shared" si="223"/>
        <v>367</v>
      </c>
      <c r="AE649" s="2">
        <f t="shared" si="224"/>
        <v>367</v>
      </c>
      <c r="AF649" s="6" t="b">
        <f t="shared" si="225"/>
        <v>1</v>
      </c>
      <c r="AG649" s="6">
        <f>IF(OR(AC649=6,AC649=7),0,IF(NOT(AF649),0,IF(AB649&lt;=$AB$1,HLOOKUP(AC649,Ouderschapsverlof!$S$67:$W$69,3,FALSE),0)))</f>
        <v>0</v>
      </c>
      <c r="AH649" s="6">
        <f>IF(OR(AC649=6,AC649=7),0,IF(NOT(AF649),IF(AB649&lt;=$AB$1,HLOOKUP(AC649,Ouderschapsverlof!$S$67:$W$69,3,FALSE),0),0))</f>
        <v>0</v>
      </c>
    </row>
    <row r="650" spans="1:34" x14ac:dyDescent="0.3">
      <c r="A650" s="2">
        <f t="shared" si="226"/>
        <v>648</v>
      </c>
      <c r="B650">
        <f t="shared" si="227"/>
        <v>3</v>
      </c>
      <c r="C650" s="2">
        <f t="shared" si="210"/>
        <v>367</v>
      </c>
      <c r="D650" s="2">
        <f t="shared" si="211"/>
        <v>367</v>
      </c>
      <c r="E650" s="6" t="b">
        <f t="shared" si="212"/>
        <v>1</v>
      </c>
      <c r="F650" s="6">
        <f>IF(OR(B650=6,B650=7),0,IF(NOT(E650),0,IF(A650&lt;=$A$1,HLOOKUP(B650,Ouderschapsverlof!$S$28:$W$30,3,FALSE),0)))</f>
        <v>0</v>
      </c>
      <c r="G650" s="6">
        <f>IF(OR(B650=6,B650=7),0,IF(NOT(E650),IF(A650&lt;=$A$1,HLOOKUP(B650,Ouderschapsverlof!$S$28:$W$30,3,FALSE),0),0))</f>
        <v>0</v>
      </c>
      <c r="H650" s="7">
        <f t="shared" si="213"/>
        <v>0</v>
      </c>
      <c r="L650" s="2">
        <f t="shared" si="228"/>
        <v>648</v>
      </c>
      <c r="M650">
        <f t="shared" si="214"/>
        <v>3</v>
      </c>
      <c r="N650" s="2">
        <f t="shared" si="215"/>
        <v>367</v>
      </c>
      <c r="O650" s="2">
        <f t="shared" si="216"/>
        <v>367</v>
      </c>
      <c r="P650" s="6" t="b">
        <f t="shared" si="217"/>
        <v>1</v>
      </c>
      <c r="Q650" s="6">
        <f>IF(OR(M650=6,M650=7),0,IF(NOT(P650),0,IF(L650&lt;=$L$1,HLOOKUP(M650,Ouderschapsverlof!$S$40:$W$43,3,FALSE),0)))</f>
        <v>0</v>
      </c>
      <c r="R650" s="6">
        <f>IF(OR(M650=6,M650=7),0,IF(NOT(P650),IF(L650&lt;=$L$1,HLOOKUP(M650,Ouderschapsverlof!$S$40:$W$43,3,FALSE),0),0))</f>
        <v>0</v>
      </c>
      <c r="T650" s="2">
        <f t="shared" si="229"/>
        <v>648</v>
      </c>
      <c r="U650">
        <f t="shared" si="218"/>
        <v>3</v>
      </c>
      <c r="V650" s="2">
        <f t="shared" si="219"/>
        <v>367</v>
      </c>
      <c r="W650" s="2">
        <f t="shared" si="220"/>
        <v>367</v>
      </c>
      <c r="X650" s="6" t="b">
        <f t="shared" si="221"/>
        <v>1</v>
      </c>
      <c r="Y650" s="6">
        <f>IF(OR(U650=6,U650=7),0,IF(NOT(X650),0,IF(T650&lt;=$T$1,HLOOKUP(U650,Ouderschapsverlof!$S$55:$W$57,3,FALSE),0)))</f>
        <v>0</v>
      </c>
      <c r="Z650" s="6">
        <f>IF(OR(U650=6,U650=7),0,IF(NOT(X650),IF(T650&lt;=$T$1,HLOOKUP(U650,Ouderschapsverlof!$S$55:$W$57,3,FALSE),0),0))</f>
        <v>0</v>
      </c>
      <c r="AB650" s="2">
        <f t="shared" si="230"/>
        <v>648</v>
      </c>
      <c r="AC650">
        <f t="shared" si="222"/>
        <v>3</v>
      </c>
      <c r="AD650" s="2">
        <f t="shared" si="223"/>
        <v>367</v>
      </c>
      <c r="AE650" s="2">
        <f t="shared" si="224"/>
        <v>367</v>
      </c>
      <c r="AF650" s="6" t="b">
        <f t="shared" si="225"/>
        <v>1</v>
      </c>
      <c r="AG650" s="6">
        <f>IF(OR(AC650=6,AC650=7),0,IF(NOT(AF650),0,IF(AB650&lt;=$AB$1,HLOOKUP(AC650,Ouderschapsverlof!$S$67:$W$69,3,FALSE),0)))</f>
        <v>0</v>
      </c>
      <c r="AH650" s="6">
        <f>IF(OR(AC650=6,AC650=7),0,IF(NOT(AF650),IF(AB650&lt;=$AB$1,HLOOKUP(AC650,Ouderschapsverlof!$S$67:$W$69,3,FALSE),0),0))</f>
        <v>0</v>
      </c>
    </row>
    <row r="651" spans="1:34" x14ac:dyDescent="0.3">
      <c r="A651" s="2">
        <f t="shared" si="226"/>
        <v>649</v>
      </c>
      <c r="B651">
        <f t="shared" si="227"/>
        <v>4</v>
      </c>
      <c r="C651" s="2">
        <f t="shared" si="210"/>
        <v>367</v>
      </c>
      <c r="D651" s="2">
        <f t="shared" si="211"/>
        <v>367</v>
      </c>
      <c r="E651" s="6" t="b">
        <f t="shared" si="212"/>
        <v>1</v>
      </c>
      <c r="F651" s="6">
        <f>IF(OR(B651=6,B651=7),0,IF(NOT(E651),0,IF(A651&lt;=$A$1,HLOOKUP(B651,Ouderschapsverlof!$S$28:$W$30,3,FALSE),0)))</f>
        <v>0</v>
      </c>
      <c r="G651" s="6">
        <f>IF(OR(B651=6,B651=7),0,IF(NOT(E651),IF(A651&lt;=$A$1,HLOOKUP(B651,Ouderschapsverlof!$S$28:$W$30,3,FALSE),0),0))</f>
        <v>0</v>
      </c>
      <c r="H651" s="7">
        <f t="shared" si="213"/>
        <v>0</v>
      </c>
      <c r="L651" s="2">
        <f t="shared" si="228"/>
        <v>649</v>
      </c>
      <c r="M651">
        <f t="shared" si="214"/>
        <v>4</v>
      </c>
      <c r="N651" s="2">
        <f t="shared" si="215"/>
        <v>367</v>
      </c>
      <c r="O651" s="2">
        <f t="shared" si="216"/>
        <v>367</v>
      </c>
      <c r="P651" s="6" t="b">
        <f t="shared" si="217"/>
        <v>1</v>
      </c>
      <c r="Q651" s="6">
        <f>IF(OR(M651=6,M651=7),0,IF(NOT(P651),0,IF(L651&lt;=$L$1,HLOOKUP(M651,Ouderschapsverlof!$S$40:$W$43,3,FALSE),0)))</f>
        <v>0</v>
      </c>
      <c r="R651" s="6">
        <f>IF(OR(M651=6,M651=7),0,IF(NOT(P651),IF(L651&lt;=$L$1,HLOOKUP(M651,Ouderschapsverlof!$S$40:$W$43,3,FALSE),0),0))</f>
        <v>0</v>
      </c>
      <c r="T651" s="2">
        <f t="shared" si="229"/>
        <v>649</v>
      </c>
      <c r="U651">
        <f t="shared" si="218"/>
        <v>4</v>
      </c>
      <c r="V651" s="2">
        <f t="shared" si="219"/>
        <v>367</v>
      </c>
      <c r="W651" s="2">
        <f t="shared" si="220"/>
        <v>367</v>
      </c>
      <c r="X651" s="6" t="b">
        <f t="shared" si="221"/>
        <v>1</v>
      </c>
      <c r="Y651" s="6">
        <f>IF(OR(U651=6,U651=7),0,IF(NOT(X651),0,IF(T651&lt;=$T$1,HLOOKUP(U651,Ouderschapsverlof!$S$55:$W$57,3,FALSE),0)))</f>
        <v>0</v>
      </c>
      <c r="Z651" s="6">
        <f>IF(OR(U651=6,U651=7),0,IF(NOT(X651),IF(T651&lt;=$T$1,HLOOKUP(U651,Ouderschapsverlof!$S$55:$W$57,3,FALSE),0),0))</f>
        <v>0</v>
      </c>
      <c r="AB651" s="2">
        <f t="shared" si="230"/>
        <v>649</v>
      </c>
      <c r="AC651">
        <f t="shared" si="222"/>
        <v>4</v>
      </c>
      <c r="AD651" s="2">
        <f t="shared" si="223"/>
        <v>367</v>
      </c>
      <c r="AE651" s="2">
        <f t="shared" si="224"/>
        <v>367</v>
      </c>
      <c r="AF651" s="6" t="b">
        <f t="shared" si="225"/>
        <v>1</v>
      </c>
      <c r="AG651" s="6">
        <f>IF(OR(AC651=6,AC651=7),0,IF(NOT(AF651),0,IF(AB651&lt;=$AB$1,HLOOKUP(AC651,Ouderschapsverlof!$S$67:$W$69,3,FALSE),0)))</f>
        <v>0</v>
      </c>
      <c r="AH651" s="6">
        <f>IF(OR(AC651=6,AC651=7),0,IF(NOT(AF651),IF(AB651&lt;=$AB$1,HLOOKUP(AC651,Ouderschapsverlof!$S$67:$W$69,3,FALSE),0),0))</f>
        <v>0</v>
      </c>
    </row>
    <row r="652" spans="1:34" x14ac:dyDescent="0.3">
      <c r="A652" s="2">
        <f t="shared" si="226"/>
        <v>650</v>
      </c>
      <c r="B652">
        <f t="shared" si="227"/>
        <v>5</v>
      </c>
      <c r="C652" s="2">
        <f t="shared" si="210"/>
        <v>367</v>
      </c>
      <c r="D652" s="2">
        <f t="shared" si="211"/>
        <v>367</v>
      </c>
      <c r="E652" s="6" t="b">
        <f t="shared" si="212"/>
        <v>1</v>
      </c>
      <c r="F652" s="6">
        <f>IF(OR(B652=6,B652=7),0,IF(NOT(E652),0,IF(A652&lt;=$A$1,HLOOKUP(B652,Ouderschapsverlof!$S$28:$W$30,3,FALSE),0)))</f>
        <v>0</v>
      </c>
      <c r="G652" s="6">
        <f>IF(OR(B652=6,B652=7),0,IF(NOT(E652),IF(A652&lt;=$A$1,HLOOKUP(B652,Ouderschapsverlof!$S$28:$W$30,3,FALSE),0),0))</f>
        <v>0</v>
      </c>
      <c r="H652" s="7">
        <f t="shared" si="213"/>
        <v>0</v>
      </c>
      <c r="L652" s="2">
        <f t="shared" si="228"/>
        <v>650</v>
      </c>
      <c r="M652">
        <f t="shared" si="214"/>
        <v>5</v>
      </c>
      <c r="N652" s="2">
        <f t="shared" si="215"/>
        <v>367</v>
      </c>
      <c r="O652" s="2">
        <f t="shared" si="216"/>
        <v>367</v>
      </c>
      <c r="P652" s="6" t="b">
        <f t="shared" si="217"/>
        <v>1</v>
      </c>
      <c r="Q652" s="6">
        <f>IF(OR(M652=6,M652=7),0,IF(NOT(P652),0,IF(L652&lt;=$L$1,HLOOKUP(M652,Ouderschapsverlof!$S$40:$W$43,3,FALSE),0)))</f>
        <v>0</v>
      </c>
      <c r="R652" s="6">
        <f>IF(OR(M652=6,M652=7),0,IF(NOT(P652),IF(L652&lt;=$L$1,HLOOKUP(M652,Ouderschapsverlof!$S$40:$W$43,3,FALSE),0),0))</f>
        <v>0</v>
      </c>
      <c r="T652" s="2">
        <f t="shared" si="229"/>
        <v>650</v>
      </c>
      <c r="U652">
        <f t="shared" si="218"/>
        <v>5</v>
      </c>
      <c r="V652" s="2">
        <f t="shared" si="219"/>
        <v>367</v>
      </c>
      <c r="W652" s="2">
        <f t="shared" si="220"/>
        <v>367</v>
      </c>
      <c r="X652" s="6" t="b">
        <f t="shared" si="221"/>
        <v>1</v>
      </c>
      <c r="Y652" s="6">
        <f>IF(OR(U652=6,U652=7),0,IF(NOT(X652),0,IF(T652&lt;=$T$1,HLOOKUP(U652,Ouderschapsverlof!$S$55:$W$57,3,FALSE),0)))</f>
        <v>0</v>
      </c>
      <c r="Z652" s="6">
        <f>IF(OR(U652=6,U652=7),0,IF(NOT(X652),IF(T652&lt;=$T$1,HLOOKUP(U652,Ouderschapsverlof!$S$55:$W$57,3,FALSE),0),0))</f>
        <v>0</v>
      </c>
      <c r="AB652" s="2">
        <f t="shared" si="230"/>
        <v>650</v>
      </c>
      <c r="AC652">
        <f t="shared" si="222"/>
        <v>5</v>
      </c>
      <c r="AD652" s="2">
        <f t="shared" si="223"/>
        <v>367</v>
      </c>
      <c r="AE652" s="2">
        <f t="shared" si="224"/>
        <v>367</v>
      </c>
      <c r="AF652" s="6" t="b">
        <f t="shared" si="225"/>
        <v>1</v>
      </c>
      <c r="AG652" s="6">
        <f>IF(OR(AC652=6,AC652=7),0,IF(NOT(AF652),0,IF(AB652&lt;=$AB$1,HLOOKUP(AC652,Ouderschapsverlof!$S$67:$W$69,3,FALSE),0)))</f>
        <v>0</v>
      </c>
      <c r="AH652" s="6">
        <f>IF(OR(AC652=6,AC652=7),0,IF(NOT(AF652),IF(AB652&lt;=$AB$1,HLOOKUP(AC652,Ouderschapsverlof!$S$67:$W$69,3,FALSE),0),0))</f>
        <v>0</v>
      </c>
    </row>
    <row r="653" spans="1:34" x14ac:dyDescent="0.3">
      <c r="A653" s="2">
        <f t="shared" si="226"/>
        <v>651</v>
      </c>
      <c r="B653">
        <f t="shared" si="227"/>
        <v>6</v>
      </c>
      <c r="C653" s="2">
        <f t="shared" si="210"/>
        <v>367</v>
      </c>
      <c r="D653" s="2">
        <f t="shared" si="211"/>
        <v>367</v>
      </c>
      <c r="E653" s="6" t="b">
        <f t="shared" si="212"/>
        <v>1</v>
      </c>
      <c r="F653" s="6">
        <f>IF(OR(B653=6,B653=7),0,IF(NOT(E653),0,IF(A653&lt;=$A$1,HLOOKUP(B653,Ouderschapsverlof!$S$28:$W$30,3,FALSE),0)))</f>
        <v>0</v>
      </c>
      <c r="G653" s="6">
        <f>IF(OR(B653=6,B653=7),0,IF(NOT(E653),IF(A653&lt;=$A$1,HLOOKUP(B653,Ouderschapsverlof!$S$28:$W$30,3,FALSE),0),0))</f>
        <v>0</v>
      </c>
      <c r="H653" s="7">
        <f t="shared" si="213"/>
        <v>0</v>
      </c>
      <c r="L653" s="2">
        <f t="shared" si="228"/>
        <v>651</v>
      </c>
      <c r="M653">
        <f t="shared" si="214"/>
        <v>6</v>
      </c>
      <c r="N653" s="2">
        <f t="shared" si="215"/>
        <v>367</v>
      </c>
      <c r="O653" s="2">
        <f t="shared" si="216"/>
        <v>367</v>
      </c>
      <c r="P653" s="6" t="b">
        <f t="shared" si="217"/>
        <v>1</v>
      </c>
      <c r="Q653" s="6">
        <f>IF(OR(M653=6,M653=7),0,IF(NOT(P653),0,IF(L653&lt;=$L$1,HLOOKUP(M653,Ouderschapsverlof!$S$40:$W$43,3,FALSE),0)))</f>
        <v>0</v>
      </c>
      <c r="R653" s="6">
        <f>IF(OR(M653=6,M653=7),0,IF(NOT(P653),IF(L653&lt;=$L$1,HLOOKUP(M653,Ouderschapsverlof!$S$40:$W$43,3,FALSE),0),0))</f>
        <v>0</v>
      </c>
      <c r="T653" s="2">
        <f t="shared" si="229"/>
        <v>651</v>
      </c>
      <c r="U653">
        <f t="shared" si="218"/>
        <v>6</v>
      </c>
      <c r="V653" s="2">
        <f t="shared" si="219"/>
        <v>367</v>
      </c>
      <c r="W653" s="2">
        <f t="shared" si="220"/>
        <v>367</v>
      </c>
      <c r="X653" s="6" t="b">
        <f t="shared" si="221"/>
        <v>1</v>
      </c>
      <c r="Y653" s="6">
        <f>IF(OR(U653=6,U653=7),0,IF(NOT(X653),0,IF(T653&lt;=$T$1,HLOOKUP(U653,Ouderschapsverlof!$S$55:$W$57,3,FALSE),0)))</f>
        <v>0</v>
      </c>
      <c r="Z653" s="6">
        <f>IF(OR(U653=6,U653=7),0,IF(NOT(X653),IF(T653&lt;=$T$1,HLOOKUP(U653,Ouderschapsverlof!$S$55:$W$57,3,FALSE),0),0))</f>
        <v>0</v>
      </c>
      <c r="AB653" s="2">
        <f t="shared" si="230"/>
        <v>651</v>
      </c>
      <c r="AC653">
        <f t="shared" si="222"/>
        <v>6</v>
      </c>
      <c r="AD653" s="2">
        <f t="shared" si="223"/>
        <v>367</v>
      </c>
      <c r="AE653" s="2">
        <f t="shared" si="224"/>
        <v>367</v>
      </c>
      <c r="AF653" s="6" t="b">
        <f t="shared" si="225"/>
        <v>1</v>
      </c>
      <c r="AG653" s="6">
        <f>IF(OR(AC653=6,AC653=7),0,IF(NOT(AF653),0,IF(AB653&lt;=$AB$1,HLOOKUP(AC653,Ouderschapsverlof!$S$67:$W$69,3,FALSE),0)))</f>
        <v>0</v>
      </c>
      <c r="AH653" s="6">
        <f>IF(OR(AC653=6,AC653=7),0,IF(NOT(AF653),IF(AB653&lt;=$AB$1,HLOOKUP(AC653,Ouderschapsverlof!$S$67:$W$69,3,FALSE),0),0))</f>
        <v>0</v>
      </c>
    </row>
    <row r="654" spans="1:34" x14ac:dyDescent="0.3">
      <c r="A654" s="2">
        <f t="shared" si="226"/>
        <v>652</v>
      </c>
      <c r="B654">
        <f t="shared" si="227"/>
        <v>7</v>
      </c>
      <c r="C654" s="2">
        <f t="shared" si="210"/>
        <v>367</v>
      </c>
      <c r="D654" s="2">
        <f t="shared" si="211"/>
        <v>367</v>
      </c>
      <c r="E654" s="6" t="b">
        <f t="shared" si="212"/>
        <v>1</v>
      </c>
      <c r="F654" s="6">
        <f>IF(OR(B654=6,B654=7),0,IF(NOT(E654),0,IF(A654&lt;=$A$1,HLOOKUP(B654,Ouderschapsverlof!$S$28:$W$30,3,FALSE),0)))</f>
        <v>0</v>
      </c>
      <c r="G654" s="6">
        <f>IF(OR(B654=6,B654=7),0,IF(NOT(E654),IF(A654&lt;=$A$1,HLOOKUP(B654,Ouderschapsverlof!$S$28:$W$30,3,FALSE),0),0))</f>
        <v>0</v>
      </c>
      <c r="H654" s="7">
        <f t="shared" si="213"/>
        <v>0</v>
      </c>
      <c r="L654" s="2">
        <f t="shared" si="228"/>
        <v>652</v>
      </c>
      <c r="M654">
        <f t="shared" si="214"/>
        <v>7</v>
      </c>
      <c r="N654" s="2">
        <f t="shared" si="215"/>
        <v>367</v>
      </c>
      <c r="O654" s="2">
        <f t="shared" si="216"/>
        <v>367</v>
      </c>
      <c r="P654" s="6" t="b">
        <f t="shared" si="217"/>
        <v>1</v>
      </c>
      <c r="Q654" s="6">
        <f>IF(OR(M654=6,M654=7),0,IF(NOT(P654),0,IF(L654&lt;=$L$1,HLOOKUP(M654,Ouderschapsverlof!$S$40:$W$43,3,FALSE),0)))</f>
        <v>0</v>
      </c>
      <c r="R654" s="6">
        <f>IF(OR(M654=6,M654=7),0,IF(NOT(P654),IF(L654&lt;=$L$1,HLOOKUP(M654,Ouderschapsverlof!$S$40:$W$43,3,FALSE),0),0))</f>
        <v>0</v>
      </c>
      <c r="T654" s="2">
        <f t="shared" si="229"/>
        <v>652</v>
      </c>
      <c r="U654">
        <f t="shared" si="218"/>
        <v>7</v>
      </c>
      <c r="V654" s="2">
        <f t="shared" si="219"/>
        <v>367</v>
      </c>
      <c r="W654" s="2">
        <f t="shared" si="220"/>
        <v>367</v>
      </c>
      <c r="X654" s="6" t="b">
        <f t="shared" si="221"/>
        <v>1</v>
      </c>
      <c r="Y654" s="6">
        <f>IF(OR(U654=6,U654=7),0,IF(NOT(X654),0,IF(T654&lt;=$T$1,HLOOKUP(U654,Ouderschapsverlof!$S$55:$W$57,3,FALSE),0)))</f>
        <v>0</v>
      </c>
      <c r="Z654" s="6">
        <f>IF(OR(U654=6,U654=7),0,IF(NOT(X654),IF(T654&lt;=$T$1,HLOOKUP(U654,Ouderschapsverlof!$S$55:$W$57,3,FALSE),0),0))</f>
        <v>0</v>
      </c>
      <c r="AB654" s="2">
        <f t="shared" si="230"/>
        <v>652</v>
      </c>
      <c r="AC654">
        <f t="shared" si="222"/>
        <v>7</v>
      </c>
      <c r="AD654" s="2">
        <f t="shared" si="223"/>
        <v>367</v>
      </c>
      <c r="AE654" s="2">
        <f t="shared" si="224"/>
        <v>367</v>
      </c>
      <c r="AF654" s="6" t="b">
        <f t="shared" si="225"/>
        <v>1</v>
      </c>
      <c r="AG654" s="6">
        <f>IF(OR(AC654=6,AC654=7),0,IF(NOT(AF654),0,IF(AB654&lt;=$AB$1,HLOOKUP(AC654,Ouderschapsverlof!$S$67:$W$69,3,FALSE),0)))</f>
        <v>0</v>
      </c>
      <c r="AH654" s="6">
        <f>IF(OR(AC654=6,AC654=7),0,IF(NOT(AF654),IF(AB654&lt;=$AB$1,HLOOKUP(AC654,Ouderschapsverlof!$S$67:$W$69,3,FALSE),0),0))</f>
        <v>0</v>
      </c>
    </row>
    <row r="655" spans="1:34" x14ac:dyDescent="0.3">
      <c r="A655" s="2">
        <f t="shared" si="226"/>
        <v>653</v>
      </c>
      <c r="B655">
        <f t="shared" si="227"/>
        <v>1</v>
      </c>
      <c r="C655" s="2">
        <f t="shared" si="210"/>
        <v>367</v>
      </c>
      <c r="D655" s="2">
        <f t="shared" si="211"/>
        <v>367</v>
      </c>
      <c r="E655" s="6" t="b">
        <f t="shared" si="212"/>
        <v>1</v>
      </c>
      <c r="F655" s="6">
        <f>IF(OR(B655=6,B655=7),0,IF(NOT(E655),0,IF(A655&lt;=$A$1,HLOOKUP(B655,Ouderschapsverlof!$S$28:$W$30,3,FALSE),0)))</f>
        <v>0</v>
      </c>
      <c r="G655" s="6">
        <f>IF(OR(B655=6,B655=7),0,IF(NOT(E655),IF(A655&lt;=$A$1,HLOOKUP(B655,Ouderschapsverlof!$S$28:$W$30,3,FALSE),0),0))</f>
        <v>0</v>
      </c>
      <c r="H655" s="7">
        <f t="shared" si="213"/>
        <v>0</v>
      </c>
      <c r="L655" s="2">
        <f t="shared" si="228"/>
        <v>653</v>
      </c>
      <c r="M655">
        <f t="shared" si="214"/>
        <v>1</v>
      </c>
      <c r="N655" s="2">
        <f t="shared" si="215"/>
        <v>367</v>
      </c>
      <c r="O655" s="2">
        <f t="shared" si="216"/>
        <v>367</v>
      </c>
      <c r="P655" s="6" t="b">
        <f t="shared" si="217"/>
        <v>1</v>
      </c>
      <c r="Q655" s="6">
        <f>IF(OR(M655=6,M655=7),0,IF(NOT(P655),0,IF(L655&lt;=$L$1,HLOOKUP(M655,Ouderschapsverlof!$S$40:$W$43,3,FALSE),0)))</f>
        <v>0</v>
      </c>
      <c r="R655" s="6">
        <f>IF(OR(M655=6,M655=7),0,IF(NOT(P655),IF(L655&lt;=$L$1,HLOOKUP(M655,Ouderschapsverlof!$S$40:$W$43,3,FALSE),0),0))</f>
        <v>0</v>
      </c>
      <c r="T655" s="2">
        <f t="shared" si="229"/>
        <v>653</v>
      </c>
      <c r="U655">
        <f t="shared" si="218"/>
        <v>1</v>
      </c>
      <c r="V655" s="2">
        <f t="shared" si="219"/>
        <v>367</v>
      </c>
      <c r="W655" s="2">
        <f t="shared" si="220"/>
        <v>367</v>
      </c>
      <c r="X655" s="6" t="b">
        <f t="shared" si="221"/>
        <v>1</v>
      </c>
      <c r="Y655" s="6">
        <f>IF(OR(U655=6,U655=7),0,IF(NOT(X655),0,IF(T655&lt;=$T$1,HLOOKUP(U655,Ouderschapsverlof!$S$55:$W$57,3,FALSE),0)))</f>
        <v>0</v>
      </c>
      <c r="Z655" s="6">
        <f>IF(OR(U655=6,U655=7),0,IF(NOT(X655),IF(T655&lt;=$T$1,HLOOKUP(U655,Ouderschapsverlof!$S$55:$W$57,3,FALSE),0),0))</f>
        <v>0</v>
      </c>
      <c r="AB655" s="2">
        <f t="shared" si="230"/>
        <v>653</v>
      </c>
      <c r="AC655">
        <f t="shared" si="222"/>
        <v>1</v>
      </c>
      <c r="AD655" s="2">
        <f t="shared" si="223"/>
        <v>367</v>
      </c>
      <c r="AE655" s="2">
        <f t="shared" si="224"/>
        <v>367</v>
      </c>
      <c r="AF655" s="6" t="b">
        <f t="shared" si="225"/>
        <v>1</v>
      </c>
      <c r="AG655" s="6">
        <f>IF(OR(AC655=6,AC655=7),0,IF(NOT(AF655),0,IF(AB655&lt;=$AB$1,HLOOKUP(AC655,Ouderschapsverlof!$S$67:$W$69,3,FALSE),0)))</f>
        <v>0</v>
      </c>
      <c r="AH655" s="6">
        <f>IF(OR(AC655=6,AC655=7),0,IF(NOT(AF655),IF(AB655&lt;=$AB$1,HLOOKUP(AC655,Ouderschapsverlof!$S$67:$W$69,3,FALSE),0),0))</f>
        <v>0</v>
      </c>
    </row>
    <row r="656" spans="1:34" x14ac:dyDescent="0.3">
      <c r="A656" s="2">
        <f t="shared" si="226"/>
        <v>654</v>
      </c>
      <c r="B656">
        <f t="shared" si="227"/>
        <v>2</v>
      </c>
      <c r="C656" s="2">
        <f t="shared" si="210"/>
        <v>367</v>
      </c>
      <c r="D656" s="2">
        <f t="shared" si="211"/>
        <v>367</v>
      </c>
      <c r="E656" s="6" t="b">
        <f t="shared" si="212"/>
        <v>1</v>
      </c>
      <c r="F656" s="6">
        <f>IF(OR(B656=6,B656=7),0,IF(NOT(E656),0,IF(A656&lt;=$A$1,HLOOKUP(B656,Ouderschapsverlof!$S$28:$W$30,3,FALSE),0)))</f>
        <v>0</v>
      </c>
      <c r="G656" s="6">
        <f>IF(OR(B656=6,B656=7),0,IF(NOT(E656),IF(A656&lt;=$A$1,HLOOKUP(B656,Ouderschapsverlof!$S$28:$W$30,3,FALSE),0),0))</f>
        <v>0</v>
      </c>
      <c r="H656" s="7">
        <f t="shared" si="213"/>
        <v>0</v>
      </c>
      <c r="L656" s="2">
        <f t="shared" si="228"/>
        <v>654</v>
      </c>
      <c r="M656">
        <f t="shared" si="214"/>
        <v>2</v>
      </c>
      <c r="N656" s="2">
        <f t="shared" si="215"/>
        <v>367</v>
      </c>
      <c r="O656" s="2">
        <f t="shared" si="216"/>
        <v>367</v>
      </c>
      <c r="P656" s="6" t="b">
        <f t="shared" si="217"/>
        <v>1</v>
      </c>
      <c r="Q656" s="6">
        <f>IF(OR(M656=6,M656=7),0,IF(NOT(P656),0,IF(L656&lt;=$L$1,HLOOKUP(M656,Ouderschapsverlof!$S$40:$W$43,3,FALSE),0)))</f>
        <v>0</v>
      </c>
      <c r="R656" s="6">
        <f>IF(OR(M656=6,M656=7),0,IF(NOT(P656),IF(L656&lt;=$L$1,HLOOKUP(M656,Ouderschapsverlof!$S$40:$W$43,3,FALSE),0),0))</f>
        <v>0</v>
      </c>
      <c r="T656" s="2">
        <f t="shared" si="229"/>
        <v>654</v>
      </c>
      <c r="U656">
        <f t="shared" si="218"/>
        <v>2</v>
      </c>
      <c r="V656" s="2">
        <f t="shared" si="219"/>
        <v>367</v>
      </c>
      <c r="W656" s="2">
        <f t="shared" si="220"/>
        <v>367</v>
      </c>
      <c r="X656" s="6" t="b">
        <f t="shared" si="221"/>
        <v>1</v>
      </c>
      <c r="Y656" s="6">
        <f>IF(OR(U656=6,U656=7),0,IF(NOT(X656),0,IF(T656&lt;=$T$1,HLOOKUP(U656,Ouderschapsverlof!$S$55:$W$57,3,FALSE),0)))</f>
        <v>0</v>
      </c>
      <c r="Z656" s="6">
        <f>IF(OR(U656=6,U656=7),0,IF(NOT(X656),IF(T656&lt;=$T$1,HLOOKUP(U656,Ouderschapsverlof!$S$55:$W$57,3,FALSE),0),0))</f>
        <v>0</v>
      </c>
      <c r="AB656" s="2">
        <f t="shared" si="230"/>
        <v>654</v>
      </c>
      <c r="AC656">
        <f t="shared" si="222"/>
        <v>2</v>
      </c>
      <c r="AD656" s="2">
        <f t="shared" si="223"/>
        <v>367</v>
      </c>
      <c r="AE656" s="2">
        <f t="shared" si="224"/>
        <v>367</v>
      </c>
      <c r="AF656" s="6" t="b">
        <f t="shared" si="225"/>
        <v>1</v>
      </c>
      <c r="AG656" s="6">
        <f>IF(OR(AC656=6,AC656=7),0,IF(NOT(AF656),0,IF(AB656&lt;=$AB$1,HLOOKUP(AC656,Ouderschapsverlof!$S$67:$W$69,3,FALSE),0)))</f>
        <v>0</v>
      </c>
      <c r="AH656" s="6">
        <f>IF(OR(AC656=6,AC656=7),0,IF(NOT(AF656),IF(AB656&lt;=$AB$1,HLOOKUP(AC656,Ouderschapsverlof!$S$67:$W$69,3,FALSE),0),0))</f>
        <v>0</v>
      </c>
    </row>
    <row r="657" spans="1:34" x14ac:dyDescent="0.3">
      <c r="A657" s="2">
        <f t="shared" si="226"/>
        <v>655</v>
      </c>
      <c r="B657">
        <f t="shared" si="227"/>
        <v>3</v>
      </c>
      <c r="C657" s="2">
        <f t="shared" si="210"/>
        <v>367</v>
      </c>
      <c r="D657" s="2">
        <f t="shared" si="211"/>
        <v>367</v>
      </c>
      <c r="E657" s="6" t="b">
        <f t="shared" si="212"/>
        <v>1</v>
      </c>
      <c r="F657" s="6">
        <f>IF(OR(B657=6,B657=7),0,IF(NOT(E657),0,IF(A657&lt;=$A$1,HLOOKUP(B657,Ouderschapsverlof!$S$28:$W$30,3,FALSE),0)))</f>
        <v>0</v>
      </c>
      <c r="G657" s="6">
        <f>IF(OR(B657=6,B657=7),0,IF(NOT(E657),IF(A657&lt;=$A$1,HLOOKUP(B657,Ouderschapsverlof!$S$28:$W$30,3,FALSE),0),0))</f>
        <v>0</v>
      </c>
      <c r="H657" s="7">
        <f t="shared" si="213"/>
        <v>0</v>
      </c>
      <c r="L657" s="2">
        <f t="shared" si="228"/>
        <v>655</v>
      </c>
      <c r="M657">
        <f t="shared" si="214"/>
        <v>3</v>
      </c>
      <c r="N657" s="2">
        <f t="shared" si="215"/>
        <v>367</v>
      </c>
      <c r="O657" s="2">
        <f t="shared" si="216"/>
        <v>367</v>
      </c>
      <c r="P657" s="6" t="b">
        <f t="shared" si="217"/>
        <v>1</v>
      </c>
      <c r="Q657" s="6">
        <f>IF(OR(M657=6,M657=7),0,IF(NOT(P657),0,IF(L657&lt;=$L$1,HLOOKUP(M657,Ouderschapsverlof!$S$40:$W$43,3,FALSE),0)))</f>
        <v>0</v>
      </c>
      <c r="R657" s="6">
        <f>IF(OR(M657=6,M657=7),0,IF(NOT(P657),IF(L657&lt;=$L$1,HLOOKUP(M657,Ouderschapsverlof!$S$40:$W$43,3,FALSE),0),0))</f>
        <v>0</v>
      </c>
      <c r="T657" s="2">
        <f t="shared" si="229"/>
        <v>655</v>
      </c>
      <c r="U657">
        <f t="shared" si="218"/>
        <v>3</v>
      </c>
      <c r="V657" s="2">
        <f t="shared" si="219"/>
        <v>367</v>
      </c>
      <c r="W657" s="2">
        <f t="shared" si="220"/>
        <v>367</v>
      </c>
      <c r="X657" s="6" t="b">
        <f t="shared" si="221"/>
        <v>1</v>
      </c>
      <c r="Y657" s="6">
        <f>IF(OR(U657=6,U657=7),0,IF(NOT(X657),0,IF(T657&lt;=$T$1,HLOOKUP(U657,Ouderschapsverlof!$S$55:$W$57,3,FALSE),0)))</f>
        <v>0</v>
      </c>
      <c r="Z657" s="6">
        <f>IF(OR(U657=6,U657=7),0,IF(NOT(X657),IF(T657&lt;=$T$1,HLOOKUP(U657,Ouderschapsverlof!$S$55:$W$57,3,FALSE),0),0))</f>
        <v>0</v>
      </c>
      <c r="AB657" s="2">
        <f t="shared" si="230"/>
        <v>655</v>
      </c>
      <c r="AC657">
        <f t="shared" si="222"/>
        <v>3</v>
      </c>
      <c r="AD657" s="2">
        <f t="shared" si="223"/>
        <v>367</v>
      </c>
      <c r="AE657" s="2">
        <f t="shared" si="224"/>
        <v>367</v>
      </c>
      <c r="AF657" s="6" t="b">
        <f t="shared" si="225"/>
        <v>1</v>
      </c>
      <c r="AG657" s="6">
        <f>IF(OR(AC657=6,AC657=7),0,IF(NOT(AF657),0,IF(AB657&lt;=$AB$1,HLOOKUP(AC657,Ouderschapsverlof!$S$67:$W$69,3,FALSE),0)))</f>
        <v>0</v>
      </c>
      <c r="AH657" s="6">
        <f>IF(OR(AC657=6,AC657=7),0,IF(NOT(AF657),IF(AB657&lt;=$AB$1,HLOOKUP(AC657,Ouderschapsverlof!$S$67:$W$69,3,FALSE),0),0))</f>
        <v>0</v>
      </c>
    </row>
    <row r="658" spans="1:34" x14ac:dyDescent="0.3">
      <c r="A658" s="2">
        <f t="shared" si="226"/>
        <v>656</v>
      </c>
      <c r="B658">
        <f t="shared" si="227"/>
        <v>4</v>
      </c>
      <c r="C658" s="2">
        <f t="shared" si="210"/>
        <v>367</v>
      </c>
      <c r="D658" s="2">
        <f t="shared" si="211"/>
        <v>367</v>
      </c>
      <c r="E658" s="6" t="b">
        <f t="shared" si="212"/>
        <v>1</v>
      </c>
      <c r="F658" s="6">
        <f>IF(OR(B658=6,B658=7),0,IF(NOT(E658),0,IF(A658&lt;=$A$1,HLOOKUP(B658,Ouderschapsverlof!$S$28:$W$30,3,FALSE),0)))</f>
        <v>0</v>
      </c>
      <c r="G658" s="6">
        <f>IF(OR(B658=6,B658=7),0,IF(NOT(E658),IF(A658&lt;=$A$1,HLOOKUP(B658,Ouderschapsverlof!$S$28:$W$30,3,FALSE),0),0))</f>
        <v>0</v>
      </c>
      <c r="H658" s="7">
        <f t="shared" si="213"/>
        <v>0</v>
      </c>
      <c r="L658" s="2">
        <f t="shared" si="228"/>
        <v>656</v>
      </c>
      <c r="M658">
        <f t="shared" si="214"/>
        <v>4</v>
      </c>
      <c r="N658" s="2">
        <f t="shared" si="215"/>
        <v>367</v>
      </c>
      <c r="O658" s="2">
        <f t="shared" si="216"/>
        <v>367</v>
      </c>
      <c r="P658" s="6" t="b">
        <f t="shared" si="217"/>
        <v>1</v>
      </c>
      <c r="Q658" s="6">
        <f>IF(OR(M658=6,M658=7),0,IF(NOT(P658),0,IF(L658&lt;=$L$1,HLOOKUP(M658,Ouderschapsverlof!$S$40:$W$43,3,FALSE),0)))</f>
        <v>0</v>
      </c>
      <c r="R658" s="6">
        <f>IF(OR(M658=6,M658=7),0,IF(NOT(P658),IF(L658&lt;=$L$1,HLOOKUP(M658,Ouderschapsverlof!$S$40:$W$43,3,FALSE),0),0))</f>
        <v>0</v>
      </c>
      <c r="T658" s="2">
        <f t="shared" si="229"/>
        <v>656</v>
      </c>
      <c r="U658">
        <f t="shared" si="218"/>
        <v>4</v>
      </c>
      <c r="V658" s="2">
        <f t="shared" si="219"/>
        <v>367</v>
      </c>
      <c r="W658" s="2">
        <f t="shared" si="220"/>
        <v>367</v>
      </c>
      <c r="X658" s="6" t="b">
        <f t="shared" si="221"/>
        <v>1</v>
      </c>
      <c r="Y658" s="6">
        <f>IF(OR(U658=6,U658=7),0,IF(NOT(X658),0,IF(T658&lt;=$T$1,HLOOKUP(U658,Ouderschapsverlof!$S$55:$W$57,3,FALSE),0)))</f>
        <v>0</v>
      </c>
      <c r="Z658" s="6">
        <f>IF(OR(U658=6,U658=7),0,IF(NOT(X658),IF(T658&lt;=$T$1,HLOOKUP(U658,Ouderschapsverlof!$S$55:$W$57,3,FALSE),0),0))</f>
        <v>0</v>
      </c>
      <c r="AB658" s="2">
        <f t="shared" si="230"/>
        <v>656</v>
      </c>
      <c r="AC658">
        <f t="shared" si="222"/>
        <v>4</v>
      </c>
      <c r="AD658" s="2">
        <f t="shared" si="223"/>
        <v>367</v>
      </c>
      <c r="AE658" s="2">
        <f t="shared" si="224"/>
        <v>367</v>
      </c>
      <c r="AF658" s="6" t="b">
        <f t="shared" si="225"/>
        <v>1</v>
      </c>
      <c r="AG658" s="6">
        <f>IF(OR(AC658=6,AC658=7),0,IF(NOT(AF658),0,IF(AB658&lt;=$AB$1,HLOOKUP(AC658,Ouderschapsverlof!$S$67:$W$69,3,FALSE),0)))</f>
        <v>0</v>
      </c>
      <c r="AH658" s="6">
        <f>IF(OR(AC658=6,AC658=7),0,IF(NOT(AF658),IF(AB658&lt;=$AB$1,HLOOKUP(AC658,Ouderschapsverlof!$S$67:$W$69,3,FALSE),0),0))</f>
        <v>0</v>
      </c>
    </row>
    <row r="659" spans="1:34" x14ac:dyDescent="0.3">
      <c r="A659" s="2">
        <f t="shared" si="226"/>
        <v>657</v>
      </c>
      <c r="B659">
        <f t="shared" si="227"/>
        <v>5</v>
      </c>
      <c r="C659" s="2">
        <f t="shared" si="210"/>
        <v>367</v>
      </c>
      <c r="D659" s="2">
        <f t="shared" si="211"/>
        <v>367</v>
      </c>
      <c r="E659" s="6" t="b">
        <f t="shared" si="212"/>
        <v>1</v>
      </c>
      <c r="F659" s="6">
        <f>IF(OR(B659=6,B659=7),0,IF(NOT(E659),0,IF(A659&lt;=$A$1,HLOOKUP(B659,Ouderschapsverlof!$S$28:$W$30,3,FALSE),0)))</f>
        <v>0</v>
      </c>
      <c r="G659" s="6">
        <f>IF(OR(B659=6,B659=7),0,IF(NOT(E659),IF(A659&lt;=$A$1,HLOOKUP(B659,Ouderschapsverlof!$S$28:$W$30,3,FALSE),0),0))</f>
        <v>0</v>
      </c>
      <c r="H659" s="7">
        <f t="shared" si="213"/>
        <v>0</v>
      </c>
      <c r="L659" s="2">
        <f t="shared" si="228"/>
        <v>657</v>
      </c>
      <c r="M659">
        <f t="shared" si="214"/>
        <v>5</v>
      </c>
      <c r="N659" s="2">
        <f t="shared" si="215"/>
        <v>367</v>
      </c>
      <c r="O659" s="2">
        <f t="shared" si="216"/>
        <v>367</v>
      </c>
      <c r="P659" s="6" t="b">
        <f t="shared" si="217"/>
        <v>1</v>
      </c>
      <c r="Q659" s="6">
        <f>IF(OR(M659=6,M659=7),0,IF(NOT(P659),0,IF(L659&lt;=$L$1,HLOOKUP(M659,Ouderschapsverlof!$S$40:$W$43,3,FALSE),0)))</f>
        <v>0</v>
      </c>
      <c r="R659" s="6">
        <f>IF(OR(M659=6,M659=7),0,IF(NOT(P659),IF(L659&lt;=$L$1,HLOOKUP(M659,Ouderschapsverlof!$S$40:$W$43,3,FALSE),0),0))</f>
        <v>0</v>
      </c>
      <c r="T659" s="2">
        <f t="shared" si="229"/>
        <v>657</v>
      </c>
      <c r="U659">
        <f t="shared" si="218"/>
        <v>5</v>
      </c>
      <c r="V659" s="2">
        <f t="shared" si="219"/>
        <v>367</v>
      </c>
      <c r="W659" s="2">
        <f t="shared" si="220"/>
        <v>367</v>
      </c>
      <c r="X659" s="6" t="b">
        <f t="shared" si="221"/>
        <v>1</v>
      </c>
      <c r="Y659" s="6">
        <f>IF(OR(U659=6,U659=7),0,IF(NOT(X659),0,IF(T659&lt;=$T$1,HLOOKUP(U659,Ouderschapsverlof!$S$55:$W$57,3,FALSE),0)))</f>
        <v>0</v>
      </c>
      <c r="Z659" s="6">
        <f>IF(OR(U659=6,U659=7),0,IF(NOT(X659),IF(T659&lt;=$T$1,HLOOKUP(U659,Ouderschapsverlof!$S$55:$W$57,3,FALSE),0),0))</f>
        <v>0</v>
      </c>
      <c r="AB659" s="2">
        <f t="shared" si="230"/>
        <v>657</v>
      </c>
      <c r="AC659">
        <f t="shared" si="222"/>
        <v>5</v>
      </c>
      <c r="AD659" s="2">
        <f t="shared" si="223"/>
        <v>367</v>
      </c>
      <c r="AE659" s="2">
        <f t="shared" si="224"/>
        <v>367</v>
      </c>
      <c r="AF659" s="6" t="b">
        <f t="shared" si="225"/>
        <v>1</v>
      </c>
      <c r="AG659" s="6">
        <f>IF(OR(AC659=6,AC659=7),0,IF(NOT(AF659),0,IF(AB659&lt;=$AB$1,HLOOKUP(AC659,Ouderschapsverlof!$S$67:$W$69,3,FALSE),0)))</f>
        <v>0</v>
      </c>
      <c r="AH659" s="6">
        <f>IF(OR(AC659=6,AC659=7),0,IF(NOT(AF659),IF(AB659&lt;=$AB$1,HLOOKUP(AC659,Ouderschapsverlof!$S$67:$W$69,3,FALSE),0),0))</f>
        <v>0</v>
      </c>
    </row>
    <row r="660" spans="1:34" x14ac:dyDescent="0.3">
      <c r="A660" s="2">
        <f t="shared" si="226"/>
        <v>658</v>
      </c>
      <c r="B660">
        <f t="shared" si="227"/>
        <v>6</v>
      </c>
      <c r="C660" s="2">
        <f t="shared" si="210"/>
        <v>367</v>
      </c>
      <c r="D660" s="2">
        <f t="shared" si="211"/>
        <v>367</v>
      </c>
      <c r="E660" s="6" t="b">
        <f t="shared" si="212"/>
        <v>1</v>
      </c>
      <c r="F660" s="6">
        <f>IF(OR(B660=6,B660=7),0,IF(NOT(E660),0,IF(A660&lt;=$A$1,HLOOKUP(B660,Ouderschapsverlof!$S$28:$W$30,3,FALSE),0)))</f>
        <v>0</v>
      </c>
      <c r="G660" s="6">
        <f>IF(OR(B660=6,B660=7),0,IF(NOT(E660),IF(A660&lt;=$A$1,HLOOKUP(B660,Ouderschapsverlof!$S$28:$W$30,3,FALSE),0),0))</f>
        <v>0</v>
      </c>
      <c r="H660" s="7">
        <f t="shared" si="213"/>
        <v>0</v>
      </c>
      <c r="L660" s="2">
        <f t="shared" si="228"/>
        <v>658</v>
      </c>
      <c r="M660">
        <f t="shared" si="214"/>
        <v>6</v>
      </c>
      <c r="N660" s="2">
        <f t="shared" si="215"/>
        <v>367</v>
      </c>
      <c r="O660" s="2">
        <f t="shared" si="216"/>
        <v>367</v>
      </c>
      <c r="P660" s="6" t="b">
        <f t="shared" si="217"/>
        <v>1</v>
      </c>
      <c r="Q660" s="6">
        <f>IF(OR(M660=6,M660=7),0,IF(NOT(P660),0,IF(L660&lt;=$L$1,HLOOKUP(M660,Ouderschapsverlof!$S$40:$W$43,3,FALSE),0)))</f>
        <v>0</v>
      </c>
      <c r="R660" s="6">
        <f>IF(OR(M660=6,M660=7),0,IF(NOT(P660),IF(L660&lt;=$L$1,HLOOKUP(M660,Ouderschapsverlof!$S$40:$W$43,3,FALSE),0),0))</f>
        <v>0</v>
      </c>
      <c r="T660" s="2">
        <f t="shared" si="229"/>
        <v>658</v>
      </c>
      <c r="U660">
        <f t="shared" si="218"/>
        <v>6</v>
      </c>
      <c r="V660" s="2">
        <f t="shared" si="219"/>
        <v>367</v>
      </c>
      <c r="W660" s="2">
        <f t="shared" si="220"/>
        <v>367</v>
      </c>
      <c r="X660" s="6" t="b">
        <f t="shared" si="221"/>
        <v>1</v>
      </c>
      <c r="Y660" s="6">
        <f>IF(OR(U660=6,U660=7),0,IF(NOT(X660),0,IF(T660&lt;=$T$1,HLOOKUP(U660,Ouderschapsverlof!$S$55:$W$57,3,FALSE),0)))</f>
        <v>0</v>
      </c>
      <c r="Z660" s="6">
        <f>IF(OR(U660=6,U660=7),0,IF(NOT(X660),IF(T660&lt;=$T$1,HLOOKUP(U660,Ouderschapsverlof!$S$55:$W$57,3,FALSE),0),0))</f>
        <v>0</v>
      </c>
      <c r="AB660" s="2">
        <f t="shared" si="230"/>
        <v>658</v>
      </c>
      <c r="AC660">
        <f t="shared" si="222"/>
        <v>6</v>
      </c>
      <c r="AD660" s="2">
        <f t="shared" si="223"/>
        <v>367</v>
      </c>
      <c r="AE660" s="2">
        <f t="shared" si="224"/>
        <v>367</v>
      </c>
      <c r="AF660" s="6" t="b">
        <f t="shared" si="225"/>
        <v>1</v>
      </c>
      <c r="AG660" s="6">
        <f>IF(OR(AC660=6,AC660=7),0,IF(NOT(AF660),0,IF(AB660&lt;=$AB$1,HLOOKUP(AC660,Ouderschapsverlof!$S$67:$W$69,3,FALSE),0)))</f>
        <v>0</v>
      </c>
      <c r="AH660" s="6">
        <f>IF(OR(AC660=6,AC660=7),0,IF(NOT(AF660),IF(AB660&lt;=$AB$1,HLOOKUP(AC660,Ouderschapsverlof!$S$67:$W$69,3,FALSE),0),0))</f>
        <v>0</v>
      </c>
    </row>
    <row r="661" spans="1:34" x14ac:dyDescent="0.3">
      <c r="A661" s="2">
        <f t="shared" si="226"/>
        <v>659</v>
      </c>
      <c r="B661">
        <f t="shared" si="227"/>
        <v>7</v>
      </c>
      <c r="C661" s="2">
        <f t="shared" si="210"/>
        <v>367</v>
      </c>
      <c r="D661" s="2">
        <f t="shared" si="211"/>
        <v>367</v>
      </c>
      <c r="E661" s="6" t="b">
        <f t="shared" si="212"/>
        <v>1</v>
      </c>
      <c r="F661" s="6">
        <f>IF(OR(B661=6,B661=7),0,IF(NOT(E661),0,IF(A661&lt;=$A$1,HLOOKUP(B661,Ouderschapsverlof!$S$28:$W$30,3,FALSE),0)))</f>
        <v>0</v>
      </c>
      <c r="G661" s="6">
        <f>IF(OR(B661=6,B661=7),0,IF(NOT(E661),IF(A661&lt;=$A$1,HLOOKUP(B661,Ouderschapsverlof!$S$28:$W$30,3,FALSE),0),0))</f>
        <v>0</v>
      </c>
      <c r="H661" s="7">
        <f t="shared" si="213"/>
        <v>0</v>
      </c>
      <c r="L661" s="2">
        <f t="shared" si="228"/>
        <v>659</v>
      </c>
      <c r="M661">
        <f t="shared" si="214"/>
        <v>7</v>
      </c>
      <c r="N661" s="2">
        <f t="shared" si="215"/>
        <v>367</v>
      </c>
      <c r="O661" s="2">
        <f t="shared" si="216"/>
        <v>367</v>
      </c>
      <c r="P661" s="6" t="b">
        <f t="shared" si="217"/>
        <v>1</v>
      </c>
      <c r="Q661" s="6">
        <f>IF(OR(M661=6,M661=7),0,IF(NOT(P661),0,IF(L661&lt;=$L$1,HLOOKUP(M661,Ouderschapsverlof!$S$40:$W$43,3,FALSE),0)))</f>
        <v>0</v>
      </c>
      <c r="R661" s="6">
        <f>IF(OR(M661=6,M661=7),0,IF(NOT(P661),IF(L661&lt;=$L$1,HLOOKUP(M661,Ouderschapsverlof!$S$40:$W$43,3,FALSE),0),0))</f>
        <v>0</v>
      </c>
      <c r="T661" s="2">
        <f t="shared" si="229"/>
        <v>659</v>
      </c>
      <c r="U661">
        <f t="shared" si="218"/>
        <v>7</v>
      </c>
      <c r="V661" s="2">
        <f t="shared" si="219"/>
        <v>367</v>
      </c>
      <c r="W661" s="2">
        <f t="shared" si="220"/>
        <v>367</v>
      </c>
      <c r="X661" s="6" t="b">
        <f t="shared" si="221"/>
        <v>1</v>
      </c>
      <c r="Y661" s="6">
        <f>IF(OR(U661=6,U661=7),0,IF(NOT(X661),0,IF(T661&lt;=$T$1,HLOOKUP(U661,Ouderschapsverlof!$S$55:$W$57,3,FALSE),0)))</f>
        <v>0</v>
      </c>
      <c r="Z661" s="6">
        <f>IF(OR(U661=6,U661=7),0,IF(NOT(X661),IF(T661&lt;=$T$1,HLOOKUP(U661,Ouderschapsverlof!$S$55:$W$57,3,FALSE),0),0))</f>
        <v>0</v>
      </c>
      <c r="AB661" s="2">
        <f t="shared" si="230"/>
        <v>659</v>
      </c>
      <c r="AC661">
        <f t="shared" si="222"/>
        <v>7</v>
      </c>
      <c r="AD661" s="2">
        <f t="shared" si="223"/>
        <v>367</v>
      </c>
      <c r="AE661" s="2">
        <f t="shared" si="224"/>
        <v>367</v>
      </c>
      <c r="AF661" s="6" t="b">
        <f t="shared" si="225"/>
        <v>1</v>
      </c>
      <c r="AG661" s="6">
        <f>IF(OR(AC661=6,AC661=7),0,IF(NOT(AF661),0,IF(AB661&lt;=$AB$1,HLOOKUP(AC661,Ouderschapsverlof!$S$67:$W$69,3,FALSE),0)))</f>
        <v>0</v>
      </c>
      <c r="AH661" s="6">
        <f>IF(OR(AC661=6,AC661=7),0,IF(NOT(AF661),IF(AB661&lt;=$AB$1,HLOOKUP(AC661,Ouderschapsverlof!$S$67:$W$69,3,FALSE),0),0))</f>
        <v>0</v>
      </c>
    </row>
    <row r="662" spans="1:34" x14ac:dyDescent="0.3">
      <c r="A662" s="2">
        <f t="shared" si="226"/>
        <v>660</v>
      </c>
      <c r="B662">
        <f t="shared" si="227"/>
        <v>1</v>
      </c>
      <c r="C662" s="2">
        <f t="shared" si="210"/>
        <v>367</v>
      </c>
      <c r="D662" s="2">
        <f t="shared" si="211"/>
        <v>367</v>
      </c>
      <c r="E662" s="6" t="b">
        <f t="shared" si="212"/>
        <v>1</v>
      </c>
      <c r="F662" s="6">
        <f>IF(OR(B662=6,B662=7),0,IF(NOT(E662),0,IF(A662&lt;=$A$1,HLOOKUP(B662,Ouderschapsverlof!$S$28:$W$30,3,FALSE),0)))</f>
        <v>0</v>
      </c>
      <c r="G662" s="6">
        <f>IF(OR(B662=6,B662=7),0,IF(NOT(E662),IF(A662&lt;=$A$1,HLOOKUP(B662,Ouderschapsverlof!$S$28:$W$30,3,FALSE),0),0))</f>
        <v>0</v>
      </c>
      <c r="H662" s="7">
        <f t="shared" si="213"/>
        <v>0</v>
      </c>
      <c r="L662" s="2">
        <f t="shared" si="228"/>
        <v>660</v>
      </c>
      <c r="M662">
        <f t="shared" si="214"/>
        <v>1</v>
      </c>
      <c r="N662" s="2">
        <f t="shared" si="215"/>
        <v>367</v>
      </c>
      <c r="O662" s="2">
        <f t="shared" si="216"/>
        <v>367</v>
      </c>
      <c r="P662" s="6" t="b">
        <f t="shared" si="217"/>
        <v>1</v>
      </c>
      <c r="Q662" s="6">
        <f>IF(OR(M662=6,M662=7),0,IF(NOT(P662),0,IF(L662&lt;=$L$1,HLOOKUP(M662,Ouderschapsverlof!$S$40:$W$43,3,FALSE),0)))</f>
        <v>0</v>
      </c>
      <c r="R662" s="6">
        <f>IF(OR(M662=6,M662=7),0,IF(NOT(P662),IF(L662&lt;=$L$1,HLOOKUP(M662,Ouderschapsverlof!$S$40:$W$43,3,FALSE),0),0))</f>
        <v>0</v>
      </c>
      <c r="T662" s="2">
        <f t="shared" si="229"/>
        <v>660</v>
      </c>
      <c r="U662">
        <f t="shared" si="218"/>
        <v>1</v>
      </c>
      <c r="V662" s="2">
        <f t="shared" si="219"/>
        <v>367</v>
      </c>
      <c r="W662" s="2">
        <f t="shared" si="220"/>
        <v>367</v>
      </c>
      <c r="X662" s="6" t="b">
        <f t="shared" si="221"/>
        <v>1</v>
      </c>
      <c r="Y662" s="6">
        <f>IF(OR(U662=6,U662=7),0,IF(NOT(X662),0,IF(T662&lt;=$T$1,HLOOKUP(U662,Ouderschapsverlof!$S$55:$W$57,3,FALSE),0)))</f>
        <v>0</v>
      </c>
      <c r="Z662" s="6">
        <f>IF(OR(U662=6,U662=7),0,IF(NOT(X662),IF(T662&lt;=$T$1,HLOOKUP(U662,Ouderschapsverlof!$S$55:$W$57,3,FALSE),0),0))</f>
        <v>0</v>
      </c>
      <c r="AB662" s="2">
        <f t="shared" si="230"/>
        <v>660</v>
      </c>
      <c r="AC662">
        <f t="shared" si="222"/>
        <v>1</v>
      </c>
      <c r="AD662" s="2">
        <f t="shared" si="223"/>
        <v>367</v>
      </c>
      <c r="AE662" s="2">
        <f t="shared" si="224"/>
        <v>367</v>
      </c>
      <c r="AF662" s="6" t="b">
        <f t="shared" si="225"/>
        <v>1</v>
      </c>
      <c r="AG662" s="6">
        <f>IF(OR(AC662=6,AC662=7),0,IF(NOT(AF662),0,IF(AB662&lt;=$AB$1,HLOOKUP(AC662,Ouderschapsverlof!$S$67:$W$69,3,FALSE),0)))</f>
        <v>0</v>
      </c>
      <c r="AH662" s="6">
        <f>IF(OR(AC662=6,AC662=7),0,IF(NOT(AF662),IF(AB662&lt;=$AB$1,HLOOKUP(AC662,Ouderschapsverlof!$S$67:$W$69,3,FALSE),0),0))</f>
        <v>0</v>
      </c>
    </row>
    <row r="663" spans="1:34" x14ac:dyDescent="0.3">
      <c r="A663" s="2">
        <f t="shared" si="226"/>
        <v>661</v>
      </c>
      <c r="B663">
        <f t="shared" si="227"/>
        <v>2</v>
      </c>
      <c r="C663" s="2">
        <f t="shared" si="210"/>
        <v>367</v>
      </c>
      <c r="D663" s="2">
        <f t="shared" si="211"/>
        <v>367</v>
      </c>
      <c r="E663" s="6" t="b">
        <f t="shared" si="212"/>
        <v>1</v>
      </c>
      <c r="F663" s="6">
        <f>IF(OR(B663=6,B663=7),0,IF(NOT(E663),0,IF(A663&lt;=$A$1,HLOOKUP(B663,Ouderschapsverlof!$S$28:$W$30,3,FALSE),0)))</f>
        <v>0</v>
      </c>
      <c r="G663" s="6">
        <f>IF(OR(B663=6,B663=7),0,IF(NOT(E663),IF(A663&lt;=$A$1,HLOOKUP(B663,Ouderschapsverlof!$S$28:$W$30,3,FALSE),0),0))</f>
        <v>0</v>
      </c>
      <c r="H663" s="7">
        <f t="shared" si="213"/>
        <v>0</v>
      </c>
      <c r="L663" s="2">
        <f t="shared" si="228"/>
        <v>661</v>
      </c>
      <c r="M663">
        <f t="shared" si="214"/>
        <v>2</v>
      </c>
      <c r="N663" s="2">
        <f t="shared" si="215"/>
        <v>367</v>
      </c>
      <c r="O663" s="2">
        <f t="shared" si="216"/>
        <v>367</v>
      </c>
      <c r="P663" s="6" t="b">
        <f t="shared" si="217"/>
        <v>1</v>
      </c>
      <c r="Q663" s="6">
        <f>IF(OR(M663=6,M663=7),0,IF(NOT(P663),0,IF(L663&lt;=$L$1,HLOOKUP(M663,Ouderschapsverlof!$S$40:$W$43,3,FALSE),0)))</f>
        <v>0</v>
      </c>
      <c r="R663" s="6">
        <f>IF(OR(M663=6,M663=7),0,IF(NOT(P663),IF(L663&lt;=$L$1,HLOOKUP(M663,Ouderschapsverlof!$S$40:$W$43,3,FALSE),0),0))</f>
        <v>0</v>
      </c>
      <c r="T663" s="2">
        <f t="shared" si="229"/>
        <v>661</v>
      </c>
      <c r="U663">
        <f t="shared" si="218"/>
        <v>2</v>
      </c>
      <c r="V663" s="2">
        <f t="shared" si="219"/>
        <v>367</v>
      </c>
      <c r="W663" s="2">
        <f t="shared" si="220"/>
        <v>367</v>
      </c>
      <c r="X663" s="6" t="b">
        <f t="shared" si="221"/>
        <v>1</v>
      </c>
      <c r="Y663" s="6">
        <f>IF(OR(U663=6,U663=7),0,IF(NOT(X663),0,IF(T663&lt;=$T$1,HLOOKUP(U663,Ouderschapsverlof!$S$55:$W$57,3,FALSE),0)))</f>
        <v>0</v>
      </c>
      <c r="Z663" s="6">
        <f>IF(OR(U663=6,U663=7),0,IF(NOT(X663),IF(T663&lt;=$T$1,HLOOKUP(U663,Ouderschapsverlof!$S$55:$W$57,3,FALSE),0),0))</f>
        <v>0</v>
      </c>
      <c r="AB663" s="2">
        <f t="shared" si="230"/>
        <v>661</v>
      </c>
      <c r="AC663">
        <f t="shared" si="222"/>
        <v>2</v>
      </c>
      <c r="AD663" s="2">
        <f t="shared" si="223"/>
        <v>367</v>
      </c>
      <c r="AE663" s="2">
        <f t="shared" si="224"/>
        <v>367</v>
      </c>
      <c r="AF663" s="6" t="b">
        <f t="shared" si="225"/>
        <v>1</v>
      </c>
      <c r="AG663" s="6">
        <f>IF(OR(AC663=6,AC663=7),0,IF(NOT(AF663),0,IF(AB663&lt;=$AB$1,HLOOKUP(AC663,Ouderschapsverlof!$S$67:$W$69,3,FALSE),0)))</f>
        <v>0</v>
      </c>
      <c r="AH663" s="6">
        <f>IF(OR(AC663=6,AC663=7),0,IF(NOT(AF663),IF(AB663&lt;=$AB$1,HLOOKUP(AC663,Ouderschapsverlof!$S$67:$W$69,3,FALSE),0),0))</f>
        <v>0</v>
      </c>
    </row>
    <row r="664" spans="1:34" x14ac:dyDescent="0.3">
      <c r="A664" s="2">
        <f t="shared" si="226"/>
        <v>662</v>
      </c>
      <c r="B664">
        <f t="shared" si="227"/>
        <v>3</v>
      </c>
      <c r="C664" s="2">
        <f t="shared" si="210"/>
        <v>367</v>
      </c>
      <c r="D664" s="2">
        <f t="shared" si="211"/>
        <v>367</v>
      </c>
      <c r="E664" s="6" t="b">
        <f t="shared" si="212"/>
        <v>1</v>
      </c>
      <c r="F664" s="6">
        <f>IF(OR(B664=6,B664=7),0,IF(NOT(E664),0,IF(A664&lt;=$A$1,HLOOKUP(B664,Ouderschapsverlof!$S$28:$W$30,3,FALSE),0)))</f>
        <v>0</v>
      </c>
      <c r="G664" s="6">
        <f>IF(OR(B664=6,B664=7),0,IF(NOT(E664),IF(A664&lt;=$A$1,HLOOKUP(B664,Ouderschapsverlof!$S$28:$W$30,3,FALSE),0),0))</f>
        <v>0</v>
      </c>
      <c r="H664" s="7">
        <f t="shared" si="213"/>
        <v>0</v>
      </c>
      <c r="L664" s="2">
        <f t="shared" si="228"/>
        <v>662</v>
      </c>
      <c r="M664">
        <f t="shared" si="214"/>
        <v>3</v>
      </c>
      <c r="N664" s="2">
        <f t="shared" si="215"/>
        <v>367</v>
      </c>
      <c r="O664" s="2">
        <f t="shared" si="216"/>
        <v>367</v>
      </c>
      <c r="P664" s="6" t="b">
        <f t="shared" si="217"/>
        <v>1</v>
      </c>
      <c r="Q664" s="6">
        <f>IF(OR(M664=6,M664=7),0,IF(NOT(P664),0,IF(L664&lt;=$L$1,HLOOKUP(M664,Ouderschapsverlof!$S$40:$W$43,3,FALSE),0)))</f>
        <v>0</v>
      </c>
      <c r="R664" s="6">
        <f>IF(OR(M664=6,M664=7),0,IF(NOT(P664),IF(L664&lt;=$L$1,HLOOKUP(M664,Ouderschapsverlof!$S$40:$W$43,3,FALSE),0),0))</f>
        <v>0</v>
      </c>
      <c r="T664" s="2">
        <f t="shared" si="229"/>
        <v>662</v>
      </c>
      <c r="U664">
        <f t="shared" si="218"/>
        <v>3</v>
      </c>
      <c r="V664" s="2">
        <f t="shared" si="219"/>
        <v>367</v>
      </c>
      <c r="W664" s="2">
        <f t="shared" si="220"/>
        <v>367</v>
      </c>
      <c r="X664" s="6" t="b">
        <f t="shared" si="221"/>
        <v>1</v>
      </c>
      <c r="Y664" s="6">
        <f>IF(OR(U664=6,U664=7),0,IF(NOT(X664),0,IF(T664&lt;=$T$1,HLOOKUP(U664,Ouderschapsverlof!$S$55:$W$57,3,FALSE),0)))</f>
        <v>0</v>
      </c>
      <c r="Z664" s="6">
        <f>IF(OR(U664=6,U664=7),0,IF(NOT(X664),IF(T664&lt;=$T$1,HLOOKUP(U664,Ouderschapsverlof!$S$55:$W$57,3,FALSE),0),0))</f>
        <v>0</v>
      </c>
      <c r="AB664" s="2">
        <f t="shared" si="230"/>
        <v>662</v>
      </c>
      <c r="AC664">
        <f t="shared" si="222"/>
        <v>3</v>
      </c>
      <c r="AD664" s="2">
        <f t="shared" si="223"/>
        <v>367</v>
      </c>
      <c r="AE664" s="2">
        <f t="shared" si="224"/>
        <v>367</v>
      </c>
      <c r="AF664" s="6" t="b">
        <f t="shared" si="225"/>
        <v>1</v>
      </c>
      <c r="AG664" s="6">
        <f>IF(OR(AC664=6,AC664=7),0,IF(NOT(AF664),0,IF(AB664&lt;=$AB$1,HLOOKUP(AC664,Ouderschapsverlof!$S$67:$W$69,3,FALSE),0)))</f>
        <v>0</v>
      </c>
      <c r="AH664" s="6">
        <f>IF(OR(AC664=6,AC664=7),0,IF(NOT(AF664),IF(AB664&lt;=$AB$1,HLOOKUP(AC664,Ouderschapsverlof!$S$67:$W$69,3,FALSE),0),0))</f>
        <v>0</v>
      </c>
    </row>
    <row r="665" spans="1:34" x14ac:dyDescent="0.3">
      <c r="A665" s="2">
        <f t="shared" si="226"/>
        <v>663</v>
      </c>
      <c r="B665">
        <f t="shared" si="227"/>
        <v>4</v>
      </c>
      <c r="C665" s="2">
        <f t="shared" si="210"/>
        <v>367</v>
      </c>
      <c r="D665" s="2">
        <f t="shared" si="211"/>
        <v>367</v>
      </c>
      <c r="E665" s="6" t="b">
        <f t="shared" si="212"/>
        <v>1</v>
      </c>
      <c r="F665" s="6">
        <f>IF(OR(B665=6,B665=7),0,IF(NOT(E665),0,IF(A665&lt;=$A$1,HLOOKUP(B665,Ouderschapsverlof!$S$28:$W$30,3,FALSE),0)))</f>
        <v>0</v>
      </c>
      <c r="G665" s="6">
        <f>IF(OR(B665=6,B665=7),0,IF(NOT(E665),IF(A665&lt;=$A$1,HLOOKUP(B665,Ouderschapsverlof!$S$28:$W$30,3,FALSE),0),0))</f>
        <v>0</v>
      </c>
      <c r="H665" s="7">
        <f t="shared" si="213"/>
        <v>0</v>
      </c>
      <c r="L665" s="2">
        <f t="shared" si="228"/>
        <v>663</v>
      </c>
      <c r="M665">
        <f t="shared" si="214"/>
        <v>4</v>
      </c>
      <c r="N665" s="2">
        <f t="shared" si="215"/>
        <v>367</v>
      </c>
      <c r="O665" s="2">
        <f t="shared" si="216"/>
        <v>367</v>
      </c>
      <c r="P665" s="6" t="b">
        <f t="shared" si="217"/>
        <v>1</v>
      </c>
      <c r="Q665" s="6">
        <f>IF(OR(M665=6,M665=7),0,IF(NOT(P665),0,IF(L665&lt;=$L$1,HLOOKUP(M665,Ouderschapsverlof!$S$40:$W$43,3,FALSE),0)))</f>
        <v>0</v>
      </c>
      <c r="R665" s="6">
        <f>IF(OR(M665=6,M665=7),0,IF(NOT(P665),IF(L665&lt;=$L$1,HLOOKUP(M665,Ouderschapsverlof!$S$40:$W$43,3,FALSE),0),0))</f>
        <v>0</v>
      </c>
      <c r="T665" s="2">
        <f t="shared" si="229"/>
        <v>663</v>
      </c>
      <c r="U665">
        <f t="shared" si="218"/>
        <v>4</v>
      </c>
      <c r="V665" s="2">
        <f t="shared" si="219"/>
        <v>367</v>
      </c>
      <c r="W665" s="2">
        <f t="shared" si="220"/>
        <v>367</v>
      </c>
      <c r="X665" s="6" t="b">
        <f t="shared" si="221"/>
        <v>1</v>
      </c>
      <c r="Y665" s="6">
        <f>IF(OR(U665=6,U665=7),0,IF(NOT(X665),0,IF(T665&lt;=$T$1,HLOOKUP(U665,Ouderschapsverlof!$S$55:$W$57,3,FALSE),0)))</f>
        <v>0</v>
      </c>
      <c r="Z665" s="6">
        <f>IF(OR(U665=6,U665=7),0,IF(NOT(X665),IF(T665&lt;=$T$1,HLOOKUP(U665,Ouderschapsverlof!$S$55:$W$57,3,FALSE),0),0))</f>
        <v>0</v>
      </c>
      <c r="AB665" s="2">
        <f t="shared" si="230"/>
        <v>663</v>
      </c>
      <c r="AC665">
        <f t="shared" si="222"/>
        <v>4</v>
      </c>
      <c r="AD665" s="2">
        <f t="shared" si="223"/>
        <v>367</v>
      </c>
      <c r="AE665" s="2">
        <f t="shared" si="224"/>
        <v>367</v>
      </c>
      <c r="AF665" s="6" t="b">
        <f t="shared" si="225"/>
        <v>1</v>
      </c>
      <c r="AG665" s="6">
        <f>IF(OR(AC665=6,AC665=7),0,IF(NOT(AF665),0,IF(AB665&lt;=$AB$1,HLOOKUP(AC665,Ouderschapsverlof!$S$67:$W$69,3,FALSE),0)))</f>
        <v>0</v>
      </c>
      <c r="AH665" s="6">
        <f>IF(OR(AC665=6,AC665=7),0,IF(NOT(AF665),IF(AB665&lt;=$AB$1,HLOOKUP(AC665,Ouderschapsverlof!$S$67:$W$69,3,FALSE),0),0))</f>
        <v>0</v>
      </c>
    </row>
    <row r="666" spans="1:34" x14ac:dyDescent="0.3">
      <c r="A666" s="2">
        <f t="shared" si="226"/>
        <v>664</v>
      </c>
      <c r="B666">
        <f t="shared" si="227"/>
        <v>5</v>
      </c>
      <c r="C666" s="2">
        <f t="shared" si="210"/>
        <v>367</v>
      </c>
      <c r="D666" s="2">
        <f t="shared" si="211"/>
        <v>367</v>
      </c>
      <c r="E666" s="6" t="b">
        <f t="shared" si="212"/>
        <v>1</v>
      </c>
      <c r="F666" s="6">
        <f>IF(OR(B666=6,B666=7),0,IF(NOT(E666),0,IF(A666&lt;=$A$1,HLOOKUP(B666,Ouderschapsverlof!$S$28:$W$30,3,FALSE),0)))</f>
        <v>0</v>
      </c>
      <c r="G666" s="6">
        <f>IF(OR(B666=6,B666=7),0,IF(NOT(E666),IF(A666&lt;=$A$1,HLOOKUP(B666,Ouderschapsverlof!$S$28:$W$30,3,FALSE),0),0))</f>
        <v>0</v>
      </c>
      <c r="H666" s="7">
        <f t="shared" si="213"/>
        <v>0</v>
      </c>
      <c r="L666" s="2">
        <f t="shared" si="228"/>
        <v>664</v>
      </c>
      <c r="M666">
        <f t="shared" si="214"/>
        <v>5</v>
      </c>
      <c r="N666" s="2">
        <f t="shared" si="215"/>
        <v>367</v>
      </c>
      <c r="O666" s="2">
        <f t="shared" si="216"/>
        <v>367</v>
      </c>
      <c r="P666" s="6" t="b">
        <f t="shared" si="217"/>
        <v>1</v>
      </c>
      <c r="Q666" s="6">
        <f>IF(OR(M666=6,M666=7),0,IF(NOT(P666),0,IF(L666&lt;=$L$1,HLOOKUP(M666,Ouderschapsverlof!$S$40:$W$43,3,FALSE),0)))</f>
        <v>0</v>
      </c>
      <c r="R666" s="6">
        <f>IF(OR(M666=6,M666=7),0,IF(NOT(P666),IF(L666&lt;=$L$1,HLOOKUP(M666,Ouderschapsverlof!$S$40:$W$43,3,FALSE),0),0))</f>
        <v>0</v>
      </c>
      <c r="T666" s="2">
        <f t="shared" si="229"/>
        <v>664</v>
      </c>
      <c r="U666">
        <f t="shared" si="218"/>
        <v>5</v>
      </c>
      <c r="V666" s="2">
        <f t="shared" si="219"/>
        <v>367</v>
      </c>
      <c r="W666" s="2">
        <f t="shared" si="220"/>
        <v>367</v>
      </c>
      <c r="X666" s="6" t="b">
        <f t="shared" si="221"/>
        <v>1</v>
      </c>
      <c r="Y666" s="6">
        <f>IF(OR(U666=6,U666=7),0,IF(NOT(X666),0,IF(T666&lt;=$T$1,HLOOKUP(U666,Ouderschapsverlof!$S$55:$W$57,3,FALSE),0)))</f>
        <v>0</v>
      </c>
      <c r="Z666" s="6">
        <f>IF(OR(U666=6,U666=7),0,IF(NOT(X666),IF(T666&lt;=$T$1,HLOOKUP(U666,Ouderschapsverlof!$S$55:$W$57,3,FALSE),0),0))</f>
        <v>0</v>
      </c>
      <c r="AB666" s="2">
        <f t="shared" si="230"/>
        <v>664</v>
      </c>
      <c r="AC666">
        <f t="shared" si="222"/>
        <v>5</v>
      </c>
      <c r="AD666" s="2">
        <f t="shared" si="223"/>
        <v>367</v>
      </c>
      <c r="AE666" s="2">
        <f t="shared" si="224"/>
        <v>367</v>
      </c>
      <c r="AF666" s="6" t="b">
        <f t="shared" si="225"/>
        <v>1</v>
      </c>
      <c r="AG666" s="6">
        <f>IF(OR(AC666=6,AC666=7),0,IF(NOT(AF666),0,IF(AB666&lt;=$AB$1,HLOOKUP(AC666,Ouderschapsverlof!$S$67:$W$69,3,FALSE),0)))</f>
        <v>0</v>
      </c>
      <c r="AH666" s="6">
        <f>IF(OR(AC666=6,AC666=7),0,IF(NOT(AF666),IF(AB666&lt;=$AB$1,HLOOKUP(AC666,Ouderschapsverlof!$S$67:$W$69,3,FALSE),0),0))</f>
        <v>0</v>
      </c>
    </row>
    <row r="667" spans="1:34" x14ac:dyDescent="0.3">
      <c r="A667" s="2">
        <f t="shared" si="226"/>
        <v>665</v>
      </c>
      <c r="B667">
        <f t="shared" si="227"/>
        <v>6</v>
      </c>
      <c r="C667" s="2">
        <f t="shared" si="210"/>
        <v>367</v>
      </c>
      <c r="D667" s="2">
        <f t="shared" si="211"/>
        <v>367</v>
      </c>
      <c r="E667" s="6" t="b">
        <f t="shared" si="212"/>
        <v>1</v>
      </c>
      <c r="F667" s="6">
        <f>IF(OR(B667=6,B667=7),0,IF(NOT(E667),0,IF(A667&lt;=$A$1,HLOOKUP(B667,Ouderschapsverlof!$S$28:$W$30,3,FALSE),0)))</f>
        <v>0</v>
      </c>
      <c r="G667" s="6">
        <f>IF(OR(B667=6,B667=7),0,IF(NOT(E667),IF(A667&lt;=$A$1,HLOOKUP(B667,Ouderschapsverlof!$S$28:$W$30,3,FALSE),0),0))</f>
        <v>0</v>
      </c>
      <c r="H667" s="7">
        <f t="shared" si="213"/>
        <v>0</v>
      </c>
      <c r="L667" s="2">
        <f t="shared" si="228"/>
        <v>665</v>
      </c>
      <c r="M667">
        <f t="shared" si="214"/>
        <v>6</v>
      </c>
      <c r="N667" s="2">
        <f t="shared" si="215"/>
        <v>367</v>
      </c>
      <c r="O667" s="2">
        <f t="shared" si="216"/>
        <v>367</v>
      </c>
      <c r="P667" s="6" t="b">
        <f t="shared" si="217"/>
        <v>1</v>
      </c>
      <c r="Q667" s="6">
        <f>IF(OR(M667=6,M667=7),0,IF(NOT(P667),0,IF(L667&lt;=$L$1,HLOOKUP(M667,Ouderschapsverlof!$S$40:$W$43,3,FALSE),0)))</f>
        <v>0</v>
      </c>
      <c r="R667" s="6">
        <f>IF(OR(M667=6,M667=7),0,IF(NOT(P667),IF(L667&lt;=$L$1,HLOOKUP(M667,Ouderschapsverlof!$S$40:$W$43,3,FALSE),0),0))</f>
        <v>0</v>
      </c>
      <c r="T667" s="2">
        <f t="shared" si="229"/>
        <v>665</v>
      </c>
      <c r="U667">
        <f t="shared" si="218"/>
        <v>6</v>
      </c>
      <c r="V667" s="2">
        <f t="shared" si="219"/>
        <v>367</v>
      </c>
      <c r="W667" s="2">
        <f t="shared" si="220"/>
        <v>367</v>
      </c>
      <c r="X667" s="6" t="b">
        <f t="shared" si="221"/>
        <v>1</v>
      </c>
      <c r="Y667" s="6">
        <f>IF(OR(U667=6,U667=7),0,IF(NOT(X667),0,IF(T667&lt;=$T$1,HLOOKUP(U667,Ouderschapsverlof!$S$55:$W$57,3,FALSE),0)))</f>
        <v>0</v>
      </c>
      <c r="Z667" s="6">
        <f>IF(OR(U667=6,U667=7),0,IF(NOT(X667),IF(T667&lt;=$T$1,HLOOKUP(U667,Ouderschapsverlof!$S$55:$W$57,3,FALSE),0),0))</f>
        <v>0</v>
      </c>
      <c r="AB667" s="2">
        <f t="shared" si="230"/>
        <v>665</v>
      </c>
      <c r="AC667">
        <f t="shared" si="222"/>
        <v>6</v>
      </c>
      <c r="AD667" s="2">
        <f t="shared" si="223"/>
        <v>367</v>
      </c>
      <c r="AE667" s="2">
        <f t="shared" si="224"/>
        <v>367</v>
      </c>
      <c r="AF667" s="6" t="b">
        <f t="shared" si="225"/>
        <v>1</v>
      </c>
      <c r="AG667" s="6">
        <f>IF(OR(AC667=6,AC667=7),0,IF(NOT(AF667),0,IF(AB667&lt;=$AB$1,HLOOKUP(AC667,Ouderschapsverlof!$S$67:$W$69,3,FALSE),0)))</f>
        <v>0</v>
      </c>
      <c r="AH667" s="6">
        <f>IF(OR(AC667=6,AC667=7),0,IF(NOT(AF667),IF(AB667&lt;=$AB$1,HLOOKUP(AC667,Ouderschapsverlof!$S$67:$W$69,3,FALSE),0),0))</f>
        <v>0</v>
      </c>
    </row>
    <row r="668" spans="1:34" x14ac:dyDescent="0.3">
      <c r="A668" s="2">
        <f t="shared" si="226"/>
        <v>666</v>
      </c>
      <c r="B668">
        <f t="shared" si="227"/>
        <v>7</v>
      </c>
      <c r="C668" s="2">
        <f t="shared" si="210"/>
        <v>367</v>
      </c>
      <c r="D668" s="2">
        <f t="shared" si="211"/>
        <v>367</v>
      </c>
      <c r="E668" s="6" t="b">
        <f t="shared" si="212"/>
        <v>1</v>
      </c>
      <c r="F668" s="6">
        <f>IF(OR(B668=6,B668=7),0,IF(NOT(E668),0,IF(A668&lt;=$A$1,HLOOKUP(B668,Ouderschapsverlof!$S$28:$W$30,3,FALSE),0)))</f>
        <v>0</v>
      </c>
      <c r="G668" s="6">
        <f>IF(OR(B668=6,B668=7),0,IF(NOT(E668),IF(A668&lt;=$A$1,HLOOKUP(B668,Ouderschapsverlof!$S$28:$W$30,3,FALSE),0),0))</f>
        <v>0</v>
      </c>
      <c r="H668" s="7">
        <f t="shared" si="213"/>
        <v>0</v>
      </c>
      <c r="L668" s="2">
        <f t="shared" si="228"/>
        <v>666</v>
      </c>
      <c r="M668">
        <f t="shared" si="214"/>
        <v>7</v>
      </c>
      <c r="N668" s="2">
        <f t="shared" si="215"/>
        <v>367</v>
      </c>
      <c r="O668" s="2">
        <f t="shared" si="216"/>
        <v>367</v>
      </c>
      <c r="P668" s="6" t="b">
        <f t="shared" si="217"/>
        <v>1</v>
      </c>
      <c r="Q668" s="6">
        <f>IF(OR(M668=6,M668=7),0,IF(NOT(P668),0,IF(L668&lt;=$L$1,HLOOKUP(M668,Ouderschapsverlof!$S$40:$W$43,3,FALSE),0)))</f>
        <v>0</v>
      </c>
      <c r="R668" s="6">
        <f>IF(OR(M668=6,M668=7),0,IF(NOT(P668),IF(L668&lt;=$L$1,HLOOKUP(M668,Ouderschapsverlof!$S$40:$W$43,3,FALSE),0),0))</f>
        <v>0</v>
      </c>
      <c r="T668" s="2">
        <f t="shared" si="229"/>
        <v>666</v>
      </c>
      <c r="U668">
        <f t="shared" si="218"/>
        <v>7</v>
      </c>
      <c r="V668" s="2">
        <f t="shared" si="219"/>
        <v>367</v>
      </c>
      <c r="W668" s="2">
        <f t="shared" si="220"/>
        <v>367</v>
      </c>
      <c r="X668" s="6" t="b">
        <f t="shared" si="221"/>
        <v>1</v>
      </c>
      <c r="Y668" s="6">
        <f>IF(OR(U668=6,U668=7),0,IF(NOT(X668),0,IF(T668&lt;=$T$1,HLOOKUP(U668,Ouderschapsverlof!$S$55:$W$57,3,FALSE),0)))</f>
        <v>0</v>
      </c>
      <c r="Z668" s="6">
        <f>IF(OR(U668=6,U668=7),0,IF(NOT(X668),IF(T668&lt;=$T$1,HLOOKUP(U668,Ouderschapsverlof!$S$55:$W$57,3,FALSE),0),0))</f>
        <v>0</v>
      </c>
      <c r="AB668" s="2">
        <f t="shared" si="230"/>
        <v>666</v>
      </c>
      <c r="AC668">
        <f t="shared" si="222"/>
        <v>7</v>
      </c>
      <c r="AD668" s="2">
        <f t="shared" si="223"/>
        <v>367</v>
      </c>
      <c r="AE668" s="2">
        <f t="shared" si="224"/>
        <v>367</v>
      </c>
      <c r="AF668" s="6" t="b">
        <f t="shared" si="225"/>
        <v>1</v>
      </c>
      <c r="AG668" s="6">
        <f>IF(OR(AC668=6,AC668=7),0,IF(NOT(AF668),0,IF(AB668&lt;=$AB$1,HLOOKUP(AC668,Ouderschapsverlof!$S$67:$W$69,3,FALSE),0)))</f>
        <v>0</v>
      </c>
      <c r="AH668" s="6">
        <f>IF(OR(AC668=6,AC668=7),0,IF(NOT(AF668),IF(AB668&lt;=$AB$1,HLOOKUP(AC668,Ouderschapsverlof!$S$67:$W$69,3,FALSE),0),0))</f>
        <v>0</v>
      </c>
    </row>
    <row r="669" spans="1:34" x14ac:dyDescent="0.3">
      <c r="A669" s="2">
        <f t="shared" si="226"/>
        <v>667</v>
      </c>
      <c r="B669">
        <f t="shared" si="227"/>
        <v>1</v>
      </c>
      <c r="C669" s="2">
        <f t="shared" si="210"/>
        <v>367</v>
      </c>
      <c r="D669" s="2">
        <f t="shared" si="211"/>
        <v>367</v>
      </c>
      <c r="E669" s="6" t="b">
        <f t="shared" si="212"/>
        <v>1</v>
      </c>
      <c r="F669" s="6">
        <f>IF(OR(B669=6,B669=7),0,IF(NOT(E669),0,IF(A669&lt;=$A$1,HLOOKUP(B669,Ouderschapsverlof!$S$28:$W$30,3,FALSE),0)))</f>
        <v>0</v>
      </c>
      <c r="G669" s="6">
        <f>IF(OR(B669=6,B669=7),0,IF(NOT(E669),IF(A669&lt;=$A$1,HLOOKUP(B669,Ouderschapsverlof!$S$28:$W$30,3,FALSE),0),0))</f>
        <v>0</v>
      </c>
      <c r="H669" s="7">
        <f t="shared" si="213"/>
        <v>0</v>
      </c>
      <c r="L669" s="2">
        <f t="shared" si="228"/>
        <v>667</v>
      </c>
      <c r="M669">
        <f t="shared" si="214"/>
        <v>1</v>
      </c>
      <c r="N669" s="2">
        <f t="shared" si="215"/>
        <v>367</v>
      </c>
      <c r="O669" s="2">
        <f t="shared" si="216"/>
        <v>367</v>
      </c>
      <c r="P669" s="6" t="b">
        <f t="shared" si="217"/>
        <v>1</v>
      </c>
      <c r="Q669" s="6">
        <f>IF(OR(M669=6,M669=7),0,IF(NOT(P669),0,IF(L669&lt;=$L$1,HLOOKUP(M669,Ouderschapsverlof!$S$40:$W$43,3,FALSE),0)))</f>
        <v>0</v>
      </c>
      <c r="R669" s="6">
        <f>IF(OR(M669=6,M669=7),0,IF(NOT(P669),IF(L669&lt;=$L$1,HLOOKUP(M669,Ouderschapsverlof!$S$40:$W$43,3,FALSE),0),0))</f>
        <v>0</v>
      </c>
      <c r="T669" s="2">
        <f t="shared" si="229"/>
        <v>667</v>
      </c>
      <c r="U669">
        <f t="shared" si="218"/>
        <v>1</v>
      </c>
      <c r="V669" s="2">
        <f t="shared" si="219"/>
        <v>367</v>
      </c>
      <c r="W669" s="2">
        <f t="shared" si="220"/>
        <v>367</v>
      </c>
      <c r="X669" s="6" t="b">
        <f t="shared" si="221"/>
        <v>1</v>
      </c>
      <c r="Y669" s="6">
        <f>IF(OR(U669=6,U669=7),0,IF(NOT(X669),0,IF(T669&lt;=$T$1,HLOOKUP(U669,Ouderschapsverlof!$S$55:$W$57,3,FALSE),0)))</f>
        <v>0</v>
      </c>
      <c r="Z669" s="6">
        <f>IF(OR(U669=6,U669=7),0,IF(NOT(X669),IF(T669&lt;=$T$1,HLOOKUP(U669,Ouderschapsverlof!$S$55:$W$57,3,FALSE),0),0))</f>
        <v>0</v>
      </c>
      <c r="AB669" s="2">
        <f t="shared" si="230"/>
        <v>667</v>
      </c>
      <c r="AC669">
        <f t="shared" si="222"/>
        <v>1</v>
      </c>
      <c r="AD669" s="2">
        <f t="shared" si="223"/>
        <v>367</v>
      </c>
      <c r="AE669" s="2">
        <f t="shared" si="224"/>
        <v>367</v>
      </c>
      <c r="AF669" s="6" t="b">
        <f t="shared" si="225"/>
        <v>1</v>
      </c>
      <c r="AG669" s="6">
        <f>IF(OR(AC669=6,AC669=7),0,IF(NOT(AF669),0,IF(AB669&lt;=$AB$1,HLOOKUP(AC669,Ouderschapsverlof!$S$67:$W$69,3,FALSE),0)))</f>
        <v>0</v>
      </c>
      <c r="AH669" s="6">
        <f>IF(OR(AC669=6,AC669=7),0,IF(NOT(AF669),IF(AB669&lt;=$AB$1,HLOOKUP(AC669,Ouderschapsverlof!$S$67:$W$69,3,FALSE),0),0))</f>
        <v>0</v>
      </c>
    </row>
    <row r="670" spans="1:34" x14ac:dyDescent="0.3">
      <c r="A670" s="2">
        <f t="shared" si="226"/>
        <v>668</v>
      </c>
      <c r="B670">
        <f t="shared" si="227"/>
        <v>2</v>
      </c>
      <c r="C670" s="2">
        <f t="shared" si="210"/>
        <v>367</v>
      </c>
      <c r="D670" s="2">
        <f t="shared" si="211"/>
        <v>367</v>
      </c>
      <c r="E670" s="6" t="b">
        <f t="shared" si="212"/>
        <v>1</v>
      </c>
      <c r="F670" s="6">
        <f>IF(OR(B670=6,B670=7),0,IF(NOT(E670),0,IF(A670&lt;=$A$1,HLOOKUP(B670,Ouderschapsverlof!$S$28:$W$30,3,FALSE),0)))</f>
        <v>0</v>
      </c>
      <c r="G670" s="6">
        <f>IF(OR(B670=6,B670=7),0,IF(NOT(E670),IF(A670&lt;=$A$1,HLOOKUP(B670,Ouderschapsverlof!$S$28:$W$30,3,FALSE),0),0))</f>
        <v>0</v>
      </c>
      <c r="H670" s="7">
        <f t="shared" si="213"/>
        <v>0</v>
      </c>
      <c r="L670" s="2">
        <f t="shared" si="228"/>
        <v>668</v>
      </c>
      <c r="M670">
        <f t="shared" si="214"/>
        <v>2</v>
      </c>
      <c r="N670" s="2">
        <f t="shared" si="215"/>
        <v>367</v>
      </c>
      <c r="O670" s="2">
        <f t="shared" si="216"/>
        <v>367</v>
      </c>
      <c r="P670" s="6" t="b">
        <f t="shared" si="217"/>
        <v>1</v>
      </c>
      <c r="Q670" s="6">
        <f>IF(OR(M670=6,M670=7),0,IF(NOT(P670),0,IF(L670&lt;=$L$1,HLOOKUP(M670,Ouderschapsverlof!$S$40:$W$43,3,FALSE),0)))</f>
        <v>0</v>
      </c>
      <c r="R670" s="6">
        <f>IF(OR(M670=6,M670=7),0,IF(NOT(P670),IF(L670&lt;=$L$1,HLOOKUP(M670,Ouderschapsverlof!$S$40:$W$43,3,FALSE),0),0))</f>
        <v>0</v>
      </c>
      <c r="T670" s="2">
        <f t="shared" si="229"/>
        <v>668</v>
      </c>
      <c r="U670">
        <f t="shared" si="218"/>
        <v>2</v>
      </c>
      <c r="V670" s="2">
        <f t="shared" si="219"/>
        <v>367</v>
      </c>
      <c r="W670" s="2">
        <f t="shared" si="220"/>
        <v>367</v>
      </c>
      <c r="X670" s="6" t="b">
        <f t="shared" si="221"/>
        <v>1</v>
      </c>
      <c r="Y670" s="6">
        <f>IF(OR(U670=6,U670=7),0,IF(NOT(X670),0,IF(T670&lt;=$T$1,HLOOKUP(U670,Ouderschapsverlof!$S$55:$W$57,3,FALSE),0)))</f>
        <v>0</v>
      </c>
      <c r="Z670" s="6">
        <f>IF(OR(U670=6,U670=7),0,IF(NOT(X670),IF(T670&lt;=$T$1,HLOOKUP(U670,Ouderschapsverlof!$S$55:$W$57,3,FALSE),0),0))</f>
        <v>0</v>
      </c>
      <c r="AB670" s="2">
        <f t="shared" si="230"/>
        <v>668</v>
      </c>
      <c r="AC670">
        <f t="shared" si="222"/>
        <v>2</v>
      </c>
      <c r="AD670" s="2">
        <f t="shared" si="223"/>
        <v>367</v>
      </c>
      <c r="AE670" s="2">
        <f t="shared" si="224"/>
        <v>367</v>
      </c>
      <c r="AF670" s="6" t="b">
        <f t="shared" si="225"/>
        <v>1</v>
      </c>
      <c r="AG670" s="6">
        <f>IF(OR(AC670=6,AC670=7),0,IF(NOT(AF670),0,IF(AB670&lt;=$AB$1,HLOOKUP(AC670,Ouderschapsverlof!$S$67:$W$69,3,FALSE),0)))</f>
        <v>0</v>
      </c>
      <c r="AH670" s="6">
        <f>IF(OR(AC670=6,AC670=7),0,IF(NOT(AF670),IF(AB670&lt;=$AB$1,HLOOKUP(AC670,Ouderschapsverlof!$S$67:$W$69,3,FALSE),0),0))</f>
        <v>0</v>
      </c>
    </row>
    <row r="671" spans="1:34" x14ac:dyDescent="0.3">
      <c r="A671" s="2">
        <f t="shared" si="226"/>
        <v>669</v>
      </c>
      <c r="B671">
        <f t="shared" si="227"/>
        <v>3</v>
      </c>
      <c r="C671" s="2">
        <f t="shared" si="210"/>
        <v>367</v>
      </c>
      <c r="D671" s="2">
        <f t="shared" si="211"/>
        <v>367</v>
      </c>
      <c r="E671" s="6" t="b">
        <f t="shared" si="212"/>
        <v>1</v>
      </c>
      <c r="F671" s="6">
        <f>IF(OR(B671=6,B671=7),0,IF(NOT(E671),0,IF(A671&lt;=$A$1,HLOOKUP(B671,Ouderschapsverlof!$S$28:$W$30,3,FALSE),0)))</f>
        <v>0</v>
      </c>
      <c r="G671" s="6">
        <f>IF(OR(B671=6,B671=7),0,IF(NOT(E671),IF(A671&lt;=$A$1,HLOOKUP(B671,Ouderschapsverlof!$S$28:$W$30,3,FALSE),0),0))</f>
        <v>0</v>
      </c>
      <c r="H671" s="7">
        <f t="shared" si="213"/>
        <v>0</v>
      </c>
      <c r="L671" s="2">
        <f t="shared" si="228"/>
        <v>669</v>
      </c>
      <c r="M671">
        <f t="shared" si="214"/>
        <v>3</v>
      </c>
      <c r="N671" s="2">
        <f t="shared" si="215"/>
        <v>367</v>
      </c>
      <c r="O671" s="2">
        <f t="shared" si="216"/>
        <v>367</v>
      </c>
      <c r="P671" s="6" t="b">
        <f t="shared" si="217"/>
        <v>1</v>
      </c>
      <c r="Q671" s="6">
        <f>IF(OR(M671=6,M671=7),0,IF(NOT(P671),0,IF(L671&lt;=$L$1,HLOOKUP(M671,Ouderschapsverlof!$S$40:$W$43,3,FALSE),0)))</f>
        <v>0</v>
      </c>
      <c r="R671" s="6">
        <f>IF(OR(M671=6,M671=7),0,IF(NOT(P671),IF(L671&lt;=$L$1,HLOOKUP(M671,Ouderschapsverlof!$S$40:$W$43,3,FALSE),0),0))</f>
        <v>0</v>
      </c>
      <c r="T671" s="2">
        <f t="shared" si="229"/>
        <v>669</v>
      </c>
      <c r="U671">
        <f t="shared" si="218"/>
        <v>3</v>
      </c>
      <c r="V671" s="2">
        <f t="shared" si="219"/>
        <v>367</v>
      </c>
      <c r="W671" s="2">
        <f t="shared" si="220"/>
        <v>367</v>
      </c>
      <c r="X671" s="6" t="b">
        <f t="shared" si="221"/>
        <v>1</v>
      </c>
      <c r="Y671" s="6">
        <f>IF(OR(U671=6,U671=7),0,IF(NOT(X671),0,IF(T671&lt;=$T$1,HLOOKUP(U671,Ouderschapsverlof!$S$55:$W$57,3,FALSE),0)))</f>
        <v>0</v>
      </c>
      <c r="Z671" s="6">
        <f>IF(OR(U671=6,U671=7),0,IF(NOT(X671),IF(T671&lt;=$T$1,HLOOKUP(U671,Ouderschapsverlof!$S$55:$W$57,3,FALSE),0),0))</f>
        <v>0</v>
      </c>
      <c r="AB671" s="2">
        <f t="shared" si="230"/>
        <v>669</v>
      </c>
      <c r="AC671">
        <f t="shared" si="222"/>
        <v>3</v>
      </c>
      <c r="AD671" s="2">
        <f t="shared" si="223"/>
        <v>367</v>
      </c>
      <c r="AE671" s="2">
        <f t="shared" si="224"/>
        <v>367</v>
      </c>
      <c r="AF671" s="6" t="b">
        <f t="shared" si="225"/>
        <v>1</v>
      </c>
      <c r="AG671" s="6">
        <f>IF(OR(AC671=6,AC671=7),0,IF(NOT(AF671),0,IF(AB671&lt;=$AB$1,HLOOKUP(AC671,Ouderschapsverlof!$S$67:$W$69,3,FALSE),0)))</f>
        <v>0</v>
      </c>
      <c r="AH671" s="6">
        <f>IF(OR(AC671=6,AC671=7),0,IF(NOT(AF671),IF(AB671&lt;=$AB$1,HLOOKUP(AC671,Ouderschapsverlof!$S$67:$W$69,3,FALSE),0),0))</f>
        <v>0</v>
      </c>
    </row>
    <row r="672" spans="1:34" x14ac:dyDescent="0.3">
      <c r="A672" s="2">
        <f t="shared" si="226"/>
        <v>670</v>
      </c>
      <c r="B672">
        <f t="shared" si="227"/>
        <v>4</v>
      </c>
      <c r="C672" s="2">
        <f t="shared" si="210"/>
        <v>367</v>
      </c>
      <c r="D672" s="2">
        <f t="shared" si="211"/>
        <v>367</v>
      </c>
      <c r="E672" s="6" t="b">
        <f t="shared" si="212"/>
        <v>1</v>
      </c>
      <c r="F672" s="6">
        <f>IF(OR(B672=6,B672=7),0,IF(NOT(E672),0,IF(A672&lt;=$A$1,HLOOKUP(B672,Ouderschapsverlof!$S$28:$W$30,3,FALSE),0)))</f>
        <v>0</v>
      </c>
      <c r="G672" s="6">
        <f>IF(OR(B672=6,B672=7),0,IF(NOT(E672),IF(A672&lt;=$A$1,HLOOKUP(B672,Ouderschapsverlof!$S$28:$W$30,3,FALSE),0),0))</f>
        <v>0</v>
      </c>
      <c r="H672" s="7">
        <f t="shared" si="213"/>
        <v>0</v>
      </c>
      <c r="L672" s="2">
        <f t="shared" si="228"/>
        <v>670</v>
      </c>
      <c r="M672">
        <f t="shared" si="214"/>
        <v>4</v>
      </c>
      <c r="N672" s="2">
        <f t="shared" si="215"/>
        <v>367</v>
      </c>
      <c r="O672" s="2">
        <f t="shared" si="216"/>
        <v>367</v>
      </c>
      <c r="P672" s="6" t="b">
        <f t="shared" si="217"/>
        <v>1</v>
      </c>
      <c r="Q672" s="6">
        <f>IF(OR(M672=6,M672=7),0,IF(NOT(P672),0,IF(L672&lt;=$L$1,HLOOKUP(M672,Ouderschapsverlof!$S$40:$W$43,3,FALSE),0)))</f>
        <v>0</v>
      </c>
      <c r="R672" s="6">
        <f>IF(OR(M672=6,M672=7),0,IF(NOT(P672),IF(L672&lt;=$L$1,HLOOKUP(M672,Ouderschapsverlof!$S$40:$W$43,3,FALSE),0),0))</f>
        <v>0</v>
      </c>
      <c r="T672" s="2">
        <f t="shared" si="229"/>
        <v>670</v>
      </c>
      <c r="U672">
        <f t="shared" si="218"/>
        <v>4</v>
      </c>
      <c r="V672" s="2">
        <f t="shared" si="219"/>
        <v>367</v>
      </c>
      <c r="W672" s="2">
        <f t="shared" si="220"/>
        <v>367</v>
      </c>
      <c r="X672" s="6" t="b">
        <f t="shared" si="221"/>
        <v>1</v>
      </c>
      <c r="Y672" s="6">
        <f>IF(OR(U672=6,U672=7),0,IF(NOT(X672),0,IF(T672&lt;=$T$1,HLOOKUP(U672,Ouderschapsverlof!$S$55:$W$57,3,FALSE),0)))</f>
        <v>0</v>
      </c>
      <c r="Z672" s="6">
        <f>IF(OR(U672=6,U672=7),0,IF(NOT(X672),IF(T672&lt;=$T$1,HLOOKUP(U672,Ouderschapsverlof!$S$55:$W$57,3,FALSE),0),0))</f>
        <v>0</v>
      </c>
      <c r="AB672" s="2">
        <f t="shared" si="230"/>
        <v>670</v>
      </c>
      <c r="AC672">
        <f t="shared" si="222"/>
        <v>4</v>
      </c>
      <c r="AD672" s="2">
        <f t="shared" si="223"/>
        <v>367</v>
      </c>
      <c r="AE672" s="2">
        <f t="shared" si="224"/>
        <v>367</v>
      </c>
      <c r="AF672" s="6" t="b">
        <f t="shared" si="225"/>
        <v>1</v>
      </c>
      <c r="AG672" s="6">
        <f>IF(OR(AC672=6,AC672=7),0,IF(NOT(AF672),0,IF(AB672&lt;=$AB$1,HLOOKUP(AC672,Ouderschapsverlof!$S$67:$W$69,3,FALSE),0)))</f>
        <v>0</v>
      </c>
      <c r="AH672" s="6">
        <f>IF(OR(AC672=6,AC672=7),0,IF(NOT(AF672),IF(AB672&lt;=$AB$1,HLOOKUP(AC672,Ouderschapsverlof!$S$67:$W$69,3,FALSE),0),0))</f>
        <v>0</v>
      </c>
    </row>
    <row r="673" spans="1:34" x14ac:dyDescent="0.3">
      <c r="A673" s="2">
        <f t="shared" si="226"/>
        <v>671</v>
      </c>
      <c r="B673">
        <f t="shared" si="227"/>
        <v>5</v>
      </c>
      <c r="C673" s="2">
        <f t="shared" si="210"/>
        <v>367</v>
      </c>
      <c r="D673" s="2">
        <f t="shared" si="211"/>
        <v>367</v>
      </c>
      <c r="E673" s="6" t="b">
        <f t="shared" si="212"/>
        <v>1</v>
      </c>
      <c r="F673" s="6">
        <f>IF(OR(B673=6,B673=7),0,IF(NOT(E673),0,IF(A673&lt;=$A$1,HLOOKUP(B673,Ouderschapsverlof!$S$28:$W$30,3,FALSE),0)))</f>
        <v>0</v>
      </c>
      <c r="G673" s="6">
        <f>IF(OR(B673=6,B673=7),0,IF(NOT(E673),IF(A673&lt;=$A$1,HLOOKUP(B673,Ouderschapsverlof!$S$28:$W$30,3,FALSE),0),0))</f>
        <v>0</v>
      </c>
      <c r="H673" s="7">
        <f t="shared" si="213"/>
        <v>0</v>
      </c>
      <c r="L673" s="2">
        <f t="shared" si="228"/>
        <v>671</v>
      </c>
      <c r="M673">
        <f t="shared" si="214"/>
        <v>5</v>
      </c>
      <c r="N673" s="2">
        <f t="shared" si="215"/>
        <v>367</v>
      </c>
      <c r="O673" s="2">
        <f t="shared" si="216"/>
        <v>367</v>
      </c>
      <c r="P673" s="6" t="b">
        <f t="shared" si="217"/>
        <v>1</v>
      </c>
      <c r="Q673" s="6">
        <f>IF(OR(M673=6,M673=7),0,IF(NOT(P673),0,IF(L673&lt;=$L$1,HLOOKUP(M673,Ouderschapsverlof!$S$40:$W$43,3,FALSE),0)))</f>
        <v>0</v>
      </c>
      <c r="R673" s="6">
        <f>IF(OR(M673=6,M673=7),0,IF(NOT(P673),IF(L673&lt;=$L$1,HLOOKUP(M673,Ouderschapsverlof!$S$40:$W$43,3,FALSE),0),0))</f>
        <v>0</v>
      </c>
      <c r="T673" s="2">
        <f t="shared" si="229"/>
        <v>671</v>
      </c>
      <c r="U673">
        <f t="shared" si="218"/>
        <v>5</v>
      </c>
      <c r="V673" s="2">
        <f t="shared" si="219"/>
        <v>367</v>
      </c>
      <c r="W673" s="2">
        <f t="shared" si="220"/>
        <v>367</v>
      </c>
      <c r="X673" s="6" t="b">
        <f t="shared" si="221"/>
        <v>1</v>
      </c>
      <c r="Y673" s="6">
        <f>IF(OR(U673=6,U673=7),0,IF(NOT(X673),0,IF(T673&lt;=$T$1,HLOOKUP(U673,Ouderschapsverlof!$S$55:$W$57,3,FALSE),0)))</f>
        <v>0</v>
      </c>
      <c r="Z673" s="6">
        <f>IF(OR(U673=6,U673=7),0,IF(NOT(X673),IF(T673&lt;=$T$1,HLOOKUP(U673,Ouderschapsverlof!$S$55:$W$57,3,FALSE),0),0))</f>
        <v>0</v>
      </c>
      <c r="AB673" s="2">
        <f t="shared" si="230"/>
        <v>671</v>
      </c>
      <c r="AC673">
        <f t="shared" si="222"/>
        <v>5</v>
      </c>
      <c r="AD673" s="2">
        <f t="shared" si="223"/>
        <v>367</v>
      </c>
      <c r="AE673" s="2">
        <f t="shared" si="224"/>
        <v>367</v>
      </c>
      <c r="AF673" s="6" t="b">
        <f t="shared" si="225"/>
        <v>1</v>
      </c>
      <c r="AG673" s="6">
        <f>IF(OR(AC673=6,AC673=7),0,IF(NOT(AF673),0,IF(AB673&lt;=$AB$1,HLOOKUP(AC673,Ouderschapsverlof!$S$67:$W$69,3,FALSE),0)))</f>
        <v>0</v>
      </c>
      <c r="AH673" s="6">
        <f>IF(OR(AC673=6,AC673=7),0,IF(NOT(AF673),IF(AB673&lt;=$AB$1,HLOOKUP(AC673,Ouderschapsverlof!$S$67:$W$69,3,FALSE),0),0))</f>
        <v>0</v>
      </c>
    </row>
    <row r="674" spans="1:34" x14ac:dyDescent="0.3">
      <c r="A674" s="2">
        <f t="shared" si="226"/>
        <v>672</v>
      </c>
      <c r="B674">
        <f t="shared" si="227"/>
        <v>6</v>
      </c>
      <c r="C674" s="2">
        <f t="shared" si="210"/>
        <v>367</v>
      </c>
      <c r="D674" s="2">
        <f t="shared" si="211"/>
        <v>367</v>
      </c>
      <c r="E674" s="6" t="b">
        <f t="shared" si="212"/>
        <v>1</v>
      </c>
      <c r="F674" s="6">
        <f>IF(OR(B674=6,B674=7),0,IF(NOT(E674),0,IF(A674&lt;=$A$1,HLOOKUP(B674,Ouderschapsverlof!$S$28:$W$30,3,FALSE),0)))</f>
        <v>0</v>
      </c>
      <c r="G674" s="6">
        <f>IF(OR(B674=6,B674=7),0,IF(NOT(E674),IF(A674&lt;=$A$1,HLOOKUP(B674,Ouderschapsverlof!$S$28:$W$30,3,FALSE),0),0))</f>
        <v>0</v>
      </c>
      <c r="H674" s="7">
        <f t="shared" si="213"/>
        <v>0</v>
      </c>
      <c r="L674" s="2">
        <f t="shared" si="228"/>
        <v>672</v>
      </c>
      <c r="M674">
        <f t="shared" si="214"/>
        <v>6</v>
      </c>
      <c r="N674" s="2">
        <f t="shared" si="215"/>
        <v>367</v>
      </c>
      <c r="O674" s="2">
        <f t="shared" si="216"/>
        <v>367</v>
      </c>
      <c r="P674" s="6" t="b">
        <f t="shared" si="217"/>
        <v>1</v>
      </c>
      <c r="Q674" s="6">
        <f>IF(OR(M674=6,M674=7),0,IF(NOT(P674),0,IF(L674&lt;=$L$1,HLOOKUP(M674,Ouderschapsverlof!$S$40:$W$43,3,FALSE),0)))</f>
        <v>0</v>
      </c>
      <c r="R674" s="6">
        <f>IF(OR(M674=6,M674=7),0,IF(NOT(P674),IF(L674&lt;=$L$1,HLOOKUP(M674,Ouderschapsverlof!$S$40:$W$43,3,FALSE),0),0))</f>
        <v>0</v>
      </c>
      <c r="T674" s="2">
        <f t="shared" si="229"/>
        <v>672</v>
      </c>
      <c r="U674">
        <f t="shared" si="218"/>
        <v>6</v>
      </c>
      <c r="V674" s="2">
        <f t="shared" si="219"/>
        <v>367</v>
      </c>
      <c r="W674" s="2">
        <f t="shared" si="220"/>
        <v>367</v>
      </c>
      <c r="X674" s="6" t="b">
        <f t="shared" si="221"/>
        <v>1</v>
      </c>
      <c r="Y674" s="6">
        <f>IF(OR(U674=6,U674=7),0,IF(NOT(X674),0,IF(T674&lt;=$T$1,HLOOKUP(U674,Ouderschapsverlof!$S$55:$W$57,3,FALSE),0)))</f>
        <v>0</v>
      </c>
      <c r="Z674" s="6">
        <f>IF(OR(U674=6,U674=7),0,IF(NOT(X674),IF(T674&lt;=$T$1,HLOOKUP(U674,Ouderschapsverlof!$S$55:$W$57,3,FALSE),0),0))</f>
        <v>0</v>
      </c>
      <c r="AB674" s="2">
        <f t="shared" si="230"/>
        <v>672</v>
      </c>
      <c r="AC674">
        <f t="shared" si="222"/>
        <v>6</v>
      </c>
      <c r="AD674" s="2">
        <f t="shared" si="223"/>
        <v>367</v>
      </c>
      <c r="AE674" s="2">
        <f t="shared" si="224"/>
        <v>367</v>
      </c>
      <c r="AF674" s="6" t="b">
        <f t="shared" si="225"/>
        <v>1</v>
      </c>
      <c r="AG674" s="6">
        <f>IF(OR(AC674=6,AC674=7),0,IF(NOT(AF674),0,IF(AB674&lt;=$AB$1,HLOOKUP(AC674,Ouderschapsverlof!$S$67:$W$69,3,FALSE),0)))</f>
        <v>0</v>
      </c>
      <c r="AH674" s="6">
        <f>IF(OR(AC674=6,AC674=7),0,IF(NOT(AF674),IF(AB674&lt;=$AB$1,HLOOKUP(AC674,Ouderschapsverlof!$S$67:$W$69,3,FALSE),0),0))</f>
        <v>0</v>
      </c>
    </row>
    <row r="675" spans="1:34" x14ac:dyDescent="0.3">
      <c r="A675" s="2">
        <f t="shared" si="226"/>
        <v>673</v>
      </c>
      <c r="B675">
        <f t="shared" si="227"/>
        <v>7</v>
      </c>
      <c r="C675" s="2">
        <f t="shared" si="210"/>
        <v>367</v>
      </c>
      <c r="D675" s="2">
        <f t="shared" si="211"/>
        <v>367</v>
      </c>
      <c r="E675" s="6" t="b">
        <f t="shared" si="212"/>
        <v>1</v>
      </c>
      <c r="F675" s="6">
        <f>IF(OR(B675=6,B675=7),0,IF(NOT(E675),0,IF(A675&lt;=$A$1,HLOOKUP(B675,Ouderschapsverlof!$S$28:$W$30,3,FALSE),0)))</f>
        <v>0</v>
      </c>
      <c r="G675" s="6">
        <f>IF(OR(B675=6,B675=7),0,IF(NOT(E675),IF(A675&lt;=$A$1,HLOOKUP(B675,Ouderschapsverlof!$S$28:$W$30,3,FALSE),0),0))</f>
        <v>0</v>
      </c>
      <c r="H675" s="7">
        <f t="shared" si="213"/>
        <v>0</v>
      </c>
      <c r="L675" s="2">
        <f t="shared" si="228"/>
        <v>673</v>
      </c>
      <c r="M675">
        <f t="shared" si="214"/>
        <v>7</v>
      </c>
      <c r="N675" s="2">
        <f t="shared" si="215"/>
        <v>367</v>
      </c>
      <c r="O675" s="2">
        <f t="shared" si="216"/>
        <v>367</v>
      </c>
      <c r="P675" s="6" t="b">
        <f t="shared" si="217"/>
        <v>1</v>
      </c>
      <c r="Q675" s="6">
        <f>IF(OR(M675=6,M675=7),0,IF(NOT(P675),0,IF(L675&lt;=$L$1,HLOOKUP(M675,Ouderschapsverlof!$S$40:$W$43,3,FALSE),0)))</f>
        <v>0</v>
      </c>
      <c r="R675" s="6">
        <f>IF(OR(M675=6,M675=7),0,IF(NOT(P675),IF(L675&lt;=$L$1,HLOOKUP(M675,Ouderschapsverlof!$S$40:$W$43,3,FALSE),0),0))</f>
        <v>0</v>
      </c>
      <c r="T675" s="2">
        <f t="shared" si="229"/>
        <v>673</v>
      </c>
      <c r="U675">
        <f t="shared" si="218"/>
        <v>7</v>
      </c>
      <c r="V675" s="2">
        <f t="shared" si="219"/>
        <v>367</v>
      </c>
      <c r="W675" s="2">
        <f t="shared" si="220"/>
        <v>367</v>
      </c>
      <c r="X675" s="6" t="b">
        <f t="shared" si="221"/>
        <v>1</v>
      </c>
      <c r="Y675" s="6">
        <f>IF(OR(U675=6,U675=7),0,IF(NOT(X675),0,IF(T675&lt;=$T$1,HLOOKUP(U675,Ouderschapsverlof!$S$55:$W$57,3,FALSE),0)))</f>
        <v>0</v>
      </c>
      <c r="Z675" s="6">
        <f>IF(OR(U675=6,U675=7),0,IF(NOT(X675),IF(T675&lt;=$T$1,HLOOKUP(U675,Ouderschapsverlof!$S$55:$W$57,3,FALSE),0),0))</f>
        <v>0</v>
      </c>
      <c r="AB675" s="2">
        <f t="shared" si="230"/>
        <v>673</v>
      </c>
      <c r="AC675">
        <f t="shared" si="222"/>
        <v>7</v>
      </c>
      <c r="AD675" s="2">
        <f t="shared" si="223"/>
        <v>367</v>
      </c>
      <c r="AE675" s="2">
        <f t="shared" si="224"/>
        <v>367</v>
      </c>
      <c r="AF675" s="6" t="b">
        <f t="shared" si="225"/>
        <v>1</v>
      </c>
      <c r="AG675" s="6">
        <f>IF(OR(AC675=6,AC675=7),0,IF(NOT(AF675),0,IF(AB675&lt;=$AB$1,HLOOKUP(AC675,Ouderschapsverlof!$S$67:$W$69,3,FALSE),0)))</f>
        <v>0</v>
      </c>
      <c r="AH675" s="6">
        <f>IF(OR(AC675=6,AC675=7),0,IF(NOT(AF675),IF(AB675&lt;=$AB$1,HLOOKUP(AC675,Ouderschapsverlof!$S$67:$W$69,3,FALSE),0),0))</f>
        <v>0</v>
      </c>
    </row>
    <row r="676" spans="1:34" x14ac:dyDescent="0.3">
      <c r="A676" s="2">
        <f t="shared" si="226"/>
        <v>674</v>
      </c>
      <c r="B676">
        <f t="shared" si="227"/>
        <v>1</v>
      </c>
      <c r="C676" s="2">
        <f t="shared" si="210"/>
        <v>367</v>
      </c>
      <c r="D676" s="2">
        <f t="shared" si="211"/>
        <v>367</v>
      </c>
      <c r="E676" s="6" t="b">
        <f t="shared" si="212"/>
        <v>1</v>
      </c>
      <c r="F676" s="6">
        <f>IF(OR(B676=6,B676=7),0,IF(NOT(E676),0,IF(A676&lt;=$A$1,HLOOKUP(B676,Ouderschapsverlof!$S$28:$W$30,3,FALSE),0)))</f>
        <v>0</v>
      </c>
      <c r="G676" s="6">
        <f>IF(OR(B676=6,B676=7),0,IF(NOT(E676),IF(A676&lt;=$A$1,HLOOKUP(B676,Ouderschapsverlof!$S$28:$W$30,3,FALSE),0),0))</f>
        <v>0</v>
      </c>
      <c r="H676" s="7">
        <f t="shared" si="213"/>
        <v>0</v>
      </c>
      <c r="L676" s="2">
        <f t="shared" si="228"/>
        <v>674</v>
      </c>
      <c r="M676">
        <f t="shared" si="214"/>
        <v>1</v>
      </c>
      <c r="N676" s="2">
        <f t="shared" si="215"/>
        <v>367</v>
      </c>
      <c r="O676" s="2">
        <f t="shared" si="216"/>
        <v>367</v>
      </c>
      <c r="P676" s="6" t="b">
        <f t="shared" si="217"/>
        <v>1</v>
      </c>
      <c r="Q676" s="6">
        <f>IF(OR(M676=6,M676=7),0,IF(NOT(P676),0,IF(L676&lt;=$L$1,HLOOKUP(M676,Ouderschapsverlof!$S$40:$W$43,3,FALSE),0)))</f>
        <v>0</v>
      </c>
      <c r="R676" s="6">
        <f>IF(OR(M676=6,M676=7),0,IF(NOT(P676),IF(L676&lt;=$L$1,HLOOKUP(M676,Ouderschapsverlof!$S$40:$W$43,3,FALSE),0),0))</f>
        <v>0</v>
      </c>
      <c r="T676" s="2">
        <f t="shared" si="229"/>
        <v>674</v>
      </c>
      <c r="U676">
        <f t="shared" si="218"/>
        <v>1</v>
      </c>
      <c r="V676" s="2">
        <f t="shared" si="219"/>
        <v>367</v>
      </c>
      <c r="W676" s="2">
        <f t="shared" si="220"/>
        <v>367</v>
      </c>
      <c r="X676" s="6" t="b">
        <f t="shared" si="221"/>
        <v>1</v>
      </c>
      <c r="Y676" s="6">
        <f>IF(OR(U676=6,U676=7),0,IF(NOT(X676),0,IF(T676&lt;=$T$1,HLOOKUP(U676,Ouderschapsverlof!$S$55:$W$57,3,FALSE),0)))</f>
        <v>0</v>
      </c>
      <c r="Z676" s="6">
        <f>IF(OR(U676=6,U676=7),0,IF(NOT(X676),IF(T676&lt;=$T$1,HLOOKUP(U676,Ouderschapsverlof!$S$55:$W$57,3,FALSE),0),0))</f>
        <v>0</v>
      </c>
      <c r="AB676" s="2">
        <f t="shared" si="230"/>
        <v>674</v>
      </c>
      <c r="AC676">
        <f t="shared" si="222"/>
        <v>1</v>
      </c>
      <c r="AD676" s="2">
        <f t="shared" si="223"/>
        <v>367</v>
      </c>
      <c r="AE676" s="2">
        <f t="shared" si="224"/>
        <v>367</v>
      </c>
      <c r="AF676" s="6" t="b">
        <f t="shared" si="225"/>
        <v>1</v>
      </c>
      <c r="AG676" s="6">
        <f>IF(OR(AC676=6,AC676=7),0,IF(NOT(AF676),0,IF(AB676&lt;=$AB$1,HLOOKUP(AC676,Ouderschapsverlof!$S$67:$W$69,3,FALSE),0)))</f>
        <v>0</v>
      </c>
      <c r="AH676" s="6">
        <f>IF(OR(AC676=6,AC676=7),0,IF(NOT(AF676),IF(AB676&lt;=$AB$1,HLOOKUP(AC676,Ouderschapsverlof!$S$67:$W$69,3,FALSE),0),0))</f>
        <v>0</v>
      </c>
    </row>
    <row r="677" spans="1:34" x14ac:dyDescent="0.3">
      <c r="A677" s="2">
        <f t="shared" si="226"/>
        <v>675</v>
      </c>
      <c r="B677">
        <f t="shared" si="227"/>
        <v>2</v>
      </c>
      <c r="C677" s="2">
        <f t="shared" si="210"/>
        <v>367</v>
      </c>
      <c r="D677" s="2">
        <f t="shared" si="211"/>
        <v>367</v>
      </c>
      <c r="E677" s="6" t="b">
        <f t="shared" si="212"/>
        <v>1</v>
      </c>
      <c r="F677" s="6">
        <f>IF(OR(B677=6,B677=7),0,IF(NOT(E677),0,IF(A677&lt;=$A$1,HLOOKUP(B677,Ouderschapsverlof!$S$28:$W$30,3,FALSE),0)))</f>
        <v>0</v>
      </c>
      <c r="G677" s="6">
        <f>IF(OR(B677=6,B677=7),0,IF(NOT(E677),IF(A677&lt;=$A$1,HLOOKUP(B677,Ouderschapsverlof!$S$28:$W$30,3,FALSE),0),0))</f>
        <v>0</v>
      </c>
      <c r="H677" s="7">
        <f t="shared" si="213"/>
        <v>0</v>
      </c>
      <c r="L677" s="2">
        <f t="shared" si="228"/>
        <v>675</v>
      </c>
      <c r="M677">
        <f t="shared" si="214"/>
        <v>2</v>
      </c>
      <c r="N677" s="2">
        <f t="shared" si="215"/>
        <v>367</v>
      </c>
      <c r="O677" s="2">
        <f t="shared" si="216"/>
        <v>367</v>
      </c>
      <c r="P677" s="6" t="b">
        <f t="shared" si="217"/>
        <v>1</v>
      </c>
      <c r="Q677" s="6">
        <f>IF(OR(M677=6,M677=7),0,IF(NOT(P677),0,IF(L677&lt;=$L$1,HLOOKUP(M677,Ouderschapsverlof!$S$40:$W$43,3,FALSE),0)))</f>
        <v>0</v>
      </c>
      <c r="R677" s="6">
        <f>IF(OR(M677=6,M677=7),0,IF(NOT(P677),IF(L677&lt;=$L$1,HLOOKUP(M677,Ouderschapsverlof!$S$40:$W$43,3,FALSE),0),0))</f>
        <v>0</v>
      </c>
      <c r="T677" s="2">
        <f t="shared" si="229"/>
        <v>675</v>
      </c>
      <c r="U677">
        <f t="shared" si="218"/>
        <v>2</v>
      </c>
      <c r="V677" s="2">
        <f t="shared" si="219"/>
        <v>367</v>
      </c>
      <c r="W677" s="2">
        <f t="shared" si="220"/>
        <v>367</v>
      </c>
      <c r="X677" s="6" t="b">
        <f t="shared" si="221"/>
        <v>1</v>
      </c>
      <c r="Y677" s="6">
        <f>IF(OR(U677=6,U677=7),0,IF(NOT(X677),0,IF(T677&lt;=$T$1,HLOOKUP(U677,Ouderschapsverlof!$S$55:$W$57,3,FALSE),0)))</f>
        <v>0</v>
      </c>
      <c r="Z677" s="6">
        <f>IF(OR(U677=6,U677=7),0,IF(NOT(X677),IF(T677&lt;=$T$1,HLOOKUP(U677,Ouderschapsverlof!$S$55:$W$57,3,FALSE),0),0))</f>
        <v>0</v>
      </c>
      <c r="AB677" s="2">
        <f t="shared" si="230"/>
        <v>675</v>
      </c>
      <c r="AC677">
        <f t="shared" si="222"/>
        <v>2</v>
      </c>
      <c r="AD677" s="2">
        <f t="shared" si="223"/>
        <v>367</v>
      </c>
      <c r="AE677" s="2">
        <f t="shared" si="224"/>
        <v>367</v>
      </c>
      <c r="AF677" s="6" t="b">
        <f t="shared" si="225"/>
        <v>1</v>
      </c>
      <c r="AG677" s="6">
        <f>IF(OR(AC677=6,AC677=7),0,IF(NOT(AF677),0,IF(AB677&lt;=$AB$1,HLOOKUP(AC677,Ouderschapsverlof!$S$67:$W$69,3,FALSE),0)))</f>
        <v>0</v>
      </c>
      <c r="AH677" s="6">
        <f>IF(OR(AC677=6,AC677=7),0,IF(NOT(AF677),IF(AB677&lt;=$AB$1,HLOOKUP(AC677,Ouderschapsverlof!$S$67:$W$69,3,FALSE),0),0))</f>
        <v>0</v>
      </c>
    </row>
    <row r="678" spans="1:34" x14ac:dyDescent="0.3">
      <c r="A678" s="2">
        <f t="shared" si="226"/>
        <v>676</v>
      </c>
      <c r="B678">
        <f t="shared" si="227"/>
        <v>3</v>
      </c>
      <c r="C678" s="2">
        <f t="shared" si="210"/>
        <v>367</v>
      </c>
      <c r="D678" s="2">
        <f t="shared" si="211"/>
        <v>367</v>
      </c>
      <c r="E678" s="6" t="b">
        <f t="shared" si="212"/>
        <v>1</v>
      </c>
      <c r="F678" s="6">
        <f>IF(OR(B678=6,B678=7),0,IF(NOT(E678),0,IF(A678&lt;=$A$1,HLOOKUP(B678,Ouderschapsverlof!$S$28:$W$30,3,FALSE),0)))</f>
        <v>0</v>
      </c>
      <c r="G678" s="6">
        <f>IF(OR(B678=6,B678=7),0,IF(NOT(E678),IF(A678&lt;=$A$1,HLOOKUP(B678,Ouderschapsverlof!$S$28:$W$30,3,FALSE),0),0))</f>
        <v>0</v>
      </c>
      <c r="H678" s="7">
        <f t="shared" si="213"/>
        <v>0</v>
      </c>
      <c r="L678" s="2">
        <f t="shared" si="228"/>
        <v>676</v>
      </c>
      <c r="M678">
        <f t="shared" si="214"/>
        <v>3</v>
      </c>
      <c r="N678" s="2">
        <f t="shared" si="215"/>
        <v>367</v>
      </c>
      <c r="O678" s="2">
        <f t="shared" si="216"/>
        <v>367</v>
      </c>
      <c r="P678" s="6" t="b">
        <f t="shared" si="217"/>
        <v>1</v>
      </c>
      <c r="Q678" s="6">
        <f>IF(OR(M678=6,M678=7),0,IF(NOT(P678),0,IF(L678&lt;=$L$1,HLOOKUP(M678,Ouderschapsverlof!$S$40:$W$43,3,FALSE),0)))</f>
        <v>0</v>
      </c>
      <c r="R678" s="6">
        <f>IF(OR(M678=6,M678=7),0,IF(NOT(P678),IF(L678&lt;=$L$1,HLOOKUP(M678,Ouderschapsverlof!$S$40:$W$43,3,FALSE),0),0))</f>
        <v>0</v>
      </c>
      <c r="T678" s="2">
        <f t="shared" si="229"/>
        <v>676</v>
      </c>
      <c r="U678">
        <f t="shared" si="218"/>
        <v>3</v>
      </c>
      <c r="V678" s="2">
        <f t="shared" si="219"/>
        <v>367</v>
      </c>
      <c r="W678" s="2">
        <f t="shared" si="220"/>
        <v>367</v>
      </c>
      <c r="X678" s="6" t="b">
        <f t="shared" si="221"/>
        <v>1</v>
      </c>
      <c r="Y678" s="6">
        <f>IF(OR(U678=6,U678=7),0,IF(NOT(X678),0,IF(T678&lt;=$T$1,HLOOKUP(U678,Ouderschapsverlof!$S$55:$W$57,3,FALSE),0)))</f>
        <v>0</v>
      </c>
      <c r="Z678" s="6">
        <f>IF(OR(U678=6,U678=7),0,IF(NOT(X678),IF(T678&lt;=$T$1,HLOOKUP(U678,Ouderschapsverlof!$S$55:$W$57,3,FALSE),0),0))</f>
        <v>0</v>
      </c>
      <c r="AB678" s="2">
        <f t="shared" si="230"/>
        <v>676</v>
      </c>
      <c r="AC678">
        <f t="shared" si="222"/>
        <v>3</v>
      </c>
      <c r="AD678" s="2">
        <f t="shared" si="223"/>
        <v>367</v>
      </c>
      <c r="AE678" s="2">
        <f t="shared" si="224"/>
        <v>367</v>
      </c>
      <c r="AF678" s="6" t="b">
        <f t="shared" si="225"/>
        <v>1</v>
      </c>
      <c r="AG678" s="6">
        <f>IF(OR(AC678=6,AC678=7),0,IF(NOT(AF678),0,IF(AB678&lt;=$AB$1,HLOOKUP(AC678,Ouderschapsverlof!$S$67:$W$69,3,FALSE),0)))</f>
        <v>0</v>
      </c>
      <c r="AH678" s="6">
        <f>IF(OR(AC678=6,AC678=7),0,IF(NOT(AF678),IF(AB678&lt;=$AB$1,HLOOKUP(AC678,Ouderschapsverlof!$S$67:$W$69,3,FALSE),0),0))</f>
        <v>0</v>
      </c>
    </row>
    <row r="679" spans="1:34" x14ac:dyDescent="0.3">
      <c r="A679" s="2">
        <f t="shared" si="226"/>
        <v>677</v>
      </c>
      <c r="B679">
        <f t="shared" si="227"/>
        <v>4</v>
      </c>
      <c r="C679" s="2">
        <f t="shared" si="210"/>
        <v>367</v>
      </c>
      <c r="D679" s="2">
        <f t="shared" si="211"/>
        <v>367</v>
      </c>
      <c r="E679" s="6" t="b">
        <f t="shared" si="212"/>
        <v>1</v>
      </c>
      <c r="F679" s="6">
        <f>IF(OR(B679=6,B679=7),0,IF(NOT(E679),0,IF(A679&lt;=$A$1,HLOOKUP(B679,Ouderschapsverlof!$S$28:$W$30,3,FALSE),0)))</f>
        <v>0</v>
      </c>
      <c r="G679" s="6">
        <f>IF(OR(B679=6,B679=7),0,IF(NOT(E679),IF(A679&lt;=$A$1,HLOOKUP(B679,Ouderschapsverlof!$S$28:$W$30,3,FALSE),0),0))</f>
        <v>0</v>
      </c>
      <c r="H679" s="7">
        <f t="shared" si="213"/>
        <v>0</v>
      </c>
      <c r="L679" s="2">
        <f t="shared" si="228"/>
        <v>677</v>
      </c>
      <c r="M679">
        <f t="shared" si="214"/>
        <v>4</v>
      </c>
      <c r="N679" s="2">
        <f t="shared" si="215"/>
        <v>367</v>
      </c>
      <c r="O679" s="2">
        <f t="shared" si="216"/>
        <v>367</v>
      </c>
      <c r="P679" s="6" t="b">
        <f t="shared" si="217"/>
        <v>1</v>
      </c>
      <c r="Q679" s="6">
        <f>IF(OR(M679=6,M679=7),0,IF(NOT(P679),0,IF(L679&lt;=$L$1,HLOOKUP(M679,Ouderschapsverlof!$S$40:$W$43,3,FALSE),0)))</f>
        <v>0</v>
      </c>
      <c r="R679" s="6">
        <f>IF(OR(M679=6,M679=7),0,IF(NOT(P679),IF(L679&lt;=$L$1,HLOOKUP(M679,Ouderschapsverlof!$S$40:$W$43,3,FALSE),0),0))</f>
        <v>0</v>
      </c>
      <c r="T679" s="2">
        <f t="shared" si="229"/>
        <v>677</v>
      </c>
      <c r="U679">
        <f t="shared" si="218"/>
        <v>4</v>
      </c>
      <c r="V679" s="2">
        <f t="shared" si="219"/>
        <v>367</v>
      </c>
      <c r="W679" s="2">
        <f t="shared" si="220"/>
        <v>367</v>
      </c>
      <c r="X679" s="6" t="b">
        <f t="shared" si="221"/>
        <v>1</v>
      </c>
      <c r="Y679" s="6">
        <f>IF(OR(U679=6,U679=7),0,IF(NOT(X679),0,IF(T679&lt;=$T$1,HLOOKUP(U679,Ouderschapsverlof!$S$55:$W$57,3,FALSE),0)))</f>
        <v>0</v>
      </c>
      <c r="Z679" s="6">
        <f>IF(OR(U679=6,U679=7),0,IF(NOT(X679),IF(T679&lt;=$T$1,HLOOKUP(U679,Ouderschapsverlof!$S$55:$W$57,3,FALSE),0),0))</f>
        <v>0</v>
      </c>
      <c r="AB679" s="2">
        <f t="shared" si="230"/>
        <v>677</v>
      </c>
      <c r="AC679">
        <f t="shared" si="222"/>
        <v>4</v>
      </c>
      <c r="AD679" s="2">
        <f t="shared" si="223"/>
        <v>367</v>
      </c>
      <c r="AE679" s="2">
        <f t="shared" si="224"/>
        <v>367</v>
      </c>
      <c r="AF679" s="6" t="b">
        <f t="shared" si="225"/>
        <v>1</v>
      </c>
      <c r="AG679" s="6">
        <f>IF(OR(AC679=6,AC679=7),0,IF(NOT(AF679),0,IF(AB679&lt;=$AB$1,HLOOKUP(AC679,Ouderschapsverlof!$S$67:$W$69,3,FALSE),0)))</f>
        <v>0</v>
      </c>
      <c r="AH679" s="6">
        <f>IF(OR(AC679=6,AC679=7),0,IF(NOT(AF679),IF(AB679&lt;=$AB$1,HLOOKUP(AC679,Ouderschapsverlof!$S$67:$W$69,3,FALSE),0),0))</f>
        <v>0</v>
      </c>
    </row>
    <row r="680" spans="1:34" x14ac:dyDescent="0.3">
      <c r="A680" s="2">
        <f t="shared" si="226"/>
        <v>678</v>
      </c>
      <c r="B680">
        <f t="shared" si="227"/>
        <v>5</v>
      </c>
      <c r="C680" s="2">
        <f t="shared" si="210"/>
        <v>367</v>
      </c>
      <c r="D680" s="2">
        <f t="shared" si="211"/>
        <v>367</v>
      </c>
      <c r="E680" s="6" t="b">
        <f t="shared" si="212"/>
        <v>1</v>
      </c>
      <c r="F680" s="6">
        <f>IF(OR(B680=6,B680=7),0,IF(NOT(E680),0,IF(A680&lt;=$A$1,HLOOKUP(B680,Ouderschapsverlof!$S$28:$W$30,3,FALSE),0)))</f>
        <v>0</v>
      </c>
      <c r="G680" s="6">
        <f>IF(OR(B680=6,B680=7),0,IF(NOT(E680),IF(A680&lt;=$A$1,HLOOKUP(B680,Ouderschapsverlof!$S$28:$W$30,3,FALSE),0),0))</f>
        <v>0</v>
      </c>
      <c r="H680" s="7">
        <f t="shared" si="213"/>
        <v>0</v>
      </c>
      <c r="L680" s="2">
        <f t="shared" si="228"/>
        <v>678</v>
      </c>
      <c r="M680">
        <f t="shared" si="214"/>
        <v>5</v>
      </c>
      <c r="N680" s="2">
        <f t="shared" si="215"/>
        <v>367</v>
      </c>
      <c r="O680" s="2">
        <f t="shared" si="216"/>
        <v>367</v>
      </c>
      <c r="P680" s="6" t="b">
        <f t="shared" si="217"/>
        <v>1</v>
      </c>
      <c r="Q680" s="6">
        <f>IF(OR(M680=6,M680=7),0,IF(NOT(P680),0,IF(L680&lt;=$L$1,HLOOKUP(M680,Ouderschapsverlof!$S$40:$W$43,3,FALSE),0)))</f>
        <v>0</v>
      </c>
      <c r="R680" s="6">
        <f>IF(OR(M680=6,M680=7),0,IF(NOT(P680),IF(L680&lt;=$L$1,HLOOKUP(M680,Ouderschapsverlof!$S$40:$W$43,3,FALSE),0),0))</f>
        <v>0</v>
      </c>
      <c r="T680" s="2">
        <f t="shared" si="229"/>
        <v>678</v>
      </c>
      <c r="U680">
        <f t="shared" si="218"/>
        <v>5</v>
      </c>
      <c r="V680" s="2">
        <f t="shared" si="219"/>
        <v>367</v>
      </c>
      <c r="W680" s="2">
        <f t="shared" si="220"/>
        <v>367</v>
      </c>
      <c r="X680" s="6" t="b">
        <f t="shared" si="221"/>
        <v>1</v>
      </c>
      <c r="Y680" s="6">
        <f>IF(OR(U680=6,U680=7),0,IF(NOT(X680),0,IF(T680&lt;=$T$1,HLOOKUP(U680,Ouderschapsverlof!$S$55:$W$57,3,FALSE),0)))</f>
        <v>0</v>
      </c>
      <c r="Z680" s="6">
        <f>IF(OR(U680=6,U680=7),0,IF(NOT(X680),IF(T680&lt;=$T$1,HLOOKUP(U680,Ouderschapsverlof!$S$55:$W$57,3,FALSE),0),0))</f>
        <v>0</v>
      </c>
      <c r="AB680" s="2">
        <f t="shared" si="230"/>
        <v>678</v>
      </c>
      <c r="AC680">
        <f t="shared" si="222"/>
        <v>5</v>
      </c>
      <c r="AD680" s="2">
        <f t="shared" si="223"/>
        <v>367</v>
      </c>
      <c r="AE680" s="2">
        <f t="shared" si="224"/>
        <v>367</v>
      </c>
      <c r="AF680" s="6" t="b">
        <f t="shared" si="225"/>
        <v>1</v>
      </c>
      <c r="AG680" s="6">
        <f>IF(OR(AC680=6,AC680=7),0,IF(NOT(AF680),0,IF(AB680&lt;=$AB$1,HLOOKUP(AC680,Ouderschapsverlof!$S$67:$W$69,3,FALSE),0)))</f>
        <v>0</v>
      </c>
      <c r="AH680" s="6">
        <f>IF(OR(AC680=6,AC680=7),0,IF(NOT(AF680),IF(AB680&lt;=$AB$1,HLOOKUP(AC680,Ouderschapsverlof!$S$67:$W$69,3,FALSE),0),0))</f>
        <v>0</v>
      </c>
    </row>
    <row r="681" spans="1:34" x14ac:dyDescent="0.3">
      <c r="A681" s="2">
        <f t="shared" si="226"/>
        <v>679</v>
      </c>
      <c r="B681">
        <f t="shared" si="227"/>
        <v>6</v>
      </c>
      <c r="C681" s="2">
        <f t="shared" si="210"/>
        <v>367</v>
      </c>
      <c r="D681" s="2">
        <f t="shared" si="211"/>
        <v>367</v>
      </c>
      <c r="E681" s="6" t="b">
        <f t="shared" si="212"/>
        <v>1</v>
      </c>
      <c r="F681" s="6">
        <f>IF(OR(B681=6,B681=7),0,IF(NOT(E681),0,IF(A681&lt;=$A$1,HLOOKUP(B681,Ouderschapsverlof!$S$28:$W$30,3,FALSE),0)))</f>
        <v>0</v>
      </c>
      <c r="G681" s="6">
        <f>IF(OR(B681=6,B681=7),0,IF(NOT(E681),IF(A681&lt;=$A$1,HLOOKUP(B681,Ouderschapsverlof!$S$28:$W$30,3,FALSE),0),0))</f>
        <v>0</v>
      </c>
      <c r="H681" s="7">
        <f t="shared" si="213"/>
        <v>0</v>
      </c>
      <c r="L681" s="2">
        <f t="shared" si="228"/>
        <v>679</v>
      </c>
      <c r="M681">
        <f t="shared" si="214"/>
        <v>6</v>
      </c>
      <c r="N681" s="2">
        <f t="shared" si="215"/>
        <v>367</v>
      </c>
      <c r="O681" s="2">
        <f t="shared" si="216"/>
        <v>367</v>
      </c>
      <c r="P681" s="6" t="b">
        <f t="shared" si="217"/>
        <v>1</v>
      </c>
      <c r="Q681" s="6">
        <f>IF(OR(M681=6,M681=7),0,IF(NOT(P681),0,IF(L681&lt;=$L$1,HLOOKUP(M681,Ouderschapsverlof!$S$40:$W$43,3,FALSE),0)))</f>
        <v>0</v>
      </c>
      <c r="R681" s="6">
        <f>IF(OR(M681=6,M681=7),0,IF(NOT(P681),IF(L681&lt;=$L$1,HLOOKUP(M681,Ouderschapsverlof!$S$40:$W$43,3,FALSE),0),0))</f>
        <v>0</v>
      </c>
      <c r="T681" s="2">
        <f t="shared" si="229"/>
        <v>679</v>
      </c>
      <c r="U681">
        <f t="shared" si="218"/>
        <v>6</v>
      </c>
      <c r="V681" s="2">
        <f t="shared" si="219"/>
        <v>367</v>
      </c>
      <c r="W681" s="2">
        <f t="shared" si="220"/>
        <v>367</v>
      </c>
      <c r="X681" s="6" t="b">
        <f t="shared" si="221"/>
        <v>1</v>
      </c>
      <c r="Y681" s="6">
        <f>IF(OR(U681=6,U681=7),0,IF(NOT(X681),0,IF(T681&lt;=$T$1,HLOOKUP(U681,Ouderschapsverlof!$S$55:$W$57,3,FALSE),0)))</f>
        <v>0</v>
      </c>
      <c r="Z681" s="6">
        <f>IF(OR(U681=6,U681=7),0,IF(NOT(X681),IF(T681&lt;=$T$1,HLOOKUP(U681,Ouderschapsverlof!$S$55:$W$57,3,FALSE),0),0))</f>
        <v>0</v>
      </c>
      <c r="AB681" s="2">
        <f t="shared" si="230"/>
        <v>679</v>
      </c>
      <c r="AC681">
        <f t="shared" si="222"/>
        <v>6</v>
      </c>
      <c r="AD681" s="2">
        <f t="shared" si="223"/>
        <v>367</v>
      </c>
      <c r="AE681" s="2">
        <f t="shared" si="224"/>
        <v>367</v>
      </c>
      <c r="AF681" s="6" t="b">
        <f t="shared" si="225"/>
        <v>1</v>
      </c>
      <c r="AG681" s="6">
        <f>IF(OR(AC681=6,AC681=7),0,IF(NOT(AF681),0,IF(AB681&lt;=$AB$1,HLOOKUP(AC681,Ouderschapsverlof!$S$67:$W$69,3,FALSE),0)))</f>
        <v>0</v>
      </c>
      <c r="AH681" s="6">
        <f>IF(OR(AC681=6,AC681=7),0,IF(NOT(AF681),IF(AB681&lt;=$AB$1,HLOOKUP(AC681,Ouderschapsverlof!$S$67:$W$69,3,FALSE),0),0))</f>
        <v>0</v>
      </c>
    </row>
    <row r="682" spans="1:34" x14ac:dyDescent="0.3">
      <c r="A682" s="2">
        <f t="shared" si="226"/>
        <v>680</v>
      </c>
      <c r="B682">
        <f t="shared" si="227"/>
        <v>7</v>
      </c>
      <c r="C682" s="2">
        <f t="shared" si="210"/>
        <v>367</v>
      </c>
      <c r="D682" s="2">
        <f t="shared" si="211"/>
        <v>367</v>
      </c>
      <c r="E682" s="6" t="b">
        <f t="shared" si="212"/>
        <v>1</v>
      </c>
      <c r="F682" s="6">
        <f>IF(OR(B682=6,B682=7),0,IF(NOT(E682),0,IF(A682&lt;=$A$1,HLOOKUP(B682,Ouderschapsverlof!$S$28:$W$30,3,FALSE),0)))</f>
        <v>0</v>
      </c>
      <c r="G682" s="6">
        <f>IF(OR(B682=6,B682=7),0,IF(NOT(E682),IF(A682&lt;=$A$1,HLOOKUP(B682,Ouderschapsverlof!$S$28:$W$30,3,FALSE),0),0))</f>
        <v>0</v>
      </c>
      <c r="H682" s="7">
        <f t="shared" si="213"/>
        <v>0</v>
      </c>
      <c r="L682" s="2">
        <f t="shared" si="228"/>
        <v>680</v>
      </c>
      <c r="M682">
        <f t="shared" si="214"/>
        <v>7</v>
      </c>
      <c r="N682" s="2">
        <f t="shared" si="215"/>
        <v>367</v>
      </c>
      <c r="O682" s="2">
        <f t="shared" si="216"/>
        <v>367</v>
      </c>
      <c r="P682" s="6" t="b">
        <f t="shared" si="217"/>
        <v>1</v>
      </c>
      <c r="Q682" s="6">
        <f>IF(OR(M682=6,M682=7),0,IF(NOT(P682),0,IF(L682&lt;=$L$1,HLOOKUP(M682,Ouderschapsverlof!$S$40:$W$43,3,FALSE),0)))</f>
        <v>0</v>
      </c>
      <c r="R682" s="6">
        <f>IF(OR(M682=6,M682=7),0,IF(NOT(P682),IF(L682&lt;=$L$1,HLOOKUP(M682,Ouderschapsverlof!$S$40:$W$43,3,FALSE),0),0))</f>
        <v>0</v>
      </c>
      <c r="T682" s="2">
        <f t="shared" si="229"/>
        <v>680</v>
      </c>
      <c r="U682">
        <f t="shared" si="218"/>
        <v>7</v>
      </c>
      <c r="V682" s="2">
        <f t="shared" si="219"/>
        <v>367</v>
      </c>
      <c r="W682" s="2">
        <f t="shared" si="220"/>
        <v>367</v>
      </c>
      <c r="X682" s="6" t="b">
        <f t="shared" si="221"/>
        <v>1</v>
      </c>
      <c r="Y682" s="6">
        <f>IF(OR(U682=6,U682=7),0,IF(NOT(X682),0,IF(T682&lt;=$T$1,HLOOKUP(U682,Ouderschapsverlof!$S$55:$W$57,3,FALSE),0)))</f>
        <v>0</v>
      </c>
      <c r="Z682" s="6">
        <f>IF(OR(U682=6,U682=7),0,IF(NOT(X682),IF(T682&lt;=$T$1,HLOOKUP(U682,Ouderschapsverlof!$S$55:$W$57,3,FALSE),0),0))</f>
        <v>0</v>
      </c>
      <c r="AB682" s="2">
        <f t="shared" si="230"/>
        <v>680</v>
      </c>
      <c r="AC682">
        <f t="shared" si="222"/>
        <v>7</v>
      </c>
      <c r="AD682" s="2">
        <f t="shared" si="223"/>
        <v>367</v>
      </c>
      <c r="AE682" s="2">
        <f t="shared" si="224"/>
        <v>367</v>
      </c>
      <c r="AF682" s="6" t="b">
        <f t="shared" si="225"/>
        <v>1</v>
      </c>
      <c r="AG682" s="6">
        <f>IF(OR(AC682=6,AC682=7),0,IF(NOT(AF682),0,IF(AB682&lt;=$AB$1,HLOOKUP(AC682,Ouderschapsverlof!$S$67:$W$69,3,FALSE),0)))</f>
        <v>0</v>
      </c>
      <c r="AH682" s="6">
        <f>IF(OR(AC682=6,AC682=7),0,IF(NOT(AF682),IF(AB682&lt;=$AB$1,HLOOKUP(AC682,Ouderschapsverlof!$S$67:$W$69,3,FALSE),0),0))</f>
        <v>0</v>
      </c>
    </row>
    <row r="683" spans="1:34" x14ac:dyDescent="0.3">
      <c r="A683" s="2">
        <f t="shared" si="226"/>
        <v>681</v>
      </c>
      <c r="B683">
        <f t="shared" si="227"/>
        <v>1</v>
      </c>
      <c r="C683" s="2">
        <f t="shared" si="210"/>
        <v>367</v>
      </c>
      <c r="D683" s="2">
        <f t="shared" si="211"/>
        <v>367</v>
      </c>
      <c r="E683" s="6" t="b">
        <f t="shared" si="212"/>
        <v>1</v>
      </c>
      <c r="F683" s="6">
        <f>IF(OR(B683=6,B683=7),0,IF(NOT(E683),0,IF(A683&lt;=$A$1,HLOOKUP(B683,Ouderschapsverlof!$S$28:$W$30,3,FALSE),0)))</f>
        <v>0</v>
      </c>
      <c r="G683" s="6">
        <f>IF(OR(B683=6,B683=7),0,IF(NOT(E683),IF(A683&lt;=$A$1,HLOOKUP(B683,Ouderschapsverlof!$S$28:$W$30,3,FALSE),0),0))</f>
        <v>0</v>
      </c>
      <c r="H683" s="7">
        <f t="shared" si="213"/>
        <v>0</v>
      </c>
      <c r="L683" s="2">
        <f t="shared" si="228"/>
        <v>681</v>
      </c>
      <c r="M683">
        <f t="shared" si="214"/>
        <v>1</v>
      </c>
      <c r="N683" s="2">
        <f t="shared" si="215"/>
        <v>367</v>
      </c>
      <c r="O683" s="2">
        <f t="shared" si="216"/>
        <v>367</v>
      </c>
      <c r="P683" s="6" t="b">
        <f t="shared" si="217"/>
        <v>1</v>
      </c>
      <c r="Q683" s="6">
        <f>IF(OR(M683=6,M683=7),0,IF(NOT(P683),0,IF(L683&lt;=$L$1,HLOOKUP(M683,Ouderschapsverlof!$S$40:$W$43,3,FALSE),0)))</f>
        <v>0</v>
      </c>
      <c r="R683" s="6">
        <f>IF(OR(M683=6,M683=7),0,IF(NOT(P683),IF(L683&lt;=$L$1,HLOOKUP(M683,Ouderschapsverlof!$S$40:$W$43,3,FALSE),0),0))</f>
        <v>0</v>
      </c>
      <c r="T683" s="2">
        <f t="shared" si="229"/>
        <v>681</v>
      </c>
      <c r="U683">
        <f t="shared" si="218"/>
        <v>1</v>
      </c>
      <c r="V683" s="2">
        <f t="shared" si="219"/>
        <v>367</v>
      </c>
      <c r="W683" s="2">
        <f t="shared" si="220"/>
        <v>367</v>
      </c>
      <c r="X683" s="6" t="b">
        <f t="shared" si="221"/>
        <v>1</v>
      </c>
      <c r="Y683" s="6">
        <f>IF(OR(U683=6,U683=7),0,IF(NOT(X683),0,IF(T683&lt;=$T$1,HLOOKUP(U683,Ouderschapsverlof!$S$55:$W$57,3,FALSE),0)))</f>
        <v>0</v>
      </c>
      <c r="Z683" s="6">
        <f>IF(OR(U683=6,U683=7),0,IF(NOT(X683),IF(T683&lt;=$T$1,HLOOKUP(U683,Ouderschapsverlof!$S$55:$W$57,3,FALSE),0),0))</f>
        <v>0</v>
      </c>
      <c r="AB683" s="2">
        <f t="shared" si="230"/>
        <v>681</v>
      </c>
      <c r="AC683">
        <f t="shared" si="222"/>
        <v>1</v>
      </c>
      <c r="AD683" s="2">
        <f t="shared" si="223"/>
        <v>367</v>
      </c>
      <c r="AE683" s="2">
        <f t="shared" si="224"/>
        <v>367</v>
      </c>
      <c r="AF683" s="6" t="b">
        <f t="shared" si="225"/>
        <v>1</v>
      </c>
      <c r="AG683" s="6">
        <f>IF(OR(AC683=6,AC683=7),0,IF(NOT(AF683),0,IF(AB683&lt;=$AB$1,HLOOKUP(AC683,Ouderschapsverlof!$S$67:$W$69,3,FALSE),0)))</f>
        <v>0</v>
      </c>
      <c r="AH683" s="6">
        <f>IF(OR(AC683=6,AC683=7),0,IF(NOT(AF683),IF(AB683&lt;=$AB$1,HLOOKUP(AC683,Ouderschapsverlof!$S$67:$W$69,3,FALSE),0),0))</f>
        <v>0</v>
      </c>
    </row>
    <row r="684" spans="1:34" x14ac:dyDescent="0.3">
      <c r="A684" s="2">
        <f t="shared" si="226"/>
        <v>682</v>
      </c>
      <c r="B684">
        <f t="shared" si="227"/>
        <v>2</v>
      </c>
      <c r="C684" s="2">
        <f t="shared" si="210"/>
        <v>367</v>
      </c>
      <c r="D684" s="2">
        <f t="shared" si="211"/>
        <v>367</v>
      </c>
      <c r="E684" s="6" t="b">
        <f t="shared" si="212"/>
        <v>1</v>
      </c>
      <c r="F684" s="6">
        <f>IF(OR(B684=6,B684=7),0,IF(NOT(E684),0,IF(A684&lt;=$A$1,HLOOKUP(B684,Ouderschapsverlof!$S$28:$W$30,3,FALSE),0)))</f>
        <v>0</v>
      </c>
      <c r="G684" s="6">
        <f>IF(OR(B684=6,B684=7),0,IF(NOT(E684),IF(A684&lt;=$A$1,HLOOKUP(B684,Ouderschapsverlof!$S$28:$W$30,3,FALSE),0),0))</f>
        <v>0</v>
      </c>
      <c r="H684" s="7">
        <f t="shared" si="213"/>
        <v>0</v>
      </c>
      <c r="L684" s="2">
        <f t="shared" si="228"/>
        <v>682</v>
      </c>
      <c r="M684">
        <f t="shared" si="214"/>
        <v>2</v>
      </c>
      <c r="N684" s="2">
        <f t="shared" si="215"/>
        <v>367</v>
      </c>
      <c r="O684" s="2">
        <f t="shared" si="216"/>
        <v>367</v>
      </c>
      <c r="P684" s="6" t="b">
        <f t="shared" si="217"/>
        <v>1</v>
      </c>
      <c r="Q684" s="6">
        <f>IF(OR(M684=6,M684=7),0,IF(NOT(P684),0,IF(L684&lt;=$L$1,HLOOKUP(M684,Ouderschapsverlof!$S$40:$W$43,3,FALSE),0)))</f>
        <v>0</v>
      </c>
      <c r="R684" s="6">
        <f>IF(OR(M684=6,M684=7),0,IF(NOT(P684),IF(L684&lt;=$L$1,HLOOKUP(M684,Ouderschapsverlof!$S$40:$W$43,3,FALSE),0),0))</f>
        <v>0</v>
      </c>
      <c r="T684" s="2">
        <f t="shared" si="229"/>
        <v>682</v>
      </c>
      <c r="U684">
        <f t="shared" si="218"/>
        <v>2</v>
      </c>
      <c r="V684" s="2">
        <f t="shared" si="219"/>
        <v>367</v>
      </c>
      <c r="W684" s="2">
        <f t="shared" si="220"/>
        <v>367</v>
      </c>
      <c r="X684" s="6" t="b">
        <f t="shared" si="221"/>
        <v>1</v>
      </c>
      <c r="Y684" s="6">
        <f>IF(OR(U684=6,U684=7),0,IF(NOT(X684),0,IF(T684&lt;=$T$1,HLOOKUP(U684,Ouderschapsverlof!$S$55:$W$57,3,FALSE),0)))</f>
        <v>0</v>
      </c>
      <c r="Z684" s="6">
        <f>IF(OR(U684=6,U684=7),0,IF(NOT(X684),IF(T684&lt;=$T$1,HLOOKUP(U684,Ouderschapsverlof!$S$55:$W$57,3,FALSE),0),0))</f>
        <v>0</v>
      </c>
      <c r="AB684" s="2">
        <f t="shared" si="230"/>
        <v>682</v>
      </c>
      <c r="AC684">
        <f t="shared" si="222"/>
        <v>2</v>
      </c>
      <c r="AD684" s="2">
        <f t="shared" si="223"/>
        <v>367</v>
      </c>
      <c r="AE684" s="2">
        <f t="shared" si="224"/>
        <v>367</v>
      </c>
      <c r="AF684" s="6" t="b">
        <f t="shared" si="225"/>
        <v>1</v>
      </c>
      <c r="AG684" s="6">
        <f>IF(OR(AC684=6,AC684=7),0,IF(NOT(AF684),0,IF(AB684&lt;=$AB$1,HLOOKUP(AC684,Ouderschapsverlof!$S$67:$W$69,3,FALSE),0)))</f>
        <v>0</v>
      </c>
      <c r="AH684" s="6">
        <f>IF(OR(AC684=6,AC684=7),0,IF(NOT(AF684),IF(AB684&lt;=$AB$1,HLOOKUP(AC684,Ouderschapsverlof!$S$67:$W$69,3,FALSE),0),0))</f>
        <v>0</v>
      </c>
    </row>
    <row r="685" spans="1:34" x14ac:dyDescent="0.3">
      <c r="A685" s="2">
        <f t="shared" si="226"/>
        <v>683</v>
      </c>
      <c r="B685">
        <f t="shared" si="227"/>
        <v>3</v>
      </c>
      <c r="C685" s="2">
        <f t="shared" si="210"/>
        <v>367</v>
      </c>
      <c r="D685" s="2">
        <f t="shared" si="211"/>
        <v>367</v>
      </c>
      <c r="E685" s="6" t="b">
        <f t="shared" si="212"/>
        <v>1</v>
      </c>
      <c r="F685" s="6">
        <f>IF(OR(B685=6,B685=7),0,IF(NOT(E685),0,IF(A685&lt;=$A$1,HLOOKUP(B685,Ouderschapsverlof!$S$28:$W$30,3,FALSE),0)))</f>
        <v>0</v>
      </c>
      <c r="G685" s="6">
        <f>IF(OR(B685=6,B685=7),0,IF(NOT(E685),IF(A685&lt;=$A$1,HLOOKUP(B685,Ouderschapsverlof!$S$28:$W$30,3,FALSE),0),0))</f>
        <v>0</v>
      </c>
      <c r="H685" s="7">
        <f t="shared" si="213"/>
        <v>0</v>
      </c>
      <c r="L685" s="2">
        <f t="shared" si="228"/>
        <v>683</v>
      </c>
      <c r="M685">
        <f t="shared" si="214"/>
        <v>3</v>
      </c>
      <c r="N685" s="2">
        <f t="shared" si="215"/>
        <v>367</v>
      </c>
      <c r="O685" s="2">
        <f t="shared" si="216"/>
        <v>367</v>
      </c>
      <c r="P685" s="6" t="b">
        <f t="shared" si="217"/>
        <v>1</v>
      </c>
      <c r="Q685" s="6">
        <f>IF(OR(M685=6,M685=7),0,IF(NOT(P685),0,IF(L685&lt;=$L$1,HLOOKUP(M685,Ouderschapsverlof!$S$40:$W$43,3,FALSE),0)))</f>
        <v>0</v>
      </c>
      <c r="R685" s="6">
        <f>IF(OR(M685=6,M685=7),0,IF(NOT(P685),IF(L685&lt;=$L$1,HLOOKUP(M685,Ouderschapsverlof!$S$40:$W$43,3,FALSE),0),0))</f>
        <v>0</v>
      </c>
      <c r="T685" s="2">
        <f t="shared" si="229"/>
        <v>683</v>
      </c>
      <c r="U685">
        <f t="shared" si="218"/>
        <v>3</v>
      </c>
      <c r="V685" s="2">
        <f t="shared" si="219"/>
        <v>367</v>
      </c>
      <c r="W685" s="2">
        <f t="shared" si="220"/>
        <v>367</v>
      </c>
      <c r="X685" s="6" t="b">
        <f t="shared" si="221"/>
        <v>1</v>
      </c>
      <c r="Y685" s="6">
        <f>IF(OR(U685=6,U685=7),0,IF(NOT(X685),0,IF(T685&lt;=$T$1,HLOOKUP(U685,Ouderschapsverlof!$S$55:$W$57,3,FALSE),0)))</f>
        <v>0</v>
      </c>
      <c r="Z685" s="6">
        <f>IF(OR(U685=6,U685=7),0,IF(NOT(X685),IF(T685&lt;=$T$1,HLOOKUP(U685,Ouderschapsverlof!$S$55:$W$57,3,FALSE),0),0))</f>
        <v>0</v>
      </c>
      <c r="AB685" s="2">
        <f t="shared" si="230"/>
        <v>683</v>
      </c>
      <c r="AC685">
        <f t="shared" si="222"/>
        <v>3</v>
      </c>
      <c r="AD685" s="2">
        <f t="shared" si="223"/>
        <v>367</v>
      </c>
      <c r="AE685" s="2">
        <f t="shared" si="224"/>
        <v>367</v>
      </c>
      <c r="AF685" s="6" t="b">
        <f t="shared" si="225"/>
        <v>1</v>
      </c>
      <c r="AG685" s="6">
        <f>IF(OR(AC685=6,AC685=7),0,IF(NOT(AF685),0,IF(AB685&lt;=$AB$1,HLOOKUP(AC685,Ouderschapsverlof!$S$67:$W$69,3,FALSE),0)))</f>
        <v>0</v>
      </c>
      <c r="AH685" s="6">
        <f>IF(OR(AC685=6,AC685=7),0,IF(NOT(AF685),IF(AB685&lt;=$AB$1,HLOOKUP(AC685,Ouderschapsverlof!$S$67:$W$69,3,FALSE),0),0))</f>
        <v>0</v>
      </c>
    </row>
    <row r="686" spans="1:34" x14ac:dyDescent="0.3">
      <c r="A686" s="2">
        <f t="shared" si="226"/>
        <v>684</v>
      </c>
      <c r="B686">
        <f t="shared" si="227"/>
        <v>4</v>
      </c>
      <c r="C686" s="2">
        <f t="shared" si="210"/>
        <v>367</v>
      </c>
      <c r="D686" s="2">
        <f t="shared" si="211"/>
        <v>367</v>
      </c>
      <c r="E686" s="6" t="b">
        <f t="shared" si="212"/>
        <v>1</v>
      </c>
      <c r="F686" s="6">
        <f>IF(OR(B686=6,B686=7),0,IF(NOT(E686),0,IF(A686&lt;=$A$1,HLOOKUP(B686,Ouderschapsverlof!$S$28:$W$30,3,FALSE),0)))</f>
        <v>0</v>
      </c>
      <c r="G686" s="6">
        <f>IF(OR(B686=6,B686=7),0,IF(NOT(E686),IF(A686&lt;=$A$1,HLOOKUP(B686,Ouderschapsverlof!$S$28:$W$30,3,FALSE),0),0))</f>
        <v>0</v>
      </c>
      <c r="H686" s="7">
        <f t="shared" si="213"/>
        <v>0</v>
      </c>
      <c r="L686" s="2">
        <f t="shared" si="228"/>
        <v>684</v>
      </c>
      <c r="M686">
        <f t="shared" si="214"/>
        <v>4</v>
      </c>
      <c r="N686" s="2">
        <f t="shared" si="215"/>
        <v>367</v>
      </c>
      <c r="O686" s="2">
        <f t="shared" si="216"/>
        <v>367</v>
      </c>
      <c r="P686" s="6" t="b">
        <f t="shared" si="217"/>
        <v>1</v>
      </c>
      <c r="Q686" s="6">
        <f>IF(OR(M686=6,M686=7),0,IF(NOT(P686),0,IF(L686&lt;=$L$1,HLOOKUP(M686,Ouderschapsverlof!$S$40:$W$43,3,FALSE),0)))</f>
        <v>0</v>
      </c>
      <c r="R686" s="6">
        <f>IF(OR(M686=6,M686=7),0,IF(NOT(P686),IF(L686&lt;=$L$1,HLOOKUP(M686,Ouderschapsverlof!$S$40:$W$43,3,FALSE),0),0))</f>
        <v>0</v>
      </c>
      <c r="T686" s="2">
        <f t="shared" si="229"/>
        <v>684</v>
      </c>
      <c r="U686">
        <f t="shared" si="218"/>
        <v>4</v>
      </c>
      <c r="V686" s="2">
        <f t="shared" si="219"/>
        <v>367</v>
      </c>
      <c r="W686" s="2">
        <f t="shared" si="220"/>
        <v>367</v>
      </c>
      <c r="X686" s="6" t="b">
        <f t="shared" si="221"/>
        <v>1</v>
      </c>
      <c r="Y686" s="6">
        <f>IF(OR(U686=6,U686=7),0,IF(NOT(X686),0,IF(T686&lt;=$T$1,HLOOKUP(U686,Ouderschapsverlof!$S$55:$W$57,3,FALSE),0)))</f>
        <v>0</v>
      </c>
      <c r="Z686" s="6">
        <f>IF(OR(U686=6,U686=7),0,IF(NOT(X686),IF(T686&lt;=$T$1,HLOOKUP(U686,Ouderschapsverlof!$S$55:$W$57,3,FALSE),0),0))</f>
        <v>0</v>
      </c>
      <c r="AB686" s="2">
        <f t="shared" si="230"/>
        <v>684</v>
      </c>
      <c r="AC686">
        <f t="shared" si="222"/>
        <v>4</v>
      </c>
      <c r="AD686" s="2">
        <f t="shared" si="223"/>
        <v>367</v>
      </c>
      <c r="AE686" s="2">
        <f t="shared" si="224"/>
        <v>367</v>
      </c>
      <c r="AF686" s="6" t="b">
        <f t="shared" si="225"/>
        <v>1</v>
      </c>
      <c r="AG686" s="6">
        <f>IF(OR(AC686=6,AC686=7),0,IF(NOT(AF686),0,IF(AB686&lt;=$AB$1,HLOOKUP(AC686,Ouderschapsverlof!$S$67:$W$69,3,FALSE),0)))</f>
        <v>0</v>
      </c>
      <c r="AH686" s="6">
        <f>IF(OR(AC686=6,AC686=7),0,IF(NOT(AF686),IF(AB686&lt;=$AB$1,HLOOKUP(AC686,Ouderschapsverlof!$S$67:$W$69,3,FALSE),0),0))</f>
        <v>0</v>
      </c>
    </row>
    <row r="687" spans="1:34" x14ac:dyDescent="0.3">
      <c r="A687" s="2">
        <f t="shared" si="226"/>
        <v>685</v>
      </c>
      <c r="B687">
        <f t="shared" si="227"/>
        <v>5</v>
      </c>
      <c r="C687" s="2">
        <f t="shared" si="210"/>
        <v>367</v>
      </c>
      <c r="D687" s="2">
        <f t="shared" si="211"/>
        <v>367</v>
      </c>
      <c r="E687" s="6" t="b">
        <f t="shared" si="212"/>
        <v>1</v>
      </c>
      <c r="F687" s="6">
        <f>IF(OR(B687=6,B687=7),0,IF(NOT(E687),0,IF(A687&lt;=$A$1,HLOOKUP(B687,Ouderschapsverlof!$S$28:$W$30,3,FALSE),0)))</f>
        <v>0</v>
      </c>
      <c r="G687" s="6">
        <f>IF(OR(B687=6,B687=7),0,IF(NOT(E687),IF(A687&lt;=$A$1,HLOOKUP(B687,Ouderschapsverlof!$S$28:$W$30,3,FALSE),0),0))</f>
        <v>0</v>
      </c>
      <c r="H687" s="7">
        <f t="shared" si="213"/>
        <v>0</v>
      </c>
      <c r="L687" s="2">
        <f t="shared" si="228"/>
        <v>685</v>
      </c>
      <c r="M687">
        <f t="shared" si="214"/>
        <v>5</v>
      </c>
      <c r="N687" s="2">
        <f t="shared" si="215"/>
        <v>367</v>
      </c>
      <c r="O687" s="2">
        <f t="shared" si="216"/>
        <v>367</v>
      </c>
      <c r="P687" s="6" t="b">
        <f t="shared" si="217"/>
        <v>1</v>
      </c>
      <c r="Q687" s="6">
        <f>IF(OR(M687=6,M687=7),0,IF(NOT(P687),0,IF(L687&lt;=$L$1,HLOOKUP(M687,Ouderschapsverlof!$S$40:$W$43,3,FALSE),0)))</f>
        <v>0</v>
      </c>
      <c r="R687" s="6">
        <f>IF(OR(M687=6,M687=7),0,IF(NOT(P687),IF(L687&lt;=$L$1,HLOOKUP(M687,Ouderschapsverlof!$S$40:$W$43,3,FALSE),0),0))</f>
        <v>0</v>
      </c>
      <c r="T687" s="2">
        <f t="shared" si="229"/>
        <v>685</v>
      </c>
      <c r="U687">
        <f t="shared" si="218"/>
        <v>5</v>
      </c>
      <c r="V687" s="2">
        <f t="shared" si="219"/>
        <v>367</v>
      </c>
      <c r="W687" s="2">
        <f t="shared" si="220"/>
        <v>367</v>
      </c>
      <c r="X687" s="6" t="b">
        <f t="shared" si="221"/>
        <v>1</v>
      </c>
      <c r="Y687" s="6">
        <f>IF(OR(U687=6,U687=7),0,IF(NOT(X687),0,IF(T687&lt;=$T$1,HLOOKUP(U687,Ouderschapsverlof!$S$55:$W$57,3,FALSE),0)))</f>
        <v>0</v>
      </c>
      <c r="Z687" s="6">
        <f>IF(OR(U687=6,U687=7),0,IF(NOT(X687),IF(T687&lt;=$T$1,HLOOKUP(U687,Ouderschapsverlof!$S$55:$W$57,3,FALSE),0),0))</f>
        <v>0</v>
      </c>
      <c r="AB687" s="2">
        <f t="shared" si="230"/>
        <v>685</v>
      </c>
      <c r="AC687">
        <f t="shared" si="222"/>
        <v>5</v>
      </c>
      <c r="AD687" s="2">
        <f t="shared" si="223"/>
        <v>367</v>
      </c>
      <c r="AE687" s="2">
        <f t="shared" si="224"/>
        <v>367</v>
      </c>
      <c r="AF687" s="6" t="b">
        <f t="shared" si="225"/>
        <v>1</v>
      </c>
      <c r="AG687" s="6">
        <f>IF(OR(AC687=6,AC687=7),0,IF(NOT(AF687),0,IF(AB687&lt;=$AB$1,HLOOKUP(AC687,Ouderschapsverlof!$S$67:$W$69,3,FALSE),0)))</f>
        <v>0</v>
      </c>
      <c r="AH687" s="6">
        <f>IF(OR(AC687=6,AC687=7),0,IF(NOT(AF687),IF(AB687&lt;=$AB$1,HLOOKUP(AC687,Ouderschapsverlof!$S$67:$W$69,3,FALSE),0),0))</f>
        <v>0</v>
      </c>
    </row>
    <row r="688" spans="1:34" x14ac:dyDescent="0.3">
      <c r="A688" s="2">
        <f t="shared" si="226"/>
        <v>686</v>
      </c>
      <c r="B688">
        <f t="shared" si="227"/>
        <v>6</v>
      </c>
      <c r="C688" s="2">
        <f t="shared" si="210"/>
        <v>367</v>
      </c>
      <c r="D688" s="2">
        <f t="shared" si="211"/>
        <v>367</v>
      </c>
      <c r="E688" s="6" t="b">
        <f t="shared" si="212"/>
        <v>1</v>
      </c>
      <c r="F688" s="6">
        <f>IF(OR(B688=6,B688=7),0,IF(NOT(E688),0,IF(A688&lt;=$A$1,HLOOKUP(B688,Ouderschapsverlof!$S$28:$W$30,3,FALSE),0)))</f>
        <v>0</v>
      </c>
      <c r="G688" s="6">
        <f>IF(OR(B688=6,B688=7),0,IF(NOT(E688),IF(A688&lt;=$A$1,HLOOKUP(B688,Ouderschapsverlof!$S$28:$W$30,3,FALSE),0),0))</f>
        <v>0</v>
      </c>
      <c r="H688" s="7">
        <f t="shared" si="213"/>
        <v>0</v>
      </c>
      <c r="L688" s="2">
        <f t="shared" si="228"/>
        <v>686</v>
      </c>
      <c r="M688">
        <f t="shared" si="214"/>
        <v>6</v>
      </c>
      <c r="N688" s="2">
        <f t="shared" si="215"/>
        <v>367</v>
      </c>
      <c r="O688" s="2">
        <f t="shared" si="216"/>
        <v>367</v>
      </c>
      <c r="P688" s="6" t="b">
        <f t="shared" si="217"/>
        <v>1</v>
      </c>
      <c r="Q688" s="6">
        <f>IF(OR(M688=6,M688=7),0,IF(NOT(P688),0,IF(L688&lt;=$L$1,HLOOKUP(M688,Ouderschapsverlof!$S$40:$W$43,3,FALSE),0)))</f>
        <v>0</v>
      </c>
      <c r="R688" s="6">
        <f>IF(OR(M688=6,M688=7),0,IF(NOT(P688),IF(L688&lt;=$L$1,HLOOKUP(M688,Ouderschapsverlof!$S$40:$W$43,3,FALSE),0),0))</f>
        <v>0</v>
      </c>
      <c r="T688" s="2">
        <f t="shared" si="229"/>
        <v>686</v>
      </c>
      <c r="U688">
        <f t="shared" si="218"/>
        <v>6</v>
      </c>
      <c r="V688" s="2">
        <f t="shared" si="219"/>
        <v>367</v>
      </c>
      <c r="W688" s="2">
        <f t="shared" si="220"/>
        <v>367</v>
      </c>
      <c r="X688" s="6" t="b">
        <f t="shared" si="221"/>
        <v>1</v>
      </c>
      <c r="Y688" s="6">
        <f>IF(OR(U688=6,U688=7),0,IF(NOT(X688),0,IF(T688&lt;=$T$1,HLOOKUP(U688,Ouderschapsverlof!$S$55:$W$57,3,FALSE),0)))</f>
        <v>0</v>
      </c>
      <c r="Z688" s="6">
        <f>IF(OR(U688=6,U688=7),0,IF(NOT(X688),IF(T688&lt;=$T$1,HLOOKUP(U688,Ouderschapsverlof!$S$55:$W$57,3,FALSE),0),0))</f>
        <v>0</v>
      </c>
      <c r="AB688" s="2">
        <f t="shared" si="230"/>
        <v>686</v>
      </c>
      <c r="AC688">
        <f t="shared" si="222"/>
        <v>6</v>
      </c>
      <c r="AD688" s="2">
        <f t="shared" si="223"/>
        <v>367</v>
      </c>
      <c r="AE688" s="2">
        <f t="shared" si="224"/>
        <v>367</v>
      </c>
      <c r="AF688" s="6" t="b">
        <f t="shared" si="225"/>
        <v>1</v>
      </c>
      <c r="AG688" s="6">
        <f>IF(OR(AC688=6,AC688=7),0,IF(NOT(AF688),0,IF(AB688&lt;=$AB$1,HLOOKUP(AC688,Ouderschapsverlof!$S$67:$W$69,3,FALSE),0)))</f>
        <v>0</v>
      </c>
      <c r="AH688" s="6">
        <f>IF(OR(AC688=6,AC688=7),0,IF(NOT(AF688),IF(AB688&lt;=$AB$1,HLOOKUP(AC688,Ouderschapsverlof!$S$67:$W$69,3,FALSE),0),0))</f>
        <v>0</v>
      </c>
    </row>
    <row r="689" spans="1:34" x14ac:dyDescent="0.3">
      <c r="A689" s="2">
        <f t="shared" si="226"/>
        <v>687</v>
      </c>
      <c r="B689">
        <f t="shared" si="227"/>
        <v>7</v>
      </c>
      <c r="C689" s="2">
        <f t="shared" si="210"/>
        <v>367</v>
      </c>
      <c r="D689" s="2">
        <f t="shared" si="211"/>
        <v>367</v>
      </c>
      <c r="E689" s="6" t="b">
        <f t="shared" si="212"/>
        <v>1</v>
      </c>
      <c r="F689" s="6">
        <f>IF(OR(B689=6,B689=7),0,IF(NOT(E689),0,IF(A689&lt;=$A$1,HLOOKUP(B689,Ouderschapsverlof!$S$28:$W$30,3,FALSE),0)))</f>
        <v>0</v>
      </c>
      <c r="G689" s="6">
        <f>IF(OR(B689=6,B689=7),0,IF(NOT(E689),IF(A689&lt;=$A$1,HLOOKUP(B689,Ouderschapsverlof!$S$28:$W$30,3,FALSE),0),0))</f>
        <v>0</v>
      </c>
      <c r="H689" s="7">
        <f t="shared" si="213"/>
        <v>0</v>
      </c>
      <c r="L689" s="2">
        <f t="shared" si="228"/>
        <v>687</v>
      </c>
      <c r="M689">
        <f t="shared" si="214"/>
        <v>7</v>
      </c>
      <c r="N689" s="2">
        <f t="shared" si="215"/>
        <v>367</v>
      </c>
      <c r="O689" s="2">
        <f t="shared" si="216"/>
        <v>367</v>
      </c>
      <c r="P689" s="6" t="b">
        <f t="shared" si="217"/>
        <v>1</v>
      </c>
      <c r="Q689" s="6">
        <f>IF(OR(M689=6,M689=7),0,IF(NOT(P689),0,IF(L689&lt;=$L$1,HLOOKUP(M689,Ouderschapsverlof!$S$40:$W$43,3,FALSE),0)))</f>
        <v>0</v>
      </c>
      <c r="R689" s="6">
        <f>IF(OR(M689=6,M689=7),0,IF(NOT(P689),IF(L689&lt;=$L$1,HLOOKUP(M689,Ouderschapsverlof!$S$40:$W$43,3,FALSE),0),0))</f>
        <v>0</v>
      </c>
      <c r="T689" s="2">
        <f t="shared" si="229"/>
        <v>687</v>
      </c>
      <c r="U689">
        <f t="shared" si="218"/>
        <v>7</v>
      </c>
      <c r="V689" s="2">
        <f t="shared" si="219"/>
        <v>367</v>
      </c>
      <c r="W689" s="2">
        <f t="shared" si="220"/>
        <v>367</v>
      </c>
      <c r="X689" s="6" t="b">
        <f t="shared" si="221"/>
        <v>1</v>
      </c>
      <c r="Y689" s="6">
        <f>IF(OR(U689=6,U689=7),0,IF(NOT(X689),0,IF(T689&lt;=$T$1,HLOOKUP(U689,Ouderschapsverlof!$S$55:$W$57,3,FALSE),0)))</f>
        <v>0</v>
      </c>
      <c r="Z689" s="6">
        <f>IF(OR(U689=6,U689=7),0,IF(NOT(X689),IF(T689&lt;=$T$1,HLOOKUP(U689,Ouderschapsverlof!$S$55:$W$57,3,FALSE),0),0))</f>
        <v>0</v>
      </c>
      <c r="AB689" s="2">
        <f t="shared" si="230"/>
        <v>687</v>
      </c>
      <c r="AC689">
        <f t="shared" si="222"/>
        <v>7</v>
      </c>
      <c r="AD689" s="2">
        <f t="shared" si="223"/>
        <v>367</v>
      </c>
      <c r="AE689" s="2">
        <f t="shared" si="224"/>
        <v>367</v>
      </c>
      <c r="AF689" s="6" t="b">
        <f t="shared" si="225"/>
        <v>1</v>
      </c>
      <c r="AG689" s="6">
        <f>IF(OR(AC689=6,AC689=7),0,IF(NOT(AF689),0,IF(AB689&lt;=$AB$1,HLOOKUP(AC689,Ouderschapsverlof!$S$67:$W$69,3,FALSE),0)))</f>
        <v>0</v>
      </c>
      <c r="AH689" s="6">
        <f>IF(OR(AC689=6,AC689=7),0,IF(NOT(AF689),IF(AB689&lt;=$AB$1,HLOOKUP(AC689,Ouderschapsverlof!$S$67:$W$69,3,FALSE),0),0))</f>
        <v>0</v>
      </c>
    </row>
    <row r="690" spans="1:34" x14ac:dyDescent="0.3">
      <c r="A690" s="2">
        <f t="shared" si="226"/>
        <v>688</v>
      </c>
      <c r="B690">
        <f t="shared" si="227"/>
        <v>1</v>
      </c>
      <c r="C690" s="2">
        <f t="shared" si="210"/>
        <v>367</v>
      </c>
      <c r="D690" s="2">
        <f t="shared" si="211"/>
        <v>367</v>
      </c>
      <c r="E690" s="6" t="b">
        <f t="shared" si="212"/>
        <v>1</v>
      </c>
      <c r="F690" s="6">
        <f>IF(OR(B690=6,B690=7),0,IF(NOT(E690),0,IF(A690&lt;=$A$1,HLOOKUP(B690,Ouderschapsverlof!$S$28:$W$30,3,FALSE),0)))</f>
        <v>0</v>
      </c>
      <c r="G690" s="6">
        <f>IF(OR(B690=6,B690=7),0,IF(NOT(E690),IF(A690&lt;=$A$1,HLOOKUP(B690,Ouderschapsverlof!$S$28:$W$30,3,FALSE),0),0))</f>
        <v>0</v>
      </c>
      <c r="H690" s="7">
        <f t="shared" si="213"/>
        <v>0</v>
      </c>
      <c r="L690" s="2">
        <f t="shared" si="228"/>
        <v>688</v>
      </c>
      <c r="M690">
        <f t="shared" si="214"/>
        <v>1</v>
      </c>
      <c r="N690" s="2">
        <f t="shared" si="215"/>
        <v>367</v>
      </c>
      <c r="O690" s="2">
        <f t="shared" si="216"/>
        <v>367</v>
      </c>
      <c r="P690" s="6" t="b">
        <f t="shared" si="217"/>
        <v>1</v>
      </c>
      <c r="Q690" s="6">
        <f>IF(OR(M690=6,M690=7),0,IF(NOT(P690),0,IF(L690&lt;=$L$1,HLOOKUP(M690,Ouderschapsverlof!$S$40:$W$43,3,FALSE),0)))</f>
        <v>0</v>
      </c>
      <c r="R690" s="6">
        <f>IF(OR(M690=6,M690=7),0,IF(NOT(P690),IF(L690&lt;=$L$1,HLOOKUP(M690,Ouderschapsverlof!$S$40:$W$43,3,FALSE),0),0))</f>
        <v>0</v>
      </c>
      <c r="T690" s="2">
        <f t="shared" si="229"/>
        <v>688</v>
      </c>
      <c r="U690">
        <f t="shared" si="218"/>
        <v>1</v>
      </c>
      <c r="V690" s="2">
        <f t="shared" si="219"/>
        <v>367</v>
      </c>
      <c r="W690" s="2">
        <f t="shared" si="220"/>
        <v>367</v>
      </c>
      <c r="X690" s="6" t="b">
        <f t="shared" si="221"/>
        <v>1</v>
      </c>
      <c r="Y690" s="6">
        <f>IF(OR(U690=6,U690=7),0,IF(NOT(X690),0,IF(T690&lt;=$T$1,HLOOKUP(U690,Ouderschapsverlof!$S$55:$W$57,3,FALSE),0)))</f>
        <v>0</v>
      </c>
      <c r="Z690" s="6">
        <f>IF(OR(U690=6,U690=7),0,IF(NOT(X690),IF(T690&lt;=$T$1,HLOOKUP(U690,Ouderschapsverlof!$S$55:$W$57,3,FALSE),0),0))</f>
        <v>0</v>
      </c>
      <c r="AB690" s="2">
        <f t="shared" si="230"/>
        <v>688</v>
      </c>
      <c r="AC690">
        <f t="shared" si="222"/>
        <v>1</v>
      </c>
      <c r="AD690" s="2">
        <f t="shared" si="223"/>
        <v>367</v>
      </c>
      <c r="AE690" s="2">
        <f t="shared" si="224"/>
        <v>367</v>
      </c>
      <c r="AF690" s="6" t="b">
        <f t="shared" si="225"/>
        <v>1</v>
      </c>
      <c r="AG690" s="6">
        <f>IF(OR(AC690=6,AC690=7),0,IF(NOT(AF690),0,IF(AB690&lt;=$AB$1,HLOOKUP(AC690,Ouderschapsverlof!$S$67:$W$69,3,FALSE),0)))</f>
        <v>0</v>
      </c>
      <c r="AH690" s="6">
        <f>IF(OR(AC690=6,AC690=7),0,IF(NOT(AF690),IF(AB690&lt;=$AB$1,HLOOKUP(AC690,Ouderschapsverlof!$S$67:$W$69,3,FALSE),0),0))</f>
        <v>0</v>
      </c>
    </row>
    <row r="691" spans="1:34" x14ac:dyDescent="0.3">
      <c r="A691" s="2">
        <f t="shared" si="226"/>
        <v>689</v>
      </c>
      <c r="B691">
        <f t="shared" si="227"/>
        <v>2</v>
      </c>
      <c r="C691" s="2">
        <f t="shared" si="210"/>
        <v>367</v>
      </c>
      <c r="D691" s="2">
        <f t="shared" si="211"/>
        <v>367</v>
      </c>
      <c r="E691" s="6" t="b">
        <f t="shared" si="212"/>
        <v>1</v>
      </c>
      <c r="F691" s="6">
        <f>IF(OR(B691=6,B691=7),0,IF(NOT(E691),0,IF(A691&lt;=$A$1,HLOOKUP(B691,Ouderschapsverlof!$S$28:$W$30,3,FALSE),0)))</f>
        <v>0</v>
      </c>
      <c r="G691" s="6">
        <f>IF(OR(B691=6,B691=7),0,IF(NOT(E691),IF(A691&lt;=$A$1,HLOOKUP(B691,Ouderschapsverlof!$S$28:$W$30,3,FALSE),0),0))</f>
        <v>0</v>
      </c>
      <c r="H691" s="7">
        <f t="shared" si="213"/>
        <v>0</v>
      </c>
      <c r="L691" s="2">
        <f t="shared" si="228"/>
        <v>689</v>
      </c>
      <c r="M691">
        <f t="shared" si="214"/>
        <v>2</v>
      </c>
      <c r="N691" s="2">
        <f t="shared" si="215"/>
        <v>367</v>
      </c>
      <c r="O691" s="2">
        <f t="shared" si="216"/>
        <v>367</v>
      </c>
      <c r="P691" s="6" t="b">
        <f t="shared" si="217"/>
        <v>1</v>
      </c>
      <c r="Q691" s="6">
        <f>IF(OR(M691=6,M691=7),0,IF(NOT(P691),0,IF(L691&lt;=$L$1,HLOOKUP(M691,Ouderschapsverlof!$S$40:$W$43,3,FALSE),0)))</f>
        <v>0</v>
      </c>
      <c r="R691" s="6">
        <f>IF(OR(M691=6,M691=7),0,IF(NOT(P691),IF(L691&lt;=$L$1,HLOOKUP(M691,Ouderschapsverlof!$S$40:$W$43,3,FALSE),0),0))</f>
        <v>0</v>
      </c>
      <c r="T691" s="2">
        <f t="shared" si="229"/>
        <v>689</v>
      </c>
      <c r="U691">
        <f t="shared" si="218"/>
        <v>2</v>
      </c>
      <c r="V691" s="2">
        <f t="shared" si="219"/>
        <v>367</v>
      </c>
      <c r="W691" s="2">
        <f t="shared" si="220"/>
        <v>367</v>
      </c>
      <c r="X691" s="6" t="b">
        <f t="shared" si="221"/>
        <v>1</v>
      </c>
      <c r="Y691" s="6">
        <f>IF(OR(U691=6,U691=7),0,IF(NOT(X691),0,IF(T691&lt;=$T$1,HLOOKUP(U691,Ouderschapsverlof!$S$55:$W$57,3,FALSE),0)))</f>
        <v>0</v>
      </c>
      <c r="Z691" s="6">
        <f>IF(OR(U691=6,U691=7),0,IF(NOT(X691),IF(T691&lt;=$T$1,HLOOKUP(U691,Ouderschapsverlof!$S$55:$W$57,3,FALSE),0),0))</f>
        <v>0</v>
      </c>
      <c r="AB691" s="2">
        <f t="shared" si="230"/>
        <v>689</v>
      </c>
      <c r="AC691">
        <f t="shared" si="222"/>
        <v>2</v>
      </c>
      <c r="AD691" s="2">
        <f t="shared" si="223"/>
        <v>367</v>
      </c>
      <c r="AE691" s="2">
        <f t="shared" si="224"/>
        <v>367</v>
      </c>
      <c r="AF691" s="6" t="b">
        <f t="shared" si="225"/>
        <v>1</v>
      </c>
      <c r="AG691" s="6">
        <f>IF(OR(AC691=6,AC691=7),0,IF(NOT(AF691),0,IF(AB691&lt;=$AB$1,HLOOKUP(AC691,Ouderschapsverlof!$S$67:$W$69,3,FALSE),0)))</f>
        <v>0</v>
      </c>
      <c r="AH691" s="6">
        <f>IF(OR(AC691=6,AC691=7),0,IF(NOT(AF691),IF(AB691&lt;=$AB$1,HLOOKUP(AC691,Ouderschapsverlof!$S$67:$W$69,3,FALSE),0),0))</f>
        <v>0</v>
      </c>
    </row>
    <row r="692" spans="1:34" x14ac:dyDescent="0.3">
      <c r="A692" s="2">
        <f t="shared" si="226"/>
        <v>690</v>
      </c>
      <c r="B692">
        <f t="shared" si="227"/>
        <v>3</v>
      </c>
      <c r="C692" s="2">
        <f t="shared" si="210"/>
        <v>367</v>
      </c>
      <c r="D692" s="2">
        <f t="shared" si="211"/>
        <v>367</v>
      </c>
      <c r="E692" s="6" t="b">
        <f t="shared" si="212"/>
        <v>1</v>
      </c>
      <c r="F692" s="6">
        <f>IF(OR(B692=6,B692=7),0,IF(NOT(E692),0,IF(A692&lt;=$A$1,HLOOKUP(B692,Ouderschapsverlof!$S$28:$W$30,3,FALSE),0)))</f>
        <v>0</v>
      </c>
      <c r="G692" s="6">
        <f>IF(OR(B692=6,B692=7),0,IF(NOT(E692),IF(A692&lt;=$A$1,HLOOKUP(B692,Ouderschapsverlof!$S$28:$W$30,3,FALSE),0),0))</f>
        <v>0</v>
      </c>
      <c r="H692" s="7">
        <f t="shared" si="213"/>
        <v>0</v>
      </c>
      <c r="L692" s="2">
        <f t="shared" si="228"/>
        <v>690</v>
      </c>
      <c r="M692">
        <f t="shared" si="214"/>
        <v>3</v>
      </c>
      <c r="N692" s="2">
        <f t="shared" si="215"/>
        <v>367</v>
      </c>
      <c r="O692" s="2">
        <f t="shared" si="216"/>
        <v>367</v>
      </c>
      <c r="P692" s="6" t="b">
        <f t="shared" si="217"/>
        <v>1</v>
      </c>
      <c r="Q692" s="6">
        <f>IF(OR(M692=6,M692=7),0,IF(NOT(P692),0,IF(L692&lt;=$L$1,HLOOKUP(M692,Ouderschapsverlof!$S$40:$W$43,3,FALSE),0)))</f>
        <v>0</v>
      </c>
      <c r="R692" s="6">
        <f>IF(OR(M692=6,M692=7),0,IF(NOT(P692),IF(L692&lt;=$L$1,HLOOKUP(M692,Ouderschapsverlof!$S$40:$W$43,3,FALSE),0),0))</f>
        <v>0</v>
      </c>
      <c r="T692" s="2">
        <f t="shared" si="229"/>
        <v>690</v>
      </c>
      <c r="U692">
        <f t="shared" si="218"/>
        <v>3</v>
      </c>
      <c r="V692" s="2">
        <f t="shared" si="219"/>
        <v>367</v>
      </c>
      <c r="W692" s="2">
        <f t="shared" si="220"/>
        <v>367</v>
      </c>
      <c r="X692" s="6" t="b">
        <f t="shared" si="221"/>
        <v>1</v>
      </c>
      <c r="Y692" s="6">
        <f>IF(OR(U692=6,U692=7),0,IF(NOT(X692),0,IF(T692&lt;=$T$1,HLOOKUP(U692,Ouderschapsverlof!$S$55:$W$57,3,FALSE),0)))</f>
        <v>0</v>
      </c>
      <c r="Z692" s="6">
        <f>IF(OR(U692=6,U692=7),0,IF(NOT(X692),IF(T692&lt;=$T$1,HLOOKUP(U692,Ouderschapsverlof!$S$55:$W$57,3,FALSE),0),0))</f>
        <v>0</v>
      </c>
      <c r="AB692" s="2">
        <f t="shared" si="230"/>
        <v>690</v>
      </c>
      <c r="AC692">
        <f t="shared" si="222"/>
        <v>3</v>
      </c>
      <c r="AD692" s="2">
        <f t="shared" si="223"/>
        <v>367</v>
      </c>
      <c r="AE692" s="2">
        <f t="shared" si="224"/>
        <v>367</v>
      </c>
      <c r="AF692" s="6" t="b">
        <f t="shared" si="225"/>
        <v>1</v>
      </c>
      <c r="AG692" s="6">
        <f>IF(OR(AC692=6,AC692=7),0,IF(NOT(AF692),0,IF(AB692&lt;=$AB$1,HLOOKUP(AC692,Ouderschapsverlof!$S$67:$W$69,3,FALSE),0)))</f>
        <v>0</v>
      </c>
      <c r="AH692" s="6">
        <f>IF(OR(AC692=6,AC692=7),0,IF(NOT(AF692),IF(AB692&lt;=$AB$1,HLOOKUP(AC692,Ouderschapsverlof!$S$67:$W$69,3,FALSE),0),0))</f>
        <v>0</v>
      </c>
    </row>
    <row r="693" spans="1:34" x14ac:dyDescent="0.3">
      <c r="A693" s="2">
        <f t="shared" si="226"/>
        <v>691</v>
      </c>
      <c r="B693">
        <f t="shared" si="227"/>
        <v>4</v>
      </c>
      <c r="C693" s="2">
        <f t="shared" si="210"/>
        <v>367</v>
      </c>
      <c r="D693" s="2">
        <f t="shared" si="211"/>
        <v>367</v>
      </c>
      <c r="E693" s="6" t="b">
        <f t="shared" si="212"/>
        <v>1</v>
      </c>
      <c r="F693" s="6">
        <f>IF(OR(B693=6,B693=7),0,IF(NOT(E693),0,IF(A693&lt;=$A$1,HLOOKUP(B693,Ouderschapsverlof!$S$28:$W$30,3,FALSE),0)))</f>
        <v>0</v>
      </c>
      <c r="G693" s="6">
        <f>IF(OR(B693=6,B693=7),0,IF(NOT(E693),IF(A693&lt;=$A$1,HLOOKUP(B693,Ouderschapsverlof!$S$28:$W$30,3,FALSE),0),0))</f>
        <v>0</v>
      </c>
      <c r="H693" s="7">
        <f t="shared" si="213"/>
        <v>0</v>
      </c>
      <c r="L693" s="2">
        <f t="shared" si="228"/>
        <v>691</v>
      </c>
      <c r="M693">
        <f t="shared" si="214"/>
        <v>4</v>
      </c>
      <c r="N693" s="2">
        <f t="shared" si="215"/>
        <v>367</v>
      </c>
      <c r="O693" s="2">
        <f t="shared" si="216"/>
        <v>367</v>
      </c>
      <c r="P693" s="6" t="b">
        <f t="shared" si="217"/>
        <v>1</v>
      </c>
      <c r="Q693" s="6">
        <f>IF(OR(M693=6,M693=7),0,IF(NOT(P693),0,IF(L693&lt;=$L$1,HLOOKUP(M693,Ouderschapsverlof!$S$40:$W$43,3,FALSE),0)))</f>
        <v>0</v>
      </c>
      <c r="R693" s="6">
        <f>IF(OR(M693=6,M693=7),0,IF(NOT(P693),IF(L693&lt;=$L$1,HLOOKUP(M693,Ouderschapsverlof!$S$40:$W$43,3,FALSE),0),0))</f>
        <v>0</v>
      </c>
      <c r="T693" s="2">
        <f t="shared" si="229"/>
        <v>691</v>
      </c>
      <c r="U693">
        <f t="shared" si="218"/>
        <v>4</v>
      </c>
      <c r="V693" s="2">
        <f t="shared" si="219"/>
        <v>367</v>
      </c>
      <c r="W693" s="2">
        <f t="shared" si="220"/>
        <v>367</v>
      </c>
      <c r="X693" s="6" t="b">
        <f t="shared" si="221"/>
        <v>1</v>
      </c>
      <c r="Y693" s="6">
        <f>IF(OR(U693=6,U693=7),0,IF(NOT(X693),0,IF(T693&lt;=$T$1,HLOOKUP(U693,Ouderschapsverlof!$S$55:$W$57,3,FALSE),0)))</f>
        <v>0</v>
      </c>
      <c r="Z693" s="6">
        <f>IF(OR(U693=6,U693=7),0,IF(NOT(X693),IF(T693&lt;=$T$1,HLOOKUP(U693,Ouderschapsverlof!$S$55:$W$57,3,FALSE),0),0))</f>
        <v>0</v>
      </c>
      <c r="AB693" s="2">
        <f t="shared" si="230"/>
        <v>691</v>
      </c>
      <c r="AC693">
        <f t="shared" si="222"/>
        <v>4</v>
      </c>
      <c r="AD693" s="2">
        <f t="shared" si="223"/>
        <v>367</v>
      </c>
      <c r="AE693" s="2">
        <f t="shared" si="224"/>
        <v>367</v>
      </c>
      <c r="AF693" s="6" t="b">
        <f t="shared" si="225"/>
        <v>1</v>
      </c>
      <c r="AG693" s="6">
        <f>IF(OR(AC693=6,AC693=7),0,IF(NOT(AF693),0,IF(AB693&lt;=$AB$1,HLOOKUP(AC693,Ouderschapsverlof!$S$67:$W$69,3,FALSE),0)))</f>
        <v>0</v>
      </c>
      <c r="AH693" s="6">
        <f>IF(OR(AC693=6,AC693=7),0,IF(NOT(AF693),IF(AB693&lt;=$AB$1,HLOOKUP(AC693,Ouderschapsverlof!$S$67:$W$69,3,FALSE),0),0))</f>
        <v>0</v>
      </c>
    </row>
    <row r="694" spans="1:34" x14ac:dyDescent="0.3">
      <c r="A694" s="2">
        <f t="shared" si="226"/>
        <v>692</v>
      </c>
      <c r="B694">
        <f t="shared" si="227"/>
        <v>5</v>
      </c>
      <c r="C694" s="2">
        <f t="shared" si="210"/>
        <v>367</v>
      </c>
      <c r="D694" s="2">
        <f t="shared" si="211"/>
        <v>367</v>
      </c>
      <c r="E694" s="6" t="b">
        <f t="shared" si="212"/>
        <v>1</v>
      </c>
      <c r="F694" s="6">
        <f>IF(OR(B694=6,B694=7),0,IF(NOT(E694),0,IF(A694&lt;=$A$1,HLOOKUP(B694,Ouderschapsverlof!$S$28:$W$30,3,FALSE),0)))</f>
        <v>0</v>
      </c>
      <c r="G694" s="6">
        <f>IF(OR(B694=6,B694=7),0,IF(NOT(E694),IF(A694&lt;=$A$1,HLOOKUP(B694,Ouderschapsverlof!$S$28:$W$30,3,FALSE),0),0))</f>
        <v>0</v>
      </c>
      <c r="H694" s="7">
        <f t="shared" si="213"/>
        <v>0</v>
      </c>
      <c r="L694" s="2">
        <f t="shared" si="228"/>
        <v>692</v>
      </c>
      <c r="M694">
        <f t="shared" si="214"/>
        <v>5</v>
      </c>
      <c r="N694" s="2">
        <f t="shared" si="215"/>
        <v>367</v>
      </c>
      <c r="O694" s="2">
        <f t="shared" si="216"/>
        <v>367</v>
      </c>
      <c r="P694" s="6" t="b">
        <f t="shared" si="217"/>
        <v>1</v>
      </c>
      <c r="Q694" s="6">
        <f>IF(OR(M694=6,M694=7),0,IF(NOT(P694),0,IF(L694&lt;=$L$1,HLOOKUP(M694,Ouderschapsverlof!$S$40:$W$43,3,FALSE),0)))</f>
        <v>0</v>
      </c>
      <c r="R694" s="6">
        <f>IF(OR(M694=6,M694=7),0,IF(NOT(P694),IF(L694&lt;=$L$1,HLOOKUP(M694,Ouderschapsverlof!$S$40:$W$43,3,FALSE),0),0))</f>
        <v>0</v>
      </c>
      <c r="T694" s="2">
        <f t="shared" si="229"/>
        <v>692</v>
      </c>
      <c r="U694">
        <f t="shared" si="218"/>
        <v>5</v>
      </c>
      <c r="V694" s="2">
        <f t="shared" si="219"/>
        <v>367</v>
      </c>
      <c r="W694" s="2">
        <f t="shared" si="220"/>
        <v>367</v>
      </c>
      <c r="X694" s="6" t="b">
        <f t="shared" si="221"/>
        <v>1</v>
      </c>
      <c r="Y694" s="6">
        <f>IF(OR(U694=6,U694=7),0,IF(NOT(X694),0,IF(T694&lt;=$T$1,HLOOKUP(U694,Ouderschapsverlof!$S$55:$W$57,3,FALSE),0)))</f>
        <v>0</v>
      </c>
      <c r="Z694" s="6">
        <f>IF(OR(U694=6,U694=7),0,IF(NOT(X694),IF(T694&lt;=$T$1,HLOOKUP(U694,Ouderschapsverlof!$S$55:$W$57,3,FALSE),0),0))</f>
        <v>0</v>
      </c>
      <c r="AB694" s="2">
        <f t="shared" si="230"/>
        <v>692</v>
      </c>
      <c r="AC694">
        <f t="shared" si="222"/>
        <v>5</v>
      </c>
      <c r="AD694" s="2">
        <f t="shared" si="223"/>
        <v>367</v>
      </c>
      <c r="AE694" s="2">
        <f t="shared" si="224"/>
        <v>367</v>
      </c>
      <c r="AF694" s="6" t="b">
        <f t="shared" si="225"/>
        <v>1</v>
      </c>
      <c r="AG694" s="6">
        <f>IF(OR(AC694=6,AC694=7),0,IF(NOT(AF694),0,IF(AB694&lt;=$AB$1,HLOOKUP(AC694,Ouderschapsverlof!$S$67:$W$69,3,FALSE),0)))</f>
        <v>0</v>
      </c>
      <c r="AH694" s="6">
        <f>IF(OR(AC694=6,AC694=7),0,IF(NOT(AF694),IF(AB694&lt;=$AB$1,HLOOKUP(AC694,Ouderschapsverlof!$S$67:$W$69,3,FALSE),0),0))</f>
        <v>0</v>
      </c>
    </row>
    <row r="695" spans="1:34" x14ac:dyDescent="0.3">
      <c r="A695" s="2">
        <f t="shared" si="226"/>
        <v>693</v>
      </c>
      <c r="B695">
        <f t="shared" si="227"/>
        <v>6</v>
      </c>
      <c r="C695" s="2">
        <f t="shared" si="210"/>
        <v>367</v>
      </c>
      <c r="D695" s="2">
        <f t="shared" si="211"/>
        <v>367</v>
      </c>
      <c r="E695" s="6" t="b">
        <f t="shared" si="212"/>
        <v>1</v>
      </c>
      <c r="F695" s="6">
        <f>IF(OR(B695=6,B695=7),0,IF(NOT(E695),0,IF(A695&lt;=$A$1,HLOOKUP(B695,Ouderschapsverlof!$S$28:$W$30,3,FALSE),0)))</f>
        <v>0</v>
      </c>
      <c r="G695" s="6">
        <f>IF(OR(B695=6,B695=7),0,IF(NOT(E695),IF(A695&lt;=$A$1,HLOOKUP(B695,Ouderschapsverlof!$S$28:$W$30,3,FALSE),0),0))</f>
        <v>0</v>
      </c>
      <c r="H695" s="7">
        <f t="shared" si="213"/>
        <v>0</v>
      </c>
      <c r="L695" s="2">
        <f t="shared" si="228"/>
        <v>693</v>
      </c>
      <c r="M695">
        <f t="shared" si="214"/>
        <v>6</v>
      </c>
      <c r="N695" s="2">
        <f t="shared" si="215"/>
        <v>367</v>
      </c>
      <c r="O695" s="2">
        <f t="shared" si="216"/>
        <v>367</v>
      </c>
      <c r="P695" s="6" t="b">
        <f t="shared" si="217"/>
        <v>1</v>
      </c>
      <c r="Q695" s="6">
        <f>IF(OR(M695=6,M695=7),0,IF(NOT(P695),0,IF(L695&lt;=$L$1,HLOOKUP(M695,Ouderschapsverlof!$S$40:$W$43,3,FALSE),0)))</f>
        <v>0</v>
      </c>
      <c r="R695" s="6">
        <f>IF(OR(M695=6,M695=7),0,IF(NOT(P695),IF(L695&lt;=$L$1,HLOOKUP(M695,Ouderschapsverlof!$S$40:$W$43,3,FALSE),0),0))</f>
        <v>0</v>
      </c>
      <c r="T695" s="2">
        <f t="shared" si="229"/>
        <v>693</v>
      </c>
      <c r="U695">
        <f t="shared" si="218"/>
        <v>6</v>
      </c>
      <c r="V695" s="2">
        <f t="shared" si="219"/>
        <v>367</v>
      </c>
      <c r="W695" s="2">
        <f t="shared" si="220"/>
        <v>367</v>
      </c>
      <c r="X695" s="6" t="b">
        <f t="shared" si="221"/>
        <v>1</v>
      </c>
      <c r="Y695" s="6">
        <f>IF(OR(U695=6,U695=7),0,IF(NOT(X695),0,IF(T695&lt;=$T$1,HLOOKUP(U695,Ouderschapsverlof!$S$55:$W$57,3,FALSE),0)))</f>
        <v>0</v>
      </c>
      <c r="Z695" s="6">
        <f>IF(OR(U695=6,U695=7),0,IF(NOT(X695),IF(T695&lt;=$T$1,HLOOKUP(U695,Ouderschapsverlof!$S$55:$W$57,3,FALSE),0),0))</f>
        <v>0</v>
      </c>
      <c r="AB695" s="2">
        <f t="shared" si="230"/>
        <v>693</v>
      </c>
      <c r="AC695">
        <f t="shared" si="222"/>
        <v>6</v>
      </c>
      <c r="AD695" s="2">
        <f t="shared" si="223"/>
        <v>367</v>
      </c>
      <c r="AE695" s="2">
        <f t="shared" si="224"/>
        <v>367</v>
      </c>
      <c r="AF695" s="6" t="b">
        <f t="shared" si="225"/>
        <v>1</v>
      </c>
      <c r="AG695" s="6">
        <f>IF(OR(AC695=6,AC695=7),0,IF(NOT(AF695),0,IF(AB695&lt;=$AB$1,HLOOKUP(AC695,Ouderschapsverlof!$S$67:$W$69,3,FALSE),0)))</f>
        <v>0</v>
      </c>
      <c r="AH695" s="6">
        <f>IF(OR(AC695=6,AC695=7),0,IF(NOT(AF695),IF(AB695&lt;=$AB$1,HLOOKUP(AC695,Ouderschapsverlof!$S$67:$W$69,3,FALSE),0),0))</f>
        <v>0</v>
      </c>
    </row>
    <row r="696" spans="1:34" x14ac:dyDescent="0.3">
      <c r="A696" s="2">
        <f t="shared" si="226"/>
        <v>694</v>
      </c>
      <c r="B696">
        <f t="shared" si="227"/>
        <v>7</v>
      </c>
      <c r="C696" s="2">
        <f t="shared" si="210"/>
        <v>367</v>
      </c>
      <c r="D696" s="2">
        <f t="shared" si="211"/>
        <v>367</v>
      </c>
      <c r="E696" s="6" t="b">
        <f t="shared" si="212"/>
        <v>1</v>
      </c>
      <c r="F696" s="6">
        <f>IF(OR(B696=6,B696=7),0,IF(NOT(E696),0,IF(A696&lt;=$A$1,HLOOKUP(B696,Ouderschapsverlof!$S$28:$W$30,3,FALSE),0)))</f>
        <v>0</v>
      </c>
      <c r="G696" s="6">
        <f>IF(OR(B696=6,B696=7),0,IF(NOT(E696),IF(A696&lt;=$A$1,HLOOKUP(B696,Ouderschapsverlof!$S$28:$W$30,3,FALSE),0),0))</f>
        <v>0</v>
      </c>
      <c r="H696" s="7">
        <f t="shared" si="213"/>
        <v>0</v>
      </c>
      <c r="L696" s="2">
        <f t="shared" si="228"/>
        <v>694</v>
      </c>
      <c r="M696">
        <f t="shared" si="214"/>
        <v>7</v>
      </c>
      <c r="N696" s="2">
        <f t="shared" si="215"/>
        <v>367</v>
      </c>
      <c r="O696" s="2">
        <f t="shared" si="216"/>
        <v>367</v>
      </c>
      <c r="P696" s="6" t="b">
        <f t="shared" si="217"/>
        <v>1</v>
      </c>
      <c r="Q696" s="6">
        <f>IF(OR(M696=6,M696=7),0,IF(NOT(P696),0,IF(L696&lt;=$L$1,HLOOKUP(M696,Ouderschapsverlof!$S$40:$W$43,3,FALSE),0)))</f>
        <v>0</v>
      </c>
      <c r="R696" s="6">
        <f>IF(OR(M696=6,M696=7),0,IF(NOT(P696),IF(L696&lt;=$L$1,HLOOKUP(M696,Ouderschapsverlof!$S$40:$W$43,3,FALSE),0),0))</f>
        <v>0</v>
      </c>
      <c r="T696" s="2">
        <f t="shared" si="229"/>
        <v>694</v>
      </c>
      <c r="U696">
        <f t="shared" si="218"/>
        <v>7</v>
      </c>
      <c r="V696" s="2">
        <f t="shared" si="219"/>
        <v>367</v>
      </c>
      <c r="W696" s="2">
        <f t="shared" si="220"/>
        <v>367</v>
      </c>
      <c r="X696" s="6" t="b">
        <f t="shared" si="221"/>
        <v>1</v>
      </c>
      <c r="Y696" s="6">
        <f>IF(OR(U696=6,U696=7),0,IF(NOT(X696),0,IF(T696&lt;=$T$1,HLOOKUP(U696,Ouderschapsverlof!$S$55:$W$57,3,FALSE),0)))</f>
        <v>0</v>
      </c>
      <c r="Z696" s="6">
        <f>IF(OR(U696=6,U696=7),0,IF(NOT(X696),IF(T696&lt;=$T$1,HLOOKUP(U696,Ouderschapsverlof!$S$55:$W$57,3,FALSE),0),0))</f>
        <v>0</v>
      </c>
      <c r="AB696" s="2">
        <f t="shared" si="230"/>
        <v>694</v>
      </c>
      <c r="AC696">
        <f t="shared" si="222"/>
        <v>7</v>
      </c>
      <c r="AD696" s="2">
        <f t="shared" si="223"/>
        <v>367</v>
      </c>
      <c r="AE696" s="2">
        <f t="shared" si="224"/>
        <v>367</v>
      </c>
      <c r="AF696" s="6" t="b">
        <f t="shared" si="225"/>
        <v>1</v>
      </c>
      <c r="AG696" s="6">
        <f>IF(OR(AC696=6,AC696=7),0,IF(NOT(AF696),0,IF(AB696&lt;=$AB$1,HLOOKUP(AC696,Ouderschapsverlof!$S$67:$W$69,3,FALSE),0)))</f>
        <v>0</v>
      </c>
      <c r="AH696" s="6">
        <f>IF(OR(AC696=6,AC696=7),0,IF(NOT(AF696),IF(AB696&lt;=$AB$1,HLOOKUP(AC696,Ouderschapsverlof!$S$67:$W$69,3,FALSE),0),0))</f>
        <v>0</v>
      </c>
    </row>
    <row r="697" spans="1:34" x14ac:dyDescent="0.3">
      <c r="A697" s="2">
        <f t="shared" si="226"/>
        <v>695</v>
      </c>
      <c r="B697">
        <f t="shared" si="227"/>
        <v>1</v>
      </c>
      <c r="C697" s="2">
        <f t="shared" si="210"/>
        <v>367</v>
      </c>
      <c r="D697" s="2">
        <f t="shared" si="211"/>
        <v>367</v>
      </c>
      <c r="E697" s="6" t="b">
        <f t="shared" si="212"/>
        <v>1</v>
      </c>
      <c r="F697" s="6">
        <f>IF(OR(B697=6,B697=7),0,IF(NOT(E697),0,IF(A697&lt;=$A$1,HLOOKUP(B697,Ouderschapsverlof!$S$28:$W$30,3,FALSE),0)))</f>
        <v>0</v>
      </c>
      <c r="G697" s="6">
        <f>IF(OR(B697=6,B697=7),0,IF(NOT(E697),IF(A697&lt;=$A$1,HLOOKUP(B697,Ouderschapsverlof!$S$28:$W$30,3,FALSE),0),0))</f>
        <v>0</v>
      </c>
      <c r="H697" s="7">
        <f t="shared" si="213"/>
        <v>0</v>
      </c>
      <c r="L697" s="2">
        <f t="shared" si="228"/>
        <v>695</v>
      </c>
      <c r="M697">
        <f t="shared" si="214"/>
        <v>1</v>
      </c>
      <c r="N697" s="2">
        <f t="shared" si="215"/>
        <v>367</v>
      </c>
      <c r="O697" s="2">
        <f t="shared" si="216"/>
        <v>367</v>
      </c>
      <c r="P697" s="6" t="b">
        <f t="shared" si="217"/>
        <v>1</v>
      </c>
      <c r="Q697" s="6">
        <f>IF(OR(M697=6,M697=7),0,IF(NOT(P697),0,IF(L697&lt;=$L$1,HLOOKUP(M697,Ouderschapsverlof!$S$40:$W$43,3,FALSE),0)))</f>
        <v>0</v>
      </c>
      <c r="R697" s="6">
        <f>IF(OR(M697=6,M697=7),0,IF(NOT(P697),IF(L697&lt;=$L$1,HLOOKUP(M697,Ouderschapsverlof!$S$40:$W$43,3,FALSE),0),0))</f>
        <v>0</v>
      </c>
      <c r="T697" s="2">
        <f t="shared" si="229"/>
        <v>695</v>
      </c>
      <c r="U697">
        <f t="shared" si="218"/>
        <v>1</v>
      </c>
      <c r="V697" s="2">
        <f t="shared" si="219"/>
        <v>367</v>
      </c>
      <c r="W697" s="2">
        <f t="shared" si="220"/>
        <v>367</v>
      </c>
      <c r="X697" s="6" t="b">
        <f t="shared" si="221"/>
        <v>1</v>
      </c>
      <c r="Y697" s="6">
        <f>IF(OR(U697=6,U697=7),0,IF(NOT(X697),0,IF(T697&lt;=$T$1,HLOOKUP(U697,Ouderschapsverlof!$S$55:$W$57,3,FALSE),0)))</f>
        <v>0</v>
      </c>
      <c r="Z697" s="6">
        <f>IF(OR(U697=6,U697=7),0,IF(NOT(X697),IF(T697&lt;=$T$1,HLOOKUP(U697,Ouderschapsverlof!$S$55:$W$57,3,FALSE),0),0))</f>
        <v>0</v>
      </c>
      <c r="AB697" s="2">
        <f t="shared" si="230"/>
        <v>695</v>
      </c>
      <c r="AC697">
        <f t="shared" si="222"/>
        <v>1</v>
      </c>
      <c r="AD697" s="2">
        <f t="shared" si="223"/>
        <v>367</v>
      </c>
      <c r="AE697" s="2">
        <f t="shared" si="224"/>
        <v>367</v>
      </c>
      <c r="AF697" s="6" t="b">
        <f t="shared" si="225"/>
        <v>1</v>
      </c>
      <c r="AG697" s="6">
        <f>IF(OR(AC697=6,AC697=7),0,IF(NOT(AF697),0,IF(AB697&lt;=$AB$1,HLOOKUP(AC697,Ouderschapsverlof!$S$67:$W$69,3,FALSE),0)))</f>
        <v>0</v>
      </c>
      <c r="AH697" s="6">
        <f>IF(OR(AC697=6,AC697=7),0,IF(NOT(AF697),IF(AB697&lt;=$AB$1,HLOOKUP(AC697,Ouderschapsverlof!$S$67:$W$69,3,FALSE),0),0))</f>
        <v>0</v>
      </c>
    </row>
    <row r="698" spans="1:34" x14ac:dyDescent="0.3">
      <c r="A698" s="2">
        <f t="shared" si="226"/>
        <v>696</v>
      </c>
      <c r="B698">
        <f t="shared" si="227"/>
        <v>2</v>
      </c>
      <c r="C698" s="2">
        <f t="shared" si="210"/>
        <v>367</v>
      </c>
      <c r="D698" s="2">
        <f t="shared" si="211"/>
        <v>367</v>
      </c>
      <c r="E698" s="6" t="b">
        <f t="shared" si="212"/>
        <v>1</v>
      </c>
      <c r="F698" s="6">
        <f>IF(OR(B698=6,B698=7),0,IF(NOT(E698),0,IF(A698&lt;=$A$1,HLOOKUP(B698,Ouderschapsverlof!$S$28:$W$30,3,FALSE),0)))</f>
        <v>0</v>
      </c>
      <c r="G698" s="6">
        <f>IF(OR(B698=6,B698=7),0,IF(NOT(E698),IF(A698&lt;=$A$1,HLOOKUP(B698,Ouderschapsverlof!$S$28:$W$30,3,FALSE),0),0))</f>
        <v>0</v>
      </c>
      <c r="H698" s="7">
        <f t="shared" si="213"/>
        <v>0</v>
      </c>
      <c r="L698" s="2">
        <f t="shared" si="228"/>
        <v>696</v>
      </c>
      <c r="M698">
        <f t="shared" si="214"/>
        <v>2</v>
      </c>
      <c r="N698" s="2">
        <f t="shared" si="215"/>
        <v>367</v>
      </c>
      <c r="O698" s="2">
        <f t="shared" si="216"/>
        <v>367</v>
      </c>
      <c r="P698" s="6" t="b">
        <f t="shared" si="217"/>
        <v>1</v>
      </c>
      <c r="Q698" s="6">
        <f>IF(OR(M698=6,M698=7),0,IF(NOT(P698),0,IF(L698&lt;=$L$1,HLOOKUP(M698,Ouderschapsverlof!$S$40:$W$43,3,FALSE),0)))</f>
        <v>0</v>
      </c>
      <c r="R698" s="6">
        <f>IF(OR(M698=6,M698=7),0,IF(NOT(P698),IF(L698&lt;=$L$1,HLOOKUP(M698,Ouderschapsverlof!$S$40:$W$43,3,FALSE),0),0))</f>
        <v>0</v>
      </c>
      <c r="T698" s="2">
        <f t="shared" si="229"/>
        <v>696</v>
      </c>
      <c r="U698">
        <f t="shared" si="218"/>
        <v>2</v>
      </c>
      <c r="V698" s="2">
        <f t="shared" si="219"/>
        <v>367</v>
      </c>
      <c r="W698" s="2">
        <f t="shared" si="220"/>
        <v>367</v>
      </c>
      <c r="X698" s="6" t="b">
        <f t="shared" si="221"/>
        <v>1</v>
      </c>
      <c r="Y698" s="6">
        <f>IF(OR(U698=6,U698=7),0,IF(NOT(X698),0,IF(T698&lt;=$T$1,HLOOKUP(U698,Ouderschapsverlof!$S$55:$W$57,3,FALSE),0)))</f>
        <v>0</v>
      </c>
      <c r="Z698" s="6">
        <f>IF(OR(U698=6,U698=7),0,IF(NOT(X698),IF(T698&lt;=$T$1,HLOOKUP(U698,Ouderschapsverlof!$S$55:$W$57,3,FALSE),0),0))</f>
        <v>0</v>
      </c>
      <c r="AB698" s="2">
        <f t="shared" si="230"/>
        <v>696</v>
      </c>
      <c r="AC698">
        <f t="shared" si="222"/>
        <v>2</v>
      </c>
      <c r="AD698" s="2">
        <f t="shared" si="223"/>
        <v>367</v>
      </c>
      <c r="AE698" s="2">
        <f t="shared" si="224"/>
        <v>367</v>
      </c>
      <c r="AF698" s="6" t="b">
        <f t="shared" si="225"/>
        <v>1</v>
      </c>
      <c r="AG698" s="6">
        <f>IF(OR(AC698=6,AC698=7),0,IF(NOT(AF698),0,IF(AB698&lt;=$AB$1,HLOOKUP(AC698,Ouderschapsverlof!$S$67:$W$69,3,FALSE),0)))</f>
        <v>0</v>
      </c>
      <c r="AH698" s="6">
        <f>IF(OR(AC698=6,AC698=7),0,IF(NOT(AF698),IF(AB698&lt;=$AB$1,HLOOKUP(AC698,Ouderschapsverlof!$S$67:$W$69,3,FALSE),0),0))</f>
        <v>0</v>
      </c>
    </row>
    <row r="699" spans="1:34" x14ac:dyDescent="0.3">
      <c r="A699" s="2">
        <f t="shared" si="226"/>
        <v>697</v>
      </c>
      <c r="B699">
        <f t="shared" si="227"/>
        <v>3</v>
      </c>
      <c r="C699" s="2">
        <f t="shared" si="210"/>
        <v>367</v>
      </c>
      <c r="D699" s="2">
        <f t="shared" si="211"/>
        <v>367</v>
      </c>
      <c r="E699" s="6" t="b">
        <f t="shared" si="212"/>
        <v>1</v>
      </c>
      <c r="F699" s="6">
        <f>IF(OR(B699=6,B699=7),0,IF(NOT(E699),0,IF(A699&lt;=$A$1,HLOOKUP(B699,Ouderschapsverlof!$S$28:$W$30,3,FALSE),0)))</f>
        <v>0</v>
      </c>
      <c r="G699" s="6">
        <f>IF(OR(B699=6,B699=7),0,IF(NOT(E699),IF(A699&lt;=$A$1,HLOOKUP(B699,Ouderschapsverlof!$S$28:$W$30,3,FALSE),0),0))</f>
        <v>0</v>
      </c>
      <c r="H699" s="7">
        <f t="shared" si="213"/>
        <v>0</v>
      </c>
      <c r="L699" s="2">
        <f t="shared" si="228"/>
        <v>697</v>
      </c>
      <c r="M699">
        <f t="shared" si="214"/>
        <v>3</v>
      </c>
      <c r="N699" s="2">
        <f t="shared" si="215"/>
        <v>367</v>
      </c>
      <c r="O699" s="2">
        <f t="shared" si="216"/>
        <v>367</v>
      </c>
      <c r="P699" s="6" t="b">
        <f t="shared" si="217"/>
        <v>1</v>
      </c>
      <c r="Q699" s="6">
        <f>IF(OR(M699=6,M699=7),0,IF(NOT(P699),0,IF(L699&lt;=$L$1,HLOOKUP(M699,Ouderschapsverlof!$S$40:$W$43,3,FALSE),0)))</f>
        <v>0</v>
      </c>
      <c r="R699" s="6">
        <f>IF(OR(M699=6,M699=7),0,IF(NOT(P699),IF(L699&lt;=$L$1,HLOOKUP(M699,Ouderschapsverlof!$S$40:$W$43,3,FALSE),0),0))</f>
        <v>0</v>
      </c>
      <c r="T699" s="2">
        <f t="shared" si="229"/>
        <v>697</v>
      </c>
      <c r="U699">
        <f t="shared" si="218"/>
        <v>3</v>
      </c>
      <c r="V699" s="2">
        <f t="shared" si="219"/>
        <v>367</v>
      </c>
      <c r="W699" s="2">
        <f t="shared" si="220"/>
        <v>367</v>
      </c>
      <c r="X699" s="6" t="b">
        <f t="shared" si="221"/>
        <v>1</v>
      </c>
      <c r="Y699" s="6">
        <f>IF(OR(U699=6,U699=7),0,IF(NOT(X699),0,IF(T699&lt;=$T$1,HLOOKUP(U699,Ouderschapsverlof!$S$55:$W$57,3,FALSE),0)))</f>
        <v>0</v>
      </c>
      <c r="Z699" s="6">
        <f>IF(OR(U699=6,U699=7),0,IF(NOT(X699),IF(T699&lt;=$T$1,HLOOKUP(U699,Ouderschapsverlof!$S$55:$W$57,3,FALSE),0),0))</f>
        <v>0</v>
      </c>
      <c r="AB699" s="2">
        <f t="shared" si="230"/>
        <v>697</v>
      </c>
      <c r="AC699">
        <f t="shared" si="222"/>
        <v>3</v>
      </c>
      <c r="AD699" s="2">
        <f t="shared" si="223"/>
        <v>367</v>
      </c>
      <c r="AE699" s="2">
        <f t="shared" si="224"/>
        <v>367</v>
      </c>
      <c r="AF699" s="6" t="b">
        <f t="shared" si="225"/>
        <v>1</v>
      </c>
      <c r="AG699" s="6">
        <f>IF(OR(AC699=6,AC699=7),0,IF(NOT(AF699),0,IF(AB699&lt;=$AB$1,HLOOKUP(AC699,Ouderschapsverlof!$S$67:$W$69,3,FALSE),0)))</f>
        <v>0</v>
      </c>
      <c r="AH699" s="6">
        <f>IF(OR(AC699=6,AC699=7),0,IF(NOT(AF699),IF(AB699&lt;=$AB$1,HLOOKUP(AC699,Ouderschapsverlof!$S$67:$W$69,3,FALSE),0),0))</f>
        <v>0</v>
      </c>
    </row>
    <row r="700" spans="1:34" x14ac:dyDescent="0.3">
      <c r="A700" s="2">
        <f t="shared" si="226"/>
        <v>698</v>
      </c>
      <c r="B700">
        <f t="shared" si="227"/>
        <v>4</v>
      </c>
      <c r="C700" s="2">
        <f t="shared" si="210"/>
        <v>367</v>
      </c>
      <c r="D700" s="2">
        <f t="shared" si="211"/>
        <v>367</v>
      </c>
      <c r="E700" s="6" t="b">
        <f t="shared" si="212"/>
        <v>1</v>
      </c>
      <c r="F700" s="6">
        <f>IF(OR(B700=6,B700=7),0,IF(NOT(E700),0,IF(A700&lt;=$A$1,HLOOKUP(B700,Ouderschapsverlof!$S$28:$W$30,3,FALSE),0)))</f>
        <v>0</v>
      </c>
      <c r="G700" s="6">
        <f>IF(OR(B700=6,B700=7),0,IF(NOT(E700),IF(A700&lt;=$A$1,HLOOKUP(B700,Ouderschapsverlof!$S$28:$W$30,3,FALSE),0),0))</f>
        <v>0</v>
      </c>
      <c r="H700" s="7">
        <f t="shared" si="213"/>
        <v>0</v>
      </c>
      <c r="L700" s="2">
        <f t="shared" si="228"/>
        <v>698</v>
      </c>
      <c r="M700">
        <f t="shared" si="214"/>
        <v>4</v>
      </c>
      <c r="N700" s="2">
        <f t="shared" si="215"/>
        <v>367</v>
      </c>
      <c r="O700" s="2">
        <f t="shared" si="216"/>
        <v>367</v>
      </c>
      <c r="P700" s="6" t="b">
        <f t="shared" si="217"/>
        <v>1</v>
      </c>
      <c r="Q700" s="6">
        <f>IF(OR(M700=6,M700=7),0,IF(NOT(P700),0,IF(L700&lt;=$L$1,HLOOKUP(M700,Ouderschapsverlof!$S$40:$W$43,3,FALSE),0)))</f>
        <v>0</v>
      </c>
      <c r="R700" s="6">
        <f>IF(OR(M700=6,M700=7),0,IF(NOT(P700),IF(L700&lt;=$L$1,HLOOKUP(M700,Ouderschapsverlof!$S$40:$W$43,3,FALSE),0),0))</f>
        <v>0</v>
      </c>
      <c r="T700" s="2">
        <f t="shared" si="229"/>
        <v>698</v>
      </c>
      <c r="U700">
        <f t="shared" si="218"/>
        <v>4</v>
      </c>
      <c r="V700" s="2">
        <f t="shared" si="219"/>
        <v>367</v>
      </c>
      <c r="W700" s="2">
        <f t="shared" si="220"/>
        <v>367</v>
      </c>
      <c r="X700" s="6" t="b">
        <f t="shared" si="221"/>
        <v>1</v>
      </c>
      <c r="Y700" s="6">
        <f>IF(OR(U700=6,U700=7),0,IF(NOT(X700),0,IF(T700&lt;=$T$1,HLOOKUP(U700,Ouderschapsverlof!$S$55:$W$57,3,FALSE),0)))</f>
        <v>0</v>
      </c>
      <c r="Z700" s="6">
        <f>IF(OR(U700=6,U700=7),0,IF(NOT(X700),IF(T700&lt;=$T$1,HLOOKUP(U700,Ouderschapsverlof!$S$55:$W$57,3,FALSE),0),0))</f>
        <v>0</v>
      </c>
      <c r="AB700" s="2">
        <f t="shared" si="230"/>
        <v>698</v>
      </c>
      <c r="AC700">
        <f t="shared" si="222"/>
        <v>4</v>
      </c>
      <c r="AD700" s="2">
        <f t="shared" si="223"/>
        <v>367</v>
      </c>
      <c r="AE700" s="2">
        <f t="shared" si="224"/>
        <v>367</v>
      </c>
      <c r="AF700" s="6" t="b">
        <f t="shared" si="225"/>
        <v>1</v>
      </c>
      <c r="AG700" s="6">
        <f>IF(OR(AC700=6,AC700=7),0,IF(NOT(AF700),0,IF(AB700&lt;=$AB$1,HLOOKUP(AC700,Ouderschapsverlof!$S$67:$W$69,3,FALSE),0)))</f>
        <v>0</v>
      </c>
      <c r="AH700" s="6">
        <f>IF(OR(AC700=6,AC700=7),0,IF(NOT(AF700),IF(AB700&lt;=$AB$1,HLOOKUP(AC700,Ouderschapsverlof!$S$67:$W$69,3,FALSE),0),0))</f>
        <v>0</v>
      </c>
    </row>
    <row r="701" spans="1:34" x14ac:dyDescent="0.3">
      <c r="A701" s="2">
        <f t="shared" si="226"/>
        <v>699</v>
      </c>
      <c r="B701">
        <f t="shared" si="227"/>
        <v>5</v>
      </c>
      <c r="C701" s="2">
        <f t="shared" si="210"/>
        <v>367</v>
      </c>
      <c r="D701" s="2">
        <f t="shared" si="211"/>
        <v>367</v>
      </c>
      <c r="E701" s="6" t="b">
        <f t="shared" si="212"/>
        <v>1</v>
      </c>
      <c r="F701" s="6">
        <f>IF(OR(B701=6,B701=7),0,IF(NOT(E701),0,IF(A701&lt;=$A$1,HLOOKUP(B701,Ouderschapsverlof!$S$28:$W$30,3,FALSE),0)))</f>
        <v>0</v>
      </c>
      <c r="G701" s="6">
        <f>IF(OR(B701=6,B701=7),0,IF(NOT(E701),IF(A701&lt;=$A$1,HLOOKUP(B701,Ouderschapsverlof!$S$28:$W$30,3,FALSE),0),0))</f>
        <v>0</v>
      </c>
      <c r="H701" s="7">
        <f t="shared" si="213"/>
        <v>0</v>
      </c>
      <c r="L701" s="2">
        <f t="shared" si="228"/>
        <v>699</v>
      </c>
      <c r="M701">
        <f t="shared" si="214"/>
        <v>5</v>
      </c>
      <c r="N701" s="2">
        <f t="shared" si="215"/>
        <v>367</v>
      </c>
      <c r="O701" s="2">
        <f t="shared" si="216"/>
        <v>367</v>
      </c>
      <c r="P701" s="6" t="b">
        <f t="shared" si="217"/>
        <v>1</v>
      </c>
      <c r="Q701" s="6">
        <f>IF(OR(M701=6,M701=7),0,IF(NOT(P701),0,IF(L701&lt;=$L$1,HLOOKUP(M701,Ouderschapsverlof!$S$40:$W$43,3,FALSE),0)))</f>
        <v>0</v>
      </c>
      <c r="R701" s="6">
        <f>IF(OR(M701=6,M701=7),0,IF(NOT(P701),IF(L701&lt;=$L$1,HLOOKUP(M701,Ouderschapsverlof!$S$40:$W$43,3,FALSE),0),0))</f>
        <v>0</v>
      </c>
      <c r="T701" s="2">
        <f t="shared" si="229"/>
        <v>699</v>
      </c>
      <c r="U701">
        <f t="shared" si="218"/>
        <v>5</v>
      </c>
      <c r="V701" s="2">
        <f t="shared" si="219"/>
        <v>367</v>
      </c>
      <c r="W701" s="2">
        <f t="shared" si="220"/>
        <v>367</v>
      </c>
      <c r="X701" s="6" t="b">
        <f t="shared" si="221"/>
        <v>1</v>
      </c>
      <c r="Y701" s="6">
        <f>IF(OR(U701=6,U701=7),0,IF(NOT(X701),0,IF(T701&lt;=$T$1,HLOOKUP(U701,Ouderschapsverlof!$S$55:$W$57,3,FALSE),0)))</f>
        <v>0</v>
      </c>
      <c r="Z701" s="6">
        <f>IF(OR(U701=6,U701=7),0,IF(NOT(X701),IF(T701&lt;=$T$1,HLOOKUP(U701,Ouderschapsverlof!$S$55:$W$57,3,FALSE),0),0))</f>
        <v>0</v>
      </c>
      <c r="AB701" s="2">
        <f t="shared" si="230"/>
        <v>699</v>
      </c>
      <c r="AC701">
        <f t="shared" si="222"/>
        <v>5</v>
      </c>
      <c r="AD701" s="2">
        <f t="shared" si="223"/>
        <v>367</v>
      </c>
      <c r="AE701" s="2">
        <f t="shared" si="224"/>
        <v>367</v>
      </c>
      <c r="AF701" s="6" t="b">
        <f t="shared" si="225"/>
        <v>1</v>
      </c>
      <c r="AG701" s="6">
        <f>IF(OR(AC701=6,AC701=7),0,IF(NOT(AF701),0,IF(AB701&lt;=$AB$1,HLOOKUP(AC701,Ouderschapsverlof!$S$67:$W$69,3,FALSE),0)))</f>
        <v>0</v>
      </c>
      <c r="AH701" s="6">
        <f>IF(OR(AC701=6,AC701=7),0,IF(NOT(AF701),IF(AB701&lt;=$AB$1,HLOOKUP(AC701,Ouderschapsverlof!$S$67:$W$69,3,FALSE),0),0))</f>
        <v>0</v>
      </c>
    </row>
    <row r="702" spans="1:34" x14ac:dyDescent="0.3">
      <c r="A702" s="2">
        <f t="shared" si="226"/>
        <v>700</v>
      </c>
      <c r="B702">
        <f t="shared" si="227"/>
        <v>6</v>
      </c>
      <c r="C702" s="2">
        <f t="shared" si="210"/>
        <v>367</v>
      </c>
      <c r="D702" s="2">
        <f t="shared" si="211"/>
        <v>367</v>
      </c>
      <c r="E702" s="6" t="b">
        <f t="shared" si="212"/>
        <v>1</v>
      </c>
      <c r="F702" s="6">
        <f>IF(OR(B702=6,B702=7),0,IF(NOT(E702),0,IF(A702&lt;=$A$1,HLOOKUP(B702,Ouderschapsverlof!$S$28:$W$30,3,FALSE),0)))</f>
        <v>0</v>
      </c>
      <c r="G702" s="6">
        <f>IF(OR(B702=6,B702=7),0,IF(NOT(E702),IF(A702&lt;=$A$1,HLOOKUP(B702,Ouderschapsverlof!$S$28:$W$30,3,FALSE),0),0))</f>
        <v>0</v>
      </c>
      <c r="H702" s="7">
        <f t="shared" si="213"/>
        <v>0</v>
      </c>
      <c r="L702" s="2">
        <f t="shared" si="228"/>
        <v>700</v>
      </c>
      <c r="M702">
        <f t="shared" si="214"/>
        <v>6</v>
      </c>
      <c r="N702" s="2">
        <f t="shared" si="215"/>
        <v>367</v>
      </c>
      <c r="O702" s="2">
        <f t="shared" si="216"/>
        <v>367</v>
      </c>
      <c r="P702" s="6" t="b">
        <f t="shared" si="217"/>
        <v>1</v>
      </c>
      <c r="Q702" s="6">
        <f>IF(OR(M702=6,M702=7),0,IF(NOT(P702),0,IF(L702&lt;=$L$1,HLOOKUP(M702,Ouderschapsverlof!$S$40:$W$43,3,FALSE),0)))</f>
        <v>0</v>
      </c>
      <c r="R702" s="6">
        <f>IF(OR(M702=6,M702=7),0,IF(NOT(P702),IF(L702&lt;=$L$1,HLOOKUP(M702,Ouderschapsverlof!$S$40:$W$43,3,FALSE),0),0))</f>
        <v>0</v>
      </c>
      <c r="T702" s="2">
        <f t="shared" si="229"/>
        <v>700</v>
      </c>
      <c r="U702">
        <f t="shared" si="218"/>
        <v>6</v>
      </c>
      <c r="V702" s="2">
        <f t="shared" si="219"/>
        <v>367</v>
      </c>
      <c r="W702" s="2">
        <f t="shared" si="220"/>
        <v>367</v>
      </c>
      <c r="X702" s="6" t="b">
        <f t="shared" si="221"/>
        <v>1</v>
      </c>
      <c r="Y702" s="6">
        <f>IF(OR(U702=6,U702=7),0,IF(NOT(X702),0,IF(T702&lt;=$T$1,HLOOKUP(U702,Ouderschapsverlof!$S$55:$W$57,3,FALSE),0)))</f>
        <v>0</v>
      </c>
      <c r="Z702" s="6">
        <f>IF(OR(U702=6,U702=7),0,IF(NOT(X702),IF(T702&lt;=$T$1,HLOOKUP(U702,Ouderschapsverlof!$S$55:$W$57,3,FALSE),0),0))</f>
        <v>0</v>
      </c>
      <c r="AB702" s="2">
        <f t="shared" si="230"/>
        <v>700</v>
      </c>
      <c r="AC702">
        <f t="shared" si="222"/>
        <v>6</v>
      </c>
      <c r="AD702" s="2">
        <f t="shared" si="223"/>
        <v>367</v>
      </c>
      <c r="AE702" s="2">
        <f t="shared" si="224"/>
        <v>367</v>
      </c>
      <c r="AF702" s="6" t="b">
        <f t="shared" si="225"/>
        <v>1</v>
      </c>
      <c r="AG702" s="6">
        <f>IF(OR(AC702=6,AC702=7),0,IF(NOT(AF702),0,IF(AB702&lt;=$AB$1,HLOOKUP(AC702,Ouderschapsverlof!$S$67:$W$69,3,FALSE),0)))</f>
        <v>0</v>
      </c>
      <c r="AH702" s="6">
        <f>IF(OR(AC702=6,AC702=7),0,IF(NOT(AF702),IF(AB702&lt;=$AB$1,HLOOKUP(AC702,Ouderschapsverlof!$S$67:$W$69,3,FALSE),0),0))</f>
        <v>0</v>
      </c>
    </row>
    <row r="703" spans="1:34" x14ac:dyDescent="0.3">
      <c r="A703" s="2">
        <f t="shared" si="226"/>
        <v>701</v>
      </c>
      <c r="B703">
        <f t="shared" si="227"/>
        <v>7</v>
      </c>
      <c r="C703" s="2">
        <f t="shared" si="210"/>
        <v>367</v>
      </c>
      <c r="D703" s="2">
        <f t="shared" si="211"/>
        <v>367</v>
      </c>
      <c r="E703" s="6" t="b">
        <f t="shared" si="212"/>
        <v>1</v>
      </c>
      <c r="F703" s="6">
        <f>IF(OR(B703=6,B703=7),0,IF(NOT(E703),0,IF(A703&lt;=$A$1,HLOOKUP(B703,Ouderschapsverlof!$S$28:$W$30,3,FALSE),0)))</f>
        <v>0</v>
      </c>
      <c r="G703" s="6">
        <f>IF(OR(B703=6,B703=7),0,IF(NOT(E703),IF(A703&lt;=$A$1,HLOOKUP(B703,Ouderschapsverlof!$S$28:$W$30,3,FALSE),0),0))</f>
        <v>0</v>
      </c>
      <c r="H703" s="7">
        <f t="shared" si="213"/>
        <v>0</v>
      </c>
      <c r="L703" s="2">
        <f t="shared" si="228"/>
        <v>701</v>
      </c>
      <c r="M703">
        <f t="shared" si="214"/>
        <v>7</v>
      </c>
      <c r="N703" s="2">
        <f t="shared" si="215"/>
        <v>367</v>
      </c>
      <c r="O703" s="2">
        <f t="shared" si="216"/>
        <v>367</v>
      </c>
      <c r="P703" s="6" t="b">
        <f t="shared" si="217"/>
        <v>1</v>
      </c>
      <c r="Q703" s="6">
        <f>IF(OR(M703=6,M703=7),0,IF(NOT(P703),0,IF(L703&lt;=$L$1,HLOOKUP(M703,Ouderschapsverlof!$S$40:$W$43,3,FALSE),0)))</f>
        <v>0</v>
      </c>
      <c r="R703" s="6">
        <f>IF(OR(M703=6,M703=7),0,IF(NOT(P703),IF(L703&lt;=$L$1,HLOOKUP(M703,Ouderschapsverlof!$S$40:$W$43,3,FALSE),0),0))</f>
        <v>0</v>
      </c>
      <c r="T703" s="2">
        <f t="shared" si="229"/>
        <v>701</v>
      </c>
      <c r="U703">
        <f t="shared" si="218"/>
        <v>7</v>
      </c>
      <c r="V703" s="2">
        <f t="shared" si="219"/>
        <v>367</v>
      </c>
      <c r="W703" s="2">
        <f t="shared" si="220"/>
        <v>367</v>
      </c>
      <c r="X703" s="6" t="b">
        <f t="shared" si="221"/>
        <v>1</v>
      </c>
      <c r="Y703" s="6">
        <f>IF(OR(U703=6,U703=7),0,IF(NOT(X703),0,IF(T703&lt;=$T$1,HLOOKUP(U703,Ouderschapsverlof!$S$55:$W$57,3,FALSE),0)))</f>
        <v>0</v>
      </c>
      <c r="Z703" s="6">
        <f>IF(OR(U703=6,U703=7),0,IF(NOT(X703),IF(T703&lt;=$T$1,HLOOKUP(U703,Ouderschapsverlof!$S$55:$W$57,3,FALSE),0),0))</f>
        <v>0</v>
      </c>
      <c r="AB703" s="2">
        <f t="shared" si="230"/>
        <v>701</v>
      </c>
      <c r="AC703">
        <f t="shared" si="222"/>
        <v>7</v>
      </c>
      <c r="AD703" s="2">
        <f t="shared" si="223"/>
        <v>367</v>
      </c>
      <c r="AE703" s="2">
        <f t="shared" si="224"/>
        <v>367</v>
      </c>
      <c r="AF703" s="6" t="b">
        <f t="shared" si="225"/>
        <v>1</v>
      </c>
      <c r="AG703" s="6">
        <f>IF(OR(AC703=6,AC703=7),0,IF(NOT(AF703),0,IF(AB703&lt;=$AB$1,HLOOKUP(AC703,Ouderschapsverlof!$S$67:$W$69,3,FALSE),0)))</f>
        <v>0</v>
      </c>
      <c r="AH703" s="6">
        <f>IF(OR(AC703=6,AC703=7),0,IF(NOT(AF703),IF(AB703&lt;=$AB$1,HLOOKUP(AC703,Ouderschapsverlof!$S$67:$W$69,3,FALSE),0),0))</f>
        <v>0</v>
      </c>
    </row>
    <row r="704" spans="1:34" x14ac:dyDescent="0.3">
      <c r="A704" s="2">
        <f t="shared" si="226"/>
        <v>702</v>
      </c>
      <c r="B704">
        <f t="shared" si="227"/>
        <v>1</v>
      </c>
      <c r="C704" s="2">
        <f t="shared" si="210"/>
        <v>367</v>
      </c>
      <c r="D704" s="2">
        <f t="shared" si="211"/>
        <v>367</v>
      </c>
      <c r="E704" s="6" t="b">
        <f t="shared" si="212"/>
        <v>1</v>
      </c>
      <c r="F704" s="6">
        <f>IF(OR(B704=6,B704=7),0,IF(NOT(E704),0,IF(A704&lt;=$A$1,HLOOKUP(B704,Ouderschapsverlof!$S$28:$W$30,3,FALSE),0)))</f>
        <v>0</v>
      </c>
      <c r="G704" s="6">
        <f>IF(OR(B704=6,B704=7),0,IF(NOT(E704),IF(A704&lt;=$A$1,HLOOKUP(B704,Ouderschapsverlof!$S$28:$W$30,3,FALSE),0),0))</f>
        <v>0</v>
      </c>
      <c r="H704" s="7">
        <f t="shared" si="213"/>
        <v>0</v>
      </c>
      <c r="L704" s="2">
        <f t="shared" si="228"/>
        <v>702</v>
      </c>
      <c r="M704">
        <f t="shared" si="214"/>
        <v>1</v>
      </c>
      <c r="N704" s="2">
        <f t="shared" si="215"/>
        <v>367</v>
      </c>
      <c r="O704" s="2">
        <f t="shared" si="216"/>
        <v>367</v>
      </c>
      <c r="P704" s="6" t="b">
        <f t="shared" si="217"/>
        <v>1</v>
      </c>
      <c r="Q704" s="6">
        <f>IF(OR(M704=6,M704=7),0,IF(NOT(P704),0,IF(L704&lt;=$L$1,HLOOKUP(M704,Ouderschapsverlof!$S$40:$W$43,3,FALSE),0)))</f>
        <v>0</v>
      </c>
      <c r="R704" s="6">
        <f>IF(OR(M704=6,M704=7),0,IF(NOT(P704),IF(L704&lt;=$L$1,HLOOKUP(M704,Ouderschapsverlof!$S$40:$W$43,3,FALSE),0),0))</f>
        <v>0</v>
      </c>
      <c r="T704" s="2">
        <f t="shared" si="229"/>
        <v>702</v>
      </c>
      <c r="U704">
        <f t="shared" si="218"/>
        <v>1</v>
      </c>
      <c r="V704" s="2">
        <f t="shared" si="219"/>
        <v>367</v>
      </c>
      <c r="W704" s="2">
        <f t="shared" si="220"/>
        <v>367</v>
      </c>
      <c r="X704" s="6" t="b">
        <f t="shared" si="221"/>
        <v>1</v>
      </c>
      <c r="Y704" s="6">
        <f>IF(OR(U704=6,U704=7),0,IF(NOT(X704),0,IF(T704&lt;=$T$1,HLOOKUP(U704,Ouderschapsverlof!$S$55:$W$57,3,FALSE),0)))</f>
        <v>0</v>
      </c>
      <c r="Z704" s="6">
        <f>IF(OR(U704=6,U704=7),0,IF(NOT(X704),IF(T704&lt;=$T$1,HLOOKUP(U704,Ouderschapsverlof!$S$55:$W$57,3,FALSE),0),0))</f>
        <v>0</v>
      </c>
      <c r="AB704" s="2">
        <f t="shared" si="230"/>
        <v>702</v>
      </c>
      <c r="AC704">
        <f t="shared" si="222"/>
        <v>1</v>
      </c>
      <c r="AD704" s="2">
        <f t="shared" si="223"/>
        <v>367</v>
      </c>
      <c r="AE704" s="2">
        <f t="shared" si="224"/>
        <v>367</v>
      </c>
      <c r="AF704" s="6" t="b">
        <f t="shared" si="225"/>
        <v>1</v>
      </c>
      <c r="AG704" s="6">
        <f>IF(OR(AC704=6,AC704=7),0,IF(NOT(AF704),0,IF(AB704&lt;=$AB$1,HLOOKUP(AC704,Ouderschapsverlof!$S$67:$W$69,3,FALSE),0)))</f>
        <v>0</v>
      </c>
      <c r="AH704" s="6">
        <f>IF(OR(AC704=6,AC704=7),0,IF(NOT(AF704),IF(AB704&lt;=$AB$1,HLOOKUP(AC704,Ouderschapsverlof!$S$67:$W$69,3,FALSE),0),0))</f>
        <v>0</v>
      </c>
    </row>
    <row r="705" spans="1:34" x14ac:dyDescent="0.3">
      <c r="A705" s="2">
        <f t="shared" si="226"/>
        <v>703</v>
      </c>
      <c r="B705">
        <f t="shared" si="227"/>
        <v>2</v>
      </c>
      <c r="C705" s="2">
        <f t="shared" si="210"/>
        <v>367</v>
      </c>
      <c r="D705" s="2">
        <f t="shared" si="211"/>
        <v>367</v>
      </c>
      <c r="E705" s="6" t="b">
        <f t="shared" si="212"/>
        <v>1</v>
      </c>
      <c r="F705" s="6">
        <f>IF(OR(B705=6,B705=7),0,IF(NOT(E705),0,IF(A705&lt;=$A$1,HLOOKUP(B705,Ouderschapsverlof!$S$28:$W$30,3,FALSE),0)))</f>
        <v>0</v>
      </c>
      <c r="G705" s="6">
        <f>IF(OR(B705=6,B705=7),0,IF(NOT(E705),IF(A705&lt;=$A$1,HLOOKUP(B705,Ouderschapsverlof!$S$28:$W$30,3,FALSE),0),0))</f>
        <v>0</v>
      </c>
      <c r="H705" s="7">
        <f t="shared" si="213"/>
        <v>0</v>
      </c>
      <c r="L705" s="2">
        <f t="shared" si="228"/>
        <v>703</v>
      </c>
      <c r="M705">
        <f t="shared" si="214"/>
        <v>2</v>
      </c>
      <c r="N705" s="2">
        <f t="shared" si="215"/>
        <v>367</v>
      </c>
      <c r="O705" s="2">
        <f t="shared" si="216"/>
        <v>367</v>
      </c>
      <c r="P705" s="6" t="b">
        <f t="shared" si="217"/>
        <v>1</v>
      </c>
      <c r="Q705" s="6">
        <f>IF(OR(M705=6,M705=7),0,IF(NOT(P705),0,IF(L705&lt;=$L$1,HLOOKUP(M705,Ouderschapsverlof!$S$40:$W$43,3,FALSE),0)))</f>
        <v>0</v>
      </c>
      <c r="R705" s="6">
        <f>IF(OR(M705=6,M705=7),0,IF(NOT(P705),IF(L705&lt;=$L$1,HLOOKUP(M705,Ouderschapsverlof!$S$40:$W$43,3,FALSE),0),0))</f>
        <v>0</v>
      </c>
      <c r="T705" s="2">
        <f t="shared" si="229"/>
        <v>703</v>
      </c>
      <c r="U705">
        <f t="shared" si="218"/>
        <v>2</v>
      </c>
      <c r="V705" s="2">
        <f t="shared" si="219"/>
        <v>367</v>
      </c>
      <c r="W705" s="2">
        <f t="shared" si="220"/>
        <v>367</v>
      </c>
      <c r="X705" s="6" t="b">
        <f t="shared" si="221"/>
        <v>1</v>
      </c>
      <c r="Y705" s="6">
        <f>IF(OR(U705=6,U705=7),0,IF(NOT(X705),0,IF(T705&lt;=$T$1,HLOOKUP(U705,Ouderschapsverlof!$S$55:$W$57,3,FALSE),0)))</f>
        <v>0</v>
      </c>
      <c r="Z705" s="6">
        <f>IF(OR(U705=6,U705=7),0,IF(NOT(X705),IF(T705&lt;=$T$1,HLOOKUP(U705,Ouderschapsverlof!$S$55:$W$57,3,FALSE),0),0))</f>
        <v>0</v>
      </c>
      <c r="AB705" s="2">
        <f t="shared" si="230"/>
        <v>703</v>
      </c>
      <c r="AC705">
        <f t="shared" si="222"/>
        <v>2</v>
      </c>
      <c r="AD705" s="2">
        <f t="shared" si="223"/>
        <v>367</v>
      </c>
      <c r="AE705" s="2">
        <f t="shared" si="224"/>
        <v>367</v>
      </c>
      <c r="AF705" s="6" t="b">
        <f t="shared" si="225"/>
        <v>1</v>
      </c>
      <c r="AG705" s="6">
        <f>IF(OR(AC705=6,AC705=7),0,IF(NOT(AF705),0,IF(AB705&lt;=$AB$1,HLOOKUP(AC705,Ouderschapsverlof!$S$67:$W$69,3,FALSE),0)))</f>
        <v>0</v>
      </c>
      <c r="AH705" s="6">
        <f>IF(OR(AC705=6,AC705=7),0,IF(NOT(AF705),IF(AB705&lt;=$AB$1,HLOOKUP(AC705,Ouderschapsverlof!$S$67:$W$69,3,FALSE),0),0))</f>
        <v>0</v>
      </c>
    </row>
    <row r="706" spans="1:34" x14ac:dyDescent="0.3">
      <c r="A706" s="2">
        <f t="shared" si="226"/>
        <v>704</v>
      </c>
      <c r="B706">
        <f t="shared" si="227"/>
        <v>3</v>
      </c>
      <c r="C706" s="2">
        <f t="shared" si="210"/>
        <v>367</v>
      </c>
      <c r="D706" s="2">
        <f t="shared" si="211"/>
        <v>367</v>
      </c>
      <c r="E706" s="6" t="b">
        <f t="shared" si="212"/>
        <v>1</v>
      </c>
      <c r="F706" s="6">
        <f>IF(OR(B706=6,B706=7),0,IF(NOT(E706),0,IF(A706&lt;=$A$1,HLOOKUP(B706,Ouderschapsverlof!$S$28:$W$30,3,FALSE),0)))</f>
        <v>0</v>
      </c>
      <c r="G706" s="6">
        <f>IF(OR(B706=6,B706=7),0,IF(NOT(E706),IF(A706&lt;=$A$1,HLOOKUP(B706,Ouderschapsverlof!$S$28:$W$30,3,FALSE),0),0))</f>
        <v>0</v>
      </c>
      <c r="H706" s="7">
        <f t="shared" si="213"/>
        <v>0</v>
      </c>
      <c r="L706" s="2">
        <f t="shared" si="228"/>
        <v>704</v>
      </c>
      <c r="M706">
        <f t="shared" si="214"/>
        <v>3</v>
      </c>
      <c r="N706" s="2">
        <f t="shared" si="215"/>
        <v>367</v>
      </c>
      <c r="O706" s="2">
        <f t="shared" si="216"/>
        <v>367</v>
      </c>
      <c r="P706" s="6" t="b">
        <f t="shared" si="217"/>
        <v>1</v>
      </c>
      <c r="Q706" s="6">
        <f>IF(OR(M706=6,M706=7),0,IF(NOT(P706),0,IF(L706&lt;=$L$1,HLOOKUP(M706,Ouderschapsverlof!$S$40:$W$43,3,FALSE),0)))</f>
        <v>0</v>
      </c>
      <c r="R706" s="6">
        <f>IF(OR(M706=6,M706=7),0,IF(NOT(P706),IF(L706&lt;=$L$1,HLOOKUP(M706,Ouderschapsverlof!$S$40:$W$43,3,FALSE),0),0))</f>
        <v>0</v>
      </c>
      <c r="T706" s="2">
        <f t="shared" si="229"/>
        <v>704</v>
      </c>
      <c r="U706">
        <f t="shared" si="218"/>
        <v>3</v>
      </c>
      <c r="V706" s="2">
        <f t="shared" si="219"/>
        <v>367</v>
      </c>
      <c r="W706" s="2">
        <f t="shared" si="220"/>
        <v>367</v>
      </c>
      <c r="X706" s="6" t="b">
        <f t="shared" si="221"/>
        <v>1</v>
      </c>
      <c r="Y706" s="6">
        <f>IF(OR(U706=6,U706=7),0,IF(NOT(X706),0,IF(T706&lt;=$T$1,HLOOKUP(U706,Ouderschapsverlof!$S$55:$W$57,3,FALSE),0)))</f>
        <v>0</v>
      </c>
      <c r="Z706" s="6">
        <f>IF(OR(U706=6,U706=7),0,IF(NOT(X706),IF(T706&lt;=$T$1,HLOOKUP(U706,Ouderschapsverlof!$S$55:$W$57,3,FALSE),0),0))</f>
        <v>0</v>
      </c>
      <c r="AB706" s="2">
        <f t="shared" si="230"/>
        <v>704</v>
      </c>
      <c r="AC706">
        <f t="shared" si="222"/>
        <v>3</v>
      </c>
      <c r="AD706" s="2">
        <f t="shared" si="223"/>
        <v>367</v>
      </c>
      <c r="AE706" s="2">
        <f t="shared" si="224"/>
        <v>367</v>
      </c>
      <c r="AF706" s="6" t="b">
        <f t="shared" si="225"/>
        <v>1</v>
      </c>
      <c r="AG706" s="6">
        <f>IF(OR(AC706=6,AC706=7),0,IF(NOT(AF706),0,IF(AB706&lt;=$AB$1,HLOOKUP(AC706,Ouderschapsverlof!$S$67:$W$69,3,FALSE),0)))</f>
        <v>0</v>
      </c>
      <c r="AH706" s="6">
        <f>IF(OR(AC706=6,AC706=7),0,IF(NOT(AF706),IF(AB706&lt;=$AB$1,HLOOKUP(AC706,Ouderschapsverlof!$S$67:$W$69,3,FALSE),0),0))</f>
        <v>0</v>
      </c>
    </row>
    <row r="707" spans="1:34" x14ac:dyDescent="0.3">
      <c r="A707" s="2">
        <f t="shared" si="226"/>
        <v>705</v>
      </c>
      <c r="B707">
        <f t="shared" si="227"/>
        <v>4</v>
      </c>
      <c r="C707" s="2">
        <f t="shared" ref="C707:C733" si="231">VLOOKUP(A707,$I$1:$I$61,1)</f>
        <v>367</v>
      </c>
      <c r="D707" s="2">
        <f t="shared" ref="D707:D733" si="232">VLOOKUP(A707,$I$1:$J$61,2)</f>
        <v>367</v>
      </c>
      <c r="E707" s="6" t="b">
        <f t="shared" ref="E707:E733" si="233">IF(AND(A707&gt;=C707,A707&lt;=D707),FALSE,TRUE)</f>
        <v>1</v>
      </c>
      <c r="F707" s="6">
        <f>IF(OR(B707=6,B707=7),0,IF(NOT(E707),0,IF(A707&lt;=$A$1,HLOOKUP(B707,Ouderschapsverlof!$S$28:$W$30,3,FALSE),0)))</f>
        <v>0</v>
      </c>
      <c r="G707" s="6">
        <f>IF(OR(B707=6,B707=7),0,IF(NOT(E707),IF(A707&lt;=$A$1,HLOOKUP(B707,Ouderschapsverlof!$S$28:$W$30,3,FALSE),0),0))</f>
        <v>0</v>
      </c>
      <c r="H707" s="7">
        <f t="shared" ref="H707:H733" si="234">IF(ISNUMBER(I707),IF(J707&lt;J706,1,0),0)</f>
        <v>0</v>
      </c>
      <c r="L707" s="2">
        <f t="shared" si="228"/>
        <v>705</v>
      </c>
      <c r="M707">
        <f t="shared" ref="M707:M733" si="235">WEEKDAY(L707,2)</f>
        <v>4</v>
      </c>
      <c r="N707" s="2">
        <f t="shared" ref="N707:N733" si="236">VLOOKUP(L707,$I$1:$I$61,1)</f>
        <v>367</v>
      </c>
      <c r="O707" s="2">
        <f t="shared" ref="O707:O733" si="237">VLOOKUP(L707,$I$1:$J$61,2)</f>
        <v>367</v>
      </c>
      <c r="P707" s="6" t="b">
        <f t="shared" ref="P707:P733" si="238">IF(AND(L707&gt;=N707,L707&lt;=O707),FALSE,TRUE)</f>
        <v>1</v>
      </c>
      <c r="Q707" s="6">
        <f>IF(OR(M707=6,M707=7),0,IF(NOT(P707),0,IF(L707&lt;=$L$1,HLOOKUP(M707,Ouderschapsverlof!$S$40:$W$43,3,FALSE),0)))</f>
        <v>0</v>
      </c>
      <c r="R707" s="6">
        <f>IF(OR(M707=6,M707=7),0,IF(NOT(P707),IF(L707&lt;=$L$1,HLOOKUP(M707,Ouderschapsverlof!$S$40:$W$43,3,FALSE),0),0))</f>
        <v>0</v>
      </c>
      <c r="T707" s="2">
        <f t="shared" si="229"/>
        <v>705</v>
      </c>
      <c r="U707">
        <f t="shared" ref="U707:U733" si="239">WEEKDAY(T707,2)</f>
        <v>4</v>
      </c>
      <c r="V707" s="2">
        <f t="shared" ref="V707:V733" si="240">VLOOKUP(T707,$I$1:$I$61,1)</f>
        <v>367</v>
      </c>
      <c r="W707" s="2">
        <f t="shared" ref="W707:W733" si="241">VLOOKUP(T707,$I$1:$J$61,2)</f>
        <v>367</v>
      </c>
      <c r="X707" s="6" t="b">
        <f t="shared" ref="X707:X733" si="242">IF(AND(T707&gt;=V707,T707&lt;=W707),FALSE,TRUE)</f>
        <v>1</v>
      </c>
      <c r="Y707" s="6">
        <f>IF(OR(U707=6,U707=7),0,IF(NOT(X707),0,IF(T707&lt;=$T$1,HLOOKUP(U707,Ouderschapsverlof!$S$55:$W$57,3,FALSE),0)))</f>
        <v>0</v>
      </c>
      <c r="Z707" s="6">
        <f>IF(OR(U707=6,U707=7),0,IF(NOT(X707),IF(T707&lt;=$T$1,HLOOKUP(U707,Ouderschapsverlof!$S$55:$W$57,3,FALSE),0),0))</f>
        <v>0</v>
      </c>
      <c r="AB707" s="2">
        <f t="shared" si="230"/>
        <v>705</v>
      </c>
      <c r="AC707">
        <f t="shared" ref="AC707:AC733" si="243">WEEKDAY(AB707,2)</f>
        <v>4</v>
      </c>
      <c r="AD707" s="2">
        <f t="shared" ref="AD707:AD733" si="244">VLOOKUP(AB707,$I$1:$I$61,1)</f>
        <v>367</v>
      </c>
      <c r="AE707" s="2">
        <f t="shared" ref="AE707:AE733" si="245">VLOOKUP(AB707,$I$1:$J$61,2)</f>
        <v>367</v>
      </c>
      <c r="AF707" s="6" t="b">
        <f t="shared" ref="AF707:AF733" si="246">IF(AND(AB707&gt;=AD707,AB707&lt;=AE707),FALSE,TRUE)</f>
        <v>1</v>
      </c>
      <c r="AG707" s="6">
        <f>IF(OR(AC707=6,AC707=7),0,IF(NOT(AF707),0,IF(AB707&lt;=$AB$1,HLOOKUP(AC707,Ouderschapsverlof!$S$67:$W$69,3,FALSE),0)))</f>
        <v>0</v>
      </c>
      <c r="AH707" s="6">
        <f>IF(OR(AC707=6,AC707=7),0,IF(NOT(AF707),IF(AB707&lt;=$AB$1,HLOOKUP(AC707,Ouderschapsverlof!$S$67:$W$69,3,FALSE),0),0))</f>
        <v>0</v>
      </c>
    </row>
    <row r="708" spans="1:34" x14ac:dyDescent="0.3">
      <c r="A708" s="2">
        <f t="shared" ref="A708:A733" si="247">A707+1</f>
        <v>706</v>
      </c>
      <c r="B708">
        <f t="shared" ref="B708:B733" si="248">WEEKDAY(A708,2)</f>
        <v>5</v>
      </c>
      <c r="C708" s="2">
        <f t="shared" si="231"/>
        <v>367</v>
      </c>
      <c r="D708" s="2">
        <f t="shared" si="232"/>
        <v>367</v>
      </c>
      <c r="E708" s="6" t="b">
        <f t="shared" si="233"/>
        <v>1</v>
      </c>
      <c r="F708" s="6">
        <f>IF(OR(B708=6,B708=7),0,IF(NOT(E708),0,IF(A708&lt;=$A$1,HLOOKUP(B708,Ouderschapsverlof!$S$28:$W$30,3,FALSE),0)))</f>
        <v>0</v>
      </c>
      <c r="G708" s="6">
        <f>IF(OR(B708=6,B708=7),0,IF(NOT(E708),IF(A708&lt;=$A$1,HLOOKUP(B708,Ouderschapsverlof!$S$28:$W$30,3,FALSE),0),0))</f>
        <v>0</v>
      </c>
      <c r="H708" s="7">
        <f t="shared" si="234"/>
        <v>0</v>
      </c>
      <c r="L708" s="2">
        <f t="shared" ref="L708:L733" si="249">L707+1</f>
        <v>706</v>
      </c>
      <c r="M708">
        <f t="shared" si="235"/>
        <v>5</v>
      </c>
      <c r="N708" s="2">
        <f t="shared" si="236"/>
        <v>367</v>
      </c>
      <c r="O708" s="2">
        <f t="shared" si="237"/>
        <v>367</v>
      </c>
      <c r="P708" s="6" t="b">
        <f t="shared" si="238"/>
        <v>1</v>
      </c>
      <c r="Q708" s="6">
        <f>IF(OR(M708=6,M708=7),0,IF(NOT(P708),0,IF(L708&lt;=$L$1,HLOOKUP(M708,Ouderschapsverlof!$S$40:$W$43,3,FALSE),0)))</f>
        <v>0</v>
      </c>
      <c r="R708" s="6">
        <f>IF(OR(M708=6,M708=7),0,IF(NOT(P708),IF(L708&lt;=$L$1,HLOOKUP(M708,Ouderschapsverlof!$S$40:$W$43,3,FALSE),0),0))</f>
        <v>0</v>
      </c>
      <c r="T708" s="2">
        <f t="shared" ref="T708:T733" si="250">+T707+1</f>
        <v>706</v>
      </c>
      <c r="U708">
        <f t="shared" si="239"/>
        <v>5</v>
      </c>
      <c r="V708" s="2">
        <f t="shared" si="240"/>
        <v>367</v>
      </c>
      <c r="W708" s="2">
        <f t="shared" si="241"/>
        <v>367</v>
      </c>
      <c r="X708" s="6" t="b">
        <f t="shared" si="242"/>
        <v>1</v>
      </c>
      <c r="Y708" s="6">
        <f>IF(OR(U708=6,U708=7),0,IF(NOT(X708),0,IF(T708&lt;=$T$1,HLOOKUP(U708,Ouderschapsverlof!$S$55:$W$57,3,FALSE),0)))</f>
        <v>0</v>
      </c>
      <c r="Z708" s="6">
        <f>IF(OR(U708=6,U708=7),0,IF(NOT(X708),IF(T708&lt;=$T$1,HLOOKUP(U708,Ouderschapsverlof!$S$55:$W$57,3,FALSE),0),0))</f>
        <v>0</v>
      </c>
      <c r="AB708" s="2">
        <f t="shared" ref="AB708:AB733" si="251">+AB707+1</f>
        <v>706</v>
      </c>
      <c r="AC708">
        <f t="shared" si="243"/>
        <v>5</v>
      </c>
      <c r="AD708" s="2">
        <f t="shared" si="244"/>
        <v>367</v>
      </c>
      <c r="AE708" s="2">
        <f t="shared" si="245"/>
        <v>367</v>
      </c>
      <c r="AF708" s="6" t="b">
        <f t="shared" si="246"/>
        <v>1</v>
      </c>
      <c r="AG708" s="6">
        <f>IF(OR(AC708=6,AC708=7),0,IF(NOT(AF708),0,IF(AB708&lt;=$AB$1,HLOOKUP(AC708,Ouderschapsverlof!$S$67:$W$69,3,FALSE),0)))</f>
        <v>0</v>
      </c>
      <c r="AH708" s="6">
        <f>IF(OR(AC708=6,AC708=7),0,IF(NOT(AF708),IF(AB708&lt;=$AB$1,HLOOKUP(AC708,Ouderschapsverlof!$S$67:$W$69,3,FALSE),0),0))</f>
        <v>0</v>
      </c>
    </row>
    <row r="709" spans="1:34" x14ac:dyDescent="0.3">
      <c r="A709" s="2">
        <f t="shared" si="247"/>
        <v>707</v>
      </c>
      <c r="B709">
        <f t="shared" si="248"/>
        <v>6</v>
      </c>
      <c r="C709" s="2">
        <f t="shared" si="231"/>
        <v>367</v>
      </c>
      <c r="D709" s="2">
        <f t="shared" si="232"/>
        <v>367</v>
      </c>
      <c r="E709" s="6" t="b">
        <f t="shared" si="233"/>
        <v>1</v>
      </c>
      <c r="F709" s="6">
        <f>IF(OR(B709=6,B709=7),0,IF(NOT(E709),0,IF(A709&lt;=$A$1,HLOOKUP(B709,Ouderschapsverlof!$S$28:$W$30,3,FALSE),0)))</f>
        <v>0</v>
      </c>
      <c r="G709" s="6">
        <f>IF(OR(B709=6,B709=7),0,IF(NOT(E709),IF(A709&lt;=$A$1,HLOOKUP(B709,Ouderschapsverlof!$S$28:$W$30,3,FALSE),0),0))</f>
        <v>0</v>
      </c>
      <c r="H709" s="7">
        <f t="shared" si="234"/>
        <v>0</v>
      </c>
      <c r="L709" s="2">
        <f t="shared" si="249"/>
        <v>707</v>
      </c>
      <c r="M709">
        <f t="shared" si="235"/>
        <v>6</v>
      </c>
      <c r="N709" s="2">
        <f t="shared" si="236"/>
        <v>367</v>
      </c>
      <c r="O709" s="2">
        <f t="shared" si="237"/>
        <v>367</v>
      </c>
      <c r="P709" s="6" t="b">
        <f t="shared" si="238"/>
        <v>1</v>
      </c>
      <c r="Q709" s="6">
        <f>IF(OR(M709=6,M709=7),0,IF(NOT(P709),0,IF(L709&lt;=$L$1,HLOOKUP(M709,Ouderschapsverlof!$S$40:$W$43,3,FALSE),0)))</f>
        <v>0</v>
      </c>
      <c r="R709" s="6">
        <f>IF(OR(M709=6,M709=7),0,IF(NOT(P709),IF(L709&lt;=$L$1,HLOOKUP(M709,Ouderschapsverlof!$S$40:$W$43,3,FALSE),0),0))</f>
        <v>0</v>
      </c>
      <c r="T709" s="2">
        <f t="shared" si="250"/>
        <v>707</v>
      </c>
      <c r="U709">
        <f t="shared" si="239"/>
        <v>6</v>
      </c>
      <c r="V709" s="2">
        <f t="shared" si="240"/>
        <v>367</v>
      </c>
      <c r="W709" s="2">
        <f t="shared" si="241"/>
        <v>367</v>
      </c>
      <c r="X709" s="6" t="b">
        <f t="shared" si="242"/>
        <v>1</v>
      </c>
      <c r="Y709" s="6">
        <f>IF(OR(U709=6,U709=7),0,IF(NOT(X709),0,IF(T709&lt;=$T$1,HLOOKUP(U709,Ouderschapsverlof!$S$55:$W$57,3,FALSE),0)))</f>
        <v>0</v>
      </c>
      <c r="Z709" s="6">
        <f>IF(OR(U709=6,U709=7),0,IF(NOT(X709),IF(T709&lt;=$T$1,HLOOKUP(U709,Ouderschapsverlof!$S$55:$W$57,3,FALSE),0),0))</f>
        <v>0</v>
      </c>
      <c r="AB709" s="2">
        <f t="shared" si="251"/>
        <v>707</v>
      </c>
      <c r="AC709">
        <f t="shared" si="243"/>
        <v>6</v>
      </c>
      <c r="AD709" s="2">
        <f t="shared" si="244"/>
        <v>367</v>
      </c>
      <c r="AE709" s="2">
        <f t="shared" si="245"/>
        <v>367</v>
      </c>
      <c r="AF709" s="6" t="b">
        <f t="shared" si="246"/>
        <v>1</v>
      </c>
      <c r="AG709" s="6">
        <f>IF(OR(AC709=6,AC709=7),0,IF(NOT(AF709),0,IF(AB709&lt;=$AB$1,HLOOKUP(AC709,Ouderschapsverlof!$S$67:$W$69,3,FALSE),0)))</f>
        <v>0</v>
      </c>
      <c r="AH709" s="6">
        <f>IF(OR(AC709=6,AC709=7),0,IF(NOT(AF709),IF(AB709&lt;=$AB$1,HLOOKUP(AC709,Ouderschapsverlof!$S$67:$W$69,3,FALSE),0),0))</f>
        <v>0</v>
      </c>
    </row>
    <row r="710" spans="1:34" x14ac:dyDescent="0.3">
      <c r="A710" s="2">
        <f t="shared" si="247"/>
        <v>708</v>
      </c>
      <c r="B710">
        <f t="shared" si="248"/>
        <v>7</v>
      </c>
      <c r="C710" s="2">
        <f t="shared" si="231"/>
        <v>367</v>
      </c>
      <c r="D710" s="2">
        <f t="shared" si="232"/>
        <v>367</v>
      </c>
      <c r="E710" s="6" t="b">
        <f t="shared" si="233"/>
        <v>1</v>
      </c>
      <c r="F710" s="6">
        <f>IF(OR(B710=6,B710=7),0,IF(NOT(E710),0,IF(A710&lt;=$A$1,HLOOKUP(B710,Ouderschapsverlof!$S$28:$W$30,3,FALSE),0)))</f>
        <v>0</v>
      </c>
      <c r="G710" s="6">
        <f>IF(OR(B710=6,B710=7),0,IF(NOT(E710),IF(A710&lt;=$A$1,HLOOKUP(B710,Ouderschapsverlof!$S$28:$W$30,3,FALSE),0),0))</f>
        <v>0</v>
      </c>
      <c r="H710" s="7">
        <f t="shared" si="234"/>
        <v>0</v>
      </c>
      <c r="L710" s="2">
        <f t="shared" si="249"/>
        <v>708</v>
      </c>
      <c r="M710">
        <f t="shared" si="235"/>
        <v>7</v>
      </c>
      <c r="N710" s="2">
        <f t="shared" si="236"/>
        <v>367</v>
      </c>
      <c r="O710" s="2">
        <f t="shared" si="237"/>
        <v>367</v>
      </c>
      <c r="P710" s="6" t="b">
        <f t="shared" si="238"/>
        <v>1</v>
      </c>
      <c r="Q710" s="6">
        <f>IF(OR(M710=6,M710=7),0,IF(NOT(P710),0,IF(L710&lt;=$L$1,HLOOKUP(M710,Ouderschapsverlof!$S$40:$W$43,3,FALSE),0)))</f>
        <v>0</v>
      </c>
      <c r="R710" s="6">
        <f>IF(OR(M710=6,M710=7),0,IF(NOT(P710),IF(L710&lt;=$L$1,HLOOKUP(M710,Ouderschapsverlof!$S$40:$W$43,3,FALSE),0),0))</f>
        <v>0</v>
      </c>
      <c r="T710" s="2">
        <f t="shared" si="250"/>
        <v>708</v>
      </c>
      <c r="U710">
        <f t="shared" si="239"/>
        <v>7</v>
      </c>
      <c r="V710" s="2">
        <f t="shared" si="240"/>
        <v>367</v>
      </c>
      <c r="W710" s="2">
        <f t="shared" si="241"/>
        <v>367</v>
      </c>
      <c r="X710" s="6" t="b">
        <f t="shared" si="242"/>
        <v>1</v>
      </c>
      <c r="Y710" s="6">
        <f>IF(OR(U710=6,U710=7),0,IF(NOT(X710),0,IF(T710&lt;=$T$1,HLOOKUP(U710,Ouderschapsverlof!$S$55:$W$57,3,FALSE),0)))</f>
        <v>0</v>
      </c>
      <c r="Z710" s="6">
        <f>IF(OR(U710=6,U710=7),0,IF(NOT(X710),IF(T710&lt;=$T$1,HLOOKUP(U710,Ouderschapsverlof!$S$55:$W$57,3,FALSE),0),0))</f>
        <v>0</v>
      </c>
      <c r="AB710" s="2">
        <f t="shared" si="251"/>
        <v>708</v>
      </c>
      <c r="AC710">
        <f t="shared" si="243"/>
        <v>7</v>
      </c>
      <c r="AD710" s="2">
        <f t="shared" si="244"/>
        <v>367</v>
      </c>
      <c r="AE710" s="2">
        <f t="shared" si="245"/>
        <v>367</v>
      </c>
      <c r="AF710" s="6" t="b">
        <f t="shared" si="246"/>
        <v>1</v>
      </c>
      <c r="AG710" s="6">
        <f>IF(OR(AC710=6,AC710=7),0,IF(NOT(AF710),0,IF(AB710&lt;=$AB$1,HLOOKUP(AC710,Ouderschapsverlof!$S$67:$W$69,3,FALSE),0)))</f>
        <v>0</v>
      </c>
      <c r="AH710" s="6">
        <f>IF(OR(AC710=6,AC710=7),0,IF(NOT(AF710),IF(AB710&lt;=$AB$1,HLOOKUP(AC710,Ouderschapsverlof!$S$67:$W$69,3,FALSE),0),0))</f>
        <v>0</v>
      </c>
    </row>
    <row r="711" spans="1:34" x14ac:dyDescent="0.3">
      <c r="A711" s="2">
        <f t="shared" si="247"/>
        <v>709</v>
      </c>
      <c r="B711">
        <f t="shared" si="248"/>
        <v>1</v>
      </c>
      <c r="C711" s="2">
        <f t="shared" si="231"/>
        <v>367</v>
      </c>
      <c r="D711" s="2">
        <f t="shared" si="232"/>
        <v>367</v>
      </c>
      <c r="E711" s="6" t="b">
        <f t="shared" si="233"/>
        <v>1</v>
      </c>
      <c r="F711" s="6">
        <f>IF(OR(B711=6,B711=7),0,IF(NOT(E711),0,IF(A711&lt;=$A$1,HLOOKUP(B711,Ouderschapsverlof!$S$28:$W$30,3,FALSE),0)))</f>
        <v>0</v>
      </c>
      <c r="G711" s="6">
        <f>IF(OR(B711=6,B711=7),0,IF(NOT(E711),IF(A711&lt;=$A$1,HLOOKUP(B711,Ouderschapsverlof!$S$28:$W$30,3,FALSE),0),0))</f>
        <v>0</v>
      </c>
      <c r="H711" s="7">
        <f t="shared" si="234"/>
        <v>0</v>
      </c>
      <c r="L711" s="2">
        <f t="shared" si="249"/>
        <v>709</v>
      </c>
      <c r="M711">
        <f t="shared" si="235"/>
        <v>1</v>
      </c>
      <c r="N711" s="2">
        <f t="shared" si="236"/>
        <v>367</v>
      </c>
      <c r="O711" s="2">
        <f t="shared" si="237"/>
        <v>367</v>
      </c>
      <c r="P711" s="6" t="b">
        <f t="shared" si="238"/>
        <v>1</v>
      </c>
      <c r="Q711" s="6">
        <f>IF(OR(M711=6,M711=7),0,IF(NOT(P711),0,IF(L711&lt;=$L$1,HLOOKUP(M711,Ouderschapsverlof!$S$40:$W$43,3,FALSE),0)))</f>
        <v>0</v>
      </c>
      <c r="R711" s="6">
        <f>IF(OR(M711=6,M711=7),0,IF(NOT(P711),IF(L711&lt;=$L$1,HLOOKUP(M711,Ouderschapsverlof!$S$40:$W$43,3,FALSE),0),0))</f>
        <v>0</v>
      </c>
      <c r="T711" s="2">
        <f t="shared" si="250"/>
        <v>709</v>
      </c>
      <c r="U711">
        <f t="shared" si="239"/>
        <v>1</v>
      </c>
      <c r="V711" s="2">
        <f t="shared" si="240"/>
        <v>367</v>
      </c>
      <c r="W711" s="2">
        <f t="shared" si="241"/>
        <v>367</v>
      </c>
      <c r="X711" s="6" t="b">
        <f t="shared" si="242"/>
        <v>1</v>
      </c>
      <c r="Y711" s="6">
        <f>IF(OR(U711=6,U711=7),0,IF(NOT(X711),0,IF(T711&lt;=$T$1,HLOOKUP(U711,Ouderschapsverlof!$S$55:$W$57,3,FALSE),0)))</f>
        <v>0</v>
      </c>
      <c r="Z711" s="6">
        <f>IF(OR(U711=6,U711=7),0,IF(NOT(X711),IF(T711&lt;=$T$1,HLOOKUP(U711,Ouderschapsverlof!$S$55:$W$57,3,FALSE),0),0))</f>
        <v>0</v>
      </c>
      <c r="AB711" s="2">
        <f t="shared" si="251"/>
        <v>709</v>
      </c>
      <c r="AC711">
        <f t="shared" si="243"/>
        <v>1</v>
      </c>
      <c r="AD711" s="2">
        <f t="shared" si="244"/>
        <v>367</v>
      </c>
      <c r="AE711" s="2">
        <f t="shared" si="245"/>
        <v>367</v>
      </c>
      <c r="AF711" s="6" t="b">
        <f t="shared" si="246"/>
        <v>1</v>
      </c>
      <c r="AG711" s="6">
        <f>IF(OR(AC711=6,AC711=7),0,IF(NOT(AF711),0,IF(AB711&lt;=$AB$1,HLOOKUP(AC711,Ouderschapsverlof!$S$67:$W$69,3,FALSE),0)))</f>
        <v>0</v>
      </c>
      <c r="AH711" s="6">
        <f>IF(OR(AC711=6,AC711=7),0,IF(NOT(AF711),IF(AB711&lt;=$AB$1,HLOOKUP(AC711,Ouderschapsverlof!$S$67:$W$69,3,FALSE),0),0))</f>
        <v>0</v>
      </c>
    </row>
    <row r="712" spans="1:34" x14ac:dyDescent="0.3">
      <c r="A712" s="2">
        <f t="shared" si="247"/>
        <v>710</v>
      </c>
      <c r="B712">
        <f t="shared" si="248"/>
        <v>2</v>
      </c>
      <c r="C712" s="2">
        <f t="shared" si="231"/>
        <v>367</v>
      </c>
      <c r="D712" s="2">
        <f t="shared" si="232"/>
        <v>367</v>
      </c>
      <c r="E712" s="6" t="b">
        <f t="shared" si="233"/>
        <v>1</v>
      </c>
      <c r="F712" s="6">
        <f>IF(OR(B712=6,B712=7),0,IF(NOT(E712),0,IF(A712&lt;=$A$1,HLOOKUP(B712,Ouderschapsverlof!$S$28:$W$30,3,FALSE),0)))</f>
        <v>0</v>
      </c>
      <c r="G712" s="6">
        <f>IF(OR(B712=6,B712=7),0,IF(NOT(E712),IF(A712&lt;=$A$1,HLOOKUP(B712,Ouderschapsverlof!$S$28:$W$30,3,FALSE),0),0))</f>
        <v>0</v>
      </c>
      <c r="H712" s="7">
        <f t="shared" si="234"/>
        <v>0</v>
      </c>
      <c r="L712" s="2">
        <f t="shared" si="249"/>
        <v>710</v>
      </c>
      <c r="M712">
        <f t="shared" si="235"/>
        <v>2</v>
      </c>
      <c r="N712" s="2">
        <f t="shared" si="236"/>
        <v>367</v>
      </c>
      <c r="O712" s="2">
        <f t="shared" si="237"/>
        <v>367</v>
      </c>
      <c r="P712" s="6" t="b">
        <f t="shared" si="238"/>
        <v>1</v>
      </c>
      <c r="Q712" s="6">
        <f>IF(OR(M712=6,M712=7),0,IF(NOT(P712),0,IF(L712&lt;=$L$1,HLOOKUP(M712,Ouderschapsverlof!$S$40:$W$43,3,FALSE),0)))</f>
        <v>0</v>
      </c>
      <c r="R712" s="6">
        <f>IF(OR(M712=6,M712=7),0,IF(NOT(P712),IF(L712&lt;=$L$1,HLOOKUP(M712,Ouderschapsverlof!$S$40:$W$43,3,FALSE),0),0))</f>
        <v>0</v>
      </c>
      <c r="T712" s="2">
        <f t="shared" si="250"/>
        <v>710</v>
      </c>
      <c r="U712">
        <f t="shared" si="239"/>
        <v>2</v>
      </c>
      <c r="V712" s="2">
        <f t="shared" si="240"/>
        <v>367</v>
      </c>
      <c r="W712" s="2">
        <f t="shared" si="241"/>
        <v>367</v>
      </c>
      <c r="X712" s="6" t="b">
        <f t="shared" si="242"/>
        <v>1</v>
      </c>
      <c r="Y712" s="6">
        <f>IF(OR(U712=6,U712=7),0,IF(NOT(X712),0,IF(T712&lt;=$T$1,HLOOKUP(U712,Ouderschapsverlof!$S$55:$W$57,3,FALSE),0)))</f>
        <v>0</v>
      </c>
      <c r="Z712" s="6">
        <f>IF(OR(U712=6,U712=7),0,IF(NOT(X712),IF(T712&lt;=$T$1,HLOOKUP(U712,Ouderschapsverlof!$S$55:$W$57,3,FALSE),0),0))</f>
        <v>0</v>
      </c>
      <c r="AB712" s="2">
        <f t="shared" si="251"/>
        <v>710</v>
      </c>
      <c r="AC712">
        <f t="shared" si="243"/>
        <v>2</v>
      </c>
      <c r="AD712" s="2">
        <f t="shared" si="244"/>
        <v>367</v>
      </c>
      <c r="AE712" s="2">
        <f t="shared" si="245"/>
        <v>367</v>
      </c>
      <c r="AF712" s="6" t="b">
        <f t="shared" si="246"/>
        <v>1</v>
      </c>
      <c r="AG712" s="6">
        <f>IF(OR(AC712=6,AC712=7),0,IF(NOT(AF712),0,IF(AB712&lt;=$AB$1,HLOOKUP(AC712,Ouderschapsverlof!$S$67:$W$69,3,FALSE),0)))</f>
        <v>0</v>
      </c>
      <c r="AH712" s="6">
        <f>IF(OR(AC712=6,AC712=7),0,IF(NOT(AF712),IF(AB712&lt;=$AB$1,HLOOKUP(AC712,Ouderschapsverlof!$S$67:$W$69,3,FALSE),0),0))</f>
        <v>0</v>
      </c>
    </row>
    <row r="713" spans="1:34" x14ac:dyDescent="0.3">
      <c r="A713" s="2">
        <f t="shared" si="247"/>
        <v>711</v>
      </c>
      <c r="B713">
        <f t="shared" si="248"/>
        <v>3</v>
      </c>
      <c r="C713" s="2">
        <f t="shared" si="231"/>
        <v>367</v>
      </c>
      <c r="D713" s="2">
        <f t="shared" si="232"/>
        <v>367</v>
      </c>
      <c r="E713" s="6" t="b">
        <f t="shared" si="233"/>
        <v>1</v>
      </c>
      <c r="F713" s="6">
        <f>IF(OR(B713=6,B713=7),0,IF(NOT(E713),0,IF(A713&lt;=$A$1,HLOOKUP(B713,Ouderschapsverlof!$S$28:$W$30,3,FALSE),0)))</f>
        <v>0</v>
      </c>
      <c r="G713" s="6">
        <f>IF(OR(B713=6,B713=7),0,IF(NOT(E713),IF(A713&lt;=$A$1,HLOOKUP(B713,Ouderschapsverlof!$S$28:$W$30,3,FALSE),0),0))</f>
        <v>0</v>
      </c>
      <c r="H713" s="7">
        <f t="shared" si="234"/>
        <v>0</v>
      </c>
      <c r="L713" s="2">
        <f t="shared" si="249"/>
        <v>711</v>
      </c>
      <c r="M713">
        <f t="shared" si="235"/>
        <v>3</v>
      </c>
      <c r="N713" s="2">
        <f t="shared" si="236"/>
        <v>367</v>
      </c>
      <c r="O713" s="2">
        <f t="shared" si="237"/>
        <v>367</v>
      </c>
      <c r="P713" s="6" t="b">
        <f t="shared" si="238"/>
        <v>1</v>
      </c>
      <c r="Q713" s="6">
        <f>IF(OR(M713=6,M713=7),0,IF(NOT(P713),0,IF(L713&lt;=$L$1,HLOOKUP(M713,Ouderschapsverlof!$S$40:$W$43,3,FALSE),0)))</f>
        <v>0</v>
      </c>
      <c r="R713" s="6">
        <f>IF(OR(M713=6,M713=7),0,IF(NOT(P713),IF(L713&lt;=$L$1,HLOOKUP(M713,Ouderschapsverlof!$S$40:$W$43,3,FALSE),0),0))</f>
        <v>0</v>
      </c>
      <c r="T713" s="2">
        <f t="shared" si="250"/>
        <v>711</v>
      </c>
      <c r="U713">
        <f t="shared" si="239"/>
        <v>3</v>
      </c>
      <c r="V713" s="2">
        <f t="shared" si="240"/>
        <v>367</v>
      </c>
      <c r="W713" s="2">
        <f t="shared" si="241"/>
        <v>367</v>
      </c>
      <c r="X713" s="6" t="b">
        <f t="shared" si="242"/>
        <v>1</v>
      </c>
      <c r="Y713" s="6">
        <f>IF(OR(U713=6,U713=7),0,IF(NOT(X713),0,IF(T713&lt;=$T$1,HLOOKUP(U713,Ouderschapsverlof!$S$55:$W$57,3,FALSE),0)))</f>
        <v>0</v>
      </c>
      <c r="Z713" s="6">
        <f>IF(OR(U713=6,U713=7),0,IF(NOT(X713),IF(T713&lt;=$T$1,HLOOKUP(U713,Ouderschapsverlof!$S$55:$W$57,3,FALSE),0),0))</f>
        <v>0</v>
      </c>
      <c r="AB713" s="2">
        <f t="shared" si="251"/>
        <v>711</v>
      </c>
      <c r="AC713">
        <f t="shared" si="243"/>
        <v>3</v>
      </c>
      <c r="AD713" s="2">
        <f t="shared" si="244"/>
        <v>367</v>
      </c>
      <c r="AE713" s="2">
        <f t="shared" si="245"/>
        <v>367</v>
      </c>
      <c r="AF713" s="6" t="b">
        <f t="shared" si="246"/>
        <v>1</v>
      </c>
      <c r="AG713" s="6">
        <f>IF(OR(AC713=6,AC713=7),0,IF(NOT(AF713),0,IF(AB713&lt;=$AB$1,HLOOKUP(AC713,Ouderschapsverlof!$S$67:$W$69,3,FALSE),0)))</f>
        <v>0</v>
      </c>
      <c r="AH713" s="6">
        <f>IF(OR(AC713=6,AC713=7),0,IF(NOT(AF713),IF(AB713&lt;=$AB$1,HLOOKUP(AC713,Ouderschapsverlof!$S$67:$W$69,3,FALSE),0),0))</f>
        <v>0</v>
      </c>
    </row>
    <row r="714" spans="1:34" x14ac:dyDescent="0.3">
      <c r="A714" s="2">
        <f t="shared" si="247"/>
        <v>712</v>
      </c>
      <c r="B714">
        <f t="shared" si="248"/>
        <v>4</v>
      </c>
      <c r="C714" s="2">
        <f t="shared" si="231"/>
        <v>367</v>
      </c>
      <c r="D714" s="2">
        <f t="shared" si="232"/>
        <v>367</v>
      </c>
      <c r="E714" s="6" t="b">
        <f t="shared" si="233"/>
        <v>1</v>
      </c>
      <c r="F714" s="6">
        <f>IF(OR(B714=6,B714=7),0,IF(NOT(E714),0,IF(A714&lt;=$A$1,HLOOKUP(B714,Ouderschapsverlof!$S$28:$W$30,3,FALSE),0)))</f>
        <v>0</v>
      </c>
      <c r="G714" s="6">
        <f>IF(OR(B714=6,B714=7),0,IF(NOT(E714),IF(A714&lt;=$A$1,HLOOKUP(B714,Ouderschapsverlof!$S$28:$W$30,3,FALSE),0),0))</f>
        <v>0</v>
      </c>
      <c r="H714" s="7">
        <f t="shared" si="234"/>
        <v>0</v>
      </c>
      <c r="L714" s="2">
        <f t="shared" si="249"/>
        <v>712</v>
      </c>
      <c r="M714">
        <f t="shared" si="235"/>
        <v>4</v>
      </c>
      <c r="N714" s="2">
        <f t="shared" si="236"/>
        <v>367</v>
      </c>
      <c r="O714" s="2">
        <f t="shared" si="237"/>
        <v>367</v>
      </c>
      <c r="P714" s="6" t="b">
        <f t="shared" si="238"/>
        <v>1</v>
      </c>
      <c r="Q714" s="6">
        <f>IF(OR(M714=6,M714=7),0,IF(NOT(P714),0,IF(L714&lt;=$L$1,HLOOKUP(M714,Ouderschapsverlof!$S$40:$W$43,3,FALSE),0)))</f>
        <v>0</v>
      </c>
      <c r="R714" s="6">
        <f>IF(OR(M714=6,M714=7),0,IF(NOT(P714),IF(L714&lt;=$L$1,HLOOKUP(M714,Ouderschapsverlof!$S$40:$W$43,3,FALSE),0),0))</f>
        <v>0</v>
      </c>
      <c r="T714" s="2">
        <f t="shared" si="250"/>
        <v>712</v>
      </c>
      <c r="U714">
        <f t="shared" si="239"/>
        <v>4</v>
      </c>
      <c r="V714" s="2">
        <f t="shared" si="240"/>
        <v>367</v>
      </c>
      <c r="W714" s="2">
        <f t="shared" si="241"/>
        <v>367</v>
      </c>
      <c r="X714" s="6" t="b">
        <f t="shared" si="242"/>
        <v>1</v>
      </c>
      <c r="Y714" s="6">
        <f>IF(OR(U714=6,U714=7),0,IF(NOT(X714),0,IF(T714&lt;=$T$1,HLOOKUP(U714,Ouderschapsverlof!$S$55:$W$57,3,FALSE),0)))</f>
        <v>0</v>
      </c>
      <c r="Z714" s="6">
        <f>IF(OR(U714=6,U714=7),0,IF(NOT(X714),IF(T714&lt;=$T$1,HLOOKUP(U714,Ouderschapsverlof!$S$55:$W$57,3,FALSE),0),0))</f>
        <v>0</v>
      </c>
      <c r="AB714" s="2">
        <f t="shared" si="251"/>
        <v>712</v>
      </c>
      <c r="AC714">
        <f t="shared" si="243"/>
        <v>4</v>
      </c>
      <c r="AD714" s="2">
        <f t="shared" si="244"/>
        <v>367</v>
      </c>
      <c r="AE714" s="2">
        <f t="shared" si="245"/>
        <v>367</v>
      </c>
      <c r="AF714" s="6" t="b">
        <f t="shared" si="246"/>
        <v>1</v>
      </c>
      <c r="AG714" s="6">
        <f>IF(OR(AC714=6,AC714=7),0,IF(NOT(AF714),0,IF(AB714&lt;=$AB$1,HLOOKUP(AC714,Ouderschapsverlof!$S$67:$W$69,3,FALSE),0)))</f>
        <v>0</v>
      </c>
      <c r="AH714" s="6">
        <f>IF(OR(AC714=6,AC714=7),0,IF(NOT(AF714),IF(AB714&lt;=$AB$1,HLOOKUP(AC714,Ouderschapsverlof!$S$67:$W$69,3,FALSE),0),0))</f>
        <v>0</v>
      </c>
    </row>
    <row r="715" spans="1:34" x14ac:dyDescent="0.3">
      <c r="A715" s="2">
        <f t="shared" si="247"/>
        <v>713</v>
      </c>
      <c r="B715">
        <f t="shared" si="248"/>
        <v>5</v>
      </c>
      <c r="C715" s="2">
        <f t="shared" si="231"/>
        <v>367</v>
      </c>
      <c r="D715" s="2">
        <f t="shared" si="232"/>
        <v>367</v>
      </c>
      <c r="E715" s="6" t="b">
        <f t="shared" si="233"/>
        <v>1</v>
      </c>
      <c r="F715" s="6">
        <f>IF(OR(B715=6,B715=7),0,IF(NOT(E715),0,IF(A715&lt;=$A$1,HLOOKUP(B715,Ouderschapsverlof!$S$28:$W$30,3,FALSE),0)))</f>
        <v>0</v>
      </c>
      <c r="G715" s="6">
        <f>IF(OR(B715=6,B715=7),0,IF(NOT(E715),IF(A715&lt;=$A$1,HLOOKUP(B715,Ouderschapsverlof!$S$28:$W$30,3,FALSE),0),0))</f>
        <v>0</v>
      </c>
      <c r="H715" s="7">
        <f t="shared" si="234"/>
        <v>0</v>
      </c>
      <c r="L715" s="2">
        <f t="shared" si="249"/>
        <v>713</v>
      </c>
      <c r="M715">
        <f t="shared" si="235"/>
        <v>5</v>
      </c>
      <c r="N715" s="2">
        <f t="shared" si="236"/>
        <v>367</v>
      </c>
      <c r="O715" s="2">
        <f t="shared" si="237"/>
        <v>367</v>
      </c>
      <c r="P715" s="6" t="b">
        <f t="shared" si="238"/>
        <v>1</v>
      </c>
      <c r="Q715" s="6">
        <f>IF(OR(M715=6,M715=7),0,IF(NOT(P715),0,IF(L715&lt;=$L$1,HLOOKUP(M715,Ouderschapsverlof!$S$40:$W$43,3,FALSE),0)))</f>
        <v>0</v>
      </c>
      <c r="R715" s="6">
        <f>IF(OR(M715=6,M715=7),0,IF(NOT(P715),IF(L715&lt;=$L$1,HLOOKUP(M715,Ouderschapsverlof!$S$40:$W$43,3,FALSE),0),0))</f>
        <v>0</v>
      </c>
      <c r="T715" s="2">
        <f t="shared" si="250"/>
        <v>713</v>
      </c>
      <c r="U715">
        <f t="shared" si="239"/>
        <v>5</v>
      </c>
      <c r="V715" s="2">
        <f t="shared" si="240"/>
        <v>367</v>
      </c>
      <c r="W715" s="2">
        <f t="shared" si="241"/>
        <v>367</v>
      </c>
      <c r="X715" s="6" t="b">
        <f t="shared" si="242"/>
        <v>1</v>
      </c>
      <c r="Y715" s="6">
        <f>IF(OR(U715=6,U715=7),0,IF(NOT(X715),0,IF(T715&lt;=$T$1,HLOOKUP(U715,Ouderschapsverlof!$S$55:$W$57,3,FALSE),0)))</f>
        <v>0</v>
      </c>
      <c r="Z715" s="6">
        <f>IF(OR(U715=6,U715=7),0,IF(NOT(X715),IF(T715&lt;=$T$1,HLOOKUP(U715,Ouderschapsverlof!$S$55:$W$57,3,FALSE),0),0))</f>
        <v>0</v>
      </c>
      <c r="AB715" s="2">
        <f t="shared" si="251"/>
        <v>713</v>
      </c>
      <c r="AC715">
        <f t="shared" si="243"/>
        <v>5</v>
      </c>
      <c r="AD715" s="2">
        <f t="shared" si="244"/>
        <v>367</v>
      </c>
      <c r="AE715" s="2">
        <f t="shared" si="245"/>
        <v>367</v>
      </c>
      <c r="AF715" s="6" t="b">
        <f t="shared" si="246"/>
        <v>1</v>
      </c>
      <c r="AG715" s="6">
        <f>IF(OR(AC715=6,AC715=7),0,IF(NOT(AF715),0,IF(AB715&lt;=$AB$1,HLOOKUP(AC715,Ouderschapsverlof!$S$67:$W$69,3,FALSE),0)))</f>
        <v>0</v>
      </c>
      <c r="AH715" s="6">
        <f>IF(OR(AC715=6,AC715=7),0,IF(NOT(AF715),IF(AB715&lt;=$AB$1,HLOOKUP(AC715,Ouderschapsverlof!$S$67:$W$69,3,FALSE),0),0))</f>
        <v>0</v>
      </c>
    </row>
    <row r="716" spans="1:34" x14ac:dyDescent="0.3">
      <c r="A716" s="2">
        <f t="shared" si="247"/>
        <v>714</v>
      </c>
      <c r="B716">
        <f t="shared" si="248"/>
        <v>6</v>
      </c>
      <c r="C716" s="2">
        <f t="shared" si="231"/>
        <v>367</v>
      </c>
      <c r="D716" s="2">
        <f t="shared" si="232"/>
        <v>367</v>
      </c>
      <c r="E716" s="6" t="b">
        <f t="shared" si="233"/>
        <v>1</v>
      </c>
      <c r="F716" s="6">
        <f>IF(OR(B716=6,B716=7),0,IF(NOT(E716),0,IF(A716&lt;=$A$1,HLOOKUP(B716,Ouderschapsverlof!$S$28:$W$30,3,FALSE),0)))</f>
        <v>0</v>
      </c>
      <c r="G716" s="6">
        <f>IF(OR(B716=6,B716=7),0,IF(NOT(E716),IF(A716&lt;=$A$1,HLOOKUP(B716,Ouderschapsverlof!$S$28:$W$30,3,FALSE),0),0))</f>
        <v>0</v>
      </c>
      <c r="H716" s="7">
        <f t="shared" si="234"/>
        <v>0</v>
      </c>
      <c r="L716" s="2">
        <f t="shared" si="249"/>
        <v>714</v>
      </c>
      <c r="M716">
        <f t="shared" si="235"/>
        <v>6</v>
      </c>
      <c r="N716" s="2">
        <f t="shared" si="236"/>
        <v>367</v>
      </c>
      <c r="O716" s="2">
        <f t="shared" si="237"/>
        <v>367</v>
      </c>
      <c r="P716" s="6" t="b">
        <f t="shared" si="238"/>
        <v>1</v>
      </c>
      <c r="Q716" s="6">
        <f>IF(OR(M716=6,M716=7),0,IF(NOT(P716),0,IF(L716&lt;=$L$1,HLOOKUP(M716,Ouderschapsverlof!$S$40:$W$43,3,FALSE),0)))</f>
        <v>0</v>
      </c>
      <c r="R716" s="6">
        <f>IF(OR(M716=6,M716=7),0,IF(NOT(P716),IF(L716&lt;=$L$1,HLOOKUP(M716,Ouderschapsverlof!$S$40:$W$43,3,FALSE),0),0))</f>
        <v>0</v>
      </c>
      <c r="T716" s="2">
        <f t="shared" si="250"/>
        <v>714</v>
      </c>
      <c r="U716">
        <f t="shared" si="239"/>
        <v>6</v>
      </c>
      <c r="V716" s="2">
        <f t="shared" si="240"/>
        <v>367</v>
      </c>
      <c r="W716" s="2">
        <f t="shared" si="241"/>
        <v>367</v>
      </c>
      <c r="X716" s="6" t="b">
        <f t="shared" si="242"/>
        <v>1</v>
      </c>
      <c r="Y716" s="6">
        <f>IF(OR(U716=6,U716=7),0,IF(NOT(X716),0,IF(T716&lt;=$T$1,HLOOKUP(U716,Ouderschapsverlof!$S$55:$W$57,3,FALSE),0)))</f>
        <v>0</v>
      </c>
      <c r="Z716" s="6">
        <f>IF(OR(U716=6,U716=7),0,IF(NOT(X716),IF(T716&lt;=$T$1,HLOOKUP(U716,Ouderschapsverlof!$S$55:$W$57,3,FALSE),0),0))</f>
        <v>0</v>
      </c>
      <c r="AB716" s="2">
        <f t="shared" si="251"/>
        <v>714</v>
      </c>
      <c r="AC716">
        <f t="shared" si="243"/>
        <v>6</v>
      </c>
      <c r="AD716" s="2">
        <f t="shared" si="244"/>
        <v>367</v>
      </c>
      <c r="AE716" s="2">
        <f t="shared" si="245"/>
        <v>367</v>
      </c>
      <c r="AF716" s="6" t="b">
        <f t="shared" si="246"/>
        <v>1</v>
      </c>
      <c r="AG716" s="6">
        <f>IF(OR(AC716=6,AC716=7),0,IF(NOT(AF716),0,IF(AB716&lt;=$AB$1,HLOOKUP(AC716,Ouderschapsverlof!$S$67:$W$69,3,FALSE),0)))</f>
        <v>0</v>
      </c>
      <c r="AH716" s="6">
        <f>IF(OR(AC716=6,AC716=7),0,IF(NOT(AF716),IF(AB716&lt;=$AB$1,HLOOKUP(AC716,Ouderschapsverlof!$S$67:$W$69,3,FALSE),0),0))</f>
        <v>0</v>
      </c>
    </row>
    <row r="717" spans="1:34" x14ac:dyDescent="0.3">
      <c r="A717" s="2">
        <f t="shared" si="247"/>
        <v>715</v>
      </c>
      <c r="B717">
        <f t="shared" si="248"/>
        <v>7</v>
      </c>
      <c r="C717" s="2">
        <f t="shared" si="231"/>
        <v>367</v>
      </c>
      <c r="D717" s="2">
        <f t="shared" si="232"/>
        <v>367</v>
      </c>
      <c r="E717" s="6" t="b">
        <f t="shared" si="233"/>
        <v>1</v>
      </c>
      <c r="F717" s="6">
        <f>IF(OR(B717=6,B717=7),0,IF(NOT(E717),0,IF(A717&lt;=$A$1,HLOOKUP(B717,Ouderschapsverlof!$S$28:$W$30,3,FALSE),0)))</f>
        <v>0</v>
      </c>
      <c r="G717" s="6">
        <f>IF(OR(B717=6,B717=7),0,IF(NOT(E717),IF(A717&lt;=$A$1,HLOOKUP(B717,Ouderschapsverlof!$S$28:$W$30,3,FALSE),0),0))</f>
        <v>0</v>
      </c>
      <c r="H717" s="7">
        <f t="shared" si="234"/>
        <v>0</v>
      </c>
      <c r="L717" s="2">
        <f t="shared" si="249"/>
        <v>715</v>
      </c>
      <c r="M717">
        <f t="shared" si="235"/>
        <v>7</v>
      </c>
      <c r="N717" s="2">
        <f t="shared" si="236"/>
        <v>367</v>
      </c>
      <c r="O717" s="2">
        <f t="shared" si="237"/>
        <v>367</v>
      </c>
      <c r="P717" s="6" t="b">
        <f t="shared" si="238"/>
        <v>1</v>
      </c>
      <c r="Q717" s="6">
        <f>IF(OR(M717=6,M717=7),0,IF(NOT(P717),0,IF(L717&lt;=$L$1,HLOOKUP(M717,Ouderschapsverlof!$S$40:$W$43,3,FALSE),0)))</f>
        <v>0</v>
      </c>
      <c r="R717" s="6">
        <f>IF(OR(M717=6,M717=7),0,IF(NOT(P717),IF(L717&lt;=$L$1,HLOOKUP(M717,Ouderschapsverlof!$S$40:$W$43,3,FALSE),0),0))</f>
        <v>0</v>
      </c>
      <c r="T717" s="2">
        <f t="shared" si="250"/>
        <v>715</v>
      </c>
      <c r="U717">
        <f t="shared" si="239"/>
        <v>7</v>
      </c>
      <c r="V717" s="2">
        <f t="shared" si="240"/>
        <v>367</v>
      </c>
      <c r="W717" s="2">
        <f t="shared" si="241"/>
        <v>367</v>
      </c>
      <c r="X717" s="6" t="b">
        <f t="shared" si="242"/>
        <v>1</v>
      </c>
      <c r="Y717" s="6">
        <f>IF(OR(U717=6,U717=7),0,IF(NOT(X717),0,IF(T717&lt;=$T$1,HLOOKUP(U717,Ouderschapsverlof!$S$55:$W$57,3,FALSE),0)))</f>
        <v>0</v>
      </c>
      <c r="Z717" s="6">
        <f>IF(OR(U717=6,U717=7),0,IF(NOT(X717),IF(T717&lt;=$T$1,HLOOKUP(U717,Ouderschapsverlof!$S$55:$W$57,3,FALSE),0),0))</f>
        <v>0</v>
      </c>
      <c r="AB717" s="2">
        <f t="shared" si="251"/>
        <v>715</v>
      </c>
      <c r="AC717">
        <f t="shared" si="243"/>
        <v>7</v>
      </c>
      <c r="AD717" s="2">
        <f t="shared" si="244"/>
        <v>367</v>
      </c>
      <c r="AE717" s="2">
        <f t="shared" si="245"/>
        <v>367</v>
      </c>
      <c r="AF717" s="6" t="b">
        <f t="shared" si="246"/>
        <v>1</v>
      </c>
      <c r="AG717" s="6">
        <f>IF(OR(AC717=6,AC717=7),0,IF(NOT(AF717),0,IF(AB717&lt;=$AB$1,HLOOKUP(AC717,Ouderschapsverlof!$S$67:$W$69,3,FALSE),0)))</f>
        <v>0</v>
      </c>
      <c r="AH717" s="6">
        <f>IF(OR(AC717=6,AC717=7),0,IF(NOT(AF717),IF(AB717&lt;=$AB$1,HLOOKUP(AC717,Ouderschapsverlof!$S$67:$W$69,3,FALSE),0),0))</f>
        <v>0</v>
      </c>
    </row>
    <row r="718" spans="1:34" x14ac:dyDescent="0.3">
      <c r="A718" s="2">
        <f t="shared" si="247"/>
        <v>716</v>
      </c>
      <c r="B718">
        <f t="shared" si="248"/>
        <v>1</v>
      </c>
      <c r="C718" s="2">
        <f t="shared" si="231"/>
        <v>367</v>
      </c>
      <c r="D718" s="2">
        <f t="shared" si="232"/>
        <v>367</v>
      </c>
      <c r="E718" s="6" t="b">
        <f t="shared" si="233"/>
        <v>1</v>
      </c>
      <c r="F718" s="6">
        <f>IF(OR(B718=6,B718=7),0,IF(NOT(E718),0,IF(A718&lt;=$A$1,HLOOKUP(B718,Ouderschapsverlof!$S$28:$W$30,3,FALSE),0)))</f>
        <v>0</v>
      </c>
      <c r="G718" s="6">
        <f>IF(OR(B718=6,B718=7),0,IF(NOT(E718),IF(A718&lt;=$A$1,HLOOKUP(B718,Ouderschapsverlof!$S$28:$W$30,3,FALSE),0),0))</f>
        <v>0</v>
      </c>
      <c r="H718" s="7">
        <f t="shared" si="234"/>
        <v>0</v>
      </c>
      <c r="L718" s="2">
        <f t="shared" si="249"/>
        <v>716</v>
      </c>
      <c r="M718">
        <f t="shared" si="235"/>
        <v>1</v>
      </c>
      <c r="N718" s="2">
        <f t="shared" si="236"/>
        <v>367</v>
      </c>
      <c r="O718" s="2">
        <f t="shared" si="237"/>
        <v>367</v>
      </c>
      <c r="P718" s="6" t="b">
        <f t="shared" si="238"/>
        <v>1</v>
      </c>
      <c r="Q718" s="6">
        <f>IF(OR(M718=6,M718=7),0,IF(NOT(P718),0,IF(L718&lt;=$L$1,HLOOKUP(M718,Ouderschapsverlof!$S$40:$W$43,3,FALSE),0)))</f>
        <v>0</v>
      </c>
      <c r="R718" s="6">
        <f>IF(OR(M718=6,M718=7),0,IF(NOT(P718),IF(L718&lt;=$L$1,HLOOKUP(M718,Ouderschapsverlof!$S$40:$W$43,3,FALSE),0),0))</f>
        <v>0</v>
      </c>
      <c r="T718" s="2">
        <f t="shared" si="250"/>
        <v>716</v>
      </c>
      <c r="U718">
        <f t="shared" si="239"/>
        <v>1</v>
      </c>
      <c r="V718" s="2">
        <f t="shared" si="240"/>
        <v>367</v>
      </c>
      <c r="W718" s="2">
        <f t="shared" si="241"/>
        <v>367</v>
      </c>
      <c r="X718" s="6" t="b">
        <f t="shared" si="242"/>
        <v>1</v>
      </c>
      <c r="Y718" s="6">
        <f>IF(OR(U718=6,U718=7),0,IF(NOT(X718),0,IF(T718&lt;=$T$1,HLOOKUP(U718,Ouderschapsverlof!$S$55:$W$57,3,FALSE),0)))</f>
        <v>0</v>
      </c>
      <c r="Z718" s="6">
        <f>IF(OR(U718=6,U718=7),0,IF(NOT(X718),IF(T718&lt;=$T$1,HLOOKUP(U718,Ouderschapsverlof!$S$55:$W$57,3,FALSE),0),0))</f>
        <v>0</v>
      </c>
      <c r="AB718" s="2">
        <f t="shared" si="251"/>
        <v>716</v>
      </c>
      <c r="AC718">
        <f t="shared" si="243"/>
        <v>1</v>
      </c>
      <c r="AD718" s="2">
        <f t="shared" si="244"/>
        <v>367</v>
      </c>
      <c r="AE718" s="2">
        <f t="shared" si="245"/>
        <v>367</v>
      </c>
      <c r="AF718" s="6" t="b">
        <f t="shared" si="246"/>
        <v>1</v>
      </c>
      <c r="AG718" s="6">
        <f>IF(OR(AC718=6,AC718=7),0,IF(NOT(AF718),0,IF(AB718&lt;=$AB$1,HLOOKUP(AC718,Ouderschapsverlof!$S$67:$W$69,3,FALSE),0)))</f>
        <v>0</v>
      </c>
      <c r="AH718" s="6">
        <f>IF(OR(AC718=6,AC718=7),0,IF(NOT(AF718),IF(AB718&lt;=$AB$1,HLOOKUP(AC718,Ouderschapsverlof!$S$67:$W$69,3,FALSE),0),0))</f>
        <v>0</v>
      </c>
    </row>
    <row r="719" spans="1:34" x14ac:dyDescent="0.3">
      <c r="A719" s="2">
        <f t="shared" si="247"/>
        <v>717</v>
      </c>
      <c r="B719">
        <f t="shared" si="248"/>
        <v>2</v>
      </c>
      <c r="C719" s="2">
        <f t="shared" si="231"/>
        <v>367</v>
      </c>
      <c r="D719" s="2">
        <f t="shared" si="232"/>
        <v>367</v>
      </c>
      <c r="E719" s="6" t="b">
        <f t="shared" si="233"/>
        <v>1</v>
      </c>
      <c r="F719" s="6">
        <f>IF(OR(B719=6,B719=7),0,IF(NOT(E719),0,IF(A719&lt;=$A$1,HLOOKUP(B719,Ouderschapsverlof!$S$28:$W$30,3,FALSE),0)))</f>
        <v>0</v>
      </c>
      <c r="G719" s="6">
        <f>IF(OR(B719=6,B719=7),0,IF(NOT(E719),IF(A719&lt;=$A$1,HLOOKUP(B719,Ouderschapsverlof!$S$28:$W$30,3,FALSE),0),0))</f>
        <v>0</v>
      </c>
      <c r="H719" s="7">
        <f t="shared" si="234"/>
        <v>0</v>
      </c>
      <c r="L719" s="2">
        <f t="shared" si="249"/>
        <v>717</v>
      </c>
      <c r="M719">
        <f t="shared" si="235"/>
        <v>2</v>
      </c>
      <c r="N719" s="2">
        <f t="shared" si="236"/>
        <v>367</v>
      </c>
      <c r="O719" s="2">
        <f t="shared" si="237"/>
        <v>367</v>
      </c>
      <c r="P719" s="6" t="b">
        <f t="shared" si="238"/>
        <v>1</v>
      </c>
      <c r="Q719" s="6">
        <f>IF(OR(M719=6,M719=7),0,IF(NOT(P719),0,IF(L719&lt;=$L$1,HLOOKUP(M719,Ouderschapsverlof!$S$40:$W$43,3,FALSE),0)))</f>
        <v>0</v>
      </c>
      <c r="R719" s="6">
        <f>IF(OR(M719=6,M719=7),0,IF(NOT(P719),IF(L719&lt;=$L$1,HLOOKUP(M719,Ouderschapsverlof!$S$40:$W$43,3,FALSE),0),0))</f>
        <v>0</v>
      </c>
      <c r="T719" s="2">
        <f t="shared" si="250"/>
        <v>717</v>
      </c>
      <c r="U719">
        <f t="shared" si="239"/>
        <v>2</v>
      </c>
      <c r="V719" s="2">
        <f t="shared" si="240"/>
        <v>367</v>
      </c>
      <c r="W719" s="2">
        <f t="shared" si="241"/>
        <v>367</v>
      </c>
      <c r="X719" s="6" t="b">
        <f t="shared" si="242"/>
        <v>1</v>
      </c>
      <c r="Y719" s="6">
        <f>IF(OR(U719=6,U719=7),0,IF(NOT(X719),0,IF(T719&lt;=$T$1,HLOOKUP(U719,Ouderschapsverlof!$S$55:$W$57,3,FALSE),0)))</f>
        <v>0</v>
      </c>
      <c r="Z719" s="6">
        <f>IF(OR(U719=6,U719=7),0,IF(NOT(X719),IF(T719&lt;=$T$1,HLOOKUP(U719,Ouderschapsverlof!$S$55:$W$57,3,FALSE),0),0))</f>
        <v>0</v>
      </c>
      <c r="AB719" s="2">
        <f t="shared" si="251"/>
        <v>717</v>
      </c>
      <c r="AC719">
        <f t="shared" si="243"/>
        <v>2</v>
      </c>
      <c r="AD719" s="2">
        <f t="shared" si="244"/>
        <v>367</v>
      </c>
      <c r="AE719" s="2">
        <f t="shared" si="245"/>
        <v>367</v>
      </c>
      <c r="AF719" s="6" t="b">
        <f t="shared" si="246"/>
        <v>1</v>
      </c>
      <c r="AG719" s="6">
        <f>IF(OR(AC719=6,AC719=7),0,IF(NOT(AF719),0,IF(AB719&lt;=$AB$1,HLOOKUP(AC719,Ouderschapsverlof!$S$67:$W$69,3,FALSE),0)))</f>
        <v>0</v>
      </c>
      <c r="AH719" s="6">
        <f>IF(OR(AC719=6,AC719=7),0,IF(NOT(AF719),IF(AB719&lt;=$AB$1,HLOOKUP(AC719,Ouderschapsverlof!$S$67:$W$69,3,FALSE),0),0))</f>
        <v>0</v>
      </c>
    </row>
    <row r="720" spans="1:34" x14ac:dyDescent="0.3">
      <c r="A720" s="2">
        <f t="shared" si="247"/>
        <v>718</v>
      </c>
      <c r="B720">
        <f t="shared" si="248"/>
        <v>3</v>
      </c>
      <c r="C720" s="2">
        <f t="shared" si="231"/>
        <v>367</v>
      </c>
      <c r="D720" s="2">
        <f t="shared" si="232"/>
        <v>367</v>
      </c>
      <c r="E720" s="6" t="b">
        <f t="shared" si="233"/>
        <v>1</v>
      </c>
      <c r="F720" s="6">
        <f>IF(OR(B720=6,B720=7),0,IF(NOT(E720),0,IF(A720&lt;=$A$1,HLOOKUP(B720,Ouderschapsverlof!$S$28:$W$30,3,FALSE),0)))</f>
        <v>0</v>
      </c>
      <c r="G720" s="6">
        <f>IF(OR(B720=6,B720=7),0,IF(NOT(E720),IF(A720&lt;=$A$1,HLOOKUP(B720,Ouderschapsverlof!$S$28:$W$30,3,FALSE),0),0))</f>
        <v>0</v>
      </c>
      <c r="H720" s="7">
        <f t="shared" si="234"/>
        <v>0</v>
      </c>
      <c r="L720" s="2">
        <f t="shared" si="249"/>
        <v>718</v>
      </c>
      <c r="M720">
        <f t="shared" si="235"/>
        <v>3</v>
      </c>
      <c r="N720" s="2">
        <f t="shared" si="236"/>
        <v>367</v>
      </c>
      <c r="O720" s="2">
        <f t="shared" si="237"/>
        <v>367</v>
      </c>
      <c r="P720" s="6" t="b">
        <f t="shared" si="238"/>
        <v>1</v>
      </c>
      <c r="Q720" s="6">
        <f>IF(OR(M720=6,M720=7),0,IF(NOT(P720),0,IF(L720&lt;=$L$1,HLOOKUP(M720,Ouderschapsverlof!$S$40:$W$43,3,FALSE),0)))</f>
        <v>0</v>
      </c>
      <c r="R720" s="6">
        <f>IF(OR(M720=6,M720=7),0,IF(NOT(P720),IF(L720&lt;=$L$1,HLOOKUP(M720,Ouderschapsverlof!$S$40:$W$43,3,FALSE),0),0))</f>
        <v>0</v>
      </c>
      <c r="T720" s="2">
        <f t="shared" si="250"/>
        <v>718</v>
      </c>
      <c r="U720">
        <f t="shared" si="239"/>
        <v>3</v>
      </c>
      <c r="V720" s="2">
        <f t="shared" si="240"/>
        <v>367</v>
      </c>
      <c r="W720" s="2">
        <f t="shared" si="241"/>
        <v>367</v>
      </c>
      <c r="X720" s="6" t="b">
        <f t="shared" si="242"/>
        <v>1</v>
      </c>
      <c r="Y720" s="6">
        <f>IF(OR(U720=6,U720=7),0,IF(NOT(X720),0,IF(T720&lt;=$T$1,HLOOKUP(U720,Ouderschapsverlof!$S$55:$W$57,3,FALSE),0)))</f>
        <v>0</v>
      </c>
      <c r="Z720" s="6">
        <f>IF(OR(U720=6,U720=7),0,IF(NOT(X720),IF(T720&lt;=$T$1,HLOOKUP(U720,Ouderschapsverlof!$S$55:$W$57,3,FALSE),0),0))</f>
        <v>0</v>
      </c>
      <c r="AB720" s="2">
        <f t="shared" si="251"/>
        <v>718</v>
      </c>
      <c r="AC720">
        <f t="shared" si="243"/>
        <v>3</v>
      </c>
      <c r="AD720" s="2">
        <f t="shared" si="244"/>
        <v>367</v>
      </c>
      <c r="AE720" s="2">
        <f t="shared" si="245"/>
        <v>367</v>
      </c>
      <c r="AF720" s="6" t="b">
        <f t="shared" si="246"/>
        <v>1</v>
      </c>
      <c r="AG720" s="6">
        <f>IF(OR(AC720=6,AC720=7),0,IF(NOT(AF720),0,IF(AB720&lt;=$AB$1,HLOOKUP(AC720,Ouderschapsverlof!$S$67:$W$69,3,FALSE),0)))</f>
        <v>0</v>
      </c>
      <c r="AH720" s="6">
        <f>IF(OR(AC720=6,AC720=7),0,IF(NOT(AF720),IF(AB720&lt;=$AB$1,HLOOKUP(AC720,Ouderschapsverlof!$S$67:$W$69,3,FALSE),0),0))</f>
        <v>0</v>
      </c>
    </row>
    <row r="721" spans="1:34" x14ac:dyDescent="0.3">
      <c r="A721" s="2">
        <f t="shared" si="247"/>
        <v>719</v>
      </c>
      <c r="B721">
        <f t="shared" si="248"/>
        <v>4</v>
      </c>
      <c r="C721" s="2">
        <f t="shared" si="231"/>
        <v>367</v>
      </c>
      <c r="D721" s="2">
        <f t="shared" si="232"/>
        <v>367</v>
      </c>
      <c r="E721" s="6" t="b">
        <f t="shared" si="233"/>
        <v>1</v>
      </c>
      <c r="F721" s="6">
        <f>IF(OR(B721=6,B721=7),0,IF(NOT(E721),0,IF(A721&lt;=$A$1,HLOOKUP(B721,Ouderschapsverlof!$S$28:$W$30,3,FALSE),0)))</f>
        <v>0</v>
      </c>
      <c r="G721" s="6">
        <f>IF(OR(B721=6,B721=7),0,IF(NOT(E721),IF(A721&lt;=$A$1,HLOOKUP(B721,Ouderschapsverlof!$S$28:$W$30,3,FALSE),0),0))</f>
        <v>0</v>
      </c>
      <c r="H721" s="7">
        <f t="shared" si="234"/>
        <v>0</v>
      </c>
      <c r="L721" s="2">
        <f t="shared" si="249"/>
        <v>719</v>
      </c>
      <c r="M721">
        <f t="shared" si="235"/>
        <v>4</v>
      </c>
      <c r="N721" s="2">
        <f t="shared" si="236"/>
        <v>367</v>
      </c>
      <c r="O721" s="2">
        <f t="shared" si="237"/>
        <v>367</v>
      </c>
      <c r="P721" s="6" t="b">
        <f t="shared" si="238"/>
        <v>1</v>
      </c>
      <c r="Q721" s="6">
        <f>IF(OR(M721=6,M721=7),0,IF(NOT(P721),0,IF(L721&lt;=$L$1,HLOOKUP(M721,Ouderschapsverlof!$S$40:$W$43,3,FALSE),0)))</f>
        <v>0</v>
      </c>
      <c r="R721" s="6">
        <f>IF(OR(M721=6,M721=7),0,IF(NOT(P721),IF(L721&lt;=$L$1,HLOOKUP(M721,Ouderschapsverlof!$S$40:$W$43,3,FALSE),0),0))</f>
        <v>0</v>
      </c>
      <c r="T721" s="2">
        <f t="shared" si="250"/>
        <v>719</v>
      </c>
      <c r="U721">
        <f t="shared" si="239"/>
        <v>4</v>
      </c>
      <c r="V721" s="2">
        <f t="shared" si="240"/>
        <v>367</v>
      </c>
      <c r="W721" s="2">
        <f t="shared" si="241"/>
        <v>367</v>
      </c>
      <c r="X721" s="6" t="b">
        <f t="shared" si="242"/>
        <v>1</v>
      </c>
      <c r="Y721" s="6">
        <f>IF(OR(U721=6,U721=7),0,IF(NOT(X721),0,IF(T721&lt;=$T$1,HLOOKUP(U721,Ouderschapsverlof!$S$55:$W$57,3,FALSE),0)))</f>
        <v>0</v>
      </c>
      <c r="Z721" s="6">
        <f>IF(OR(U721=6,U721=7),0,IF(NOT(X721),IF(T721&lt;=$T$1,HLOOKUP(U721,Ouderschapsverlof!$S$55:$W$57,3,FALSE),0),0))</f>
        <v>0</v>
      </c>
      <c r="AB721" s="2">
        <f t="shared" si="251"/>
        <v>719</v>
      </c>
      <c r="AC721">
        <f t="shared" si="243"/>
        <v>4</v>
      </c>
      <c r="AD721" s="2">
        <f t="shared" si="244"/>
        <v>367</v>
      </c>
      <c r="AE721" s="2">
        <f t="shared" si="245"/>
        <v>367</v>
      </c>
      <c r="AF721" s="6" t="b">
        <f t="shared" si="246"/>
        <v>1</v>
      </c>
      <c r="AG721" s="6">
        <f>IF(OR(AC721=6,AC721=7),0,IF(NOT(AF721),0,IF(AB721&lt;=$AB$1,HLOOKUP(AC721,Ouderschapsverlof!$S$67:$W$69,3,FALSE),0)))</f>
        <v>0</v>
      </c>
      <c r="AH721" s="6">
        <f>IF(OR(AC721=6,AC721=7),0,IF(NOT(AF721),IF(AB721&lt;=$AB$1,HLOOKUP(AC721,Ouderschapsverlof!$S$67:$W$69,3,FALSE),0),0))</f>
        <v>0</v>
      </c>
    </row>
    <row r="722" spans="1:34" x14ac:dyDescent="0.3">
      <c r="A722" s="2">
        <f t="shared" si="247"/>
        <v>720</v>
      </c>
      <c r="B722">
        <f t="shared" si="248"/>
        <v>5</v>
      </c>
      <c r="C722" s="2">
        <f t="shared" si="231"/>
        <v>367</v>
      </c>
      <c r="D722" s="2">
        <f t="shared" si="232"/>
        <v>367</v>
      </c>
      <c r="E722" s="6" t="b">
        <f t="shared" si="233"/>
        <v>1</v>
      </c>
      <c r="F722" s="6">
        <f>IF(OR(B722=6,B722=7),0,IF(NOT(E722),0,IF(A722&lt;=$A$1,HLOOKUP(B722,Ouderschapsverlof!$S$28:$W$30,3,FALSE),0)))</f>
        <v>0</v>
      </c>
      <c r="G722" s="6">
        <f>IF(OR(B722=6,B722=7),0,IF(NOT(E722),IF(A722&lt;=$A$1,HLOOKUP(B722,Ouderschapsverlof!$S$28:$W$30,3,FALSE),0),0))</f>
        <v>0</v>
      </c>
      <c r="H722" s="7">
        <f t="shared" si="234"/>
        <v>0</v>
      </c>
      <c r="L722" s="2">
        <f t="shared" si="249"/>
        <v>720</v>
      </c>
      <c r="M722">
        <f t="shared" si="235"/>
        <v>5</v>
      </c>
      <c r="N722" s="2">
        <f t="shared" si="236"/>
        <v>367</v>
      </c>
      <c r="O722" s="2">
        <f t="shared" si="237"/>
        <v>367</v>
      </c>
      <c r="P722" s="6" t="b">
        <f t="shared" si="238"/>
        <v>1</v>
      </c>
      <c r="Q722" s="6">
        <f>IF(OR(M722=6,M722=7),0,IF(NOT(P722),0,IF(L722&lt;=$L$1,HLOOKUP(M722,Ouderschapsverlof!$S$40:$W$43,3,FALSE),0)))</f>
        <v>0</v>
      </c>
      <c r="R722" s="6">
        <f>IF(OR(M722=6,M722=7),0,IF(NOT(P722),IF(L722&lt;=$L$1,HLOOKUP(M722,Ouderschapsverlof!$S$40:$W$43,3,FALSE),0),0))</f>
        <v>0</v>
      </c>
      <c r="T722" s="2">
        <f t="shared" si="250"/>
        <v>720</v>
      </c>
      <c r="U722">
        <f t="shared" si="239"/>
        <v>5</v>
      </c>
      <c r="V722" s="2">
        <f t="shared" si="240"/>
        <v>367</v>
      </c>
      <c r="W722" s="2">
        <f t="shared" si="241"/>
        <v>367</v>
      </c>
      <c r="X722" s="6" t="b">
        <f t="shared" si="242"/>
        <v>1</v>
      </c>
      <c r="Y722" s="6">
        <f>IF(OR(U722=6,U722=7),0,IF(NOT(X722),0,IF(T722&lt;=$T$1,HLOOKUP(U722,Ouderschapsverlof!$S$55:$W$57,3,FALSE),0)))</f>
        <v>0</v>
      </c>
      <c r="Z722" s="6">
        <f>IF(OR(U722=6,U722=7),0,IF(NOT(X722),IF(T722&lt;=$T$1,HLOOKUP(U722,Ouderschapsverlof!$S$55:$W$57,3,FALSE),0),0))</f>
        <v>0</v>
      </c>
      <c r="AB722" s="2">
        <f t="shared" si="251"/>
        <v>720</v>
      </c>
      <c r="AC722">
        <f t="shared" si="243"/>
        <v>5</v>
      </c>
      <c r="AD722" s="2">
        <f t="shared" si="244"/>
        <v>367</v>
      </c>
      <c r="AE722" s="2">
        <f t="shared" si="245"/>
        <v>367</v>
      </c>
      <c r="AF722" s="6" t="b">
        <f t="shared" si="246"/>
        <v>1</v>
      </c>
      <c r="AG722" s="6">
        <f>IF(OR(AC722=6,AC722=7),0,IF(NOT(AF722),0,IF(AB722&lt;=$AB$1,HLOOKUP(AC722,Ouderschapsverlof!$S$67:$W$69,3,FALSE),0)))</f>
        <v>0</v>
      </c>
      <c r="AH722" s="6">
        <f>IF(OR(AC722=6,AC722=7),0,IF(NOT(AF722),IF(AB722&lt;=$AB$1,HLOOKUP(AC722,Ouderschapsverlof!$S$67:$W$69,3,FALSE),0),0))</f>
        <v>0</v>
      </c>
    </row>
    <row r="723" spans="1:34" x14ac:dyDescent="0.3">
      <c r="A723" s="2">
        <f t="shared" si="247"/>
        <v>721</v>
      </c>
      <c r="B723">
        <f t="shared" si="248"/>
        <v>6</v>
      </c>
      <c r="C723" s="2">
        <f t="shared" si="231"/>
        <v>367</v>
      </c>
      <c r="D723" s="2">
        <f t="shared" si="232"/>
        <v>367</v>
      </c>
      <c r="E723" s="6" t="b">
        <f t="shared" si="233"/>
        <v>1</v>
      </c>
      <c r="F723" s="6">
        <f>IF(OR(B723=6,B723=7),0,IF(NOT(E723),0,IF(A723&lt;=$A$1,HLOOKUP(B723,Ouderschapsverlof!$S$28:$W$30,3,FALSE),0)))</f>
        <v>0</v>
      </c>
      <c r="G723" s="6">
        <f>IF(OR(B723=6,B723=7),0,IF(NOT(E723),IF(A723&lt;=$A$1,HLOOKUP(B723,Ouderschapsverlof!$S$28:$W$30,3,FALSE),0),0))</f>
        <v>0</v>
      </c>
      <c r="H723" s="7">
        <f t="shared" si="234"/>
        <v>0</v>
      </c>
      <c r="L723" s="2">
        <f t="shared" si="249"/>
        <v>721</v>
      </c>
      <c r="M723">
        <f t="shared" si="235"/>
        <v>6</v>
      </c>
      <c r="N723" s="2">
        <f t="shared" si="236"/>
        <v>367</v>
      </c>
      <c r="O723" s="2">
        <f t="shared" si="237"/>
        <v>367</v>
      </c>
      <c r="P723" s="6" t="b">
        <f t="shared" si="238"/>
        <v>1</v>
      </c>
      <c r="Q723" s="6">
        <f>IF(OR(M723=6,M723=7),0,IF(NOT(P723),0,IF(L723&lt;=$L$1,HLOOKUP(M723,Ouderschapsverlof!$S$40:$W$43,3,FALSE),0)))</f>
        <v>0</v>
      </c>
      <c r="R723" s="6">
        <f>IF(OR(M723=6,M723=7),0,IF(NOT(P723),IF(L723&lt;=$L$1,HLOOKUP(M723,Ouderschapsverlof!$S$40:$W$43,3,FALSE),0),0))</f>
        <v>0</v>
      </c>
      <c r="T723" s="2">
        <f t="shared" si="250"/>
        <v>721</v>
      </c>
      <c r="U723">
        <f t="shared" si="239"/>
        <v>6</v>
      </c>
      <c r="V723" s="2">
        <f t="shared" si="240"/>
        <v>367</v>
      </c>
      <c r="W723" s="2">
        <f t="shared" si="241"/>
        <v>367</v>
      </c>
      <c r="X723" s="6" t="b">
        <f t="shared" si="242"/>
        <v>1</v>
      </c>
      <c r="Y723" s="6">
        <f>IF(OR(U723=6,U723=7),0,IF(NOT(X723),0,IF(T723&lt;=$T$1,HLOOKUP(U723,Ouderschapsverlof!$S$55:$W$57,3,FALSE),0)))</f>
        <v>0</v>
      </c>
      <c r="Z723" s="6">
        <f>IF(OR(U723=6,U723=7),0,IF(NOT(X723),IF(T723&lt;=$T$1,HLOOKUP(U723,Ouderschapsverlof!$S$55:$W$57,3,FALSE),0),0))</f>
        <v>0</v>
      </c>
      <c r="AB723" s="2">
        <f t="shared" si="251"/>
        <v>721</v>
      </c>
      <c r="AC723">
        <f t="shared" si="243"/>
        <v>6</v>
      </c>
      <c r="AD723" s="2">
        <f t="shared" si="244"/>
        <v>367</v>
      </c>
      <c r="AE723" s="2">
        <f t="shared" si="245"/>
        <v>367</v>
      </c>
      <c r="AF723" s="6" t="b">
        <f t="shared" si="246"/>
        <v>1</v>
      </c>
      <c r="AG723" s="6">
        <f>IF(OR(AC723=6,AC723=7),0,IF(NOT(AF723),0,IF(AB723&lt;=$AB$1,HLOOKUP(AC723,Ouderschapsverlof!$S$67:$W$69,3,FALSE),0)))</f>
        <v>0</v>
      </c>
      <c r="AH723" s="6">
        <f>IF(OR(AC723=6,AC723=7),0,IF(NOT(AF723),IF(AB723&lt;=$AB$1,HLOOKUP(AC723,Ouderschapsverlof!$S$67:$W$69,3,FALSE),0),0))</f>
        <v>0</v>
      </c>
    </row>
    <row r="724" spans="1:34" x14ac:dyDescent="0.3">
      <c r="A724" s="2">
        <f t="shared" si="247"/>
        <v>722</v>
      </c>
      <c r="B724">
        <f t="shared" si="248"/>
        <v>7</v>
      </c>
      <c r="C724" s="2">
        <f t="shared" si="231"/>
        <v>367</v>
      </c>
      <c r="D724" s="2">
        <f t="shared" si="232"/>
        <v>367</v>
      </c>
      <c r="E724" s="6" t="b">
        <f t="shared" si="233"/>
        <v>1</v>
      </c>
      <c r="F724" s="6">
        <f>IF(OR(B724=6,B724=7),0,IF(NOT(E724),0,IF(A724&lt;=$A$1,HLOOKUP(B724,Ouderschapsverlof!$S$28:$W$30,3,FALSE),0)))</f>
        <v>0</v>
      </c>
      <c r="G724" s="6">
        <f>IF(OR(B724=6,B724=7),0,IF(NOT(E724),IF(A724&lt;=$A$1,HLOOKUP(B724,Ouderschapsverlof!$S$28:$W$30,3,FALSE),0),0))</f>
        <v>0</v>
      </c>
      <c r="H724" s="7">
        <f t="shared" si="234"/>
        <v>0</v>
      </c>
      <c r="L724" s="2">
        <f t="shared" si="249"/>
        <v>722</v>
      </c>
      <c r="M724">
        <f t="shared" si="235"/>
        <v>7</v>
      </c>
      <c r="N724" s="2">
        <f t="shared" si="236"/>
        <v>367</v>
      </c>
      <c r="O724" s="2">
        <f t="shared" si="237"/>
        <v>367</v>
      </c>
      <c r="P724" s="6" t="b">
        <f t="shared" si="238"/>
        <v>1</v>
      </c>
      <c r="Q724" s="6">
        <f>IF(OR(M724=6,M724=7),0,IF(NOT(P724),0,IF(L724&lt;=$L$1,HLOOKUP(M724,Ouderschapsverlof!$S$40:$W$43,3,FALSE),0)))</f>
        <v>0</v>
      </c>
      <c r="R724" s="6">
        <f>IF(OR(M724=6,M724=7),0,IF(NOT(P724),IF(L724&lt;=$L$1,HLOOKUP(M724,Ouderschapsverlof!$S$40:$W$43,3,FALSE),0),0))</f>
        <v>0</v>
      </c>
      <c r="T724" s="2">
        <f t="shared" si="250"/>
        <v>722</v>
      </c>
      <c r="U724">
        <f t="shared" si="239"/>
        <v>7</v>
      </c>
      <c r="V724" s="2">
        <f t="shared" si="240"/>
        <v>367</v>
      </c>
      <c r="W724" s="2">
        <f t="shared" si="241"/>
        <v>367</v>
      </c>
      <c r="X724" s="6" t="b">
        <f t="shared" si="242"/>
        <v>1</v>
      </c>
      <c r="Y724" s="6">
        <f>IF(OR(U724=6,U724=7),0,IF(NOT(X724),0,IF(T724&lt;=$T$1,HLOOKUP(U724,Ouderschapsverlof!$S$55:$W$57,3,FALSE),0)))</f>
        <v>0</v>
      </c>
      <c r="Z724" s="6">
        <f>IF(OR(U724=6,U724=7),0,IF(NOT(X724),IF(T724&lt;=$T$1,HLOOKUP(U724,Ouderschapsverlof!$S$55:$W$57,3,FALSE),0),0))</f>
        <v>0</v>
      </c>
      <c r="AB724" s="2">
        <f t="shared" si="251"/>
        <v>722</v>
      </c>
      <c r="AC724">
        <f t="shared" si="243"/>
        <v>7</v>
      </c>
      <c r="AD724" s="2">
        <f t="shared" si="244"/>
        <v>367</v>
      </c>
      <c r="AE724" s="2">
        <f t="shared" si="245"/>
        <v>367</v>
      </c>
      <c r="AF724" s="6" t="b">
        <f t="shared" si="246"/>
        <v>1</v>
      </c>
      <c r="AG724" s="6">
        <f>IF(OR(AC724=6,AC724=7),0,IF(NOT(AF724),0,IF(AB724&lt;=$AB$1,HLOOKUP(AC724,Ouderschapsverlof!$S$67:$W$69,3,FALSE),0)))</f>
        <v>0</v>
      </c>
      <c r="AH724" s="6">
        <f>IF(OR(AC724=6,AC724=7),0,IF(NOT(AF724),IF(AB724&lt;=$AB$1,HLOOKUP(AC724,Ouderschapsverlof!$S$67:$W$69,3,FALSE),0),0))</f>
        <v>0</v>
      </c>
    </row>
    <row r="725" spans="1:34" x14ac:dyDescent="0.3">
      <c r="A725" s="2">
        <f t="shared" si="247"/>
        <v>723</v>
      </c>
      <c r="B725">
        <f t="shared" si="248"/>
        <v>1</v>
      </c>
      <c r="C725" s="2">
        <f t="shared" si="231"/>
        <v>367</v>
      </c>
      <c r="D725" s="2">
        <f t="shared" si="232"/>
        <v>367</v>
      </c>
      <c r="E725" s="6" t="b">
        <f t="shared" si="233"/>
        <v>1</v>
      </c>
      <c r="F725" s="6">
        <f>IF(OR(B725=6,B725=7),0,IF(NOT(E725),0,IF(A725&lt;=$A$1,HLOOKUP(B725,Ouderschapsverlof!$S$28:$W$30,3,FALSE),0)))</f>
        <v>0</v>
      </c>
      <c r="G725" s="6">
        <f>IF(OR(B725=6,B725=7),0,IF(NOT(E725),IF(A725&lt;=$A$1,HLOOKUP(B725,Ouderschapsverlof!$S$28:$W$30,3,FALSE),0),0))</f>
        <v>0</v>
      </c>
      <c r="H725" s="7">
        <f t="shared" si="234"/>
        <v>0</v>
      </c>
      <c r="L725" s="2">
        <f t="shared" si="249"/>
        <v>723</v>
      </c>
      <c r="M725">
        <f t="shared" si="235"/>
        <v>1</v>
      </c>
      <c r="N725" s="2">
        <f t="shared" si="236"/>
        <v>367</v>
      </c>
      <c r="O725" s="2">
        <f t="shared" si="237"/>
        <v>367</v>
      </c>
      <c r="P725" s="6" t="b">
        <f t="shared" si="238"/>
        <v>1</v>
      </c>
      <c r="Q725" s="6">
        <f>IF(OR(M725=6,M725=7),0,IF(NOT(P725),0,IF(L725&lt;=$L$1,HLOOKUP(M725,Ouderschapsverlof!$S$40:$W$43,3,FALSE),0)))</f>
        <v>0</v>
      </c>
      <c r="R725" s="6">
        <f>IF(OR(M725=6,M725=7),0,IF(NOT(P725),IF(L725&lt;=$L$1,HLOOKUP(M725,Ouderschapsverlof!$S$40:$W$43,3,FALSE),0),0))</f>
        <v>0</v>
      </c>
      <c r="T725" s="2">
        <f t="shared" si="250"/>
        <v>723</v>
      </c>
      <c r="U725">
        <f t="shared" si="239"/>
        <v>1</v>
      </c>
      <c r="V725" s="2">
        <f t="shared" si="240"/>
        <v>367</v>
      </c>
      <c r="W725" s="2">
        <f t="shared" si="241"/>
        <v>367</v>
      </c>
      <c r="X725" s="6" t="b">
        <f t="shared" si="242"/>
        <v>1</v>
      </c>
      <c r="Y725" s="6">
        <f>IF(OR(U725=6,U725=7),0,IF(NOT(X725),0,IF(T725&lt;=$T$1,HLOOKUP(U725,Ouderschapsverlof!$S$55:$W$57,3,FALSE),0)))</f>
        <v>0</v>
      </c>
      <c r="Z725" s="6">
        <f>IF(OR(U725=6,U725=7),0,IF(NOT(X725),IF(T725&lt;=$T$1,HLOOKUP(U725,Ouderschapsverlof!$S$55:$W$57,3,FALSE),0),0))</f>
        <v>0</v>
      </c>
      <c r="AB725" s="2">
        <f t="shared" si="251"/>
        <v>723</v>
      </c>
      <c r="AC725">
        <f t="shared" si="243"/>
        <v>1</v>
      </c>
      <c r="AD725" s="2">
        <f t="shared" si="244"/>
        <v>367</v>
      </c>
      <c r="AE725" s="2">
        <f t="shared" si="245"/>
        <v>367</v>
      </c>
      <c r="AF725" s="6" t="b">
        <f t="shared" si="246"/>
        <v>1</v>
      </c>
      <c r="AG725" s="6">
        <f>IF(OR(AC725=6,AC725=7),0,IF(NOT(AF725),0,IF(AB725&lt;=$AB$1,HLOOKUP(AC725,Ouderschapsverlof!$S$67:$W$69,3,FALSE),0)))</f>
        <v>0</v>
      </c>
      <c r="AH725" s="6">
        <f>IF(OR(AC725=6,AC725=7),0,IF(NOT(AF725),IF(AB725&lt;=$AB$1,HLOOKUP(AC725,Ouderschapsverlof!$S$67:$W$69,3,FALSE),0),0))</f>
        <v>0</v>
      </c>
    </row>
    <row r="726" spans="1:34" x14ac:dyDescent="0.3">
      <c r="A726" s="2">
        <f t="shared" si="247"/>
        <v>724</v>
      </c>
      <c r="B726">
        <f t="shared" si="248"/>
        <v>2</v>
      </c>
      <c r="C726" s="2">
        <f t="shared" si="231"/>
        <v>367</v>
      </c>
      <c r="D726" s="2">
        <f t="shared" si="232"/>
        <v>367</v>
      </c>
      <c r="E726" s="6" t="b">
        <f t="shared" si="233"/>
        <v>1</v>
      </c>
      <c r="F726" s="6">
        <f>IF(OR(B726=6,B726=7),0,IF(NOT(E726),0,IF(A726&lt;=$A$1,HLOOKUP(B726,Ouderschapsverlof!$S$28:$W$30,3,FALSE),0)))</f>
        <v>0</v>
      </c>
      <c r="G726" s="6">
        <f>IF(OR(B726=6,B726=7),0,IF(NOT(E726),IF(A726&lt;=$A$1,HLOOKUP(B726,Ouderschapsverlof!$S$28:$W$30,3,FALSE),0),0))</f>
        <v>0</v>
      </c>
      <c r="H726" s="7">
        <f t="shared" si="234"/>
        <v>0</v>
      </c>
      <c r="L726" s="2">
        <f t="shared" si="249"/>
        <v>724</v>
      </c>
      <c r="M726">
        <f t="shared" si="235"/>
        <v>2</v>
      </c>
      <c r="N726" s="2">
        <f t="shared" si="236"/>
        <v>367</v>
      </c>
      <c r="O726" s="2">
        <f t="shared" si="237"/>
        <v>367</v>
      </c>
      <c r="P726" s="6" t="b">
        <f t="shared" si="238"/>
        <v>1</v>
      </c>
      <c r="Q726" s="6">
        <f>IF(OR(M726=6,M726=7),0,IF(NOT(P726),0,IF(L726&lt;=$L$1,HLOOKUP(M726,Ouderschapsverlof!$S$40:$W$43,3,FALSE),0)))</f>
        <v>0</v>
      </c>
      <c r="R726" s="6">
        <f>IF(OR(M726=6,M726=7),0,IF(NOT(P726),IF(L726&lt;=$L$1,HLOOKUP(M726,Ouderschapsverlof!$S$40:$W$43,3,FALSE),0),0))</f>
        <v>0</v>
      </c>
      <c r="T726" s="2">
        <f t="shared" si="250"/>
        <v>724</v>
      </c>
      <c r="U726">
        <f t="shared" si="239"/>
        <v>2</v>
      </c>
      <c r="V726" s="2">
        <f t="shared" si="240"/>
        <v>367</v>
      </c>
      <c r="W726" s="2">
        <f t="shared" si="241"/>
        <v>367</v>
      </c>
      <c r="X726" s="6" t="b">
        <f t="shared" si="242"/>
        <v>1</v>
      </c>
      <c r="Y726" s="6">
        <f>IF(OR(U726=6,U726=7),0,IF(NOT(X726),0,IF(T726&lt;=$T$1,HLOOKUP(U726,Ouderschapsverlof!$S$55:$W$57,3,FALSE),0)))</f>
        <v>0</v>
      </c>
      <c r="Z726" s="6">
        <f>IF(OR(U726=6,U726=7),0,IF(NOT(X726),IF(T726&lt;=$T$1,HLOOKUP(U726,Ouderschapsverlof!$S$55:$W$57,3,FALSE),0),0))</f>
        <v>0</v>
      </c>
      <c r="AB726" s="2">
        <f t="shared" si="251"/>
        <v>724</v>
      </c>
      <c r="AC726">
        <f t="shared" si="243"/>
        <v>2</v>
      </c>
      <c r="AD726" s="2">
        <f t="shared" si="244"/>
        <v>367</v>
      </c>
      <c r="AE726" s="2">
        <f t="shared" si="245"/>
        <v>367</v>
      </c>
      <c r="AF726" s="6" t="b">
        <f t="shared" si="246"/>
        <v>1</v>
      </c>
      <c r="AG726" s="6">
        <f>IF(OR(AC726=6,AC726=7),0,IF(NOT(AF726),0,IF(AB726&lt;=$AB$1,HLOOKUP(AC726,Ouderschapsverlof!$S$67:$W$69,3,FALSE),0)))</f>
        <v>0</v>
      </c>
      <c r="AH726" s="6">
        <f>IF(OR(AC726=6,AC726=7),0,IF(NOT(AF726),IF(AB726&lt;=$AB$1,HLOOKUP(AC726,Ouderschapsverlof!$S$67:$W$69,3,FALSE),0),0))</f>
        <v>0</v>
      </c>
    </row>
    <row r="727" spans="1:34" x14ac:dyDescent="0.3">
      <c r="A727" s="2">
        <f t="shared" si="247"/>
        <v>725</v>
      </c>
      <c r="B727">
        <f t="shared" si="248"/>
        <v>3</v>
      </c>
      <c r="C727" s="2">
        <f t="shared" si="231"/>
        <v>367</v>
      </c>
      <c r="D727" s="2">
        <f t="shared" si="232"/>
        <v>367</v>
      </c>
      <c r="E727" s="6" t="b">
        <f t="shared" si="233"/>
        <v>1</v>
      </c>
      <c r="F727" s="6">
        <f>IF(OR(B727=6,B727=7),0,IF(NOT(E727),0,IF(A727&lt;=$A$1,HLOOKUP(B727,Ouderschapsverlof!$S$28:$W$30,3,FALSE),0)))</f>
        <v>0</v>
      </c>
      <c r="G727" s="6">
        <f>IF(OR(B727=6,B727=7),0,IF(NOT(E727),IF(A727&lt;=$A$1,HLOOKUP(B727,Ouderschapsverlof!$S$28:$W$30,3,FALSE),0),0))</f>
        <v>0</v>
      </c>
      <c r="H727" s="7">
        <f t="shared" si="234"/>
        <v>0</v>
      </c>
      <c r="L727" s="2">
        <f t="shared" si="249"/>
        <v>725</v>
      </c>
      <c r="M727">
        <f t="shared" si="235"/>
        <v>3</v>
      </c>
      <c r="N727" s="2">
        <f t="shared" si="236"/>
        <v>367</v>
      </c>
      <c r="O727" s="2">
        <f t="shared" si="237"/>
        <v>367</v>
      </c>
      <c r="P727" s="6" t="b">
        <f t="shared" si="238"/>
        <v>1</v>
      </c>
      <c r="Q727" s="6">
        <f>IF(OR(M727=6,M727=7),0,IF(NOT(P727),0,IF(L727&lt;=$L$1,HLOOKUP(M727,Ouderschapsverlof!$S$40:$W$43,3,FALSE),0)))</f>
        <v>0</v>
      </c>
      <c r="R727" s="6">
        <f>IF(OR(M727=6,M727=7),0,IF(NOT(P727),IF(L727&lt;=$L$1,HLOOKUP(M727,Ouderschapsverlof!$S$40:$W$43,3,FALSE),0),0))</f>
        <v>0</v>
      </c>
      <c r="T727" s="2">
        <f t="shared" si="250"/>
        <v>725</v>
      </c>
      <c r="U727">
        <f t="shared" si="239"/>
        <v>3</v>
      </c>
      <c r="V727" s="2">
        <f t="shared" si="240"/>
        <v>367</v>
      </c>
      <c r="W727" s="2">
        <f t="shared" si="241"/>
        <v>367</v>
      </c>
      <c r="X727" s="6" t="b">
        <f t="shared" si="242"/>
        <v>1</v>
      </c>
      <c r="Y727" s="6">
        <f>IF(OR(U727=6,U727=7),0,IF(NOT(X727),0,IF(T727&lt;=$T$1,HLOOKUP(U727,Ouderschapsverlof!$S$55:$W$57,3,FALSE),0)))</f>
        <v>0</v>
      </c>
      <c r="Z727" s="6">
        <f>IF(OR(U727=6,U727=7),0,IF(NOT(X727),IF(T727&lt;=$T$1,HLOOKUP(U727,Ouderschapsverlof!$S$55:$W$57,3,FALSE),0),0))</f>
        <v>0</v>
      </c>
      <c r="AB727" s="2">
        <f t="shared" si="251"/>
        <v>725</v>
      </c>
      <c r="AC727">
        <f t="shared" si="243"/>
        <v>3</v>
      </c>
      <c r="AD727" s="2">
        <f t="shared" si="244"/>
        <v>367</v>
      </c>
      <c r="AE727" s="2">
        <f t="shared" si="245"/>
        <v>367</v>
      </c>
      <c r="AF727" s="6" t="b">
        <f t="shared" si="246"/>
        <v>1</v>
      </c>
      <c r="AG727" s="6">
        <f>IF(OR(AC727=6,AC727=7),0,IF(NOT(AF727),0,IF(AB727&lt;=$AB$1,HLOOKUP(AC727,Ouderschapsverlof!$S$67:$W$69,3,FALSE),0)))</f>
        <v>0</v>
      </c>
      <c r="AH727" s="6">
        <f>IF(OR(AC727=6,AC727=7),0,IF(NOT(AF727),IF(AB727&lt;=$AB$1,HLOOKUP(AC727,Ouderschapsverlof!$S$67:$W$69,3,FALSE),0),0))</f>
        <v>0</v>
      </c>
    </row>
    <row r="728" spans="1:34" x14ac:dyDescent="0.3">
      <c r="A728" s="2">
        <f t="shared" si="247"/>
        <v>726</v>
      </c>
      <c r="B728">
        <f t="shared" si="248"/>
        <v>4</v>
      </c>
      <c r="C728" s="2">
        <f t="shared" si="231"/>
        <v>367</v>
      </c>
      <c r="D728" s="2">
        <f t="shared" si="232"/>
        <v>367</v>
      </c>
      <c r="E728" s="6" t="b">
        <f t="shared" si="233"/>
        <v>1</v>
      </c>
      <c r="F728" s="6">
        <f>IF(OR(B728=6,B728=7),0,IF(NOT(E728),0,IF(A728&lt;=$A$1,HLOOKUP(B728,Ouderschapsverlof!$S$28:$W$30,3,FALSE),0)))</f>
        <v>0</v>
      </c>
      <c r="G728" s="6">
        <f>IF(OR(B728=6,B728=7),0,IF(NOT(E728),IF(A728&lt;=$A$1,HLOOKUP(B728,Ouderschapsverlof!$S$28:$W$30,3,FALSE),0),0))</f>
        <v>0</v>
      </c>
      <c r="H728" s="7">
        <f t="shared" si="234"/>
        <v>0</v>
      </c>
      <c r="L728" s="2">
        <f t="shared" si="249"/>
        <v>726</v>
      </c>
      <c r="M728">
        <f t="shared" si="235"/>
        <v>4</v>
      </c>
      <c r="N728" s="2">
        <f t="shared" si="236"/>
        <v>367</v>
      </c>
      <c r="O728" s="2">
        <f t="shared" si="237"/>
        <v>367</v>
      </c>
      <c r="P728" s="6" t="b">
        <f t="shared" si="238"/>
        <v>1</v>
      </c>
      <c r="Q728" s="6">
        <f>IF(OR(M728=6,M728=7),0,IF(NOT(P728),0,IF(L728&lt;=$L$1,HLOOKUP(M728,Ouderschapsverlof!$S$40:$W$43,3,FALSE),0)))</f>
        <v>0</v>
      </c>
      <c r="R728" s="6">
        <f>IF(OR(M728=6,M728=7),0,IF(NOT(P728),IF(L728&lt;=$L$1,HLOOKUP(M728,Ouderschapsverlof!$S$40:$W$43,3,FALSE),0),0))</f>
        <v>0</v>
      </c>
      <c r="T728" s="2">
        <f t="shared" si="250"/>
        <v>726</v>
      </c>
      <c r="U728">
        <f t="shared" si="239"/>
        <v>4</v>
      </c>
      <c r="V728" s="2">
        <f t="shared" si="240"/>
        <v>367</v>
      </c>
      <c r="W728" s="2">
        <f t="shared" si="241"/>
        <v>367</v>
      </c>
      <c r="X728" s="6" t="b">
        <f t="shared" si="242"/>
        <v>1</v>
      </c>
      <c r="Y728" s="6">
        <f>IF(OR(U728=6,U728=7),0,IF(NOT(X728),0,IF(T728&lt;=$T$1,HLOOKUP(U728,Ouderschapsverlof!$S$55:$W$57,3,FALSE),0)))</f>
        <v>0</v>
      </c>
      <c r="Z728" s="6">
        <f>IF(OR(U728=6,U728=7),0,IF(NOT(X728),IF(T728&lt;=$T$1,HLOOKUP(U728,Ouderschapsverlof!$S$55:$W$57,3,FALSE),0),0))</f>
        <v>0</v>
      </c>
      <c r="AB728" s="2">
        <f t="shared" si="251"/>
        <v>726</v>
      </c>
      <c r="AC728">
        <f t="shared" si="243"/>
        <v>4</v>
      </c>
      <c r="AD728" s="2">
        <f t="shared" si="244"/>
        <v>367</v>
      </c>
      <c r="AE728" s="2">
        <f t="shared" si="245"/>
        <v>367</v>
      </c>
      <c r="AF728" s="6" t="b">
        <f t="shared" si="246"/>
        <v>1</v>
      </c>
      <c r="AG728" s="6">
        <f>IF(OR(AC728=6,AC728=7),0,IF(NOT(AF728),0,IF(AB728&lt;=$AB$1,HLOOKUP(AC728,Ouderschapsverlof!$S$67:$W$69,3,FALSE),0)))</f>
        <v>0</v>
      </c>
      <c r="AH728" s="6">
        <f>IF(OR(AC728=6,AC728=7),0,IF(NOT(AF728),IF(AB728&lt;=$AB$1,HLOOKUP(AC728,Ouderschapsverlof!$S$67:$W$69,3,FALSE),0),0))</f>
        <v>0</v>
      </c>
    </row>
    <row r="729" spans="1:34" x14ac:dyDescent="0.3">
      <c r="A729" s="2">
        <f t="shared" si="247"/>
        <v>727</v>
      </c>
      <c r="B729">
        <f t="shared" si="248"/>
        <v>5</v>
      </c>
      <c r="C729" s="2">
        <f t="shared" si="231"/>
        <v>367</v>
      </c>
      <c r="D729" s="2">
        <f t="shared" si="232"/>
        <v>367</v>
      </c>
      <c r="E729" s="6" t="b">
        <f t="shared" si="233"/>
        <v>1</v>
      </c>
      <c r="F729" s="6">
        <f>IF(OR(B729=6,B729=7),0,IF(NOT(E729),0,IF(A729&lt;=$A$1,HLOOKUP(B729,Ouderschapsverlof!$S$28:$W$30,3,FALSE),0)))</f>
        <v>0</v>
      </c>
      <c r="G729" s="6">
        <f>IF(OR(B729=6,B729=7),0,IF(NOT(E729),IF(A729&lt;=$A$1,HLOOKUP(B729,Ouderschapsverlof!$S$28:$W$30,3,FALSE),0),0))</f>
        <v>0</v>
      </c>
      <c r="H729" s="7">
        <f t="shared" si="234"/>
        <v>0</v>
      </c>
      <c r="L729" s="2">
        <f t="shared" si="249"/>
        <v>727</v>
      </c>
      <c r="M729">
        <f t="shared" si="235"/>
        <v>5</v>
      </c>
      <c r="N729" s="2">
        <f t="shared" si="236"/>
        <v>367</v>
      </c>
      <c r="O729" s="2">
        <f t="shared" si="237"/>
        <v>367</v>
      </c>
      <c r="P729" s="6" t="b">
        <f t="shared" si="238"/>
        <v>1</v>
      </c>
      <c r="Q729" s="6">
        <f>IF(OR(M729=6,M729=7),0,IF(NOT(P729),0,IF(L729&lt;=$L$1,HLOOKUP(M729,Ouderschapsverlof!$S$40:$W$43,3,FALSE),0)))</f>
        <v>0</v>
      </c>
      <c r="R729" s="6">
        <f>IF(OR(M729=6,M729=7),0,IF(NOT(P729),IF(L729&lt;=$L$1,HLOOKUP(M729,Ouderschapsverlof!$S$40:$W$43,3,FALSE),0),0))</f>
        <v>0</v>
      </c>
      <c r="T729" s="2">
        <f t="shared" si="250"/>
        <v>727</v>
      </c>
      <c r="U729">
        <f t="shared" si="239"/>
        <v>5</v>
      </c>
      <c r="V729" s="2">
        <f t="shared" si="240"/>
        <v>367</v>
      </c>
      <c r="W729" s="2">
        <f t="shared" si="241"/>
        <v>367</v>
      </c>
      <c r="X729" s="6" t="b">
        <f t="shared" si="242"/>
        <v>1</v>
      </c>
      <c r="Y729" s="6">
        <f>IF(OR(U729=6,U729=7),0,IF(NOT(X729),0,IF(T729&lt;=$T$1,HLOOKUP(U729,Ouderschapsverlof!$S$55:$W$57,3,FALSE),0)))</f>
        <v>0</v>
      </c>
      <c r="Z729" s="6">
        <f>IF(OR(U729=6,U729=7),0,IF(NOT(X729),IF(T729&lt;=$T$1,HLOOKUP(U729,Ouderschapsverlof!$S$55:$W$57,3,FALSE),0),0))</f>
        <v>0</v>
      </c>
      <c r="AB729" s="2">
        <f t="shared" si="251"/>
        <v>727</v>
      </c>
      <c r="AC729">
        <f t="shared" si="243"/>
        <v>5</v>
      </c>
      <c r="AD729" s="2">
        <f t="shared" si="244"/>
        <v>367</v>
      </c>
      <c r="AE729" s="2">
        <f t="shared" si="245"/>
        <v>367</v>
      </c>
      <c r="AF729" s="6" t="b">
        <f t="shared" si="246"/>
        <v>1</v>
      </c>
      <c r="AG729" s="6">
        <f>IF(OR(AC729=6,AC729=7),0,IF(NOT(AF729),0,IF(AB729&lt;=$AB$1,HLOOKUP(AC729,Ouderschapsverlof!$S$67:$W$69,3,FALSE),0)))</f>
        <v>0</v>
      </c>
      <c r="AH729" s="6">
        <f>IF(OR(AC729=6,AC729=7),0,IF(NOT(AF729),IF(AB729&lt;=$AB$1,HLOOKUP(AC729,Ouderschapsverlof!$S$67:$W$69,3,FALSE),0),0))</f>
        <v>0</v>
      </c>
    </row>
    <row r="730" spans="1:34" x14ac:dyDescent="0.3">
      <c r="A730" s="2">
        <f t="shared" si="247"/>
        <v>728</v>
      </c>
      <c r="B730">
        <f t="shared" si="248"/>
        <v>6</v>
      </c>
      <c r="C730" s="2">
        <f t="shared" si="231"/>
        <v>367</v>
      </c>
      <c r="D730" s="2">
        <f t="shared" si="232"/>
        <v>367</v>
      </c>
      <c r="E730" s="6" t="b">
        <f t="shared" si="233"/>
        <v>1</v>
      </c>
      <c r="F730" s="6">
        <f>IF(OR(B730=6,B730=7),0,IF(NOT(E730),0,IF(A730&lt;=$A$1,HLOOKUP(B730,Ouderschapsverlof!$S$28:$W$30,3,FALSE),0)))</f>
        <v>0</v>
      </c>
      <c r="G730" s="6">
        <f>IF(OR(B730=6,B730=7),0,IF(NOT(E730),IF(A730&lt;=$A$1,HLOOKUP(B730,Ouderschapsverlof!$S$28:$W$30,3,FALSE),0),0))</f>
        <v>0</v>
      </c>
      <c r="H730" s="7">
        <f t="shared" si="234"/>
        <v>0</v>
      </c>
      <c r="L730" s="2">
        <f t="shared" si="249"/>
        <v>728</v>
      </c>
      <c r="M730">
        <f t="shared" si="235"/>
        <v>6</v>
      </c>
      <c r="N730" s="2">
        <f t="shared" si="236"/>
        <v>367</v>
      </c>
      <c r="O730" s="2">
        <f t="shared" si="237"/>
        <v>367</v>
      </c>
      <c r="P730" s="6" t="b">
        <f t="shared" si="238"/>
        <v>1</v>
      </c>
      <c r="Q730" s="6">
        <f>IF(OR(M730=6,M730=7),0,IF(NOT(P730),0,IF(L730&lt;=$L$1,HLOOKUP(M730,Ouderschapsverlof!$S$40:$W$43,3,FALSE),0)))</f>
        <v>0</v>
      </c>
      <c r="R730" s="6">
        <f>IF(OR(M730=6,M730=7),0,IF(NOT(P730),IF(L730&lt;=$L$1,HLOOKUP(M730,Ouderschapsverlof!$S$40:$W$43,3,FALSE),0),0))</f>
        <v>0</v>
      </c>
      <c r="T730" s="2">
        <f t="shared" si="250"/>
        <v>728</v>
      </c>
      <c r="U730">
        <f t="shared" si="239"/>
        <v>6</v>
      </c>
      <c r="V730" s="2">
        <f t="shared" si="240"/>
        <v>367</v>
      </c>
      <c r="W730" s="2">
        <f t="shared" si="241"/>
        <v>367</v>
      </c>
      <c r="X730" s="6" t="b">
        <f t="shared" si="242"/>
        <v>1</v>
      </c>
      <c r="Y730" s="6">
        <f>IF(OR(U730=6,U730=7),0,IF(NOT(X730),0,IF(T730&lt;=$T$1,HLOOKUP(U730,Ouderschapsverlof!$S$55:$W$57,3,FALSE),0)))</f>
        <v>0</v>
      </c>
      <c r="Z730" s="6">
        <f>IF(OR(U730=6,U730=7),0,IF(NOT(X730),IF(T730&lt;=$T$1,HLOOKUP(U730,Ouderschapsverlof!$S$55:$W$57,3,FALSE),0),0))</f>
        <v>0</v>
      </c>
      <c r="AB730" s="2">
        <f t="shared" si="251"/>
        <v>728</v>
      </c>
      <c r="AC730">
        <f t="shared" si="243"/>
        <v>6</v>
      </c>
      <c r="AD730" s="2">
        <f t="shared" si="244"/>
        <v>367</v>
      </c>
      <c r="AE730" s="2">
        <f t="shared" si="245"/>
        <v>367</v>
      </c>
      <c r="AF730" s="6" t="b">
        <f t="shared" si="246"/>
        <v>1</v>
      </c>
      <c r="AG730" s="6">
        <f>IF(OR(AC730=6,AC730=7),0,IF(NOT(AF730),0,IF(AB730&lt;=$AB$1,HLOOKUP(AC730,Ouderschapsverlof!$S$67:$W$69,3,FALSE),0)))</f>
        <v>0</v>
      </c>
      <c r="AH730" s="6">
        <f>IF(OR(AC730=6,AC730=7),0,IF(NOT(AF730),IF(AB730&lt;=$AB$1,HLOOKUP(AC730,Ouderschapsverlof!$S$67:$W$69,3,FALSE),0),0))</f>
        <v>0</v>
      </c>
    </row>
    <row r="731" spans="1:34" x14ac:dyDescent="0.3">
      <c r="A731" s="2">
        <f t="shared" si="247"/>
        <v>729</v>
      </c>
      <c r="B731">
        <f t="shared" si="248"/>
        <v>7</v>
      </c>
      <c r="C731" s="2">
        <f t="shared" si="231"/>
        <v>367</v>
      </c>
      <c r="D731" s="2">
        <f t="shared" si="232"/>
        <v>367</v>
      </c>
      <c r="E731" s="6" t="b">
        <f t="shared" si="233"/>
        <v>1</v>
      </c>
      <c r="F731" s="6">
        <f>IF(OR(B731=6,B731=7),0,IF(NOT(E731),0,IF(A731&lt;=$A$1,HLOOKUP(B731,Ouderschapsverlof!$S$28:$W$30,3,FALSE),0)))</f>
        <v>0</v>
      </c>
      <c r="G731" s="6">
        <f>IF(OR(B731=6,B731=7),0,IF(NOT(E731),IF(A731&lt;=$A$1,HLOOKUP(B731,Ouderschapsverlof!$S$28:$W$30,3,FALSE),0),0))</f>
        <v>0</v>
      </c>
      <c r="H731" s="7">
        <f t="shared" si="234"/>
        <v>0</v>
      </c>
      <c r="L731" s="2">
        <f t="shared" si="249"/>
        <v>729</v>
      </c>
      <c r="M731">
        <f t="shared" si="235"/>
        <v>7</v>
      </c>
      <c r="N731" s="2">
        <f t="shared" si="236"/>
        <v>367</v>
      </c>
      <c r="O731" s="2">
        <f t="shared" si="237"/>
        <v>367</v>
      </c>
      <c r="P731" s="6" t="b">
        <f t="shared" si="238"/>
        <v>1</v>
      </c>
      <c r="Q731" s="6">
        <f>IF(OR(M731=6,M731=7),0,IF(NOT(P731),0,IF(L731&lt;=$L$1,HLOOKUP(M731,Ouderschapsverlof!$S$40:$W$43,3,FALSE),0)))</f>
        <v>0</v>
      </c>
      <c r="R731" s="6">
        <f>IF(OR(M731=6,M731=7),0,IF(NOT(P731),IF(L731&lt;=$L$1,HLOOKUP(M731,Ouderschapsverlof!$S$40:$W$43,3,FALSE),0),0))</f>
        <v>0</v>
      </c>
      <c r="T731" s="2">
        <f t="shared" si="250"/>
        <v>729</v>
      </c>
      <c r="U731">
        <f t="shared" si="239"/>
        <v>7</v>
      </c>
      <c r="V731" s="2">
        <f t="shared" si="240"/>
        <v>367</v>
      </c>
      <c r="W731" s="2">
        <f t="shared" si="241"/>
        <v>367</v>
      </c>
      <c r="X731" s="6" t="b">
        <f t="shared" si="242"/>
        <v>1</v>
      </c>
      <c r="Y731" s="6">
        <f>IF(OR(U731=6,U731=7),0,IF(NOT(X731),0,IF(T731&lt;=$T$1,HLOOKUP(U731,Ouderschapsverlof!$S$55:$W$57,3,FALSE),0)))</f>
        <v>0</v>
      </c>
      <c r="Z731" s="6">
        <f>IF(OR(U731=6,U731=7),0,IF(NOT(X731),IF(T731&lt;=$T$1,HLOOKUP(U731,Ouderschapsverlof!$S$55:$W$57,3,FALSE),0),0))</f>
        <v>0</v>
      </c>
      <c r="AB731" s="2">
        <f t="shared" si="251"/>
        <v>729</v>
      </c>
      <c r="AC731">
        <f t="shared" si="243"/>
        <v>7</v>
      </c>
      <c r="AD731" s="2">
        <f t="shared" si="244"/>
        <v>367</v>
      </c>
      <c r="AE731" s="2">
        <f t="shared" si="245"/>
        <v>367</v>
      </c>
      <c r="AF731" s="6" t="b">
        <f t="shared" si="246"/>
        <v>1</v>
      </c>
      <c r="AG731" s="6">
        <f>IF(OR(AC731=6,AC731=7),0,IF(NOT(AF731),0,IF(AB731&lt;=$AB$1,HLOOKUP(AC731,Ouderschapsverlof!$S$67:$W$69,3,FALSE),0)))</f>
        <v>0</v>
      </c>
      <c r="AH731" s="6">
        <f>IF(OR(AC731=6,AC731=7),0,IF(NOT(AF731),IF(AB731&lt;=$AB$1,HLOOKUP(AC731,Ouderschapsverlof!$S$67:$W$69,3,FALSE),0),0))</f>
        <v>0</v>
      </c>
    </row>
    <row r="732" spans="1:34" x14ac:dyDescent="0.3">
      <c r="A732" s="2">
        <f t="shared" si="247"/>
        <v>730</v>
      </c>
      <c r="B732">
        <f t="shared" si="248"/>
        <v>1</v>
      </c>
      <c r="C732" s="2">
        <f t="shared" si="231"/>
        <v>367</v>
      </c>
      <c r="D732" s="2">
        <f t="shared" si="232"/>
        <v>367</v>
      </c>
      <c r="E732" s="6" t="b">
        <f t="shared" si="233"/>
        <v>1</v>
      </c>
      <c r="F732" s="6">
        <f>IF(OR(B732=6,B732=7),0,IF(NOT(E732),0,IF(A732&lt;=$A$1,HLOOKUP(B732,Ouderschapsverlof!$S$28:$W$30,3,FALSE),0)))</f>
        <v>0</v>
      </c>
      <c r="G732" s="6">
        <f>IF(OR(B732=6,B732=7),0,IF(NOT(E732),IF(A732&lt;=$A$1,HLOOKUP(B732,Ouderschapsverlof!$S$28:$W$30,3,FALSE),0),0))</f>
        <v>0</v>
      </c>
      <c r="H732" s="7">
        <f t="shared" si="234"/>
        <v>0</v>
      </c>
      <c r="L732" s="2">
        <f t="shared" si="249"/>
        <v>730</v>
      </c>
      <c r="M732">
        <f t="shared" si="235"/>
        <v>1</v>
      </c>
      <c r="N732" s="2">
        <f t="shared" si="236"/>
        <v>367</v>
      </c>
      <c r="O732" s="2">
        <f t="shared" si="237"/>
        <v>367</v>
      </c>
      <c r="P732" s="6" t="b">
        <f t="shared" si="238"/>
        <v>1</v>
      </c>
      <c r="Q732" s="6">
        <f>IF(OR(M732=6,M732=7),0,IF(NOT(P732),0,IF(L732&lt;=$L$1,HLOOKUP(M732,Ouderschapsverlof!$S$40:$W$43,3,FALSE),0)))</f>
        <v>0</v>
      </c>
      <c r="R732" s="6">
        <f>IF(OR(M732=6,M732=7),0,IF(NOT(P732),IF(L732&lt;=$L$1,HLOOKUP(M732,Ouderschapsverlof!$S$40:$W$43,3,FALSE),0),0))</f>
        <v>0</v>
      </c>
      <c r="T732" s="2">
        <f t="shared" si="250"/>
        <v>730</v>
      </c>
      <c r="U732">
        <f t="shared" si="239"/>
        <v>1</v>
      </c>
      <c r="V732" s="2">
        <f t="shared" si="240"/>
        <v>367</v>
      </c>
      <c r="W732" s="2">
        <f t="shared" si="241"/>
        <v>367</v>
      </c>
      <c r="X732" s="6" t="b">
        <f t="shared" si="242"/>
        <v>1</v>
      </c>
      <c r="Y732" s="6">
        <f>IF(OR(U732=6,U732=7),0,IF(NOT(X732),0,IF(T732&lt;=$T$1,HLOOKUP(U732,Ouderschapsverlof!$S$55:$W$57,3,FALSE),0)))</f>
        <v>0</v>
      </c>
      <c r="Z732" s="6">
        <f>IF(OR(U732=6,U732=7),0,IF(NOT(X732),IF(T732&lt;=$T$1,HLOOKUP(U732,Ouderschapsverlof!$S$55:$W$57,3,FALSE),0),0))</f>
        <v>0</v>
      </c>
      <c r="AB732" s="2">
        <f t="shared" si="251"/>
        <v>730</v>
      </c>
      <c r="AC732">
        <f t="shared" si="243"/>
        <v>1</v>
      </c>
      <c r="AD732" s="2">
        <f t="shared" si="244"/>
        <v>367</v>
      </c>
      <c r="AE732" s="2">
        <f t="shared" si="245"/>
        <v>367</v>
      </c>
      <c r="AF732" s="6" t="b">
        <f t="shared" si="246"/>
        <v>1</v>
      </c>
      <c r="AG732" s="6">
        <f>IF(OR(AC732=6,AC732=7),0,IF(NOT(AF732),0,IF(AB732&lt;=$AB$1,HLOOKUP(AC732,Ouderschapsverlof!$S$67:$W$69,3,FALSE),0)))</f>
        <v>0</v>
      </c>
      <c r="AH732" s="6">
        <f>IF(OR(AC732=6,AC732=7),0,IF(NOT(AF732),IF(AB732&lt;=$AB$1,HLOOKUP(AC732,Ouderschapsverlof!$S$67:$W$69,3,FALSE),0),0))</f>
        <v>0</v>
      </c>
    </row>
    <row r="733" spans="1:34" x14ac:dyDescent="0.3">
      <c r="A733" s="2">
        <f t="shared" si="247"/>
        <v>731</v>
      </c>
      <c r="B733">
        <f t="shared" si="248"/>
        <v>2</v>
      </c>
      <c r="C733" s="2">
        <f t="shared" si="231"/>
        <v>367</v>
      </c>
      <c r="D733" s="2">
        <f t="shared" si="232"/>
        <v>367</v>
      </c>
      <c r="E733" s="6" t="b">
        <f t="shared" si="233"/>
        <v>1</v>
      </c>
      <c r="F733" s="6">
        <f>IF(OR(B733=6,B733=7),0,IF(NOT(E733),0,IF(A733&lt;=$A$1,HLOOKUP(B733,Ouderschapsverlof!$S$28:$W$30,3,FALSE),0)))</f>
        <v>0</v>
      </c>
      <c r="G733" s="6">
        <f>IF(OR(B733=6,B733=7),0,IF(NOT(E733),IF(A733&lt;=$A$1,HLOOKUP(B733,Ouderschapsverlof!$S$28:$W$30,3,FALSE),0),0))</f>
        <v>0</v>
      </c>
      <c r="H733" s="7">
        <f t="shared" si="234"/>
        <v>0</v>
      </c>
      <c r="L733" s="2">
        <f t="shared" si="249"/>
        <v>731</v>
      </c>
      <c r="M733">
        <f t="shared" si="235"/>
        <v>2</v>
      </c>
      <c r="N733" s="2">
        <f t="shared" si="236"/>
        <v>367</v>
      </c>
      <c r="O733" s="2">
        <f t="shared" si="237"/>
        <v>367</v>
      </c>
      <c r="P733" s="6" t="b">
        <f t="shared" si="238"/>
        <v>1</v>
      </c>
      <c r="Q733" s="6">
        <f>IF(OR(M733=6,M733=7),0,IF(NOT(P733),0,IF(L733&lt;=$L$1,HLOOKUP(M733,Ouderschapsverlof!$S$40:$W$43,3,FALSE),0)))</f>
        <v>0</v>
      </c>
      <c r="R733" s="6">
        <f>IF(OR(M733=6,M733=7),0,IF(NOT(P733),IF(L733&lt;=$L$1,HLOOKUP(M733,Ouderschapsverlof!$S$40:$W$43,3,FALSE),0),0))</f>
        <v>0</v>
      </c>
      <c r="T733" s="2">
        <f t="shared" si="250"/>
        <v>731</v>
      </c>
      <c r="U733">
        <f t="shared" si="239"/>
        <v>2</v>
      </c>
      <c r="V733" s="2">
        <f t="shared" si="240"/>
        <v>367</v>
      </c>
      <c r="W733" s="2">
        <f t="shared" si="241"/>
        <v>367</v>
      </c>
      <c r="X733" s="6" t="b">
        <f t="shared" si="242"/>
        <v>1</v>
      </c>
      <c r="Y733" s="6">
        <f>IF(OR(U733=6,U733=7),0,IF(NOT(X733),0,IF(T733&lt;=$T$1,HLOOKUP(U733,Ouderschapsverlof!$S$55:$W$57,3,FALSE),0)))</f>
        <v>0</v>
      </c>
      <c r="Z733" s="6">
        <f>IF(OR(U733=6,U733=7),0,IF(NOT(X733),IF(T733&lt;=$T$1,HLOOKUP(U733,Ouderschapsverlof!$S$55:$W$57,3,FALSE),0),0))</f>
        <v>0</v>
      </c>
      <c r="AB733" s="2">
        <f t="shared" si="251"/>
        <v>731</v>
      </c>
      <c r="AC733">
        <f t="shared" si="243"/>
        <v>2</v>
      </c>
      <c r="AD733" s="2">
        <f t="shared" si="244"/>
        <v>367</v>
      </c>
      <c r="AE733" s="2">
        <f t="shared" si="245"/>
        <v>367</v>
      </c>
      <c r="AF733" s="6" t="b">
        <f t="shared" si="246"/>
        <v>1</v>
      </c>
      <c r="AG733" s="6">
        <f>IF(OR(AC733=6,AC733=7),0,IF(NOT(AF733),0,IF(AB733&lt;=$AB$1,HLOOKUP(AC733,Ouderschapsverlof!$S$67:$W$69,3,FALSE),0)))</f>
        <v>0</v>
      </c>
      <c r="AH733" s="6">
        <f>IF(OR(AC733=6,AC733=7),0,IF(NOT(AF733),IF(AB733&lt;=$AB$1,HLOOKUP(AC733,Ouderschapsverlof!$S$67:$W$69,3,FALSE),0),0))</f>
        <v>0</v>
      </c>
    </row>
    <row r="734" spans="1:34" x14ac:dyDescent="0.3">
      <c r="A734" s="2"/>
      <c r="F734">
        <f>SUM(F2:F733)</f>
        <v>0</v>
      </c>
      <c r="G734">
        <f>SUM(G2:G733)</f>
        <v>0</v>
      </c>
      <c r="Q734">
        <f>SUM(Q2:Q733)</f>
        <v>0</v>
      </c>
      <c r="R734">
        <f>SUM(R2:R733)</f>
        <v>0</v>
      </c>
      <c r="Y734">
        <f>SUM(Y2:Y733)</f>
        <v>0</v>
      </c>
      <c r="Z734">
        <f>SUM(Z2:Z733)</f>
        <v>0</v>
      </c>
      <c r="AG734">
        <f>SUM(AG2:AG733)</f>
        <v>0</v>
      </c>
      <c r="AH734">
        <f>SUM(AH2:AH733)</f>
        <v>0</v>
      </c>
    </row>
    <row r="735" spans="1:34" x14ac:dyDescent="0.3">
      <c r="A735" s="2"/>
    </row>
    <row r="736" spans="1:34" x14ac:dyDescent="0.3">
      <c r="A736" s="2"/>
    </row>
    <row r="737" spans="1:1" x14ac:dyDescent="0.3">
      <c r="A737" s="2"/>
    </row>
    <row r="738" spans="1:1" x14ac:dyDescent="0.3">
      <c r="A738" s="2"/>
    </row>
    <row r="739" spans="1:1" x14ac:dyDescent="0.3">
      <c r="A739" s="2"/>
    </row>
    <row r="740" spans="1:1" x14ac:dyDescent="0.3">
      <c r="A740" s="2"/>
    </row>
    <row r="741" spans="1:1" x14ac:dyDescent="0.3">
      <c r="A741" s="2"/>
    </row>
    <row r="742" spans="1:1" x14ac:dyDescent="0.3">
      <c r="A742" s="2"/>
    </row>
    <row r="743" spans="1:1" x14ac:dyDescent="0.3">
      <c r="A743" s="2"/>
    </row>
    <row r="744" spans="1:1" x14ac:dyDescent="0.3">
      <c r="A744" s="2"/>
    </row>
    <row r="745" spans="1:1" x14ac:dyDescent="0.3">
      <c r="A745" s="2"/>
    </row>
    <row r="746" spans="1:1" x14ac:dyDescent="0.3">
      <c r="A746" s="2"/>
    </row>
    <row r="747" spans="1:1" x14ac:dyDescent="0.3">
      <c r="A747" s="2"/>
    </row>
    <row r="748" spans="1:1" x14ac:dyDescent="0.3">
      <c r="A748" s="2"/>
    </row>
    <row r="749" spans="1:1" x14ac:dyDescent="0.3">
      <c r="A749" s="2"/>
    </row>
    <row r="750" spans="1:1" x14ac:dyDescent="0.3">
      <c r="A750" s="2"/>
    </row>
    <row r="751" spans="1:1" x14ac:dyDescent="0.3">
      <c r="A751" s="2"/>
    </row>
    <row r="752" spans="1:1" x14ac:dyDescent="0.3">
      <c r="A752" s="2"/>
    </row>
    <row r="753" spans="1:1" x14ac:dyDescent="0.3">
      <c r="A753" s="2"/>
    </row>
    <row r="754" spans="1:1" x14ac:dyDescent="0.3">
      <c r="A754" s="2"/>
    </row>
    <row r="755" spans="1:1" x14ac:dyDescent="0.3">
      <c r="A755" s="2"/>
    </row>
    <row r="756" spans="1:1" x14ac:dyDescent="0.3">
      <c r="A756" s="2"/>
    </row>
    <row r="757" spans="1:1" x14ac:dyDescent="0.3">
      <c r="A757" s="2"/>
    </row>
    <row r="758" spans="1:1" x14ac:dyDescent="0.3">
      <c r="A758" s="2"/>
    </row>
    <row r="759" spans="1:1" x14ac:dyDescent="0.3">
      <c r="A759" s="2"/>
    </row>
    <row r="760" spans="1:1" x14ac:dyDescent="0.3">
      <c r="A760" s="2"/>
    </row>
    <row r="761" spans="1:1" x14ac:dyDescent="0.3">
      <c r="A761" s="2"/>
    </row>
    <row r="762" spans="1:1" x14ac:dyDescent="0.3">
      <c r="A762" s="2"/>
    </row>
    <row r="763" spans="1:1" x14ac:dyDescent="0.3">
      <c r="A763" s="2"/>
    </row>
    <row r="764" spans="1:1" x14ac:dyDescent="0.3">
      <c r="A764" s="2"/>
    </row>
    <row r="765" spans="1:1" x14ac:dyDescent="0.3">
      <c r="A765" s="2"/>
    </row>
    <row r="766" spans="1:1" x14ac:dyDescent="0.3">
      <c r="A766" s="2"/>
    </row>
    <row r="767" spans="1:1" x14ac:dyDescent="0.3">
      <c r="A767" s="2"/>
    </row>
    <row r="768" spans="1:1" x14ac:dyDescent="0.3">
      <c r="A768" s="2"/>
    </row>
    <row r="769" spans="1:1" x14ac:dyDescent="0.3">
      <c r="A769" s="2"/>
    </row>
    <row r="770" spans="1:1" x14ac:dyDescent="0.3">
      <c r="A770" s="2"/>
    </row>
    <row r="771" spans="1:1" x14ac:dyDescent="0.3">
      <c r="A771" s="2"/>
    </row>
    <row r="772" spans="1:1" x14ac:dyDescent="0.3">
      <c r="A772" s="2"/>
    </row>
    <row r="773" spans="1:1" x14ac:dyDescent="0.3">
      <c r="A773" s="2"/>
    </row>
    <row r="774" spans="1:1" x14ac:dyDescent="0.3">
      <c r="A774" s="2"/>
    </row>
    <row r="775" spans="1:1" x14ac:dyDescent="0.3">
      <c r="A775" s="2"/>
    </row>
    <row r="776" spans="1:1" x14ac:dyDescent="0.3">
      <c r="A776" s="2"/>
    </row>
    <row r="777" spans="1:1" x14ac:dyDescent="0.3">
      <c r="A777" s="2"/>
    </row>
    <row r="778" spans="1:1" x14ac:dyDescent="0.3">
      <c r="A778" s="2"/>
    </row>
    <row r="779" spans="1:1" x14ac:dyDescent="0.3">
      <c r="A779" s="2"/>
    </row>
    <row r="780" spans="1:1" x14ac:dyDescent="0.3">
      <c r="A780" s="2"/>
    </row>
    <row r="781" spans="1:1" x14ac:dyDescent="0.3">
      <c r="A781" s="2"/>
    </row>
    <row r="782" spans="1:1" x14ac:dyDescent="0.3">
      <c r="A782" s="2"/>
    </row>
    <row r="783" spans="1:1" x14ac:dyDescent="0.3">
      <c r="A783" s="2"/>
    </row>
    <row r="784" spans="1:1" x14ac:dyDescent="0.3">
      <c r="A784" s="2"/>
    </row>
    <row r="785" spans="1:1" x14ac:dyDescent="0.3">
      <c r="A785" s="2"/>
    </row>
    <row r="786" spans="1:1" x14ac:dyDescent="0.3">
      <c r="A786" s="2"/>
    </row>
    <row r="787" spans="1:1" x14ac:dyDescent="0.3">
      <c r="A787" s="2"/>
    </row>
    <row r="788" spans="1:1" x14ac:dyDescent="0.3">
      <c r="A788" s="2"/>
    </row>
    <row r="789" spans="1:1" x14ac:dyDescent="0.3">
      <c r="A789" s="2"/>
    </row>
    <row r="790" spans="1:1" x14ac:dyDescent="0.3">
      <c r="A790" s="2"/>
    </row>
    <row r="791" spans="1:1" x14ac:dyDescent="0.3">
      <c r="A791" s="2"/>
    </row>
    <row r="792" spans="1:1" x14ac:dyDescent="0.3">
      <c r="A792" s="2"/>
    </row>
    <row r="793" spans="1:1" x14ac:dyDescent="0.3">
      <c r="A793" s="2"/>
    </row>
    <row r="794" spans="1:1" x14ac:dyDescent="0.3">
      <c r="A794" s="2"/>
    </row>
    <row r="795" spans="1:1" x14ac:dyDescent="0.3">
      <c r="A795" s="2"/>
    </row>
    <row r="796" spans="1:1" x14ac:dyDescent="0.3">
      <c r="A796" s="2"/>
    </row>
    <row r="797" spans="1:1" x14ac:dyDescent="0.3">
      <c r="A797" s="2"/>
    </row>
    <row r="798" spans="1:1" x14ac:dyDescent="0.3">
      <c r="A798" s="2"/>
    </row>
    <row r="799" spans="1:1" x14ac:dyDescent="0.3">
      <c r="A799" s="2"/>
    </row>
    <row r="800" spans="1:1" x14ac:dyDescent="0.3">
      <c r="A800" s="2"/>
    </row>
    <row r="801" spans="1:1" x14ac:dyDescent="0.3">
      <c r="A801" s="2"/>
    </row>
    <row r="802" spans="1:1" x14ac:dyDescent="0.3">
      <c r="A802" s="2"/>
    </row>
    <row r="803" spans="1:1" x14ac:dyDescent="0.3">
      <c r="A803" s="2"/>
    </row>
    <row r="804" spans="1:1" x14ac:dyDescent="0.3">
      <c r="A804" s="2"/>
    </row>
    <row r="805" spans="1:1" x14ac:dyDescent="0.3">
      <c r="A805" s="2"/>
    </row>
    <row r="806" spans="1:1" x14ac:dyDescent="0.3">
      <c r="A806" s="2"/>
    </row>
    <row r="807" spans="1:1" x14ac:dyDescent="0.3">
      <c r="A807" s="2"/>
    </row>
    <row r="808" spans="1:1" x14ac:dyDescent="0.3">
      <c r="A808" s="2"/>
    </row>
    <row r="809" spans="1:1" x14ac:dyDescent="0.3">
      <c r="A809" s="2"/>
    </row>
    <row r="810" spans="1:1" x14ac:dyDescent="0.3">
      <c r="A810" s="2"/>
    </row>
    <row r="811" spans="1:1" x14ac:dyDescent="0.3">
      <c r="A811" s="2"/>
    </row>
    <row r="812" spans="1:1" x14ac:dyDescent="0.3">
      <c r="A812" s="2"/>
    </row>
    <row r="813" spans="1:1" x14ac:dyDescent="0.3">
      <c r="A813" s="2"/>
    </row>
    <row r="814" spans="1:1" x14ac:dyDescent="0.3">
      <c r="A814" s="2"/>
    </row>
    <row r="815" spans="1:1" x14ac:dyDescent="0.3">
      <c r="A815" s="2"/>
    </row>
    <row r="816" spans="1:1" x14ac:dyDescent="0.3">
      <c r="A816" s="2"/>
    </row>
    <row r="817" spans="1:1" x14ac:dyDescent="0.3">
      <c r="A817" s="2"/>
    </row>
    <row r="818" spans="1:1" x14ac:dyDescent="0.3">
      <c r="A818" s="2"/>
    </row>
    <row r="819" spans="1:1" x14ac:dyDescent="0.3">
      <c r="A819" s="2"/>
    </row>
    <row r="820" spans="1:1" x14ac:dyDescent="0.3">
      <c r="A820" s="2"/>
    </row>
    <row r="821" spans="1:1" x14ac:dyDescent="0.3">
      <c r="A821" s="2"/>
    </row>
    <row r="822" spans="1:1" x14ac:dyDescent="0.3">
      <c r="A822" s="2"/>
    </row>
    <row r="823" spans="1:1" x14ac:dyDescent="0.3">
      <c r="A823" s="2"/>
    </row>
    <row r="824" spans="1:1" x14ac:dyDescent="0.3">
      <c r="A824" s="2"/>
    </row>
    <row r="825" spans="1:1" x14ac:dyDescent="0.3">
      <c r="A825" s="2"/>
    </row>
    <row r="826" spans="1:1" x14ac:dyDescent="0.3">
      <c r="A826" s="2"/>
    </row>
    <row r="827" spans="1:1" x14ac:dyDescent="0.3">
      <c r="A827" s="2"/>
    </row>
    <row r="828" spans="1:1" x14ac:dyDescent="0.3">
      <c r="A828" s="2"/>
    </row>
    <row r="829" spans="1:1" x14ac:dyDescent="0.3">
      <c r="A829" s="2"/>
    </row>
    <row r="830" spans="1:1" x14ac:dyDescent="0.3">
      <c r="A830" s="2"/>
    </row>
    <row r="831" spans="1:1" x14ac:dyDescent="0.3">
      <c r="A831" s="2"/>
    </row>
    <row r="832" spans="1:1" x14ac:dyDescent="0.3">
      <c r="A832" s="2"/>
    </row>
    <row r="833" spans="1:1" x14ac:dyDescent="0.3">
      <c r="A833" s="2"/>
    </row>
    <row r="834" spans="1:1" x14ac:dyDescent="0.3">
      <c r="A834" s="2"/>
    </row>
    <row r="835" spans="1:1" x14ac:dyDescent="0.3">
      <c r="A835" s="2"/>
    </row>
    <row r="836" spans="1:1" x14ac:dyDescent="0.3">
      <c r="A836" s="2"/>
    </row>
    <row r="837" spans="1:1" x14ac:dyDescent="0.3">
      <c r="A837" s="2"/>
    </row>
    <row r="838" spans="1:1" x14ac:dyDescent="0.3">
      <c r="A838" s="2"/>
    </row>
    <row r="839" spans="1:1" x14ac:dyDescent="0.3">
      <c r="A839" s="2"/>
    </row>
    <row r="840" spans="1:1" x14ac:dyDescent="0.3">
      <c r="A840" s="2"/>
    </row>
    <row r="841" spans="1:1" x14ac:dyDescent="0.3">
      <c r="A841" s="2"/>
    </row>
    <row r="842" spans="1:1" x14ac:dyDescent="0.3">
      <c r="A842" s="2"/>
    </row>
    <row r="843" spans="1:1" x14ac:dyDescent="0.3">
      <c r="A843" s="2"/>
    </row>
    <row r="844" spans="1:1" x14ac:dyDescent="0.3">
      <c r="A844" s="2"/>
    </row>
    <row r="845" spans="1:1" x14ac:dyDescent="0.3">
      <c r="A845" s="2"/>
    </row>
    <row r="846" spans="1:1" x14ac:dyDescent="0.3">
      <c r="A846" s="2"/>
    </row>
    <row r="847" spans="1:1" x14ac:dyDescent="0.3">
      <c r="A847" s="2"/>
    </row>
    <row r="848" spans="1:1" x14ac:dyDescent="0.3">
      <c r="A848" s="2"/>
    </row>
    <row r="849" spans="1:1" x14ac:dyDescent="0.3">
      <c r="A849" s="2"/>
    </row>
    <row r="850" spans="1:1" x14ac:dyDescent="0.3">
      <c r="A850" s="2"/>
    </row>
    <row r="851" spans="1:1" x14ac:dyDescent="0.3">
      <c r="A851" s="2"/>
    </row>
    <row r="852" spans="1:1" x14ac:dyDescent="0.3">
      <c r="A852" s="2"/>
    </row>
    <row r="853" spans="1:1" x14ac:dyDescent="0.3">
      <c r="A853" s="2"/>
    </row>
    <row r="854" spans="1:1" x14ac:dyDescent="0.3">
      <c r="A854" s="2"/>
    </row>
    <row r="855" spans="1:1" x14ac:dyDescent="0.3">
      <c r="A855" s="2"/>
    </row>
    <row r="856" spans="1:1" x14ac:dyDescent="0.3">
      <c r="A856" s="2"/>
    </row>
    <row r="857" spans="1:1" x14ac:dyDescent="0.3">
      <c r="A857" s="2"/>
    </row>
    <row r="858" spans="1:1" x14ac:dyDescent="0.3">
      <c r="A858" s="2"/>
    </row>
    <row r="859" spans="1:1" x14ac:dyDescent="0.3">
      <c r="A859" s="2"/>
    </row>
    <row r="860" spans="1:1" x14ac:dyDescent="0.3">
      <c r="A860" s="2"/>
    </row>
    <row r="861" spans="1:1" x14ac:dyDescent="0.3">
      <c r="A861" s="2"/>
    </row>
    <row r="862" spans="1:1" x14ac:dyDescent="0.3">
      <c r="A862" s="2"/>
    </row>
    <row r="863" spans="1:1" x14ac:dyDescent="0.3">
      <c r="A863" s="2"/>
    </row>
    <row r="864" spans="1:1" x14ac:dyDescent="0.3">
      <c r="A864" s="2"/>
    </row>
    <row r="865" spans="1:1" x14ac:dyDescent="0.3">
      <c r="A865" s="2"/>
    </row>
    <row r="866" spans="1:1" x14ac:dyDescent="0.3">
      <c r="A866" s="2"/>
    </row>
    <row r="867" spans="1:1" x14ac:dyDescent="0.3">
      <c r="A867" s="2"/>
    </row>
    <row r="868" spans="1:1" x14ac:dyDescent="0.3">
      <c r="A868" s="2"/>
    </row>
    <row r="869" spans="1:1" x14ac:dyDescent="0.3">
      <c r="A869" s="2"/>
    </row>
    <row r="870" spans="1:1" x14ac:dyDescent="0.3">
      <c r="A870" s="2"/>
    </row>
    <row r="871" spans="1:1" x14ac:dyDescent="0.3">
      <c r="A871" s="2"/>
    </row>
    <row r="872" spans="1:1" x14ac:dyDescent="0.3">
      <c r="A872" s="2"/>
    </row>
    <row r="873" spans="1:1" x14ac:dyDescent="0.3">
      <c r="A873" s="2"/>
    </row>
    <row r="874" spans="1:1" x14ac:dyDescent="0.3">
      <c r="A874" s="2"/>
    </row>
    <row r="875" spans="1:1" x14ac:dyDescent="0.3">
      <c r="A875" s="2"/>
    </row>
    <row r="876" spans="1:1" x14ac:dyDescent="0.3">
      <c r="A876" s="2"/>
    </row>
    <row r="877" spans="1:1" x14ac:dyDescent="0.3">
      <c r="A877" s="2"/>
    </row>
    <row r="878" spans="1:1" x14ac:dyDescent="0.3">
      <c r="A878" s="2"/>
    </row>
    <row r="879" spans="1:1" x14ac:dyDescent="0.3">
      <c r="A879" s="2"/>
    </row>
    <row r="880" spans="1:1" x14ac:dyDescent="0.3">
      <c r="A880" s="2"/>
    </row>
    <row r="881" spans="1:1" x14ac:dyDescent="0.3">
      <c r="A881" s="2"/>
    </row>
    <row r="882" spans="1:1" x14ac:dyDescent="0.3">
      <c r="A882" s="2"/>
    </row>
    <row r="883" spans="1:1" x14ac:dyDescent="0.3">
      <c r="A883" s="2"/>
    </row>
    <row r="884" spans="1:1" x14ac:dyDescent="0.3">
      <c r="A884" s="2"/>
    </row>
    <row r="885" spans="1:1" x14ac:dyDescent="0.3">
      <c r="A885" s="2"/>
    </row>
    <row r="886" spans="1:1" x14ac:dyDescent="0.3">
      <c r="A886" s="2"/>
    </row>
    <row r="887" spans="1:1" x14ac:dyDescent="0.3">
      <c r="A887" s="2"/>
    </row>
    <row r="888" spans="1:1" x14ac:dyDescent="0.3">
      <c r="A888" s="2"/>
    </row>
    <row r="889" spans="1:1" x14ac:dyDescent="0.3">
      <c r="A889" s="2"/>
    </row>
    <row r="890" spans="1:1" x14ac:dyDescent="0.3">
      <c r="A890" s="2"/>
    </row>
    <row r="891" spans="1:1" x14ac:dyDescent="0.3">
      <c r="A891" s="2"/>
    </row>
    <row r="892" spans="1:1" x14ac:dyDescent="0.3">
      <c r="A892" s="2"/>
    </row>
    <row r="893" spans="1:1" x14ac:dyDescent="0.3">
      <c r="A893" s="2"/>
    </row>
    <row r="894" spans="1:1" x14ac:dyDescent="0.3">
      <c r="A894" s="2"/>
    </row>
    <row r="895" spans="1:1" x14ac:dyDescent="0.3">
      <c r="A895" s="2"/>
    </row>
    <row r="896" spans="1:1" x14ac:dyDescent="0.3">
      <c r="A896" s="2"/>
    </row>
    <row r="897" spans="1:1" x14ac:dyDescent="0.3">
      <c r="A897" s="2"/>
    </row>
    <row r="898" spans="1:1" x14ac:dyDescent="0.3">
      <c r="A898" s="2"/>
    </row>
    <row r="899" spans="1:1" x14ac:dyDescent="0.3">
      <c r="A899" s="2"/>
    </row>
    <row r="900" spans="1:1" x14ac:dyDescent="0.3">
      <c r="A900" s="2"/>
    </row>
    <row r="901" spans="1:1" x14ac:dyDescent="0.3">
      <c r="A901" s="2"/>
    </row>
    <row r="902" spans="1:1" x14ac:dyDescent="0.3">
      <c r="A902" s="2"/>
    </row>
    <row r="903" spans="1:1" x14ac:dyDescent="0.3">
      <c r="A903" s="2"/>
    </row>
    <row r="904" spans="1:1" x14ac:dyDescent="0.3">
      <c r="A904" s="2"/>
    </row>
    <row r="905" spans="1:1" x14ac:dyDescent="0.3">
      <c r="A905" s="2"/>
    </row>
    <row r="906" spans="1:1" x14ac:dyDescent="0.3">
      <c r="A906" s="2"/>
    </row>
    <row r="907" spans="1:1" x14ac:dyDescent="0.3">
      <c r="A907" s="2"/>
    </row>
    <row r="908" spans="1:1" x14ac:dyDescent="0.3">
      <c r="A908" s="2"/>
    </row>
    <row r="909" spans="1:1" x14ac:dyDescent="0.3">
      <c r="A909" s="2"/>
    </row>
    <row r="910" spans="1:1" x14ac:dyDescent="0.3">
      <c r="A910" s="2"/>
    </row>
    <row r="911" spans="1:1" x14ac:dyDescent="0.3">
      <c r="A911" s="2"/>
    </row>
    <row r="912" spans="1:1" x14ac:dyDescent="0.3">
      <c r="A912" s="2"/>
    </row>
    <row r="913" spans="1:1" x14ac:dyDescent="0.3">
      <c r="A913" s="2"/>
    </row>
    <row r="914" spans="1:1" x14ac:dyDescent="0.3">
      <c r="A914" s="2"/>
    </row>
    <row r="915" spans="1:1" x14ac:dyDescent="0.3">
      <c r="A915" s="2"/>
    </row>
    <row r="916" spans="1:1" x14ac:dyDescent="0.3">
      <c r="A916" s="2"/>
    </row>
    <row r="917" spans="1:1" x14ac:dyDescent="0.3">
      <c r="A917" s="2"/>
    </row>
    <row r="918" spans="1:1" x14ac:dyDescent="0.3">
      <c r="A918" s="2"/>
    </row>
    <row r="919" spans="1:1" x14ac:dyDescent="0.3">
      <c r="A919" s="2"/>
    </row>
    <row r="920" spans="1:1" x14ac:dyDescent="0.3">
      <c r="A920" s="2"/>
    </row>
    <row r="921" spans="1:1" x14ac:dyDescent="0.3">
      <c r="A921" s="2"/>
    </row>
    <row r="922" spans="1:1" x14ac:dyDescent="0.3">
      <c r="A922" s="2"/>
    </row>
    <row r="923" spans="1:1" x14ac:dyDescent="0.3">
      <c r="A923" s="2"/>
    </row>
    <row r="924" spans="1:1" x14ac:dyDescent="0.3">
      <c r="A924" s="2"/>
    </row>
    <row r="925" spans="1:1" x14ac:dyDescent="0.3">
      <c r="A925" s="2"/>
    </row>
    <row r="926" spans="1:1" x14ac:dyDescent="0.3">
      <c r="A926" s="2"/>
    </row>
    <row r="927" spans="1:1" x14ac:dyDescent="0.3">
      <c r="A927" s="2"/>
    </row>
    <row r="928" spans="1:1" x14ac:dyDescent="0.3">
      <c r="A928" s="2"/>
    </row>
    <row r="929" spans="1:1" x14ac:dyDescent="0.3">
      <c r="A929" s="2"/>
    </row>
    <row r="930" spans="1:1" x14ac:dyDescent="0.3">
      <c r="A930" s="2"/>
    </row>
    <row r="931" spans="1:1" x14ac:dyDescent="0.3">
      <c r="A931" s="2"/>
    </row>
    <row r="932" spans="1:1" x14ac:dyDescent="0.3">
      <c r="A932" s="2"/>
    </row>
    <row r="933" spans="1:1" x14ac:dyDescent="0.3">
      <c r="A933" s="2"/>
    </row>
    <row r="934" spans="1:1" x14ac:dyDescent="0.3">
      <c r="A934" s="2"/>
    </row>
    <row r="935" spans="1:1" x14ac:dyDescent="0.3">
      <c r="A935" s="2"/>
    </row>
    <row r="936" spans="1:1" x14ac:dyDescent="0.3">
      <c r="A936" s="2"/>
    </row>
    <row r="937" spans="1:1" x14ac:dyDescent="0.3">
      <c r="A937" s="2"/>
    </row>
    <row r="938" spans="1:1" x14ac:dyDescent="0.3">
      <c r="A938" s="2"/>
    </row>
    <row r="939" spans="1:1" x14ac:dyDescent="0.3">
      <c r="A939" s="2"/>
    </row>
    <row r="940" spans="1:1" x14ac:dyDescent="0.3">
      <c r="A940" s="2"/>
    </row>
    <row r="941" spans="1:1" x14ac:dyDescent="0.3">
      <c r="A941" s="2"/>
    </row>
    <row r="942" spans="1:1" x14ac:dyDescent="0.3">
      <c r="A942" s="2"/>
    </row>
    <row r="943" spans="1:1" x14ac:dyDescent="0.3">
      <c r="A943" s="2"/>
    </row>
    <row r="944" spans="1:1" x14ac:dyDescent="0.3">
      <c r="A944" s="2"/>
    </row>
    <row r="945" spans="1:1" x14ac:dyDescent="0.3">
      <c r="A945" s="2"/>
    </row>
    <row r="946" spans="1:1" x14ac:dyDescent="0.3">
      <c r="A946" s="2"/>
    </row>
    <row r="947" spans="1:1" x14ac:dyDescent="0.3">
      <c r="A947" s="2"/>
    </row>
    <row r="948" spans="1:1" x14ac:dyDescent="0.3">
      <c r="A948" s="2"/>
    </row>
    <row r="949" spans="1:1" x14ac:dyDescent="0.3">
      <c r="A949" s="2"/>
    </row>
    <row r="950" spans="1:1" x14ac:dyDescent="0.3">
      <c r="A950" s="2"/>
    </row>
    <row r="951" spans="1:1" x14ac:dyDescent="0.3">
      <c r="A951" s="2"/>
    </row>
    <row r="952" spans="1:1" x14ac:dyDescent="0.3">
      <c r="A952" s="2"/>
    </row>
    <row r="953" spans="1:1" x14ac:dyDescent="0.3">
      <c r="A953" s="2"/>
    </row>
    <row r="954" spans="1:1" x14ac:dyDescent="0.3">
      <c r="A954" s="2"/>
    </row>
    <row r="955" spans="1:1" x14ac:dyDescent="0.3">
      <c r="A955" s="2"/>
    </row>
    <row r="956" spans="1:1" x14ac:dyDescent="0.3">
      <c r="A956" s="2"/>
    </row>
    <row r="957" spans="1:1" x14ac:dyDescent="0.3">
      <c r="A957" s="2"/>
    </row>
    <row r="958" spans="1:1" x14ac:dyDescent="0.3">
      <c r="A958" s="2"/>
    </row>
    <row r="959" spans="1:1" x14ac:dyDescent="0.3">
      <c r="A959" s="2"/>
    </row>
    <row r="960" spans="1:1" x14ac:dyDescent="0.3">
      <c r="A960" s="2"/>
    </row>
    <row r="961" spans="1:1" x14ac:dyDescent="0.3">
      <c r="A961" s="2"/>
    </row>
    <row r="962" spans="1:1" x14ac:dyDescent="0.3">
      <c r="A962" s="2"/>
    </row>
    <row r="963" spans="1:1" x14ac:dyDescent="0.3">
      <c r="A963" s="2"/>
    </row>
    <row r="964" spans="1:1" x14ac:dyDescent="0.3">
      <c r="A964" s="2"/>
    </row>
    <row r="965" spans="1:1" x14ac:dyDescent="0.3">
      <c r="A965" s="2"/>
    </row>
    <row r="966" spans="1:1" x14ac:dyDescent="0.3">
      <c r="A966" s="2"/>
    </row>
    <row r="967" spans="1:1" x14ac:dyDescent="0.3">
      <c r="A967" s="2"/>
    </row>
    <row r="968" spans="1:1" x14ac:dyDescent="0.3">
      <c r="A968" s="2"/>
    </row>
    <row r="969" spans="1:1" x14ac:dyDescent="0.3">
      <c r="A969" s="2"/>
    </row>
    <row r="970" spans="1:1" x14ac:dyDescent="0.3">
      <c r="A970" s="2"/>
    </row>
    <row r="971" spans="1:1" x14ac:dyDescent="0.3">
      <c r="A971" s="2"/>
    </row>
    <row r="972" spans="1:1" x14ac:dyDescent="0.3">
      <c r="A972" s="2"/>
    </row>
    <row r="973" spans="1:1" x14ac:dyDescent="0.3">
      <c r="A973" s="2"/>
    </row>
    <row r="974" spans="1:1" x14ac:dyDescent="0.3">
      <c r="A974" s="2"/>
    </row>
    <row r="975" spans="1:1" x14ac:dyDescent="0.3">
      <c r="A975" s="2"/>
    </row>
    <row r="976" spans="1:1" x14ac:dyDescent="0.3">
      <c r="A976" s="2"/>
    </row>
    <row r="977" spans="1:1" x14ac:dyDescent="0.3">
      <c r="A977" s="2"/>
    </row>
    <row r="978" spans="1:1" x14ac:dyDescent="0.3">
      <c r="A978" s="2"/>
    </row>
    <row r="979" spans="1:1" x14ac:dyDescent="0.3">
      <c r="A979" s="2"/>
    </row>
    <row r="980" spans="1:1" x14ac:dyDescent="0.3">
      <c r="A980" s="2"/>
    </row>
    <row r="981" spans="1:1" x14ac:dyDescent="0.3">
      <c r="A981" s="2"/>
    </row>
    <row r="982" spans="1:1" x14ac:dyDescent="0.3">
      <c r="A982" s="2"/>
    </row>
    <row r="983" spans="1:1" x14ac:dyDescent="0.3">
      <c r="A983" s="2"/>
    </row>
    <row r="984" spans="1:1" x14ac:dyDescent="0.3">
      <c r="A984" s="2"/>
    </row>
    <row r="985" spans="1:1" x14ac:dyDescent="0.3">
      <c r="A985" s="2"/>
    </row>
    <row r="986" spans="1:1" x14ac:dyDescent="0.3">
      <c r="A986" s="2"/>
    </row>
    <row r="987" spans="1:1" x14ac:dyDescent="0.3">
      <c r="A987" s="2"/>
    </row>
    <row r="988" spans="1:1" x14ac:dyDescent="0.3">
      <c r="A988" s="2"/>
    </row>
    <row r="989" spans="1:1" x14ac:dyDescent="0.3">
      <c r="A989" s="2"/>
    </row>
    <row r="990" spans="1:1" x14ac:dyDescent="0.3">
      <c r="A990" s="2"/>
    </row>
    <row r="991" spans="1:1" x14ac:dyDescent="0.3">
      <c r="A991" s="2"/>
    </row>
    <row r="992" spans="1:1" x14ac:dyDescent="0.3">
      <c r="A992" s="2"/>
    </row>
    <row r="993" spans="1:1" x14ac:dyDescent="0.3">
      <c r="A993" s="2"/>
    </row>
    <row r="994" spans="1:1" x14ac:dyDescent="0.3">
      <c r="A994" s="2"/>
    </row>
    <row r="995" spans="1:1" x14ac:dyDescent="0.3">
      <c r="A995" s="2"/>
    </row>
  </sheetData>
  <mergeCells count="1">
    <mergeCell ref="I71:J71"/>
  </mergeCells>
  <phoneticPr fontId="7"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4BF17-1BAC-41A2-B5D4-E6F9CB498C48}">
  <dimension ref="A1:AN736"/>
  <sheetViews>
    <sheetView topLeftCell="A706" workbookViewId="0">
      <selection activeCell="R22" sqref="R22"/>
    </sheetView>
  </sheetViews>
  <sheetFormatPr defaultRowHeight="14.4" x14ac:dyDescent="0.3"/>
  <cols>
    <col min="1" max="1" width="10.6640625" bestFit="1" customWidth="1"/>
    <col min="2" max="2" width="2.109375" bestFit="1" customWidth="1"/>
    <col min="3" max="4" width="10.44140625" bestFit="1" customWidth="1"/>
    <col min="5" max="5" width="9.44140625" bestFit="1" customWidth="1"/>
    <col min="6" max="6" width="11" bestFit="1" customWidth="1"/>
    <col min="7" max="7" width="5.5546875" bestFit="1" customWidth="1"/>
    <col min="8" max="8" width="2.109375" bestFit="1" customWidth="1"/>
    <col min="9" max="10" width="10.6640625" bestFit="1" customWidth="1"/>
    <col min="12" max="12" width="10.6640625" bestFit="1" customWidth="1"/>
    <col min="13" max="13" width="2.109375" bestFit="1" customWidth="1"/>
    <col min="14" max="15" width="10.33203125" bestFit="1" customWidth="1"/>
    <col min="16" max="16" width="9.44140625" bestFit="1" customWidth="1"/>
    <col min="17" max="17" width="11" bestFit="1" customWidth="1"/>
    <col min="18" max="18" width="10.6640625" bestFit="1" customWidth="1"/>
    <col min="20" max="20" width="13.88671875" customWidth="1"/>
    <col min="21" max="21" width="2.109375" bestFit="1" customWidth="1"/>
    <col min="22" max="22" width="10.33203125" bestFit="1" customWidth="1"/>
    <col min="23" max="24" width="9.44140625" bestFit="1" customWidth="1"/>
    <col min="25" max="25" width="9" bestFit="1" customWidth="1"/>
    <col min="26" max="26" width="7.5546875" bestFit="1" customWidth="1"/>
    <col min="28" max="28" width="10.6640625" bestFit="1" customWidth="1"/>
    <col min="29" max="29" width="2.109375" bestFit="1" customWidth="1"/>
    <col min="30" max="31" width="10.44140625" bestFit="1" customWidth="1"/>
    <col min="32" max="32" width="9.44140625" bestFit="1" customWidth="1"/>
    <col min="33" max="33" width="7" bestFit="1" customWidth="1"/>
    <col min="34" max="34" width="5.5546875" bestFit="1" customWidth="1"/>
    <col min="37" max="40" width="10.109375" bestFit="1" customWidth="1"/>
  </cols>
  <sheetData>
    <row r="1" spans="1:40" x14ac:dyDescent="0.3">
      <c r="A1" s="2">
        <f>+Ouderschapsverlof!N33</f>
        <v>0</v>
      </c>
      <c r="C1" t="s">
        <v>8</v>
      </c>
      <c r="D1">
        <v>1</v>
      </c>
      <c r="F1" s="6" t="s">
        <v>48</v>
      </c>
      <c r="G1" s="6" t="s">
        <v>49</v>
      </c>
      <c r="I1" s="6">
        <v>0</v>
      </c>
      <c r="J1" s="6">
        <v>0</v>
      </c>
      <c r="L1" s="2">
        <f>+Ouderschapsverlof!N45</f>
        <v>0</v>
      </c>
      <c r="Q1" s="6" t="s">
        <v>48</v>
      </c>
      <c r="R1" s="6" t="s">
        <v>49</v>
      </c>
      <c r="T1" s="2">
        <f>+Ouderschapsverlof!N60</f>
        <v>0</v>
      </c>
      <c r="Y1" s="6" t="s">
        <v>48</v>
      </c>
      <c r="Z1" s="6" t="s">
        <v>49</v>
      </c>
      <c r="AB1" s="2">
        <f>+Ouderschapsverlof!N72</f>
        <v>0</v>
      </c>
      <c r="AG1" s="6" t="s">
        <v>48</v>
      </c>
      <c r="AH1" s="6" t="s">
        <v>49</v>
      </c>
      <c r="AK1" t="s">
        <v>201</v>
      </c>
      <c r="AL1" t="s">
        <v>202</v>
      </c>
      <c r="AM1" t="s">
        <v>203</v>
      </c>
      <c r="AN1" t="s">
        <v>204</v>
      </c>
    </row>
    <row r="2" spans="1:40" x14ac:dyDescent="0.3">
      <c r="A2" s="2">
        <f>+Ouderschapsverlof!G33</f>
        <v>0</v>
      </c>
      <c r="B2">
        <f>WEEKDAY(A2,2)</f>
        <v>6</v>
      </c>
      <c r="C2" s="2">
        <f>VLOOKUP(A2,$I$1:$I$61,1)</f>
        <v>0</v>
      </c>
      <c r="D2" s="2">
        <f>VLOOKUP(A2,$I$1:$J$61,2)</f>
        <v>0</v>
      </c>
      <c r="E2" s="6" t="b">
        <f>IF(AND(A2&gt;=C2,A2&lt;=D2),FALSE,TRUE)</f>
        <v>0</v>
      </c>
      <c r="F2" s="6">
        <f>IF(OR(B2=6,B2=7),0,IF(NOT(E2),0,IF(A2&lt;=$A$1,HLOOKUP(B2,Ouderschapsverlof!$S$28:$W$30,3,FALSE),0)))</f>
        <v>0</v>
      </c>
      <c r="G2" s="6">
        <f>IF(OR(B2=6,B2=7),0,IF(NOT(E2),IF(A2&lt;=$A$1,HLOOKUP(B2,Ouderschapsverlof!$S$28:$W$30,3,FALSE),0),0))</f>
        <v>0</v>
      </c>
      <c r="H2" s="7">
        <f>IF(ISNUMBER(I2),IF(J2&lt;J1,1,0),0)</f>
        <v>0</v>
      </c>
      <c r="I2" s="2">
        <f>IF($D$1=1,SMALL(Vakantie!$C$4:$C$63,1),IF($D$1=2,SMALL(Vakantie!$H$4:$H$63,1),SMALL(Vakantie!$M$4:$M$63,1)))</f>
        <v>1</v>
      </c>
      <c r="J2" s="2">
        <f>IF($D$1=1,VLOOKUP(I2,Vakantie!$C$4:$D$63,2,FALSE),IF($D$1=2,VLOOKUP(I2,Vakantie!$H$4:$I$63,2,FALSE),VLOOKUP(I2,Vakantie!$M$4:$N$63,2,FALSE)))</f>
        <v>1</v>
      </c>
      <c r="L2" s="2">
        <f>+Ouderschapsverlof!G45</f>
        <v>0</v>
      </c>
      <c r="M2">
        <f>WEEKDAY(L2,2)</f>
        <v>6</v>
      </c>
      <c r="N2" s="2">
        <f>VLOOKUP(L2,$I$1:$I$61,1)</f>
        <v>0</v>
      </c>
      <c r="O2" s="2">
        <f>VLOOKUP(L2,$I$1:$J$61,2)</f>
        <v>0</v>
      </c>
      <c r="P2" s="6" t="b">
        <f>IF(AND(L2&gt;=N2,L2&lt;=O2),FALSE,TRUE)</f>
        <v>0</v>
      </c>
      <c r="Q2" s="6">
        <f>IF(OR(M2=6,M2=7),0,IF(NOT(P2),0,IF(L2&lt;=$L$1,HLOOKUP(M2,Ouderschapsverlof!$S$40:$W$42,3,FALSE),0)))</f>
        <v>0</v>
      </c>
      <c r="R2" s="6">
        <f>IF(OR(M2=6,M2=7),0,IF(NOT(P2),IF(L2&lt;=$L$1,HLOOKUP(M2,Ouderschapsverlof!$S$40:$W$42,3,FALSE),0),0))</f>
        <v>0</v>
      </c>
      <c r="T2" s="2">
        <f>+Ouderschapsverlof!G60</f>
        <v>0</v>
      </c>
      <c r="U2">
        <f>WEEKDAY(T2,2)</f>
        <v>6</v>
      </c>
      <c r="V2" s="2">
        <f>VLOOKUP(T2,$I$1:$I$61,1)</f>
        <v>0</v>
      </c>
      <c r="W2" s="2">
        <f>VLOOKUP(T2,$I$1:$J$61,2)</f>
        <v>0</v>
      </c>
      <c r="X2" s="6" t="b">
        <f>IF(AND(T2&gt;=V2,T2&lt;=W2),FALSE,TRUE)</f>
        <v>0</v>
      </c>
      <c r="Y2" s="6">
        <f>IF(OR(U2=6,U2=7),0,IF(NOT(X2),0,IF(T2&lt;=$T$1,HLOOKUP(U2,Ouderschapsverlof!$S$55:$W$57,3,FALSE),0)))</f>
        <v>0</v>
      </c>
      <c r="Z2" s="6">
        <f>IF(OR(U2=6,U2=7),0,IF(NOT(X2),IF(T2&lt;=$T$1,HLOOKUP(U2,Ouderschapsverlof!$S$55:$W$57,3,FALSE),0),0))</f>
        <v>0</v>
      </c>
      <c r="AB2" s="2">
        <f>+Ouderschapsverlof!G72</f>
        <v>0</v>
      </c>
      <c r="AC2">
        <f>WEEKDAY(AB2,2)</f>
        <v>6</v>
      </c>
      <c r="AD2" s="2">
        <f>VLOOKUP(AB2,$I$1:$I$61,1)</f>
        <v>0</v>
      </c>
      <c r="AE2" s="2">
        <f>VLOOKUP(AB2,$I$1:$J$61,2)</f>
        <v>0</v>
      </c>
      <c r="AF2" s="6" t="b">
        <f>IF(AND(AB2&gt;=AD2,AB2&lt;=AE2),FALSE,TRUE)</f>
        <v>0</v>
      </c>
      <c r="AG2" s="6">
        <f>IF(OR(AC2=6,AC2=7),0,IF(NOT(AF2),0,IF(AB2&lt;=$AB$1,HLOOKUP(AC2,Ouderschapsverlof!$S$67:$W$69,3,FALSE),0)))</f>
        <v>0</v>
      </c>
      <c r="AH2" s="6">
        <f>IF(OR(AC2=6,AC2=7),0,IF(NOT(AF2),IF(AB2&lt;=$AB$1,HLOOKUP(AC2,Ouderschapsverlof!$S$67:$W$69,3,FALSE),0),0))</f>
        <v>0</v>
      </c>
      <c r="AK2" t="str">
        <f>YEAR($A2)&amp;"-"&amp;MONTH($A2)&amp;"-"&amp;$F2</f>
        <v>1900-1-0</v>
      </c>
      <c r="AL2" t="str">
        <f>YEAR($L2)&amp;"-"&amp;MONTH($L2)&amp;"-"&amp;$Q2</f>
        <v>1900-1-0</v>
      </c>
      <c r="AM2" t="str">
        <f>YEAR($T2)&amp;"-"&amp;MONTH($T2)&amp;"-"&amp;$Y2</f>
        <v>1900-1-0</v>
      </c>
      <c r="AN2" t="str">
        <f>YEAR($AB2)&amp;"-"&amp;MONTH($AB2)&amp;"-"&amp;$AG2</f>
        <v>1900-1-0</v>
      </c>
    </row>
    <row r="3" spans="1:40" x14ac:dyDescent="0.3">
      <c r="A3" s="2">
        <f>A2+1</f>
        <v>1</v>
      </c>
      <c r="B3">
        <f>WEEKDAY(A3,2)</f>
        <v>7</v>
      </c>
      <c r="C3" s="2">
        <f t="shared" ref="C3:C66" si="0">VLOOKUP(A3,$I$1:$I$61,1)</f>
        <v>1</v>
      </c>
      <c r="D3" s="2">
        <f t="shared" ref="D3:D66" si="1">VLOOKUP(A3,$I$1:$J$61,2)</f>
        <v>1</v>
      </c>
      <c r="E3" s="6" t="b">
        <f t="shared" ref="E3:E66" si="2">IF(AND(A3&gt;=C3,A3&lt;=D3),FALSE,TRUE)</f>
        <v>0</v>
      </c>
      <c r="F3" s="6">
        <f>IF(OR(B3=6,B3=7),0,IF(NOT(E3),0,IF(A3&lt;=$A$1,HLOOKUP(B3,Ouderschapsverlof!$S$28:$W$30,3,FALSE),0)))</f>
        <v>0</v>
      </c>
      <c r="G3" s="6">
        <f>IF(OR(B3=6,B3=7),0,IF(NOT(E3),IF(A3&lt;=$A$1,HLOOKUP(B3,Ouderschapsverlof!$S$28:$W$30,3,FALSE),0),0))</f>
        <v>0</v>
      </c>
      <c r="H3" s="7">
        <f t="shared" ref="H3:H66" si="3">IF(ISNUMBER(I3),IF(J3&lt;J2,1,0),0)</f>
        <v>0</v>
      </c>
      <c r="I3" s="2">
        <f>IF($D$1=1,SMALL(Vakantie!$C$4:$C$63,2),IF($D$1=2,SMALL(Vakantie!$H$4:$H$63,2),SMALL(Vakantie!$M$4:$M$63,2)))</f>
        <v>1</v>
      </c>
      <c r="J3" s="2">
        <f>IF($D$1=1,VLOOKUP(I3,Vakantie!$C$4:$D$63,2,FALSE),IF($D$1=2,VLOOKUP(I3,Vakantie!$H$4:$I$63,2,FALSE),VLOOKUP(I3,Vakantie!$M$4:$N$63,2,FALSE)))</f>
        <v>1</v>
      </c>
      <c r="L3" s="2">
        <f>L2+1</f>
        <v>1</v>
      </c>
      <c r="M3">
        <f t="shared" ref="M3:M66" si="4">WEEKDAY(L3,2)</f>
        <v>7</v>
      </c>
      <c r="N3" s="2">
        <f t="shared" ref="N3:N66" si="5">VLOOKUP(L3,$I$1:$I$61,1)</f>
        <v>1</v>
      </c>
      <c r="O3" s="2">
        <f t="shared" ref="O3:O66" si="6">VLOOKUP(L3,$I$1:$J$61,2)</f>
        <v>1</v>
      </c>
      <c r="P3" s="6" t="b">
        <f t="shared" ref="P3:P66" si="7">IF(AND(L3&gt;=N3,L3&lt;=O3),FALSE,TRUE)</f>
        <v>0</v>
      </c>
      <c r="Q3" s="6">
        <f>IF(OR(M3=6,M3=7),0,IF(NOT(P3),0,IF(L3&lt;=$L$1,HLOOKUP(M3,Ouderschapsverlof!$S$40:$W$42,3,FALSE),0)))</f>
        <v>0</v>
      </c>
      <c r="R3" s="6">
        <f>IF(OR(M3=6,M3=7),0,IF(NOT(P3),IF(L3&lt;=$L$1,HLOOKUP(M3,Ouderschapsverlof!$S$40:$W$42,3,FALSE),0),0))</f>
        <v>0</v>
      </c>
      <c r="T3" s="2">
        <f>+T2+1</f>
        <v>1</v>
      </c>
      <c r="U3">
        <f t="shared" ref="U3:U66" si="8">WEEKDAY(T3,2)</f>
        <v>7</v>
      </c>
      <c r="V3" s="2">
        <f t="shared" ref="V3:V66" si="9">VLOOKUP(T3,$I$1:$I$61,1)</f>
        <v>1</v>
      </c>
      <c r="W3" s="2">
        <f t="shared" ref="W3:W66" si="10">VLOOKUP(T3,$I$1:$J$61,2)</f>
        <v>1</v>
      </c>
      <c r="X3" s="6" t="b">
        <f t="shared" ref="X3:X66" si="11">IF(AND(T3&gt;=V3,T3&lt;=W3),FALSE,TRUE)</f>
        <v>0</v>
      </c>
      <c r="Y3" s="6">
        <f>IF(OR(U3=6,U3=7),0,IF(NOT(X3),0,IF(T3&lt;=$T$1,HLOOKUP(U3,Ouderschapsverlof!$S$55:$W$57,3,FALSE),0)))</f>
        <v>0</v>
      </c>
      <c r="Z3" s="6">
        <f>IF(OR(U3=6,U3=7),0,IF(NOT(X3),IF(T3&lt;=$T$1,HLOOKUP(U3,Ouderschapsverlof!$S$55:$W$57,3,FALSE),0),0))</f>
        <v>0</v>
      </c>
      <c r="AB3" s="2">
        <f>+AB2+1</f>
        <v>1</v>
      </c>
      <c r="AC3">
        <f t="shared" ref="AC3:AC66" si="12">WEEKDAY(AB3,2)</f>
        <v>7</v>
      </c>
      <c r="AD3" s="2">
        <f t="shared" ref="AD3:AD66" si="13">VLOOKUP(AB3,$I$1:$I$61,1)</f>
        <v>1</v>
      </c>
      <c r="AE3" s="2">
        <f t="shared" ref="AE3:AE66" si="14">VLOOKUP(AB3,$I$1:$J$61,2)</f>
        <v>1</v>
      </c>
      <c r="AF3" s="6" t="b">
        <f t="shared" ref="AF3:AF66" si="15">IF(AND(AB3&gt;=AD3,AB3&lt;=AE3),FALSE,TRUE)</f>
        <v>0</v>
      </c>
      <c r="AG3" s="6">
        <f>IF(OR(AC3=6,AC3=7),0,IF(NOT(AF3),0,IF(AB3&lt;=$AB$1,HLOOKUP(AC3,Ouderschapsverlof!$S$67:$W$69,3,FALSE),0)))</f>
        <v>0</v>
      </c>
      <c r="AH3" s="6">
        <f>IF(OR(AC3=6,AC3=7),0,IF(NOT(AF3),IF(AB3&lt;=$AB$1,HLOOKUP(AC3,Ouderschapsverlof!$S$67:$W$69,3,FALSE),0),0))</f>
        <v>0</v>
      </c>
      <c r="AK3" t="str">
        <f t="shared" ref="AK3:AK66" si="16">YEAR($A3)&amp;"-"&amp;MONTH($A3)&amp;"-"&amp;$F3</f>
        <v>1900-1-0</v>
      </c>
      <c r="AL3" t="str">
        <f t="shared" ref="AL3:AL66" si="17">YEAR($L3)&amp;"-"&amp;MONTH($L3)&amp;"-"&amp;$Q3</f>
        <v>1900-1-0</v>
      </c>
      <c r="AM3" t="str">
        <f t="shared" ref="AM3:AM66" si="18">YEAR($T3)&amp;"-"&amp;MONTH($T3)&amp;"-"&amp;$Y3</f>
        <v>1900-1-0</v>
      </c>
      <c r="AN3" t="str">
        <f t="shared" ref="AN3:AN66" si="19">YEAR($AB3)&amp;"-"&amp;MONTH($AB3)&amp;"-"&amp;$AG3</f>
        <v>1900-1-0</v>
      </c>
    </row>
    <row r="4" spans="1:40" x14ac:dyDescent="0.3">
      <c r="A4" s="2">
        <f t="shared" ref="A4:A67" si="20">A3+1</f>
        <v>2</v>
      </c>
      <c r="B4">
        <f t="shared" ref="B4:B67" si="21">WEEKDAY(A4,2)</f>
        <v>1</v>
      </c>
      <c r="C4" s="2">
        <f t="shared" si="0"/>
        <v>1</v>
      </c>
      <c r="D4" s="2">
        <f t="shared" si="1"/>
        <v>1</v>
      </c>
      <c r="E4" s="6" t="b">
        <f t="shared" si="2"/>
        <v>1</v>
      </c>
      <c r="F4" s="6">
        <f>IF(OR(B4=6,B4=7),0,IF(NOT(E4),0,IF(A4&lt;=$A$1,HLOOKUP(B4,Ouderschapsverlof!$S$28:$W$30,3,FALSE),0)))</f>
        <v>0</v>
      </c>
      <c r="G4" s="6">
        <f>IF(OR(B4=6,B4=7),0,IF(NOT(E4),IF(A4&lt;=$A$1,HLOOKUP(B4,Ouderschapsverlof!$S$28:$W$30,3,FALSE),0),0))</f>
        <v>0</v>
      </c>
      <c r="H4" s="7">
        <f t="shared" si="3"/>
        <v>0</v>
      </c>
      <c r="I4" s="2">
        <f>IF($D$1=1,SMALL(Vakantie!$C$4:$C$63,3),IF($D$1=2,SMALL(Vakantie!$H$4:$H$63,3),SMALL(Vakantie!$M$4:$M$63,3)))</f>
        <v>1</v>
      </c>
      <c r="J4" s="2">
        <f>IF($D$1=1,VLOOKUP(I4,Vakantie!$C$4:$D$63,2,FALSE),IF($D$1=2,VLOOKUP(I4,Vakantie!$H$4:$I$63,2,FALSE),VLOOKUP(I4,Vakantie!$M$4:$N$63,2,FALSE)))</f>
        <v>1</v>
      </c>
      <c r="L4" s="2">
        <f t="shared" ref="L4:L67" si="22">L3+1</f>
        <v>2</v>
      </c>
      <c r="M4">
        <f t="shared" si="4"/>
        <v>1</v>
      </c>
      <c r="N4" s="2">
        <f t="shared" si="5"/>
        <v>1</v>
      </c>
      <c r="O4" s="2">
        <f t="shared" si="6"/>
        <v>1</v>
      </c>
      <c r="P4" s="6" t="b">
        <f t="shared" si="7"/>
        <v>1</v>
      </c>
      <c r="Q4" s="6">
        <f>IF(OR(M4=6,M4=7),0,IF(NOT(P4),0,IF(L4&lt;=$L$1,HLOOKUP(M4,Ouderschapsverlof!$S$40:$W$42,3,FALSE),0)))</f>
        <v>0</v>
      </c>
      <c r="R4" s="6">
        <f>IF(OR(M4=6,M4=7),0,IF(NOT(P4),IF(L4&lt;=$L$1,HLOOKUP(M4,Ouderschapsverlof!$S$40:$W$42,3,FALSE),0),0))</f>
        <v>0</v>
      </c>
      <c r="T4" s="2">
        <f t="shared" ref="T4:T67" si="23">+T3+1</f>
        <v>2</v>
      </c>
      <c r="U4">
        <f t="shared" si="8"/>
        <v>1</v>
      </c>
      <c r="V4" s="2">
        <f t="shared" si="9"/>
        <v>1</v>
      </c>
      <c r="W4" s="2">
        <f t="shared" si="10"/>
        <v>1</v>
      </c>
      <c r="X4" s="6" t="b">
        <f t="shared" si="11"/>
        <v>1</v>
      </c>
      <c r="Y4" s="6">
        <f>IF(OR(U4=6,U4=7),0,IF(NOT(X4),0,IF(T4&lt;=$T$1,HLOOKUP(U4,Ouderschapsverlof!$S$55:$W$57,3,FALSE),0)))</f>
        <v>0</v>
      </c>
      <c r="Z4" s="6">
        <f>IF(OR(U4=6,U4=7),0,IF(NOT(X4),IF(T4&lt;=$T$1,HLOOKUP(U4,Ouderschapsverlof!$S$55:$W$57,3,FALSE),0),0))</f>
        <v>0</v>
      </c>
      <c r="AB4" s="2">
        <f t="shared" ref="AB4:AB67" si="24">+AB3+1</f>
        <v>2</v>
      </c>
      <c r="AC4">
        <f t="shared" si="12"/>
        <v>1</v>
      </c>
      <c r="AD4" s="2">
        <f t="shared" si="13"/>
        <v>1</v>
      </c>
      <c r="AE4" s="2">
        <f t="shared" si="14"/>
        <v>1</v>
      </c>
      <c r="AF4" s="6" t="b">
        <f t="shared" si="15"/>
        <v>1</v>
      </c>
      <c r="AG4" s="6">
        <f>IF(OR(AC4=6,AC4=7),0,IF(NOT(AF4),0,IF(AB4&lt;=$AB$1,HLOOKUP(AC4,Ouderschapsverlof!$S$67:$W$69,3,FALSE),0)))</f>
        <v>0</v>
      </c>
      <c r="AH4" s="6">
        <f>IF(OR(AC4=6,AC4=7),0,IF(NOT(AF4),IF(AB4&lt;=$AB$1,HLOOKUP(AC4,Ouderschapsverlof!$S$67:$W$69,3,FALSE),0),0))</f>
        <v>0</v>
      </c>
      <c r="AK4" t="str">
        <f t="shared" si="16"/>
        <v>1900-1-0</v>
      </c>
      <c r="AL4" t="str">
        <f t="shared" si="17"/>
        <v>1900-1-0</v>
      </c>
      <c r="AM4" t="str">
        <f t="shared" si="18"/>
        <v>1900-1-0</v>
      </c>
      <c r="AN4" t="str">
        <f t="shared" si="19"/>
        <v>1900-1-0</v>
      </c>
    </row>
    <row r="5" spans="1:40" x14ac:dyDescent="0.3">
      <c r="A5" s="2">
        <f t="shared" si="20"/>
        <v>3</v>
      </c>
      <c r="B5">
        <f t="shared" si="21"/>
        <v>2</v>
      </c>
      <c r="C5" s="2">
        <f t="shared" si="0"/>
        <v>1</v>
      </c>
      <c r="D5" s="2">
        <f t="shared" si="1"/>
        <v>1</v>
      </c>
      <c r="E5" s="6" t="b">
        <f t="shared" si="2"/>
        <v>1</v>
      </c>
      <c r="F5" s="6">
        <f>IF(OR(B5=6,B5=7),0,IF(NOT(E5),0,IF(A5&lt;=$A$1,HLOOKUP(B5,Ouderschapsverlof!$S$28:$W$30,3,FALSE),0)))</f>
        <v>0</v>
      </c>
      <c r="G5" s="6">
        <f>IF(OR(B5=6,B5=7),0,IF(NOT(E5),IF(A5&lt;=$A$1,HLOOKUP(B5,Ouderschapsverlof!$S$28:$W$30,3,FALSE),0),0))</f>
        <v>0</v>
      </c>
      <c r="H5" s="7">
        <f t="shared" si="3"/>
        <v>0</v>
      </c>
      <c r="I5" s="2">
        <f>IF($D$1=1,SMALL(Vakantie!$C$4:$C$63,4),IF($D$1=2,SMALL(Vakantie!$H$4:$H$63,4),SMALL(Vakantie!$M$4:$M$63,4)))</f>
        <v>1</v>
      </c>
      <c r="J5" s="2">
        <f>IF($D$1=1,VLOOKUP(I5,Vakantie!$C$4:$D$63,2,FALSE),IF($D$1=2,VLOOKUP(I5,Vakantie!$H$4:$I$63,2,FALSE),VLOOKUP(I5,Vakantie!$M$4:$N$63,2,FALSE)))</f>
        <v>1</v>
      </c>
      <c r="L5" s="2">
        <f t="shared" si="22"/>
        <v>3</v>
      </c>
      <c r="M5">
        <f t="shared" si="4"/>
        <v>2</v>
      </c>
      <c r="N5" s="2">
        <f t="shared" si="5"/>
        <v>1</v>
      </c>
      <c r="O5" s="2">
        <f t="shared" si="6"/>
        <v>1</v>
      </c>
      <c r="P5" s="6" t="b">
        <f t="shared" si="7"/>
        <v>1</v>
      </c>
      <c r="Q5" s="6">
        <f>IF(OR(M5=6,M5=7),0,IF(NOT(P5),0,IF(L5&lt;=$L$1,HLOOKUP(M5,Ouderschapsverlof!$S$40:$W$42,3,FALSE),0)))</f>
        <v>0</v>
      </c>
      <c r="R5" s="6">
        <f>IF(OR(M5=6,M5=7),0,IF(NOT(P5),IF(L5&lt;=$L$1,HLOOKUP(M5,Ouderschapsverlof!$S$40:$W$42,3,FALSE),0),0))</f>
        <v>0</v>
      </c>
      <c r="T5" s="2">
        <f t="shared" si="23"/>
        <v>3</v>
      </c>
      <c r="U5">
        <f t="shared" si="8"/>
        <v>2</v>
      </c>
      <c r="V5" s="2">
        <f t="shared" si="9"/>
        <v>1</v>
      </c>
      <c r="W5" s="2">
        <f t="shared" si="10"/>
        <v>1</v>
      </c>
      <c r="X5" s="6" t="b">
        <f t="shared" si="11"/>
        <v>1</v>
      </c>
      <c r="Y5" s="6">
        <f>IF(OR(U5=6,U5=7),0,IF(NOT(X5),0,IF(T5&lt;=$T$1,HLOOKUP(U5,Ouderschapsverlof!$S$55:$W$57,3,FALSE),0)))</f>
        <v>0</v>
      </c>
      <c r="Z5" s="6">
        <f>IF(OR(U5=6,U5=7),0,IF(NOT(X5),IF(T5&lt;=$T$1,HLOOKUP(U5,Ouderschapsverlof!$S$55:$W$57,3,FALSE),0),0))</f>
        <v>0</v>
      </c>
      <c r="AB5" s="2">
        <f t="shared" si="24"/>
        <v>3</v>
      </c>
      <c r="AC5">
        <f t="shared" si="12"/>
        <v>2</v>
      </c>
      <c r="AD5" s="2">
        <f t="shared" si="13"/>
        <v>1</v>
      </c>
      <c r="AE5" s="2">
        <f t="shared" si="14"/>
        <v>1</v>
      </c>
      <c r="AF5" s="6" t="b">
        <f t="shared" si="15"/>
        <v>1</v>
      </c>
      <c r="AG5" s="6">
        <f>IF(OR(AC5=6,AC5=7),0,IF(NOT(AF5),0,IF(AB5&lt;=$AB$1,HLOOKUP(AC5,Ouderschapsverlof!$S$67:$W$69,3,FALSE),0)))</f>
        <v>0</v>
      </c>
      <c r="AH5" s="6">
        <f>IF(OR(AC5=6,AC5=7),0,IF(NOT(AF5),IF(AB5&lt;=$AB$1,HLOOKUP(AC5,Ouderschapsverlof!$S$67:$W$69,3,FALSE),0),0))</f>
        <v>0</v>
      </c>
      <c r="AK5" t="str">
        <f t="shared" si="16"/>
        <v>1900-1-0</v>
      </c>
      <c r="AL5" t="str">
        <f t="shared" si="17"/>
        <v>1900-1-0</v>
      </c>
      <c r="AM5" t="str">
        <f t="shared" si="18"/>
        <v>1900-1-0</v>
      </c>
      <c r="AN5" t="str">
        <f t="shared" si="19"/>
        <v>1900-1-0</v>
      </c>
    </row>
    <row r="6" spans="1:40" x14ac:dyDescent="0.3">
      <c r="A6" s="2">
        <f t="shared" si="20"/>
        <v>4</v>
      </c>
      <c r="B6">
        <f t="shared" si="21"/>
        <v>3</v>
      </c>
      <c r="C6" s="2">
        <f t="shared" si="0"/>
        <v>1</v>
      </c>
      <c r="D6" s="2">
        <f t="shared" si="1"/>
        <v>1</v>
      </c>
      <c r="E6" s="6" t="b">
        <f t="shared" si="2"/>
        <v>1</v>
      </c>
      <c r="F6" s="6">
        <f>IF(OR(B6=6,B6=7),0,IF(NOT(E6),0,IF(A6&lt;=$A$1,HLOOKUP(B6,Ouderschapsverlof!$S$28:$W$30,3,FALSE),0)))</f>
        <v>0</v>
      </c>
      <c r="G6" s="6">
        <f>IF(OR(B6=6,B6=7),0,IF(NOT(E6),IF(A6&lt;=$A$1,HLOOKUP(B6,Ouderschapsverlof!$S$28:$W$30,3,FALSE),0),0))</f>
        <v>0</v>
      </c>
      <c r="H6" s="7">
        <f t="shared" si="3"/>
        <v>0</v>
      </c>
      <c r="I6" s="2">
        <f>IF($D$1=1,SMALL(Vakantie!$C$4:$C$63,5),IF($D$1=2,SMALL(Vakantie!$H$4:$H$63,5),SMALL(Vakantie!$M$4:$M$63,5)))</f>
        <v>1</v>
      </c>
      <c r="J6" s="2">
        <f>IF($D$1=1,VLOOKUP(I6,Vakantie!$C$4:$D$63,2,FALSE),IF($D$1=2,VLOOKUP(I6,Vakantie!$H$4:$I$63,2,FALSE),VLOOKUP(I6,Vakantie!$M$4:$N$63,2,FALSE)))</f>
        <v>1</v>
      </c>
      <c r="L6" s="2">
        <f t="shared" si="22"/>
        <v>4</v>
      </c>
      <c r="M6">
        <f t="shared" si="4"/>
        <v>3</v>
      </c>
      <c r="N6" s="2">
        <f t="shared" si="5"/>
        <v>1</v>
      </c>
      <c r="O6" s="2">
        <f t="shared" si="6"/>
        <v>1</v>
      </c>
      <c r="P6" s="6" t="b">
        <f t="shared" si="7"/>
        <v>1</v>
      </c>
      <c r="Q6" s="6">
        <f>IF(OR(M6=6,M6=7),0,IF(NOT(P6),0,IF(L6&lt;=$L$1,HLOOKUP(M6,Ouderschapsverlof!$S$40:$W$42,3,FALSE),0)))</f>
        <v>0</v>
      </c>
      <c r="R6" s="6">
        <f>IF(OR(M6=6,M6=7),0,IF(NOT(P6),IF(L6&lt;=$L$1,HLOOKUP(M6,Ouderschapsverlof!$S$40:$W$42,3,FALSE),0),0))</f>
        <v>0</v>
      </c>
      <c r="T6" s="2">
        <f t="shared" si="23"/>
        <v>4</v>
      </c>
      <c r="U6">
        <f t="shared" si="8"/>
        <v>3</v>
      </c>
      <c r="V6" s="2">
        <f t="shared" si="9"/>
        <v>1</v>
      </c>
      <c r="W6" s="2">
        <f t="shared" si="10"/>
        <v>1</v>
      </c>
      <c r="X6" s="6" t="b">
        <f t="shared" si="11"/>
        <v>1</v>
      </c>
      <c r="Y6" s="6">
        <f>IF(OR(U6=6,U6=7),0,IF(NOT(X6),0,IF(T6&lt;=$T$1,HLOOKUP(U6,Ouderschapsverlof!$S$55:$W$57,3,FALSE),0)))</f>
        <v>0</v>
      </c>
      <c r="Z6" s="6">
        <f>IF(OR(U6=6,U6=7),0,IF(NOT(X6),IF(T6&lt;=$T$1,HLOOKUP(U6,Ouderschapsverlof!$S$55:$W$57,3,FALSE),0),0))</f>
        <v>0</v>
      </c>
      <c r="AB6" s="2">
        <f t="shared" si="24"/>
        <v>4</v>
      </c>
      <c r="AC6">
        <f t="shared" si="12"/>
        <v>3</v>
      </c>
      <c r="AD6" s="2">
        <f t="shared" si="13"/>
        <v>1</v>
      </c>
      <c r="AE6" s="2">
        <f t="shared" si="14"/>
        <v>1</v>
      </c>
      <c r="AF6" s="6" t="b">
        <f t="shared" si="15"/>
        <v>1</v>
      </c>
      <c r="AG6" s="6">
        <f>IF(OR(AC6=6,AC6=7),0,IF(NOT(AF6),0,IF(AB6&lt;=$AB$1,HLOOKUP(AC6,Ouderschapsverlof!$S$67:$W$69,3,FALSE),0)))</f>
        <v>0</v>
      </c>
      <c r="AH6" s="6">
        <f>IF(OR(AC6=6,AC6=7),0,IF(NOT(AF6),IF(AB6&lt;=$AB$1,HLOOKUP(AC6,Ouderschapsverlof!$S$67:$W$69,3,FALSE),0),0))</f>
        <v>0</v>
      </c>
      <c r="AK6" t="str">
        <f t="shared" si="16"/>
        <v>1900-1-0</v>
      </c>
      <c r="AL6" t="str">
        <f t="shared" si="17"/>
        <v>1900-1-0</v>
      </c>
      <c r="AM6" t="str">
        <f t="shared" si="18"/>
        <v>1900-1-0</v>
      </c>
      <c r="AN6" t="str">
        <f t="shared" si="19"/>
        <v>1900-1-0</v>
      </c>
    </row>
    <row r="7" spans="1:40" x14ac:dyDescent="0.3">
      <c r="A7" s="2">
        <f t="shared" si="20"/>
        <v>5</v>
      </c>
      <c r="B7">
        <f t="shared" si="21"/>
        <v>4</v>
      </c>
      <c r="C7" s="2">
        <f t="shared" si="0"/>
        <v>1</v>
      </c>
      <c r="D7" s="2">
        <f t="shared" si="1"/>
        <v>1</v>
      </c>
      <c r="E7" s="6" t="b">
        <f t="shared" si="2"/>
        <v>1</v>
      </c>
      <c r="F7" s="6">
        <f>IF(OR(B7=6,B7=7),0,IF(NOT(E7),0,IF(A7&lt;=$A$1,HLOOKUP(B7,Ouderschapsverlof!$S$28:$W$30,3,FALSE),0)))</f>
        <v>0</v>
      </c>
      <c r="G7" s="6">
        <f>IF(OR(B7=6,B7=7),0,IF(NOT(E7),IF(A7&lt;=$A$1,HLOOKUP(B7,Ouderschapsverlof!$S$28:$W$30,3,FALSE),0),0))</f>
        <v>0</v>
      </c>
      <c r="H7" s="7">
        <f t="shared" si="3"/>
        <v>0</v>
      </c>
      <c r="I7" s="2">
        <f>IF($D$1=1,SMALL(Vakantie!$C$4:$C$63,6),IF($D$1=2,SMALL(Vakantie!$H$4:$H$63,6),SMALL(Vakantie!$M$4:$M$63,6)))</f>
        <v>1</v>
      </c>
      <c r="J7" s="2">
        <f>IF($D$1=1,VLOOKUP(I7,Vakantie!$C$4:$D$63,2,FALSE),IF($D$1=2,VLOOKUP(I7,Vakantie!$H$4:$I$63,2,FALSE),VLOOKUP(I7,Vakantie!$M$4:$N$63,2,FALSE)))</f>
        <v>1</v>
      </c>
      <c r="L7" s="2">
        <f t="shared" si="22"/>
        <v>5</v>
      </c>
      <c r="M7">
        <f t="shared" si="4"/>
        <v>4</v>
      </c>
      <c r="N7" s="2">
        <f t="shared" si="5"/>
        <v>1</v>
      </c>
      <c r="O7" s="2">
        <f t="shared" si="6"/>
        <v>1</v>
      </c>
      <c r="P7" s="6" t="b">
        <f t="shared" si="7"/>
        <v>1</v>
      </c>
      <c r="Q7" s="6">
        <f>IF(OR(M7=6,M7=7),0,IF(NOT(P7),0,IF(L7&lt;=$L$1,HLOOKUP(M7,Ouderschapsverlof!$S$40:$W$42,3,FALSE),0)))</f>
        <v>0</v>
      </c>
      <c r="R7" s="6">
        <f>IF(OR(M7=6,M7=7),0,IF(NOT(P7),IF(L7&lt;=$L$1,HLOOKUP(M7,Ouderschapsverlof!$S$40:$W$42,3,FALSE),0),0))</f>
        <v>0</v>
      </c>
      <c r="T7" s="2">
        <f t="shared" si="23"/>
        <v>5</v>
      </c>
      <c r="U7">
        <f t="shared" si="8"/>
        <v>4</v>
      </c>
      <c r="V7" s="2">
        <f t="shared" si="9"/>
        <v>1</v>
      </c>
      <c r="W7" s="2">
        <f t="shared" si="10"/>
        <v>1</v>
      </c>
      <c r="X7" s="6" t="b">
        <f t="shared" si="11"/>
        <v>1</v>
      </c>
      <c r="Y7" s="6">
        <f>IF(OR(U7=6,U7=7),0,IF(NOT(X7),0,IF(T7&lt;=$T$1,HLOOKUP(U7,Ouderschapsverlof!$S$55:$W$57,3,FALSE),0)))</f>
        <v>0</v>
      </c>
      <c r="Z7" s="6">
        <f>IF(OR(U7=6,U7=7),0,IF(NOT(X7),IF(T7&lt;=$T$1,HLOOKUP(U7,Ouderschapsverlof!$S$55:$W$57,3,FALSE),0),0))</f>
        <v>0</v>
      </c>
      <c r="AB7" s="2">
        <f t="shared" si="24"/>
        <v>5</v>
      </c>
      <c r="AC7">
        <f t="shared" si="12"/>
        <v>4</v>
      </c>
      <c r="AD7" s="2">
        <f t="shared" si="13"/>
        <v>1</v>
      </c>
      <c r="AE7" s="2">
        <f t="shared" si="14"/>
        <v>1</v>
      </c>
      <c r="AF7" s="6" t="b">
        <f t="shared" si="15"/>
        <v>1</v>
      </c>
      <c r="AG7" s="6">
        <f>IF(OR(AC7=6,AC7=7),0,IF(NOT(AF7),0,IF(AB7&lt;=$AB$1,HLOOKUP(AC7,Ouderschapsverlof!$S$67:$W$69,3,FALSE),0)))</f>
        <v>0</v>
      </c>
      <c r="AH7" s="6">
        <f>IF(OR(AC7=6,AC7=7),0,IF(NOT(AF7),IF(AB7&lt;=$AB$1,HLOOKUP(AC7,Ouderschapsverlof!$S$67:$W$69,3,FALSE),0),0))</f>
        <v>0</v>
      </c>
      <c r="AK7" t="str">
        <f t="shared" si="16"/>
        <v>1900-1-0</v>
      </c>
      <c r="AL7" t="str">
        <f t="shared" si="17"/>
        <v>1900-1-0</v>
      </c>
      <c r="AM7" t="str">
        <f t="shared" si="18"/>
        <v>1900-1-0</v>
      </c>
      <c r="AN7" t="str">
        <f t="shared" si="19"/>
        <v>1900-1-0</v>
      </c>
    </row>
    <row r="8" spans="1:40" x14ac:dyDescent="0.3">
      <c r="A8" s="2">
        <f t="shared" si="20"/>
        <v>6</v>
      </c>
      <c r="B8">
        <f t="shared" si="21"/>
        <v>5</v>
      </c>
      <c r="C8" s="2">
        <f t="shared" si="0"/>
        <v>1</v>
      </c>
      <c r="D8" s="2">
        <f t="shared" si="1"/>
        <v>1</v>
      </c>
      <c r="E8" s="6" t="b">
        <f t="shared" si="2"/>
        <v>1</v>
      </c>
      <c r="F8" s="6">
        <f>IF(OR(B8=6,B8=7),0,IF(NOT(E8),0,IF(A8&lt;=$A$1,HLOOKUP(B8,Ouderschapsverlof!$S$28:$W$30,3,FALSE),0)))</f>
        <v>0</v>
      </c>
      <c r="G8" s="6">
        <f>IF(OR(B8=6,B8=7),0,IF(NOT(E8),IF(A8&lt;=$A$1,HLOOKUP(B8,Ouderschapsverlof!$S$28:$W$30,3,FALSE),0),0))</f>
        <v>0</v>
      </c>
      <c r="H8" s="7">
        <f t="shared" si="3"/>
        <v>0</v>
      </c>
      <c r="I8" s="2">
        <f>IF($D$1=1,SMALL(Vakantie!$C$4:$C$63,7),IF($D$1=2,SMALL(Vakantie!$H$4:$H$63,7),SMALL(Vakantie!$M$4:$M$63,7)))</f>
        <v>1</v>
      </c>
      <c r="J8" s="2">
        <f>IF($D$1=1,VLOOKUP(I8,Vakantie!$C$4:$D$63,2,FALSE),IF($D$1=2,VLOOKUP(I8,Vakantie!$H$4:$I$63,2,FALSE),VLOOKUP(I8,Vakantie!$M$4:$N$63,2,FALSE)))</f>
        <v>1</v>
      </c>
      <c r="L8" s="2">
        <f t="shared" si="22"/>
        <v>6</v>
      </c>
      <c r="M8">
        <f t="shared" si="4"/>
        <v>5</v>
      </c>
      <c r="N8" s="2">
        <f t="shared" si="5"/>
        <v>1</v>
      </c>
      <c r="O8" s="2">
        <f t="shared" si="6"/>
        <v>1</v>
      </c>
      <c r="P8" s="6" t="b">
        <f t="shared" si="7"/>
        <v>1</v>
      </c>
      <c r="Q8" s="6">
        <f>IF(OR(M8=6,M8=7),0,IF(NOT(P8),0,IF(L8&lt;=$L$1,HLOOKUP(M8,Ouderschapsverlof!$S$40:$W$42,3,FALSE),0)))</f>
        <v>0</v>
      </c>
      <c r="R8" s="6">
        <f>IF(OR(M8=6,M8=7),0,IF(NOT(P8),IF(L8&lt;=$L$1,HLOOKUP(M8,Ouderschapsverlof!$S$40:$W$42,3,FALSE),0),0))</f>
        <v>0</v>
      </c>
      <c r="T8" s="2">
        <f t="shared" si="23"/>
        <v>6</v>
      </c>
      <c r="U8">
        <f t="shared" si="8"/>
        <v>5</v>
      </c>
      <c r="V8" s="2">
        <f t="shared" si="9"/>
        <v>1</v>
      </c>
      <c r="W8" s="2">
        <f t="shared" si="10"/>
        <v>1</v>
      </c>
      <c r="X8" s="6" t="b">
        <f t="shared" si="11"/>
        <v>1</v>
      </c>
      <c r="Y8" s="6">
        <f>IF(OR(U8=6,U8=7),0,IF(NOT(X8),0,IF(T8&lt;=$T$1,HLOOKUP(U8,Ouderschapsverlof!$S$55:$W$57,3,FALSE),0)))</f>
        <v>0</v>
      </c>
      <c r="Z8" s="6">
        <f>IF(OR(U8=6,U8=7),0,IF(NOT(X8),IF(T8&lt;=$T$1,HLOOKUP(U8,Ouderschapsverlof!$S$55:$W$57,3,FALSE),0),0))</f>
        <v>0</v>
      </c>
      <c r="AB8" s="2">
        <f t="shared" si="24"/>
        <v>6</v>
      </c>
      <c r="AC8">
        <f t="shared" si="12"/>
        <v>5</v>
      </c>
      <c r="AD8" s="2">
        <f t="shared" si="13"/>
        <v>1</v>
      </c>
      <c r="AE8" s="2">
        <f t="shared" si="14"/>
        <v>1</v>
      </c>
      <c r="AF8" s="6" t="b">
        <f t="shared" si="15"/>
        <v>1</v>
      </c>
      <c r="AG8" s="6">
        <f>IF(OR(AC8=6,AC8=7),0,IF(NOT(AF8),0,IF(AB8&lt;=$AB$1,HLOOKUP(AC8,Ouderschapsverlof!$S$67:$W$69,3,FALSE),0)))</f>
        <v>0</v>
      </c>
      <c r="AH8" s="6">
        <f>IF(OR(AC8=6,AC8=7),0,IF(NOT(AF8),IF(AB8&lt;=$AB$1,HLOOKUP(AC8,Ouderschapsverlof!$S$67:$W$69,3,FALSE),0),0))</f>
        <v>0</v>
      </c>
      <c r="AK8" t="str">
        <f t="shared" si="16"/>
        <v>1900-1-0</v>
      </c>
      <c r="AL8" t="str">
        <f t="shared" si="17"/>
        <v>1900-1-0</v>
      </c>
      <c r="AM8" t="str">
        <f t="shared" si="18"/>
        <v>1900-1-0</v>
      </c>
      <c r="AN8" t="str">
        <f t="shared" si="19"/>
        <v>1900-1-0</v>
      </c>
    </row>
    <row r="9" spans="1:40" x14ac:dyDescent="0.3">
      <c r="A9" s="2">
        <f t="shared" si="20"/>
        <v>7</v>
      </c>
      <c r="B9">
        <f t="shared" si="21"/>
        <v>6</v>
      </c>
      <c r="C9" s="2">
        <f t="shared" si="0"/>
        <v>1</v>
      </c>
      <c r="D9" s="2">
        <f t="shared" si="1"/>
        <v>1</v>
      </c>
      <c r="E9" s="6" t="b">
        <f t="shared" si="2"/>
        <v>1</v>
      </c>
      <c r="F9" s="6">
        <f>IF(OR(B9=6,B9=7),0,IF(NOT(E9),0,IF(A9&lt;=$A$1,HLOOKUP(B9,Ouderschapsverlof!$S$28:$W$30,3,FALSE),0)))</f>
        <v>0</v>
      </c>
      <c r="G9" s="6">
        <f>IF(OR(B9=6,B9=7),0,IF(NOT(E9),IF(A9&lt;=$A$1,HLOOKUP(B9,Ouderschapsverlof!$S$28:$W$30,3,FALSE),0),0))</f>
        <v>0</v>
      </c>
      <c r="H9" s="7">
        <f t="shared" si="3"/>
        <v>0</v>
      </c>
      <c r="I9" s="2">
        <f>IF($D$1=1,SMALL(Vakantie!$C$4:$C$63,8),IF($D$1=2,SMALL(Vakantie!$H$4:$H$63,8),SMALL(Vakantie!$M$4:$M$63,8)))</f>
        <v>1</v>
      </c>
      <c r="J9" s="2">
        <f>IF($D$1=1,VLOOKUP(I9,Vakantie!$C$4:$D$63,2,FALSE),IF($D$1=2,VLOOKUP(I9,Vakantie!$H$4:$I$63,2,FALSE),VLOOKUP(I9,Vakantie!$M$4:$N$63,2,FALSE)))</f>
        <v>1</v>
      </c>
      <c r="L9" s="2">
        <f t="shared" si="22"/>
        <v>7</v>
      </c>
      <c r="M9">
        <f t="shared" si="4"/>
        <v>6</v>
      </c>
      <c r="N9" s="2">
        <f t="shared" si="5"/>
        <v>1</v>
      </c>
      <c r="O9" s="2">
        <f t="shared" si="6"/>
        <v>1</v>
      </c>
      <c r="P9" s="6" t="b">
        <f t="shared" si="7"/>
        <v>1</v>
      </c>
      <c r="Q9" s="6">
        <f>IF(OR(M9=6,M9=7),0,IF(NOT(P9),0,IF(L9&lt;=$L$1,HLOOKUP(M9,Ouderschapsverlof!$S$40:$W$42,3,FALSE),0)))</f>
        <v>0</v>
      </c>
      <c r="R9" s="6">
        <f>IF(OR(M9=6,M9=7),0,IF(NOT(P9),IF(L9&lt;=$L$1,HLOOKUP(M9,Ouderschapsverlof!$S$40:$W$42,3,FALSE),0),0))</f>
        <v>0</v>
      </c>
      <c r="T9" s="2">
        <f t="shared" si="23"/>
        <v>7</v>
      </c>
      <c r="U9">
        <f t="shared" si="8"/>
        <v>6</v>
      </c>
      <c r="V9" s="2">
        <f t="shared" si="9"/>
        <v>1</v>
      </c>
      <c r="W9" s="2">
        <f t="shared" si="10"/>
        <v>1</v>
      </c>
      <c r="X9" s="6" t="b">
        <f t="shared" si="11"/>
        <v>1</v>
      </c>
      <c r="Y9" s="6">
        <f>IF(OR(U9=6,U9=7),0,IF(NOT(X9),0,IF(T9&lt;=$T$1,HLOOKUP(U9,Ouderschapsverlof!$S$55:$W$57,3,FALSE),0)))</f>
        <v>0</v>
      </c>
      <c r="Z9" s="6">
        <f>IF(OR(U9=6,U9=7),0,IF(NOT(X9),IF(T9&lt;=$T$1,HLOOKUP(U9,Ouderschapsverlof!$S$55:$W$57,3,FALSE),0),0))</f>
        <v>0</v>
      </c>
      <c r="AB9" s="2">
        <f t="shared" si="24"/>
        <v>7</v>
      </c>
      <c r="AC9">
        <f t="shared" si="12"/>
        <v>6</v>
      </c>
      <c r="AD9" s="2">
        <f t="shared" si="13"/>
        <v>1</v>
      </c>
      <c r="AE9" s="2">
        <f t="shared" si="14"/>
        <v>1</v>
      </c>
      <c r="AF9" s="6" t="b">
        <f t="shared" si="15"/>
        <v>1</v>
      </c>
      <c r="AG9" s="6">
        <f>IF(OR(AC9=6,AC9=7),0,IF(NOT(AF9),0,IF(AB9&lt;=$AB$1,HLOOKUP(AC9,Ouderschapsverlof!$S$67:$W$69,3,FALSE),0)))</f>
        <v>0</v>
      </c>
      <c r="AH9" s="6">
        <f>IF(OR(AC9=6,AC9=7),0,IF(NOT(AF9),IF(AB9&lt;=$AB$1,HLOOKUP(AC9,Ouderschapsverlof!$S$67:$W$69,3,FALSE),0),0))</f>
        <v>0</v>
      </c>
      <c r="AK9" t="str">
        <f t="shared" si="16"/>
        <v>1900-1-0</v>
      </c>
      <c r="AL9" t="str">
        <f t="shared" si="17"/>
        <v>1900-1-0</v>
      </c>
      <c r="AM9" t="str">
        <f t="shared" si="18"/>
        <v>1900-1-0</v>
      </c>
      <c r="AN9" t="str">
        <f t="shared" si="19"/>
        <v>1900-1-0</v>
      </c>
    </row>
    <row r="10" spans="1:40" x14ac:dyDescent="0.3">
      <c r="A10" s="2">
        <f t="shared" si="20"/>
        <v>8</v>
      </c>
      <c r="B10">
        <f t="shared" si="21"/>
        <v>7</v>
      </c>
      <c r="C10" s="2">
        <f t="shared" si="0"/>
        <v>1</v>
      </c>
      <c r="D10" s="2">
        <f t="shared" si="1"/>
        <v>1</v>
      </c>
      <c r="E10" s="6" t="b">
        <f t="shared" si="2"/>
        <v>1</v>
      </c>
      <c r="F10" s="6">
        <f>IF(OR(B10=6,B10=7),0,IF(NOT(E10),0,IF(A10&lt;=$A$1,HLOOKUP(B10,Ouderschapsverlof!$S$28:$W$30,3,FALSE),0)))</f>
        <v>0</v>
      </c>
      <c r="G10" s="6">
        <f>IF(OR(B10=6,B10=7),0,IF(NOT(E10),IF(A10&lt;=$A$1,HLOOKUP(B10,Ouderschapsverlof!$S$28:$W$30,3,FALSE),0),0))</f>
        <v>0</v>
      </c>
      <c r="H10" s="7">
        <f t="shared" si="3"/>
        <v>0</v>
      </c>
      <c r="I10" s="2">
        <f>IF($D$1=1,SMALL(Vakantie!$C$4:$C$63,9),IF($D$1=2,SMALL(Vakantie!$H$4:$H$63,9),SMALL(Vakantie!$M$4:$M$63,9)))</f>
        <v>1</v>
      </c>
      <c r="J10" s="2">
        <f>IF($D$1=1,VLOOKUP(I10,Vakantie!$C$4:$D$63,2,FALSE),IF($D$1=2,VLOOKUP(I10,Vakantie!$H$4:$I$63,2,FALSE),VLOOKUP(I10,Vakantie!$M$4:$N$63,2,FALSE)))</f>
        <v>1</v>
      </c>
      <c r="L10" s="2">
        <f t="shared" si="22"/>
        <v>8</v>
      </c>
      <c r="M10">
        <f t="shared" si="4"/>
        <v>7</v>
      </c>
      <c r="N10" s="2">
        <f t="shared" si="5"/>
        <v>1</v>
      </c>
      <c r="O10" s="2">
        <f t="shared" si="6"/>
        <v>1</v>
      </c>
      <c r="P10" s="6" t="b">
        <f t="shared" si="7"/>
        <v>1</v>
      </c>
      <c r="Q10" s="6">
        <f>IF(OR(M10=6,M10=7),0,IF(NOT(P10),0,IF(L10&lt;=$L$1,HLOOKUP(M10,Ouderschapsverlof!$S$40:$W$42,3,FALSE),0)))</f>
        <v>0</v>
      </c>
      <c r="R10" s="6">
        <f>IF(OR(M10=6,M10=7),0,IF(NOT(P10),IF(L10&lt;=$L$1,HLOOKUP(M10,Ouderschapsverlof!$S$40:$W$42,3,FALSE),0),0))</f>
        <v>0</v>
      </c>
      <c r="T10" s="2">
        <f t="shared" si="23"/>
        <v>8</v>
      </c>
      <c r="U10">
        <f t="shared" si="8"/>
        <v>7</v>
      </c>
      <c r="V10" s="2">
        <f t="shared" si="9"/>
        <v>1</v>
      </c>
      <c r="W10" s="2">
        <f t="shared" si="10"/>
        <v>1</v>
      </c>
      <c r="X10" s="6" t="b">
        <f t="shared" si="11"/>
        <v>1</v>
      </c>
      <c r="Y10" s="6">
        <f>IF(OR(U10=6,U10=7),0,IF(NOT(X10),0,IF(T10&lt;=$T$1,HLOOKUP(U10,Ouderschapsverlof!$S$55:$W$57,3,FALSE),0)))</f>
        <v>0</v>
      </c>
      <c r="Z10" s="6">
        <f>IF(OR(U10=6,U10=7),0,IF(NOT(X10),IF(T10&lt;=$T$1,HLOOKUP(U10,Ouderschapsverlof!$S$55:$W$57,3,FALSE),0),0))</f>
        <v>0</v>
      </c>
      <c r="AB10" s="2">
        <f t="shared" si="24"/>
        <v>8</v>
      </c>
      <c r="AC10">
        <f t="shared" si="12"/>
        <v>7</v>
      </c>
      <c r="AD10" s="2">
        <f t="shared" si="13"/>
        <v>1</v>
      </c>
      <c r="AE10" s="2">
        <f t="shared" si="14"/>
        <v>1</v>
      </c>
      <c r="AF10" s="6" t="b">
        <f t="shared" si="15"/>
        <v>1</v>
      </c>
      <c r="AG10" s="6">
        <f>IF(OR(AC10=6,AC10=7),0,IF(NOT(AF10),0,IF(AB10&lt;=$AB$1,HLOOKUP(AC10,Ouderschapsverlof!$S$67:$W$69,3,FALSE),0)))</f>
        <v>0</v>
      </c>
      <c r="AH10" s="6">
        <f>IF(OR(AC10=6,AC10=7),0,IF(NOT(AF10),IF(AB10&lt;=$AB$1,HLOOKUP(AC10,Ouderschapsverlof!$S$67:$W$69,3,FALSE),0),0))</f>
        <v>0</v>
      </c>
      <c r="AK10" t="str">
        <f t="shared" si="16"/>
        <v>1900-1-0</v>
      </c>
      <c r="AL10" t="str">
        <f t="shared" si="17"/>
        <v>1900-1-0</v>
      </c>
      <c r="AM10" t="str">
        <f t="shared" si="18"/>
        <v>1900-1-0</v>
      </c>
      <c r="AN10" t="str">
        <f t="shared" si="19"/>
        <v>1900-1-0</v>
      </c>
    </row>
    <row r="11" spans="1:40" x14ac:dyDescent="0.3">
      <c r="A11" s="2">
        <f t="shared" si="20"/>
        <v>9</v>
      </c>
      <c r="B11">
        <f t="shared" si="21"/>
        <v>1</v>
      </c>
      <c r="C11" s="2">
        <f t="shared" si="0"/>
        <v>1</v>
      </c>
      <c r="D11" s="2">
        <f t="shared" si="1"/>
        <v>1</v>
      </c>
      <c r="E11" s="6" t="b">
        <f t="shared" si="2"/>
        <v>1</v>
      </c>
      <c r="F11" s="6">
        <f>IF(OR(B11=6,B11=7),0,IF(NOT(E11),0,IF(A11&lt;=$A$1,HLOOKUP(B11,Ouderschapsverlof!$S$28:$W$30,3,FALSE),0)))</f>
        <v>0</v>
      </c>
      <c r="G11" s="6">
        <f>IF(OR(B11=6,B11=7),0,IF(NOT(E11),IF(A11&lt;=$A$1,HLOOKUP(B11,Ouderschapsverlof!$S$28:$W$30,3,FALSE),0),0))</f>
        <v>0</v>
      </c>
      <c r="H11" s="7">
        <f t="shared" si="3"/>
        <v>0</v>
      </c>
      <c r="I11" s="2">
        <f>IF($D$1=1,SMALL(Vakantie!$C$4:$C$63,10),IF($D$1=2,SMALL(Vakantie!$H$4:$H$63,10),SMALL(Vakantie!$M$4:$M$63,10)))</f>
        <v>367</v>
      </c>
      <c r="J11" s="2">
        <f>IF($D$1=1,VLOOKUP(I11,Vakantie!$C$4:$D$63,2,FALSE),IF($D$1=2,VLOOKUP(I11,Vakantie!$H$4:$I$63,2,FALSE),VLOOKUP(I11,Vakantie!$M$4:$N$63,2,FALSE)))</f>
        <v>367</v>
      </c>
      <c r="L11" s="2">
        <f t="shared" si="22"/>
        <v>9</v>
      </c>
      <c r="M11">
        <f t="shared" si="4"/>
        <v>1</v>
      </c>
      <c r="N11" s="2">
        <f t="shared" si="5"/>
        <v>1</v>
      </c>
      <c r="O11" s="2">
        <f t="shared" si="6"/>
        <v>1</v>
      </c>
      <c r="P11" s="6" t="b">
        <f t="shared" si="7"/>
        <v>1</v>
      </c>
      <c r="Q11" s="6">
        <f>IF(OR(M11=6,M11=7),0,IF(NOT(P11),0,IF(L11&lt;=$L$1,HLOOKUP(M11,Ouderschapsverlof!$S$40:$W$42,3,FALSE),0)))</f>
        <v>0</v>
      </c>
      <c r="R11" s="6">
        <f>IF(OR(M11=6,M11=7),0,IF(NOT(P11),IF(L11&lt;=$L$1,HLOOKUP(M11,Ouderschapsverlof!$S$40:$W$42,3,FALSE),0),0))</f>
        <v>0</v>
      </c>
      <c r="T11" s="2">
        <f t="shared" si="23"/>
        <v>9</v>
      </c>
      <c r="U11">
        <f t="shared" si="8"/>
        <v>1</v>
      </c>
      <c r="V11" s="2">
        <f t="shared" si="9"/>
        <v>1</v>
      </c>
      <c r="W11" s="2">
        <f t="shared" si="10"/>
        <v>1</v>
      </c>
      <c r="X11" s="6" t="b">
        <f t="shared" si="11"/>
        <v>1</v>
      </c>
      <c r="Y11" s="6">
        <f>IF(OR(U11=6,U11=7),0,IF(NOT(X11),0,IF(T11&lt;=$T$1,HLOOKUP(U11,Ouderschapsverlof!$S$55:$W$57,3,FALSE),0)))</f>
        <v>0</v>
      </c>
      <c r="Z11" s="6">
        <f>IF(OR(U11=6,U11=7),0,IF(NOT(X11),IF(T11&lt;=$T$1,HLOOKUP(U11,Ouderschapsverlof!$S$55:$W$57,3,FALSE),0),0))</f>
        <v>0</v>
      </c>
      <c r="AB11" s="2">
        <f t="shared" si="24"/>
        <v>9</v>
      </c>
      <c r="AC11">
        <f t="shared" si="12"/>
        <v>1</v>
      </c>
      <c r="AD11" s="2">
        <f t="shared" si="13"/>
        <v>1</v>
      </c>
      <c r="AE11" s="2">
        <f t="shared" si="14"/>
        <v>1</v>
      </c>
      <c r="AF11" s="6" t="b">
        <f t="shared" si="15"/>
        <v>1</v>
      </c>
      <c r="AG11" s="6">
        <f>IF(OR(AC11=6,AC11=7),0,IF(NOT(AF11),0,IF(AB11&lt;=$AB$1,HLOOKUP(AC11,Ouderschapsverlof!$S$67:$W$69,3,FALSE),0)))</f>
        <v>0</v>
      </c>
      <c r="AH11" s="6">
        <f>IF(OR(AC11=6,AC11=7),0,IF(NOT(AF11),IF(AB11&lt;=$AB$1,HLOOKUP(AC11,Ouderschapsverlof!$S$67:$W$69,3,FALSE),0),0))</f>
        <v>0</v>
      </c>
      <c r="AK11" t="str">
        <f t="shared" si="16"/>
        <v>1900-1-0</v>
      </c>
      <c r="AL11" t="str">
        <f t="shared" si="17"/>
        <v>1900-1-0</v>
      </c>
      <c r="AM11" t="str">
        <f t="shared" si="18"/>
        <v>1900-1-0</v>
      </c>
      <c r="AN11" t="str">
        <f t="shared" si="19"/>
        <v>1900-1-0</v>
      </c>
    </row>
    <row r="12" spans="1:40" x14ac:dyDescent="0.3">
      <c r="A12" s="2">
        <f t="shared" si="20"/>
        <v>10</v>
      </c>
      <c r="B12">
        <f t="shared" si="21"/>
        <v>2</v>
      </c>
      <c r="C12" s="2">
        <f t="shared" si="0"/>
        <v>1</v>
      </c>
      <c r="D12" s="2">
        <f t="shared" si="1"/>
        <v>1</v>
      </c>
      <c r="E12" s="6" t="b">
        <f t="shared" si="2"/>
        <v>1</v>
      </c>
      <c r="F12" s="6">
        <f>IF(OR(B12=6,B12=7),0,IF(NOT(E12),0,IF(A12&lt;=$A$1,HLOOKUP(B12,Ouderschapsverlof!$S$28:$W$30,3,FALSE),0)))</f>
        <v>0</v>
      </c>
      <c r="G12" s="6">
        <f>IF(OR(B12=6,B12=7),0,IF(NOT(E12),IF(A12&lt;=$A$1,HLOOKUP(B12,Ouderschapsverlof!$S$28:$W$30,3,FALSE),0),0))</f>
        <v>0</v>
      </c>
      <c r="H12" s="7">
        <f t="shared" si="3"/>
        <v>0</v>
      </c>
      <c r="I12" s="2">
        <f>IF($D$1=1,SMALL(Vakantie!$C$4:$C$63,11),IF($D$1=2,SMALL(Vakantie!$H$4:$H$63,11),SMALL(Vakantie!$M$4:$M$63,11)))</f>
        <v>367</v>
      </c>
      <c r="J12" s="2">
        <f>IF($D$1=1,VLOOKUP(I12,Vakantie!$C$4:$D$63,2,FALSE),IF($D$1=2,VLOOKUP(I12,Vakantie!$H$4:$I$63,2,FALSE),VLOOKUP(I12,Vakantie!$M$4:$N$63,2,FALSE)))</f>
        <v>367</v>
      </c>
      <c r="L12" s="2">
        <f t="shared" si="22"/>
        <v>10</v>
      </c>
      <c r="M12">
        <f t="shared" si="4"/>
        <v>2</v>
      </c>
      <c r="N12" s="2">
        <f t="shared" si="5"/>
        <v>1</v>
      </c>
      <c r="O12" s="2">
        <f t="shared" si="6"/>
        <v>1</v>
      </c>
      <c r="P12" s="6" t="b">
        <f t="shared" si="7"/>
        <v>1</v>
      </c>
      <c r="Q12" s="6">
        <f>IF(OR(M12=6,M12=7),0,IF(NOT(P12),0,IF(L12&lt;=$L$1,HLOOKUP(M12,Ouderschapsverlof!$S$40:$W$42,3,FALSE),0)))</f>
        <v>0</v>
      </c>
      <c r="R12" s="6">
        <f>IF(OR(M12=6,M12=7),0,IF(NOT(P12),IF(L12&lt;=$L$1,HLOOKUP(M12,Ouderschapsverlof!$S$40:$W$42,3,FALSE),0),0))</f>
        <v>0</v>
      </c>
      <c r="T12" s="2">
        <f t="shared" si="23"/>
        <v>10</v>
      </c>
      <c r="U12">
        <f t="shared" si="8"/>
        <v>2</v>
      </c>
      <c r="V12" s="2">
        <f t="shared" si="9"/>
        <v>1</v>
      </c>
      <c r="W12" s="2">
        <f t="shared" si="10"/>
        <v>1</v>
      </c>
      <c r="X12" s="6" t="b">
        <f t="shared" si="11"/>
        <v>1</v>
      </c>
      <c r="Y12" s="6">
        <f>IF(OR(U12=6,U12=7),0,IF(NOT(X12),0,IF(T12&lt;=$T$1,HLOOKUP(U12,Ouderschapsverlof!$S$55:$W$57,3,FALSE),0)))</f>
        <v>0</v>
      </c>
      <c r="Z12" s="6">
        <f>IF(OR(U12=6,U12=7),0,IF(NOT(X12),IF(T12&lt;=$T$1,HLOOKUP(U12,Ouderschapsverlof!$S$55:$W$57,3,FALSE),0),0))</f>
        <v>0</v>
      </c>
      <c r="AB12" s="2">
        <f t="shared" si="24"/>
        <v>10</v>
      </c>
      <c r="AC12">
        <f t="shared" si="12"/>
        <v>2</v>
      </c>
      <c r="AD12" s="2">
        <f t="shared" si="13"/>
        <v>1</v>
      </c>
      <c r="AE12" s="2">
        <f t="shared" si="14"/>
        <v>1</v>
      </c>
      <c r="AF12" s="6" t="b">
        <f t="shared" si="15"/>
        <v>1</v>
      </c>
      <c r="AG12" s="6">
        <f>IF(OR(AC12=6,AC12=7),0,IF(NOT(AF12),0,IF(AB12&lt;=$AB$1,HLOOKUP(AC12,Ouderschapsverlof!$S$67:$W$69,3,FALSE),0)))</f>
        <v>0</v>
      </c>
      <c r="AH12" s="6">
        <f>IF(OR(AC12=6,AC12=7),0,IF(NOT(AF12),IF(AB12&lt;=$AB$1,HLOOKUP(AC12,Ouderschapsverlof!$S$67:$W$69,3,FALSE),0),0))</f>
        <v>0</v>
      </c>
      <c r="AK12" t="str">
        <f t="shared" si="16"/>
        <v>1900-1-0</v>
      </c>
      <c r="AL12" t="str">
        <f t="shared" si="17"/>
        <v>1900-1-0</v>
      </c>
      <c r="AM12" t="str">
        <f t="shared" si="18"/>
        <v>1900-1-0</v>
      </c>
      <c r="AN12" t="str">
        <f t="shared" si="19"/>
        <v>1900-1-0</v>
      </c>
    </row>
    <row r="13" spans="1:40" x14ac:dyDescent="0.3">
      <c r="A13" s="2">
        <f t="shared" si="20"/>
        <v>11</v>
      </c>
      <c r="B13">
        <f t="shared" si="21"/>
        <v>3</v>
      </c>
      <c r="C13" s="2">
        <f t="shared" si="0"/>
        <v>1</v>
      </c>
      <c r="D13" s="2">
        <f t="shared" si="1"/>
        <v>1</v>
      </c>
      <c r="E13" s="6" t="b">
        <f t="shared" si="2"/>
        <v>1</v>
      </c>
      <c r="F13" s="6">
        <f>IF(OR(B13=6,B13=7),0,IF(NOT(E13),0,IF(A13&lt;=$A$1,HLOOKUP(B13,Ouderschapsverlof!$S$28:$W$30,3,FALSE),0)))</f>
        <v>0</v>
      </c>
      <c r="G13" s="6">
        <f>IF(OR(B13=6,B13=7),0,IF(NOT(E13),IF(A13&lt;=$A$1,HLOOKUP(B13,Ouderschapsverlof!$S$28:$W$30,3,FALSE),0),0))</f>
        <v>0</v>
      </c>
      <c r="H13" s="7">
        <f t="shared" si="3"/>
        <v>0</v>
      </c>
      <c r="I13" s="2">
        <f>IF($D$1=1,SMALL(Vakantie!$C$4:$C$63,12),IF($D$1=2,SMALL(Vakantie!$H$4:$H$63,12),SMALL(Vakantie!$M$4:$M$63,12)))</f>
        <v>367</v>
      </c>
      <c r="J13" s="2">
        <f>IF($D$1=1,VLOOKUP(I13,Vakantie!$C$4:$D$63,2,FALSE),IF($D$1=2,VLOOKUP(I13,Vakantie!$H$4:$I$63,2,FALSE),VLOOKUP(I13,Vakantie!$M$4:$N$63,2,FALSE)))</f>
        <v>367</v>
      </c>
      <c r="L13" s="2">
        <f t="shared" si="22"/>
        <v>11</v>
      </c>
      <c r="M13">
        <f t="shared" si="4"/>
        <v>3</v>
      </c>
      <c r="N13" s="2">
        <f t="shared" si="5"/>
        <v>1</v>
      </c>
      <c r="O13" s="2">
        <f t="shared" si="6"/>
        <v>1</v>
      </c>
      <c r="P13" s="6" t="b">
        <f t="shared" si="7"/>
        <v>1</v>
      </c>
      <c r="Q13" s="6">
        <f>IF(OR(M13=6,M13=7),0,IF(NOT(P13),0,IF(L13&lt;=$L$1,HLOOKUP(M13,Ouderschapsverlof!$S$40:$W$42,3,FALSE),0)))</f>
        <v>0</v>
      </c>
      <c r="R13" s="6">
        <f>IF(OR(M13=6,M13=7),0,IF(NOT(P13),IF(L13&lt;=$L$1,HLOOKUP(M13,Ouderschapsverlof!$S$40:$W$42,3,FALSE),0),0))</f>
        <v>0</v>
      </c>
      <c r="T13" s="2">
        <f t="shared" si="23"/>
        <v>11</v>
      </c>
      <c r="U13">
        <f t="shared" si="8"/>
        <v>3</v>
      </c>
      <c r="V13" s="2">
        <f t="shared" si="9"/>
        <v>1</v>
      </c>
      <c r="W13" s="2">
        <f t="shared" si="10"/>
        <v>1</v>
      </c>
      <c r="X13" s="6" t="b">
        <f t="shared" si="11"/>
        <v>1</v>
      </c>
      <c r="Y13" s="6">
        <f>IF(OR(U13=6,U13=7),0,IF(NOT(X13),0,IF(T13&lt;=$T$1,HLOOKUP(U13,Ouderschapsverlof!$S$55:$W$57,3,FALSE),0)))</f>
        <v>0</v>
      </c>
      <c r="Z13" s="6">
        <f>IF(OR(U13=6,U13=7),0,IF(NOT(X13),IF(T13&lt;=$T$1,HLOOKUP(U13,Ouderschapsverlof!$S$55:$W$57,3,FALSE),0),0))</f>
        <v>0</v>
      </c>
      <c r="AB13" s="2">
        <f t="shared" si="24"/>
        <v>11</v>
      </c>
      <c r="AC13">
        <f t="shared" si="12"/>
        <v>3</v>
      </c>
      <c r="AD13" s="2">
        <f t="shared" si="13"/>
        <v>1</v>
      </c>
      <c r="AE13" s="2">
        <f t="shared" si="14"/>
        <v>1</v>
      </c>
      <c r="AF13" s="6" t="b">
        <f t="shared" si="15"/>
        <v>1</v>
      </c>
      <c r="AG13" s="6">
        <f>IF(OR(AC13=6,AC13=7),0,IF(NOT(AF13),0,IF(AB13&lt;=$AB$1,HLOOKUP(AC13,Ouderschapsverlof!$S$67:$W$69,3,FALSE),0)))</f>
        <v>0</v>
      </c>
      <c r="AH13" s="6">
        <f>IF(OR(AC13=6,AC13=7),0,IF(NOT(AF13),IF(AB13&lt;=$AB$1,HLOOKUP(AC13,Ouderschapsverlof!$S$67:$W$69,3,FALSE),0),0))</f>
        <v>0</v>
      </c>
      <c r="AK13" t="str">
        <f t="shared" si="16"/>
        <v>1900-1-0</v>
      </c>
      <c r="AL13" t="str">
        <f t="shared" si="17"/>
        <v>1900-1-0</v>
      </c>
      <c r="AM13" t="str">
        <f t="shared" si="18"/>
        <v>1900-1-0</v>
      </c>
      <c r="AN13" t="str">
        <f t="shared" si="19"/>
        <v>1900-1-0</v>
      </c>
    </row>
    <row r="14" spans="1:40" x14ac:dyDescent="0.3">
      <c r="A14" s="2">
        <f t="shared" si="20"/>
        <v>12</v>
      </c>
      <c r="B14">
        <f t="shared" si="21"/>
        <v>4</v>
      </c>
      <c r="C14" s="2">
        <f t="shared" si="0"/>
        <v>1</v>
      </c>
      <c r="D14" s="2">
        <f t="shared" si="1"/>
        <v>1</v>
      </c>
      <c r="E14" s="6" t="b">
        <f t="shared" si="2"/>
        <v>1</v>
      </c>
      <c r="F14" s="6">
        <f>IF(OR(B14=6,B14=7),0,IF(NOT(E14),0,IF(A14&lt;=$A$1,HLOOKUP(B14,Ouderschapsverlof!$S$28:$W$30,3,FALSE),0)))</f>
        <v>0</v>
      </c>
      <c r="G14" s="6">
        <f>IF(OR(B14=6,B14=7),0,IF(NOT(E14),IF(A14&lt;=$A$1,HLOOKUP(B14,Ouderschapsverlof!$S$28:$W$30,3,FALSE),0),0))</f>
        <v>0</v>
      </c>
      <c r="H14" s="7">
        <f t="shared" si="3"/>
        <v>0</v>
      </c>
      <c r="I14" s="2">
        <f>IF($D$1=1,SMALL(Vakantie!$C$4:$C$63,13),IF($D$1=2,SMALL(Vakantie!$H$4:$H$63,13),SMALL(Vakantie!$M$4:$M$63,13)))</f>
        <v>367</v>
      </c>
      <c r="J14" s="2">
        <f>IF($D$1=1,VLOOKUP(I14,Vakantie!$C$4:$D$63,2,FALSE),IF($D$1=2,VLOOKUP(I14,Vakantie!$H$4:$I$63,2,FALSE),VLOOKUP(I14,Vakantie!$M$4:$N$63,2,FALSE)))</f>
        <v>367</v>
      </c>
      <c r="L14" s="2">
        <f t="shared" si="22"/>
        <v>12</v>
      </c>
      <c r="M14">
        <f t="shared" si="4"/>
        <v>4</v>
      </c>
      <c r="N14" s="2">
        <f t="shared" si="5"/>
        <v>1</v>
      </c>
      <c r="O14" s="2">
        <f t="shared" si="6"/>
        <v>1</v>
      </c>
      <c r="P14" s="6" t="b">
        <f t="shared" si="7"/>
        <v>1</v>
      </c>
      <c r="Q14" s="6">
        <f>IF(OR(M14=6,M14=7),0,IF(NOT(P14),0,IF(L14&lt;=$L$1,HLOOKUP(M14,Ouderschapsverlof!$S$40:$W$42,3,FALSE),0)))</f>
        <v>0</v>
      </c>
      <c r="R14" s="6">
        <f>IF(OR(M14=6,M14=7),0,IF(NOT(P14),IF(L14&lt;=$L$1,HLOOKUP(M14,Ouderschapsverlof!$S$40:$W$42,3,FALSE),0),0))</f>
        <v>0</v>
      </c>
      <c r="T14" s="2">
        <f t="shared" si="23"/>
        <v>12</v>
      </c>
      <c r="U14">
        <f t="shared" si="8"/>
        <v>4</v>
      </c>
      <c r="V14" s="2">
        <f t="shared" si="9"/>
        <v>1</v>
      </c>
      <c r="W14" s="2">
        <f t="shared" si="10"/>
        <v>1</v>
      </c>
      <c r="X14" s="6" t="b">
        <f t="shared" si="11"/>
        <v>1</v>
      </c>
      <c r="Y14" s="6">
        <f>IF(OR(U14=6,U14=7),0,IF(NOT(X14),0,IF(T14&lt;=$T$1,HLOOKUP(U14,Ouderschapsverlof!$S$55:$W$57,3,FALSE),0)))</f>
        <v>0</v>
      </c>
      <c r="Z14" s="6">
        <f>IF(OR(U14=6,U14=7),0,IF(NOT(X14),IF(T14&lt;=$T$1,HLOOKUP(U14,Ouderschapsverlof!$S$55:$W$57,3,FALSE),0),0))</f>
        <v>0</v>
      </c>
      <c r="AB14" s="2">
        <f t="shared" si="24"/>
        <v>12</v>
      </c>
      <c r="AC14">
        <f t="shared" si="12"/>
        <v>4</v>
      </c>
      <c r="AD14" s="2">
        <f t="shared" si="13"/>
        <v>1</v>
      </c>
      <c r="AE14" s="2">
        <f t="shared" si="14"/>
        <v>1</v>
      </c>
      <c r="AF14" s="6" t="b">
        <f t="shared" si="15"/>
        <v>1</v>
      </c>
      <c r="AG14" s="6">
        <f>IF(OR(AC14=6,AC14=7),0,IF(NOT(AF14),0,IF(AB14&lt;=$AB$1,HLOOKUP(AC14,Ouderschapsverlof!$S$67:$W$69,3,FALSE),0)))</f>
        <v>0</v>
      </c>
      <c r="AH14" s="6">
        <f>IF(OR(AC14=6,AC14=7),0,IF(NOT(AF14),IF(AB14&lt;=$AB$1,HLOOKUP(AC14,Ouderschapsverlof!$S$67:$W$69,3,FALSE),0),0))</f>
        <v>0</v>
      </c>
      <c r="AK14" t="str">
        <f t="shared" si="16"/>
        <v>1900-1-0</v>
      </c>
      <c r="AL14" t="str">
        <f t="shared" si="17"/>
        <v>1900-1-0</v>
      </c>
      <c r="AM14" t="str">
        <f t="shared" si="18"/>
        <v>1900-1-0</v>
      </c>
      <c r="AN14" t="str">
        <f t="shared" si="19"/>
        <v>1900-1-0</v>
      </c>
    </row>
    <row r="15" spans="1:40" x14ac:dyDescent="0.3">
      <c r="A15" s="2">
        <f t="shared" si="20"/>
        <v>13</v>
      </c>
      <c r="B15">
        <f t="shared" si="21"/>
        <v>5</v>
      </c>
      <c r="C15" s="2">
        <f t="shared" si="0"/>
        <v>1</v>
      </c>
      <c r="D15" s="2">
        <f t="shared" si="1"/>
        <v>1</v>
      </c>
      <c r="E15" s="6" t="b">
        <f t="shared" si="2"/>
        <v>1</v>
      </c>
      <c r="F15" s="6">
        <f>IF(OR(B15=6,B15=7),0,IF(NOT(E15),0,IF(A15&lt;=$A$1,HLOOKUP(B15,Ouderschapsverlof!$S$28:$W$30,3,FALSE),0)))</f>
        <v>0</v>
      </c>
      <c r="G15" s="6">
        <f>IF(OR(B15=6,B15=7),0,IF(NOT(E15),IF(A15&lt;=$A$1,HLOOKUP(B15,Ouderschapsverlof!$S$28:$W$30,3,FALSE),0),0))</f>
        <v>0</v>
      </c>
      <c r="H15" s="7">
        <f t="shared" si="3"/>
        <v>0</v>
      </c>
      <c r="I15" s="2">
        <f>IF($D$1=1,SMALL(Vakantie!$C$4:$C$63,14),IF($D$1=2,SMALL(Vakantie!$H$4:$H$63,14),SMALL(Vakantie!$M$4:$M$63,14)))</f>
        <v>367</v>
      </c>
      <c r="J15" s="2">
        <f>IF($D$1=1,VLOOKUP(I15,Vakantie!$C$4:$D$63,2,FALSE),IF($D$1=2,VLOOKUP(I15,Vakantie!$H$4:$I$63,2,FALSE),VLOOKUP(I15,Vakantie!$M$4:$N$63,2,FALSE)))</f>
        <v>367</v>
      </c>
      <c r="L15" s="2">
        <f t="shared" si="22"/>
        <v>13</v>
      </c>
      <c r="M15">
        <f t="shared" si="4"/>
        <v>5</v>
      </c>
      <c r="N15" s="2">
        <f t="shared" si="5"/>
        <v>1</v>
      </c>
      <c r="O15" s="2">
        <f t="shared" si="6"/>
        <v>1</v>
      </c>
      <c r="P15" s="6" t="b">
        <f t="shared" si="7"/>
        <v>1</v>
      </c>
      <c r="Q15" s="6">
        <f>IF(OR(M15=6,M15=7),0,IF(NOT(P15),0,IF(L15&lt;=$L$1,HLOOKUP(M15,Ouderschapsverlof!$S$40:$W$42,3,FALSE),0)))</f>
        <v>0</v>
      </c>
      <c r="R15" s="6">
        <f>IF(OR(M15=6,M15=7),0,IF(NOT(P15),IF(L15&lt;=$L$1,HLOOKUP(M15,Ouderschapsverlof!$S$40:$W$42,3,FALSE),0),0))</f>
        <v>0</v>
      </c>
      <c r="T15" s="2">
        <f t="shared" si="23"/>
        <v>13</v>
      </c>
      <c r="U15">
        <f t="shared" si="8"/>
        <v>5</v>
      </c>
      <c r="V15" s="2">
        <f t="shared" si="9"/>
        <v>1</v>
      </c>
      <c r="W15" s="2">
        <f t="shared" si="10"/>
        <v>1</v>
      </c>
      <c r="X15" s="6" t="b">
        <f t="shared" si="11"/>
        <v>1</v>
      </c>
      <c r="Y15" s="6">
        <f>IF(OR(U15=6,U15=7),0,IF(NOT(X15),0,IF(T15&lt;=$T$1,HLOOKUP(U15,Ouderschapsverlof!$S$55:$W$57,3,FALSE),0)))</f>
        <v>0</v>
      </c>
      <c r="Z15" s="6">
        <f>IF(OR(U15=6,U15=7),0,IF(NOT(X15),IF(T15&lt;=$T$1,HLOOKUP(U15,Ouderschapsverlof!$S$55:$W$57,3,FALSE),0),0))</f>
        <v>0</v>
      </c>
      <c r="AB15" s="2">
        <f t="shared" si="24"/>
        <v>13</v>
      </c>
      <c r="AC15">
        <f t="shared" si="12"/>
        <v>5</v>
      </c>
      <c r="AD15" s="2">
        <f t="shared" si="13"/>
        <v>1</v>
      </c>
      <c r="AE15" s="2">
        <f t="shared" si="14"/>
        <v>1</v>
      </c>
      <c r="AF15" s="6" t="b">
        <f t="shared" si="15"/>
        <v>1</v>
      </c>
      <c r="AG15" s="6">
        <f>IF(OR(AC15=6,AC15=7),0,IF(NOT(AF15),0,IF(AB15&lt;=$AB$1,HLOOKUP(AC15,Ouderschapsverlof!$S$67:$W$69,3,FALSE),0)))</f>
        <v>0</v>
      </c>
      <c r="AH15" s="6">
        <f>IF(OR(AC15=6,AC15=7),0,IF(NOT(AF15),IF(AB15&lt;=$AB$1,HLOOKUP(AC15,Ouderschapsverlof!$S$67:$W$69,3,FALSE),0),0))</f>
        <v>0</v>
      </c>
      <c r="AK15" t="str">
        <f t="shared" si="16"/>
        <v>1900-1-0</v>
      </c>
      <c r="AL15" t="str">
        <f t="shared" si="17"/>
        <v>1900-1-0</v>
      </c>
      <c r="AM15" t="str">
        <f t="shared" si="18"/>
        <v>1900-1-0</v>
      </c>
      <c r="AN15" t="str">
        <f t="shared" si="19"/>
        <v>1900-1-0</v>
      </c>
    </row>
    <row r="16" spans="1:40" x14ac:dyDescent="0.3">
      <c r="A16" s="2">
        <f t="shared" si="20"/>
        <v>14</v>
      </c>
      <c r="B16">
        <f t="shared" si="21"/>
        <v>6</v>
      </c>
      <c r="C16" s="2">
        <f t="shared" si="0"/>
        <v>1</v>
      </c>
      <c r="D16" s="2">
        <f t="shared" si="1"/>
        <v>1</v>
      </c>
      <c r="E16" s="6" t="b">
        <f t="shared" si="2"/>
        <v>1</v>
      </c>
      <c r="F16" s="6">
        <f>IF(OR(B16=6,B16=7),0,IF(NOT(E16),0,IF(A16&lt;=$A$1,HLOOKUP(B16,Ouderschapsverlof!$S$28:$W$30,3,FALSE),0)))</f>
        <v>0</v>
      </c>
      <c r="G16" s="6">
        <f>IF(OR(B16=6,B16=7),0,IF(NOT(E16),IF(A16&lt;=$A$1,HLOOKUP(B16,Ouderschapsverlof!$S$28:$W$30,3,FALSE),0),0))</f>
        <v>0</v>
      </c>
      <c r="H16" s="7">
        <f t="shared" si="3"/>
        <v>0</v>
      </c>
      <c r="I16" s="2">
        <f>IF($D$1=1,SMALL(Vakantie!$C$4:$C$63,15),IF($D$1=2,SMALL(Vakantie!$H$4:$H$63,15),SMALL(Vakantie!$M$4:$M$63,15)))</f>
        <v>367</v>
      </c>
      <c r="J16" s="2">
        <f>IF($D$1=1,VLOOKUP(I16,Vakantie!$C$4:$D$63,2,FALSE),IF($D$1=2,VLOOKUP(I16,Vakantie!$H$4:$I$63,2,FALSE),VLOOKUP(I16,Vakantie!$M$4:$N$63,2,FALSE)))</f>
        <v>367</v>
      </c>
      <c r="L16" s="2">
        <f t="shared" si="22"/>
        <v>14</v>
      </c>
      <c r="M16">
        <f t="shared" si="4"/>
        <v>6</v>
      </c>
      <c r="N16" s="2">
        <f t="shared" si="5"/>
        <v>1</v>
      </c>
      <c r="O16" s="2">
        <f t="shared" si="6"/>
        <v>1</v>
      </c>
      <c r="P16" s="6" t="b">
        <f t="shared" si="7"/>
        <v>1</v>
      </c>
      <c r="Q16" s="6">
        <f>IF(OR(M16=6,M16=7),0,IF(NOT(P16),0,IF(L16&lt;=$L$1,HLOOKUP(M16,Ouderschapsverlof!$S$40:$W$42,3,FALSE),0)))</f>
        <v>0</v>
      </c>
      <c r="R16" s="6">
        <f>IF(OR(M16=6,M16=7),0,IF(NOT(P16),IF(L16&lt;=$L$1,HLOOKUP(M16,Ouderschapsverlof!$S$40:$W$42,3,FALSE),0),0))</f>
        <v>0</v>
      </c>
      <c r="T16" s="2">
        <f t="shared" si="23"/>
        <v>14</v>
      </c>
      <c r="U16">
        <f t="shared" si="8"/>
        <v>6</v>
      </c>
      <c r="V16" s="2">
        <f t="shared" si="9"/>
        <v>1</v>
      </c>
      <c r="W16" s="2">
        <f t="shared" si="10"/>
        <v>1</v>
      </c>
      <c r="X16" s="6" t="b">
        <f t="shared" si="11"/>
        <v>1</v>
      </c>
      <c r="Y16" s="6">
        <f>IF(OR(U16=6,U16=7),0,IF(NOT(X16),0,IF(T16&lt;=$T$1,HLOOKUP(U16,Ouderschapsverlof!$S$55:$W$57,3,FALSE),0)))</f>
        <v>0</v>
      </c>
      <c r="Z16" s="6">
        <f>IF(OR(U16=6,U16=7),0,IF(NOT(X16),IF(T16&lt;=$T$1,HLOOKUP(U16,Ouderschapsverlof!$S$55:$W$57,3,FALSE),0),0))</f>
        <v>0</v>
      </c>
      <c r="AB16" s="2">
        <f t="shared" si="24"/>
        <v>14</v>
      </c>
      <c r="AC16">
        <f t="shared" si="12"/>
        <v>6</v>
      </c>
      <c r="AD16" s="2">
        <f t="shared" si="13"/>
        <v>1</v>
      </c>
      <c r="AE16" s="2">
        <f t="shared" si="14"/>
        <v>1</v>
      </c>
      <c r="AF16" s="6" t="b">
        <f t="shared" si="15"/>
        <v>1</v>
      </c>
      <c r="AG16" s="6">
        <f>IF(OR(AC16=6,AC16=7),0,IF(NOT(AF16),0,IF(AB16&lt;=$AB$1,HLOOKUP(AC16,Ouderschapsverlof!$S$67:$W$69,3,FALSE),0)))</f>
        <v>0</v>
      </c>
      <c r="AH16" s="6">
        <f>IF(OR(AC16=6,AC16=7),0,IF(NOT(AF16),IF(AB16&lt;=$AB$1,HLOOKUP(AC16,Ouderschapsverlof!$S$67:$W$69,3,FALSE),0),0))</f>
        <v>0</v>
      </c>
      <c r="AK16" t="str">
        <f t="shared" si="16"/>
        <v>1900-1-0</v>
      </c>
      <c r="AL16" t="str">
        <f t="shared" si="17"/>
        <v>1900-1-0</v>
      </c>
      <c r="AM16" t="str">
        <f t="shared" si="18"/>
        <v>1900-1-0</v>
      </c>
      <c r="AN16" t="str">
        <f t="shared" si="19"/>
        <v>1900-1-0</v>
      </c>
    </row>
    <row r="17" spans="1:40" x14ac:dyDescent="0.3">
      <c r="A17" s="2">
        <f t="shared" si="20"/>
        <v>15</v>
      </c>
      <c r="B17">
        <f t="shared" si="21"/>
        <v>7</v>
      </c>
      <c r="C17" s="2">
        <f t="shared" si="0"/>
        <v>1</v>
      </c>
      <c r="D17" s="2">
        <f t="shared" si="1"/>
        <v>1</v>
      </c>
      <c r="E17" s="6" t="b">
        <f t="shared" si="2"/>
        <v>1</v>
      </c>
      <c r="F17" s="6">
        <f>IF(OR(B17=6,B17=7),0,IF(NOT(E17),0,IF(A17&lt;=$A$1,HLOOKUP(B17,Ouderschapsverlof!$S$28:$W$30,3,FALSE),0)))</f>
        <v>0</v>
      </c>
      <c r="G17" s="6">
        <f>IF(OR(B17=6,B17=7),0,IF(NOT(E17),IF(A17&lt;=$A$1,HLOOKUP(B17,Ouderschapsverlof!$S$28:$W$30,3,FALSE),0),0))</f>
        <v>0</v>
      </c>
      <c r="H17" s="7">
        <f t="shared" si="3"/>
        <v>0</v>
      </c>
      <c r="I17" s="2">
        <f>IF($D$1=1,SMALL(Vakantie!$C$4:$C$63,16),IF($D$1=2,SMALL(Vakantie!$H$4:$H$63,16),SMALL(Vakantie!$M$4:$M$63,16)))</f>
        <v>367</v>
      </c>
      <c r="J17" s="2">
        <f>IF($D$1=1,VLOOKUP(I17,Vakantie!$C$4:$D$63,2,FALSE),IF($D$1=2,VLOOKUP(I17,Vakantie!$H$4:$I$63,2,FALSE),VLOOKUP(I17,Vakantie!$M$4:$N$63,2,FALSE)))</f>
        <v>367</v>
      </c>
      <c r="L17" s="2">
        <f t="shared" si="22"/>
        <v>15</v>
      </c>
      <c r="M17">
        <f t="shared" si="4"/>
        <v>7</v>
      </c>
      <c r="N17" s="2">
        <f t="shared" si="5"/>
        <v>1</v>
      </c>
      <c r="O17" s="2">
        <f t="shared" si="6"/>
        <v>1</v>
      </c>
      <c r="P17" s="6" t="b">
        <f t="shared" si="7"/>
        <v>1</v>
      </c>
      <c r="Q17" s="6">
        <f>IF(OR(M17=6,M17=7),0,IF(NOT(P17),0,IF(L17&lt;=$L$1,HLOOKUP(M17,Ouderschapsverlof!$S$40:$W$42,3,FALSE),0)))</f>
        <v>0</v>
      </c>
      <c r="R17" s="6">
        <f>IF(OR(M17=6,M17=7),0,IF(NOT(P17),IF(L17&lt;=$L$1,HLOOKUP(M17,Ouderschapsverlof!$S$40:$W$42,3,FALSE),0),0))</f>
        <v>0</v>
      </c>
      <c r="T17" s="2">
        <f t="shared" si="23"/>
        <v>15</v>
      </c>
      <c r="U17">
        <f t="shared" si="8"/>
        <v>7</v>
      </c>
      <c r="V17" s="2">
        <f t="shared" si="9"/>
        <v>1</v>
      </c>
      <c r="W17" s="2">
        <f t="shared" si="10"/>
        <v>1</v>
      </c>
      <c r="X17" s="6" t="b">
        <f t="shared" si="11"/>
        <v>1</v>
      </c>
      <c r="Y17" s="6">
        <f>IF(OR(U17=6,U17=7),0,IF(NOT(X17),0,IF(T17&lt;=$T$1,HLOOKUP(U17,Ouderschapsverlof!$S$55:$W$57,3,FALSE),0)))</f>
        <v>0</v>
      </c>
      <c r="Z17" s="6">
        <f>IF(OR(U17=6,U17=7),0,IF(NOT(X17),IF(T17&lt;=$T$1,HLOOKUP(U17,Ouderschapsverlof!$S$55:$W$57,3,FALSE),0),0))</f>
        <v>0</v>
      </c>
      <c r="AB17" s="2">
        <f t="shared" si="24"/>
        <v>15</v>
      </c>
      <c r="AC17">
        <f t="shared" si="12"/>
        <v>7</v>
      </c>
      <c r="AD17" s="2">
        <f t="shared" si="13"/>
        <v>1</v>
      </c>
      <c r="AE17" s="2">
        <f t="shared" si="14"/>
        <v>1</v>
      </c>
      <c r="AF17" s="6" t="b">
        <f t="shared" si="15"/>
        <v>1</v>
      </c>
      <c r="AG17" s="6">
        <f>IF(OR(AC17=6,AC17=7),0,IF(NOT(AF17),0,IF(AB17&lt;=$AB$1,HLOOKUP(AC17,Ouderschapsverlof!$S$67:$W$69,3,FALSE),0)))</f>
        <v>0</v>
      </c>
      <c r="AH17" s="6">
        <f>IF(OR(AC17=6,AC17=7),0,IF(NOT(AF17),IF(AB17&lt;=$AB$1,HLOOKUP(AC17,Ouderschapsverlof!$S$67:$W$69,3,FALSE),0),0))</f>
        <v>0</v>
      </c>
      <c r="AK17" t="str">
        <f t="shared" si="16"/>
        <v>1900-1-0</v>
      </c>
      <c r="AL17" t="str">
        <f t="shared" si="17"/>
        <v>1900-1-0</v>
      </c>
      <c r="AM17" t="str">
        <f t="shared" si="18"/>
        <v>1900-1-0</v>
      </c>
      <c r="AN17" t="str">
        <f t="shared" si="19"/>
        <v>1900-1-0</v>
      </c>
    </row>
    <row r="18" spans="1:40" x14ac:dyDescent="0.3">
      <c r="A18" s="2">
        <f t="shared" si="20"/>
        <v>16</v>
      </c>
      <c r="B18">
        <f t="shared" si="21"/>
        <v>1</v>
      </c>
      <c r="C18" s="2">
        <f t="shared" si="0"/>
        <v>1</v>
      </c>
      <c r="D18" s="2">
        <f t="shared" si="1"/>
        <v>1</v>
      </c>
      <c r="E18" s="6" t="b">
        <f t="shared" si="2"/>
        <v>1</v>
      </c>
      <c r="F18" s="6">
        <f>IF(OR(B18=6,B18=7),0,IF(NOT(E18),0,IF(A18&lt;=$A$1,HLOOKUP(B18,Ouderschapsverlof!$S$28:$W$30,3,FALSE),0)))</f>
        <v>0</v>
      </c>
      <c r="G18" s="6">
        <f>IF(OR(B18=6,B18=7),0,IF(NOT(E18),IF(A18&lt;=$A$1,HLOOKUP(B18,Ouderschapsverlof!$S$28:$W$30,3,FALSE),0),0))</f>
        <v>0</v>
      </c>
      <c r="H18" s="7">
        <f t="shared" si="3"/>
        <v>0</v>
      </c>
      <c r="I18" s="2">
        <f>IF($D$1=1,SMALL(Vakantie!$C$4:$C$63,17),IF($D$1=2,SMALL(Vakantie!$H$4:$H$63,17),SMALL(Vakantie!$M$4:$M$63,17)))</f>
        <v>367</v>
      </c>
      <c r="J18" s="2">
        <f>IF($D$1=1,VLOOKUP(I18,Vakantie!$C$4:$D$63,2,FALSE),IF($D$1=2,VLOOKUP(I18,Vakantie!$H$4:$I$63,2,FALSE),VLOOKUP(I18,Vakantie!$M$4:$N$63,2,FALSE)))</f>
        <v>367</v>
      </c>
      <c r="L18" s="2">
        <f t="shared" si="22"/>
        <v>16</v>
      </c>
      <c r="M18">
        <f t="shared" si="4"/>
        <v>1</v>
      </c>
      <c r="N18" s="2">
        <f t="shared" si="5"/>
        <v>1</v>
      </c>
      <c r="O18" s="2">
        <f t="shared" si="6"/>
        <v>1</v>
      </c>
      <c r="P18" s="6" t="b">
        <f t="shared" si="7"/>
        <v>1</v>
      </c>
      <c r="Q18" s="6">
        <f>IF(OR(M18=6,M18=7),0,IF(NOT(P18),0,IF(L18&lt;=$L$1,HLOOKUP(M18,Ouderschapsverlof!$S$40:$W$42,3,FALSE),0)))</f>
        <v>0</v>
      </c>
      <c r="R18" s="6">
        <f>IF(OR(M18=6,M18=7),0,IF(NOT(P18),IF(L18&lt;=$L$1,HLOOKUP(M18,Ouderschapsverlof!$S$40:$W$42,3,FALSE),0),0))</f>
        <v>0</v>
      </c>
      <c r="T18" s="2">
        <f t="shared" si="23"/>
        <v>16</v>
      </c>
      <c r="U18">
        <f t="shared" si="8"/>
        <v>1</v>
      </c>
      <c r="V18" s="2">
        <f t="shared" si="9"/>
        <v>1</v>
      </c>
      <c r="W18" s="2">
        <f t="shared" si="10"/>
        <v>1</v>
      </c>
      <c r="X18" s="6" t="b">
        <f t="shared" si="11"/>
        <v>1</v>
      </c>
      <c r="Y18" s="6">
        <f>IF(OR(U18=6,U18=7),0,IF(NOT(X18),0,IF(T18&lt;=$T$1,HLOOKUP(U18,Ouderschapsverlof!$S$55:$W$57,3,FALSE),0)))</f>
        <v>0</v>
      </c>
      <c r="Z18" s="6">
        <f>IF(OR(U18=6,U18=7),0,IF(NOT(X18),IF(T18&lt;=$T$1,HLOOKUP(U18,Ouderschapsverlof!$S$55:$W$57,3,FALSE),0),0))</f>
        <v>0</v>
      </c>
      <c r="AB18" s="2">
        <f t="shared" si="24"/>
        <v>16</v>
      </c>
      <c r="AC18">
        <f t="shared" si="12"/>
        <v>1</v>
      </c>
      <c r="AD18" s="2">
        <f t="shared" si="13"/>
        <v>1</v>
      </c>
      <c r="AE18" s="2">
        <f t="shared" si="14"/>
        <v>1</v>
      </c>
      <c r="AF18" s="6" t="b">
        <f t="shared" si="15"/>
        <v>1</v>
      </c>
      <c r="AG18" s="6">
        <f>IF(OR(AC18=6,AC18=7),0,IF(NOT(AF18),0,IF(AB18&lt;=$AB$1,HLOOKUP(AC18,Ouderschapsverlof!$S$67:$W$69,3,FALSE),0)))</f>
        <v>0</v>
      </c>
      <c r="AH18" s="6">
        <f>IF(OR(AC18=6,AC18=7),0,IF(NOT(AF18),IF(AB18&lt;=$AB$1,HLOOKUP(AC18,Ouderschapsverlof!$S$67:$W$69,3,FALSE),0),0))</f>
        <v>0</v>
      </c>
      <c r="AK18" t="str">
        <f t="shared" si="16"/>
        <v>1900-1-0</v>
      </c>
      <c r="AL18" t="str">
        <f t="shared" si="17"/>
        <v>1900-1-0</v>
      </c>
      <c r="AM18" t="str">
        <f t="shared" si="18"/>
        <v>1900-1-0</v>
      </c>
      <c r="AN18" t="str">
        <f t="shared" si="19"/>
        <v>1900-1-0</v>
      </c>
    </row>
    <row r="19" spans="1:40" x14ac:dyDescent="0.3">
      <c r="A19" s="2">
        <f t="shared" si="20"/>
        <v>17</v>
      </c>
      <c r="B19">
        <f t="shared" si="21"/>
        <v>2</v>
      </c>
      <c r="C19" s="2">
        <f t="shared" si="0"/>
        <v>1</v>
      </c>
      <c r="D19" s="2">
        <f t="shared" si="1"/>
        <v>1</v>
      </c>
      <c r="E19" s="6" t="b">
        <f t="shared" si="2"/>
        <v>1</v>
      </c>
      <c r="F19" s="6">
        <f>IF(OR(B19=6,B19=7),0,IF(NOT(E19),0,IF(A19&lt;=$A$1,HLOOKUP(B19,Ouderschapsverlof!$S$28:$W$30,3,FALSE),0)))</f>
        <v>0</v>
      </c>
      <c r="G19" s="6">
        <f>IF(OR(B19=6,B19=7),0,IF(NOT(E19),IF(A19&lt;=$A$1,HLOOKUP(B19,Ouderschapsverlof!$S$28:$W$30,3,FALSE),0),0))</f>
        <v>0</v>
      </c>
      <c r="H19" s="7">
        <f t="shared" si="3"/>
        <v>0</v>
      </c>
      <c r="I19" s="2">
        <f>IF($D$1=1,SMALL(Vakantie!$C$4:$C$63,18),IF($D$1=2,SMALL(Vakantie!$H$4:$H$63,18),SMALL(Vakantie!$M$4:$M$63,18)))</f>
        <v>367</v>
      </c>
      <c r="J19" s="2">
        <f>IF($D$1=1,VLOOKUP(I19,Vakantie!$C$4:$D$63,2,FALSE),IF($D$1=2,VLOOKUP(I19,Vakantie!$H$4:$I$63,2,FALSE),VLOOKUP(I19,Vakantie!$M$4:$N$63,2,FALSE)))</f>
        <v>367</v>
      </c>
      <c r="L19" s="2">
        <f t="shared" si="22"/>
        <v>17</v>
      </c>
      <c r="M19">
        <f t="shared" si="4"/>
        <v>2</v>
      </c>
      <c r="N19" s="2">
        <f t="shared" si="5"/>
        <v>1</v>
      </c>
      <c r="O19" s="2">
        <f t="shared" si="6"/>
        <v>1</v>
      </c>
      <c r="P19" s="6" t="b">
        <f t="shared" si="7"/>
        <v>1</v>
      </c>
      <c r="Q19" s="6">
        <f>IF(OR(M19=6,M19=7),0,IF(NOT(P19),0,IF(L19&lt;=$L$1,HLOOKUP(M19,Ouderschapsverlof!$S$40:$W$42,3,FALSE),0)))</f>
        <v>0</v>
      </c>
      <c r="R19" s="6">
        <f>IF(OR(M19=6,M19=7),0,IF(NOT(P19),IF(L19&lt;=$L$1,HLOOKUP(M19,Ouderschapsverlof!$S$40:$W$42,3,FALSE),0),0))</f>
        <v>0</v>
      </c>
      <c r="T19" s="2">
        <f t="shared" si="23"/>
        <v>17</v>
      </c>
      <c r="U19">
        <f t="shared" si="8"/>
        <v>2</v>
      </c>
      <c r="V19" s="2">
        <f t="shared" si="9"/>
        <v>1</v>
      </c>
      <c r="W19" s="2">
        <f t="shared" si="10"/>
        <v>1</v>
      </c>
      <c r="X19" s="6" t="b">
        <f t="shared" si="11"/>
        <v>1</v>
      </c>
      <c r="Y19" s="6">
        <f>IF(OR(U19=6,U19=7),0,IF(NOT(X19),0,IF(T19&lt;=$T$1,HLOOKUP(U19,Ouderschapsverlof!$S$55:$W$57,3,FALSE),0)))</f>
        <v>0</v>
      </c>
      <c r="Z19" s="6">
        <f>IF(OR(U19=6,U19=7),0,IF(NOT(X19),IF(T19&lt;=$T$1,HLOOKUP(U19,Ouderschapsverlof!$S$55:$W$57,3,FALSE),0),0))</f>
        <v>0</v>
      </c>
      <c r="AB19" s="2">
        <f t="shared" si="24"/>
        <v>17</v>
      </c>
      <c r="AC19">
        <f t="shared" si="12"/>
        <v>2</v>
      </c>
      <c r="AD19" s="2">
        <f t="shared" si="13"/>
        <v>1</v>
      </c>
      <c r="AE19" s="2">
        <f t="shared" si="14"/>
        <v>1</v>
      </c>
      <c r="AF19" s="6" t="b">
        <f t="shared" si="15"/>
        <v>1</v>
      </c>
      <c r="AG19" s="6">
        <f>IF(OR(AC19=6,AC19=7),0,IF(NOT(AF19),0,IF(AB19&lt;=$AB$1,HLOOKUP(AC19,Ouderschapsverlof!$S$67:$W$69,3,FALSE),0)))</f>
        <v>0</v>
      </c>
      <c r="AH19" s="6">
        <f>IF(OR(AC19=6,AC19=7),0,IF(NOT(AF19),IF(AB19&lt;=$AB$1,HLOOKUP(AC19,Ouderschapsverlof!$S$67:$W$69,3,FALSE),0),0))</f>
        <v>0</v>
      </c>
      <c r="AK19" t="str">
        <f t="shared" si="16"/>
        <v>1900-1-0</v>
      </c>
      <c r="AL19" t="str">
        <f t="shared" si="17"/>
        <v>1900-1-0</v>
      </c>
      <c r="AM19" t="str">
        <f t="shared" si="18"/>
        <v>1900-1-0</v>
      </c>
      <c r="AN19" t="str">
        <f t="shared" si="19"/>
        <v>1900-1-0</v>
      </c>
    </row>
    <row r="20" spans="1:40" x14ac:dyDescent="0.3">
      <c r="A20" s="2">
        <f t="shared" si="20"/>
        <v>18</v>
      </c>
      <c r="B20">
        <f t="shared" si="21"/>
        <v>3</v>
      </c>
      <c r="C20" s="2">
        <f t="shared" si="0"/>
        <v>1</v>
      </c>
      <c r="D20" s="2">
        <f t="shared" si="1"/>
        <v>1</v>
      </c>
      <c r="E20" s="6" t="b">
        <f t="shared" si="2"/>
        <v>1</v>
      </c>
      <c r="F20" s="6">
        <f>IF(OR(B20=6,B20=7),0,IF(NOT(E20),0,IF(A20&lt;=$A$1,HLOOKUP(B20,Ouderschapsverlof!$S$28:$W$30,3,FALSE),0)))</f>
        <v>0</v>
      </c>
      <c r="G20" s="6">
        <f>IF(OR(B20=6,B20=7),0,IF(NOT(E20),IF(A20&lt;=$A$1,HLOOKUP(B20,Ouderschapsverlof!$S$28:$W$30,3,FALSE),0),0))</f>
        <v>0</v>
      </c>
      <c r="H20" s="7">
        <f t="shared" si="3"/>
        <v>0</v>
      </c>
      <c r="I20" s="2">
        <f>IF($D$1=1,SMALL(Vakantie!$C$4:$C$63,19),IF($D$1=2,SMALL(Vakantie!$H$4:$H$63,19),SMALL(Vakantie!$M$4:$M$63,19)))</f>
        <v>732</v>
      </c>
      <c r="J20" s="2">
        <f>IF($D$1=1,VLOOKUP(I20,Vakantie!$C$4:$D$63,2,FALSE),IF($D$1=2,VLOOKUP(I20,Vakantie!$H$4:$I$63,2,FALSE),VLOOKUP(I20,Vakantie!$M$4:$N$63,2,FALSE)))</f>
        <v>732</v>
      </c>
      <c r="L20" s="2">
        <f t="shared" si="22"/>
        <v>18</v>
      </c>
      <c r="M20">
        <f t="shared" si="4"/>
        <v>3</v>
      </c>
      <c r="N20" s="2">
        <f t="shared" si="5"/>
        <v>1</v>
      </c>
      <c r="O20" s="2">
        <f t="shared" si="6"/>
        <v>1</v>
      </c>
      <c r="P20" s="6" t="b">
        <f t="shared" si="7"/>
        <v>1</v>
      </c>
      <c r="Q20" s="6">
        <f>IF(OR(M20=6,M20=7),0,IF(NOT(P20),0,IF(L20&lt;=$L$1,HLOOKUP(M20,Ouderschapsverlof!$S$40:$W$42,3,FALSE),0)))</f>
        <v>0</v>
      </c>
      <c r="R20" s="6">
        <f>IF(OR(M20=6,M20=7),0,IF(NOT(P20),IF(L20&lt;=$L$1,HLOOKUP(M20,Ouderschapsverlof!$S$40:$W$42,3,FALSE),0),0))</f>
        <v>0</v>
      </c>
      <c r="T20" s="2">
        <f t="shared" si="23"/>
        <v>18</v>
      </c>
      <c r="U20">
        <f t="shared" si="8"/>
        <v>3</v>
      </c>
      <c r="V20" s="2">
        <f t="shared" si="9"/>
        <v>1</v>
      </c>
      <c r="W20" s="2">
        <f t="shared" si="10"/>
        <v>1</v>
      </c>
      <c r="X20" s="6" t="b">
        <f t="shared" si="11"/>
        <v>1</v>
      </c>
      <c r="Y20" s="6">
        <f>IF(OR(U20=6,U20=7),0,IF(NOT(X20),0,IF(T20&lt;=$T$1,HLOOKUP(U20,Ouderschapsverlof!$S$55:$W$57,3,FALSE),0)))</f>
        <v>0</v>
      </c>
      <c r="Z20" s="6">
        <f>IF(OR(U20=6,U20=7),0,IF(NOT(X20),IF(T20&lt;=$T$1,HLOOKUP(U20,Ouderschapsverlof!$S$55:$W$57,3,FALSE),0),0))</f>
        <v>0</v>
      </c>
      <c r="AB20" s="2">
        <f t="shared" si="24"/>
        <v>18</v>
      </c>
      <c r="AC20">
        <f t="shared" si="12"/>
        <v>3</v>
      </c>
      <c r="AD20" s="2">
        <f t="shared" si="13"/>
        <v>1</v>
      </c>
      <c r="AE20" s="2">
        <f t="shared" si="14"/>
        <v>1</v>
      </c>
      <c r="AF20" s="6" t="b">
        <f t="shared" si="15"/>
        <v>1</v>
      </c>
      <c r="AG20" s="6">
        <f>IF(OR(AC20=6,AC20=7),0,IF(NOT(AF20),0,IF(AB20&lt;=$AB$1,HLOOKUP(AC20,Ouderschapsverlof!$S$67:$W$69,3,FALSE),0)))</f>
        <v>0</v>
      </c>
      <c r="AH20" s="6">
        <f>IF(OR(AC20=6,AC20=7),0,IF(NOT(AF20),IF(AB20&lt;=$AB$1,HLOOKUP(AC20,Ouderschapsverlof!$S$67:$W$69,3,FALSE),0),0))</f>
        <v>0</v>
      </c>
      <c r="AK20" t="str">
        <f t="shared" si="16"/>
        <v>1900-1-0</v>
      </c>
      <c r="AL20" t="str">
        <f t="shared" si="17"/>
        <v>1900-1-0</v>
      </c>
      <c r="AM20" t="str">
        <f t="shared" si="18"/>
        <v>1900-1-0</v>
      </c>
      <c r="AN20" t="str">
        <f t="shared" si="19"/>
        <v>1900-1-0</v>
      </c>
    </row>
    <row r="21" spans="1:40" x14ac:dyDescent="0.3">
      <c r="A21" s="2">
        <f t="shared" si="20"/>
        <v>19</v>
      </c>
      <c r="B21">
        <f t="shared" si="21"/>
        <v>4</v>
      </c>
      <c r="C21" s="2">
        <f t="shared" si="0"/>
        <v>1</v>
      </c>
      <c r="D21" s="2">
        <f t="shared" si="1"/>
        <v>1</v>
      </c>
      <c r="E21" s="6" t="b">
        <f t="shared" si="2"/>
        <v>1</v>
      </c>
      <c r="F21" s="6">
        <f>IF(OR(B21=6,B21=7),0,IF(NOT(E21),0,IF(A21&lt;=$A$1,HLOOKUP(B21,Ouderschapsverlof!$S$28:$W$30,3,FALSE),0)))</f>
        <v>0</v>
      </c>
      <c r="G21" s="6">
        <f>IF(OR(B21=6,B21=7),0,IF(NOT(E21),IF(A21&lt;=$A$1,HLOOKUP(B21,Ouderschapsverlof!$S$28:$W$30,3,FALSE),0),0))</f>
        <v>0</v>
      </c>
      <c r="H21" s="7">
        <f t="shared" si="3"/>
        <v>0</v>
      </c>
      <c r="I21" s="2">
        <f>IF($D$1=1,SMALL(Vakantie!$C$4:$C$63,20),IF($D$1=2,SMALL(Vakantie!$H$4:$H$63,20),SMALL(Vakantie!$M$4:$M$63,20)))</f>
        <v>732</v>
      </c>
      <c r="J21" s="2">
        <f>IF($D$1=1,VLOOKUP(I21,Vakantie!$C$4:$D$63,2,FALSE),IF($D$1=2,VLOOKUP(I21,Vakantie!$H$4:$I$63,2,FALSE),VLOOKUP(I21,Vakantie!$M$4:$N$63,2,FALSE)))</f>
        <v>732</v>
      </c>
      <c r="L21" s="2">
        <f t="shared" si="22"/>
        <v>19</v>
      </c>
      <c r="M21">
        <f t="shared" si="4"/>
        <v>4</v>
      </c>
      <c r="N21" s="2">
        <f t="shared" si="5"/>
        <v>1</v>
      </c>
      <c r="O21" s="2">
        <f t="shared" si="6"/>
        <v>1</v>
      </c>
      <c r="P21" s="6" t="b">
        <f t="shared" si="7"/>
        <v>1</v>
      </c>
      <c r="Q21" s="6">
        <f>IF(OR(M21=6,M21=7),0,IF(NOT(P21),0,IF(L21&lt;=$L$1,HLOOKUP(M21,Ouderschapsverlof!$S$40:$W$42,3,FALSE),0)))</f>
        <v>0</v>
      </c>
      <c r="R21" s="6">
        <f>IF(OR(M21=6,M21=7),0,IF(NOT(P21),IF(L21&lt;=$L$1,HLOOKUP(M21,Ouderschapsverlof!$S$40:$W$42,3,FALSE),0),0))</f>
        <v>0</v>
      </c>
      <c r="T21" s="2">
        <f t="shared" si="23"/>
        <v>19</v>
      </c>
      <c r="U21">
        <f t="shared" si="8"/>
        <v>4</v>
      </c>
      <c r="V21" s="2">
        <f t="shared" si="9"/>
        <v>1</v>
      </c>
      <c r="W21" s="2">
        <f t="shared" si="10"/>
        <v>1</v>
      </c>
      <c r="X21" s="6" t="b">
        <f>IF(AND(T21&gt;=V21,T21&lt;=W21),FALSE,TRUE)</f>
        <v>1</v>
      </c>
      <c r="Y21" s="6">
        <f>IF(OR(U21=6,U21=7),0,IF(NOT(X21),0,IF(T21&lt;=$T$1,HLOOKUP(U21,Ouderschapsverlof!$S$55:$W$57,3,FALSE),0)))</f>
        <v>0</v>
      </c>
      <c r="Z21" s="6">
        <f>IF(OR(U21=6,U21=7),0,IF(NOT(X21),IF(T21&lt;=$T$1,HLOOKUP(U21,Ouderschapsverlof!$S$55:$W$57,3,FALSE),0),0))</f>
        <v>0</v>
      </c>
      <c r="AB21" s="2">
        <f t="shared" si="24"/>
        <v>19</v>
      </c>
      <c r="AC21">
        <f t="shared" si="12"/>
        <v>4</v>
      </c>
      <c r="AD21" s="2">
        <f t="shared" si="13"/>
        <v>1</v>
      </c>
      <c r="AE21" s="2">
        <f t="shared" si="14"/>
        <v>1</v>
      </c>
      <c r="AF21" s="6" t="b">
        <f t="shared" si="15"/>
        <v>1</v>
      </c>
      <c r="AG21" s="6">
        <f>IF(OR(AC21=6,AC21=7),0,IF(NOT(AF21),0,IF(AB21&lt;=$AB$1,HLOOKUP(AC21,Ouderschapsverlof!$S$67:$W$69,3,FALSE),0)))</f>
        <v>0</v>
      </c>
      <c r="AH21" s="6">
        <f>IF(OR(AC21=6,AC21=7),0,IF(NOT(AF21),IF(AB21&lt;=$AB$1,HLOOKUP(AC21,Ouderschapsverlof!$S$67:$W$69,3,FALSE),0),0))</f>
        <v>0</v>
      </c>
      <c r="AK21" t="str">
        <f t="shared" si="16"/>
        <v>1900-1-0</v>
      </c>
      <c r="AL21" t="str">
        <f t="shared" si="17"/>
        <v>1900-1-0</v>
      </c>
      <c r="AM21" t="str">
        <f t="shared" si="18"/>
        <v>1900-1-0</v>
      </c>
      <c r="AN21" t="str">
        <f t="shared" si="19"/>
        <v>1900-1-0</v>
      </c>
    </row>
    <row r="22" spans="1:40" x14ac:dyDescent="0.3">
      <c r="A22" s="2">
        <f t="shared" si="20"/>
        <v>20</v>
      </c>
      <c r="B22">
        <f t="shared" si="21"/>
        <v>5</v>
      </c>
      <c r="C22" s="2">
        <f t="shared" si="0"/>
        <v>1</v>
      </c>
      <c r="D22" s="2">
        <f t="shared" si="1"/>
        <v>1</v>
      </c>
      <c r="E22" s="6" t="b">
        <f t="shared" si="2"/>
        <v>1</v>
      </c>
      <c r="F22" s="6">
        <f>IF(OR(B22=6,B22=7),0,IF(NOT(E22),0,IF(A22&lt;=$A$1,HLOOKUP(B22,Ouderschapsverlof!$S$28:$W$30,3,FALSE),0)))</f>
        <v>0</v>
      </c>
      <c r="G22" s="6">
        <f>IF(OR(B22=6,B22=7),0,IF(NOT(E22),IF(A22&lt;=$A$1,HLOOKUP(B22,Ouderschapsverlof!$S$28:$W$30,3,FALSE),0),0))</f>
        <v>0</v>
      </c>
      <c r="H22" s="7">
        <f t="shared" si="3"/>
        <v>0</v>
      </c>
      <c r="I22" s="2">
        <f>IF($D$1=1,SMALL(Vakantie!$C$4:$C$63,21),IF($D$1=2,SMALL(Vakantie!$H$4:$H$63,21),SMALL(Vakantie!$M$4:$M$63,21)))</f>
        <v>732</v>
      </c>
      <c r="J22" s="2">
        <f>IF($D$1=1,VLOOKUP(I22,Vakantie!$C$4:$D$63,2,FALSE),IF($D$1=2,VLOOKUP(I22,Vakantie!$H$4:$I$63,2,FALSE),VLOOKUP(I22,Vakantie!$M$4:$N$63,2,FALSE)))</f>
        <v>732</v>
      </c>
      <c r="L22" s="2">
        <f t="shared" si="22"/>
        <v>20</v>
      </c>
      <c r="M22">
        <f t="shared" si="4"/>
        <v>5</v>
      </c>
      <c r="N22" s="2">
        <f t="shared" si="5"/>
        <v>1</v>
      </c>
      <c r="O22" s="2">
        <f t="shared" si="6"/>
        <v>1</v>
      </c>
      <c r="P22" s="6" t="b">
        <f t="shared" si="7"/>
        <v>1</v>
      </c>
      <c r="Q22" s="6">
        <f>IF(OR(M22=6,M22=7),0,IF(NOT(P22),0,IF(L22&lt;=$L$1,HLOOKUP(M22,Ouderschapsverlof!$S$40:$W$42,3,FALSE),0)))</f>
        <v>0</v>
      </c>
      <c r="R22" s="6">
        <f>IF(OR(M22=6,M22=7),0,IF(NOT(P22),IF(L22&lt;=$L$1,HLOOKUP(M22,Ouderschapsverlof!$S$40:$W$42,3,FALSE),0),0))</f>
        <v>0</v>
      </c>
      <c r="T22" s="2">
        <f t="shared" si="23"/>
        <v>20</v>
      </c>
      <c r="U22">
        <f t="shared" si="8"/>
        <v>5</v>
      </c>
      <c r="V22" s="2">
        <f t="shared" si="9"/>
        <v>1</v>
      </c>
      <c r="W22" s="2">
        <f t="shared" si="10"/>
        <v>1</v>
      </c>
      <c r="X22" s="6" t="b">
        <f t="shared" si="11"/>
        <v>1</v>
      </c>
      <c r="Y22" s="6">
        <f>IF(OR(U22=6,U22=7),0,IF(NOT(X22),0,IF(T22&lt;=$T$1,HLOOKUP(U22,Ouderschapsverlof!$S$55:$W$57,3,FALSE),0)))</f>
        <v>0</v>
      </c>
      <c r="Z22" s="6">
        <f>IF(OR(U22=6,U22=7),0,IF(NOT(X22),IF(T22&lt;=$T$1,HLOOKUP(U22,Ouderschapsverlof!$S$55:$W$57,3,FALSE),0),0))</f>
        <v>0</v>
      </c>
      <c r="AB22" s="2">
        <f t="shared" si="24"/>
        <v>20</v>
      </c>
      <c r="AC22">
        <f t="shared" si="12"/>
        <v>5</v>
      </c>
      <c r="AD22" s="2">
        <f t="shared" si="13"/>
        <v>1</v>
      </c>
      <c r="AE22" s="2">
        <f t="shared" si="14"/>
        <v>1</v>
      </c>
      <c r="AF22" s="6" t="b">
        <f t="shared" si="15"/>
        <v>1</v>
      </c>
      <c r="AG22" s="6">
        <f>IF(OR(AC22=6,AC22=7),0,IF(NOT(AF22),0,IF(AB22&lt;=$AB$1,HLOOKUP(AC22,Ouderschapsverlof!$S$67:$W$69,3,FALSE),0)))</f>
        <v>0</v>
      </c>
      <c r="AH22" s="6">
        <f>IF(OR(AC22=6,AC22=7),0,IF(NOT(AF22),IF(AB22&lt;=$AB$1,HLOOKUP(AC22,Ouderschapsverlof!$S$67:$W$69,3,FALSE),0),0))</f>
        <v>0</v>
      </c>
      <c r="AK22" t="str">
        <f t="shared" si="16"/>
        <v>1900-1-0</v>
      </c>
      <c r="AL22" t="str">
        <f t="shared" si="17"/>
        <v>1900-1-0</v>
      </c>
      <c r="AM22" t="str">
        <f t="shared" si="18"/>
        <v>1900-1-0</v>
      </c>
      <c r="AN22" t="str">
        <f t="shared" si="19"/>
        <v>1900-1-0</v>
      </c>
    </row>
    <row r="23" spans="1:40" x14ac:dyDescent="0.3">
      <c r="A23" s="2">
        <f t="shared" si="20"/>
        <v>21</v>
      </c>
      <c r="B23">
        <f t="shared" si="21"/>
        <v>6</v>
      </c>
      <c r="C23" s="2">
        <f t="shared" si="0"/>
        <v>1</v>
      </c>
      <c r="D23" s="2">
        <f t="shared" si="1"/>
        <v>1</v>
      </c>
      <c r="E23" s="6" t="b">
        <f t="shared" si="2"/>
        <v>1</v>
      </c>
      <c r="F23" s="6">
        <f>IF(OR(B23=6,B23=7),0,IF(NOT(E23),0,IF(A23&lt;=$A$1,HLOOKUP(B23,Ouderschapsverlof!$S$28:$W$30,3,FALSE),0)))</f>
        <v>0</v>
      </c>
      <c r="G23" s="6">
        <f>IF(OR(B23=6,B23=7),0,IF(NOT(E23),IF(A23&lt;=$A$1,HLOOKUP(B23,Ouderschapsverlof!$S$28:$W$30,3,FALSE),0),0))</f>
        <v>0</v>
      </c>
      <c r="H23" s="7">
        <f t="shared" si="3"/>
        <v>0</v>
      </c>
      <c r="I23" s="2">
        <f>IF($D$1=1,SMALL(Vakantie!$C$4:$C$63,22),IF($D$1=2,SMALL(Vakantie!$H$4:$H$63,22),SMALL(Vakantie!$M$4:$M$63,22)))</f>
        <v>732</v>
      </c>
      <c r="J23" s="2">
        <f>IF($D$1=1,VLOOKUP(I23,Vakantie!$C$4:$D$63,2,FALSE),IF($D$1=2,VLOOKUP(I23,Vakantie!$H$4:$I$63,2,FALSE),VLOOKUP(I23,Vakantie!$M$4:$N$63,2,FALSE)))</f>
        <v>732</v>
      </c>
      <c r="L23" s="2">
        <f t="shared" si="22"/>
        <v>21</v>
      </c>
      <c r="M23">
        <f t="shared" si="4"/>
        <v>6</v>
      </c>
      <c r="N23" s="2">
        <f t="shared" si="5"/>
        <v>1</v>
      </c>
      <c r="O23" s="2">
        <f t="shared" si="6"/>
        <v>1</v>
      </c>
      <c r="P23" s="6" t="b">
        <f t="shared" si="7"/>
        <v>1</v>
      </c>
      <c r="Q23" s="6">
        <f>IF(OR(M23=6,M23=7),0,IF(NOT(P23),0,IF(L23&lt;=$L$1,HLOOKUP(M23,Ouderschapsverlof!$S$40:$W$42,3,FALSE),0)))</f>
        <v>0</v>
      </c>
      <c r="R23" s="6">
        <f>IF(OR(M23=6,M23=7),0,IF(NOT(P23),IF(L23&lt;=$L$1,HLOOKUP(M23,Ouderschapsverlof!$S$40:$W$42,3,FALSE),0),0))</f>
        <v>0</v>
      </c>
      <c r="T23" s="2">
        <f t="shared" si="23"/>
        <v>21</v>
      </c>
      <c r="U23">
        <f t="shared" si="8"/>
        <v>6</v>
      </c>
      <c r="V23" s="2">
        <f t="shared" si="9"/>
        <v>1</v>
      </c>
      <c r="W23" s="2">
        <f t="shared" si="10"/>
        <v>1</v>
      </c>
      <c r="X23" s="6" t="b">
        <f t="shared" si="11"/>
        <v>1</v>
      </c>
      <c r="Y23" s="6">
        <f>IF(OR(U23=6,U23=7),0,IF(NOT(X23),0,IF(T23&lt;=$T$1,HLOOKUP(U23,Ouderschapsverlof!$S$55:$W$57,3,FALSE),0)))</f>
        <v>0</v>
      </c>
      <c r="Z23" s="6">
        <f>IF(OR(U23=6,U23=7),0,IF(NOT(X23),IF(T23&lt;=$T$1,HLOOKUP(U23,Ouderschapsverlof!$S$55:$W$57,3,FALSE),0),0))</f>
        <v>0</v>
      </c>
      <c r="AB23" s="2">
        <f t="shared" si="24"/>
        <v>21</v>
      </c>
      <c r="AC23">
        <f t="shared" si="12"/>
        <v>6</v>
      </c>
      <c r="AD23" s="2">
        <f t="shared" si="13"/>
        <v>1</v>
      </c>
      <c r="AE23" s="2">
        <f t="shared" si="14"/>
        <v>1</v>
      </c>
      <c r="AF23" s="6" t="b">
        <f t="shared" si="15"/>
        <v>1</v>
      </c>
      <c r="AG23" s="6">
        <f>IF(OR(AC23=6,AC23=7),0,IF(NOT(AF23),0,IF(AB23&lt;=$AB$1,HLOOKUP(AC23,Ouderschapsverlof!$S$67:$W$69,3,FALSE),0)))</f>
        <v>0</v>
      </c>
      <c r="AH23" s="6">
        <f>IF(OR(AC23=6,AC23=7),0,IF(NOT(AF23),IF(AB23&lt;=$AB$1,HLOOKUP(AC23,Ouderschapsverlof!$S$67:$W$69,3,FALSE),0),0))</f>
        <v>0</v>
      </c>
      <c r="AK23" t="str">
        <f t="shared" si="16"/>
        <v>1900-1-0</v>
      </c>
      <c r="AL23" t="str">
        <f t="shared" si="17"/>
        <v>1900-1-0</v>
      </c>
      <c r="AM23" t="str">
        <f t="shared" si="18"/>
        <v>1900-1-0</v>
      </c>
      <c r="AN23" t="str">
        <f t="shared" si="19"/>
        <v>1900-1-0</v>
      </c>
    </row>
    <row r="24" spans="1:40" x14ac:dyDescent="0.3">
      <c r="A24" s="2">
        <f t="shared" si="20"/>
        <v>22</v>
      </c>
      <c r="B24">
        <f t="shared" si="21"/>
        <v>7</v>
      </c>
      <c r="C24" s="2">
        <f t="shared" si="0"/>
        <v>1</v>
      </c>
      <c r="D24" s="2">
        <f t="shared" si="1"/>
        <v>1</v>
      </c>
      <c r="E24" s="6" t="b">
        <f t="shared" si="2"/>
        <v>1</v>
      </c>
      <c r="F24" s="6">
        <f>IF(OR(B24=6,B24=7),0,IF(NOT(E24),0,IF(A24&lt;=$A$1,HLOOKUP(B24,Ouderschapsverlof!$S$28:$W$30,3,FALSE),0)))</f>
        <v>0</v>
      </c>
      <c r="G24" s="6">
        <f>IF(OR(B24=6,B24=7),0,IF(NOT(E24),IF(A24&lt;=$A$1,HLOOKUP(B24,Ouderschapsverlof!$S$28:$W$30,3,FALSE),0),0))</f>
        <v>0</v>
      </c>
      <c r="H24" s="7">
        <f t="shared" si="3"/>
        <v>0</v>
      </c>
      <c r="I24" s="2">
        <f>IF($D$1=1,SMALL(Vakantie!$C$4:$C$63,23),IF($D$1=2,SMALL(Vakantie!$H$4:$H$63,23),SMALL(Vakantie!$M$4:$M$63,23)))</f>
        <v>732</v>
      </c>
      <c r="J24" s="2">
        <f>IF($D$1=1,VLOOKUP(I24,Vakantie!$C$4:$D$63,2,FALSE),IF($D$1=2,VLOOKUP(I24,Vakantie!$H$4:$I$63,2,FALSE),VLOOKUP(I24,Vakantie!$M$4:$N$63,2,FALSE)))</f>
        <v>732</v>
      </c>
      <c r="L24" s="2">
        <f t="shared" si="22"/>
        <v>22</v>
      </c>
      <c r="M24">
        <f t="shared" si="4"/>
        <v>7</v>
      </c>
      <c r="N24" s="2">
        <f t="shared" si="5"/>
        <v>1</v>
      </c>
      <c r="O24" s="2">
        <f t="shared" si="6"/>
        <v>1</v>
      </c>
      <c r="P24" s="6" t="b">
        <f t="shared" si="7"/>
        <v>1</v>
      </c>
      <c r="Q24" s="6">
        <f>IF(OR(M24=6,M24=7),0,IF(NOT(P24),0,IF(L24&lt;=$L$1,HLOOKUP(M24,Ouderschapsverlof!$S$40:$W$42,3,FALSE),0)))</f>
        <v>0</v>
      </c>
      <c r="R24" s="6">
        <f>IF(OR(M24=6,M24=7),0,IF(NOT(P24),IF(L24&lt;=$L$1,HLOOKUP(M24,Ouderschapsverlof!$S$40:$W$42,3,FALSE),0),0))</f>
        <v>0</v>
      </c>
      <c r="T24" s="2">
        <f t="shared" si="23"/>
        <v>22</v>
      </c>
      <c r="U24">
        <f t="shared" si="8"/>
        <v>7</v>
      </c>
      <c r="V24" s="2">
        <f t="shared" si="9"/>
        <v>1</v>
      </c>
      <c r="W24" s="2">
        <f t="shared" si="10"/>
        <v>1</v>
      </c>
      <c r="X24" s="6" t="b">
        <f t="shared" si="11"/>
        <v>1</v>
      </c>
      <c r="Y24" s="6">
        <f>IF(OR(U24=6,U24=7),0,IF(NOT(X24),0,IF(T24&lt;=$T$1,HLOOKUP(U24,Ouderschapsverlof!$S$55:$W$57,3,FALSE),0)))</f>
        <v>0</v>
      </c>
      <c r="Z24" s="6">
        <f>IF(OR(U24=6,U24=7),0,IF(NOT(X24),IF(T24&lt;=$T$1,HLOOKUP(U24,Ouderschapsverlof!$S$55:$W$57,3,FALSE),0),0))</f>
        <v>0</v>
      </c>
      <c r="AB24" s="2">
        <f t="shared" si="24"/>
        <v>22</v>
      </c>
      <c r="AC24">
        <f t="shared" si="12"/>
        <v>7</v>
      </c>
      <c r="AD24" s="2">
        <f t="shared" si="13"/>
        <v>1</v>
      </c>
      <c r="AE24" s="2">
        <f t="shared" si="14"/>
        <v>1</v>
      </c>
      <c r="AF24" s="6" t="b">
        <f t="shared" si="15"/>
        <v>1</v>
      </c>
      <c r="AG24" s="6">
        <f>IF(OR(AC24=6,AC24=7),0,IF(NOT(AF24),0,IF(AB24&lt;=$AB$1,HLOOKUP(AC24,Ouderschapsverlof!$S$67:$W$69,3,FALSE),0)))</f>
        <v>0</v>
      </c>
      <c r="AH24" s="6">
        <f>IF(OR(AC24=6,AC24=7),0,IF(NOT(AF24),IF(AB24&lt;=$AB$1,HLOOKUP(AC24,Ouderschapsverlof!$S$67:$W$69,3,FALSE),0),0))</f>
        <v>0</v>
      </c>
      <c r="AK24" t="str">
        <f t="shared" si="16"/>
        <v>1900-1-0</v>
      </c>
      <c r="AL24" t="str">
        <f t="shared" si="17"/>
        <v>1900-1-0</v>
      </c>
      <c r="AM24" t="str">
        <f t="shared" si="18"/>
        <v>1900-1-0</v>
      </c>
      <c r="AN24" t="str">
        <f t="shared" si="19"/>
        <v>1900-1-0</v>
      </c>
    </row>
    <row r="25" spans="1:40" x14ac:dyDescent="0.3">
      <c r="A25" s="2">
        <f t="shared" si="20"/>
        <v>23</v>
      </c>
      <c r="B25">
        <f t="shared" si="21"/>
        <v>1</v>
      </c>
      <c r="C25" s="2">
        <f t="shared" si="0"/>
        <v>1</v>
      </c>
      <c r="D25" s="2">
        <f t="shared" si="1"/>
        <v>1</v>
      </c>
      <c r="E25" s="6" t="b">
        <f t="shared" si="2"/>
        <v>1</v>
      </c>
      <c r="F25" s="6">
        <f>IF(OR(B25=6,B25=7),0,IF(NOT(E25),0,IF(A25&lt;=$A$1,HLOOKUP(B25,Ouderschapsverlof!$S$28:$W$30,3,FALSE),0)))</f>
        <v>0</v>
      </c>
      <c r="G25" s="6">
        <f>IF(OR(B25=6,B25=7),0,IF(NOT(E25),IF(A25&lt;=$A$1,HLOOKUP(B25,Ouderschapsverlof!$S$28:$W$30,3,FALSE),0),0))</f>
        <v>0</v>
      </c>
      <c r="H25" s="7">
        <f t="shared" si="3"/>
        <v>0</v>
      </c>
      <c r="I25" s="2">
        <f>IF($D$1=1,SMALL(Vakantie!$C$4:$C$63,24),IF($D$1=2,SMALL(Vakantie!$H$4:$H$63,24),SMALL(Vakantie!$M$4:$M$63,24)))</f>
        <v>732</v>
      </c>
      <c r="J25" s="2">
        <f>IF($D$1=1,VLOOKUP(I25,Vakantie!$C$4:$D$63,2,FALSE),IF($D$1=2,VLOOKUP(I25,Vakantie!$H$4:$I$63,2,FALSE),VLOOKUP(I25,Vakantie!$M$4:$N$63,2,FALSE)))</f>
        <v>732</v>
      </c>
      <c r="L25" s="2">
        <f t="shared" si="22"/>
        <v>23</v>
      </c>
      <c r="M25">
        <f t="shared" si="4"/>
        <v>1</v>
      </c>
      <c r="N25" s="2">
        <f t="shared" si="5"/>
        <v>1</v>
      </c>
      <c r="O25" s="2">
        <f t="shared" si="6"/>
        <v>1</v>
      </c>
      <c r="P25" s="6" t="b">
        <f t="shared" si="7"/>
        <v>1</v>
      </c>
      <c r="Q25" s="6">
        <f>IF(OR(M25=6,M25=7),0,IF(NOT(P25),0,IF(L25&lt;=$L$1,HLOOKUP(M25,Ouderschapsverlof!$S$40:$W$42,3,FALSE),0)))</f>
        <v>0</v>
      </c>
      <c r="R25" s="6">
        <f>IF(OR(M25=6,M25=7),0,IF(NOT(P25),IF(L25&lt;=$L$1,HLOOKUP(M25,Ouderschapsverlof!$S$40:$W$42,3,FALSE),0),0))</f>
        <v>0</v>
      </c>
      <c r="T25" s="2">
        <f t="shared" si="23"/>
        <v>23</v>
      </c>
      <c r="U25">
        <f t="shared" si="8"/>
        <v>1</v>
      </c>
      <c r="V25" s="2">
        <f t="shared" si="9"/>
        <v>1</v>
      </c>
      <c r="W25" s="2">
        <f t="shared" si="10"/>
        <v>1</v>
      </c>
      <c r="X25" s="6" t="b">
        <f t="shared" si="11"/>
        <v>1</v>
      </c>
      <c r="Y25" s="6">
        <f>IF(OR(U25=6,U25=7),0,IF(NOT(X25),0,IF(T25&lt;=$T$1,HLOOKUP(U25,Ouderschapsverlof!$S$55:$W$57,3,FALSE),0)))</f>
        <v>0</v>
      </c>
      <c r="Z25" s="6">
        <f>IF(OR(U25=6,U25=7),0,IF(NOT(X25),IF(T25&lt;=$T$1,HLOOKUP(U25,Ouderschapsverlof!$S$55:$W$57,3,FALSE),0),0))</f>
        <v>0</v>
      </c>
      <c r="AB25" s="2">
        <f t="shared" si="24"/>
        <v>23</v>
      </c>
      <c r="AC25">
        <f t="shared" si="12"/>
        <v>1</v>
      </c>
      <c r="AD25" s="2">
        <f t="shared" si="13"/>
        <v>1</v>
      </c>
      <c r="AE25" s="2">
        <f t="shared" si="14"/>
        <v>1</v>
      </c>
      <c r="AF25" s="6" t="b">
        <f t="shared" si="15"/>
        <v>1</v>
      </c>
      <c r="AG25" s="6">
        <f>IF(OR(AC25=6,AC25=7),0,IF(NOT(AF25),0,IF(AB25&lt;=$AB$1,HLOOKUP(AC25,Ouderschapsverlof!$S$67:$W$69,3,FALSE),0)))</f>
        <v>0</v>
      </c>
      <c r="AH25" s="6">
        <f>IF(OR(AC25=6,AC25=7),0,IF(NOT(AF25),IF(AB25&lt;=$AB$1,HLOOKUP(AC25,Ouderschapsverlof!$S$67:$W$69,3,FALSE),0),0))</f>
        <v>0</v>
      </c>
      <c r="AK25" t="str">
        <f t="shared" si="16"/>
        <v>1900-1-0</v>
      </c>
      <c r="AL25" t="str">
        <f t="shared" si="17"/>
        <v>1900-1-0</v>
      </c>
      <c r="AM25" t="str">
        <f t="shared" si="18"/>
        <v>1900-1-0</v>
      </c>
      <c r="AN25" t="str">
        <f t="shared" si="19"/>
        <v>1900-1-0</v>
      </c>
    </row>
    <row r="26" spans="1:40" x14ac:dyDescent="0.3">
      <c r="A26" s="2">
        <f t="shared" si="20"/>
        <v>24</v>
      </c>
      <c r="B26">
        <f t="shared" si="21"/>
        <v>2</v>
      </c>
      <c r="C26" s="2">
        <f t="shared" si="0"/>
        <v>1</v>
      </c>
      <c r="D26" s="2">
        <f t="shared" si="1"/>
        <v>1</v>
      </c>
      <c r="E26" s="6" t="b">
        <f t="shared" si="2"/>
        <v>1</v>
      </c>
      <c r="F26" s="6">
        <f>IF(OR(B26=6,B26=7),0,IF(NOT(E26),0,IF(A26&lt;=$A$1,HLOOKUP(B26,Ouderschapsverlof!$S$28:$W$30,3,FALSE),0)))</f>
        <v>0</v>
      </c>
      <c r="G26" s="6">
        <f>IF(OR(B26=6,B26=7),0,IF(NOT(E26),IF(A26&lt;=$A$1,HLOOKUP(B26,Ouderschapsverlof!$S$28:$W$30,3,FALSE),0),0))</f>
        <v>0</v>
      </c>
      <c r="H26" s="7">
        <f t="shared" si="3"/>
        <v>0</v>
      </c>
      <c r="I26" s="2">
        <f>IF($D$1=1,SMALL(Vakantie!$C$4:$C$63,25),IF($D$1=2,SMALL(Vakantie!$H$4:$H$63,25),SMALL(Vakantie!$M$4:$M$63,25)))</f>
        <v>732</v>
      </c>
      <c r="J26" s="2">
        <f>IF($D$1=1,VLOOKUP(I26,Vakantie!$C$4:$D$63,2,FALSE),IF($D$1=2,VLOOKUP(I26,Vakantie!$H$4:$I$63,2,FALSE),VLOOKUP(I26,Vakantie!$M$4:$N$63,2,FALSE)))</f>
        <v>732</v>
      </c>
      <c r="L26" s="2">
        <f t="shared" si="22"/>
        <v>24</v>
      </c>
      <c r="M26">
        <f t="shared" si="4"/>
        <v>2</v>
      </c>
      <c r="N26" s="2">
        <f t="shared" si="5"/>
        <v>1</v>
      </c>
      <c r="O26" s="2">
        <f t="shared" si="6"/>
        <v>1</v>
      </c>
      <c r="P26" s="6" t="b">
        <f t="shared" si="7"/>
        <v>1</v>
      </c>
      <c r="Q26" s="6">
        <f>IF(OR(M26=6,M26=7),0,IF(NOT(P26),0,IF(L26&lt;=$L$1,HLOOKUP(M26,Ouderschapsverlof!$S$40:$W$42,3,FALSE),0)))</f>
        <v>0</v>
      </c>
      <c r="R26" s="6">
        <f>IF(OR(M26=6,M26=7),0,IF(NOT(P26),IF(L26&lt;=$L$1,HLOOKUP(M26,Ouderschapsverlof!$S$40:$W$42,3,FALSE),0),0))</f>
        <v>0</v>
      </c>
      <c r="T26" s="2">
        <f t="shared" si="23"/>
        <v>24</v>
      </c>
      <c r="U26">
        <f t="shared" si="8"/>
        <v>2</v>
      </c>
      <c r="V26" s="2">
        <f t="shared" si="9"/>
        <v>1</v>
      </c>
      <c r="W26" s="2">
        <f t="shared" si="10"/>
        <v>1</v>
      </c>
      <c r="X26" s="6" t="b">
        <f t="shared" si="11"/>
        <v>1</v>
      </c>
      <c r="Y26" s="6">
        <f>IF(OR(U26=6,U26=7),0,IF(NOT(X26),0,IF(T26&lt;=$T$1,HLOOKUP(U26,Ouderschapsverlof!$S$55:$W$57,3,FALSE),0)))</f>
        <v>0</v>
      </c>
      <c r="Z26" s="6">
        <f>IF(OR(U26=6,U26=7),0,IF(NOT(X26),IF(T26&lt;=$T$1,HLOOKUP(U26,Ouderschapsverlof!$S$55:$W$57,3,FALSE),0),0))</f>
        <v>0</v>
      </c>
      <c r="AB26" s="2">
        <f t="shared" si="24"/>
        <v>24</v>
      </c>
      <c r="AC26">
        <f t="shared" si="12"/>
        <v>2</v>
      </c>
      <c r="AD26" s="2">
        <f t="shared" si="13"/>
        <v>1</v>
      </c>
      <c r="AE26" s="2">
        <f t="shared" si="14"/>
        <v>1</v>
      </c>
      <c r="AF26" s="6" t="b">
        <f t="shared" si="15"/>
        <v>1</v>
      </c>
      <c r="AG26" s="6">
        <f>IF(OR(AC26=6,AC26=7),0,IF(NOT(AF26),0,IF(AB26&lt;=$AB$1,HLOOKUP(AC26,Ouderschapsverlof!$S$67:$W$69,3,FALSE),0)))</f>
        <v>0</v>
      </c>
      <c r="AH26" s="6">
        <f>IF(OR(AC26=6,AC26=7),0,IF(NOT(AF26),IF(AB26&lt;=$AB$1,HLOOKUP(AC26,Ouderschapsverlof!$S$67:$W$69,3,FALSE),0),0))</f>
        <v>0</v>
      </c>
      <c r="AK26" t="str">
        <f t="shared" si="16"/>
        <v>1900-1-0</v>
      </c>
      <c r="AL26" t="str">
        <f t="shared" si="17"/>
        <v>1900-1-0</v>
      </c>
      <c r="AM26" t="str">
        <f t="shared" si="18"/>
        <v>1900-1-0</v>
      </c>
      <c r="AN26" t="str">
        <f t="shared" si="19"/>
        <v>1900-1-0</v>
      </c>
    </row>
    <row r="27" spans="1:40" x14ac:dyDescent="0.3">
      <c r="A27" s="2">
        <f t="shared" si="20"/>
        <v>25</v>
      </c>
      <c r="B27">
        <f t="shared" si="21"/>
        <v>3</v>
      </c>
      <c r="C27" s="2">
        <f t="shared" si="0"/>
        <v>1</v>
      </c>
      <c r="D27" s="2">
        <f t="shared" si="1"/>
        <v>1</v>
      </c>
      <c r="E27" s="6" t="b">
        <f t="shared" si="2"/>
        <v>1</v>
      </c>
      <c r="F27" s="6">
        <f>IF(OR(B27=6,B27=7),0,IF(NOT(E27),0,IF(A27&lt;=$A$1,HLOOKUP(B27,Ouderschapsverlof!$S$28:$W$30,3,FALSE),0)))</f>
        <v>0</v>
      </c>
      <c r="G27" s="6">
        <f>IF(OR(B27=6,B27=7),0,IF(NOT(E27),IF(A27&lt;=$A$1,HLOOKUP(B27,Ouderschapsverlof!$S$28:$W$30,3,FALSE),0),0))</f>
        <v>0</v>
      </c>
      <c r="H27" s="7">
        <f t="shared" si="3"/>
        <v>0</v>
      </c>
      <c r="I27" s="2">
        <f>IF($D$1=1,SMALL(Vakantie!$C$4:$C$63,26),IF($D$1=2,SMALL(Vakantie!$H$4:$H$63,26),SMALL(Vakantie!$M$4:$M$63,26)))</f>
        <v>732</v>
      </c>
      <c r="J27" s="2">
        <f>IF($D$1=1,VLOOKUP(I27,Vakantie!$C$4:$D$63,2,FALSE),IF($D$1=2,VLOOKUP(I27,Vakantie!$H$4:$I$63,2,FALSE),VLOOKUP(I27,Vakantie!$M$4:$N$63,2,FALSE)))</f>
        <v>732</v>
      </c>
      <c r="L27" s="2">
        <f t="shared" si="22"/>
        <v>25</v>
      </c>
      <c r="M27">
        <f t="shared" si="4"/>
        <v>3</v>
      </c>
      <c r="N27" s="2">
        <f t="shared" si="5"/>
        <v>1</v>
      </c>
      <c r="O27" s="2">
        <f t="shared" si="6"/>
        <v>1</v>
      </c>
      <c r="P27" s="6" t="b">
        <f t="shared" si="7"/>
        <v>1</v>
      </c>
      <c r="Q27" s="6">
        <f>IF(OR(M27=6,M27=7),0,IF(NOT(P27),0,IF(L27&lt;=$L$1,HLOOKUP(M27,Ouderschapsverlof!$S$40:$W$42,3,FALSE),0)))</f>
        <v>0</v>
      </c>
      <c r="R27" s="6">
        <f>IF(OR(M27=6,M27=7),0,IF(NOT(P27),IF(L27&lt;=$L$1,HLOOKUP(M27,Ouderschapsverlof!$S$40:$W$42,3,FALSE),0),0))</f>
        <v>0</v>
      </c>
      <c r="T27" s="2">
        <f t="shared" si="23"/>
        <v>25</v>
      </c>
      <c r="U27">
        <f t="shared" si="8"/>
        <v>3</v>
      </c>
      <c r="V27" s="2">
        <f t="shared" si="9"/>
        <v>1</v>
      </c>
      <c r="W27" s="2">
        <f t="shared" si="10"/>
        <v>1</v>
      </c>
      <c r="X27" s="6" t="b">
        <f t="shared" si="11"/>
        <v>1</v>
      </c>
      <c r="Y27" s="6">
        <f>IF(OR(U27=6,U27=7),0,IF(NOT(X27),0,IF(T27&lt;=$T$1,HLOOKUP(U27,Ouderschapsverlof!$S$55:$W$57,3,FALSE),0)))</f>
        <v>0</v>
      </c>
      <c r="Z27" s="6">
        <f>IF(OR(U27=6,U27=7),0,IF(NOT(X27),IF(T27&lt;=$T$1,HLOOKUP(U27,Ouderschapsverlof!$S$55:$W$57,3,FALSE),0),0))</f>
        <v>0</v>
      </c>
      <c r="AB27" s="2">
        <f t="shared" si="24"/>
        <v>25</v>
      </c>
      <c r="AC27">
        <f t="shared" si="12"/>
        <v>3</v>
      </c>
      <c r="AD27" s="2">
        <f t="shared" si="13"/>
        <v>1</v>
      </c>
      <c r="AE27" s="2">
        <f t="shared" si="14"/>
        <v>1</v>
      </c>
      <c r="AF27" s="6" t="b">
        <f t="shared" si="15"/>
        <v>1</v>
      </c>
      <c r="AG27" s="6">
        <f>IF(OR(AC27=6,AC27=7),0,IF(NOT(AF27),0,IF(AB27&lt;=$AB$1,HLOOKUP(AC27,Ouderschapsverlof!$S$67:$W$69,3,FALSE),0)))</f>
        <v>0</v>
      </c>
      <c r="AH27" s="6">
        <f>IF(OR(AC27=6,AC27=7),0,IF(NOT(AF27),IF(AB27&lt;=$AB$1,HLOOKUP(AC27,Ouderschapsverlof!$S$67:$W$69,3,FALSE),0),0))</f>
        <v>0</v>
      </c>
      <c r="AK27" t="str">
        <f t="shared" si="16"/>
        <v>1900-1-0</v>
      </c>
      <c r="AL27" t="str">
        <f t="shared" si="17"/>
        <v>1900-1-0</v>
      </c>
      <c r="AM27" t="str">
        <f t="shared" si="18"/>
        <v>1900-1-0</v>
      </c>
      <c r="AN27" t="str">
        <f t="shared" si="19"/>
        <v>1900-1-0</v>
      </c>
    </row>
    <row r="28" spans="1:40" x14ac:dyDescent="0.3">
      <c r="A28" s="2">
        <f t="shared" si="20"/>
        <v>26</v>
      </c>
      <c r="B28">
        <f t="shared" si="21"/>
        <v>4</v>
      </c>
      <c r="C28" s="2">
        <f t="shared" si="0"/>
        <v>1</v>
      </c>
      <c r="D28" s="2">
        <f t="shared" si="1"/>
        <v>1</v>
      </c>
      <c r="E28" s="6" t="b">
        <f t="shared" si="2"/>
        <v>1</v>
      </c>
      <c r="F28" s="6">
        <f>IF(OR(B28=6,B28=7),0,IF(NOT(E28),0,IF(A28&lt;=$A$1,HLOOKUP(B28,Ouderschapsverlof!$S$28:$W$30,3,FALSE),0)))</f>
        <v>0</v>
      </c>
      <c r="G28" s="6">
        <f>IF(OR(B28=6,B28=7),0,IF(NOT(E28),IF(A28&lt;=$A$1,HLOOKUP(B28,Ouderschapsverlof!$S$28:$W$30,3,FALSE),0),0))</f>
        <v>0</v>
      </c>
      <c r="H28" s="7">
        <f t="shared" si="3"/>
        <v>0</v>
      </c>
      <c r="I28" s="2">
        <f>IF($D$1=1,SMALL(Vakantie!$C$4:$C$63,27),IF($D$1=2,SMALL(Vakantie!$H$4:$H$63,27),SMALL(Vakantie!$M$4:$M$63,27)))</f>
        <v>732</v>
      </c>
      <c r="J28" s="2">
        <f>IF($D$1=1,VLOOKUP(I28,Vakantie!$C$4:$D$63,2,FALSE),IF($D$1=2,VLOOKUP(I28,Vakantie!$H$4:$I$63,2,FALSE),VLOOKUP(I28,Vakantie!$M$4:$N$63,2,FALSE)))</f>
        <v>732</v>
      </c>
      <c r="L28" s="2">
        <f t="shared" si="22"/>
        <v>26</v>
      </c>
      <c r="M28">
        <f t="shared" si="4"/>
        <v>4</v>
      </c>
      <c r="N28" s="2">
        <f t="shared" si="5"/>
        <v>1</v>
      </c>
      <c r="O28" s="2">
        <f t="shared" si="6"/>
        <v>1</v>
      </c>
      <c r="P28" s="6" t="b">
        <f t="shared" si="7"/>
        <v>1</v>
      </c>
      <c r="Q28" s="6">
        <f>IF(OR(M28=6,M28=7),0,IF(NOT(P28),0,IF(L28&lt;=$L$1,HLOOKUP(M28,Ouderschapsverlof!$S$40:$W$42,3,FALSE),0)))</f>
        <v>0</v>
      </c>
      <c r="R28" s="6">
        <f>IF(OR(M28=6,M28=7),0,IF(NOT(P28),IF(L28&lt;=$L$1,HLOOKUP(M28,Ouderschapsverlof!$S$40:$W$42,3,FALSE),0),0))</f>
        <v>0</v>
      </c>
      <c r="T28" s="2">
        <f t="shared" si="23"/>
        <v>26</v>
      </c>
      <c r="U28">
        <f t="shared" si="8"/>
        <v>4</v>
      </c>
      <c r="V28" s="2">
        <f t="shared" si="9"/>
        <v>1</v>
      </c>
      <c r="W28" s="2">
        <f t="shared" si="10"/>
        <v>1</v>
      </c>
      <c r="X28" s="6" t="b">
        <f>IF(AND(T28&gt;=V28,T28&lt;=W28),FALSE,TRUE)</f>
        <v>1</v>
      </c>
      <c r="Y28" s="6">
        <f>IF(OR(U28=6,U28=7),0,IF(NOT(X28),0,IF(T28&lt;=$T$1,HLOOKUP(U28,Ouderschapsverlof!$S$55:$W$57,3,FALSE),0)))</f>
        <v>0</v>
      </c>
      <c r="Z28" s="6">
        <f>IF(OR(U28=6,U28=7),0,IF(NOT(X28),IF(T28&lt;=$T$1,HLOOKUP(U28,Ouderschapsverlof!$S$55:$W$57,3,FALSE),0),0))</f>
        <v>0</v>
      </c>
      <c r="AB28" s="2">
        <f t="shared" si="24"/>
        <v>26</v>
      </c>
      <c r="AC28">
        <f t="shared" si="12"/>
        <v>4</v>
      </c>
      <c r="AD28" s="2">
        <f t="shared" si="13"/>
        <v>1</v>
      </c>
      <c r="AE28" s="2">
        <f t="shared" si="14"/>
        <v>1</v>
      </c>
      <c r="AF28" s="6" t="b">
        <f t="shared" si="15"/>
        <v>1</v>
      </c>
      <c r="AG28" s="6">
        <f>IF(OR(AC28=6,AC28=7),0,IF(NOT(AF28),0,IF(AB28&lt;=$AB$1,HLOOKUP(AC28,Ouderschapsverlof!$S$67:$W$69,3,FALSE),0)))</f>
        <v>0</v>
      </c>
      <c r="AH28" s="6">
        <f>IF(OR(AC28=6,AC28=7),0,IF(NOT(AF28),IF(AB28&lt;=$AB$1,HLOOKUP(AC28,Ouderschapsverlof!$S$67:$W$69,3,FALSE),0),0))</f>
        <v>0</v>
      </c>
      <c r="AK28" t="str">
        <f t="shared" si="16"/>
        <v>1900-1-0</v>
      </c>
      <c r="AL28" t="str">
        <f t="shared" si="17"/>
        <v>1900-1-0</v>
      </c>
      <c r="AM28" t="str">
        <f t="shared" si="18"/>
        <v>1900-1-0</v>
      </c>
      <c r="AN28" t="str">
        <f t="shared" si="19"/>
        <v>1900-1-0</v>
      </c>
    </row>
    <row r="29" spans="1:40" x14ac:dyDescent="0.3">
      <c r="A29" s="2">
        <f t="shared" si="20"/>
        <v>27</v>
      </c>
      <c r="B29">
        <f t="shared" si="21"/>
        <v>5</v>
      </c>
      <c r="C29" s="2">
        <f t="shared" si="0"/>
        <v>1</v>
      </c>
      <c r="D29" s="2">
        <f t="shared" si="1"/>
        <v>1</v>
      </c>
      <c r="E29" s="6" t="b">
        <f t="shared" si="2"/>
        <v>1</v>
      </c>
      <c r="F29" s="6">
        <f>IF(OR(B29=6,B29=7),0,IF(NOT(E29),0,IF(A29&lt;=$A$1,HLOOKUP(B29,Ouderschapsverlof!$S$28:$W$30,3,FALSE),0)))</f>
        <v>0</v>
      </c>
      <c r="G29" s="6">
        <f>IF(OR(B29=6,B29=7),0,IF(NOT(E29),IF(A29&lt;=$A$1,HLOOKUP(B29,Ouderschapsverlof!$S$28:$W$30,3,FALSE),0),0))</f>
        <v>0</v>
      </c>
      <c r="H29" s="7">
        <f t="shared" si="3"/>
        <v>0</v>
      </c>
      <c r="I29" s="2">
        <f>IF($D$1=1,SMALL(Vakantie!$C$4:$C$63,28),IF($D$1=2,SMALL(Vakantie!$H$4:$H$63,28),SMALL(Vakantie!$M$4:$M$63,28)))</f>
        <v>45703</v>
      </c>
      <c r="J29" s="2">
        <f>IF($D$1=1,VLOOKUP(I29,Vakantie!$C$4:$D$63,2,FALSE),IF($D$1=2,VLOOKUP(I29,Vakantie!$H$4:$I$63,2,FALSE),VLOOKUP(I29,Vakantie!$M$4:$N$63,2,FALSE)))</f>
        <v>45711</v>
      </c>
      <c r="L29" s="2">
        <f t="shared" si="22"/>
        <v>27</v>
      </c>
      <c r="M29">
        <f t="shared" si="4"/>
        <v>5</v>
      </c>
      <c r="N29" s="2">
        <f t="shared" si="5"/>
        <v>1</v>
      </c>
      <c r="O29" s="2">
        <f t="shared" si="6"/>
        <v>1</v>
      </c>
      <c r="P29" s="6" t="b">
        <f t="shared" si="7"/>
        <v>1</v>
      </c>
      <c r="Q29" s="6">
        <f>IF(OR(M29=6,M29=7),0,IF(NOT(P29),0,IF(L29&lt;=$L$1,HLOOKUP(M29,Ouderschapsverlof!$S$40:$W$42,3,FALSE),0)))</f>
        <v>0</v>
      </c>
      <c r="R29" s="6">
        <f>IF(OR(M29=6,M29=7),0,IF(NOT(P29),IF(L29&lt;=$L$1,HLOOKUP(M29,Ouderschapsverlof!$S$40:$W$42,3,FALSE),0),0))</f>
        <v>0</v>
      </c>
      <c r="T29" s="2">
        <f t="shared" si="23"/>
        <v>27</v>
      </c>
      <c r="U29">
        <f t="shared" si="8"/>
        <v>5</v>
      </c>
      <c r="V29" s="2">
        <f t="shared" si="9"/>
        <v>1</v>
      </c>
      <c r="W29" s="2">
        <f t="shared" si="10"/>
        <v>1</v>
      </c>
      <c r="X29" s="6" t="b">
        <f t="shared" si="11"/>
        <v>1</v>
      </c>
      <c r="Y29" s="6">
        <f>IF(OR(U29=6,U29=7),0,IF(NOT(X29),0,IF(T29&lt;=$T$1,HLOOKUP(U29,Ouderschapsverlof!$S$55:$W$57,3,FALSE),0)))</f>
        <v>0</v>
      </c>
      <c r="Z29" s="6">
        <f>IF(OR(U29=6,U29=7),0,IF(NOT(X29),IF(T29&lt;=$T$1,HLOOKUP(U29,Ouderschapsverlof!$S$55:$W$57,3,FALSE),0),0))</f>
        <v>0</v>
      </c>
      <c r="AB29" s="2">
        <f t="shared" si="24"/>
        <v>27</v>
      </c>
      <c r="AC29">
        <f t="shared" si="12"/>
        <v>5</v>
      </c>
      <c r="AD29" s="2">
        <f t="shared" si="13"/>
        <v>1</v>
      </c>
      <c r="AE29" s="2">
        <f t="shared" si="14"/>
        <v>1</v>
      </c>
      <c r="AF29" s="6" t="b">
        <f t="shared" si="15"/>
        <v>1</v>
      </c>
      <c r="AG29" s="6">
        <f>IF(OR(AC29=6,AC29=7),0,IF(NOT(AF29),0,IF(AB29&lt;=$AB$1,HLOOKUP(AC29,Ouderschapsverlof!$S$67:$W$69,3,FALSE),0)))</f>
        <v>0</v>
      </c>
      <c r="AH29" s="6">
        <f>IF(OR(AC29=6,AC29=7),0,IF(NOT(AF29),IF(AB29&lt;=$AB$1,HLOOKUP(AC29,Ouderschapsverlof!$S$67:$W$69,3,FALSE),0),0))</f>
        <v>0</v>
      </c>
      <c r="AK29" t="str">
        <f t="shared" si="16"/>
        <v>1900-1-0</v>
      </c>
      <c r="AL29" t="str">
        <f t="shared" si="17"/>
        <v>1900-1-0</v>
      </c>
      <c r="AM29" t="str">
        <f t="shared" si="18"/>
        <v>1900-1-0</v>
      </c>
      <c r="AN29" t="str">
        <f t="shared" si="19"/>
        <v>1900-1-0</v>
      </c>
    </row>
    <row r="30" spans="1:40" x14ac:dyDescent="0.3">
      <c r="A30" s="2">
        <f t="shared" si="20"/>
        <v>28</v>
      </c>
      <c r="B30">
        <f t="shared" si="21"/>
        <v>6</v>
      </c>
      <c r="C30" s="2">
        <f t="shared" si="0"/>
        <v>1</v>
      </c>
      <c r="D30" s="2">
        <f t="shared" si="1"/>
        <v>1</v>
      </c>
      <c r="E30" s="6" t="b">
        <f t="shared" si="2"/>
        <v>1</v>
      </c>
      <c r="F30" s="6">
        <f>IF(OR(B30=6,B30=7),0,IF(NOT(E30),0,IF(A30&lt;=$A$1,HLOOKUP(B30,Ouderschapsverlof!$S$28:$W$30,3,FALSE),0)))</f>
        <v>0</v>
      </c>
      <c r="G30" s="6">
        <f>IF(OR(B30=6,B30=7),0,IF(NOT(E30),IF(A30&lt;=$A$1,HLOOKUP(B30,Ouderschapsverlof!$S$28:$W$30,3,FALSE),0),0))</f>
        <v>0</v>
      </c>
      <c r="H30" s="7">
        <f t="shared" si="3"/>
        <v>0</v>
      </c>
      <c r="I30" s="2">
        <f>IF($D$1=1,SMALL(Vakantie!$C$4:$C$63,29),IF($D$1=2,SMALL(Vakantie!$H$4:$H$63,29),SMALL(Vakantie!$M$4:$M$63,29)))</f>
        <v>45765</v>
      </c>
      <c r="J30" s="2">
        <f>IF($D$1=1,VLOOKUP(I30,Vakantie!$C$4:$D$63,2,FALSE),IF($D$1=2,VLOOKUP(I30,Vakantie!$H$4:$I$63,2,FALSE),VLOOKUP(I30,Vakantie!$M$4:$N$63,2,FALSE)))</f>
        <v>45765</v>
      </c>
      <c r="L30" s="2">
        <f t="shared" si="22"/>
        <v>28</v>
      </c>
      <c r="M30">
        <f t="shared" si="4"/>
        <v>6</v>
      </c>
      <c r="N30" s="2">
        <f t="shared" si="5"/>
        <v>1</v>
      </c>
      <c r="O30" s="2">
        <f t="shared" si="6"/>
        <v>1</v>
      </c>
      <c r="P30" s="6" t="b">
        <f t="shared" si="7"/>
        <v>1</v>
      </c>
      <c r="Q30" s="6">
        <f>IF(OR(M30=6,M30=7),0,IF(NOT(P30),0,IF(L30&lt;=$L$1,HLOOKUP(M30,Ouderschapsverlof!$S$40:$W$42,3,FALSE),0)))</f>
        <v>0</v>
      </c>
      <c r="R30" s="6">
        <f>IF(OR(M30=6,M30=7),0,IF(NOT(P30),IF(L30&lt;=$L$1,HLOOKUP(M30,Ouderschapsverlof!$S$40:$W$42,3,FALSE),0),0))</f>
        <v>0</v>
      </c>
      <c r="T30" s="2">
        <f t="shared" si="23"/>
        <v>28</v>
      </c>
      <c r="U30">
        <f t="shared" si="8"/>
        <v>6</v>
      </c>
      <c r="V30" s="2">
        <f t="shared" si="9"/>
        <v>1</v>
      </c>
      <c r="W30" s="2">
        <f t="shared" si="10"/>
        <v>1</v>
      </c>
      <c r="X30" s="6" t="b">
        <f t="shared" si="11"/>
        <v>1</v>
      </c>
      <c r="Y30" s="6">
        <f>IF(OR(U30=6,U30=7),0,IF(NOT(X30),0,IF(T30&lt;=$T$1,HLOOKUP(U30,Ouderschapsverlof!$S$55:$W$57,3,FALSE),0)))</f>
        <v>0</v>
      </c>
      <c r="Z30" s="6">
        <f>IF(OR(U30=6,U30=7),0,IF(NOT(X30),IF(T30&lt;=$T$1,HLOOKUP(U30,Ouderschapsverlof!$S$55:$W$57,3,FALSE),0),0))</f>
        <v>0</v>
      </c>
      <c r="AB30" s="2">
        <f t="shared" si="24"/>
        <v>28</v>
      </c>
      <c r="AC30">
        <f t="shared" si="12"/>
        <v>6</v>
      </c>
      <c r="AD30" s="2">
        <f t="shared" si="13"/>
        <v>1</v>
      </c>
      <c r="AE30" s="2">
        <f t="shared" si="14"/>
        <v>1</v>
      </c>
      <c r="AF30" s="6" t="b">
        <f t="shared" si="15"/>
        <v>1</v>
      </c>
      <c r="AG30" s="6">
        <f>IF(OR(AC30=6,AC30=7),0,IF(NOT(AF30),0,IF(AB30&lt;=$AB$1,HLOOKUP(AC30,Ouderschapsverlof!$S$67:$W$69,3,FALSE),0)))</f>
        <v>0</v>
      </c>
      <c r="AH30" s="6">
        <f>IF(OR(AC30=6,AC30=7),0,IF(NOT(AF30),IF(AB30&lt;=$AB$1,HLOOKUP(AC30,Ouderschapsverlof!$S$67:$W$69,3,FALSE),0),0))</f>
        <v>0</v>
      </c>
      <c r="AK30" t="str">
        <f t="shared" si="16"/>
        <v>1900-1-0</v>
      </c>
      <c r="AL30" t="str">
        <f t="shared" si="17"/>
        <v>1900-1-0</v>
      </c>
      <c r="AM30" t="str">
        <f t="shared" si="18"/>
        <v>1900-1-0</v>
      </c>
      <c r="AN30" t="str">
        <f t="shared" si="19"/>
        <v>1900-1-0</v>
      </c>
    </row>
    <row r="31" spans="1:40" x14ac:dyDescent="0.3">
      <c r="A31" s="2">
        <f t="shared" si="20"/>
        <v>29</v>
      </c>
      <c r="B31">
        <f t="shared" si="21"/>
        <v>7</v>
      </c>
      <c r="C31" s="2">
        <f t="shared" si="0"/>
        <v>1</v>
      </c>
      <c r="D31" s="2">
        <f t="shared" si="1"/>
        <v>1</v>
      </c>
      <c r="E31" s="6" t="b">
        <f t="shared" si="2"/>
        <v>1</v>
      </c>
      <c r="F31" s="6">
        <f>IF(OR(B31=6,B31=7),0,IF(NOT(E31),0,IF(A31&lt;=$A$1,HLOOKUP(B31,Ouderschapsverlof!$S$28:$W$30,3,FALSE),0)))</f>
        <v>0</v>
      </c>
      <c r="G31" s="6">
        <f>IF(OR(B31=6,B31=7),0,IF(NOT(E31),IF(A31&lt;=$A$1,HLOOKUP(B31,Ouderschapsverlof!$S$28:$W$30,3,FALSE),0),0))</f>
        <v>0</v>
      </c>
      <c r="H31" s="7">
        <f t="shared" si="3"/>
        <v>0</v>
      </c>
      <c r="I31" s="2">
        <f>IF($D$1=1,SMALL(Vakantie!$C$4:$C$63,30),IF($D$1=2,SMALL(Vakantie!$H$4:$H$63,30),SMALL(Vakantie!$M$4:$M$63,30)))</f>
        <v>45768</v>
      </c>
      <c r="J31" s="2">
        <f>IF($D$1=1,VLOOKUP(I31,Vakantie!$C$4:$D$63,2,FALSE),IF($D$1=2,VLOOKUP(I31,Vakantie!$H$4:$I$63,2,FALSE),VLOOKUP(I31,Vakantie!$M$4:$N$63,2,FALSE)))</f>
        <v>45768</v>
      </c>
      <c r="L31" s="2">
        <f t="shared" si="22"/>
        <v>29</v>
      </c>
      <c r="M31">
        <f t="shared" si="4"/>
        <v>7</v>
      </c>
      <c r="N31" s="2">
        <f t="shared" si="5"/>
        <v>1</v>
      </c>
      <c r="O31" s="2">
        <f t="shared" si="6"/>
        <v>1</v>
      </c>
      <c r="P31" s="6" t="b">
        <f t="shared" si="7"/>
        <v>1</v>
      </c>
      <c r="Q31" s="6">
        <f>IF(OR(M31=6,M31=7),0,IF(NOT(P31),0,IF(L31&lt;=$L$1,HLOOKUP(M31,Ouderschapsverlof!$S$40:$W$42,3,FALSE),0)))</f>
        <v>0</v>
      </c>
      <c r="R31" s="6">
        <f>IF(OR(M31=6,M31=7),0,IF(NOT(P31),IF(L31&lt;=$L$1,HLOOKUP(M31,Ouderschapsverlof!$S$40:$W$42,3,FALSE),0),0))</f>
        <v>0</v>
      </c>
      <c r="T31" s="2">
        <f t="shared" si="23"/>
        <v>29</v>
      </c>
      <c r="U31">
        <f t="shared" si="8"/>
        <v>7</v>
      </c>
      <c r="V31" s="2">
        <f t="shared" si="9"/>
        <v>1</v>
      </c>
      <c r="W31" s="2">
        <f t="shared" si="10"/>
        <v>1</v>
      </c>
      <c r="X31" s="6" t="b">
        <f t="shared" si="11"/>
        <v>1</v>
      </c>
      <c r="Y31" s="6">
        <f>IF(OR(U31=6,U31=7),0,IF(NOT(X31),0,IF(T31&lt;=$T$1,HLOOKUP(U31,Ouderschapsverlof!$S$55:$W$57,3,FALSE),0)))</f>
        <v>0</v>
      </c>
      <c r="Z31" s="6">
        <f>IF(OR(U31=6,U31=7),0,IF(NOT(X31),IF(T31&lt;=$T$1,HLOOKUP(U31,Ouderschapsverlof!$S$55:$W$57,3,FALSE),0),0))</f>
        <v>0</v>
      </c>
      <c r="AB31" s="2">
        <f t="shared" si="24"/>
        <v>29</v>
      </c>
      <c r="AC31">
        <f t="shared" si="12"/>
        <v>7</v>
      </c>
      <c r="AD31" s="2">
        <f t="shared" si="13"/>
        <v>1</v>
      </c>
      <c r="AE31" s="2">
        <f t="shared" si="14"/>
        <v>1</v>
      </c>
      <c r="AF31" s="6" t="b">
        <f t="shared" si="15"/>
        <v>1</v>
      </c>
      <c r="AG31" s="6">
        <f>IF(OR(AC31=6,AC31=7),0,IF(NOT(AF31),0,IF(AB31&lt;=$AB$1,HLOOKUP(AC31,Ouderschapsverlof!$S$67:$W$69,3,FALSE),0)))</f>
        <v>0</v>
      </c>
      <c r="AH31" s="6">
        <f>IF(OR(AC31=6,AC31=7),0,IF(NOT(AF31),IF(AB31&lt;=$AB$1,HLOOKUP(AC31,Ouderschapsverlof!$S$67:$W$69,3,FALSE),0),0))</f>
        <v>0</v>
      </c>
      <c r="AK31" t="str">
        <f t="shared" si="16"/>
        <v>1900-1-0</v>
      </c>
      <c r="AL31" t="str">
        <f t="shared" si="17"/>
        <v>1900-1-0</v>
      </c>
      <c r="AM31" t="str">
        <f t="shared" si="18"/>
        <v>1900-1-0</v>
      </c>
      <c r="AN31" t="str">
        <f t="shared" si="19"/>
        <v>1900-1-0</v>
      </c>
    </row>
    <row r="32" spans="1:40" x14ac:dyDescent="0.3">
      <c r="A32" s="2">
        <f t="shared" si="20"/>
        <v>30</v>
      </c>
      <c r="B32">
        <f t="shared" si="21"/>
        <v>1</v>
      </c>
      <c r="C32" s="2">
        <f t="shared" si="0"/>
        <v>1</v>
      </c>
      <c r="D32" s="2">
        <f t="shared" si="1"/>
        <v>1</v>
      </c>
      <c r="E32" s="6" t="b">
        <f t="shared" si="2"/>
        <v>1</v>
      </c>
      <c r="F32" s="6">
        <f>IF(OR(B32=6,B32=7),0,IF(NOT(E32),0,IF(A32&lt;=$A$1,HLOOKUP(B32,Ouderschapsverlof!$S$28:$W$30,3,FALSE),0)))</f>
        <v>0</v>
      </c>
      <c r="G32" s="6">
        <f>IF(OR(B32=6,B32=7),0,IF(NOT(E32),IF(A32&lt;=$A$1,HLOOKUP(B32,Ouderschapsverlof!$S$28:$W$30,3,FALSE),0),0))</f>
        <v>0</v>
      </c>
      <c r="H32" s="7">
        <f t="shared" si="3"/>
        <v>0</v>
      </c>
      <c r="I32" s="2">
        <f>IF($D$1=1,SMALL(Vakantie!$C$4:$C$63,31),IF($D$1=2,SMALL(Vakantie!$H$4:$H$63,31),SMALL(Vakantie!$M$4:$M$63,31)))</f>
        <v>45773</v>
      </c>
      <c r="J32" s="2">
        <f>IF($D$1=1,VLOOKUP(I32,Vakantie!$C$4:$D$63,2,FALSE),IF($D$1=2,VLOOKUP(I32,Vakantie!$H$4:$I$63,2,FALSE),VLOOKUP(I32,Vakantie!$M$4:$N$63,2,FALSE)))</f>
        <v>45781</v>
      </c>
      <c r="L32" s="2">
        <f t="shared" si="22"/>
        <v>30</v>
      </c>
      <c r="M32">
        <f t="shared" si="4"/>
        <v>1</v>
      </c>
      <c r="N32" s="2">
        <f t="shared" si="5"/>
        <v>1</v>
      </c>
      <c r="O32" s="2">
        <f t="shared" si="6"/>
        <v>1</v>
      </c>
      <c r="P32" s="6" t="b">
        <f t="shared" si="7"/>
        <v>1</v>
      </c>
      <c r="Q32" s="6">
        <f>IF(OR(M32=6,M32=7),0,IF(NOT(P32),0,IF(L32&lt;=$L$1,HLOOKUP(M32,Ouderschapsverlof!$S$40:$W$42,3,FALSE),0)))</f>
        <v>0</v>
      </c>
      <c r="R32" s="6">
        <f>IF(OR(M32=6,M32=7),0,IF(NOT(P32),IF(L32&lt;=$L$1,HLOOKUP(M32,Ouderschapsverlof!$S$40:$W$42,3,FALSE),0),0))</f>
        <v>0</v>
      </c>
      <c r="T32" s="2">
        <f t="shared" si="23"/>
        <v>30</v>
      </c>
      <c r="U32">
        <f t="shared" si="8"/>
        <v>1</v>
      </c>
      <c r="V32" s="2">
        <f t="shared" si="9"/>
        <v>1</v>
      </c>
      <c r="W32" s="2">
        <f t="shared" si="10"/>
        <v>1</v>
      </c>
      <c r="X32" s="6" t="b">
        <f t="shared" si="11"/>
        <v>1</v>
      </c>
      <c r="Y32" s="6">
        <f>IF(OR(U32=6,U32=7),0,IF(NOT(X32),0,IF(T32&lt;=$T$1,HLOOKUP(U32,Ouderschapsverlof!$S$55:$W$57,3,FALSE),0)))</f>
        <v>0</v>
      </c>
      <c r="Z32" s="6">
        <f>IF(OR(U32=6,U32=7),0,IF(NOT(X32),IF(T32&lt;=$T$1,HLOOKUP(U32,Ouderschapsverlof!$S$55:$W$57,3,FALSE),0),0))</f>
        <v>0</v>
      </c>
      <c r="AB32" s="2">
        <f t="shared" si="24"/>
        <v>30</v>
      </c>
      <c r="AC32">
        <f t="shared" si="12"/>
        <v>1</v>
      </c>
      <c r="AD32" s="2">
        <f t="shared" si="13"/>
        <v>1</v>
      </c>
      <c r="AE32" s="2">
        <f t="shared" si="14"/>
        <v>1</v>
      </c>
      <c r="AF32" s="6" t="b">
        <f t="shared" si="15"/>
        <v>1</v>
      </c>
      <c r="AG32" s="6">
        <f>IF(OR(AC32=6,AC32=7),0,IF(NOT(AF32),0,IF(AB32&lt;=$AB$1,HLOOKUP(AC32,Ouderschapsverlof!$S$67:$W$69,3,FALSE),0)))</f>
        <v>0</v>
      </c>
      <c r="AH32" s="6">
        <f>IF(OR(AC32=6,AC32=7),0,IF(NOT(AF32),IF(AB32&lt;=$AB$1,HLOOKUP(AC32,Ouderschapsverlof!$S$67:$W$69,3,FALSE),0),0))</f>
        <v>0</v>
      </c>
      <c r="AK32" t="str">
        <f t="shared" si="16"/>
        <v>1900-1-0</v>
      </c>
      <c r="AL32" t="str">
        <f t="shared" si="17"/>
        <v>1900-1-0</v>
      </c>
      <c r="AM32" t="str">
        <f t="shared" si="18"/>
        <v>1900-1-0</v>
      </c>
      <c r="AN32" t="str">
        <f t="shared" si="19"/>
        <v>1900-1-0</v>
      </c>
    </row>
    <row r="33" spans="1:40" x14ac:dyDescent="0.3">
      <c r="A33" s="2">
        <f t="shared" si="20"/>
        <v>31</v>
      </c>
      <c r="B33">
        <f t="shared" si="21"/>
        <v>2</v>
      </c>
      <c r="C33" s="2">
        <f t="shared" si="0"/>
        <v>1</v>
      </c>
      <c r="D33" s="2">
        <f t="shared" si="1"/>
        <v>1</v>
      </c>
      <c r="E33" s="6" t="b">
        <f t="shared" si="2"/>
        <v>1</v>
      </c>
      <c r="F33" s="6">
        <f>IF(OR(B33=6,B33=7),0,IF(NOT(E33),0,IF(A33&lt;=$A$1,HLOOKUP(B33,Ouderschapsverlof!$S$28:$W$30,3,FALSE),0)))</f>
        <v>0</v>
      </c>
      <c r="G33" s="6">
        <f>IF(OR(B33=6,B33=7),0,IF(NOT(E33),IF(A33&lt;=$A$1,HLOOKUP(B33,Ouderschapsverlof!$S$28:$W$30,3,FALSE),0),0))</f>
        <v>0</v>
      </c>
      <c r="H33" s="7">
        <f t="shared" si="3"/>
        <v>0</v>
      </c>
      <c r="I33" s="2">
        <f>IF($D$1=1,SMALL(Vakantie!$C$4:$C$63,32),IF($D$1=2,SMALL(Vakantie!$H$4:$H$63,32),SMALL(Vakantie!$M$4:$M$63,32)))</f>
        <v>45773</v>
      </c>
      <c r="J33" s="2">
        <f>IF($D$1=1,VLOOKUP(I33,Vakantie!$C$4:$D$63,2,FALSE),IF($D$1=2,VLOOKUP(I33,Vakantie!$H$4:$I$63,2,FALSE),VLOOKUP(I33,Vakantie!$M$4:$N$63,2,FALSE)))</f>
        <v>45781</v>
      </c>
      <c r="L33" s="2">
        <f t="shared" si="22"/>
        <v>31</v>
      </c>
      <c r="M33">
        <f t="shared" si="4"/>
        <v>2</v>
      </c>
      <c r="N33" s="2">
        <f t="shared" si="5"/>
        <v>1</v>
      </c>
      <c r="O33" s="2">
        <f t="shared" si="6"/>
        <v>1</v>
      </c>
      <c r="P33" s="6" t="b">
        <f t="shared" si="7"/>
        <v>1</v>
      </c>
      <c r="Q33" s="6">
        <f>IF(OR(M33=6,M33=7),0,IF(NOT(P33),0,IF(L33&lt;=$L$1,HLOOKUP(M33,Ouderschapsverlof!$S$40:$W$42,3,FALSE),0)))</f>
        <v>0</v>
      </c>
      <c r="R33" s="6">
        <f>IF(OR(M33=6,M33=7),0,IF(NOT(P33),IF(L33&lt;=$L$1,HLOOKUP(M33,Ouderschapsverlof!$S$40:$W$42,3,FALSE),0),0))</f>
        <v>0</v>
      </c>
      <c r="T33" s="2">
        <f t="shared" si="23"/>
        <v>31</v>
      </c>
      <c r="U33">
        <f t="shared" si="8"/>
        <v>2</v>
      </c>
      <c r="V33" s="2">
        <f t="shared" si="9"/>
        <v>1</v>
      </c>
      <c r="W33" s="2">
        <f t="shared" si="10"/>
        <v>1</v>
      </c>
      <c r="X33" s="6" t="b">
        <f t="shared" si="11"/>
        <v>1</v>
      </c>
      <c r="Y33" s="6">
        <f>IF(OR(U33=6,U33=7),0,IF(NOT(X33),0,IF(T33&lt;=$T$1,HLOOKUP(U33,Ouderschapsverlof!$S$55:$W$57,3,FALSE),0)))</f>
        <v>0</v>
      </c>
      <c r="Z33" s="6">
        <f>IF(OR(U33=6,U33=7),0,IF(NOT(X33),IF(T33&lt;=$T$1,HLOOKUP(U33,Ouderschapsverlof!$S$55:$W$57,3,FALSE),0),0))</f>
        <v>0</v>
      </c>
      <c r="AB33" s="2">
        <f t="shared" si="24"/>
        <v>31</v>
      </c>
      <c r="AC33">
        <f t="shared" si="12"/>
        <v>2</v>
      </c>
      <c r="AD33" s="2">
        <f t="shared" si="13"/>
        <v>1</v>
      </c>
      <c r="AE33" s="2">
        <f t="shared" si="14"/>
        <v>1</v>
      </c>
      <c r="AF33" s="6" t="b">
        <f t="shared" si="15"/>
        <v>1</v>
      </c>
      <c r="AG33" s="6">
        <f>IF(OR(AC33=6,AC33=7),0,IF(NOT(AF33),0,IF(AB33&lt;=$AB$1,HLOOKUP(AC33,Ouderschapsverlof!$S$67:$W$69,3,FALSE),0)))</f>
        <v>0</v>
      </c>
      <c r="AH33" s="6">
        <f>IF(OR(AC33=6,AC33=7),0,IF(NOT(AF33),IF(AB33&lt;=$AB$1,HLOOKUP(AC33,Ouderschapsverlof!$S$67:$W$69,3,FALSE),0),0))</f>
        <v>0</v>
      </c>
      <c r="AK33" t="str">
        <f t="shared" si="16"/>
        <v>1900-1-0</v>
      </c>
      <c r="AL33" t="str">
        <f t="shared" si="17"/>
        <v>1900-1-0</v>
      </c>
      <c r="AM33" t="str">
        <f t="shared" si="18"/>
        <v>1900-1-0</v>
      </c>
      <c r="AN33" t="str">
        <f t="shared" si="19"/>
        <v>1900-1-0</v>
      </c>
    </row>
    <row r="34" spans="1:40" x14ac:dyDescent="0.3">
      <c r="A34" s="2">
        <f t="shared" si="20"/>
        <v>32</v>
      </c>
      <c r="B34">
        <f t="shared" si="21"/>
        <v>3</v>
      </c>
      <c r="C34" s="2">
        <f t="shared" si="0"/>
        <v>1</v>
      </c>
      <c r="D34" s="2">
        <f t="shared" si="1"/>
        <v>1</v>
      </c>
      <c r="E34" s="6" t="b">
        <f t="shared" si="2"/>
        <v>1</v>
      </c>
      <c r="F34" s="6">
        <f>IF(OR(B34=6,B34=7),0,IF(NOT(E34),0,IF(A34&lt;=$A$1,HLOOKUP(B34,Ouderschapsverlof!$S$28:$W$30,3,FALSE),0)))</f>
        <v>0</v>
      </c>
      <c r="G34" s="6">
        <f>IF(OR(B34=6,B34=7),0,IF(NOT(E34),IF(A34&lt;=$A$1,HLOOKUP(B34,Ouderschapsverlof!$S$28:$W$30,3,FALSE),0),0))</f>
        <v>0</v>
      </c>
      <c r="H34" s="7">
        <f t="shared" si="3"/>
        <v>0</v>
      </c>
      <c r="I34" s="2">
        <f>IF($D$1=1,SMALL(Vakantie!$C$4:$C$63,33),IF($D$1=2,SMALL(Vakantie!$H$4:$H$63,33),SMALL(Vakantie!$M$4:$M$63,33)))</f>
        <v>45782</v>
      </c>
      <c r="J34" s="2">
        <f>IF($D$1=1,VLOOKUP(I34,Vakantie!$C$4:$D$63,2,FALSE),IF($D$1=2,VLOOKUP(I34,Vakantie!$H$4:$I$63,2,FALSE),VLOOKUP(I34,Vakantie!$M$4:$N$63,2,FALSE)))</f>
        <v>45782</v>
      </c>
      <c r="L34" s="2">
        <f t="shared" si="22"/>
        <v>32</v>
      </c>
      <c r="M34">
        <f t="shared" si="4"/>
        <v>3</v>
      </c>
      <c r="N34" s="2">
        <f t="shared" si="5"/>
        <v>1</v>
      </c>
      <c r="O34" s="2">
        <f t="shared" si="6"/>
        <v>1</v>
      </c>
      <c r="P34" s="6" t="b">
        <f t="shared" si="7"/>
        <v>1</v>
      </c>
      <c r="Q34" s="6">
        <f>IF(OR(M34=6,M34=7),0,IF(NOT(P34),0,IF(L34&lt;=$L$1,HLOOKUP(M34,Ouderschapsverlof!$S$40:$W$42,3,FALSE),0)))</f>
        <v>0</v>
      </c>
      <c r="R34" s="6">
        <f>IF(OR(M34=6,M34=7),0,IF(NOT(P34),IF(L34&lt;=$L$1,HLOOKUP(M34,Ouderschapsverlof!$S$40:$W$42,3,FALSE),0),0))</f>
        <v>0</v>
      </c>
      <c r="T34" s="2">
        <f t="shared" si="23"/>
        <v>32</v>
      </c>
      <c r="U34">
        <f t="shared" si="8"/>
        <v>3</v>
      </c>
      <c r="V34" s="2">
        <f t="shared" si="9"/>
        <v>1</v>
      </c>
      <c r="W34" s="2">
        <f t="shared" si="10"/>
        <v>1</v>
      </c>
      <c r="X34" s="6" t="b">
        <f t="shared" si="11"/>
        <v>1</v>
      </c>
      <c r="Y34" s="6">
        <f>IF(OR(U34=6,U34=7),0,IF(NOT(X34),0,IF(T34&lt;=$T$1,HLOOKUP(U34,Ouderschapsverlof!$S$55:$W$57,3,FALSE),0)))</f>
        <v>0</v>
      </c>
      <c r="Z34" s="6">
        <f>IF(OR(U34=6,U34=7),0,IF(NOT(X34),IF(T34&lt;=$T$1,HLOOKUP(U34,Ouderschapsverlof!$S$55:$W$57,3,FALSE),0),0))</f>
        <v>0</v>
      </c>
      <c r="AB34" s="2">
        <f t="shared" si="24"/>
        <v>32</v>
      </c>
      <c r="AC34">
        <f t="shared" si="12"/>
        <v>3</v>
      </c>
      <c r="AD34" s="2">
        <f t="shared" si="13"/>
        <v>1</v>
      </c>
      <c r="AE34" s="2">
        <f t="shared" si="14"/>
        <v>1</v>
      </c>
      <c r="AF34" s="6" t="b">
        <f t="shared" si="15"/>
        <v>1</v>
      </c>
      <c r="AG34" s="6">
        <f>IF(OR(AC34=6,AC34=7),0,IF(NOT(AF34),0,IF(AB34&lt;=$AB$1,HLOOKUP(AC34,Ouderschapsverlof!$S$67:$W$69,3,FALSE),0)))</f>
        <v>0</v>
      </c>
      <c r="AH34" s="6">
        <f>IF(OR(AC34=6,AC34=7),0,IF(NOT(AF34),IF(AB34&lt;=$AB$1,HLOOKUP(AC34,Ouderschapsverlof!$S$67:$W$69,3,FALSE),0),0))</f>
        <v>0</v>
      </c>
      <c r="AK34" t="str">
        <f t="shared" si="16"/>
        <v>1900-2-0</v>
      </c>
      <c r="AL34" t="str">
        <f t="shared" si="17"/>
        <v>1900-2-0</v>
      </c>
      <c r="AM34" t="str">
        <f t="shared" si="18"/>
        <v>1900-2-0</v>
      </c>
      <c r="AN34" t="str">
        <f t="shared" si="19"/>
        <v>1900-2-0</v>
      </c>
    </row>
    <row r="35" spans="1:40" x14ac:dyDescent="0.3">
      <c r="A35" s="2">
        <f t="shared" si="20"/>
        <v>33</v>
      </c>
      <c r="B35">
        <f t="shared" si="21"/>
        <v>4</v>
      </c>
      <c r="C35" s="2">
        <f t="shared" si="0"/>
        <v>1</v>
      </c>
      <c r="D35" s="2">
        <f t="shared" si="1"/>
        <v>1</v>
      </c>
      <c r="E35" s="6" t="b">
        <f t="shared" si="2"/>
        <v>1</v>
      </c>
      <c r="F35" s="6">
        <f>IF(OR(B35=6,B35=7),0,IF(NOT(E35),0,IF(A35&lt;=$A$1,HLOOKUP(B35,Ouderschapsverlof!$S$28:$W$30,3,FALSE),0)))</f>
        <v>0</v>
      </c>
      <c r="G35" s="6">
        <f>IF(OR(B35=6,B35=7),0,IF(NOT(E35),IF(A35&lt;=$A$1,HLOOKUP(B35,Ouderschapsverlof!$S$28:$W$30,3,FALSE),0),0))</f>
        <v>0</v>
      </c>
      <c r="H35" s="7">
        <f t="shared" si="3"/>
        <v>0</v>
      </c>
      <c r="I35" s="2">
        <f>IF($D$1=1,SMALL(Vakantie!$C$4:$C$63,34),IF($D$1=2,SMALL(Vakantie!$H$4:$H$63,34),SMALL(Vakantie!$M$4:$M$63,34)))</f>
        <v>45806</v>
      </c>
      <c r="J35" s="2">
        <f>IF($D$1=1,VLOOKUP(I35,Vakantie!$C$4:$D$63,2,FALSE),IF($D$1=2,VLOOKUP(I35,Vakantie!$H$4:$I$63,2,FALSE),VLOOKUP(I35,Vakantie!$M$4:$N$63,2,FALSE)))</f>
        <v>45806</v>
      </c>
      <c r="L35" s="2">
        <f t="shared" si="22"/>
        <v>33</v>
      </c>
      <c r="M35">
        <f t="shared" si="4"/>
        <v>4</v>
      </c>
      <c r="N35" s="2">
        <f t="shared" si="5"/>
        <v>1</v>
      </c>
      <c r="O35" s="2">
        <f t="shared" si="6"/>
        <v>1</v>
      </c>
      <c r="P35" s="6" t="b">
        <f t="shared" si="7"/>
        <v>1</v>
      </c>
      <c r="Q35" s="6">
        <f>IF(OR(M35=6,M35=7),0,IF(NOT(P35),0,IF(L35&lt;=$L$1,HLOOKUP(M35,Ouderschapsverlof!$S$40:$W$42,3,FALSE),0)))</f>
        <v>0</v>
      </c>
      <c r="R35" s="6">
        <f>IF(OR(M35=6,M35=7),0,IF(NOT(P35),IF(L35&lt;=$L$1,HLOOKUP(M35,Ouderschapsverlof!$S$40:$W$42,3,FALSE),0),0))</f>
        <v>0</v>
      </c>
      <c r="T35" s="2">
        <f t="shared" si="23"/>
        <v>33</v>
      </c>
      <c r="U35">
        <f t="shared" si="8"/>
        <v>4</v>
      </c>
      <c r="V35" s="2">
        <f t="shared" si="9"/>
        <v>1</v>
      </c>
      <c r="W35" s="2">
        <f t="shared" si="10"/>
        <v>1</v>
      </c>
      <c r="X35" s="6" t="b">
        <f t="shared" si="11"/>
        <v>1</v>
      </c>
      <c r="Y35" s="6">
        <f>IF(OR(U35=6,U35=7),0,IF(NOT(X35),0,IF(T35&lt;=$T$1,HLOOKUP(U35,Ouderschapsverlof!$S$55:$W$57,3,FALSE),0)))</f>
        <v>0</v>
      </c>
      <c r="Z35" s="6">
        <f>IF(OR(U35=6,U35=7),0,IF(NOT(X35),IF(T35&lt;=$T$1,HLOOKUP(U35,Ouderschapsverlof!$S$55:$W$57,3,FALSE),0),0))</f>
        <v>0</v>
      </c>
      <c r="AB35" s="2">
        <f t="shared" si="24"/>
        <v>33</v>
      </c>
      <c r="AC35">
        <f t="shared" si="12"/>
        <v>4</v>
      </c>
      <c r="AD35" s="2">
        <f t="shared" si="13"/>
        <v>1</v>
      </c>
      <c r="AE35" s="2">
        <f t="shared" si="14"/>
        <v>1</v>
      </c>
      <c r="AF35" s="6" t="b">
        <f t="shared" si="15"/>
        <v>1</v>
      </c>
      <c r="AG35" s="6">
        <f>IF(OR(AC35=6,AC35=7),0,IF(NOT(AF35),0,IF(AB35&lt;=$AB$1,HLOOKUP(AC35,Ouderschapsverlof!$S$67:$W$69,3,FALSE),0)))</f>
        <v>0</v>
      </c>
      <c r="AH35" s="6">
        <f>IF(OR(AC35=6,AC35=7),0,IF(NOT(AF35),IF(AB35&lt;=$AB$1,HLOOKUP(AC35,Ouderschapsverlof!$S$67:$W$69,3,FALSE),0),0))</f>
        <v>0</v>
      </c>
      <c r="AK35" t="str">
        <f t="shared" si="16"/>
        <v>1900-2-0</v>
      </c>
      <c r="AL35" t="str">
        <f t="shared" si="17"/>
        <v>1900-2-0</v>
      </c>
      <c r="AM35" t="str">
        <f t="shared" si="18"/>
        <v>1900-2-0</v>
      </c>
      <c r="AN35" t="str">
        <f t="shared" si="19"/>
        <v>1900-2-0</v>
      </c>
    </row>
    <row r="36" spans="1:40" x14ac:dyDescent="0.3">
      <c r="A36" s="2">
        <f t="shared" si="20"/>
        <v>34</v>
      </c>
      <c r="B36">
        <f t="shared" si="21"/>
        <v>5</v>
      </c>
      <c r="C36" s="2">
        <f t="shared" si="0"/>
        <v>1</v>
      </c>
      <c r="D36" s="2">
        <f t="shared" si="1"/>
        <v>1</v>
      </c>
      <c r="E36" s="6" t="b">
        <f t="shared" si="2"/>
        <v>1</v>
      </c>
      <c r="F36" s="6">
        <f>IF(OR(B36=6,B36=7),0,IF(NOT(E36),0,IF(A36&lt;=$A$1,HLOOKUP(B36,Ouderschapsverlof!$S$28:$W$30,3,FALSE),0)))</f>
        <v>0</v>
      </c>
      <c r="G36" s="6">
        <f>IF(OR(B36=6,B36=7),0,IF(NOT(E36),IF(A36&lt;=$A$1,HLOOKUP(B36,Ouderschapsverlof!$S$28:$W$30,3,FALSE),0),0))</f>
        <v>0</v>
      </c>
      <c r="H36" s="7">
        <f t="shared" si="3"/>
        <v>0</v>
      </c>
      <c r="I36" s="2">
        <f>IF($D$1=1,SMALL(Vakantie!$C$4:$C$63,35),IF($D$1=2,SMALL(Vakantie!$H$4:$H$63,35),SMALL(Vakantie!$M$4:$M$63,35)))</f>
        <v>45817</v>
      </c>
      <c r="J36" s="2">
        <f>IF($D$1=1,VLOOKUP(I36,Vakantie!$C$4:$D$63,2,FALSE),IF($D$1=2,VLOOKUP(I36,Vakantie!$H$4:$I$63,2,FALSE),VLOOKUP(I36,Vakantie!$M$4:$N$63,2,FALSE)))</f>
        <v>45817</v>
      </c>
      <c r="L36" s="2">
        <f t="shared" si="22"/>
        <v>34</v>
      </c>
      <c r="M36">
        <f t="shared" si="4"/>
        <v>5</v>
      </c>
      <c r="N36" s="2">
        <f t="shared" si="5"/>
        <v>1</v>
      </c>
      <c r="O36" s="2">
        <f t="shared" si="6"/>
        <v>1</v>
      </c>
      <c r="P36" s="6" t="b">
        <f t="shared" si="7"/>
        <v>1</v>
      </c>
      <c r="Q36" s="6">
        <f>IF(OR(M36=6,M36=7),0,IF(NOT(P36),0,IF(L36&lt;=$L$1,HLOOKUP(M36,Ouderschapsverlof!$S$40:$W$42,3,FALSE),0)))</f>
        <v>0</v>
      </c>
      <c r="R36" s="6">
        <f>IF(OR(M36=6,M36=7),0,IF(NOT(P36),IF(L36&lt;=$L$1,HLOOKUP(M36,Ouderschapsverlof!$S$40:$W$42,3,FALSE),0),0))</f>
        <v>0</v>
      </c>
      <c r="T36" s="2">
        <f t="shared" si="23"/>
        <v>34</v>
      </c>
      <c r="U36">
        <f t="shared" si="8"/>
        <v>5</v>
      </c>
      <c r="V36" s="2">
        <f t="shared" si="9"/>
        <v>1</v>
      </c>
      <c r="W36" s="2">
        <f t="shared" si="10"/>
        <v>1</v>
      </c>
      <c r="X36" s="6" t="b">
        <f t="shared" si="11"/>
        <v>1</v>
      </c>
      <c r="Y36" s="6">
        <f>IF(OR(U36=6,U36=7),0,IF(NOT(X36),0,IF(T36&lt;=$T$1,HLOOKUP(U36,Ouderschapsverlof!$S$55:$W$57,3,FALSE),0)))</f>
        <v>0</v>
      </c>
      <c r="Z36" s="6">
        <f>IF(OR(U36=6,U36=7),0,IF(NOT(X36),IF(T36&lt;=$T$1,HLOOKUP(U36,Ouderschapsverlof!$S$55:$W$57,3,FALSE),0),0))</f>
        <v>0</v>
      </c>
      <c r="AB36" s="2">
        <f t="shared" si="24"/>
        <v>34</v>
      </c>
      <c r="AC36">
        <f t="shared" si="12"/>
        <v>5</v>
      </c>
      <c r="AD36" s="2">
        <f t="shared" si="13"/>
        <v>1</v>
      </c>
      <c r="AE36" s="2">
        <f t="shared" si="14"/>
        <v>1</v>
      </c>
      <c r="AF36" s="6" t="b">
        <f t="shared" si="15"/>
        <v>1</v>
      </c>
      <c r="AG36" s="6">
        <f>IF(OR(AC36=6,AC36=7),0,IF(NOT(AF36),0,IF(AB36&lt;=$AB$1,HLOOKUP(AC36,Ouderschapsverlof!$S$67:$W$69,3,FALSE),0)))</f>
        <v>0</v>
      </c>
      <c r="AH36" s="6">
        <f>IF(OR(AC36=6,AC36=7),0,IF(NOT(AF36),IF(AB36&lt;=$AB$1,HLOOKUP(AC36,Ouderschapsverlof!$S$67:$W$69,3,FALSE),0),0))</f>
        <v>0</v>
      </c>
      <c r="AK36" t="str">
        <f t="shared" si="16"/>
        <v>1900-2-0</v>
      </c>
      <c r="AL36" t="str">
        <f t="shared" si="17"/>
        <v>1900-2-0</v>
      </c>
      <c r="AM36" t="str">
        <f t="shared" si="18"/>
        <v>1900-2-0</v>
      </c>
      <c r="AN36" t="str">
        <f t="shared" si="19"/>
        <v>1900-2-0</v>
      </c>
    </row>
    <row r="37" spans="1:40" x14ac:dyDescent="0.3">
      <c r="A37" s="2">
        <f t="shared" si="20"/>
        <v>35</v>
      </c>
      <c r="B37">
        <f t="shared" si="21"/>
        <v>6</v>
      </c>
      <c r="C37" s="2">
        <f t="shared" si="0"/>
        <v>1</v>
      </c>
      <c r="D37" s="2">
        <f t="shared" si="1"/>
        <v>1</v>
      </c>
      <c r="E37" s="6" t="b">
        <f t="shared" si="2"/>
        <v>1</v>
      </c>
      <c r="F37" s="6">
        <f>IF(OR(B37=6,B37=7),0,IF(NOT(E37),0,IF(A37&lt;=$A$1,HLOOKUP(B37,Ouderschapsverlof!$S$28:$W$30,3,FALSE),0)))</f>
        <v>0</v>
      </c>
      <c r="G37" s="6">
        <f>IF(OR(B37=6,B37=7),0,IF(NOT(E37),IF(A37&lt;=$A$1,HLOOKUP(B37,Ouderschapsverlof!$S$28:$W$30,3,FALSE),0),0))</f>
        <v>0</v>
      </c>
      <c r="H37" s="7">
        <f t="shared" si="3"/>
        <v>0</v>
      </c>
      <c r="I37" s="2">
        <f>IF($D$1=1,SMALL(Vakantie!$C$4:$C$63,36),IF($D$1=2,SMALL(Vakantie!$H$4:$H$63,36),SMALL(Vakantie!$M$4:$M$63,36)))</f>
        <v>45850</v>
      </c>
      <c r="J37" s="2">
        <f>IF($D$1=1,VLOOKUP(I37,Vakantie!$C$4:$D$63,2,FALSE),IF($D$1=2,VLOOKUP(I37,Vakantie!$H$4:$I$63,2,FALSE),VLOOKUP(I37,Vakantie!$M$4:$N$63,2,FALSE)))</f>
        <v>45893</v>
      </c>
      <c r="L37" s="2">
        <f t="shared" si="22"/>
        <v>35</v>
      </c>
      <c r="M37">
        <f t="shared" si="4"/>
        <v>6</v>
      </c>
      <c r="N37" s="2">
        <f t="shared" si="5"/>
        <v>1</v>
      </c>
      <c r="O37" s="2">
        <f t="shared" si="6"/>
        <v>1</v>
      </c>
      <c r="P37" s="6" t="b">
        <f t="shared" si="7"/>
        <v>1</v>
      </c>
      <c r="Q37" s="6">
        <f>IF(OR(M37=6,M37=7),0,IF(NOT(P37),0,IF(L37&lt;=$L$1,HLOOKUP(M37,Ouderschapsverlof!$S$40:$W$42,3,FALSE),0)))</f>
        <v>0</v>
      </c>
      <c r="R37" s="6">
        <f>IF(OR(M37=6,M37=7),0,IF(NOT(P37),IF(L37&lt;=$L$1,HLOOKUP(M37,Ouderschapsverlof!$S$40:$W$42,3,FALSE),0),0))</f>
        <v>0</v>
      </c>
      <c r="T37" s="2">
        <f t="shared" si="23"/>
        <v>35</v>
      </c>
      <c r="U37">
        <f t="shared" si="8"/>
        <v>6</v>
      </c>
      <c r="V37" s="2">
        <f t="shared" si="9"/>
        <v>1</v>
      </c>
      <c r="W37" s="2">
        <f t="shared" si="10"/>
        <v>1</v>
      </c>
      <c r="X37" s="6" t="b">
        <f t="shared" si="11"/>
        <v>1</v>
      </c>
      <c r="Y37" s="6">
        <f>IF(OR(U37=6,U37=7),0,IF(NOT(X37),0,IF(T37&lt;=$T$1,HLOOKUP(U37,Ouderschapsverlof!$S$55:$W$57,3,FALSE),0)))</f>
        <v>0</v>
      </c>
      <c r="Z37" s="6">
        <f>IF(OR(U37=6,U37=7),0,IF(NOT(X37),IF(T37&lt;=$T$1,HLOOKUP(U37,Ouderschapsverlof!$S$55:$W$57,3,FALSE),0),0))</f>
        <v>0</v>
      </c>
      <c r="AB37" s="2">
        <f t="shared" si="24"/>
        <v>35</v>
      </c>
      <c r="AC37">
        <f t="shared" si="12"/>
        <v>6</v>
      </c>
      <c r="AD37" s="2">
        <f t="shared" si="13"/>
        <v>1</v>
      </c>
      <c r="AE37" s="2">
        <f t="shared" si="14"/>
        <v>1</v>
      </c>
      <c r="AF37" s="6" t="b">
        <f t="shared" si="15"/>
        <v>1</v>
      </c>
      <c r="AG37" s="6">
        <f>IF(OR(AC37=6,AC37=7),0,IF(NOT(AF37),0,IF(AB37&lt;=$AB$1,HLOOKUP(AC37,Ouderschapsverlof!$S$67:$W$69,3,FALSE),0)))</f>
        <v>0</v>
      </c>
      <c r="AH37" s="6">
        <f>IF(OR(AC37=6,AC37=7),0,IF(NOT(AF37),IF(AB37&lt;=$AB$1,HLOOKUP(AC37,Ouderschapsverlof!$S$67:$W$69,3,FALSE),0),0))</f>
        <v>0</v>
      </c>
      <c r="AK37" t="str">
        <f t="shared" si="16"/>
        <v>1900-2-0</v>
      </c>
      <c r="AL37" t="str">
        <f t="shared" si="17"/>
        <v>1900-2-0</v>
      </c>
      <c r="AM37" t="str">
        <f t="shared" si="18"/>
        <v>1900-2-0</v>
      </c>
      <c r="AN37" t="str">
        <f t="shared" si="19"/>
        <v>1900-2-0</v>
      </c>
    </row>
    <row r="38" spans="1:40" x14ac:dyDescent="0.3">
      <c r="A38" s="2">
        <f t="shared" si="20"/>
        <v>36</v>
      </c>
      <c r="B38">
        <f t="shared" si="21"/>
        <v>7</v>
      </c>
      <c r="C38" s="2">
        <f t="shared" si="0"/>
        <v>1</v>
      </c>
      <c r="D38" s="2">
        <f t="shared" si="1"/>
        <v>1</v>
      </c>
      <c r="E38" s="6" t="b">
        <f t="shared" si="2"/>
        <v>1</v>
      </c>
      <c r="F38" s="6">
        <f>IF(OR(B38=6,B38=7),0,IF(NOT(E38),0,IF(A38&lt;=$A$1,HLOOKUP(B38,Ouderschapsverlof!$S$28:$W$30,3,FALSE),0)))</f>
        <v>0</v>
      </c>
      <c r="G38" s="6">
        <f>IF(OR(B38=6,B38=7),0,IF(NOT(E38),IF(A38&lt;=$A$1,HLOOKUP(B38,Ouderschapsverlof!$S$28:$W$30,3,FALSE),0),0))</f>
        <v>0</v>
      </c>
      <c r="H38" s="7">
        <f t="shared" si="3"/>
        <v>0</v>
      </c>
      <c r="I38" s="2">
        <f>IF($D$1=1,SMALL(Vakantie!$C$4:$C$63,37),IF($D$1=2,SMALL(Vakantie!$H$4:$H$63,37),SMALL(Vakantie!$M$4:$M$63,37)))</f>
        <v>45948</v>
      </c>
      <c r="J38" s="2">
        <f>IF($D$1=1,VLOOKUP(I38,Vakantie!$C$4:$D$63,2,FALSE),IF($D$1=2,VLOOKUP(I38,Vakantie!$H$4:$I$63,2,FALSE),VLOOKUP(I38,Vakantie!$M$4:$N$63,2,FALSE)))</f>
        <v>45956</v>
      </c>
      <c r="L38" s="2">
        <f t="shared" si="22"/>
        <v>36</v>
      </c>
      <c r="M38">
        <f t="shared" si="4"/>
        <v>7</v>
      </c>
      <c r="N38" s="2">
        <f t="shared" si="5"/>
        <v>1</v>
      </c>
      <c r="O38" s="2">
        <f t="shared" si="6"/>
        <v>1</v>
      </c>
      <c r="P38" s="6" t="b">
        <f t="shared" si="7"/>
        <v>1</v>
      </c>
      <c r="Q38" s="6">
        <f>IF(OR(M38=6,M38=7),0,IF(NOT(P38),0,IF(L38&lt;=$L$1,HLOOKUP(M38,Ouderschapsverlof!$S$40:$W$42,3,FALSE),0)))</f>
        <v>0</v>
      </c>
      <c r="R38" s="6">
        <f>IF(OR(M38=6,M38=7),0,IF(NOT(P38),IF(L38&lt;=$L$1,HLOOKUP(M38,Ouderschapsverlof!$S$40:$W$42,3,FALSE),0),0))</f>
        <v>0</v>
      </c>
      <c r="T38" s="2">
        <f t="shared" si="23"/>
        <v>36</v>
      </c>
      <c r="U38">
        <f t="shared" si="8"/>
        <v>7</v>
      </c>
      <c r="V38" s="2">
        <f t="shared" si="9"/>
        <v>1</v>
      </c>
      <c r="W38" s="2">
        <f t="shared" si="10"/>
        <v>1</v>
      </c>
      <c r="X38" s="6" t="b">
        <f t="shared" si="11"/>
        <v>1</v>
      </c>
      <c r="Y38" s="6">
        <f>IF(OR(U38=6,U38=7),0,IF(NOT(X38),0,IF(T38&lt;=$T$1,HLOOKUP(U38,Ouderschapsverlof!$S$55:$W$57,3,FALSE),0)))</f>
        <v>0</v>
      </c>
      <c r="Z38" s="6">
        <f>IF(OR(U38=6,U38=7),0,IF(NOT(X38),IF(T38&lt;=$T$1,HLOOKUP(U38,Ouderschapsverlof!$S$55:$W$57,3,FALSE),0),0))</f>
        <v>0</v>
      </c>
      <c r="AB38" s="2">
        <f t="shared" si="24"/>
        <v>36</v>
      </c>
      <c r="AC38">
        <f t="shared" si="12"/>
        <v>7</v>
      </c>
      <c r="AD38" s="2">
        <f t="shared" si="13"/>
        <v>1</v>
      </c>
      <c r="AE38" s="2">
        <f t="shared" si="14"/>
        <v>1</v>
      </c>
      <c r="AF38" s="6" t="b">
        <f t="shared" si="15"/>
        <v>1</v>
      </c>
      <c r="AG38" s="6">
        <f>IF(OR(AC38=6,AC38=7),0,IF(NOT(AF38),0,IF(AB38&lt;=$AB$1,HLOOKUP(AC38,Ouderschapsverlof!$S$67:$W$69,3,FALSE),0)))</f>
        <v>0</v>
      </c>
      <c r="AH38" s="6">
        <f>IF(OR(AC38=6,AC38=7),0,IF(NOT(AF38),IF(AB38&lt;=$AB$1,HLOOKUP(AC38,Ouderschapsverlof!$S$67:$W$69,3,FALSE),0),0))</f>
        <v>0</v>
      </c>
      <c r="AK38" t="str">
        <f t="shared" si="16"/>
        <v>1900-2-0</v>
      </c>
      <c r="AL38" t="str">
        <f t="shared" si="17"/>
        <v>1900-2-0</v>
      </c>
      <c r="AM38" t="str">
        <f t="shared" si="18"/>
        <v>1900-2-0</v>
      </c>
      <c r="AN38" t="str">
        <f t="shared" si="19"/>
        <v>1900-2-0</v>
      </c>
    </row>
    <row r="39" spans="1:40" x14ac:dyDescent="0.3">
      <c r="A39" s="2">
        <f t="shared" si="20"/>
        <v>37</v>
      </c>
      <c r="B39">
        <f t="shared" si="21"/>
        <v>1</v>
      </c>
      <c r="C39" s="2">
        <f t="shared" si="0"/>
        <v>1</v>
      </c>
      <c r="D39" s="2">
        <f t="shared" si="1"/>
        <v>1</v>
      </c>
      <c r="E39" s="6" t="b">
        <f t="shared" si="2"/>
        <v>1</v>
      </c>
      <c r="F39" s="6">
        <f>IF(OR(B39=6,B39=7),0,IF(NOT(E39),0,IF(A39&lt;=$A$1,HLOOKUP(B39,Ouderschapsverlof!$S$28:$W$30,3,FALSE),0)))</f>
        <v>0</v>
      </c>
      <c r="G39" s="6">
        <f>IF(OR(B39=6,B39=7),0,IF(NOT(E39),IF(A39&lt;=$A$1,HLOOKUP(B39,Ouderschapsverlof!$S$28:$W$30,3,FALSE),0),0))</f>
        <v>0</v>
      </c>
      <c r="H39" s="7">
        <f t="shared" si="3"/>
        <v>0</v>
      </c>
      <c r="I39" s="2">
        <f>IF($D$1=1,SMALL(Vakantie!$C$4:$C$63,38),IF($D$1=2,SMALL(Vakantie!$H$4:$H$63,38),SMALL(Vakantie!$M$4:$M$63,38)))</f>
        <v>46011</v>
      </c>
      <c r="J39" s="2">
        <f>IF($D$1=1,VLOOKUP(I39,Vakantie!$C$4:$D$63,2,FALSE),IF($D$1=2,VLOOKUP(I39,Vakantie!$H$4:$I$63,2,FALSE),VLOOKUP(I39,Vakantie!$M$4:$N$63,2,FALSE)))</f>
        <v>46026</v>
      </c>
      <c r="L39" s="2">
        <f t="shared" si="22"/>
        <v>37</v>
      </c>
      <c r="M39">
        <f t="shared" si="4"/>
        <v>1</v>
      </c>
      <c r="N39" s="2">
        <f t="shared" si="5"/>
        <v>1</v>
      </c>
      <c r="O39" s="2">
        <f t="shared" si="6"/>
        <v>1</v>
      </c>
      <c r="P39" s="6" t="b">
        <f t="shared" si="7"/>
        <v>1</v>
      </c>
      <c r="Q39" s="6">
        <f>IF(OR(M39=6,M39=7),0,IF(NOT(P39),0,IF(L39&lt;=$L$1,HLOOKUP(M39,Ouderschapsverlof!$S$40:$W$42,3,FALSE),0)))</f>
        <v>0</v>
      </c>
      <c r="R39" s="6">
        <f>IF(OR(M39=6,M39=7),0,IF(NOT(P39),IF(L39&lt;=$L$1,HLOOKUP(M39,Ouderschapsverlof!$S$40:$W$42,3,FALSE),0),0))</f>
        <v>0</v>
      </c>
      <c r="T39" s="2">
        <f t="shared" si="23"/>
        <v>37</v>
      </c>
      <c r="U39">
        <f t="shared" si="8"/>
        <v>1</v>
      </c>
      <c r="V39" s="2">
        <f t="shared" si="9"/>
        <v>1</v>
      </c>
      <c r="W39" s="2">
        <f t="shared" si="10"/>
        <v>1</v>
      </c>
      <c r="X39" s="6" t="b">
        <f t="shared" si="11"/>
        <v>1</v>
      </c>
      <c r="Y39" s="6">
        <f>IF(OR(U39=6,U39=7),0,IF(NOT(X39),0,IF(T39&lt;=$T$1,HLOOKUP(U39,Ouderschapsverlof!$S$55:$W$57,3,FALSE),0)))</f>
        <v>0</v>
      </c>
      <c r="Z39" s="6">
        <f>IF(OR(U39=6,U39=7),0,IF(NOT(X39),IF(T39&lt;=$T$1,HLOOKUP(U39,Ouderschapsverlof!$S$55:$W$57,3,FALSE),0),0))</f>
        <v>0</v>
      </c>
      <c r="AB39" s="2">
        <f t="shared" si="24"/>
        <v>37</v>
      </c>
      <c r="AC39">
        <f t="shared" si="12"/>
        <v>1</v>
      </c>
      <c r="AD39" s="2">
        <f t="shared" si="13"/>
        <v>1</v>
      </c>
      <c r="AE39" s="2">
        <f t="shared" si="14"/>
        <v>1</v>
      </c>
      <c r="AF39" s="6" t="b">
        <f t="shared" si="15"/>
        <v>1</v>
      </c>
      <c r="AG39" s="6">
        <f>IF(OR(AC39=6,AC39=7),0,IF(NOT(AF39),0,IF(AB39&lt;=$AB$1,HLOOKUP(AC39,Ouderschapsverlof!$S$67:$W$69,3,FALSE),0)))</f>
        <v>0</v>
      </c>
      <c r="AH39" s="6">
        <f>IF(OR(AC39=6,AC39=7),0,IF(NOT(AF39),IF(AB39&lt;=$AB$1,HLOOKUP(AC39,Ouderschapsverlof!$S$67:$W$69,3,FALSE),0),0))</f>
        <v>0</v>
      </c>
      <c r="AK39" t="str">
        <f t="shared" si="16"/>
        <v>1900-2-0</v>
      </c>
      <c r="AL39" t="str">
        <f t="shared" si="17"/>
        <v>1900-2-0</v>
      </c>
      <c r="AM39" t="str">
        <f t="shared" si="18"/>
        <v>1900-2-0</v>
      </c>
      <c r="AN39" t="str">
        <f t="shared" si="19"/>
        <v>1900-2-0</v>
      </c>
    </row>
    <row r="40" spans="1:40" x14ac:dyDescent="0.3">
      <c r="A40" s="2">
        <f t="shared" si="20"/>
        <v>38</v>
      </c>
      <c r="B40">
        <f t="shared" si="21"/>
        <v>2</v>
      </c>
      <c r="C40" s="2">
        <f t="shared" si="0"/>
        <v>1</v>
      </c>
      <c r="D40" s="2">
        <f t="shared" si="1"/>
        <v>1</v>
      </c>
      <c r="E40" s="6" t="b">
        <f t="shared" si="2"/>
        <v>1</v>
      </c>
      <c r="F40" s="6">
        <f>IF(OR(B40=6,B40=7),0,IF(NOT(E40),0,IF(A40&lt;=$A$1,HLOOKUP(B40,Ouderschapsverlof!$S$28:$W$30,3,FALSE),0)))</f>
        <v>0</v>
      </c>
      <c r="G40" s="6">
        <f>IF(OR(B40=6,B40=7),0,IF(NOT(E40),IF(A40&lt;=$A$1,HLOOKUP(B40,Ouderschapsverlof!$S$28:$W$30,3,FALSE),0),0))</f>
        <v>0</v>
      </c>
      <c r="H40" s="7">
        <f t="shared" si="3"/>
        <v>0</v>
      </c>
      <c r="I40" s="2">
        <f>IF($D$1=1,SMALL(Vakantie!$C$4:$C$63,39),IF($D$1=2,SMALL(Vakantie!$H$4:$H$63,39),SMALL(Vakantie!$M$4:$M$63,39)))</f>
        <v>46076</v>
      </c>
      <c r="J40" s="2">
        <f>IF($D$1=1,VLOOKUP(I40,Vakantie!$C$4:$D$63,2,FALSE),IF($D$1=2,VLOOKUP(I40,Vakantie!$H$4:$I$63,2,FALSE),VLOOKUP(I40,Vakantie!$M$4:$N$63,2,FALSE)))</f>
        <v>46082</v>
      </c>
      <c r="L40" s="2">
        <f t="shared" si="22"/>
        <v>38</v>
      </c>
      <c r="M40">
        <f t="shared" si="4"/>
        <v>2</v>
      </c>
      <c r="N40" s="2">
        <f t="shared" si="5"/>
        <v>1</v>
      </c>
      <c r="O40" s="2">
        <f t="shared" si="6"/>
        <v>1</v>
      </c>
      <c r="P40" s="6" t="b">
        <f t="shared" si="7"/>
        <v>1</v>
      </c>
      <c r="Q40" s="6">
        <f>IF(OR(M40=6,M40=7),0,IF(NOT(P40),0,IF(L40&lt;=$L$1,HLOOKUP(M40,Ouderschapsverlof!$S$40:$W$42,3,FALSE),0)))</f>
        <v>0</v>
      </c>
      <c r="R40" s="6">
        <f>IF(OR(M40=6,M40=7),0,IF(NOT(P40),IF(L40&lt;=$L$1,HLOOKUP(M40,Ouderschapsverlof!$S$40:$W$42,3,FALSE),0),0))</f>
        <v>0</v>
      </c>
      <c r="T40" s="2">
        <f t="shared" si="23"/>
        <v>38</v>
      </c>
      <c r="U40">
        <f t="shared" si="8"/>
        <v>2</v>
      </c>
      <c r="V40" s="2">
        <f t="shared" si="9"/>
        <v>1</v>
      </c>
      <c r="W40" s="2">
        <f t="shared" si="10"/>
        <v>1</v>
      </c>
      <c r="X40" s="6" t="b">
        <f t="shared" si="11"/>
        <v>1</v>
      </c>
      <c r="Y40" s="6">
        <f>IF(OR(U40=6,U40=7),0,IF(NOT(X40),0,IF(T40&lt;=$T$1,HLOOKUP(U40,Ouderschapsverlof!$S$55:$W$57,3,FALSE),0)))</f>
        <v>0</v>
      </c>
      <c r="Z40" s="6">
        <f>IF(OR(U40=6,U40=7),0,IF(NOT(X40),IF(T40&lt;=$T$1,HLOOKUP(U40,Ouderschapsverlof!$S$55:$W$57,3,FALSE),0),0))</f>
        <v>0</v>
      </c>
      <c r="AB40" s="2">
        <f t="shared" si="24"/>
        <v>38</v>
      </c>
      <c r="AC40">
        <f t="shared" si="12"/>
        <v>2</v>
      </c>
      <c r="AD40" s="2">
        <f t="shared" si="13"/>
        <v>1</v>
      </c>
      <c r="AE40" s="2">
        <f t="shared" si="14"/>
        <v>1</v>
      </c>
      <c r="AF40" s="6" t="b">
        <f t="shared" si="15"/>
        <v>1</v>
      </c>
      <c r="AG40" s="6">
        <f>IF(OR(AC40=6,AC40=7),0,IF(NOT(AF40),0,IF(AB40&lt;=$AB$1,HLOOKUP(AC40,Ouderschapsverlof!$S$67:$W$69,3,FALSE),0)))</f>
        <v>0</v>
      </c>
      <c r="AH40" s="6">
        <f>IF(OR(AC40=6,AC40=7),0,IF(NOT(AF40),IF(AB40&lt;=$AB$1,HLOOKUP(AC40,Ouderschapsverlof!$S$67:$W$69,3,FALSE),0),0))</f>
        <v>0</v>
      </c>
      <c r="AK40" t="str">
        <f t="shared" si="16"/>
        <v>1900-2-0</v>
      </c>
      <c r="AL40" t="str">
        <f t="shared" si="17"/>
        <v>1900-2-0</v>
      </c>
      <c r="AM40" t="str">
        <f t="shared" si="18"/>
        <v>1900-2-0</v>
      </c>
      <c r="AN40" t="str">
        <f t="shared" si="19"/>
        <v>1900-2-0</v>
      </c>
    </row>
    <row r="41" spans="1:40" x14ac:dyDescent="0.3">
      <c r="A41" s="2">
        <f t="shared" si="20"/>
        <v>39</v>
      </c>
      <c r="B41">
        <f t="shared" si="21"/>
        <v>3</v>
      </c>
      <c r="C41" s="2">
        <f t="shared" si="0"/>
        <v>1</v>
      </c>
      <c r="D41" s="2">
        <f t="shared" si="1"/>
        <v>1</v>
      </c>
      <c r="E41" s="6" t="b">
        <f t="shared" si="2"/>
        <v>1</v>
      </c>
      <c r="F41" s="6">
        <f>IF(OR(B41=6,B41=7),0,IF(NOT(E41),0,IF(A41&lt;=$A$1,HLOOKUP(B41,Ouderschapsverlof!$S$28:$W$30,3,FALSE),0)))</f>
        <v>0</v>
      </c>
      <c r="G41" s="6">
        <f>IF(OR(B41=6,B41=7),0,IF(NOT(E41),IF(A41&lt;=$A$1,HLOOKUP(B41,Ouderschapsverlof!$S$28:$W$30,3,FALSE),0),0))</f>
        <v>0</v>
      </c>
      <c r="H41" s="7">
        <f t="shared" si="3"/>
        <v>0</v>
      </c>
      <c r="I41" s="2">
        <f>IF($D$1=1,SMALL(Vakantie!$C$4:$C$63,40),IF($D$1=2,SMALL(Vakantie!$H$4:$H$63,40),SMALL(Vakantie!$M$4:$M$63,40)))</f>
        <v>46115</v>
      </c>
      <c r="J41" s="2">
        <f>IF($D$1=1,VLOOKUP(I41,Vakantie!$C$4:$D$63,2,FALSE),IF($D$1=2,VLOOKUP(I41,Vakantie!$H$4:$I$63,2,FALSE),VLOOKUP(I41,Vakantie!$M$4:$N$63,2,FALSE)))</f>
        <v>46115</v>
      </c>
      <c r="L41" s="2">
        <f t="shared" si="22"/>
        <v>39</v>
      </c>
      <c r="M41">
        <f t="shared" si="4"/>
        <v>3</v>
      </c>
      <c r="N41" s="2">
        <f t="shared" si="5"/>
        <v>1</v>
      </c>
      <c r="O41" s="2">
        <f t="shared" si="6"/>
        <v>1</v>
      </c>
      <c r="P41" s="6" t="b">
        <f t="shared" si="7"/>
        <v>1</v>
      </c>
      <c r="Q41" s="6">
        <f>IF(OR(M41=6,M41=7),0,IF(NOT(P41),0,IF(L41&lt;=$L$1,HLOOKUP(M41,Ouderschapsverlof!$S$40:$W$42,3,FALSE),0)))</f>
        <v>0</v>
      </c>
      <c r="R41" s="6">
        <f>IF(OR(M41=6,M41=7),0,IF(NOT(P41),IF(L41&lt;=$L$1,HLOOKUP(M41,Ouderschapsverlof!$S$40:$W$42,3,FALSE),0),0))</f>
        <v>0</v>
      </c>
      <c r="T41" s="2">
        <f t="shared" si="23"/>
        <v>39</v>
      </c>
      <c r="U41">
        <f t="shared" si="8"/>
        <v>3</v>
      </c>
      <c r="V41" s="2">
        <f t="shared" si="9"/>
        <v>1</v>
      </c>
      <c r="W41" s="2">
        <f t="shared" si="10"/>
        <v>1</v>
      </c>
      <c r="X41" s="6" t="b">
        <f t="shared" si="11"/>
        <v>1</v>
      </c>
      <c r="Y41" s="6">
        <f>IF(OR(U41=6,U41=7),0,IF(NOT(X41),0,IF(T41&lt;=$T$1,HLOOKUP(U41,Ouderschapsverlof!$S$55:$W$57,3,FALSE),0)))</f>
        <v>0</v>
      </c>
      <c r="Z41" s="6">
        <f>IF(OR(U41=6,U41=7),0,IF(NOT(X41),IF(T41&lt;=$T$1,HLOOKUP(U41,Ouderschapsverlof!$S$55:$W$57,3,FALSE),0),0))</f>
        <v>0</v>
      </c>
      <c r="AB41" s="2">
        <f t="shared" si="24"/>
        <v>39</v>
      </c>
      <c r="AC41">
        <f t="shared" si="12"/>
        <v>3</v>
      </c>
      <c r="AD41" s="2">
        <f t="shared" si="13"/>
        <v>1</v>
      </c>
      <c r="AE41" s="2">
        <f t="shared" si="14"/>
        <v>1</v>
      </c>
      <c r="AF41" s="6" t="b">
        <f t="shared" si="15"/>
        <v>1</v>
      </c>
      <c r="AG41" s="6">
        <f>IF(OR(AC41=6,AC41=7),0,IF(NOT(AF41),0,IF(AB41&lt;=$AB$1,HLOOKUP(AC41,Ouderschapsverlof!$S$67:$W$69,3,FALSE),0)))</f>
        <v>0</v>
      </c>
      <c r="AH41" s="6">
        <f>IF(OR(AC41=6,AC41=7),0,IF(NOT(AF41),IF(AB41&lt;=$AB$1,HLOOKUP(AC41,Ouderschapsverlof!$S$67:$W$69,3,FALSE),0),0))</f>
        <v>0</v>
      </c>
      <c r="AK41" t="str">
        <f t="shared" si="16"/>
        <v>1900-2-0</v>
      </c>
      <c r="AL41" t="str">
        <f t="shared" si="17"/>
        <v>1900-2-0</v>
      </c>
      <c r="AM41" t="str">
        <f t="shared" si="18"/>
        <v>1900-2-0</v>
      </c>
      <c r="AN41" t="str">
        <f t="shared" si="19"/>
        <v>1900-2-0</v>
      </c>
    </row>
    <row r="42" spans="1:40" x14ac:dyDescent="0.3">
      <c r="A42" s="2">
        <f t="shared" si="20"/>
        <v>40</v>
      </c>
      <c r="B42">
        <f t="shared" si="21"/>
        <v>4</v>
      </c>
      <c r="C42" s="2">
        <f t="shared" si="0"/>
        <v>1</v>
      </c>
      <c r="D42" s="2">
        <f t="shared" si="1"/>
        <v>1</v>
      </c>
      <c r="E42" s="6" t="b">
        <f t="shared" si="2"/>
        <v>1</v>
      </c>
      <c r="F42" s="6">
        <f>IF(OR(B42=6,B42=7),0,IF(NOT(E42),0,IF(A42&lt;=$A$1,HLOOKUP(B42,Ouderschapsverlof!$S$28:$W$30,3,FALSE),0)))</f>
        <v>0</v>
      </c>
      <c r="G42" s="6">
        <f>IF(OR(B42=6,B42=7),0,IF(NOT(E42),IF(A42&lt;=$A$1,HLOOKUP(B42,Ouderschapsverlof!$S$28:$W$30,3,FALSE),0),0))</f>
        <v>0</v>
      </c>
      <c r="H42" s="7">
        <f t="shared" si="3"/>
        <v>0</v>
      </c>
      <c r="I42" s="2">
        <f>IF($D$1=1,SMALL(Vakantie!$C$4:$C$63,41),IF($D$1=2,SMALL(Vakantie!$H$4:$H$63,41),SMALL(Vakantie!$M$4:$M$63,41)))</f>
        <v>46118</v>
      </c>
      <c r="J42" s="2">
        <f>IF($D$1=1,VLOOKUP(I42,Vakantie!$C$4:$D$63,2,FALSE),IF($D$1=2,VLOOKUP(I42,Vakantie!$H$4:$I$63,2,FALSE),VLOOKUP(I42,Vakantie!$M$4:$N$63,2,FALSE)))</f>
        <v>46118</v>
      </c>
      <c r="L42" s="2">
        <f t="shared" si="22"/>
        <v>40</v>
      </c>
      <c r="M42">
        <f t="shared" si="4"/>
        <v>4</v>
      </c>
      <c r="N42" s="2">
        <f t="shared" si="5"/>
        <v>1</v>
      </c>
      <c r="O42" s="2">
        <f t="shared" si="6"/>
        <v>1</v>
      </c>
      <c r="P42" s="6" t="b">
        <f t="shared" si="7"/>
        <v>1</v>
      </c>
      <c r="Q42" s="6">
        <f>IF(OR(M42=6,M42=7),0,IF(NOT(P42),0,IF(L42&lt;=$L$1,HLOOKUP(M42,Ouderschapsverlof!$S$40:$W$42,3,FALSE),0)))</f>
        <v>0</v>
      </c>
      <c r="R42" s="6">
        <f>IF(OR(M42=6,M42=7),0,IF(NOT(P42),IF(L42&lt;=$L$1,HLOOKUP(M42,Ouderschapsverlof!$S$40:$W$42,3,FALSE),0),0))</f>
        <v>0</v>
      </c>
      <c r="T42" s="2">
        <f t="shared" si="23"/>
        <v>40</v>
      </c>
      <c r="U42">
        <f t="shared" si="8"/>
        <v>4</v>
      </c>
      <c r="V42" s="2">
        <f t="shared" si="9"/>
        <v>1</v>
      </c>
      <c r="W42" s="2">
        <f t="shared" si="10"/>
        <v>1</v>
      </c>
      <c r="X42" s="6" t="b">
        <f t="shared" si="11"/>
        <v>1</v>
      </c>
      <c r="Y42" s="6">
        <f>IF(OR(U42=6,U42=7),0,IF(NOT(X42),0,IF(T42&lt;=$T$1,HLOOKUP(U42,Ouderschapsverlof!$S$55:$W$57,3,FALSE),0)))</f>
        <v>0</v>
      </c>
      <c r="Z42" s="6">
        <f>IF(OR(U42=6,U42=7),0,IF(NOT(X42),IF(T42&lt;=$T$1,HLOOKUP(U42,Ouderschapsverlof!$S$55:$W$57,3,FALSE),0),0))</f>
        <v>0</v>
      </c>
      <c r="AB42" s="2">
        <f t="shared" si="24"/>
        <v>40</v>
      </c>
      <c r="AC42">
        <f t="shared" si="12"/>
        <v>4</v>
      </c>
      <c r="AD42" s="2">
        <f t="shared" si="13"/>
        <v>1</v>
      </c>
      <c r="AE42" s="2">
        <f t="shared" si="14"/>
        <v>1</v>
      </c>
      <c r="AF42" s="6" t="b">
        <f t="shared" si="15"/>
        <v>1</v>
      </c>
      <c r="AG42" s="6">
        <f>IF(OR(AC42=6,AC42=7),0,IF(NOT(AF42),0,IF(AB42&lt;=$AB$1,HLOOKUP(AC42,Ouderschapsverlof!$S$67:$W$69,3,FALSE),0)))</f>
        <v>0</v>
      </c>
      <c r="AH42" s="6">
        <f>IF(OR(AC42=6,AC42=7),0,IF(NOT(AF42),IF(AB42&lt;=$AB$1,HLOOKUP(AC42,Ouderschapsverlof!$S$67:$W$69,3,FALSE),0),0))</f>
        <v>0</v>
      </c>
      <c r="AK42" t="str">
        <f t="shared" si="16"/>
        <v>1900-2-0</v>
      </c>
      <c r="AL42" t="str">
        <f t="shared" si="17"/>
        <v>1900-2-0</v>
      </c>
      <c r="AM42" t="str">
        <f t="shared" si="18"/>
        <v>1900-2-0</v>
      </c>
      <c r="AN42" t="str">
        <f t="shared" si="19"/>
        <v>1900-2-0</v>
      </c>
    </row>
    <row r="43" spans="1:40" x14ac:dyDescent="0.3">
      <c r="A43" s="2">
        <f t="shared" si="20"/>
        <v>41</v>
      </c>
      <c r="B43">
        <f t="shared" si="21"/>
        <v>5</v>
      </c>
      <c r="C43" s="2">
        <f t="shared" si="0"/>
        <v>1</v>
      </c>
      <c r="D43" s="2">
        <f t="shared" si="1"/>
        <v>1</v>
      </c>
      <c r="E43" s="6" t="b">
        <f t="shared" si="2"/>
        <v>1</v>
      </c>
      <c r="F43" s="6">
        <f>IF(OR(B43=6,B43=7),0,IF(NOT(E43),0,IF(A43&lt;=$A$1,HLOOKUP(B43,Ouderschapsverlof!$S$28:$W$30,3,FALSE),0)))</f>
        <v>0</v>
      </c>
      <c r="G43" s="6">
        <f>IF(OR(B43=6,B43=7),0,IF(NOT(E43),IF(A43&lt;=$A$1,HLOOKUP(B43,Ouderschapsverlof!$S$28:$W$30,3,FALSE),0),0))</f>
        <v>0</v>
      </c>
      <c r="H43" s="7">
        <f t="shared" si="3"/>
        <v>0</v>
      </c>
      <c r="I43" s="2">
        <f>IF($D$1=1,SMALL(Vakantie!$C$4:$C$63,42),IF($D$1=2,SMALL(Vakantie!$H$4:$H$63,42),SMALL(Vakantie!$M$4:$M$63,42)))</f>
        <v>46139</v>
      </c>
      <c r="J43" s="2">
        <f>IF($D$1=1,VLOOKUP(I43,Vakantie!$C$4:$D$63,2,FALSE),IF($D$1=2,VLOOKUP(I43,Vakantie!$H$4:$I$63,2,FALSE),VLOOKUP(I43,Vakantie!$M$4:$N$63,2,FALSE)))</f>
        <v>46145</v>
      </c>
      <c r="L43" s="2">
        <f t="shared" si="22"/>
        <v>41</v>
      </c>
      <c r="M43">
        <f t="shared" si="4"/>
        <v>5</v>
      </c>
      <c r="N43" s="2">
        <f t="shared" si="5"/>
        <v>1</v>
      </c>
      <c r="O43" s="2">
        <f t="shared" si="6"/>
        <v>1</v>
      </c>
      <c r="P43" s="6" t="b">
        <f t="shared" si="7"/>
        <v>1</v>
      </c>
      <c r="Q43" s="6">
        <f>IF(OR(M43=6,M43=7),0,IF(NOT(P43),0,IF(L43&lt;=$L$1,HLOOKUP(M43,Ouderschapsverlof!$S$40:$W$42,3,FALSE),0)))</f>
        <v>0</v>
      </c>
      <c r="R43" s="6">
        <f>IF(OR(M43=6,M43=7),0,IF(NOT(P43),IF(L43&lt;=$L$1,HLOOKUP(M43,Ouderschapsverlof!$S$40:$W$42,3,FALSE),0),0))</f>
        <v>0</v>
      </c>
      <c r="T43" s="2">
        <f t="shared" si="23"/>
        <v>41</v>
      </c>
      <c r="U43">
        <f t="shared" si="8"/>
        <v>5</v>
      </c>
      <c r="V43" s="2">
        <f t="shared" si="9"/>
        <v>1</v>
      </c>
      <c r="W43" s="2">
        <f t="shared" si="10"/>
        <v>1</v>
      </c>
      <c r="X43" s="6" t="b">
        <f t="shared" si="11"/>
        <v>1</v>
      </c>
      <c r="Y43" s="6">
        <f>IF(OR(U43=6,U43=7),0,IF(NOT(X43),0,IF(T43&lt;=$T$1,HLOOKUP(U43,Ouderschapsverlof!$S$55:$W$57,3,FALSE),0)))</f>
        <v>0</v>
      </c>
      <c r="Z43" s="6">
        <f>IF(OR(U43=6,U43=7),0,IF(NOT(X43),IF(T43&lt;=$T$1,HLOOKUP(U43,Ouderschapsverlof!$S$55:$W$57,3,FALSE),0),0))</f>
        <v>0</v>
      </c>
      <c r="AB43" s="2">
        <f t="shared" si="24"/>
        <v>41</v>
      </c>
      <c r="AC43">
        <f t="shared" si="12"/>
        <v>5</v>
      </c>
      <c r="AD43" s="2">
        <f t="shared" si="13"/>
        <v>1</v>
      </c>
      <c r="AE43" s="2">
        <f t="shared" si="14"/>
        <v>1</v>
      </c>
      <c r="AF43" s="6" t="b">
        <f t="shared" si="15"/>
        <v>1</v>
      </c>
      <c r="AG43" s="6">
        <f>IF(OR(AC43=6,AC43=7),0,IF(NOT(AF43),0,IF(AB43&lt;=$AB$1,HLOOKUP(AC43,Ouderschapsverlof!$S$67:$W$69,3,FALSE),0)))</f>
        <v>0</v>
      </c>
      <c r="AH43" s="6">
        <f>IF(OR(AC43=6,AC43=7),0,IF(NOT(AF43),IF(AB43&lt;=$AB$1,HLOOKUP(AC43,Ouderschapsverlof!$S$67:$W$69,3,FALSE),0),0))</f>
        <v>0</v>
      </c>
      <c r="AK43" t="str">
        <f t="shared" si="16"/>
        <v>1900-2-0</v>
      </c>
      <c r="AL43" t="str">
        <f t="shared" si="17"/>
        <v>1900-2-0</v>
      </c>
      <c r="AM43" t="str">
        <f t="shared" si="18"/>
        <v>1900-2-0</v>
      </c>
      <c r="AN43" t="str">
        <f t="shared" si="19"/>
        <v>1900-2-0</v>
      </c>
    </row>
    <row r="44" spans="1:40" x14ac:dyDescent="0.3">
      <c r="A44" s="2">
        <f t="shared" si="20"/>
        <v>42</v>
      </c>
      <c r="B44">
        <f t="shared" si="21"/>
        <v>6</v>
      </c>
      <c r="C44" s="2">
        <f t="shared" si="0"/>
        <v>1</v>
      </c>
      <c r="D44" s="2">
        <f t="shared" si="1"/>
        <v>1</v>
      </c>
      <c r="E44" s="6" t="b">
        <f t="shared" si="2"/>
        <v>1</v>
      </c>
      <c r="F44" s="6">
        <f>IF(OR(B44=6,B44=7),0,IF(NOT(E44),0,IF(A44&lt;=$A$1,HLOOKUP(B44,Ouderschapsverlof!$S$28:$W$30,3,FALSE),0)))</f>
        <v>0</v>
      </c>
      <c r="G44" s="6">
        <f>IF(OR(B44=6,B44=7),0,IF(NOT(E44),IF(A44&lt;=$A$1,HLOOKUP(B44,Ouderschapsverlof!$S$28:$W$30,3,FALSE),0),0))</f>
        <v>0</v>
      </c>
      <c r="H44" s="7">
        <f t="shared" si="3"/>
        <v>0</v>
      </c>
      <c r="I44" s="2">
        <f>IF($D$1=1,SMALL(Vakantie!$C$4:$C$63,43),IF($D$1=2,SMALL(Vakantie!$H$4:$H$63,43),SMALL(Vakantie!$M$4:$M$63,43)))</f>
        <v>46139</v>
      </c>
      <c r="J44" s="2">
        <f>IF($D$1=1,VLOOKUP(I44,Vakantie!$C$4:$D$63,2,FALSE),IF($D$1=2,VLOOKUP(I44,Vakantie!$H$4:$I$63,2,FALSE),VLOOKUP(I44,Vakantie!$M$4:$N$63,2,FALSE)))</f>
        <v>46145</v>
      </c>
      <c r="L44" s="2">
        <f t="shared" si="22"/>
        <v>42</v>
      </c>
      <c r="M44">
        <f t="shared" si="4"/>
        <v>6</v>
      </c>
      <c r="N44" s="2">
        <f t="shared" si="5"/>
        <v>1</v>
      </c>
      <c r="O44" s="2">
        <f t="shared" si="6"/>
        <v>1</v>
      </c>
      <c r="P44" s="6" t="b">
        <f t="shared" si="7"/>
        <v>1</v>
      </c>
      <c r="Q44" s="6">
        <f>IF(OR(M44=6,M44=7),0,IF(NOT(P44),0,IF(L44&lt;=$L$1,HLOOKUP(M44,Ouderschapsverlof!$S$40:$W$42,3,FALSE),0)))</f>
        <v>0</v>
      </c>
      <c r="R44" s="6">
        <f>IF(OR(M44=6,M44=7),0,IF(NOT(P44),IF(L44&lt;=$L$1,HLOOKUP(M44,Ouderschapsverlof!$S$40:$W$42,3,FALSE),0),0))</f>
        <v>0</v>
      </c>
      <c r="T44" s="2">
        <f t="shared" si="23"/>
        <v>42</v>
      </c>
      <c r="U44">
        <f t="shared" si="8"/>
        <v>6</v>
      </c>
      <c r="V44" s="2">
        <f t="shared" si="9"/>
        <v>1</v>
      </c>
      <c r="W44" s="2">
        <f t="shared" si="10"/>
        <v>1</v>
      </c>
      <c r="X44" s="6" t="b">
        <f t="shared" si="11"/>
        <v>1</v>
      </c>
      <c r="Y44" s="6">
        <f>IF(OR(U44=6,U44=7),0,IF(NOT(X44),0,IF(T44&lt;=$T$1,HLOOKUP(U44,Ouderschapsverlof!$S$55:$W$57,3,FALSE),0)))</f>
        <v>0</v>
      </c>
      <c r="Z44" s="6">
        <f>IF(OR(U44=6,U44=7),0,IF(NOT(X44),IF(T44&lt;=$T$1,HLOOKUP(U44,Ouderschapsverlof!$S$55:$W$57,3,FALSE),0),0))</f>
        <v>0</v>
      </c>
      <c r="AB44" s="2">
        <f t="shared" si="24"/>
        <v>42</v>
      </c>
      <c r="AC44">
        <f t="shared" si="12"/>
        <v>6</v>
      </c>
      <c r="AD44" s="2">
        <f t="shared" si="13"/>
        <v>1</v>
      </c>
      <c r="AE44" s="2">
        <f t="shared" si="14"/>
        <v>1</v>
      </c>
      <c r="AF44" s="6" t="b">
        <f t="shared" si="15"/>
        <v>1</v>
      </c>
      <c r="AG44" s="6">
        <f>IF(OR(AC44=6,AC44=7),0,IF(NOT(AF44),0,IF(AB44&lt;=$AB$1,HLOOKUP(AC44,Ouderschapsverlof!$S$67:$W$69,3,FALSE),0)))</f>
        <v>0</v>
      </c>
      <c r="AH44" s="6">
        <f>IF(OR(AC44=6,AC44=7),0,IF(NOT(AF44),IF(AB44&lt;=$AB$1,HLOOKUP(AC44,Ouderschapsverlof!$S$67:$W$69,3,FALSE),0),0))</f>
        <v>0</v>
      </c>
      <c r="AK44" t="str">
        <f t="shared" si="16"/>
        <v>1900-2-0</v>
      </c>
      <c r="AL44" t="str">
        <f t="shared" si="17"/>
        <v>1900-2-0</v>
      </c>
      <c r="AM44" t="str">
        <f t="shared" si="18"/>
        <v>1900-2-0</v>
      </c>
      <c r="AN44" t="str">
        <f t="shared" si="19"/>
        <v>1900-2-0</v>
      </c>
    </row>
    <row r="45" spans="1:40" x14ac:dyDescent="0.3">
      <c r="A45" s="2">
        <f t="shared" si="20"/>
        <v>43</v>
      </c>
      <c r="B45">
        <f t="shared" si="21"/>
        <v>7</v>
      </c>
      <c r="C45" s="2">
        <f t="shared" si="0"/>
        <v>1</v>
      </c>
      <c r="D45" s="2">
        <f t="shared" si="1"/>
        <v>1</v>
      </c>
      <c r="E45" s="6" t="b">
        <f t="shared" si="2"/>
        <v>1</v>
      </c>
      <c r="F45" s="6">
        <f>IF(OR(B45=6,B45=7),0,IF(NOT(E45),0,IF(A45&lt;=$A$1,HLOOKUP(B45,Ouderschapsverlof!$S$28:$W$30,3,FALSE),0)))</f>
        <v>0</v>
      </c>
      <c r="G45" s="6">
        <f>IF(OR(B45=6,B45=7),0,IF(NOT(E45),IF(A45&lt;=$A$1,HLOOKUP(B45,Ouderschapsverlof!$S$28:$W$30,3,FALSE),0),0))</f>
        <v>0</v>
      </c>
      <c r="H45" s="7">
        <f t="shared" si="3"/>
        <v>0</v>
      </c>
      <c r="I45" s="2">
        <f>IF($D$1=1,SMALL(Vakantie!$C$4:$C$63,44),IF($D$1=2,SMALL(Vakantie!$H$4:$H$63,44),SMALL(Vakantie!$M$4:$M$63,44)))</f>
        <v>46147</v>
      </c>
      <c r="J45" s="2">
        <f>IF($D$1=1,VLOOKUP(I45,Vakantie!$C$4:$D$63,2,FALSE),IF($D$1=2,VLOOKUP(I45,Vakantie!$H$4:$I$63,2,FALSE),VLOOKUP(I45,Vakantie!$M$4:$N$63,2,FALSE)))</f>
        <v>46147</v>
      </c>
      <c r="L45" s="2">
        <f t="shared" si="22"/>
        <v>43</v>
      </c>
      <c r="M45">
        <f t="shared" si="4"/>
        <v>7</v>
      </c>
      <c r="N45" s="2">
        <f t="shared" si="5"/>
        <v>1</v>
      </c>
      <c r="O45" s="2">
        <f t="shared" si="6"/>
        <v>1</v>
      </c>
      <c r="P45" s="6" t="b">
        <f t="shared" si="7"/>
        <v>1</v>
      </c>
      <c r="Q45" s="6">
        <f>IF(OR(M45=6,M45=7),0,IF(NOT(P45),0,IF(L45&lt;=$L$1,HLOOKUP(M45,Ouderschapsverlof!$S$40:$W$42,3,FALSE),0)))</f>
        <v>0</v>
      </c>
      <c r="R45" s="6">
        <f>IF(OR(M45=6,M45=7),0,IF(NOT(P45),IF(L45&lt;=$L$1,HLOOKUP(M45,Ouderschapsverlof!$S$40:$W$42,3,FALSE),0),0))</f>
        <v>0</v>
      </c>
      <c r="T45" s="2">
        <f t="shared" si="23"/>
        <v>43</v>
      </c>
      <c r="U45">
        <f t="shared" si="8"/>
        <v>7</v>
      </c>
      <c r="V45" s="2">
        <f t="shared" si="9"/>
        <v>1</v>
      </c>
      <c r="W45" s="2">
        <f t="shared" si="10"/>
        <v>1</v>
      </c>
      <c r="X45" s="6" t="b">
        <f t="shared" si="11"/>
        <v>1</v>
      </c>
      <c r="Y45" s="6">
        <f>IF(OR(U45=6,U45=7),0,IF(NOT(X45),0,IF(T45&lt;=$T$1,HLOOKUP(U45,Ouderschapsverlof!$S$55:$W$57,3,FALSE),0)))</f>
        <v>0</v>
      </c>
      <c r="Z45" s="6">
        <f>IF(OR(U45=6,U45=7),0,IF(NOT(X45),IF(T45&lt;=$T$1,HLOOKUP(U45,Ouderschapsverlof!$S$55:$W$57,3,FALSE),0),0))</f>
        <v>0</v>
      </c>
      <c r="AB45" s="2">
        <f t="shared" si="24"/>
        <v>43</v>
      </c>
      <c r="AC45">
        <f t="shared" si="12"/>
        <v>7</v>
      </c>
      <c r="AD45" s="2">
        <f t="shared" si="13"/>
        <v>1</v>
      </c>
      <c r="AE45" s="2">
        <f t="shared" si="14"/>
        <v>1</v>
      </c>
      <c r="AF45" s="6" t="b">
        <f t="shared" si="15"/>
        <v>1</v>
      </c>
      <c r="AG45" s="6">
        <f>IF(OR(AC45=6,AC45=7),0,IF(NOT(AF45),0,IF(AB45&lt;=$AB$1,HLOOKUP(AC45,Ouderschapsverlof!$S$67:$W$69,3,FALSE),0)))</f>
        <v>0</v>
      </c>
      <c r="AH45" s="6">
        <f>IF(OR(AC45=6,AC45=7),0,IF(NOT(AF45),IF(AB45&lt;=$AB$1,HLOOKUP(AC45,Ouderschapsverlof!$S$67:$W$69,3,FALSE),0),0))</f>
        <v>0</v>
      </c>
      <c r="AK45" t="str">
        <f t="shared" si="16"/>
        <v>1900-2-0</v>
      </c>
      <c r="AL45" t="str">
        <f t="shared" si="17"/>
        <v>1900-2-0</v>
      </c>
      <c r="AM45" t="str">
        <f t="shared" si="18"/>
        <v>1900-2-0</v>
      </c>
      <c r="AN45" t="str">
        <f t="shared" si="19"/>
        <v>1900-2-0</v>
      </c>
    </row>
    <row r="46" spans="1:40" x14ac:dyDescent="0.3">
      <c r="A46" s="2">
        <f t="shared" si="20"/>
        <v>44</v>
      </c>
      <c r="B46">
        <f t="shared" si="21"/>
        <v>1</v>
      </c>
      <c r="C46" s="2">
        <f t="shared" si="0"/>
        <v>1</v>
      </c>
      <c r="D46" s="2">
        <f t="shared" si="1"/>
        <v>1</v>
      </c>
      <c r="E46" s="6" t="b">
        <f t="shared" si="2"/>
        <v>1</v>
      </c>
      <c r="F46" s="6">
        <f>IF(OR(B46=6,B46=7),0,IF(NOT(E46),0,IF(A46&lt;=$A$1,HLOOKUP(B46,Ouderschapsverlof!$S$28:$W$30,3,FALSE),0)))</f>
        <v>0</v>
      </c>
      <c r="G46" s="6">
        <f>IF(OR(B46=6,B46=7),0,IF(NOT(E46),IF(A46&lt;=$A$1,HLOOKUP(B46,Ouderschapsverlof!$S$28:$W$30,3,FALSE),0),0))</f>
        <v>0</v>
      </c>
      <c r="H46" s="7">
        <f t="shared" si="3"/>
        <v>0</v>
      </c>
      <c r="I46" s="2">
        <f>IF($D$1=1,SMALL(Vakantie!$C$4:$C$63,45),IF($D$1=2,SMALL(Vakantie!$H$4:$H$63,45),SMALL(Vakantie!$M$4:$M$63,45)))</f>
        <v>46156</v>
      </c>
      <c r="J46" s="2">
        <f>IF($D$1=1,VLOOKUP(I46,Vakantie!$C$4:$D$63,2,FALSE),IF($D$1=2,VLOOKUP(I46,Vakantie!$H$4:$I$63,2,FALSE),VLOOKUP(I46,Vakantie!$M$4:$N$63,2,FALSE)))</f>
        <v>46156</v>
      </c>
      <c r="L46" s="2">
        <f t="shared" si="22"/>
        <v>44</v>
      </c>
      <c r="M46">
        <f t="shared" si="4"/>
        <v>1</v>
      </c>
      <c r="N46" s="2">
        <f t="shared" si="5"/>
        <v>1</v>
      </c>
      <c r="O46" s="2">
        <f t="shared" si="6"/>
        <v>1</v>
      </c>
      <c r="P46" s="6" t="b">
        <f t="shared" si="7"/>
        <v>1</v>
      </c>
      <c r="Q46" s="6">
        <f>IF(OR(M46=6,M46=7),0,IF(NOT(P46),0,IF(L46&lt;=$L$1,HLOOKUP(M46,Ouderschapsverlof!$S$40:$W$42,3,FALSE),0)))</f>
        <v>0</v>
      </c>
      <c r="R46" s="6">
        <f>IF(OR(M46=6,M46=7),0,IF(NOT(P46),IF(L46&lt;=$L$1,HLOOKUP(M46,Ouderschapsverlof!$S$40:$W$42,3,FALSE),0),0))</f>
        <v>0</v>
      </c>
      <c r="T46" s="2">
        <f t="shared" si="23"/>
        <v>44</v>
      </c>
      <c r="U46">
        <f t="shared" si="8"/>
        <v>1</v>
      </c>
      <c r="V46" s="2">
        <f t="shared" si="9"/>
        <v>1</v>
      </c>
      <c r="W46" s="2">
        <f t="shared" si="10"/>
        <v>1</v>
      </c>
      <c r="X46" s="6" t="b">
        <f t="shared" si="11"/>
        <v>1</v>
      </c>
      <c r="Y46" s="6">
        <f>IF(OR(U46=6,U46=7),0,IF(NOT(X46),0,IF(T46&lt;=$T$1,HLOOKUP(U46,Ouderschapsverlof!$S$55:$W$57,3,FALSE),0)))</f>
        <v>0</v>
      </c>
      <c r="Z46" s="6">
        <f>IF(OR(U46=6,U46=7),0,IF(NOT(X46),IF(T46&lt;=$T$1,HLOOKUP(U46,Ouderschapsverlof!$S$55:$W$57,3,FALSE),0),0))</f>
        <v>0</v>
      </c>
      <c r="AB46" s="2">
        <f t="shared" si="24"/>
        <v>44</v>
      </c>
      <c r="AC46">
        <f t="shared" si="12"/>
        <v>1</v>
      </c>
      <c r="AD46" s="2">
        <f t="shared" si="13"/>
        <v>1</v>
      </c>
      <c r="AE46" s="2">
        <f t="shared" si="14"/>
        <v>1</v>
      </c>
      <c r="AF46" s="6" t="b">
        <f t="shared" si="15"/>
        <v>1</v>
      </c>
      <c r="AG46" s="6">
        <f>IF(OR(AC46=6,AC46=7),0,IF(NOT(AF46),0,IF(AB46&lt;=$AB$1,HLOOKUP(AC46,Ouderschapsverlof!$S$67:$W$69,3,FALSE),0)))</f>
        <v>0</v>
      </c>
      <c r="AH46" s="6">
        <f>IF(OR(AC46=6,AC46=7),0,IF(NOT(AF46),IF(AB46&lt;=$AB$1,HLOOKUP(AC46,Ouderschapsverlof!$S$67:$W$69,3,FALSE),0),0))</f>
        <v>0</v>
      </c>
      <c r="AK46" t="str">
        <f t="shared" si="16"/>
        <v>1900-2-0</v>
      </c>
      <c r="AL46" t="str">
        <f t="shared" si="17"/>
        <v>1900-2-0</v>
      </c>
      <c r="AM46" t="str">
        <f t="shared" si="18"/>
        <v>1900-2-0</v>
      </c>
      <c r="AN46" t="str">
        <f t="shared" si="19"/>
        <v>1900-2-0</v>
      </c>
    </row>
    <row r="47" spans="1:40" x14ac:dyDescent="0.3">
      <c r="A47" s="2">
        <f t="shared" si="20"/>
        <v>45</v>
      </c>
      <c r="B47">
        <f t="shared" si="21"/>
        <v>2</v>
      </c>
      <c r="C47" s="2">
        <f t="shared" si="0"/>
        <v>1</v>
      </c>
      <c r="D47" s="2">
        <f t="shared" si="1"/>
        <v>1</v>
      </c>
      <c r="E47" s="6" t="b">
        <f t="shared" si="2"/>
        <v>1</v>
      </c>
      <c r="F47" s="6">
        <f>IF(OR(B47=6,B47=7),0,IF(NOT(E47),0,IF(A47&lt;=$A$1,HLOOKUP(B47,Ouderschapsverlof!$S$28:$W$30,3,FALSE),0)))</f>
        <v>0</v>
      </c>
      <c r="G47" s="6">
        <f>IF(OR(B47=6,B47=7),0,IF(NOT(E47),IF(A47&lt;=$A$1,HLOOKUP(B47,Ouderschapsverlof!$S$28:$W$30,3,FALSE),0),0))</f>
        <v>0</v>
      </c>
      <c r="H47" s="7">
        <f t="shared" si="3"/>
        <v>0</v>
      </c>
      <c r="I47" s="2">
        <f>IF($D$1=1,SMALL(Vakantie!$C$4:$C$63,46),IF($D$1=2,SMALL(Vakantie!$H$4:$H$63,46),SMALL(Vakantie!$M$4:$M$63,46)))</f>
        <v>46167</v>
      </c>
      <c r="J47" s="2">
        <f>IF($D$1=1,VLOOKUP(I47,Vakantie!$C$4:$D$63,2,FALSE),IF($D$1=2,VLOOKUP(I47,Vakantie!$H$4:$I$63,2,FALSE),VLOOKUP(I47,Vakantie!$M$4:$N$63,2,FALSE)))</f>
        <v>46167</v>
      </c>
      <c r="L47" s="2">
        <f t="shared" si="22"/>
        <v>45</v>
      </c>
      <c r="M47">
        <f t="shared" si="4"/>
        <v>2</v>
      </c>
      <c r="N47" s="2">
        <f t="shared" si="5"/>
        <v>1</v>
      </c>
      <c r="O47" s="2">
        <f t="shared" si="6"/>
        <v>1</v>
      </c>
      <c r="P47" s="6" t="b">
        <f t="shared" si="7"/>
        <v>1</v>
      </c>
      <c r="Q47" s="6">
        <f>IF(OR(M47=6,M47=7),0,IF(NOT(P47),0,IF(L47&lt;=$L$1,HLOOKUP(M47,Ouderschapsverlof!$S$40:$W$42,3,FALSE),0)))</f>
        <v>0</v>
      </c>
      <c r="R47" s="6">
        <f>IF(OR(M47=6,M47=7),0,IF(NOT(P47),IF(L47&lt;=$L$1,HLOOKUP(M47,Ouderschapsverlof!$S$40:$W$42,3,FALSE),0),0))</f>
        <v>0</v>
      </c>
      <c r="T47" s="2">
        <f t="shared" si="23"/>
        <v>45</v>
      </c>
      <c r="U47">
        <f t="shared" si="8"/>
        <v>2</v>
      </c>
      <c r="V47" s="2">
        <f t="shared" si="9"/>
        <v>1</v>
      </c>
      <c r="W47" s="2">
        <f t="shared" si="10"/>
        <v>1</v>
      </c>
      <c r="X47" s="6" t="b">
        <f t="shared" si="11"/>
        <v>1</v>
      </c>
      <c r="Y47" s="6">
        <f>IF(OR(U47=6,U47=7),0,IF(NOT(X47),0,IF(T47&lt;=$T$1,HLOOKUP(U47,Ouderschapsverlof!$S$55:$W$57,3,FALSE),0)))</f>
        <v>0</v>
      </c>
      <c r="Z47" s="6">
        <f>IF(OR(U47=6,U47=7),0,IF(NOT(X47),IF(T47&lt;=$T$1,HLOOKUP(U47,Ouderschapsverlof!$S$55:$W$57,3,FALSE),0),0))</f>
        <v>0</v>
      </c>
      <c r="AB47" s="2">
        <f t="shared" si="24"/>
        <v>45</v>
      </c>
      <c r="AC47">
        <f t="shared" si="12"/>
        <v>2</v>
      </c>
      <c r="AD47" s="2">
        <f t="shared" si="13"/>
        <v>1</v>
      </c>
      <c r="AE47" s="2">
        <f t="shared" si="14"/>
        <v>1</v>
      </c>
      <c r="AF47" s="6" t="b">
        <f t="shared" si="15"/>
        <v>1</v>
      </c>
      <c r="AG47" s="6">
        <f>IF(OR(AC47=6,AC47=7),0,IF(NOT(AF47),0,IF(AB47&lt;=$AB$1,HLOOKUP(AC47,Ouderschapsverlof!$S$67:$W$69,3,FALSE),0)))</f>
        <v>0</v>
      </c>
      <c r="AH47" s="6">
        <f>IF(OR(AC47=6,AC47=7),0,IF(NOT(AF47),IF(AB47&lt;=$AB$1,HLOOKUP(AC47,Ouderschapsverlof!$S$67:$W$69,3,FALSE),0),0))</f>
        <v>0</v>
      </c>
      <c r="AK47" t="str">
        <f t="shared" si="16"/>
        <v>1900-2-0</v>
      </c>
      <c r="AL47" t="str">
        <f t="shared" si="17"/>
        <v>1900-2-0</v>
      </c>
      <c r="AM47" t="str">
        <f t="shared" si="18"/>
        <v>1900-2-0</v>
      </c>
      <c r="AN47" t="str">
        <f t="shared" si="19"/>
        <v>1900-2-0</v>
      </c>
    </row>
    <row r="48" spans="1:40" x14ac:dyDescent="0.3">
      <c r="A48" s="2">
        <f t="shared" si="20"/>
        <v>46</v>
      </c>
      <c r="B48">
        <f t="shared" si="21"/>
        <v>3</v>
      </c>
      <c r="C48" s="2">
        <f t="shared" si="0"/>
        <v>1</v>
      </c>
      <c r="D48" s="2">
        <f t="shared" si="1"/>
        <v>1</v>
      </c>
      <c r="E48" s="6" t="b">
        <f t="shared" si="2"/>
        <v>1</v>
      </c>
      <c r="F48" s="6">
        <f>IF(OR(B48=6,B48=7),0,IF(NOT(E48),0,IF(A48&lt;=$A$1,HLOOKUP(B48,Ouderschapsverlof!$S$28:$W$30,3,FALSE),0)))</f>
        <v>0</v>
      </c>
      <c r="G48" s="6">
        <f>IF(OR(B48=6,B48=7),0,IF(NOT(E48),IF(A48&lt;=$A$1,HLOOKUP(B48,Ouderschapsverlof!$S$28:$W$30,3,FALSE),0),0))</f>
        <v>0</v>
      </c>
      <c r="H48" s="7">
        <f t="shared" si="3"/>
        <v>0</v>
      </c>
      <c r="I48" s="2">
        <f>IF($D$1=1,SMALL(Vakantie!$C$4:$C$63,47),IF($D$1=2,SMALL(Vakantie!$H$4:$H$63,47),SMALL(Vakantie!$M$4:$M$63,47)))</f>
        <v>46209</v>
      </c>
      <c r="J48" s="2">
        <f>IF($D$1=1,VLOOKUP(I48,Vakantie!$C$4:$D$63,2,FALSE),IF($D$1=2,VLOOKUP(I48,Vakantie!$H$4:$I$63,2,FALSE),VLOOKUP(I48,Vakantie!$M$4:$N$63,2,FALSE)))</f>
        <v>46250</v>
      </c>
      <c r="L48" s="2">
        <f t="shared" si="22"/>
        <v>46</v>
      </c>
      <c r="M48">
        <f t="shared" si="4"/>
        <v>3</v>
      </c>
      <c r="N48" s="2">
        <f t="shared" si="5"/>
        <v>1</v>
      </c>
      <c r="O48" s="2">
        <f t="shared" si="6"/>
        <v>1</v>
      </c>
      <c r="P48" s="6" t="b">
        <f t="shared" si="7"/>
        <v>1</v>
      </c>
      <c r="Q48" s="6">
        <f>IF(OR(M48=6,M48=7),0,IF(NOT(P48),0,IF(L48&lt;=$L$1,HLOOKUP(M48,Ouderschapsverlof!$S$40:$W$42,3,FALSE),0)))</f>
        <v>0</v>
      </c>
      <c r="R48" s="6">
        <f>IF(OR(M48=6,M48=7),0,IF(NOT(P48),IF(L48&lt;=$L$1,HLOOKUP(M48,Ouderschapsverlof!$S$40:$W$42,3,FALSE),0),0))</f>
        <v>0</v>
      </c>
      <c r="T48" s="2">
        <f t="shared" si="23"/>
        <v>46</v>
      </c>
      <c r="U48">
        <f t="shared" si="8"/>
        <v>3</v>
      </c>
      <c r="V48" s="2">
        <f t="shared" si="9"/>
        <v>1</v>
      </c>
      <c r="W48" s="2">
        <f t="shared" si="10"/>
        <v>1</v>
      </c>
      <c r="X48" s="6" t="b">
        <f t="shared" si="11"/>
        <v>1</v>
      </c>
      <c r="Y48" s="6">
        <f>IF(OR(U48=6,U48=7),0,IF(NOT(X48),0,IF(T48&lt;=$T$1,HLOOKUP(U48,Ouderschapsverlof!$S$55:$W$57,3,FALSE),0)))</f>
        <v>0</v>
      </c>
      <c r="Z48" s="6">
        <f>IF(OR(U48=6,U48=7),0,IF(NOT(X48),IF(T48&lt;=$T$1,HLOOKUP(U48,Ouderschapsverlof!$S$55:$W$57,3,FALSE),0),0))</f>
        <v>0</v>
      </c>
      <c r="AB48" s="2">
        <f t="shared" si="24"/>
        <v>46</v>
      </c>
      <c r="AC48">
        <f t="shared" si="12"/>
        <v>3</v>
      </c>
      <c r="AD48" s="2">
        <f t="shared" si="13"/>
        <v>1</v>
      </c>
      <c r="AE48" s="2">
        <f t="shared" si="14"/>
        <v>1</v>
      </c>
      <c r="AF48" s="6" t="b">
        <f t="shared" si="15"/>
        <v>1</v>
      </c>
      <c r="AG48" s="6">
        <f>IF(OR(AC48=6,AC48=7),0,IF(NOT(AF48),0,IF(AB48&lt;=$AB$1,HLOOKUP(AC48,Ouderschapsverlof!$S$67:$W$69,3,FALSE),0)))</f>
        <v>0</v>
      </c>
      <c r="AH48" s="6">
        <f>IF(OR(AC48=6,AC48=7),0,IF(NOT(AF48),IF(AB48&lt;=$AB$1,HLOOKUP(AC48,Ouderschapsverlof!$S$67:$W$69,3,FALSE),0),0))</f>
        <v>0</v>
      </c>
      <c r="AK48" t="str">
        <f t="shared" si="16"/>
        <v>1900-2-0</v>
      </c>
      <c r="AL48" t="str">
        <f t="shared" si="17"/>
        <v>1900-2-0</v>
      </c>
      <c r="AM48" t="str">
        <f t="shared" si="18"/>
        <v>1900-2-0</v>
      </c>
      <c r="AN48" t="str">
        <f t="shared" si="19"/>
        <v>1900-2-0</v>
      </c>
    </row>
    <row r="49" spans="1:40" x14ac:dyDescent="0.3">
      <c r="A49" s="2">
        <f t="shared" si="20"/>
        <v>47</v>
      </c>
      <c r="B49">
        <f t="shared" si="21"/>
        <v>4</v>
      </c>
      <c r="C49" s="2">
        <f t="shared" si="0"/>
        <v>1</v>
      </c>
      <c r="D49" s="2">
        <f t="shared" si="1"/>
        <v>1</v>
      </c>
      <c r="E49" s="6" t="b">
        <f t="shared" si="2"/>
        <v>1</v>
      </c>
      <c r="F49" s="6">
        <f>IF(OR(B49=6,B49=7),0,IF(NOT(E49),0,IF(A49&lt;=$A$1,HLOOKUP(B49,Ouderschapsverlof!$S$28:$W$30,3,FALSE),0)))</f>
        <v>0</v>
      </c>
      <c r="G49" s="6">
        <f>IF(OR(B49=6,B49=7),0,IF(NOT(E49),IF(A49&lt;=$A$1,HLOOKUP(B49,Ouderschapsverlof!$S$28:$W$30,3,FALSE),0),0))</f>
        <v>0</v>
      </c>
      <c r="H49" s="7">
        <f t="shared" si="3"/>
        <v>0</v>
      </c>
      <c r="I49" s="2">
        <f>IF($D$1=1,SMALL(Vakantie!$C$4:$C$63,48),IF($D$1=2,SMALL(Vakantie!$H$4:$H$63,48),SMALL(Vakantie!$M$4:$M$63,48)))</f>
        <v>46307</v>
      </c>
      <c r="J49" s="2">
        <f>IF($D$1=1,VLOOKUP(I49,Vakantie!$C$4:$D$63,2,FALSE),IF($D$1=2,VLOOKUP(I49,Vakantie!$H$4:$I$63,2,FALSE),VLOOKUP(I49,Vakantie!$M$4:$N$63,2,FALSE)))</f>
        <v>46313</v>
      </c>
      <c r="L49" s="2">
        <f t="shared" si="22"/>
        <v>47</v>
      </c>
      <c r="M49">
        <f t="shared" si="4"/>
        <v>4</v>
      </c>
      <c r="N49" s="2">
        <f t="shared" si="5"/>
        <v>1</v>
      </c>
      <c r="O49" s="2">
        <f t="shared" si="6"/>
        <v>1</v>
      </c>
      <c r="P49" s="6" t="b">
        <f t="shared" si="7"/>
        <v>1</v>
      </c>
      <c r="Q49" s="6">
        <f>IF(OR(M49=6,M49=7),0,IF(NOT(P49),0,IF(L49&lt;=$L$1,HLOOKUP(M49,Ouderschapsverlof!$S$40:$W$42,3,FALSE),0)))</f>
        <v>0</v>
      </c>
      <c r="R49" s="6">
        <f>IF(OR(M49=6,M49=7),0,IF(NOT(P49),IF(L49&lt;=$L$1,HLOOKUP(M49,Ouderschapsverlof!$S$40:$W$42,3,FALSE),0),0))</f>
        <v>0</v>
      </c>
      <c r="T49" s="2">
        <f t="shared" si="23"/>
        <v>47</v>
      </c>
      <c r="U49">
        <f t="shared" si="8"/>
        <v>4</v>
      </c>
      <c r="V49" s="2">
        <f t="shared" si="9"/>
        <v>1</v>
      </c>
      <c r="W49" s="2">
        <f t="shared" si="10"/>
        <v>1</v>
      </c>
      <c r="X49" s="6" t="b">
        <f t="shared" si="11"/>
        <v>1</v>
      </c>
      <c r="Y49" s="6">
        <f>IF(OR(U49=6,U49=7),0,IF(NOT(X49),0,IF(T49&lt;=$T$1,HLOOKUP(U49,Ouderschapsverlof!$S$55:$W$57,3,FALSE),0)))</f>
        <v>0</v>
      </c>
      <c r="Z49" s="6">
        <f>IF(OR(U49=6,U49=7),0,IF(NOT(X49),IF(T49&lt;=$T$1,HLOOKUP(U49,Ouderschapsverlof!$S$55:$W$57,3,FALSE),0),0))</f>
        <v>0</v>
      </c>
      <c r="AB49" s="2">
        <f t="shared" si="24"/>
        <v>47</v>
      </c>
      <c r="AC49">
        <f t="shared" si="12"/>
        <v>4</v>
      </c>
      <c r="AD49" s="2">
        <f t="shared" si="13"/>
        <v>1</v>
      </c>
      <c r="AE49" s="2">
        <f t="shared" si="14"/>
        <v>1</v>
      </c>
      <c r="AF49" s="6" t="b">
        <f t="shared" si="15"/>
        <v>1</v>
      </c>
      <c r="AG49" s="6">
        <f>IF(OR(AC49=6,AC49=7),0,IF(NOT(AF49),0,IF(AB49&lt;=$AB$1,HLOOKUP(AC49,Ouderschapsverlof!$S$67:$W$69,3,FALSE),0)))</f>
        <v>0</v>
      </c>
      <c r="AH49" s="6">
        <f>IF(OR(AC49=6,AC49=7),0,IF(NOT(AF49),IF(AB49&lt;=$AB$1,HLOOKUP(AC49,Ouderschapsverlof!$S$67:$W$69,3,FALSE),0),0))</f>
        <v>0</v>
      </c>
      <c r="AK49" t="str">
        <f t="shared" si="16"/>
        <v>1900-2-0</v>
      </c>
      <c r="AL49" t="str">
        <f t="shared" si="17"/>
        <v>1900-2-0</v>
      </c>
      <c r="AM49" t="str">
        <f t="shared" si="18"/>
        <v>1900-2-0</v>
      </c>
      <c r="AN49" t="str">
        <f t="shared" si="19"/>
        <v>1900-2-0</v>
      </c>
    </row>
    <row r="50" spans="1:40" x14ac:dyDescent="0.3">
      <c r="A50" s="2">
        <f t="shared" si="20"/>
        <v>48</v>
      </c>
      <c r="B50">
        <f t="shared" si="21"/>
        <v>5</v>
      </c>
      <c r="C50" s="2">
        <f t="shared" si="0"/>
        <v>1</v>
      </c>
      <c r="D50" s="2">
        <f t="shared" si="1"/>
        <v>1</v>
      </c>
      <c r="E50" s="6" t="b">
        <f t="shared" si="2"/>
        <v>1</v>
      </c>
      <c r="F50" s="6">
        <f>IF(OR(B50=6,B50=7),0,IF(NOT(E50),0,IF(A50&lt;=$A$1,HLOOKUP(B50,Ouderschapsverlof!$S$28:$W$30,3,FALSE),0)))</f>
        <v>0</v>
      </c>
      <c r="G50" s="6">
        <f>IF(OR(B50=6,B50=7),0,IF(NOT(E50),IF(A50&lt;=$A$1,HLOOKUP(B50,Ouderschapsverlof!$S$28:$W$30,3,FALSE),0),0))</f>
        <v>0</v>
      </c>
      <c r="H50" s="7">
        <f t="shared" si="3"/>
        <v>0</v>
      </c>
      <c r="I50" s="2">
        <f>IF($D$1=1,SMALL(Vakantie!$C$4:$C$63,49),IF($D$1=2,SMALL(Vakantie!$H$4:$H$63,49),SMALL(Vakantie!$M$4:$M$63,49)))</f>
        <v>46377</v>
      </c>
      <c r="J50" s="2">
        <f>IF($D$1=1,VLOOKUP(I50,Vakantie!$C$4:$D$63,2,FALSE),IF($D$1=2,VLOOKUP(I50,Vakantie!$H$4:$I$63,2,FALSE),VLOOKUP(I50,Vakantie!$M$4:$N$63,2,FALSE)))</f>
        <v>46390</v>
      </c>
      <c r="L50" s="2">
        <f t="shared" si="22"/>
        <v>48</v>
      </c>
      <c r="M50">
        <f t="shared" si="4"/>
        <v>5</v>
      </c>
      <c r="N50" s="2">
        <f t="shared" si="5"/>
        <v>1</v>
      </c>
      <c r="O50" s="2">
        <f t="shared" si="6"/>
        <v>1</v>
      </c>
      <c r="P50" s="6" t="b">
        <f t="shared" si="7"/>
        <v>1</v>
      </c>
      <c r="Q50" s="6">
        <f>IF(OR(M50=6,M50=7),0,IF(NOT(P50),0,IF(L50&lt;=$L$1,HLOOKUP(M50,Ouderschapsverlof!$S$40:$W$42,3,FALSE),0)))</f>
        <v>0</v>
      </c>
      <c r="R50" s="6">
        <f>IF(OR(M50=6,M50=7),0,IF(NOT(P50),IF(L50&lt;=$L$1,HLOOKUP(M50,Ouderschapsverlof!$S$40:$W$42,3,FALSE),0),0))</f>
        <v>0</v>
      </c>
      <c r="T50" s="2">
        <f t="shared" si="23"/>
        <v>48</v>
      </c>
      <c r="U50">
        <f t="shared" si="8"/>
        <v>5</v>
      </c>
      <c r="V50" s="2">
        <f t="shared" si="9"/>
        <v>1</v>
      </c>
      <c r="W50" s="2">
        <f t="shared" si="10"/>
        <v>1</v>
      </c>
      <c r="X50" s="6" t="b">
        <f t="shared" si="11"/>
        <v>1</v>
      </c>
      <c r="Y50" s="6">
        <f>IF(OR(U50=6,U50=7),0,IF(NOT(X50),0,IF(T50&lt;=$T$1,HLOOKUP(U50,Ouderschapsverlof!$S$55:$W$57,3,FALSE),0)))</f>
        <v>0</v>
      </c>
      <c r="Z50" s="6">
        <f>IF(OR(U50=6,U50=7),0,IF(NOT(X50),IF(T50&lt;=$T$1,HLOOKUP(U50,Ouderschapsverlof!$S$55:$W$57,3,FALSE),0),0))</f>
        <v>0</v>
      </c>
      <c r="AB50" s="2">
        <f t="shared" si="24"/>
        <v>48</v>
      </c>
      <c r="AC50">
        <f t="shared" si="12"/>
        <v>5</v>
      </c>
      <c r="AD50" s="2">
        <f t="shared" si="13"/>
        <v>1</v>
      </c>
      <c r="AE50" s="2">
        <f t="shared" si="14"/>
        <v>1</v>
      </c>
      <c r="AF50" s="6" t="b">
        <f t="shared" si="15"/>
        <v>1</v>
      </c>
      <c r="AG50" s="6">
        <f>IF(OR(AC50=6,AC50=7),0,IF(NOT(AF50),0,IF(AB50&lt;=$AB$1,HLOOKUP(AC50,Ouderschapsverlof!$S$67:$W$69,3,FALSE),0)))</f>
        <v>0</v>
      </c>
      <c r="AH50" s="6">
        <f>IF(OR(AC50=6,AC50=7),0,IF(NOT(AF50),IF(AB50&lt;=$AB$1,HLOOKUP(AC50,Ouderschapsverlof!$S$67:$W$69,3,FALSE),0),0))</f>
        <v>0</v>
      </c>
      <c r="AK50" t="str">
        <f t="shared" si="16"/>
        <v>1900-2-0</v>
      </c>
      <c r="AL50" t="str">
        <f t="shared" si="17"/>
        <v>1900-2-0</v>
      </c>
      <c r="AM50" t="str">
        <f t="shared" si="18"/>
        <v>1900-2-0</v>
      </c>
      <c r="AN50" t="str">
        <f t="shared" si="19"/>
        <v>1900-2-0</v>
      </c>
    </row>
    <row r="51" spans="1:40" x14ac:dyDescent="0.3">
      <c r="A51" s="2">
        <f t="shared" si="20"/>
        <v>49</v>
      </c>
      <c r="B51">
        <f t="shared" si="21"/>
        <v>6</v>
      </c>
      <c r="C51" s="2">
        <f t="shared" si="0"/>
        <v>1</v>
      </c>
      <c r="D51" s="2">
        <f t="shared" si="1"/>
        <v>1</v>
      </c>
      <c r="E51" s="6" t="b">
        <f t="shared" si="2"/>
        <v>1</v>
      </c>
      <c r="F51" s="6">
        <f>IF(OR(B51=6,B51=7),0,IF(NOT(E51),0,IF(A51&lt;=$A$1,HLOOKUP(B51,Ouderschapsverlof!$S$28:$W$30,3,FALSE),0)))</f>
        <v>0</v>
      </c>
      <c r="G51" s="6">
        <f>IF(OR(B51=6,B51=7),0,IF(NOT(E51),IF(A51&lt;=$A$1,HLOOKUP(B51,Ouderschapsverlof!$S$28:$W$30,3,FALSE),0),0))</f>
        <v>0</v>
      </c>
      <c r="H51" s="7">
        <f t="shared" si="3"/>
        <v>0</v>
      </c>
      <c r="I51" s="2">
        <f>IF($D$1=1,SMALL(Vakantie!$C$4:$C$63,50),IF($D$1=2,SMALL(Vakantie!$H$4:$H$63,50),SMALL(Vakantie!$M$4:$M$63,50)))</f>
        <v>46440</v>
      </c>
      <c r="J51" s="2">
        <f>IF($D$1=1,VLOOKUP(I51,Vakantie!$C$4:$D$63,2,FALSE),IF($D$1=2,VLOOKUP(I51,Vakantie!$H$4:$I$63,2,FALSE),VLOOKUP(I51,Vakantie!$M$4:$N$63,2,FALSE)))</f>
        <v>46446</v>
      </c>
      <c r="L51" s="2">
        <f t="shared" si="22"/>
        <v>49</v>
      </c>
      <c r="M51">
        <f t="shared" si="4"/>
        <v>6</v>
      </c>
      <c r="N51" s="2">
        <f t="shared" si="5"/>
        <v>1</v>
      </c>
      <c r="O51" s="2">
        <f t="shared" si="6"/>
        <v>1</v>
      </c>
      <c r="P51" s="6" t="b">
        <f t="shared" si="7"/>
        <v>1</v>
      </c>
      <c r="Q51" s="6">
        <f>IF(OR(M51=6,M51=7),0,IF(NOT(P51),0,IF(L51&lt;=$L$1,HLOOKUP(M51,Ouderschapsverlof!$S$40:$W$42,3,FALSE),0)))</f>
        <v>0</v>
      </c>
      <c r="R51" s="6">
        <f>IF(OR(M51=6,M51=7),0,IF(NOT(P51),IF(L51&lt;=$L$1,HLOOKUP(M51,Ouderschapsverlof!$S$40:$W$42,3,FALSE),0),0))</f>
        <v>0</v>
      </c>
      <c r="T51" s="2">
        <f t="shared" si="23"/>
        <v>49</v>
      </c>
      <c r="U51">
        <f t="shared" si="8"/>
        <v>6</v>
      </c>
      <c r="V51" s="2">
        <f t="shared" si="9"/>
        <v>1</v>
      </c>
      <c r="W51" s="2">
        <f t="shared" si="10"/>
        <v>1</v>
      </c>
      <c r="X51" s="6" t="b">
        <f t="shared" si="11"/>
        <v>1</v>
      </c>
      <c r="Y51" s="6">
        <f>IF(OR(U51=6,U51=7),0,IF(NOT(X51),0,IF(T51&lt;=$T$1,HLOOKUP(U51,Ouderschapsverlof!$S$55:$W$57,3,FALSE),0)))</f>
        <v>0</v>
      </c>
      <c r="Z51" s="6">
        <f>IF(OR(U51=6,U51=7),0,IF(NOT(X51),IF(T51&lt;=$T$1,HLOOKUP(U51,Ouderschapsverlof!$S$55:$W$57,3,FALSE),0),0))</f>
        <v>0</v>
      </c>
      <c r="AB51" s="2">
        <f t="shared" si="24"/>
        <v>49</v>
      </c>
      <c r="AC51">
        <f t="shared" si="12"/>
        <v>6</v>
      </c>
      <c r="AD51" s="2">
        <f t="shared" si="13"/>
        <v>1</v>
      </c>
      <c r="AE51" s="2">
        <f t="shared" si="14"/>
        <v>1</v>
      </c>
      <c r="AF51" s="6" t="b">
        <f t="shared" si="15"/>
        <v>1</v>
      </c>
      <c r="AG51" s="6">
        <f>IF(OR(AC51=6,AC51=7),0,IF(NOT(AF51),0,IF(AB51&lt;=$AB$1,HLOOKUP(AC51,Ouderschapsverlof!$S$67:$W$69,3,FALSE),0)))</f>
        <v>0</v>
      </c>
      <c r="AH51" s="6">
        <f>IF(OR(AC51=6,AC51=7),0,IF(NOT(AF51),IF(AB51&lt;=$AB$1,HLOOKUP(AC51,Ouderschapsverlof!$S$67:$W$69,3,FALSE),0),0))</f>
        <v>0</v>
      </c>
      <c r="AK51" t="str">
        <f t="shared" si="16"/>
        <v>1900-2-0</v>
      </c>
      <c r="AL51" t="str">
        <f t="shared" si="17"/>
        <v>1900-2-0</v>
      </c>
      <c r="AM51" t="str">
        <f t="shared" si="18"/>
        <v>1900-2-0</v>
      </c>
      <c r="AN51" t="str">
        <f t="shared" si="19"/>
        <v>1900-2-0</v>
      </c>
    </row>
    <row r="52" spans="1:40" x14ac:dyDescent="0.3">
      <c r="A52" s="2">
        <f t="shared" si="20"/>
        <v>50</v>
      </c>
      <c r="B52">
        <f t="shared" si="21"/>
        <v>7</v>
      </c>
      <c r="C52" s="2">
        <f t="shared" si="0"/>
        <v>1</v>
      </c>
      <c r="D52" s="2">
        <f t="shared" si="1"/>
        <v>1</v>
      </c>
      <c r="E52" s="6" t="b">
        <f t="shared" si="2"/>
        <v>1</v>
      </c>
      <c r="F52" s="6">
        <f>IF(OR(B52=6,B52=7),0,IF(NOT(E52),0,IF(A52&lt;=$A$1,HLOOKUP(B52,Ouderschapsverlof!$S$28:$W$30,3,FALSE),0)))</f>
        <v>0</v>
      </c>
      <c r="G52" s="6">
        <f>IF(OR(B52=6,B52=7),0,IF(NOT(E52),IF(A52&lt;=$A$1,HLOOKUP(B52,Ouderschapsverlof!$S$28:$W$30,3,FALSE),0),0))</f>
        <v>0</v>
      </c>
      <c r="H52" s="7">
        <f t="shared" si="3"/>
        <v>0</v>
      </c>
      <c r="I52" s="2">
        <f>IF($D$1=1,SMALL(Vakantie!$C$4:$C$63,51),IF($D$1=2,SMALL(Vakantie!$H$4:$H$63,51),SMALL(Vakantie!$M$4:$M$63,51)))</f>
        <v>46472</v>
      </c>
      <c r="J52" s="2">
        <f>IF($D$1=1,VLOOKUP(I52,Vakantie!$C$4:$D$63,2,FALSE),IF($D$1=2,VLOOKUP(I52,Vakantie!$H$4:$I$63,2,FALSE),VLOOKUP(I52,Vakantie!$M$4:$N$63,2,FALSE)))</f>
        <v>46472</v>
      </c>
      <c r="L52" s="2">
        <f t="shared" si="22"/>
        <v>50</v>
      </c>
      <c r="M52">
        <f t="shared" si="4"/>
        <v>7</v>
      </c>
      <c r="N52" s="2">
        <f t="shared" si="5"/>
        <v>1</v>
      </c>
      <c r="O52" s="2">
        <f t="shared" si="6"/>
        <v>1</v>
      </c>
      <c r="P52" s="6" t="b">
        <f t="shared" si="7"/>
        <v>1</v>
      </c>
      <c r="Q52" s="6">
        <f>IF(OR(M52=6,M52=7),0,IF(NOT(P52),0,IF(L52&lt;=$L$1,HLOOKUP(M52,Ouderschapsverlof!$S$40:$W$42,3,FALSE),0)))</f>
        <v>0</v>
      </c>
      <c r="R52" s="6">
        <f>IF(OR(M52=6,M52=7),0,IF(NOT(P52),IF(L52&lt;=$L$1,HLOOKUP(M52,Ouderschapsverlof!$S$40:$W$42,3,FALSE),0),0))</f>
        <v>0</v>
      </c>
      <c r="T52" s="2">
        <f t="shared" si="23"/>
        <v>50</v>
      </c>
      <c r="U52">
        <f t="shared" si="8"/>
        <v>7</v>
      </c>
      <c r="V52" s="2">
        <f t="shared" si="9"/>
        <v>1</v>
      </c>
      <c r="W52" s="2">
        <f t="shared" si="10"/>
        <v>1</v>
      </c>
      <c r="X52" s="6" t="b">
        <f t="shared" si="11"/>
        <v>1</v>
      </c>
      <c r="Y52" s="6">
        <f>IF(OR(U52=6,U52=7),0,IF(NOT(X52),0,IF(T52&lt;=$T$1,HLOOKUP(U52,Ouderschapsverlof!$S$55:$W$57,3,FALSE),0)))</f>
        <v>0</v>
      </c>
      <c r="Z52" s="6">
        <f>IF(OR(U52=6,U52=7),0,IF(NOT(X52),IF(T52&lt;=$T$1,HLOOKUP(U52,Ouderschapsverlof!$S$55:$W$57,3,FALSE),0),0))</f>
        <v>0</v>
      </c>
      <c r="AB52" s="2">
        <f t="shared" si="24"/>
        <v>50</v>
      </c>
      <c r="AC52">
        <f t="shared" si="12"/>
        <v>7</v>
      </c>
      <c r="AD52" s="2">
        <f t="shared" si="13"/>
        <v>1</v>
      </c>
      <c r="AE52" s="2">
        <f t="shared" si="14"/>
        <v>1</v>
      </c>
      <c r="AF52" s="6" t="b">
        <f t="shared" si="15"/>
        <v>1</v>
      </c>
      <c r="AG52" s="6">
        <f>IF(OR(AC52=6,AC52=7),0,IF(NOT(AF52),0,IF(AB52&lt;=$AB$1,HLOOKUP(AC52,Ouderschapsverlof!$S$67:$W$69,3,FALSE),0)))</f>
        <v>0</v>
      </c>
      <c r="AH52" s="6">
        <f>IF(OR(AC52=6,AC52=7),0,IF(NOT(AF52),IF(AB52&lt;=$AB$1,HLOOKUP(AC52,Ouderschapsverlof!$S$67:$W$69,3,FALSE),0),0))</f>
        <v>0</v>
      </c>
      <c r="AK52" t="str">
        <f t="shared" si="16"/>
        <v>1900-2-0</v>
      </c>
      <c r="AL52" t="str">
        <f t="shared" si="17"/>
        <v>1900-2-0</v>
      </c>
      <c r="AM52" t="str">
        <f t="shared" si="18"/>
        <v>1900-2-0</v>
      </c>
      <c r="AN52" t="str">
        <f t="shared" si="19"/>
        <v>1900-2-0</v>
      </c>
    </row>
    <row r="53" spans="1:40" x14ac:dyDescent="0.3">
      <c r="A53" s="2">
        <f t="shared" si="20"/>
        <v>51</v>
      </c>
      <c r="B53">
        <f t="shared" si="21"/>
        <v>1</v>
      </c>
      <c r="C53" s="2">
        <f t="shared" si="0"/>
        <v>1</v>
      </c>
      <c r="D53" s="2">
        <f t="shared" si="1"/>
        <v>1</v>
      </c>
      <c r="E53" s="6" t="b">
        <f t="shared" si="2"/>
        <v>1</v>
      </c>
      <c r="F53" s="6">
        <f>IF(OR(B53=6,B53=7),0,IF(NOT(E53),0,IF(A53&lt;=$A$1,HLOOKUP(B53,Ouderschapsverlof!$S$28:$W$30,3,FALSE),0)))</f>
        <v>0</v>
      </c>
      <c r="G53" s="6">
        <f>IF(OR(B53=6,B53=7),0,IF(NOT(E53),IF(A53&lt;=$A$1,HLOOKUP(B53,Ouderschapsverlof!$S$28:$W$30,3,FALSE),0),0))</f>
        <v>0</v>
      </c>
      <c r="H53" s="7">
        <f t="shared" si="3"/>
        <v>0</v>
      </c>
      <c r="I53" s="2">
        <f>IF($D$1=1,SMALL(Vakantie!$C$4:$C$63,52),IF($D$1=2,SMALL(Vakantie!$H$4:$H$63,52),SMALL(Vakantie!$M$4:$M$63,52)))</f>
        <v>46475</v>
      </c>
      <c r="J53" s="2">
        <f>IF($D$1=1,VLOOKUP(I53,Vakantie!$C$4:$D$63,2,FALSE),IF($D$1=2,VLOOKUP(I53,Vakantie!$H$4:$I$63,2,FALSE),VLOOKUP(I53,Vakantie!$M$4:$N$63,2,FALSE)))</f>
        <v>46475</v>
      </c>
      <c r="L53" s="2">
        <f t="shared" si="22"/>
        <v>51</v>
      </c>
      <c r="M53">
        <f t="shared" si="4"/>
        <v>1</v>
      </c>
      <c r="N53" s="2">
        <f t="shared" si="5"/>
        <v>1</v>
      </c>
      <c r="O53" s="2">
        <f t="shared" si="6"/>
        <v>1</v>
      </c>
      <c r="P53" s="6" t="b">
        <f t="shared" si="7"/>
        <v>1</v>
      </c>
      <c r="Q53" s="6">
        <f>IF(OR(M53=6,M53=7),0,IF(NOT(P53),0,IF(L53&lt;=$L$1,HLOOKUP(M53,Ouderschapsverlof!$S$40:$W$42,3,FALSE),0)))</f>
        <v>0</v>
      </c>
      <c r="R53" s="6">
        <f>IF(OR(M53=6,M53=7),0,IF(NOT(P53),IF(L53&lt;=$L$1,HLOOKUP(M53,Ouderschapsverlof!$S$40:$W$42,3,FALSE),0),0))</f>
        <v>0</v>
      </c>
      <c r="T53" s="2">
        <f t="shared" si="23"/>
        <v>51</v>
      </c>
      <c r="U53">
        <f t="shared" si="8"/>
        <v>1</v>
      </c>
      <c r="V53" s="2">
        <f t="shared" si="9"/>
        <v>1</v>
      </c>
      <c r="W53" s="2">
        <f t="shared" si="10"/>
        <v>1</v>
      </c>
      <c r="X53" s="6" t="b">
        <f t="shared" si="11"/>
        <v>1</v>
      </c>
      <c r="Y53" s="6">
        <f>IF(OR(U53=6,U53=7),0,IF(NOT(X53),0,IF(T53&lt;=$T$1,HLOOKUP(U53,Ouderschapsverlof!$S$55:$W$57,3,FALSE),0)))</f>
        <v>0</v>
      </c>
      <c r="Z53" s="6">
        <f>IF(OR(U53=6,U53=7),0,IF(NOT(X53),IF(T53&lt;=$T$1,HLOOKUP(U53,Ouderschapsverlof!$S$55:$W$57,3,FALSE),0),0))</f>
        <v>0</v>
      </c>
      <c r="AB53" s="2">
        <f t="shared" si="24"/>
        <v>51</v>
      </c>
      <c r="AC53">
        <f t="shared" si="12"/>
        <v>1</v>
      </c>
      <c r="AD53" s="2">
        <f t="shared" si="13"/>
        <v>1</v>
      </c>
      <c r="AE53" s="2">
        <f t="shared" si="14"/>
        <v>1</v>
      </c>
      <c r="AF53" s="6" t="b">
        <f t="shared" si="15"/>
        <v>1</v>
      </c>
      <c r="AG53" s="6">
        <f>IF(OR(AC53=6,AC53=7),0,IF(NOT(AF53),0,IF(AB53&lt;=$AB$1,HLOOKUP(AC53,Ouderschapsverlof!$S$67:$W$69,3,FALSE),0)))</f>
        <v>0</v>
      </c>
      <c r="AH53" s="6">
        <f>IF(OR(AC53=6,AC53=7),0,IF(NOT(AF53),IF(AB53&lt;=$AB$1,HLOOKUP(AC53,Ouderschapsverlof!$S$67:$W$69,3,FALSE),0),0))</f>
        <v>0</v>
      </c>
      <c r="AK53" t="str">
        <f t="shared" si="16"/>
        <v>1900-2-0</v>
      </c>
      <c r="AL53" t="str">
        <f t="shared" si="17"/>
        <v>1900-2-0</v>
      </c>
      <c r="AM53" t="str">
        <f t="shared" si="18"/>
        <v>1900-2-0</v>
      </c>
      <c r="AN53" t="str">
        <f t="shared" si="19"/>
        <v>1900-2-0</v>
      </c>
    </row>
    <row r="54" spans="1:40" x14ac:dyDescent="0.3">
      <c r="A54" s="2">
        <f t="shared" si="20"/>
        <v>52</v>
      </c>
      <c r="B54">
        <f t="shared" si="21"/>
        <v>2</v>
      </c>
      <c r="C54" s="2">
        <f t="shared" si="0"/>
        <v>1</v>
      </c>
      <c r="D54" s="2">
        <f t="shared" si="1"/>
        <v>1</v>
      </c>
      <c r="E54" s="6" t="b">
        <f t="shared" si="2"/>
        <v>1</v>
      </c>
      <c r="F54" s="6">
        <f>IF(OR(B54=6,B54=7),0,IF(NOT(E54),0,IF(A54&lt;=$A$1,HLOOKUP(B54,Ouderschapsverlof!$S$28:$W$30,3,FALSE),0)))</f>
        <v>0</v>
      </c>
      <c r="G54" s="6">
        <f>IF(OR(B54=6,B54=7),0,IF(NOT(E54),IF(A54&lt;=$A$1,HLOOKUP(B54,Ouderschapsverlof!$S$28:$W$30,3,FALSE),0),0))</f>
        <v>0</v>
      </c>
      <c r="H54" s="7">
        <f t="shared" si="3"/>
        <v>0</v>
      </c>
      <c r="I54" s="2">
        <f>IF($D$1=1,SMALL(Vakantie!$C$4:$C$63,53),IF($D$1=2,SMALL(Vakantie!$H$4:$H$63,53),SMALL(Vakantie!$M$4:$M$63,53)))</f>
        <v>46503</v>
      </c>
      <c r="J54" s="2">
        <f>IF($D$1=1,VLOOKUP(I54,Vakantie!$C$4:$D$63,2,FALSE),IF($D$1=2,VLOOKUP(I54,Vakantie!$H$4:$I$63,2,FALSE),VLOOKUP(I54,Vakantie!$M$4:$N$63,2,FALSE)))</f>
        <v>46509</v>
      </c>
      <c r="L54" s="2">
        <f t="shared" si="22"/>
        <v>52</v>
      </c>
      <c r="M54">
        <f t="shared" si="4"/>
        <v>2</v>
      </c>
      <c r="N54" s="2">
        <f t="shared" si="5"/>
        <v>1</v>
      </c>
      <c r="O54" s="2">
        <f t="shared" si="6"/>
        <v>1</v>
      </c>
      <c r="P54" s="6" t="b">
        <f t="shared" si="7"/>
        <v>1</v>
      </c>
      <c r="Q54" s="6">
        <f>IF(OR(M54=6,M54=7),0,IF(NOT(P54),0,IF(L54&lt;=$L$1,HLOOKUP(M54,Ouderschapsverlof!$S$40:$W$42,3,FALSE),0)))</f>
        <v>0</v>
      </c>
      <c r="R54" s="6">
        <f>IF(OR(M54=6,M54=7),0,IF(NOT(P54),IF(L54&lt;=$L$1,HLOOKUP(M54,Ouderschapsverlof!$S$40:$W$42,3,FALSE),0),0))</f>
        <v>0</v>
      </c>
      <c r="T54" s="2">
        <f t="shared" si="23"/>
        <v>52</v>
      </c>
      <c r="U54">
        <f t="shared" si="8"/>
        <v>2</v>
      </c>
      <c r="V54" s="2">
        <f t="shared" si="9"/>
        <v>1</v>
      </c>
      <c r="W54" s="2">
        <f t="shared" si="10"/>
        <v>1</v>
      </c>
      <c r="X54" s="6" t="b">
        <f t="shared" si="11"/>
        <v>1</v>
      </c>
      <c r="Y54" s="6">
        <f>IF(OR(U54=6,U54=7),0,IF(NOT(X54),0,IF(T54&lt;=$T$1,HLOOKUP(U54,Ouderschapsverlof!$S$55:$W$57,3,FALSE),0)))</f>
        <v>0</v>
      </c>
      <c r="Z54" s="6">
        <f>IF(OR(U54=6,U54=7),0,IF(NOT(X54),IF(T54&lt;=$T$1,HLOOKUP(U54,Ouderschapsverlof!$S$55:$W$57,3,FALSE),0),0))</f>
        <v>0</v>
      </c>
      <c r="AB54" s="2">
        <f t="shared" si="24"/>
        <v>52</v>
      </c>
      <c r="AC54">
        <f t="shared" si="12"/>
        <v>2</v>
      </c>
      <c r="AD54" s="2">
        <f t="shared" si="13"/>
        <v>1</v>
      </c>
      <c r="AE54" s="2">
        <f t="shared" si="14"/>
        <v>1</v>
      </c>
      <c r="AF54" s="6" t="b">
        <f t="shared" si="15"/>
        <v>1</v>
      </c>
      <c r="AG54" s="6">
        <f>IF(OR(AC54=6,AC54=7),0,IF(NOT(AF54),0,IF(AB54&lt;=$AB$1,HLOOKUP(AC54,Ouderschapsverlof!$S$67:$W$69,3,FALSE),0)))</f>
        <v>0</v>
      </c>
      <c r="AH54" s="6">
        <f>IF(OR(AC54=6,AC54=7),0,IF(NOT(AF54),IF(AB54&lt;=$AB$1,HLOOKUP(AC54,Ouderschapsverlof!$S$67:$W$69,3,FALSE),0),0))</f>
        <v>0</v>
      </c>
      <c r="AK54" t="str">
        <f t="shared" si="16"/>
        <v>1900-2-0</v>
      </c>
      <c r="AL54" t="str">
        <f t="shared" si="17"/>
        <v>1900-2-0</v>
      </c>
      <c r="AM54" t="str">
        <f t="shared" si="18"/>
        <v>1900-2-0</v>
      </c>
      <c r="AN54" t="str">
        <f t="shared" si="19"/>
        <v>1900-2-0</v>
      </c>
    </row>
    <row r="55" spans="1:40" x14ac:dyDescent="0.3">
      <c r="A55" s="2">
        <f t="shared" si="20"/>
        <v>53</v>
      </c>
      <c r="B55">
        <f t="shared" si="21"/>
        <v>3</v>
      </c>
      <c r="C55" s="2">
        <f t="shared" si="0"/>
        <v>1</v>
      </c>
      <c r="D55" s="2">
        <f t="shared" si="1"/>
        <v>1</v>
      </c>
      <c r="E55" s="6" t="b">
        <f t="shared" si="2"/>
        <v>1</v>
      </c>
      <c r="F55" s="6">
        <f>IF(OR(B55=6,B55=7),0,IF(NOT(E55),0,IF(A55&lt;=$A$1,HLOOKUP(B55,Ouderschapsverlof!$S$28:$W$30,3,FALSE),0)))</f>
        <v>0</v>
      </c>
      <c r="G55" s="6">
        <f>IF(OR(B55=6,B55=7),0,IF(NOT(E55),IF(A55&lt;=$A$1,HLOOKUP(B55,Ouderschapsverlof!$S$28:$W$30,3,FALSE),0),0))</f>
        <v>0</v>
      </c>
      <c r="H55" s="7">
        <f t="shared" si="3"/>
        <v>1</v>
      </c>
      <c r="I55" s="2">
        <f>IF($D$1=1,SMALL(Vakantie!$C$4:$C$63,54),IF($D$1=2,SMALL(Vakantie!$H$4:$H$63,54),SMALL(Vakantie!$M$4:$M$63,54)))</f>
        <v>46504</v>
      </c>
      <c r="J55" s="2">
        <f>IF($D$1=1,VLOOKUP(I55,Vakantie!$C$4:$D$63,2,FALSE),IF($D$1=2,VLOOKUP(I55,Vakantie!$H$4:$I$63,2,FALSE),VLOOKUP(I55,Vakantie!$M$4:$N$63,2,FALSE)))</f>
        <v>46504</v>
      </c>
      <c r="L55" s="2">
        <f t="shared" si="22"/>
        <v>53</v>
      </c>
      <c r="M55">
        <f t="shared" si="4"/>
        <v>3</v>
      </c>
      <c r="N55" s="2">
        <f t="shared" si="5"/>
        <v>1</v>
      </c>
      <c r="O55" s="2">
        <f t="shared" si="6"/>
        <v>1</v>
      </c>
      <c r="P55" s="6" t="b">
        <f t="shared" si="7"/>
        <v>1</v>
      </c>
      <c r="Q55" s="6">
        <f>IF(OR(M55=6,M55=7),0,IF(NOT(P55),0,IF(L55&lt;=$L$1,HLOOKUP(M55,Ouderschapsverlof!$S$40:$W$42,3,FALSE),0)))</f>
        <v>0</v>
      </c>
      <c r="R55" s="6">
        <f>IF(OR(M55=6,M55=7),0,IF(NOT(P55),IF(L55&lt;=$L$1,HLOOKUP(M55,Ouderschapsverlof!$S$40:$W$42,3,FALSE),0),0))</f>
        <v>0</v>
      </c>
      <c r="T55" s="2">
        <f t="shared" si="23"/>
        <v>53</v>
      </c>
      <c r="U55">
        <f t="shared" si="8"/>
        <v>3</v>
      </c>
      <c r="V55" s="2">
        <f t="shared" si="9"/>
        <v>1</v>
      </c>
      <c r="W55" s="2">
        <f t="shared" si="10"/>
        <v>1</v>
      </c>
      <c r="X55" s="6" t="b">
        <f t="shared" si="11"/>
        <v>1</v>
      </c>
      <c r="Y55" s="6">
        <f>IF(OR(U55=6,U55=7),0,IF(NOT(X55),0,IF(T55&lt;=$T$1,HLOOKUP(U55,Ouderschapsverlof!$S$55:$W$57,3,FALSE),0)))</f>
        <v>0</v>
      </c>
      <c r="Z55" s="6">
        <f>IF(OR(U55=6,U55=7),0,IF(NOT(X55),IF(T55&lt;=$T$1,HLOOKUP(U55,Ouderschapsverlof!$S$55:$W$57,3,FALSE),0),0))</f>
        <v>0</v>
      </c>
      <c r="AB55" s="2">
        <f t="shared" si="24"/>
        <v>53</v>
      </c>
      <c r="AC55">
        <f t="shared" si="12"/>
        <v>3</v>
      </c>
      <c r="AD55" s="2">
        <f t="shared" si="13"/>
        <v>1</v>
      </c>
      <c r="AE55" s="2">
        <f t="shared" si="14"/>
        <v>1</v>
      </c>
      <c r="AF55" s="6" t="b">
        <f t="shared" si="15"/>
        <v>1</v>
      </c>
      <c r="AG55" s="6">
        <f>IF(OR(AC55=6,AC55=7),0,IF(NOT(AF55),0,IF(AB55&lt;=$AB$1,HLOOKUP(AC55,Ouderschapsverlof!$S$67:$W$69,3,FALSE),0)))</f>
        <v>0</v>
      </c>
      <c r="AH55" s="6">
        <f>IF(OR(AC55=6,AC55=7),0,IF(NOT(AF55),IF(AB55&lt;=$AB$1,HLOOKUP(AC55,Ouderschapsverlof!$S$67:$W$69,3,FALSE),0),0))</f>
        <v>0</v>
      </c>
      <c r="AK55" t="str">
        <f t="shared" si="16"/>
        <v>1900-2-0</v>
      </c>
      <c r="AL55" t="str">
        <f t="shared" si="17"/>
        <v>1900-2-0</v>
      </c>
      <c r="AM55" t="str">
        <f t="shared" si="18"/>
        <v>1900-2-0</v>
      </c>
      <c r="AN55" t="str">
        <f t="shared" si="19"/>
        <v>1900-2-0</v>
      </c>
    </row>
    <row r="56" spans="1:40" x14ac:dyDescent="0.3">
      <c r="A56" s="2">
        <f t="shared" si="20"/>
        <v>54</v>
      </c>
      <c r="B56">
        <f t="shared" si="21"/>
        <v>4</v>
      </c>
      <c r="C56" s="2">
        <f t="shared" si="0"/>
        <v>1</v>
      </c>
      <c r="D56" s="2">
        <f t="shared" si="1"/>
        <v>1</v>
      </c>
      <c r="E56" s="6" t="b">
        <f t="shared" si="2"/>
        <v>1</v>
      </c>
      <c r="F56" s="6">
        <f>IF(OR(B56=6,B56=7),0,IF(NOT(E56),0,IF(A56&lt;=$A$1,HLOOKUP(B56,Ouderschapsverlof!$S$28:$W$30,3,FALSE),0)))</f>
        <v>0</v>
      </c>
      <c r="G56" s="6">
        <f>IF(OR(B56=6,B56=7),0,IF(NOT(E56),IF(A56&lt;=$A$1,HLOOKUP(B56,Ouderschapsverlof!$S$28:$W$30,3,FALSE),0),0))</f>
        <v>0</v>
      </c>
      <c r="H56" s="7">
        <f t="shared" si="3"/>
        <v>0</v>
      </c>
      <c r="I56" s="2">
        <f>IF($D$1=1,SMALL(Vakantie!$C$4:$C$63,55),IF($D$1=2,SMALL(Vakantie!$H$4:$H$63,55),SMALL(Vakantie!$M$4:$M$63,55)))</f>
        <v>46512</v>
      </c>
      <c r="J56" s="2">
        <f>IF($D$1=1,VLOOKUP(I56,Vakantie!$C$4:$D$63,2,FALSE),IF($D$1=2,VLOOKUP(I56,Vakantie!$H$4:$I$63,2,FALSE),VLOOKUP(I56,Vakantie!$M$4:$N$63,2,FALSE)))</f>
        <v>46512</v>
      </c>
      <c r="L56" s="2">
        <f t="shared" si="22"/>
        <v>54</v>
      </c>
      <c r="M56">
        <f t="shared" si="4"/>
        <v>4</v>
      </c>
      <c r="N56" s="2">
        <f t="shared" si="5"/>
        <v>1</v>
      </c>
      <c r="O56" s="2">
        <f t="shared" si="6"/>
        <v>1</v>
      </c>
      <c r="P56" s="6" t="b">
        <f t="shared" si="7"/>
        <v>1</v>
      </c>
      <c r="Q56" s="6">
        <f>IF(OR(M56=6,M56=7),0,IF(NOT(P56),0,IF(L56&lt;=$L$1,HLOOKUP(M56,Ouderschapsverlof!$S$40:$W$42,3,FALSE),0)))</f>
        <v>0</v>
      </c>
      <c r="R56" s="6">
        <f>IF(OR(M56=6,M56=7),0,IF(NOT(P56),IF(L56&lt;=$L$1,HLOOKUP(M56,Ouderschapsverlof!$S$40:$W$42,3,FALSE),0),0))</f>
        <v>0</v>
      </c>
      <c r="T56" s="2">
        <f t="shared" si="23"/>
        <v>54</v>
      </c>
      <c r="U56">
        <f t="shared" si="8"/>
        <v>4</v>
      </c>
      <c r="V56" s="2">
        <f t="shared" si="9"/>
        <v>1</v>
      </c>
      <c r="W56" s="2">
        <f t="shared" si="10"/>
        <v>1</v>
      </c>
      <c r="X56" s="6" t="b">
        <f t="shared" si="11"/>
        <v>1</v>
      </c>
      <c r="Y56" s="6">
        <f>IF(OR(U56=6,U56=7),0,IF(NOT(X56),0,IF(T56&lt;=$T$1,HLOOKUP(U56,Ouderschapsverlof!$S$55:$W$57,3,FALSE),0)))</f>
        <v>0</v>
      </c>
      <c r="Z56" s="6">
        <f>IF(OR(U56=6,U56=7),0,IF(NOT(X56),IF(T56&lt;=$T$1,HLOOKUP(U56,Ouderschapsverlof!$S$55:$W$57,3,FALSE),0),0))</f>
        <v>0</v>
      </c>
      <c r="AB56" s="2">
        <f t="shared" si="24"/>
        <v>54</v>
      </c>
      <c r="AC56">
        <f t="shared" si="12"/>
        <v>4</v>
      </c>
      <c r="AD56" s="2">
        <f t="shared" si="13"/>
        <v>1</v>
      </c>
      <c r="AE56" s="2">
        <f t="shared" si="14"/>
        <v>1</v>
      </c>
      <c r="AF56" s="6" t="b">
        <f t="shared" si="15"/>
        <v>1</v>
      </c>
      <c r="AG56" s="6">
        <f>IF(OR(AC56=6,AC56=7),0,IF(NOT(AF56),0,IF(AB56&lt;=$AB$1,HLOOKUP(AC56,Ouderschapsverlof!$S$67:$W$69,3,FALSE),0)))</f>
        <v>0</v>
      </c>
      <c r="AH56" s="6">
        <f>IF(OR(AC56=6,AC56=7),0,IF(NOT(AF56),IF(AB56&lt;=$AB$1,HLOOKUP(AC56,Ouderschapsverlof!$S$67:$W$69,3,FALSE),0),0))</f>
        <v>0</v>
      </c>
      <c r="AK56" t="str">
        <f t="shared" si="16"/>
        <v>1900-2-0</v>
      </c>
      <c r="AL56" t="str">
        <f t="shared" si="17"/>
        <v>1900-2-0</v>
      </c>
      <c r="AM56" t="str">
        <f t="shared" si="18"/>
        <v>1900-2-0</v>
      </c>
      <c r="AN56" t="str">
        <f t="shared" si="19"/>
        <v>1900-2-0</v>
      </c>
    </row>
    <row r="57" spans="1:40" x14ac:dyDescent="0.3">
      <c r="A57" s="2">
        <f t="shared" si="20"/>
        <v>55</v>
      </c>
      <c r="B57">
        <f t="shared" si="21"/>
        <v>5</v>
      </c>
      <c r="C57" s="2">
        <f t="shared" si="0"/>
        <v>1</v>
      </c>
      <c r="D57" s="2">
        <f t="shared" si="1"/>
        <v>1</v>
      </c>
      <c r="E57" s="6" t="b">
        <f t="shared" si="2"/>
        <v>1</v>
      </c>
      <c r="F57" s="6">
        <f>IF(OR(B57=6,B57=7),0,IF(NOT(E57),0,IF(A57&lt;=$A$1,HLOOKUP(B57,Ouderschapsverlof!$S$28:$W$30,3,FALSE),0)))</f>
        <v>0</v>
      </c>
      <c r="G57" s="6">
        <f>IF(OR(B57=6,B57=7),0,IF(NOT(E57),IF(A57&lt;=$A$1,HLOOKUP(B57,Ouderschapsverlof!$S$28:$W$30,3,FALSE),0),0))</f>
        <v>0</v>
      </c>
      <c r="H57" s="7">
        <f t="shared" si="3"/>
        <v>0</v>
      </c>
      <c r="I57" s="2">
        <f>IF($D$1=1,SMALL(Vakantie!$C$4:$C$63,56),IF($D$1=2,SMALL(Vakantie!$H$4:$H$63,56),SMALL(Vakantie!$M$4:$M$63,56)))</f>
        <v>46513</v>
      </c>
      <c r="J57" s="2">
        <f>IF($D$1=1,VLOOKUP(I57,Vakantie!$C$4:$D$63,2,FALSE),IF($D$1=2,VLOOKUP(I57,Vakantie!$H$4:$I$63,2,FALSE),VLOOKUP(I57,Vakantie!$M$4:$N$63,2,FALSE)))</f>
        <v>46513</v>
      </c>
      <c r="L57" s="2">
        <f t="shared" si="22"/>
        <v>55</v>
      </c>
      <c r="M57">
        <f t="shared" si="4"/>
        <v>5</v>
      </c>
      <c r="N57" s="2">
        <f t="shared" si="5"/>
        <v>1</v>
      </c>
      <c r="O57" s="2">
        <f t="shared" si="6"/>
        <v>1</v>
      </c>
      <c r="P57" s="6" t="b">
        <f t="shared" si="7"/>
        <v>1</v>
      </c>
      <c r="Q57" s="6">
        <f>IF(OR(M57=6,M57=7),0,IF(NOT(P57),0,IF(L57&lt;=$L$1,HLOOKUP(M57,Ouderschapsverlof!$S$40:$W$42,3,FALSE),0)))</f>
        <v>0</v>
      </c>
      <c r="R57" s="6">
        <f>IF(OR(M57=6,M57=7),0,IF(NOT(P57),IF(L57&lt;=$L$1,HLOOKUP(M57,Ouderschapsverlof!$S$40:$W$42,3,FALSE),0),0))</f>
        <v>0</v>
      </c>
      <c r="T57" s="2">
        <f t="shared" si="23"/>
        <v>55</v>
      </c>
      <c r="U57">
        <f t="shared" si="8"/>
        <v>5</v>
      </c>
      <c r="V57" s="2">
        <f t="shared" si="9"/>
        <v>1</v>
      </c>
      <c r="W57" s="2">
        <f t="shared" si="10"/>
        <v>1</v>
      </c>
      <c r="X57" s="6" t="b">
        <f t="shared" si="11"/>
        <v>1</v>
      </c>
      <c r="Y57" s="6">
        <f>IF(OR(U57=6,U57=7),0,IF(NOT(X57),0,IF(T57&lt;=$T$1,HLOOKUP(U57,Ouderschapsverlof!$S$55:$W$57,3,FALSE),0)))</f>
        <v>0</v>
      </c>
      <c r="Z57" s="6">
        <f>IF(OR(U57=6,U57=7),0,IF(NOT(X57),IF(T57&lt;=$T$1,HLOOKUP(U57,Ouderschapsverlof!$S$55:$W$57,3,FALSE),0),0))</f>
        <v>0</v>
      </c>
      <c r="AB57" s="2">
        <f t="shared" si="24"/>
        <v>55</v>
      </c>
      <c r="AC57">
        <f t="shared" si="12"/>
        <v>5</v>
      </c>
      <c r="AD57" s="2">
        <f t="shared" si="13"/>
        <v>1</v>
      </c>
      <c r="AE57" s="2">
        <f t="shared" si="14"/>
        <v>1</v>
      </c>
      <c r="AF57" s="6" t="b">
        <f t="shared" si="15"/>
        <v>1</v>
      </c>
      <c r="AG57" s="6">
        <f>IF(OR(AC57=6,AC57=7),0,IF(NOT(AF57),0,IF(AB57&lt;=$AB$1,HLOOKUP(AC57,Ouderschapsverlof!$S$67:$W$69,3,FALSE),0)))</f>
        <v>0</v>
      </c>
      <c r="AH57" s="6">
        <f>IF(OR(AC57=6,AC57=7),0,IF(NOT(AF57),IF(AB57&lt;=$AB$1,HLOOKUP(AC57,Ouderschapsverlof!$S$67:$W$69,3,FALSE),0),0))</f>
        <v>0</v>
      </c>
      <c r="AK57" t="str">
        <f t="shared" si="16"/>
        <v>1900-2-0</v>
      </c>
      <c r="AL57" t="str">
        <f t="shared" si="17"/>
        <v>1900-2-0</v>
      </c>
      <c r="AM57" t="str">
        <f t="shared" si="18"/>
        <v>1900-2-0</v>
      </c>
      <c r="AN57" t="str">
        <f t="shared" si="19"/>
        <v>1900-2-0</v>
      </c>
    </row>
    <row r="58" spans="1:40" x14ac:dyDescent="0.3">
      <c r="A58" s="2">
        <f t="shared" si="20"/>
        <v>56</v>
      </c>
      <c r="B58">
        <f t="shared" si="21"/>
        <v>6</v>
      </c>
      <c r="C58" s="2">
        <f t="shared" si="0"/>
        <v>1</v>
      </c>
      <c r="D58" s="2">
        <f t="shared" si="1"/>
        <v>1</v>
      </c>
      <c r="E58" s="6" t="b">
        <f t="shared" si="2"/>
        <v>1</v>
      </c>
      <c r="F58" s="6">
        <f>IF(OR(B58=6,B58=7),0,IF(NOT(E58),0,IF(A58&lt;=$A$1,HLOOKUP(B58,Ouderschapsverlof!$S$28:$W$30,3,FALSE),0)))</f>
        <v>0</v>
      </c>
      <c r="G58" s="6">
        <f>IF(OR(B58=6,B58=7),0,IF(NOT(E58),IF(A58&lt;=$A$1,HLOOKUP(B58,Ouderschapsverlof!$S$28:$W$30,3,FALSE),0),0))</f>
        <v>0</v>
      </c>
      <c r="H58" s="7">
        <f t="shared" si="3"/>
        <v>0</v>
      </c>
      <c r="I58" s="2">
        <f>IF($D$1=1,SMALL(Vakantie!$C$4:$C$63,57),IF($D$1=2,SMALL(Vakantie!$H$4:$H$63,57),SMALL(Vakantie!$M$4:$M$63,57)))</f>
        <v>46524</v>
      </c>
      <c r="J58" s="2">
        <f>IF($D$1=1,VLOOKUP(I58,Vakantie!$C$4:$D$63,2,FALSE),IF($D$1=2,VLOOKUP(I58,Vakantie!$H$4:$I$63,2,FALSE),VLOOKUP(I58,Vakantie!$M$4:$N$63,2,FALSE)))</f>
        <v>46524</v>
      </c>
      <c r="L58" s="2">
        <f t="shared" si="22"/>
        <v>56</v>
      </c>
      <c r="M58">
        <f t="shared" si="4"/>
        <v>6</v>
      </c>
      <c r="N58" s="2">
        <f t="shared" si="5"/>
        <v>1</v>
      </c>
      <c r="O58" s="2">
        <f t="shared" si="6"/>
        <v>1</v>
      </c>
      <c r="P58" s="6" t="b">
        <f t="shared" si="7"/>
        <v>1</v>
      </c>
      <c r="Q58" s="6">
        <f>IF(OR(M58=6,M58=7),0,IF(NOT(P58),0,IF(L58&lt;=$L$1,HLOOKUP(M58,Ouderschapsverlof!$S$40:$W$42,3,FALSE),0)))</f>
        <v>0</v>
      </c>
      <c r="R58" s="6">
        <f>IF(OR(M58=6,M58=7),0,IF(NOT(P58),IF(L58&lt;=$L$1,HLOOKUP(M58,Ouderschapsverlof!$S$40:$W$42,3,FALSE),0),0))</f>
        <v>0</v>
      </c>
      <c r="T58" s="2">
        <f t="shared" si="23"/>
        <v>56</v>
      </c>
      <c r="U58">
        <f t="shared" si="8"/>
        <v>6</v>
      </c>
      <c r="V58" s="2">
        <f t="shared" si="9"/>
        <v>1</v>
      </c>
      <c r="W58" s="2">
        <f t="shared" si="10"/>
        <v>1</v>
      </c>
      <c r="X58" s="6" t="b">
        <f t="shared" si="11"/>
        <v>1</v>
      </c>
      <c r="Y58" s="6">
        <f>IF(OR(U58=6,U58=7),0,IF(NOT(X58),0,IF(T58&lt;=$T$1,HLOOKUP(U58,Ouderschapsverlof!$S$55:$W$57,3,FALSE),0)))</f>
        <v>0</v>
      </c>
      <c r="Z58" s="6">
        <f>IF(OR(U58=6,U58=7),0,IF(NOT(X58),IF(T58&lt;=$T$1,HLOOKUP(U58,Ouderschapsverlof!$S$55:$W$57,3,FALSE),0),0))</f>
        <v>0</v>
      </c>
      <c r="AB58" s="2">
        <f t="shared" si="24"/>
        <v>56</v>
      </c>
      <c r="AC58">
        <f t="shared" si="12"/>
        <v>6</v>
      </c>
      <c r="AD58" s="2">
        <f t="shared" si="13"/>
        <v>1</v>
      </c>
      <c r="AE58" s="2">
        <f t="shared" si="14"/>
        <v>1</v>
      </c>
      <c r="AF58" s="6" t="b">
        <f t="shared" si="15"/>
        <v>1</v>
      </c>
      <c r="AG58" s="6">
        <f>IF(OR(AC58=6,AC58=7),0,IF(NOT(AF58),0,IF(AB58&lt;=$AB$1,HLOOKUP(AC58,Ouderschapsverlof!$S$67:$W$69,3,FALSE),0)))</f>
        <v>0</v>
      </c>
      <c r="AH58" s="6">
        <f>IF(OR(AC58=6,AC58=7),0,IF(NOT(AF58),IF(AB58&lt;=$AB$1,HLOOKUP(AC58,Ouderschapsverlof!$S$67:$W$69,3,FALSE),0),0))</f>
        <v>0</v>
      </c>
      <c r="AK58" t="str">
        <f t="shared" si="16"/>
        <v>1900-2-0</v>
      </c>
      <c r="AL58" t="str">
        <f t="shared" si="17"/>
        <v>1900-2-0</v>
      </c>
      <c r="AM58" t="str">
        <f t="shared" si="18"/>
        <v>1900-2-0</v>
      </c>
      <c r="AN58" t="str">
        <f t="shared" si="19"/>
        <v>1900-2-0</v>
      </c>
    </row>
    <row r="59" spans="1:40" x14ac:dyDescent="0.3">
      <c r="A59" s="2">
        <f t="shared" si="20"/>
        <v>57</v>
      </c>
      <c r="B59">
        <f t="shared" si="21"/>
        <v>7</v>
      </c>
      <c r="C59" s="2">
        <f t="shared" si="0"/>
        <v>1</v>
      </c>
      <c r="D59" s="2">
        <f t="shared" si="1"/>
        <v>1</v>
      </c>
      <c r="E59" s="6" t="b">
        <f t="shared" si="2"/>
        <v>1</v>
      </c>
      <c r="F59" s="6">
        <f>IF(OR(B59=6,B59=7),0,IF(NOT(E59),0,IF(A59&lt;=$A$1,HLOOKUP(B59,Ouderschapsverlof!$S$28:$W$30,3,FALSE),0)))</f>
        <v>0</v>
      </c>
      <c r="G59" s="6">
        <f>IF(OR(B59=6,B59=7),0,IF(NOT(E59),IF(A59&lt;=$A$1,HLOOKUP(B59,Ouderschapsverlof!$S$28:$W$30,3,FALSE),0),0))</f>
        <v>0</v>
      </c>
      <c r="H59" s="7">
        <f t="shared" si="3"/>
        <v>0</v>
      </c>
      <c r="I59" s="2">
        <f>IF($D$1=1,SMALL(Vakantie!$C$4:$C$63,58),IF($D$1=2,SMALL(Vakantie!$H$4:$H$63,58),SMALL(Vakantie!$M$4:$M$63,58)))</f>
        <v>46580</v>
      </c>
      <c r="J59" s="2">
        <f>IF($D$1=1,VLOOKUP(I59,Vakantie!$C$4:$D$63,2,FALSE),IF($D$1=2,VLOOKUP(I59,Vakantie!$H$4:$I$63,2,FALSE),VLOOKUP(I59,Vakantie!$M$4:$N$63,2,FALSE)))</f>
        <v>46621</v>
      </c>
      <c r="L59" s="2">
        <f t="shared" si="22"/>
        <v>57</v>
      </c>
      <c r="M59">
        <f t="shared" si="4"/>
        <v>7</v>
      </c>
      <c r="N59" s="2">
        <f t="shared" si="5"/>
        <v>1</v>
      </c>
      <c r="O59" s="2">
        <f t="shared" si="6"/>
        <v>1</v>
      </c>
      <c r="P59" s="6" t="b">
        <f t="shared" si="7"/>
        <v>1</v>
      </c>
      <c r="Q59" s="6">
        <f>IF(OR(M59=6,M59=7),0,IF(NOT(P59),0,IF(L59&lt;=$L$1,HLOOKUP(M59,Ouderschapsverlof!$S$40:$W$42,3,FALSE),0)))</f>
        <v>0</v>
      </c>
      <c r="R59" s="6">
        <f>IF(OR(M59=6,M59=7),0,IF(NOT(P59),IF(L59&lt;=$L$1,HLOOKUP(M59,Ouderschapsverlof!$S$40:$W$42,3,FALSE),0),0))</f>
        <v>0</v>
      </c>
      <c r="T59" s="2">
        <f t="shared" si="23"/>
        <v>57</v>
      </c>
      <c r="U59">
        <f t="shared" si="8"/>
        <v>7</v>
      </c>
      <c r="V59" s="2">
        <f t="shared" si="9"/>
        <v>1</v>
      </c>
      <c r="W59" s="2">
        <f t="shared" si="10"/>
        <v>1</v>
      </c>
      <c r="X59" s="6" t="b">
        <f t="shared" si="11"/>
        <v>1</v>
      </c>
      <c r="Y59" s="6">
        <f>IF(OR(U59=6,U59=7),0,IF(NOT(X59),0,IF(T59&lt;=$T$1,HLOOKUP(U59,Ouderschapsverlof!$S$55:$W$57,3,FALSE),0)))</f>
        <v>0</v>
      </c>
      <c r="Z59" s="6">
        <f>IF(OR(U59=6,U59=7),0,IF(NOT(X59),IF(T59&lt;=$T$1,HLOOKUP(U59,Ouderschapsverlof!$S$55:$W$57,3,FALSE),0),0))</f>
        <v>0</v>
      </c>
      <c r="AB59" s="2">
        <f t="shared" si="24"/>
        <v>57</v>
      </c>
      <c r="AC59">
        <f t="shared" si="12"/>
        <v>7</v>
      </c>
      <c r="AD59" s="2">
        <f t="shared" si="13"/>
        <v>1</v>
      </c>
      <c r="AE59" s="2">
        <f t="shared" si="14"/>
        <v>1</v>
      </c>
      <c r="AF59" s="6" t="b">
        <f t="shared" si="15"/>
        <v>1</v>
      </c>
      <c r="AG59" s="6">
        <f>IF(OR(AC59=6,AC59=7),0,IF(NOT(AF59),0,IF(AB59&lt;=$AB$1,HLOOKUP(AC59,Ouderschapsverlof!$S$67:$W$69,3,FALSE),0)))</f>
        <v>0</v>
      </c>
      <c r="AH59" s="6">
        <f>IF(OR(AC59=6,AC59=7),0,IF(NOT(AF59),IF(AB59&lt;=$AB$1,HLOOKUP(AC59,Ouderschapsverlof!$S$67:$W$69,3,FALSE),0),0))</f>
        <v>0</v>
      </c>
      <c r="AK59" t="str">
        <f t="shared" si="16"/>
        <v>1900-2-0</v>
      </c>
      <c r="AL59" t="str">
        <f t="shared" si="17"/>
        <v>1900-2-0</v>
      </c>
      <c r="AM59" t="str">
        <f t="shared" si="18"/>
        <v>1900-2-0</v>
      </c>
      <c r="AN59" t="str">
        <f t="shared" si="19"/>
        <v>1900-2-0</v>
      </c>
    </row>
    <row r="60" spans="1:40" x14ac:dyDescent="0.3">
      <c r="A60" s="2">
        <f t="shared" si="20"/>
        <v>58</v>
      </c>
      <c r="B60">
        <f t="shared" si="21"/>
        <v>1</v>
      </c>
      <c r="C60" s="2">
        <f t="shared" si="0"/>
        <v>1</v>
      </c>
      <c r="D60" s="2">
        <f t="shared" si="1"/>
        <v>1</v>
      </c>
      <c r="E60" s="6" t="b">
        <f t="shared" si="2"/>
        <v>1</v>
      </c>
      <c r="F60" s="6">
        <f>IF(OR(B60=6,B60=7),0,IF(NOT(E60),0,IF(A60&lt;=$A$1,HLOOKUP(B60,Ouderschapsverlof!$S$28:$W$30,3,FALSE),0)))</f>
        <v>0</v>
      </c>
      <c r="G60" s="6">
        <f>IF(OR(B60=6,B60=7),0,IF(NOT(E60),IF(A60&lt;=$A$1,HLOOKUP(B60,Ouderschapsverlof!$S$28:$W$30,3,FALSE),0),0))</f>
        <v>0</v>
      </c>
      <c r="H60" s="7">
        <f t="shared" si="3"/>
        <v>0</v>
      </c>
      <c r="I60" s="2">
        <f>IF($D$1=1,SMALL(Vakantie!$C$4:$C$63,59),IF($D$1=2,SMALL(Vakantie!$H$4:$H$63,59),SMALL(Vakantie!$M$4:$M$63,59)))</f>
        <v>46678</v>
      </c>
      <c r="J60" s="2">
        <f>IF($D$1=1,VLOOKUP(I60,Vakantie!$C$4:$D$63,2,FALSE),IF($D$1=2,VLOOKUP(I60,Vakantie!$H$4:$I$63,2,FALSE),VLOOKUP(I60,Vakantie!$M$4:$N$63,2,FALSE)))</f>
        <v>46684</v>
      </c>
      <c r="L60" s="2">
        <f t="shared" si="22"/>
        <v>58</v>
      </c>
      <c r="M60">
        <f t="shared" si="4"/>
        <v>1</v>
      </c>
      <c r="N60" s="2">
        <f t="shared" si="5"/>
        <v>1</v>
      </c>
      <c r="O60" s="2">
        <f t="shared" si="6"/>
        <v>1</v>
      </c>
      <c r="P60" s="6" t="b">
        <f t="shared" si="7"/>
        <v>1</v>
      </c>
      <c r="Q60" s="6">
        <f>IF(OR(M60=6,M60=7),0,IF(NOT(P60),0,IF(L60&lt;=$L$1,HLOOKUP(M60,Ouderschapsverlof!$S$40:$W$42,3,FALSE),0)))</f>
        <v>0</v>
      </c>
      <c r="R60" s="6">
        <f>IF(OR(M60=6,M60=7),0,IF(NOT(P60),IF(L60&lt;=$L$1,HLOOKUP(M60,Ouderschapsverlof!$S$40:$W$42,3,FALSE),0),0))</f>
        <v>0</v>
      </c>
      <c r="T60" s="2">
        <f t="shared" si="23"/>
        <v>58</v>
      </c>
      <c r="U60">
        <f t="shared" si="8"/>
        <v>1</v>
      </c>
      <c r="V60" s="2">
        <f t="shared" si="9"/>
        <v>1</v>
      </c>
      <c r="W60" s="2">
        <f t="shared" si="10"/>
        <v>1</v>
      </c>
      <c r="X60" s="6" t="b">
        <f t="shared" si="11"/>
        <v>1</v>
      </c>
      <c r="Y60" s="6">
        <f>IF(OR(U60=6,U60=7),0,IF(NOT(X60),0,IF(T60&lt;=$T$1,HLOOKUP(U60,Ouderschapsverlof!$S$55:$W$57,3,FALSE),0)))</f>
        <v>0</v>
      </c>
      <c r="Z60" s="6">
        <f>IF(OR(U60=6,U60=7),0,IF(NOT(X60),IF(T60&lt;=$T$1,HLOOKUP(U60,Ouderschapsverlof!$S$55:$W$57,3,FALSE),0),0))</f>
        <v>0</v>
      </c>
      <c r="AB60" s="2">
        <f t="shared" si="24"/>
        <v>58</v>
      </c>
      <c r="AC60">
        <f t="shared" si="12"/>
        <v>1</v>
      </c>
      <c r="AD60" s="2">
        <f t="shared" si="13"/>
        <v>1</v>
      </c>
      <c r="AE60" s="2">
        <f t="shared" si="14"/>
        <v>1</v>
      </c>
      <c r="AF60" s="6" t="b">
        <f t="shared" si="15"/>
        <v>1</v>
      </c>
      <c r="AG60" s="6">
        <f>IF(OR(AC60=6,AC60=7),0,IF(NOT(AF60),0,IF(AB60&lt;=$AB$1,HLOOKUP(AC60,Ouderschapsverlof!$S$67:$W$69,3,FALSE),0)))</f>
        <v>0</v>
      </c>
      <c r="AH60" s="6">
        <f>IF(OR(AC60=6,AC60=7),0,IF(NOT(AF60),IF(AB60&lt;=$AB$1,HLOOKUP(AC60,Ouderschapsverlof!$S$67:$W$69,3,FALSE),0),0))</f>
        <v>0</v>
      </c>
      <c r="AK60" t="str">
        <f t="shared" si="16"/>
        <v>1900-2-0</v>
      </c>
      <c r="AL60" t="str">
        <f t="shared" si="17"/>
        <v>1900-2-0</v>
      </c>
      <c r="AM60" t="str">
        <f t="shared" si="18"/>
        <v>1900-2-0</v>
      </c>
      <c r="AN60" t="str">
        <f t="shared" si="19"/>
        <v>1900-2-0</v>
      </c>
    </row>
    <row r="61" spans="1:40" x14ac:dyDescent="0.3">
      <c r="A61" s="2">
        <f t="shared" si="20"/>
        <v>59</v>
      </c>
      <c r="B61">
        <f t="shared" si="21"/>
        <v>2</v>
      </c>
      <c r="C61" s="2">
        <f t="shared" si="0"/>
        <v>1</v>
      </c>
      <c r="D61" s="2">
        <f t="shared" si="1"/>
        <v>1</v>
      </c>
      <c r="E61" s="6" t="b">
        <f t="shared" si="2"/>
        <v>1</v>
      </c>
      <c r="F61" s="6">
        <f>IF(OR(B61=6,B61=7),0,IF(NOT(E61),0,IF(A61&lt;=$A$1,HLOOKUP(B61,Ouderschapsverlof!$S$28:$W$30,3,FALSE),0)))</f>
        <v>0</v>
      </c>
      <c r="G61" s="6">
        <f>IF(OR(B61=6,B61=7),0,IF(NOT(E61),IF(A61&lt;=$A$1,HLOOKUP(B61,Ouderschapsverlof!$S$28:$W$30,3,FALSE),0),0))</f>
        <v>0</v>
      </c>
      <c r="H61" s="7">
        <f t="shared" si="3"/>
        <v>0</v>
      </c>
      <c r="I61" s="2">
        <f>IF($D$1=1,SMALL(Vakantie!$C$4:$C$63,60),IF($D$1=2,SMALL(Vakantie!$H$4:$H$63,60),SMALL(Vakantie!$M$4:$M$63,60)))</f>
        <v>46748</v>
      </c>
      <c r="J61" s="2">
        <f>IF($D$1=1,VLOOKUP(I61,Vakantie!$C$4:$D$63,2,FALSE),IF($D$1=2,VLOOKUP(I61,Vakantie!$H$4:$I$63,2,FALSE),VLOOKUP(I61,Vakantie!$M$4:$N$63,2,FALSE)))</f>
        <v>46761</v>
      </c>
      <c r="L61" s="2">
        <f t="shared" si="22"/>
        <v>59</v>
      </c>
      <c r="M61">
        <f t="shared" si="4"/>
        <v>2</v>
      </c>
      <c r="N61" s="2">
        <f t="shared" si="5"/>
        <v>1</v>
      </c>
      <c r="O61" s="2">
        <f t="shared" si="6"/>
        <v>1</v>
      </c>
      <c r="P61" s="6" t="b">
        <f t="shared" si="7"/>
        <v>1</v>
      </c>
      <c r="Q61" s="6">
        <f>IF(OR(M61=6,M61=7),0,IF(NOT(P61),0,IF(L61&lt;=$L$1,HLOOKUP(M61,Ouderschapsverlof!$S$40:$W$42,3,FALSE),0)))</f>
        <v>0</v>
      </c>
      <c r="R61" s="6">
        <f>IF(OR(M61=6,M61=7),0,IF(NOT(P61),IF(L61&lt;=$L$1,HLOOKUP(M61,Ouderschapsverlof!$S$40:$W$42,3,FALSE),0),0))</f>
        <v>0</v>
      </c>
      <c r="T61" s="2">
        <f t="shared" si="23"/>
        <v>59</v>
      </c>
      <c r="U61">
        <f t="shared" si="8"/>
        <v>2</v>
      </c>
      <c r="V61" s="2">
        <f t="shared" si="9"/>
        <v>1</v>
      </c>
      <c r="W61" s="2">
        <f t="shared" si="10"/>
        <v>1</v>
      </c>
      <c r="X61" s="6" t="b">
        <f t="shared" si="11"/>
        <v>1</v>
      </c>
      <c r="Y61" s="6">
        <f>IF(OR(U61=6,U61=7),0,IF(NOT(X61),0,IF(T61&lt;=$T$1,HLOOKUP(U61,Ouderschapsverlof!$S$55:$W$57,3,FALSE),0)))</f>
        <v>0</v>
      </c>
      <c r="Z61" s="6">
        <f>IF(OR(U61=6,U61=7),0,IF(NOT(X61),IF(T61&lt;=$T$1,HLOOKUP(U61,Ouderschapsverlof!$S$55:$W$57,3,FALSE),0),0))</f>
        <v>0</v>
      </c>
      <c r="AB61" s="2">
        <f t="shared" si="24"/>
        <v>59</v>
      </c>
      <c r="AC61">
        <f t="shared" si="12"/>
        <v>2</v>
      </c>
      <c r="AD61" s="2">
        <f t="shared" si="13"/>
        <v>1</v>
      </c>
      <c r="AE61" s="2">
        <f t="shared" si="14"/>
        <v>1</v>
      </c>
      <c r="AF61" s="6" t="b">
        <f t="shared" si="15"/>
        <v>1</v>
      </c>
      <c r="AG61" s="6">
        <f>IF(OR(AC61=6,AC61=7),0,IF(NOT(AF61),0,IF(AB61&lt;=$AB$1,HLOOKUP(AC61,Ouderschapsverlof!$S$67:$W$69,3,FALSE),0)))</f>
        <v>0</v>
      </c>
      <c r="AH61" s="6">
        <f>IF(OR(AC61=6,AC61=7),0,IF(NOT(AF61),IF(AB61&lt;=$AB$1,HLOOKUP(AC61,Ouderschapsverlof!$S$67:$W$69,3,FALSE),0),0))</f>
        <v>0</v>
      </c>
      <c r="AK61" t="str">
        <f t="shared" si="16"/>
        <v>1900-2-0</v>
      </c>
      <c r="AL61" t="str">
        <f t="shared" si="17"/>
        <v>1900-2-0</v>
      </c>
      <c r="AM61" t="str">
        <f t="shared" si="18"/>
        <v>1900-2-0</v>
      </c>
      <c r="AN61" t="str">
        <f t="shared" si="19"/>
        <v>1900-2-0</v>
      </c>
    </row>
    <row r="62" spans="1:40" x14ac:dyDescent="0.3">
      <c r="A62" s="2">
        <f t="shared" si="20"/>
        <v>60</v>
      </c>
      <c r="B62">
        <f t="shared" si="21"/>
        <v>3</v>
      </c>
      <c r="C62" s="2">
        <f t="shared" si="0"/>
        <v>1</v>
      </c>
      <c r="D62" s="2">
        <f t="shared" si="1"/>
        <v>1</v>
      </c>
      <c r="E62" s="6" t="b">
        <f t="shared" si="2"/>
        <v>1</v>
      </c>
      <c r="F62" s="6">
        <f>IF(OR(B62=6,B62=7),0,IF(NOT(E62),0,IF(A62&lt;=$A$1,HLOOKUP(B62,Ouderschapsverlof!$S$28:$W$30,3,FALSE),0)))</f>
        <v>0</v>
      </c>
      <c r="G62" s="6">
        <f>IF(OR(B62=6,B62=7),0,IF(NOT(E62),IF(A62&lt;=$A$1,HLOOKUP(B62,Ouderschapsverlof!$S$28:$W$30,3,FALSE),0),0))</f>
        <v>0</v>
      </c>
      <c r="H62" s="7">
        <f t="shared" si="3"/>
        <v>0</v>
      </c>
      <c r="L62" s="2">
        <f t="shared" si="22"/>
        <v>60</v>
      </c>
      <c r="M62">
        <f t="shared" si="4"/>
        <v>3</v>
      </c>
      <c r="N62" s="2">
        <f t="shared" si="5"/>
        <v>1</v>
      </c>
      <c r="O62" s="2">
        <f t="shared" si="6"/>
        <v>1</v>
      </c>
      <c r="P62" s="6" t="b">
        <f t="shared" si="7"/>
        <v>1</v>
      </c>
      <c r="Q62" s="6">
        <f>IF(OR(M62=6,M62=7),0,IF(NOT(P62),0,IF(L62&lt;=$L$1,HLOOKUP(M62,Ouderschapsverlof!$S$40:$W$42,3,FALSE),0)))</f>
        <v>0</v>
      </c>
      <c r="R62" s="6">
        <f>IF(OR(M62=6,M62=7),0,IF(NOT(P62),IF(L62&lt;=$L$1,HLOOKUP(M62,Ouderschapsverlof!$S$40:$W$42,3,FALSE),0),0))</f>
        <v>0</v>
      </c>
      <c r="T62" s="2">
        <f t="shared" si="23"/>
        <v>60</v>
      </c>
      <c r="U62">
        <f t="shared" si="8"/>
        <v>3</v>
      </c>
      <c r="V62" s="2">
        <f t="shared" si="9"/>
        <v>1</v>
      </c>
      <c r="W62" s="2">
        <f t="shared" si="10"/>
        <v>1</v>
      </c>
      <c r="X62" s="6" t="b">
        <f t="shared" si="11"/>
        <v>1</v>
      </c>
      <c r="Y62" s="6">
        <f>IF(OR(U62=6,U62=7),0,IF(NOT(X62),0,IF(T62&lt;=$T$1,HLOOKUP(U62,Ouderschapsverlof!$S$55:$W$57,3,FALSE),0)))</f>
        <v>0</v>
      </c>
      <c r="Z62" s="6">
        <f>IF(OR(U62=6,U62=7),0,IF(NOT(X62),IF(T62&lt;=$T$1,HLOOKUP(U62,Ouderschapsverlof!$S$55:$W$57,3,FALSE),0),0))</f>
        <v>0</v>
      </c>
      <c r="AB62" s="2">
        <f t="shared" si="24"/>
        <v>60</v>
      </c>
      <c r="AC62">
        <f t="shared" si="12"/>
        <v>3</v>
      </c>
      <c r="AD62" s="2">
        <f t="shared" si="13"/>
        <v>1</v>
      </c>
      <c r="AE62" s="2">
        <f t="shared" si="14"/>
        <v>1</v>
      </c>
      <c r="AF62" s="6" t="b">
        <f t="shared" si="15"/>
        <v>1</v>
      </c>
      <c r="AG62" s="6">
        <f>IF(OR(AC62=6,AC62=7),0,IF(NOT(AF62),0,IF(AB62&lt;=$AB$1,HLOOKUP(AC62,Ouderschapsverlof!$S$67:$W$69,3,FALSE),0)))</f>
        <v>0</v>
      </c>
      <c r="AH62" s="6">
        <f>IF(OR(AC62=6,AC62=7),0,IF(NOT(AF62),IF(AB62&lt;=$AB$1,HLOOKUP(AC62,Ouderschapsverlof!$S$67:$W$69,3,FALSE),0),0))</f>
        <v>0</v>
      </c>
      <c r="AK62" t="str">
        <f t="shared" si="16"/>
        <v>1900-2-0</v>
      </c>
      <c r="AL62" t="str">
        <f t="shared" si="17"/>
        <v>1900-2-0</v>
      </c>
      <c r="AM62" t="str">
        <f t="shared" si="18"/>
        <v>1900-2-0</v>
      </c>
      <c r="AN62" t="str">
        <f t="shared" si="19"/>
        <v>1900-2-0</v>
      </c>
    </row>
    <row r="63" spans="1:40" x14ac:dyDescent="0.3">
      <c r="A63" s="2">
        <f t="shared" si="20"/>
        <v>61</v>
      </c>
      <c r="B63">
        <f t="shared" si="21"/>
        <v>4</v>
      </c>
      <c r="C63" s="2">
        <f t="shared" si="0"/>
        <v>1</v>
      </c>
      <c r="D63" s="2">
        <f t="shared" si="1"/>
        <v>1</v>
      </c>
      <c r="E63" s="6" t="b">
        <f t="shared" si="2"/>
        <v>1</v>
      </c>
      <c r="F63" s="6">
        <f>IF(OR(B63=6,B63=7),0,IF(NOT(E63),0,IF(A63&lt;=$A$1,HLOOKUP(B63,Ouderschapsverlof!$S$28:$W$30,3,FALSE),0)))</f>
        <v>0</v>
      </c>
      <c r="G63" s="6">
        <f>IF(OR(B63=6,B63=7),0,IF(NOT(E63),IF(A63&lt;=$A$1,HLOOKUP(B63,Ouderschapsverlof!$S$28:$W$30,3,FALSE),0),0))</f>
        <v>0</v>
      </c>
      <c r="H63" s="7">
        <f t="shared" si="3"/>
        <v>0</v>
      </c>
      <c r="L63" s="2">
        <f t="shared" si="22"/>
        <v>61</v>
      </c>
      <c r="M63">
        <f t="shared" si="4"/>
        <v>4</v>
      </c>
      <c r="N63" s="2">
        <f t="shared" si="5"/>
        <v>1</v>
      </c>
      <c r="O63" s="2">
        <f t="shared" si="6"/>
        <v>1</v>
      </c>
      <c r="P63" s="6" t="b">
        <f t="shared" si="7"/>
        <v>1</v>
      </c>
      <c r="Q63" s="6">
        <f>IF(OR(M63=6,M63=7),0,IF(NOT(P63),0,IF(L63&lt;=$L$1,HLOOKUP(M63,Ouderschapsverlof!$S$40:$W$42,3,FALSE),0)))</f>
        <v>0</v>
      </c>
      <c r="R63" s="6">
        <f>IF(OR(M63=6,M63=7),0,IF(NOT(P63),IF(L63&lt;=$L$1,HLOOKUP(M63,Ouderschapsverlof!$S$40:$W$42,3,FALSE),0),0))</f>
        <v>0</v>
      </c>
      <c r="T63" s="2">
        <f t="shared" si="23"/>
        <v>61</v>
      </c>
      <c r="U63">
        <f t="shared" si="8"/>
        <v>4</v>
      </c>
      <c r="V63" s="2">
        <f t="shared" si="9"/>
        <v>1</v>
      </c>
      <c r="W63" s="2">
        <f t="shared" si="10"/>
        <v>1</v>
      </c>
      <c r="X63" s="6" t="b">
        <f t="shared" si="11"/>
        <v>1</v>
      </c>
      <c r="Y63" s="6">
        <f>IF(OR(U63=6,U63=7),0,IF(NOT(X63),0,IF(T63&lt;=$T$1,HLOOKUP(U63,Ouderschapsverlof!$S$55:$W$57,3,FALSE),0)))</f>
        <v>0</v>
      </c>
      <c r="Z63" s="6">
        <f>IF(OR(U63=6,U63=7),0,IF(NOT(X63),IF(T63&lt;=$T$1,HLOOKUP(U63,Ouderschapsverlof!$S$55:$W$57,3,FALSE),0),0))</f>
        <v>0</v>
      </c>
      <c r="AB63" s="2">
        <f t="shared" si="24"/>
        <v>61</v>
      </c>
      <c r="AC63">
        <f t="shared" si="12"/>
        <v>4</v>
      </c>
      <c r="AD63" s="2">
        <f t="shared" si="13"/>
        <v>1</v>
      </c>
      <c r="AE63" s="2">
        <f t="shared" si="14"/>
        <v>1</v>
      </c>
      <c r="AF63" s="6" t="b">
        <f t="shared" si="15"/>
        <v>1</v>
      </c>
      <c r="AG63" s="6">
        <f>IF(OR(AC63=6,AC63=7),0,IF(NOT(AF63),0,IF(AB63&lt;=$AB$1,HLOOKUP(AC63,Ouderschapsverlof!$S$67:$W$69,3,FALSE),0)))</f>
        <v>0</v>
      </c>
      <c r="AH63" s="6">
        <f>IF(OR(AC63=6,AC63=7),0,IF(NOT(AF63),IF(AB63&lt;=$AB$1,HLOOKUP(AC63,Ouderschapsverlof!$S$67:$W$69,3,FALSE),0),0))</f>
        <v>0</v>
      </c>
      <c r="AK63" t="str">
        <f t="shared" si="16"/>
        <v>1900-3-0</v>
      </c>
      <c r="AL63" t="str">
        <f t="shared" si="17"/>
        <v>1900-3-0</v>
      </c>
      <c r="AM63" t="str">
        <f t="shared" si="18"/>
        <v>1900-3-0</v>
      </c>
      <c r="AN63" t="str">
        <f t="shared" si="19"/>
        <v>1900-3-0</v>
      </c>
    </row>
    <row r="64" spans="1:40" x14ac:dyDescent="0.3">
      <c r="A64" s="2">
        <f t="shared" si="20"/>
        <v>62</v>
      </c>
      <c r="B64">
        <f t="shared" si="21"/>
        <v>5</v>
      </c>
      <c r="C64" s="2">
        <f t="shared" si="0"/>
        <v>1</v>
      </c>
      <c r="D64" s="2">
        <f t="shared" si="1"/>
        <v>1</v>
      </c>
      <c r="E64" s="6" t="b">
        <f t="shared" si="2"/>
        <v>1</v>
      </c>
      <c r="F64" s="6">
        <f>IF(OR(B64=6,B64=7),0,IF(NOT(E64),0,IF(A64&lt;=$A$1,HLOOKUP(B64,Ouderschapsverlof!$S$28:$W$30,3,FALSE),0)))</f>
        <v>0</v>
      </c>
      <c r="G64" s="6">
        <f>IF(OR(B64=6,B64=7),0,IF(NOT(E64),IF(A64&lt;=$A$1,HLOOKUP(B64,Ouderschapsverlof!$S$28:$W$30,3,FALSE),0),0))</f>
        <v>0</v>
      </c>
      <c r="H64" s="7">
        <f t="shared" si="3"/>
        <v>0</v>
      </c>
      <c r="L64" s="2">
        <f t="shared" si="22"/>
        <v>62</v>
      </c>
      <c r="M64">
        <f t="shared" si="4"/>
        <v>5</v>
      </c>
      <c r="N64" s="2">
        <f t="shared" si="5"/>
        <v>1</v>
      </c>
      <c r="O64" s="2">
        <f t="shared" si="6"/>
        <v>1</v>
      </c>
      <c r="P64" s="6" t="b">
        <f t="shared" si="7"/>
        <v>1</v>
      </c>
      <c r="Q64" s="6">
        <f>IF(OR(M64=6,M64=7),0,IF(NOT(P64),0,IF(L64&lt;=$L$1,HLOOKUP(M64,Ouderschapsverlof!$S$40:$W$42,3,FALSE),0)))</f>
        <v>0</v>
      </c>
      <c r="R64" s="6">
        <f>IF(OR(M64=6,M64=7),0,IF(NOT(P64),IF(L64&lt;=$L$1,HLOOKUP(M64,Ouderschapsverlof!$S$40:$W$42,3,FALSE),0),0))</f>
        <v>0</v>
      </c>
      <c r="T64" s="2">
        <f t="shared" si="23"/>
        <v>62</v>
      </c>
      <c r="U64">
        <f t="shared" si="8"/>
        <v>5</v>
      </c>
      <c r="V64" s="2">
        <f t="shared" si="9"/>
        <v>1</v>
      </c>
      <c r="W64" s="2">
        <f t="shared" si="10"/>
        <v>1</v>
      </c>
      <c r="X64" s="6" t="b">
        <f t="shared" si="11"/>
        <v>1</v>
      </c>
      <c r="Y64" s="6">
        <f>IF(OR(U64=6,U64=7),0,IF(NOT(X64),0,IF(T64&lt;=$T$1,HLOOKUP(U64,Ouderschapsverlof!$S$55:$W$57,3,FALSE),0)))</f>
        <v>0</v>
      </c>
      <c r="Z64" s="6">
        <f>IF(OR(U64=6,U64=7),0,IF(NOT(X64),IF(T64&lt;=$T$1,HLOOKUP(U64,Ouderschapsverlof!$S$55:$W$57,3,FALSE),0),0))</f>
        <v>0</v>
      </c>
      <c r="AB64" s="2">
        <f t="shared" si="24"/>
        <v>62</v>
      </c>
      <c r="AC64">
        <f t="shared" si="12"/>
        <v>5</v>
      </c>
      <c r="AD64" s="2">
        <f t="shared" si="13"/>
        <v>1</v>
      </c>
      <c r="AE64" s="2">
        <f t="shared" si="14"/>
        <v>1</v>
      </c>
      <c r="AF64" s="6" t="b">
        <f t="shared" si="15"/>
        <v>1</v>
      </c>
      <c r="AG64" s="6">
        <f>IF(OR(AC64=6,AC64=7),0,IF(NOT(AF64),0,IF(AB64&lt;=$AB$1,HLOOKUP(AC64,Ouderschapsverlof!$S$67:$W$69,3,FALSE),0)))</f>
        <v>0</v>
      </c>
      <c r="AH64" s="6">
        <f>IF(OR(AC64=6,AC64=7),0,IF(NOT(AF64),IF(AB64&lt;=$AB$1,HLOOKUP(AC64,Ouderschapsverlof!$S$67:$W$69,3,FALSE),0),0))</f>
        <v>0</v>
      </c>
      <c r="AK64" t="str">
        <f t="shared" si="16"/>
        <v>1900-3-0</v>
      </c>
      <c r="AL64" t="str">
        <f t="shared" si="17"/>
        <v>1900-3-0</v>
      </c>
      <c r="AM64" t="str">
        <f t="shared" si="18"/>
        <v>1900-3-0</v>
      </c>
      <c r="AN64" t="str">
        <f t="shared" si="19"/>
        <v>1900-3-0</v>
      </c>
    </row>
    <row r="65" spans="1:40" x14ac:dyDescent="0.3">
      <c r="A65" s="2">
        <f t="shared" si="20"/>
        <v>63</v>
      </c>
      <c r="B65">
        <f t="shared" si="21"/>
        <v>6</v>
      </c>
      <c r="C65" s="2">
        <f t="shared" si="0"/>
        <v>1</v>
      </c>
      <c r="D65" s="2">
        <f t="shared" si="1"/>
        <v>1</v>
      </c>
      <c r="E65" s="6" t="b">
        <f t="shared" si="2"/>
        <v>1</v>
      </c>
      <c r="F65" s="6">
        <f>IF(OR(B65=6,B65=7),0,IF(NOT(E65),0,IF(A65&lt;=$A$1,HLOOKUP(B65,Ouderschapsverlof!$S$28:$W$30,3,FALSE),0)))</f>
        <v>0</v>
      </c>
      <c r="G65" s="6">
        <f>IF(OR(B65=6,B65=7),0,IF(NOT(E65),IF(A65&lt;=$A$1,HLOOKUP(B65,Ouderschapsverlof!$S$28:$W$30,3,FALSE),0),0))</f>
        <v>0</v>
      </c>
      <c r="H65" s="7">
        <f t="shared" si="3"/>
        <v>0</v>
      </c>
      <c r="L65" s="2">
        <f t="shared" si="22"/>
        <v>63</v>
      </c>
      <c r="M65">
        <f t="shared" si="4"/>
        <v>6</v>
      </c>
      <c r="N65" s="2">
        <f t="shared" si="5"/>
        <v>1</v>
      </c>
      <c r="O65" s="2">
        <f t="shared" si="6"/>
        <v>1</v>
      </c>
      <c r="P65" s="6" t="b">
        <f t="shared" si="7"/>
        <v>1</v>
      </c>
      <c r="Q65" s="6">
        <f>IF(OR(M65=6,M65=7),0,IF(NOT(P65),0,IF(L65&lt;=$L$1,HLOOKUP(M65,Ouderschapsverlof!$S$40:$W$42,3,FALSE),0)))</f>
        <v>0</v>
      </c>
      <c r="R65" s="6">
        <f>IF(OR(M65=6,M65=7),0,IF(NOT(P65),IF(L65&lt;=$L$1,HLOOKUP(M65,Ouderschapsverlof!$S$40:$W$42,3,FALSE),0),0))</f>
        <v>0</v>
      </c>
      <c r="T65" s="2">
        <f t="shared" si="23"/>
        <v>63</v>
      </c>
      <c r="U65">
        <f t="shared" si="8"/>
        <v>6</v>
      </c>
      <c r="V65" s="2">
        <f t="shared" si="9"/>
        <v>1</v>
      </c>
      <c r="W65" s="2">
        <f t="shared" si="10"/>
        <v>1</v>
      </c>
      <c r="X65" s="6" t="b">
        <f t="shared" si="11"/>
        <v>1</v>
      </c>
      <c r="Y65" s="6">
        <f>IF(OR(U65=6,U65=7),0,IF(NOT(X65),0,IF(T65&lt;=$T$1,HLOOKUP(U65,Ouderschapsverlof!$S$55:$W$57,3,FALSE),0)))</f>
        <v>0</v>
      </c>
      <c r="Z65" s="6">
        <f>IF(OR(U65=6,U65=7),0,IF(NOT(X65),IF(T65&lt;=$T$1,HLOOKUP(U65,Ouderschapsverlof!$S$55:$W$57,3,FALSE),0),0))</f>
        <v>0</v>
      </c>
      <c r="AB65" s="2">
        <f t="shared" si="24"/>
        <v>63</v>
      </c>
      <c r="AC65">
        <f t="shared" si="12"/>
        <v>6</v>
      </c>
      <c r="AD65" s="2">
        <f t="shared" si="13"/>
        <v>1</v>
      </c>
      <c r="AE65" s="2">
        <f t="shared" si="14"/>
        <v>1</v>
      </c>
      <c r="AF65" s="6" t="b">
        <f t="shared" si="15"/>
        <v>1</v>
      </c>
      <c r="AG65" s="6">
        <f>IF(OR(AC65=6,AC65=7),0,IF(NOT(AF65),0,IF(AB65&lt;=$AB$1,HLOOKUP(AC65,Ouderschapsverlof!$S$67:$W$69,3,FALSE),0)))</f>
        <v>0</v>
      </c>
      <c r="AH65" s="6">
        <f>IF(OR(AC65=6,AC65=7),0,IF(NOT(AF65),IF(AB65&lt;=$AB$1,HLOOKUP(AC65,Ouderschapsverlof!$S$67:$W$69,3,FALSE),0),0))</f>
        <v>0</v>
      </c>
      <c r="AK65" t="str">
        <f t="shared" si="16"/>
        <v>1900-3-0</v>
      </c>
      <c r="AL65" t="str">
        <f t="shared" si="17"/>
        <v>1900-3-0</v>
      </c>
      <c r="AM65" t="str">
        <f t="shared" si="18"/>
        <v>1900-3-0</v>
      </c>
      <c r="AN65" t="str">
        <f t="shared" si="19"/>
        <v>1900-3-0</v>
      </c>
    </row>
    <row r="66" spans="1:40" x14ac:dyDescent="0.3">
      <c r="A66" s="2">
        <f t="shared" si="20"/>
        <v>64</v>
      </c>
      <c r="B66">
        <f t="shared" si="21"/>
        <v>7</v>
      </c>
      <c r="C66" s="2">
        <f t="shared" si="0"/>
        <v>1</v>
      </c>
      <c r="D66" s="2">
        <f t="shared" si="1"/>
        <v>1</v>
      </c>
      <c r="E66" s="6" t="b">
        <f t="shared" si="2"/>
        <v>1</v>
      </c>
      <c r="F66" s="6">
        <f>IF(OR(B66=6,B66=7),0,IF(NOT(E66),0,IF(A66&lt;=$A$1,HLOOKUP(B66,Ouderschapsverlof!$S$28:$W$30,3,FALSE),0)))</f>
        <v>0</v>
      </c>
      <c r="G66" s="6">
        <f>IF(OR(B66=6,B66=7),0,IF(NOT(E66),IF(A66&lt;=$A$1,HLOOKUP(B66,Ouderschapsverlof!$S$28:$W$30,3,FALSE),0),0))</f>
        <v>0</v>
      </c>
      <c r="H66" s="7">
        <f t="shared" si="3"/>
        <v>0</v>
      </c>
      <c r="L66" s="2">
        <f t="shared" si="22"/>
        <v>64</v>
      </c>
      <c r="M66">
        <f t="shared" si="4"/>
        <v>7</v>
      </c>
      <c r="N66" s="2">
        <f t="shared" si="5"/>
        <v>1</v>
      </c>
      <c r="O66" s="2">
        <f t="shared" si="6"/>
        <v>1</v>
      </c>
      <c r="P66" s="6" t="b">
        <f t="shared" si="7"/>
        <v>1</v>
      </c>
      <c r="Q66" s="6">
        <f>IF(OR(M66=6,M66=7),0,IF(NOT(P66),0,IF(L66&lt;=$L$1,HLOOKUP(M66,Ouderschapsverlof!$S$40:$W$42,3,FALSE),0)))</f>
        <v>0</v>
      </c>
      <c r="R66" s="6">
        <f>IF(OR(M66=6,M66=7),0,IF(NOT(P66),IF(L66&lt;=$L$1,HLOOKUP(M66,Ouderschapsverlof!$S$40:$W$42,3,FALSE),0),0))</f>
        <v>0</v>
      </c>
      <c r="T66" s="2">
        <f t="shared" si="23"/>
        <v>64</v>
      </c>
      <c r="U66">
        <f t="shared" si="8"/>
        <v>7</v>
      </c>
      <c r="V66" s="2">
        <f t="shared" si="9"/>
        <v>1</v>
      </c>
      <c r="W66" s="2">
        <f t="shared" si="10"/>
        <v>1</v>
      </c>
      <c r="X66" s="6" t="b">
        <f t="shared" si="11"/>
        <v>1</v>
      </c>
      <c r="Y66" s="6">
        <f>IF(OR(U66=6,U66=7),0,IF(NOT(X66),0,IF(T66&lt;=$T$1,HLOOKUP(U66,Ouderschapsverlof!$S$55:$W$57,3,FALSE),0)))</f>
        <v>0</v>
      </c>
      <c r="Z66" s="6">
        <f>IF(OR(U66=6,U66=7),0,IF(NOT(X66),IF(T66&lt;=$T$1,HLOOKUP(U66,Ouderschapsverlof!$S$55:$W$57,3,FALSE),0),0))</f>
        <v>0</v>
      </c>
      <c r="AB66" s="2">
        <f t="shared" si="24"/>
        <v>64</v>
      </c>
      <c r="AC66">
        <f t="shared" si="12"/>
        <v>7</v>
      </c>
      <c r="AD66" s="2">
        <f t="shared" si="13"/>
        <v>1</v>
      </c>
      <c r="AE66" s="2">
        <f t="shared" si="14"/>
        <v>1</v>
      </c>
      <c r="AF66" s="6" t="b">
        <f t="shared" si="15"/>
        <v>1</v>
      </c>
      <c r="AG66" s="6">
        <f>IF(OR(AC66=6,AC66=7),0,IF(NOT(AF66),0,IF(AB66&lt;=$AB$1,HLOOKUP(AC66,Ouderschapsverlof!$S$67:$W$69,3,FALSE),0)))</f>
        <v>0</v>
      </c>
      <c r="AH66" s="6">
        <f>IF(OR(AC66=6,AC66=7),0,IF(NOT(AF66),IF(AB66&lt;=$AB$1,HLOOKUP(AC66,Ouderschapsverlof!$S$67:$W$69,3,FALSE),0),0))</f>
        <v>0</v>
      </c>
      <c r="AK66" t="str">
        <f t="shared" si="16"/>
        <v>1900-3-0</v>
      </c>
      <c r="AL66" t="str">
        <f t="shared" si="17"/>
        <v>1900-3-0</v>
      </c>
      <c r="AM66" t="str">
        <f t="shared" si="18"/>
        <v>1900-3-0</v>
      </c>
      <c r="AN66" t="str">
        <f t="shared" si="19"/>
        <v>1900-3-0</v>
      </c>
    </row>
    <row r="67" spans="1:40" x14ac:dyDescent="0.3">
      <c r="A67" s="2">
        <f t="shared" si="20"/>
        <v>65</v>
      </c>
      <c r="B67">
        <f t="shared" si="21"/>
        <v>1</v>
      </c>
      <c r="C67" s="2">
        <f t="shared" ref="C67:C130" si="25">VLOOKUP(A67,$I$1:$I$61,1)</f>
        <v>1</v>
      </c>
      <c r="D67" s="2">
        <f t="shared" ref="D67:D130" si="26">VLOOKUP(A67,$I$1:$J$61,2)</f>
        <v>1</v>
      </c>
      <c r="E67" s="6" t="b">
        <f t="shared" ref="E67:E130" si="27">IF(AND(A67&gt;=C67,A67&lt;=D67),FALSE,TRUE)</f>
        <v>1</v>
      </c>
      <c r="F67" s="6">
        <f>IF(OR(B67=6,B67=7),0,IF(NOT(E67),0,IF(A67&lt;=$A$1,HLOOKUP(B67,Ouderschapsverlof!$S$28:$W$30,3,FALSE),0)))</f>
        <v>0</v>
      </c>
      <c r="G67" s="6">
        <f>IF(OR(B67=6,B67=7),0,IF(NOT(E67),IF(A67&lt;=$A$1,HLOOKUP(B67,Ouderschapsverlof!$S$28:$W$30,3,FALSE),0),0))</f>
        <v>0</v>
      </c>
      <c r="H67" s="7">
        <f t="shared" ref="H67:H130" si="28">IF(ISNUMBER(I67),IF(J67&lt;J66,1,0),0)</f>
        <v>0</v>
      </c>
      <c r="L67" s="2">
        <f t="shared" si="22"/>
        <v>65</v>
      </c>
      <c r="M67">
        <f t="shared" ref="M67:M130" si="29">WEEKDAY(L67,2)</f>
        <v>1</v>
      </c>
      <c r="N67" s="2">
        <f t="shared" ref="N67:N130" si="30">VLOOKUP(L67,$I$1:$I$61,1)</f>
        <v>1</v>
      </c>
      <c r="O67" s="2">
        <f t="shared" ref="O67:O130" si="31">VLOOKUP(L67,$I$1:$J$61,2)</f>
        <v>1</v>
      </c>
      <c r="P67" s="6" t="b">
        <f t="shared" ref="P67:P130" si="32">IF(AND(L67&gt;=N67,L67&lt;=O67),FALSE,TRUE)</f>
        <v>1</v>
      </c>
      <c r="Q67" s="6">
        <f>IF(OR(M67=6,M67=7),0,IF(NOT(P67),0,IF(L67&lt;=$L$1,HLOOKUP(M67,Ouderschapsverlof!$S$40:$W$42,3,FALSE),0)))</f>
        <v>0</v>
      </c>
      <c r="R67" s="6">
        <f>IF(OR(M67=6,M67=7),0,IF(NOT(P67),IF(L67&lt;=$L$1,HLOOKUP(M67,Ouderschapsverlof!$S$40:$W$42,3,FALSE),0),0))</f>
        <v>0</v>
      </c>
      <c r="T67" s="2">
        <f t="shared" si="23"/>
        <v>65</v>
      </c>
      <c r="U67">
        <f t="shared" ref="U67:U130" si="33">WEEKDAY(T67,2)</f>
        <v>1</v>
      </c>
      <c r="V67" s="2">
        <f t="shared" ref="V67:V130" si="34">VLOOKUP(T67,$I$1:$I$61,1)</f>
        <v>1</v>
      </c>
      <c r="W67" s="2">
        <f t="shared" ref="W67:W130" si="35">VLOOKUP(T67,$I$1:$J$61,2)</f>
        <v>1</v>
      </c>
      <c r="X67" s="6" t="b">
        <f t="shared" ref="X67:X130" si="36">IF(AND(T67&gt;=V67,T67&lt;=W67),FALSE,TRUE)</f>
        <v>1</v>
      </c>
      <c r="Y67" s="6">
        <f>IF(OR(U67=6,U67=7),0,IF(NOT(X67),0,IF(T67&lt;=$T$1,HLOOKUP(U67,Ouderschapsverlof!$S$55:$W$57,3,FALSE),0)))</f>
        <v>0</v>
      </c>
      <c r="Z67" s="6">
        <f>IF(OR(U67=6,U67=7),0,IF(NOT(X67),IF(T67&lt;=$T$1,HLOOKUP(U67,Ouderschapsverlof!$S$55:$W$57,3,FALSE),0),0))</f>
        <v>0</v>
      </c>
      <c r="AB67" s="2">
        <f t="shared" si="24"/>
        <v>65</v>
      </c>
      <c r="AC67">
        <f t="shared" ref="AC67:AC130" si="37">WEEKDAY(AB67,2)</f>
        <v>1</v>
      </c>
      <c r="AD67" s="2">
        <f t="shared" ref="AD67:AD130" si="38">VLOOKUP(AB67,$I$1:$I$61,1)</f>
        <v>1</v>
      </c>
      <c r="AE67" s="2">
        <f t="shared" ref="AE67:AE130" si="39">VLOOKUP(AB67,$I$1:$J$61,2)</f>
        <v>1</v>
      </c>
      <c r="AF67" s="6" t="b">
        <f t="shared" ref="AF67:AF130" si="40">IF(AND(AB67&gt;=AD67,AB67&lt;=AE67),FALSE,TRUE)</f>
        <v>1</v>
      </c>
      <c r="AG67" s="6">
        <f>IF(OR(AC67=6,AC67=7),0,IF(NOT(AF67),0,IF(AB67&lt;=$AB$1,HLOOKUP(AC67,Ouderschapsverlof!$S$67:$W$69,3,FALSE),0)))</f>
        <v>0</v>
      </c>
      <c r="AH67" s="6">
        <f>IF(OR(AC67=6,AC67=7),0,IF(NOT(AF67),IF(AB67&lt;=$AB$1,HLOOKUP(AC67,Ouderschapsverlof!$S$67:$W$69,3,FALSE),0),0))</f>
        <v>0</v>
      </c>
      <c r="AK67" t="str">
        <f t="shared" ref="AK67:AK130" si="41">YEAR($A67)&amp;"-"&amp;MONTH($A67)&amp;"-"&amp;$F67</f>
        <v>1900-3-0</v>
      </c>
      <c r="AL67" t="str">
        <f t="shared" ref="AL67:AL130" si="42">YEAR($L67)&amp;"-"&amp;MONTH($L67)&amp;"-"&amp;$Q67</f>
        <v>1900-3-0</v>
      </c>
      <c r="AM67" t="str">
        <f t="shared" ref="AM67:AM130" si="43">YEAR($T67)&amp;"-"&amp;MONTH($T67)&amp;"-"&amp;$Y67</f>
        <v>1900-3-0</v>
      </c>
      <c r="AN67" t="str">
        <f t="shared" ref="AN67:AN130" si="44">YEAR($AB67)&amp;"-"&amp;MONTH($AB67)&amp;"-"&amp;$AG67</f>
        <v>1900-3-0</v>
      </c>
    </row>
    <row r="68" spans="1:40" x14ac:dyDescent="0.3">
      <c r="A68" s="2">
        <f t="shared" ref="A68:A131" si="45">A67+1</f>
        <v>66</v>
      </c>
      <c r="B68">
        <f t="shared" ref="B68:B131" si="46">WEEKDAY(A68,2)</f>
        <v>2</v>
      </c>
      <c r="C68" s="2">
        <f t="shared" si="25"/>
        <v>1</v>
      </c>
      <c r="D68" s="2">
        <f t="shared" si="26"/>
        <v>1</v>
      </c>
      <c r="E68" s="6" t="b">
        <f t="shared" si="27"/>
        <v>1</v>
      </c>
      <c r="F68" s="6">
        <f>IF(OR(B68=6,B68=7),0,IF(NOT(E68),0,IF(A68&lt;=$A$1,HLOOKUP(B68,Ouderschapsverlof!$S$28:$W$30,3,FALSE),0)))</f>
        <v>0</v>
      </c>
      <c r="G68" s="6">
        <f>IF(OR(B68=6,B68=7),0,IF(NOT(E68),IF(A68&lt;=$A$1,HLOOKUP(B68,Ouderschapsverlof!$S$28:$W$30,3,FALSE),0),0))</f>
        <v>0</v>
      </c>
      <c r="H68" s="7">
        <f t="shared" si="28"/>
        <v>0</v>
      </c>
      <c r="L68" s="2">
        <f t="shared" ref="L68:L131" si="47">L67+1</f>
        <v>66</v>
      </c>
      <c r="M68">
        <f t="shared" si="29"/>
        <v>2</v>
      </c>
      <c r="N68" s="2">
        <f t="shared" si="30"/>
        <v>1</v>
      </c>
      <c r="O68" s="2">
        <f t="shared" si="31"/>
        <v>1</v>
      </c>
      <c r="P68" s="6" t="b">
        <f t="shared" si="32"/>
        <v>1</v>
      </c>
      <c r="Q68" s="6">
        <f>IF(OR(M68=6,M68=7),0,IF(NOT(P68),0,IF(L68&lt;=$L$1,HLOOKUP(M68,Ouderschapsverlof!$S$40:$W$42,3,FALSE),0)))</f>
        <v>0</v>
      </c>
      <c r="R68" s="6">
        <f>IF(OR(M68=6,M68=7),0,IF(NOT(P68),IF(L68&lt;=$L$1,HLOOKUP(M68,Ouderschapsverlof!$S$40:$W$42,3,FALSE),0),0))</f>
        <v>0</v>
      </c>
      <c r="T68" s="2">
        <f t="shared" ref="T68:T131" si="48">+T67+1</f>
        <v>66</v>
      </c>
      <c r="U68">
        <f t="shared" si="33"/>
        <v>2</v>
      </c>
      <c r="V68" s="2">
        <f t="shared" si="34"/>
        <v>1</v>
      </c>
      <c r="W68" s="2">
        <f t="shared" si="35"/>
        <v>1</v>
      </c>
      <c r="X68" s="6" t="b">
        <f t="shared" si="36"/>
        <v>1</v>
      </c>
      <c r="Y68" s="6">
        <f>IF(OR(U68=6,U68=7),0,IF(NOT(X68),0,IF(T68&lt;=$T$1,HLOOKUP(U68,Ouderschapsverlof!$S$55:$W$57,3,FALSE),0)))</f>
        <v>0</v>
      </c>
      <c r="Z68" s="6">
        <f>IF(OR(U68=6,U68=7),0,IF(NOT(X68),IF(T68&lt;=$T$1,HLOOKUP(U68,Ouderschapsverlof!$S$55:$W$57,3,FALSE),0),0))</f>
        <v>0</v>
      </c>
      <c r="AB68" s="2">
        <f t="shared" ref="AB68:AB131" si="49">+AB67+1</f>
        <v>66</v>
      </c>
      <c r="AC68">
        <f t="shared" si="37"/>
        <v>2</v>
      </c>
      <c r="AD68" s="2">
        <f t="shared" si="38"/>
        <v>1</v>
      </c>
      <c r="AE68" s="2">
        <f t="shared" si="39"/>
        <v>1</v>
      </c>
      <c r="AF68" s="6" t="b">
        <f t="shared" si="40"/>
        <v>1</v>
      </c>
      <c r="AG68" s="6">
        <f>IF(OR(AC68=6,AC68=7),0,IF(NOT(AF68),0,IF(AB68&lt;=$AB$1,HLOOKUP(AC68,Ouderschapsverlof!$S$67:$W$69,3,FALSE),0)))</f>
        <v>0</v>
      </c>
      <c r="AH68" s="6">
        <f>IF(OR(AC68=6,AC68=7),0,IF(NOT(AF68),IF(AB68&lt;=$AB$1,HLOOKUP(AC68,Ouderschapsverlof!$S$67:$W$69,3,FALSE),0),0))</f>
        <v>0</v>
      </c>
      <c r="AK68" t="str">
        <f t="shared" si="41"/>
        <v>1900-3-0</v>
      </c>
      <c r="AL68" t="str">
        <f t="shared" si="42"/>
        <v>1900-3-0</v>
      </c>
      <c r="AM68" t="str">
        <f t="shared" si="43"/>
        <v>1900-3-0</v>
      </c>
      <c r="AN68" t="str">
        <f t="shared" si="44"/>
        <v>1900-3-0</v>
      </c>
    </row>
    <row r="69" spans="1:40" x14ac:dyDescent="0.3">
      <c r="A69" s="2">
        <f t="shared" si="45"/>
        <v>67</v>
      </c>
      <c r="B69">
        <f t="shared" si="46"/>
        <v>3</v>
      </c>
      <c r="C69" s="2">
        <f t="shared" si="25"/>
        <v>1</v>
      </c>
      <c r="D69" s="2">
        <f t="shared" si="26"/>
        <v>1</v>
      </c>
      <c r="E69" s="6" t="b">
        <f t="shared" si="27"/>
        <v>1</v>
      </c>
      <c r="F69" s="6">
        <f>IF(OR(B69=6,B69=7),0,IF(NOT(E69),0,IF(A69&lt;=$A$1,HLOOKUP(B69,Ouderschapsverlof!$S$28:$W$30,3,FALSE),0)))</f>
        <v>0</v>
      </c>
      <c r="G69" s="6">
        <f>IF(OR(B69=6,B69=7),0,IF(NOT(E69),IF(A69&lt;=$A$1,HLOOKUP(B69,Ouderschapsverlof!$S$28:$W$30,3,FALSE),0),0))</f>
        <v>0</v>
      </c>
      <c r="H69" s="7">
        <f t="shared" si="28"/>
        <v>0</v>
      </c>
      <c r="I69" s="162" t="s">
        <v>61</v>
      </c>
      <c r="J69" s="162"/>
      <c r="L69" s="2">
        <f t="shared" si="47"/>
        <v>67</v>
      </c>
      <c r="M69">
        <f t="shared" si="29"/>
        <v>3</v>
      </c>
      <c r="N69" s="2">
        <f t="shared" si="30"/>
        <v>1</v>
      </c>
      <c r="O69" s="2">
        <f t="shared" si="31"/>
        <v>1</v>
      </c>
      <c r="P69" s="6" t="b">
        <f t="shared" si="32"/>
        <v>1</v>
      </c>
      <c r="Q69" s="6">
        <f>IF(OR(M69=6,M69=7),0,IF(NOT(P69),0,IF(L69&lt;=$L$1,HLOOKUP(M69,Ouderschapsverlof!$S$40:$W$42,3,FALSE),0)))</f>
        <v>0</v>
      </c>
      <c r="R69" s="6">
        <f>IF(OR(M69=6,M69=7),0,IF(NOT(P69),IF(L69&lt;=$L$1,HLOOKUP(M69,Ouderschapsverlof!$S$40:$W$42,3,FALSE),0),0))</f>
        <v>0</v>
      </c>
      <c r="T69" s="2">
        <f t="shared" si="48"/>
        <v>67</v>
      </c>
      <c r="U69">
        <f t="shared" si="33"/>
        <v>3</v>
      </c>
      <c r="V69" s="2">
        <f t="shared" si="34"/>
        <v>1</v>
      </c>
      <c r="W69" s="2">
        <f t="shared" si="35"/>
        <v>1</v>
      </c>
      <c r="X69" s="6" t="b">
        <f t="shared" si="36"/>
        <v>1</v>
      </c>
      <c r="Y69" s="6">
        <f>IF(OR(U69=6,U69=7),0,IF(NOT(X69),0,IF(T69&lt;=$T$1,HLOOKUP(U69,Ouderschapsverlof!$S$55:$W$57,3,FALSE),0)))</f>
        <v>0</v>
      </c>
      <c r="Z69" s="6">
        <f>IF(OR(U69=6,U69=7),0,IF(NOT(X69),IF(T69&lt;=$T$1,HLOOKUP(U69,Ouderschapsverlof!$S$55:$W$57,3,FALSE),0),0))</f>
        <v>0</v>
      </c>
      <c r="AB69" s="2">
        <f t="shared" si="49"/>
        <v>67</v>
      </c>
      <c r="AC69">
        <f t="shared" si="37"/>
        <v>3</v>
      </c>
      <c r="AD69" s="2">
        <f t="shared" si="38"/>
        <v>1</v>
      </c>
      <c r="AE69" s="2">
        <f t="shared" si="39"/>
        <v>1</v>
      </c>
      <c r="AF69" s="6" t="b">
        <f t="shared" si="40"/>
        <v>1</v>
      </c>
      <c r="AG69" s="6">
        <f>IF(OR(AC69=6,AC69=7),0,IF(NOT(AF69),0,IF(AB69&lt;=$AB$1,HLOOKUP(AC69,Ouderschapsverlof!$S$67:$W$69,3,FALSE),0)))</f>
        <v>0</v>
      </c>
      <c r="AH69" s="6">
        <f>IF(OR(AC69=6,AC69=7),0,IF(NOT(AF69),IF(AB69&lt;=$AB$1,HLOOKUP(AC69,Ouderschapsverlof!$S$67:$W$69,3,FALSE),0),0))</f>
        <v>0</v>
      </c>
      <c r="AK69" t="str">
        <f t="shared" si="41"/>
        <v>1900-3-0</v>
      </c>
      <c r="AL69" t="str">
        <f t="shared" si="42"/>
        <v>1900-3-0</v>
      </c>
      <c r="AM69" t="str">
        <f t="shared" si="43"/>
        <v>1900-3-0</v>
      </c>
      <c r="AN69" t="str">
        <f t="shared" si="44"/>
        <v>1900-3-0</v>
      </c>
    </row>
    <row r="70" spans="1:40" x14ac:dyDescent="0.3">
      <c r="A70" s="2">
        <f t="shared" si="45"/>
        <v>68</v>
      </c>
      <c r="B70">
        <f t="shared" si="46"/>
        <v>4</v>
      </c>
      <c r="C70" s="2">
        <f t="shared" si="25"/>
        <v>1</v>
      </c>
      <c r="D70" s="2">
        <f t="shared" si="26"/>
        <v>1</v>
      </c>
      <c r="E70" s="6" t="b">
        <f t="shared" si="27"/>
        <v>1</v>
      </c>
      <c r="F70" s="6">
        <f>IF(OR(B70=6,B70=7),0,IF(NOT(E70),0,IF(A70&lt;=$A$1,HLOOKUP(B70,Ouderschapsverlof!$S$28:$W$30,3,FALSE),0)))</f>
        <v>0</v>
      </c>
      <c r="G70" s="6">
        <f>IF(OR(B70=6,B70=7),0,IF(NOT(E70),IF(A70&lt;=$A$1,HLOOKUP(B70,Ouderschapsverlof!$S$28:$W$30,3,FALSE),0),0))</f>
        <v>0</v>
      </c>
      <c r="H70" s="7">
        <f t="shared" si="28"/>
        <v>0</v>
      </c>
      <c r="L70" s="2">
        <f t="shared" si="47"/>
        <v>68</v>
      </c>
      <c r="M70">
        <f t="shared" si="29"/>
        <v>4</v>
      </c>
      <c r="N70" s="2">
        <f t="shared" si="30"/>
        <v>1</v>
      </c>
      <c r="O70" s="2">
        <f t="shared" si="31"/>
        <v>1</v>
      </c>
      <c r="P70" s="6" t="b">
        <f t="shared" si="32"/>
        <v>1</v>
      </c>
      <c r="Q70" s="6">
        <f>IF(OR(M70=6,M70=7),0,IF(NOT(P70),0,IF(L70&lt;=$L$1,HLOOKUP(M70,Ouderschapsverlof!$S$40:$W$42,3,FALSE),0)))</f>
        <v>0</v>
      </c>
      <c r="R70" s="6">
        <f>IF(OR(M70=6,M70=7),0,IF(NOT(P70),IF(L70&lt;=$L$1,HLOOKUP(M70,Ouderschapsverlof!$S$40:$W$42,3,FALSE),0),0))</f>
        <v>0</v>
      </c>
      <c r="T70" s="2">
        <f t="shared" si="48"/>
        <v>68</v>
      </c>
      <c r="U70">
        <f t="shared" si="33"/>
        <v>4</v>
      </c>
      <c r="V70" s="2">
        <f t="shared" si="34"/>
        <v>1</v>
      </c>
      <c r="W70" s="2">
        <f t="shared" si="35"/>
        <v>1</v>
      </c>
      <c r="X70" s="6" t="b">
        <f t="shared" si="36"/>
        <v>1</v>
      </c>
      <c r="Y70" s="6">
        <f>IF(OR(U70=6,U70=7),0,IF(NOT(X70),0,IF(T70&lt;=$T$1,HLOOKUP(U70,Ouderschapsverlof!$S$55:$W$57,3,FALSE),0)))</f>
        <v>0</v>
      </c>
      <c r="Z70" s="6">
        <f>IF(OR(U70=6,U70=7),0,IF(NOT(X70),IF(T70&lt;=$T$1,HLOOKUP(U70,Ouderschapsverlof!$S$55:$W$57,3,FALSE),0),0))</f>
        <v>0</v>
      </c>
      <c r="AB70" s="2">
        <f t="shared" si="49"/>
        <v>68</v>
      </c>
      <c r="AC70">
        <f t="shared" si="37"/>
        <v>4</v>
      </c>
      <c r="AD70" s="2">
        <f t="shared" si="38"/>
        <v>1</v>
      </c>
      <c r="AE70" s="2">
        <f t="shared" si="39"/>
        <v>1</v>
      </c>
      <c r="AF70" s="6" t="b">
        <f t="shared" si="40"/>
        <v>1</v>
      </c>
      <c r="AG70" s="6">
        <f>IF(OR(AC70=6,AC70=7),0,IF(NOT(AF70),0,IF(AB70&lt;=$AB$1,HLOOKUP(AC70,Ouderschapsverlof!$S$67:$W$69,3,FALSE),0)))</f>
        <v>0</v>
      </c>
      <c r="AH70" s="6">
        <f>IF(OR(AC70=6,AC70=7),0,IF(NOT(AF70),IF(AB70&lt;=$AB$1,HLOOKUP(AC70,Ouderschapsverlof!$S$67:$W$69,3,FALSE),0),0))</f>
        <v>0</v>
      </c>
      <c r="AK70" t="str">
        <f t="shared" si="41"/>
        <v>1900-3-0</v>
      </c>
      <c r="AL70" t="str">
        <f t="shared" si="42"/>
        <v>1900-3-0</v>
      </c>
      <c r="AM70" t="str">
        <f t="shared" si="43"/>
        <v>1900-3-0</v>
      </c>
      <c r="AN70" t="str">
        <f t="shared" si="44"/>
        <v>1900-3-0</v>
      </c>
    </row>
    <row r="71" spans="1:40" x14ac:dyDescent="0.3">
      <c r="A71" s="2">
        <f t="shared" si="45"/>
        <v>69</v>
      </c>
      <c r="B71">
        <f t="shared" si="46"/>
        <v>5</v>
      </c>
      <c r="C71" s="2">
        <f t="shared" si="25"/>
        <v>1</v>
      </c>
      <c r="D71" s="2">
        <f t="shared" si="26"/>
        <v>1</v>
      </c>
      <c r="E71" s="6" t="b">
        <f t="shared" si="27"/>
        <v>1</v>
      </c>
      <c r="F71" s="6">
        <f>IF(OR(B71=6,B71=7),0,IF(NOT(E71),0,IF(A71&lt;=$A$1,HLOOKUP(B71,Ouderschapsverlof!$S$28:$W$30,3,FALSE),0)))</f>
        <v>0</v>
      </c>
      <c r="G71" s="6">
        <f>IF(OR(B71=6,B71=7),0,IF(NOT(E71),IF(A71&lt;=$A$1,HLOOKUP(B71,Ouderschapsverlof!$S$28:$W$30,3,FALSE),0),0))</f>
        <v>0</v>
      </c>
      <c r="H71" s="7">
        <f t="shared" si="28"/>
        <v>0</v>
      </c>
      <c r="L71" s="2">
        <f t="shared" si="47"/>
        <v>69</v>
      </c>
      <c r="M71">
        <f t="shared" si="29"/>
        <v>5</v>
      </c>
      <c r="N71" s="2">
        <f t="shared" si="30"/>
        <v>1</v>
      </c>
      <c r="O71" s="2">
        <f t="shared" si="31"/>
        <v>1</v>
      </c>
      <c r="P71" s="6" t="b">
        <f t="shared" si="32"/>
        <v>1</v>
      </c>
      <c r="Q71" s="6">
        <f>IF(OR(M71=6,M71=7),0,IF(NOT(P71),0,IF(L71&lt;=$L$1,HLOOKUP(M71,Ouderschapsverlof!$S$40:$W$42,3,FALSE),0)))</f>
        <v>0</v>
      </c>
      <c r="R71" s="6">
        <f>IF(OR(M71=6,M71=7),0,IF(NOT(P71),IF(L71&lt;=$L$1,HLOOKUP(M71,Ouderschapsverlof!$S$40:$W$42,3,FALSE),0),0))</f>
        <v>0</v>
      </c>
      <c r="T71" s="2">
        <f t="shared" si="48"/>
        <v>69</v>
      </c>
      <c r="U71">
        <f t="shared" si="33"/>
        <v>5</v>
      </c>
      <c r="V71" s="2">
        <f t="shared" si="34"/>
        <v>1</v>
      </c>
      <c r="W71" s="2">
        <f t="shared" si="35"/>
        <v>1</v>
      </c>
      <c r="X71" s="6" t="b">
        <f t="shared" si="36"/>
        <v>1</v>
      </c>
      <c r="Y71" s="6">
        <f>IF(OR(U71=6,U71=7),0,IF(NOT(X71),0,IF(T71&lt;=$T$1,HLOOKUP(U71,Ouderschapsverlof!$S$55:$W$57,3,FALSE),0)))</f>
        <v>0</v>
      </c>
      <c r="Z71" s="6">
        <f>IF(OR(U71=6,U71=7),0,IF(NOT(X71),IF(T71&lt;=$T$1,HLOOKUP(U71,Ouderschapsverlof!$S$55:$W$57,3,FALSE),0),0))</f>
        <v>0</v>
      </c>
      <c r="AB71" s="2">
        <f t="shared" si="49"/>
        <v>69</v>
      </c>
      <c r="AC71">
        <f t="shared" si="37"/>
        <v>5</v>
      </c>
      <c r="AD71" s="2">
        <f t="shared" si="38"/>
        <v>1</v>
      </c>
      <c r="AE71" s="2">
        <f t="shared" si="39"/>
        <v>1</v>
      </c>
      <c r="AF71" s="6" t="b">
        <f t="shared" si="40"/>
        <v>1</v>
      </c>
      <c r="AG71" s="6">
        <f>IF(OR(AC71=6,AC71=7),0,IF(NOT(AF71),0,IF(AB71&lt;=$AB$1,HLOOKUP(AC71,Ouderschapsverlof!$S$67:$W$69,3,FALSE),0)))</f>
        <v>0</v>
      </c>
      <c r="AH71" s="6">
        <f>IF(OR(AC71=6,AC71=7),0,IF(NOT(AF71),IF(AB71&lt;=$AB$1,HLOOKUP(AC71,Ouderschapsverlof!$S$67:$W$69,3,FALSE),0),0))</f>
        <v>0</v>
      </c>
      <c r="AK71" t="str">
        <f t="shared" si="41"/>
        <v>1900-3-0</v>
      </c>
      <c r="AL71" t="str">
        <f t="shared" si="42"/>
        <v>1900-3-0</v>
      </c>
      <c r="AM71" t="str">
        <f t="shared" si="43"/>
        <v>1900-3-0</v>
      </c>
      <c r="AN71" t="str">
        <f t="shared" si="44"/>
        <v>1900-3-0</v>
      </c>
    </row>
    <row r="72" spans="1:40" x14ac:dyDescent="0.3">
      <c r="A72" s="2">
        <f t="shared" si="45"/>
        <v>70</v>
      </c>
      <c r="B72">
        <f t="shared" si="46"/>
        <v>6</v>
      </c>
      <c r="C72" s="2">
        <f t="shared" si="25"/>
        <v>1</v>
      </c>
      <c r="D72" s="2">
        <f t="shared" si="26"/>
        <v>1</v>
      </c>
      <c r="E72" s="6" t="b">
        <f t="shared" si="27"/>
        <v>1</v>
      </c>
      <c r="F72" s="6">
        <f>IF(OR(B72=6,B72=7),0,IF(NOT(E72),0,IF(A72&lt;=$A$1,HLOOKUP(B72,Ouderschapsverlof!$S$28:$W$30,3,FALSE),0)))</f>
        <v>0</v>
      </c>
      <c r="G72" s="6">
        <f>IF(OR(B72=6,B72=7),0,IF(NOT(E72),IF(A72&lt;=$A$1,HLOOKUP(B72,Ouderschapsverlof!$S$28:$W$30,3,FALSE),0),0))</f>
        <v>0</v>
      </c>
      <c r="H72" s="7">
        <f t="shared" si="28"/>
        <v>0</v>
      </c>
      <c r="L72" s="2">
        <f t="shared" si="47"/>
        <v>70</v>
      </c>
      <c r="M72">
        <f t="shared" si="29"/>
        <v>6</v>
      </c>
      <c r="N72" s="2">
        <f t="shared" si="30"/>
        <v>1</v>
      </c>
      <c r="O72" s="2">
        <f t="shared" si="31"/>
        <v>1</v>
      </c>
      <c r="P72" s="6" t="b">
        <f t="shared" si="32"/>
        <v>1</v>
      </c>
      <c r="Q72" s="6">
        <f>IF(OR(M72=6,M72=7),0,IF(NOT(P72),0,IF(L72&lt;=$L$1,HLOOKUP(M72,Ouderschapsverlof!$S$40:$W$42,3,FALSE),0)))</f>
        <v>0</v>
      </c>
      <c r="R72" s="6">
        <f>IF(OR(M72=6,M72=7),0,IF(NOT(P72),IF(L72&lt;=$L$1,HLOOKUP(M72,Ouderschapsverlof!$S$40:$W$42,3,FALSE),0),0))</f>
        <v>0</v>
      </c>
      <c r="T72" s="2">
        <f t="shared" si="48"/>
        <v>70</v>
      </c>
      <c r="U72">
        <f t="shared" si="33"/>
        <v>6</v>
      </c>
      <c r="V72" s="2">
        <f t="shared" si="34"/>
        <v>1</v>
      </c>
      <c r="W72" s="2">
        <f t="shared" si="35"/>
        <v>1</v>
      </c>
      <c r="X72" s="6" t="b">
        <f t="shared" si="36"/>
        <v>1</v>
      </c>
      <c r="Y72" s="6">
        <f>IF(OR(U72=6,U72=7),0,IF(NOT(X72),0,IF(T72&lt;=$T$1,HLOOKUP(U72,Ouderschapsverlof!$S$55:$W$57,3,FALSE),0)))</f>
        <v>0</v>
      </c>
      <c r="Z72" s="6">
        <f>IF(OR(U72=6,U72=7),0,IF(NOT(X72),IF(T72&lt;=$T$1,HLOOKUP(U72,Ouderschapsverlof!$S$55:$W$57,3,FALSE),0),0))</f>
        <v>0</v>
      </c>
      <c r="AB72" s="2">
        <f t="shared" si="49"/>
        <v>70</v>
      </c>
      <c r="AC72">
        <f t="shared" si="37"/>
        <v>6</v>
      </c>
      <c r="AD72" s="2">
        <f t="shared" si="38"/>
        <v>1</v>
      </c>
      <c r="AE72" s="2">
        <f t="shared" si="39"/>
        <v>1</v>
      </c>
      <c r="AF72" s="6" t="b">
        <f t="shared" si="40"/>
        <v>1</v>
      </c>
      <c r="AG72" s="6">
        <f>IF(OR(AC72=6,AC72=7),0,IF(NOT(AF72),0,IF(AB72&lt;=$AB$1,HLOOKUP(AC72,Ouderschapsverlof!$S$67:$W$69,3,FALSE),0)))</f>
        <v>0</v>
      </c>
      <c r="AH72" s="6">
        <f>IF(OR(AC72=6,AC72=7),0,IF(NOT(AF72),IF(AB72&lt;=$AB$1,HLOOKUP(AC72,Ouderschapsverlof!$S$67:$W$69,3,FALSE),0),0))</f>
        <v>0</v>
      </c>
      <c r="AK72" t="str">
        <f t="shared" si="41"/>
        <v>1900-3-0</v>
      </c>
      <c r="AL72" t="str">
        <f t="shared" si="42"/>
        <v>1900-3-0</v>
      </c>
      <c r="AM72" t="str">
        <f t="shared" si="43"/>
        <v>1900-3-0</v>
      </c>
      <c r="AN72" t="str">
        <f t="shared" si="44"/>
        <v>1900-3-0</v>
      </c>
    </row>
    <row r="73" spans="1:40" x14ac:dyDescent="0.3">
      <c r="A73" s="2">
        <f t="shared" si="45"/>
        <v>71</v>
      </c>
      <c r="B73">
        <f t="shared" si="46"/>
        <v>7</v>
      </c>
      <c r="C73" s="2">
        <f t="shared" si="25"/>
        <v>1</v>
      </c>
      <c r="D73" s="2">
        <f t="shared" si="26"/>
        <v>1</v>
      </c>
      <c r="E73" s="6" t="b">
        <f t="shared" si="27"/>
        <v>1</v>
      </c>
      <c r="F73" s="6">
        <f>IF(OR(B73=6,B73=7),0,IF(NOT(E73),0,IF(A73&lt;=$A$1,HLOOKUP(B73,Ouderschapsverlof!$S$28:$W$30,3,FALSE),0)))</f>
        <v>0</v>
      </c>
      <c r="G73" s="6">
        <f>IF(OR(B73=6,B73=7),0,IF(NOT(E73),IF(A73&lt;=$A$1,HLOOKUP(B73,Ouderschapsverlof!$S$28:$W$30,3,FALSE),0),0))</f>
        <v>0</v>
      </c>
      <c r="H73" s="7">
        <f t="shared" si="28"/>
        <v>0</v>
      </c>
      <c r="L73" s="2">
        <f t="shared" si="47"/>
        <v>71</v>
      </c>
      <c r="M73">
        <f t="shared" si="29"/>
        <v>7</v>
      </c>
      <c r="N73" s="2">
        <f t="shared" si="30"/>
        <v>1</v>
      </c>
      <c r="O73" s="2">
        <f t="shared" si="31"/>
        <v>1</v>
      </c>
      <c r="P73" s="6" t="b">
        <f t="shared" si="32"/>
        <v>1</v>
      </c>
      <c r="Q73" s="6">
        <f>IF(OR(M73=6,M73=7),0,IF(NOT(P73),0,IF(L73&lt;=$L$1,HLOOKUP(M73,Ouderschapsverlof!$S$40:$W$42,3,FALSE),0)))</f>
        <v>0</v>
      </c>
      <c r="R73" s="6">
        <f>IF(OR(M73=6,M73=7),0,IF(NOT(P73),IF(L73&lt;=$L$1,HLOOKUP(M73,Ouderschapsverlof!$S$40:$W$42,3,FALSE),0),0))</f>
        <v>0</v>
      </c>
      <c r="T73" s="2">
        <f t="shared" si="48"/>
        <v>71</v>
      </c>
      <c r="U73">
        <f t="shared" si="33"/>
        <v>7</v>
      </c>
      <c r="V73" s="2">
        <f t="shared" si="34"/>
        <v>1</v>
      </c>
      <c r="W73" s="2">
        <f t="shared" si="35"/>
        <v>1</v>
      </c>
      <c r="X73" s="6" t="b">
        <f t="shared" si="36"/>
        <v>1</v>
      </c>
      <c r="Y73" s="6">
        <f>IF(OR(U73=6,U73=7),0,IF(NOT(X73),0,IF(T73&lt;=$T$1,HLOOKUP(U73,Ouderschapsverlof!$S$55:$W$57,3,FALSE),0)))</f>
        <v>0</v>
      </c>
      <c r="Z73" s="6">
        <f>IF(OR(U73=6,U73=7),0,IF(NOT(X73),IF(T73&lt;=$T$1,HLOOKUP(U73,Ouderschapsverlof!$S$55:$W$57,3,FALSE),0),0))</f>
        <v>0</v>
      </c>
      <c r="AB73" s="2">
        <f t="shared" si="49"/>
        <v>71</v>
      </c>
      <c r="AC73">
        <f t="shared" si="37"/>
        <v>7</v>
      </c>
      <c r="AD73" s="2">
        <f t="shared" si="38"/>
        <v>1</v>
      </c>
      <c r="AE73" s="2">
        <f t="shared" si="39"/>
        <v>1</v>
      </c>
      <c r="AF73" s="6" t="b">
        <f t="shared" si="40"/>
        <v>1</v>
      </c>
      <c r="AG73" s="6">
        <f>IF(OR(AC73=6,AC73=7),0,IF(NOT(AF73),0,IF(AB73&lt;=$AB$1,HLOOKUP(AC73,Ouderschapsverlof!$S$67:$W$69,3,FALSE),0)))</f>
        <v>0</v>
      </c>
      <c r="AH73" s="6">
        <f>IF(OR(AC73=6,AC73=7),0,IF(NOT(AF73),IF(AB73&lt;=$AB$1,HLOOKUP(AC73,Ouderschapsverlof!$S$67:$W$69,3,FALSE),0),0))</f>
        <v>0</v>
      </c>
      <c r="AK73" t="str">
        <f t="shared" si="41"/>
        <v>1900-3-0</v>
      </c>
      <c r="AL73" t="str">
        <f t="shared" si="42"/>
        <v>1900-3-0</v>
      </c>
      <c r="AM73" t="str">
        <f t="shared" si="43"/>
        <v>1900-3-0</v>
      </c>
      <c r="AN73" t="str">
        <f t="shared" si="44"/>
        <v>1900-3-0</v>
      </c>
    </row>
    <row r="74" spans="1:40" x14ac:dyDescent="0.3">
      <c r="A74" s="2">
        <f t="shared" si="45"/>
        <v>72</v>
      </c>
      <c r="B74">
        <f t="shared" si="46"/>
        <v>1</v>
      </c>
      <c r="C74" s="2">
        <f t="shared" si="25"/>
        <v>1</v>
      </c>
      <c r="D74" s="2">
        <f t="shared" si="26"/>
        <v>1</v>
      </c>
      <c r="E74" s="6" t="b">
        <f t="shared" si="27"/>
        <v>1</v>
      </c>
      <c r="F74" s="6">
        <f>IF(OR(B74=6,B74=7),0,IF(NOT(E74),0,IF(A74&lt;=$A$1,HLOOKUP(B74,Ouderschapsverlof!$S$28:$W$30,3,FALSE),0)))</f>
        <v>0</v>
      </c>
      <c r="G74" s="6">
        <f>IF(OR(B74=6,B74=7),0,IF(NOT(E74),IF(A74&lt;=$A$1,HLOOKUP(B74,Ouderschapsverlof!$S$28:$W$30,3,FALSE),0),0))</f>
        <v>0</v>
      </c>
      <c r="H74" s="7">
        <f t="shared" si="28"/>
        <v>0</v>
      </c>
      <c r="L74" s="2">
        <f t="shared" si="47"/>
        <v>72</v>
      </c>
      <c r="M74">
        <f t="shared" si="29"/>
        <v>1</v>
      </c>
      <c r="N74" s="2">
        <f t="shared" si="30"/>
        <v>1</v>
      </c>
      <c r="O74" s="2">
        <f t="shared" si="31"/>
        <v>1</v>
      </c>
      <c r="P74" s="6" t="b">
        <f t="shared" si="32"/>
        <v>1</v>
      </c>
      <c r="Q74" s="6">
        <f>IF(OR(M74=6,M74=7),0,IF(NOT(P74),0,IF(L74&lt;=$L$1,HLOOKUP(M74,Ouderschapsverlof!$S$40:$W$42,3,FALSE),0)))</f>
        <v>0</v>
      </c>
      <c r="R74" s="6">
        <f>IF(OR(M74=6,M74=7),0,IF(NOT(P74),IF(L74&lt;=$L$1,HLOOKUP(M74,Ouderschapsverlof!$S$40:$W$42,3,FALSE),0),0))</f>
        <v>0</v>
      </c>
      <c r="T74" s="2">
        <f t="shared" si="48"/>
        <v>72</v>
      </c>
      <c r="U74">
        <f t="shared" si="33"/>
        <v>1</v>
      </c>
      <c r="V74" s="2">
        <f t="shared" si="34"/>
        <v>1</v>
      </c>
      <c r="W74" s="2">
        <f t="shared" si="35"/>
        <v>1</v>
      </c>
      <c r="X74" s="6" t="b">
        <f t="shared" si="36"/>
        <v>1</v>
      </c>
      <c r="Y74" s="6">
        <f>IF(OR(U74=6,U74=7),0,IF(NOT(X74),0,IF(T74&lt;=$T$1,HLOOKUP(U74,Ouderschapsverlof!$S$55:$W$57,3,FALSE),0)))</f>
        <v>0</v>
      </c>
      <c r="Z74" s="6">
        <f>IF(OR(U74=6,U74=7),0,IF(NOT(X74),IF(T74&lt;=$T$1,HLOOKUP(U74,Ouderschapsverlof!$S$55:$W$57,3,FALSE),0),0))</f>
        <v>0</v>
      </c>
      <c r="AB74" s="2">
        <f t="shared" si="49"/>
        <v>72</v>
      </c>
      <c r="AC74">
        <f t="shared" si="37"/>
        <v>1</v>
      </c>
      <c r="AD74" s="2">
        <f t="shared" si="38"/>
        <v>1</v>
      </c>
      <c r="AE74" s="2">
        <f t="shared" si="39"/>
        <v>1</v>
      </c>
      <c r="AF74" s="6" t="b">
        <f t="shared" si="40"/>
        <v>1</v>
      </c>
      <c r="AG74" s="6">
        <f>IF(OR(AC74=6,AC74=7),0,IF(NOT(AF74),0,IF(AB74&lt;=$AB$1,HLOOKUP(AC74,Ouderschapsverlof!$S$67:$W$69,3,FALSE),0)))</f>
        <v>0</v>
      </c>
      <c r="AH74" s="6">
        <f>IF(OR(AC74=6,AC74=7),0,IF(NOT(AF74),IF(AB74&lt;=$AB$1,HLOOKUP(AC74,Ouderschapsverlof!$S$67:$W$69,3,FALSE),0),0))</f>
        <v>0</v>
      </c>
      <c r="AK74" t="str">
        <f t="shared" si="41"/>
        <v>1900-3-0</v>
      </c>
      <c r="AL74" t="str">
        <f t="shared" si="42"/>
        <v>1900-3-0</v>
      </c>
      <c r="AM74" t="str">
        <f t="shared" si="43"/>
        <v>1900-3-0</v>
      </c>
      <c r="AN74" t="str">
        <f t="shared" si="44"/>
        <v>1900-3-0</v>
      </c>
    </row>
    <row r="75" spans="1:40" x14ac:dyDescent="0.3">
      <c r="A75" s="2">
        <f t="shared" si="45"/>
        <v>73</v>
      </c>
      <c r="B75">
        <f t="shared" si="46"/>
        <v>2</v>
      </c>
      <c r="C75" s="2">
        <f t="shared" si="25"/>
        <v>1</v>
      </c>
      <c r="D75" s="2">
        <f t="shared" si="26"/>
        <v>1</v>
      </c>
      <c r="E75" s="6" t="b">
        <f t="shared" si="27"/>
        <v>1</v>
      </c>
      <c r="F75" s="6">
        <f>IF(OR(B75=6,B75=7),0,IF(NOT(E75),0,IF(A75&lt;=$A$1,HLOOKUP(B75,Ouderschapsverlof!$S$28:$W$30,3,FALSE),0)))</f>
        <v>0</v>
      </c>
      <c r="G75" s="6">
        <f>IF(OR(B75=6,B75=7),0,IF(NOT(E75),IF(A75&lt;=$A$1,HLOOKUP(B75,Ouderschapsverlof!$S$28:$W$30,3,FALSE),0),0))</f>
        <v>0</v>
      </c>
      <c r="H75" s="7">
        <f t="shared" si="28"/>
        <v>0</v>
      </c>
      <c r="L75" s="2">
        <f t="shared" si="47"/>
        <v>73</v>
      </c>
      <c r="M75">
        <f t="shared" si="29"/>
        <v>2</v>
      </c>
      <c r="N75" s="2">
        <f t="shared" si="30"/>
        <v>1</v>
      </c>
      <c r="O75" s="2">
        <f t="shared" si="31"/>
        <v>1</v>
      </c>
      <c r="P75" s="6" t="b">
        <f t="shared" si="32"/>
        <v>1</v>
      </c>
      <c r="Q75" s="6">
        <f>IF(OR(M75=6,M75=7),0,IF(NOT(P75),0,IF(L75&lt;=$L$1,HLOOKUP(M75,Ouderschapsverlof!$S$40:$W$42,3,FALSE),0)))</f>
        <v>0</v>
      </c>
      <c r="R75" s="6">
        <f>IF(OR(M75=6,M75=7),0,IF(NOT(P75),IF(L75&lt;=$L$1,HLOOKUP(M75,Ouderschapsverlof!$S$40:$W$42,3,FALSE),0),0))</f>
        <v>0</v>
      </c>
      <c r="T75" s="2">
        <f t="shared" si="48"/>
        <v>73</v>
      </c>
      <c r="U75">
        <f t="shared" si="33"/>
        <v>2</v>
      </c>
      <c r="V75" s="2">
        <f t="shared" si="34"/>
        <v>1</v>
      </c>
      <c r="W75" s="2">
        <f t="shared" si="35"/>
        <v>1</v>
      </c>
      <c r="X75" s="6" t="b">
        <f t="shared" si="36"/>
        <v>1</v>
      </c>
      <c r="Y75" s="6">
        <f>IF(OR(U75=6,U75=7),0,IF(NOT(X75),0,IF(T75&lt;=$T$1,HLOOKUP(U75,Ouderschapsverlof!$S$55:$W$57,3,FALSE),0)))</f>
        <v>0</v>
      </c>
      <c r="Z75" s="6">
        <f>IF(OR(U75=6,U75=7),0,IF(NOT(X75),IF(T75&lt;=$T$1,HLOOKUP(U75,Ouderschapsverlof!$S$55:$W$57,3,FALSE),0),0))</f>
        <v>0</v>
      </c>
      <c r="AB75" s="2">
        <f t="shared" si="49"/>
        <v>73</v>
      </c>
      <c r="AC75">
        <f t="shared" si="37"/>
        <v>2</v>
      </c>
      <c r="AD75" s="2">
        <f t="shared" si="38"/>
        <v>1</v>
      </c>
      <c r="AE75" s="2">
        <f t="shared" si="39"/>
        <v>1</v>
      </c>
      <c r="AF75" s="6" t="b">
        <f t="shared" si="40"/>
        <v>1</v>
      </c>
      <c r="AG75" s="6">
        <f>IF(OR(AC75=6,AC75=7),0,IF(NOT(AF75),0,IF(AB75&lt;=$AB$1,HLOOKUP(AC75,Ouderschapsverlof!$S$67:$W$69,3,FALSE),0)))</f>
        <v>0</v>
      </c>
      <c r="AH75" s="6">
        <f>IF(OR(AC75=6,AC75=7),0,IF(NOT(AF75),IF(AB75&lt;=$AB$1,HLOOKUP(AC75,Ouderschapsverlof!$S$67:$W$69,3,FALSE),0),0))</f>
        <v>0</v>
      </c>
      <c r="AK75" t="str">
        <f t="shared" si="41"/>
        <v>1900-3-0</v>
      </c>
      <c r="AL75" t="str">
        <f t="shared" si="42"/>
        <v>1900-3-0</v>
      </c>
      <c r="AM75" t="str">
        <f t="shared" si="43"/>
        <v>1900-3-0</v>
      </c>
      <c r="AN75" t="str">
        <f t="shared" si="44"/>
        <v>1900-3-0</v>
      </c>
    </row>
    <row r="76" spans="1:40" x14ac:dyDescent="0.3">
      <c r="A76" s="2">
        <f t="shared" si="45"/>
        <v>74</v>
      </c>
      <c r="B76">
        <f t="shared" si="46"/>
        <v>3</v>
      </c>
      <c r="C76" s="2">
        <f t="shared" si="25"/>
        <v>1</v>
      </c>
      <c r="D76" s="2">
        <f t="shared" si="26"/>
        <v>1</v>
      </c>
      <c r="E76" s="6" t="b">
        <f t="shared" si="27"/>
        <v>1</v>
      </c>
      <c r="F76" s="6">
        <f>IF(OR(B76=6,B76=7),0,IF(NOT(E76),0,IF(A76&lt;=$A$1,HLOOKUP(B76,Ouderschapsverlof!$S$28:$W$30,3,FALSE),0)))</f>
        <v>0</v>
      </c>
      <c r="G76" s="6">
        <f>IF(OR(B76=6,B76=7),0,IF(NOT(E76),IF(A76&lt;=$A$1,HLOOKUP(B76,Ouderschapsverlof!$S$28:$W$30,3,FALSE),0),0))</f>
        <v>0</v>
      </c>
      <c r="H76" s="7">
        <f t="shared" si="28"/>
        <v>0</v>
      </c>
      <c r="L76" s="2">
        <f t="shared" si="47"/>
        <v>74</v>
      </c>
      <c r="M76">
        <f t="shared" si="29"/>
        <v>3</v>
      </c>
      <c r="N76" s="2">
        <f t="shared" si="30"/>
        <v>1</v>
      </c>
      <c r="O76" s="2">
        <f t="shared" si="31"/>
        <v>1</v>
      </c>
      <c r="P76" s="6" t="b">
        <f t="shared" si="32"/>
        <v>1</v>
      </c>
      <c r="Q76" s="6">
        <f>IF(OR(M76=6,M76=7),0,IF(NOT(P76),0,IF(L76&lt;=$L$1,HLOOKUP(M76,Ouderschapsverlof!$S$40:$W$42,3,FALSE),0)))</f>
        <v>0</v>
      </c>
      <c r="R76" s="6">
        <f>IF(OR(M76=6,M76=7),0,IF(NOT(P76),IF(L76&lt;=$L$1,HLOOKUP(M76,Ouderschapsverlof!$S$40:$W$42,3,FALSE),0),0))</f>
        <v>0</v>
      </c>
      <c r="T76" s="2">
        <f t="shared" si="48"/>
        <v>74</v>
      </c>
      <c r="U76">
        <f t="shared" si="33"/>
        <v>3</v>
      </c>
      <c r="V76" s="2">
        <f t="shared" si="34"/>
        <v>1</v>
      </c>
      <c r="W76" s="2">
        <f t="shared" si="35"/>
        <v>1</v>
      </c>
      <c r="X76" s="6" t="b">
        <f t="shared" si="36"/>
        <v>1</v>
      </c>
      <c r="Y76" s="6">
        <f>IF(OR(U76=6,U76=7),0,IF(NOT(X76),0,IF(T76&lt;=$T$1,HLOOKUP(U76,Ouderschapsverlof!$S$55:$W$57,3,FALSE),0)))</f>
        <v>0</v>
      </c>
      <c r="Z76" s="6">
        <f>IF(OR(U76=6,U76=7),0,IF(NOT(X76),IF(T76&lt;=$T$1,HLOOKUP(U76,Ouderschapsverlof!$S$55:$W$57,3,FALSE),0),0))</f>
        <v>0</v>
      </c>
      <c r="AB76" s="2">
        <f t="shared" si="49"/>
        <v>74</v>
      </c>
      <c r="AC76">
        <f t="shared" si="37"/>
        <v>3</v>
      </c>
      <c r="AD76" s="2">
        <f t="shared" si="38"/>
        <v>1</v>
      </c>
      <c r="AE76" s="2">
        <f t="shared" si="39"/>
        <v>1</v>
      </c>
      <c r="AF76" s="6" t="b">
        <f t="shared" si="40"/>
        <v>1</v>
      </c>
      <c r="AG76" s="6">
        <f>IF(OR(AC76=6,AC76=7),0,IF(NOT(AF76),0,IF(AB76&lt;=$AB$1,HLOOKUP(AC76,Ouderschapsverlof!$S$67:$W$69,3,FALSE),0)))</f>
        <v>0</v>
      </c>
      <c r="AH76" s="6">
        <f>IF(OR(AC76=6,AC76=7),0,IF(NOT(AF76),IF(AB76&lt;=$AB$1,HLOOKUP(AC76,Ouderschapsverlof!$S$67:$W$69,3,FALSE),0),0))</f>
        <v>0</v>
      </c>
      <c r="AK76" t="str">
        <f t="shared" si="41"/>
        <v>1900-3-0</v>
      </c>
      <c r="AL76" t="str">
        <f t="shared" si="42"/>
        <v>1900-3-0</v>
      </c>
      <c r="AM76" t="str">
        <f t="shared" si="43"/>
        <v>1900-3-0</v>
      </c>
      <c r="AN76" t="str">
        <f t="shared" si="44"/>
        <v>1900-3-0</v>
      </c>
    </row>
    <row r="77" spans="1:40" x14ac:dyDescent="0.3">
      <c r="A77" s="2">
        <f t="shared" si="45"/>
        <v>75</v>
      </c>
      <c r="B77">
        <f t="shared" si="46"/>
        <v>4</v>
      </c>
      <c r="C77" s="2">
        <f t="shared" si="25"/>
        <v>1</v>
      </c>
      <c r="D77" s="2">
        <f t="shared" si="26"/>
        <v>1</v>
      </c>
      <c r="E77" s="6" t="b">
        <f t="shared" si="27"/>
        <v>1</v>
      </c>
      <c r="F77" s="6">
        <f>IF(OR(B77=6,B77=7),0,IF(NOT(E77),0,IF(A77&lt;=$A$1,HLOOKUP(B77,Ouderschapsverlof!$S$28:$W$30,3,FALSE),0)))</f>
        <v>0</v>
      </c>
      <c r="G77" s="6">
        <f>IF(OR(B77=6,B77=7),0,IF(NOT(E77),IF(A77&lt;=$A$1,HLOOKUP(B77,Ouderschapsverlof!$S$28:$W$30,3,FALSE),0),0))</f>
        <v>0</v>
      </c>
      <c r="H77" s="7">
        <f t="shared" si="28"/>
        <v>0</v>
      </c>
      <c r="L77" s="2">
        <f t="shared" si="47"/>
        <v>75</v>
      </c>
      <c r="M77">
        <f t="shared" si="29"/>
        <v>4</v>
      </c>
      <c r="N77" s="2">
        <f t="shared" si="30"/>
        <v>1</v>
      </c>
      <c r="O77" s="2">
        <f t="shared" si="31"/>
        <v>1</v>
      </c>
      <c r="P77" s="6" t="b">
        <f t="shared" si="32"/>
        <v>1</v>
      </c>
      <c r="Q77" s="6">
        <f>IF(OR(M77=6,M77=7),0,IF(NOT(P77),0,IF(L77&lt;=$L$1,HLOOKUP(M77,Ouderschapsverlof!$S$40:$W$42,3,FALSE),0)))</f>
        <v>0</v>
      </c>
      <c r="R77" s="6">
        <f>IF(OR(M77=6,M77=7),0,IF(NOT(P77),IF(L77&lt;=$L$1,HLOOKUP(M77,Ouderschapsverlof!$S$40:$W$42,3,FALSE),0),0))</f>
        <v>0</v>
      </c>
      <c r="T77" s="2">
        <f t="shared" si="48"/>
        <v>75</v>
      </c>
      <c r="U77">
        <f t="shared" si="33"/>
        <v>4</v>
      </c>
      <c r="V77" s="2">
        <f t="shared" si="34"/>
        <v>1</v>
      </c>
      <c r="W77" s="2">
        <f t="shared" si="35"/>
        <v>1</v>
      </c>
      <c r="X77" s="6" t="b">
        <f t="shared" si="36"/>
        <v>1</v>
      </c>
      <c r="Y77" s="6">
        <f>IF(OR(U77=6,U77=7),0,IF(NOT(X77),0,IF(T77&lt;=$T$1,HLOOKUP(U77,Ouderschapsverlof!$S$55:$W$57,3,FALSE),0)))</f>
        <v>0</v>
      </c>
      <c r="Z77" s="6">
        <f>IF(OR(U77=6,U77=7),0,IF(NOT(X77),IF(T77&lt;=$T$1,HLOOKUP(U77,Ouderschapsverlof!$S$55:$W$57,3,FALSE),0),0))</f>
        <v>0</v>
      </c>
      <c r="AB77" s="2">
        <f t="shared" si="49"/>
        <v>75</v>
      </c>
      <c r="AC77">
        <f t="shared" si="37"/>
        <v>4</v>
      </c>
      <c r="AD77" s="2">
        <f t="shared" si="38"/>
        <v>1</v>
      </c>
      <c r="AE77" s="2">
        <f t="shared" si="39"/>
        <v>1</v>
      </c>
      <c r="AF77" s="6" t="b">
        <f t="shared" si="40"/>
        <v>1</v>
      </c>
      <c r="AG77" s="6">
        <f>IF(OR(AC77=6,AC77=7),0,IF(NOT(AF77),0,IF(AB77&lt;=$AB$1,HLOOKUP(AC77,Ouderschapsverlof!$S$67:$W$69,3,FALSE),0)))</f>
        <v>0</v>
      </c>
      <c r="AH77" s="6">
        <f>IF(OR(AC77=6,AC77=7),0,IF(NOT(AF77),IF(AB77&lt;=$AB$1,HLOOKUP(AC77,Ouderschapsverlof!$S$67:$W$69,3,FALSE),0),0))</f>
        <v>0</v>
      </c>
      <c r="AK77" t="str">
        <f t="shared" si="41"/>
        <v>1900-3-0</v>
      </c>
      <c r="AL77" t="str">
        <f t="shared" si="42"/>
        <v>1900-3-0</v>
      </c>
      <c r="AM77" t="str">
        <f t="shared" si="43"/>
        <v>1900-3-0</v>
      </c>
      <c r="AN77" t="str">
        <f t="shared" si="44"/>
        <v>1900-3-0</v>
      </c>
    </row>
    <row r="78" spans="1:40" x14ac:dyDescent="0.3">
      <c r="A78" s="2">
        <f t="shared" si="45"/>
        <v>76</v>
      </c>
      <c r="B78">
        <f t="shared" si="46"/>
        <v>5</v>
      </c>
      <c r="C78" s="2">
        <f t="shared" si="25"/>
        <v>1</v>
      </c>
      <c r="D78" s="2">
        <f t="shared" si="26"/>
        <v>1</v>
      </c>
      <c r="E78" s="6" t="b">
        <f t="shared" si="27"/>
        <v>1</v>
      </c>
      <c r="F78" s="6">
        <f>IF(OR(B78=6,B78=7),0,IF(NOT(E78),0,IF(A78&lt;=$A$1,HLOOKUP(B78,Ouderschapsverlof!$S$28:$W$30,3,FALSE),0)))</f>
        <v>0</v>
      </c>
      <c r="G78" s="6">
        <f>IF(OR(B78=6,B78=7),0,IF(NOT(E78),IF(A78&lt;=$A$1,HLOOKUP(B78,Ouderschapsverlof!$S$28:$W$30,3,FALSE),0),0))</f>
        <v>0</v>
      </c>
      <c r="H78" s="7">
        <f t="shared" si="28"/>
        <v>0</v>
      </c>
      <c r="L78" s="2">
        <f t="shared" si="47"/>
        <v>76</v>
      </c>
      <c r="M78">
        <f t="shared" si="29"/>
        <v>5</v>
      </c>
      <c r="N78" s="2">
        <f t="shared" si="30"/>
        <v>1</v>
      </c>
      <c r="O78" s="2">
        <f t="shared" si="31"/>
        <v>1</v>
      </c>
      <c r="P78" s="6" t="b">
        <f t="shared" si="32"/>
        <v>1</v>
      </c>
      <c r="Q78" s="6">
        <f>IF(OR(M78=6,M78=7),0,IF(NOT(P78),0,IF(L78&lt;=$L$1,HLOOKUP(M78,Ouderschapsverlof!$S$40:$W$42,3,FALSE),0)))</f>
        <v>0</v>
      </c>
      <c r="R78" s="6">
        <f>IF(OR(M78=6,M78=7),0,IF(NOT(P78),IF(L78&lt;=$L$1,HLOOKUP(M78,Ouderschapsverlof!$S$40:$W$42,3,FALSE),0),0))</f>
        <v>0</v>
      </c>
      <c r="T78" s="2">
        <f t="shared" si="48"/>
        <v>76</v>
      </c>
      <c r="U78">
        <f t="shared" si="33"/>
        <v>5</v>
      </c>
      <c r="V78" s="2">
        <f t="shared" si="34"/>
        <v>1</v>
      </c>
      <c r="W78" s="2">
        <f t="shared" si="35"/>
        <v>1</v>
      </c>
      <c r="X78" s="6" t="b">
        <f t="shared" si="36"/>
        <v>1</v>
      </c>
      <c r="Y78" s="6">
        <f>IF(OR(U78=6,U78=7),0,IF(NOT(X78),0,IF(T78&lt;=$T$1,HLOOKUP(U78,Ouderschapsverlof!$S$55:$W$57,3,FALSE),0)))</f>
        <v>0</v>
      </c>
      <c r="Z78" s="6">
        <f>IF(OR(U78=6,U78=7),0,IF(NOT(X78),IF(T78&lt;=$T$1,HLOOKUP(U78,Ouderschapsverlof!$S$55:$W$57,3,FALSE),0),0))</f>
        <v>0</v>
      </c>
      <c r="AB78" s="2">
        <f t="shared" si="49"/>
        <v>76</v>
      </c>
      <c r="AC78">
        <f t="shared" si="37"/>
        <v>5</v>
      </c>
      <c r="AD78" s="2">
        <f t="shared" si="38"/>
        <v>1</v>
      </c>
      <c r="AE78" s="2">
        <f t="shared" si="39"/>
        <v>1</v>
      </c>
      <c r="AF78" s="6" t="b">
        <f t="shared" si="40"/>
        <v>1</v>
      </c>
      <c r="AG78" s="6">
        <f>IF(OR(AC78=6,AC78=7),0,IF(NOT(AF78),0,IF(AB78&lt;=$AB$1,HLOOKUP(AC78,Ouderschapsverlof!$S$67:$W$69,3,FALSE),0)))</f>
        <v>0</v>
      </c>
      <c r="AH78" s="6">
        <f>IF(OR(AC78=6,AC78=7),0,IF(NOT(AF78),IF(AB78&lt;=$AB$1,HLOOKUP(AC78,Ouderschapsverlof!$S$67:$W$69,3,FALSE),0),0))</f>
        <v>0</v>
      </c>
      <c r="AK78" t="str">
        <f t="shared" si="41"/>
        <v>1900-3-0</v>
      </c>
      <c r="AL78" t="str">
        <f t="shared" si="42"/>
        <v>1900-3-0</v>
      </c>
      <c r="AM78" t="str">
        <f t="shared" si="43"/>
        <v>1900-3-0</v>
      </c>
      <c r="AN78" t="str">
        <f t="shared" si="44"/>
        <v>1900-3-0</v>
      </c>
    </row>
    <row r="79" spans="1:40" x14ac:dyDescent="0.3">
      <c r="A79" s="2">
        <f t="shared" si="45"/>
        <v>77</v>
      </c>
      <c r="B79">
        <f t="shared" si="46"/>
        <v>6</v>
      </c>
      <c r="C79" s="2">
        <f t="shared" si="25"/>
        <v>1</v>
      </c>
      <c r="D79" s="2">
        <f t="shared" si="26"/>
        <v>1</v>
      </c>
      <c r="E79" s="6" t="b">
        <f t="shared" si="27"/>
        <v>1</v>
      </c>
      <c r="F79" s="6">
        <f>IF(OR(B79=6,B79=7),0,IF(NOT(E79),0,IF(A79&lt;=$A$1,HLOOKUP(B79,Ouderschapsverlof!$S$28:$W$30,3,FALSE),0)))</f>
        <v>0</v>
      </c>
      <c r="G79" s="6">
        <f>IF(OR(B79=6,B79=7),0,IF(NOT(E79),IF(A79&lt;=$A$1,HLOOKUP(B79,Ouderschapsverlof!$S$28:$W$30,3,FALSE),0),0))</f>
        <v>0</v>
      </c>
      <c r="H79" s="7">
        <f t="shared" si="28"/>
        <v>0</v>
      </c>
      <c r="L79" s="2">
        <f t="shared" si="47"/>
        <v>77</v>
      </c>
      <c r="M79">
        <f t="shared" si="29"/>
        <v>6</v>
      </c>
      <c r="N79" s="2">
        <f t="shared" si="30"/>
        <v>1</v>
      </c>
      <c r="O79" s="2">
        <f t="shared" si="31"/>
        <v>1</v>
      </c>
      <c r="P79" s="6" t="b">
        <f t="shared" si="32"/>
        <v>1</v>
      </c>
      <c r="Q79" s="6">
        <f>IF(OR(M79=6,M79=7),0,IF(NOT(P79),0,IF(L79&lt;=$L$1,HLOOKUP(M79,Ouderschapsverlof!$S$40:$W$42,3,FALSE),0)))</f>
        <v>0</v>
      </c>
      <c r="R79" s="6">
        <f>IF(OR(M79=6,M79=7),0,IF(NOT(P79),IF(L79&lt;=$L$1,HLOOKUP(M79,Ouderschapsverlof!$S$40:$W$42,3,FALSE),0),0))</f>
        <v>0</v>
      </c>
      <c r="T79" s="2">
        <f t="shared" si="48"/>
        <v>77</v>
      </c>
      <c r="U79">
        <f t="shared" si="33"/>
        <v>6</v>
      </c>
      <c r="V79" s="2">
        <f t="shared" si="34"/>
        <v>1</v>
      </c>
      <c r="W79" s="2">
        <f t="shared" si="35"/>
        <v>1</v>
      </c>
      <c r="X79" s="6" t="b">
        <f t="shared" si="36"/>
        <v>1</v>
      </c>
      <c r="Y79" s="6">
        <f>IF(OR(U79=6,U79=7),0,IF(NOT(X79),0,IF(T79&lt;=$T$1,HLOOKUP(U79,Ouderschapsverlof!$S$55:$W$57,3,FALSE),0)))</f>
        <v>0</v>
      </c>
      <c r="Z79" s="6">
        <f>IF(OR(U79=6,U79=7),0,IF(NOT(X79),IF(T79&lt;=$T$1,HLOOKUP(U79,Ouderschapsverlof!$S$55:$W$57,3,FALSE),0),0))</f>
        <v>0</v>
      </c>
      <c r="AB79" s="2">
        <f t="shared" si="49"/>
        <v>77</v>
      </c>
      <c r="AC79">
        <f t="shared" si="37"/>
        <v>6</v>
      </c>
      <c r="AD79" s="2">
        <f t="shared" si="38"/>
        <v>1</v>
      </c>
      <c r="AE79" s="2">
        <f t="shared" si="39"/>
        <v>1</v>
      </c>
      <c r="AF79" s="6" t="b">
        <f t="shared" si="40"/>
        <v>1</v>
      </c>
      <c r="AG79" s="6">
        <f>IF(OR(AC79=6,AC79=7),0,IF(NOT(AF79),0,IF(AB79&lt;=$AB$1,HLOOKUP(AC79,Ouderschapsverlof!$S$67:$W$69,3,FALSE),0)))</f>
        <v>0</v>
      </c>
      <c r="AH79" s="6">
        <f>IF(OR(AC79=6,AC79=7),0,IF(NOT(AF79),IF(AB79&lt;=$AB$1,HLOOKUP(AC79,Ouderschapsverlof!$S$67:$W$69,3,FALSE),0),0))</f>
        <v>0</v>
      </c>
      <c r="AK79" t="str">
        <f t="shared" si="41"/>
        <v>1900-3-0</v>
      </c>
      <c r="AL79" t="str">
        <f t="shared" si="42"/>
        <v>1900-3-0</v>
      </c>
      <c r="AM79" t="str">
        <f t="shared" si="43"/>
        <v>1900-3-0</v>
      </c>
      <c r="AN79" t="str">
        <f t="shared" si="44"/>
        <v>1900-3-0</v>
      </c>
    </row>
    <row r="80" spans="1:40" x14ac:dyDescent="0.3">
      <c r="A80" s="2">
        <f t="shared" si="45"/>
        <v>78</v>
      </c>
      <c r="B80">
        <f t="shared" si="46"/>
        <v>7</v>
      </c>
      <c r="C80" s="2">
        <f t="shared" si="25"/>
        <v>1</v>
      </c>
      <c r="D80" s="2">
        <f t="shared" si="26"/>
        <v>1</v>
      </c>
      <c r="E80" s="6" t="b">
        <f t="shared" si="27"/>
        <v>1</v>
      </c>
      <c r="F80" s="6">
        <f>IF(OR(B80=6,B80=7),0,IF(NOT(E80),0,IF(A80&lt;=$A$1,HLOOKUP(B80,Ouderschapsverlof!$S$28:$W$30,3,FALSE),0)))</f>
        <v>0</v>
      </c>
      <c r="G80" s="6">
        <f>IF(OR(B80=6,B80=7),0,IF(NOT(E80),IF(A80&lt;=$A$1,HLOOKUP(B80,Ouderschapsverlof!$S$28:$W$30,3,FALSE),0),0))</f>
        <v>0</v>
      </c>
      <c r="H80" s="7">
        <f t="shared" si="28"/>
        <v>0</v>
      </c>
      <c r="L80" s="2">
        <f t="shared" si="47"/>
        <v>78</v>
      </c>
      <c r="M80">
        <f t="shared" si="29"/>
        <v>7</v>
      </c>
      <c r="N80" s="2">
        <f t="shared" si="30"/>
        <v>1</v>
      </c>
      <c r="O80" s="2">
        <f t="shared" si="31"/>
        <v>1</v>
      </c>
      <c r="P80" s="6" t="b">
        <f t="shared" si="32"/>
        <v>1</v>
      </c>
      <c r="Q80" s="6">
        <f>IF(OR(M80=6,M80=7),0,IF(NOT(P80),0,IF(L80&lt;=$L$1,HLOOKUP(M80,Ouderschapsverlof!$S$40:$W$42,3,FALSE),0)))</f>
        <v>0</v>
      </c>
      <c r="R80" s="6">
        <f>IF(OR(M80=6,M80=7),0,IF(NOT(P80),IF(L80&lt;=$L$1,HLOOKUP(M80,Ouderschapsverlof!$S$40:$W$42,3,FALSE),0),0))</f>
        <v>0</v>
      </c>
      <c r="T80" s="2">
        <f t="shared" si="48"/>
        <v>78</v>
      </c>
      <c r="U80">
        <f t="shared" si="33"/>
        <v>7</v>
      </c>
      <c r="V80" s="2">
        <f t="shared" si="34"/>
        <v>1</v>
      </c>
      <c r="W80" s="2">
        <f t="shared" si="35"/>
        <v>1</v>
      </c>
      <c r="X80" s="6" t="b">
        <f t="shared" si="36"/>
        <v>1</v>
      </c>
      <c r="Y80" s="6">
        <f>IF(OR(U80=6,U80=7),0,IF(NOT(X80),0,IF(T80&lt;=$T$1,HLOOKUP(U80,Ouderschapsverlof!$S$55:$W$57,3,FALSE),0)))</f>
        <v>0</v>
      </c>
      <c r="Z80" s="6">
        <f>IF(OR(U80=6,U80=7),0,IF(NOT(X80),IF(T80&lt;=$T$1,HLOOKUP(U80,Ouderschapsverlof!$S$55:$W$57,3,FALSE),0),0))</f>
        <v>0</v>
      </c>
      <c r="AB80" s="2">
        <f t="shared" si="49"/>
        <v>78</v>
      </c>
      <c r="AC80">
        <f t="shared" si="37"/>
        <v>7</v>
      </c>
      <c r="AD80" s="2">
        <f t="shared" si="38"/>
        <v>1</v>
      </c>
      <c r="AE80" s="2">
        <f t="shared" si="39"/>
        <v>1</v>
      </c>
      <c r="AF80" s="6" t="b">
        <f t="shared" si="40"/>
        <v>1</v>
      </c>
      <c r="AG80" s="6">
        <f>IF(OR(AC80=6,AC80=7),0,IF(NOT(AF80),0,IF(AB80&lt;=$AB$1,HLOOKUP(AC80,Ouderschapsverlof!$S$67:$W$69,3,FALSE),0)))</f>
        <v>0</v>
      </c>
      <c r="AH80" s="6">
        <f>IF(OR(AC80=6,AC80=7),0,IF(NOT(AF80),IF(AB80&lt;=$AB$1,HLOOKUP(AC80,Ouderschapsverlof!$S$67:$W$69,3,FALSE),0),0))</f>
        <v>0</v>
      </c>
      <c r="AK80" t="str">
        <f t="shared" si="41"/>
        <v>1900-3-0</v>
      </c>
      <c r="AL80" t="str">
        <f t="shared" si="42"/>
        <v>1900-3-0</v>
      </c>
      <c r="AM80" t="str">
        <f t="shared" si="43"/>
        <v>1900-3-0</v>
      </c>
      <c r="AN80" t="str">
        <f t="shared" si="44"/>
        <v>1900-3-0</v>
      </c>
    </row>
    <row r="81" spans="1:40" x14ac:dyDescent="0.3">
      <c r="A81" s="2">
        <f t="shared" si="45"/>
        <v>79</v>
      </c>
      <c r="B81">
        <f t="shared" si="46"/>
        <v>1</v>
      </c>
      <c r="C81" s="2">
        <f t="shared" si="25"/>
        <v>1</v>
      </c>
      <c r="D81" s="2">
        <f t="shared" si="26"/>
        <v>1</v>
      </c>
      <c r="E81" s="6" t="b">
        <f t="shared" si="27"/>
        <v>1</v>
      </c>
      <c r="F81" s="6">
        <f>IF(OR(B81=6,B81=7),0,IF(NOT(E81),0,IF(A81&lt;=$A$1,HLOOKUP(B81,Ouderschapsverlof!$S$28:$W$30,3,FALSE),0)))</f>
        <v>0</v>
      </c>
      <c r="G81" s="6">
        <f>IF(OR(B81=6,B81=7),0,IF(NOT(E81),IF(A81&lt;=$A$1,HLOOKUP(B81,Ouderschapsverlof!$S$28:$W$30,3,FALSE),0),0))</f>
        <v>0</v>
      </c>
      <c r="H81" s="7">
        <f t="shared" si="28"/>
        <v>0</v>
      </c>
      <c r="L81" s="2">
        <f t="shared" si="47"/>
        <v>79</v>
      </c>
      <c r="M81">
        <f t="shared" si="29"/>
        <v>1</v>
      </c>
      <c r="N81" s="2">
        <f t="shared" si="30"/>
        <v>1</v>
      </c>
      <c r="O81" s="2">
        <f t="shared" si="31"/>
        <v>1</v>
      </c>
      <c r="P81" s="6" t="b">
        <f t="shared" si="32"/>
        <v>1</v>
      </c>
      <c r="Q81" s="6">
        <f>IF(OR(M81=6,M81=7),0,IF(NOT(P81),0,IF(L81&lt;=$L$1,HLOOKUP(M81,Ouderschapsverlof!$S$40:$W$42,3,FALSE),0)))</f>
        <v>0</v>
      </c>
      <c r="R81" s="6">
        <f>IF(OR(M81=6,M81=7),0,IF(NOT(P81),IF(L81&lt;=$L$1,HLOOKUP(M81,Ouderschapsverlof!$S$40:$W$42,3,FALSE),0),0))</f>
        <v>0</v>
      </c>
      <c r="T81" s="2">
        <f t="shared" si="48"/>
        <v>79</v>
      </c>
      <c r="U81">
        <f t="shared" si="33"/>
        <v>1</v>
      </c>
      <c r="V81" s="2">
        <f t="shared" si="34"/>
        <v>1</v>
      </c>
      <c r="W81" s="2">
        <f t="shared" si="35"/>
        <v>1</v>
      </c>
      <c r="X81" s="6" t="b">
        <f t="shared" si="36"/>
        <v>1</v>
      </c>
      <c r="Y81" s="6">
        <f>IF(OR(U81=6,U81=7),0,IF(NOT(X81),0,IF(T81&lt;=$T$1,HLOOKUP(U81,Ouderschapsverlof!$S$55:$W$57,3,FALSE),0)))</f>
        <v>0</v>
      </c>
      <c r="Z81" s="6">
        <f>IF(OR(U81=6,U81=7),0,IF(NOT(X81),IF(T81&lt;=$T$1,HLOOKUP(U81,Ouderschapsverlof!$S$55:$W$57,3,FALSE),0),0))</f>
        <v>0</v>
      </c>
      <c r="AB81" s="2">
        <f t="shared" si="49"/>
        <v>79</v>
      </c>
      <c r="AC81">
        <f t="shared" si="37"/>
        <v>1</v>
      </c>
      <c r="AD81" s="2">
        <f t="shared" si="38"/>
        <v>1</v>
      </c>
      <c r="AE81" s="2">
        <f t="shared" si="39"/>
        <v>1</v>
      </c>
      <c r="AF81" s="6" t="b">
        <f t="shared" si="40"/>
        <v>1</v>
      </c>
      <c r="AG81" s="6">
        <f>IF(OR(AC81=6,AC81=7),0,IF(NOT(AF81),0,IF(AB81&lt;=$AB$1,HLOOKUP(AC81,Ouderschapsverlof!$S$67:$W$69,3,FALSE),0)))</f>
        <v>0</v>
      </c>
      <c r="AH81" s="6">
        <f>IF(OR(AC81=6,AC81=7),0,IF(NOT(AF81),IF(AB81&lt;=$AB$1,HLOOKUP(AC81,Ouderschapsverlof!$S$67:$W$69,3,FALSE),0),0))</f>
        <v>0</v>
      </c>
      <c r="AK81" t="str">
        <f t="shared" si="41"/>
        <v>1900-3-0</v>
      </c>
      <c r="AL81" t="str">
        <f t="shared" si="42"/>
        <v>1900-3-0</v>
      </c>
      <c r="AM81" t="str">
        <f t="shared" si="43"/>
        <v>1900-3-0</v>
      </c>
      <c r="AN81" t="str">
        <f t="shared" si="44"/>
        <v>1900-3-0</v>
      </c>
    </row>
    <row r="82" spans="1:40" x14ac:dyDescent="0.3">
      <c r="A82" s="2">
        <f t="shared" si="45"/>
        <v>80</v>
      </c>
      <c r="B82">
        <f t="shared" si="46"/>
        <v>2</v>
      </c>
      <c r="C82" s="2">
        <f t="shared" si="25"/>
        <v>1</v>
      </c>
      <c r="D82" s="2">
        <f t="shared" si="26"/>
        <v>1</v>
      </c>
      <c r="E82" s="6" t="b">
        <f t="shared" si="27"/>
        <v>1</v>
      </c>
      <c r="F82" s="6">
        <f>IF(OR(B82=6,B82=7),0,IF(NOT(E82),0,IF(A82&lt;=$A$1,HLOOKUP(B82,Ouderschapsverlof!$S$28:$W$30,3,FALSE),0)))</f>
        <v>0</v>
      </c>
      <c r="G82" s="6">
        <f>IF(OR(B82=6,B82=7),0,IF(NOT(E82),IF(A82&lt;=$A$1,HLOOKUP(B82,Ouderschapsverlof!$S$28:$W$30,3,FALSE),0),0))</f>
        <v>0</v>
      </c>
      <c r="H82" s="7">
        <f t="shared" si="28"/>
        <v>0</v>
      </c>
      <c r="L82" s="2">
        <f t="shared" si="47"/>
        <v>80</v>
      </c>
      <c r="M82">
        <f t="shared" si="29"/>
        <v>2</v>
      </c>
      <c r="N82" s="2">
        <f t="shared" si="30"/>
        <v>1</v>
      </c>
      <c r="O82" s="2">
        <f t="shared" si="31"/>
        <v>1</v>
      </c>
      <c r="P82" s="6" t="b">
        <f t="shared" si="32"/>
        <v>1</v>
      </c>
      <c r="Q82" s="6">
        <f>IF(OR(M82=6,M82=7),0,IF(NOT(P82),0,IF(L82&lt;=$L$1,HLOOKUP(M82,Ouderschapsverlof!$S$40:$W$42,3,FALSE),0)))</f>
        <v>0</v>
      </c>
      <c r="R82" s="6">
        <f>IF(OR(M82=6,M82=7),0,IF(NOT(P82),IF(L82&lt;=$L$1,HLOOKUP(M82,Ouderschapsverlof!$S$40:$W$42,3,FALSE),0),0))</f>
        <v>0</v>
      </c>
      <c r="T82" s="2">
        <f t="shared" si="48"/>
        <v>80</v>
      </c>
      <c r="U82">
        <f t="shared" si="33"/>
        <v>2</v>
      </c>
      <c r="V82" s="2">
        <f t="shared" si="34"/>
        <v>1</v>
      </c>
      <c r="W82" s="2">
        <f t="shared" si="35"/>
        <v>1</v>
      </c>
      <c r="X82" s="6" t="b">
        <f t="shared" si="36"/>
        <v>1</v>
      </c>
      <c r="Y82" s="6">
        <f>IF(OR(U82=6,U82=7),0,IF(NOT(X82),0,IF(T82&lt;=$T$1,HLOOKUP(U82,Ouderschapsverlof!$S$55:$W$57,3,FALSE),0)))</f>
        <v>0</v>
      </c>
      <c r="Z82" s="6">
        <f>IF(OR(U82=6,U82=7),0,IF(NOT(X82),IF(T82&lt;=$T$1,HLOOKUP(U82,Ouderschapsverlof!$S$55:$W$57,3,FALSE),0),0))</f>
        <v>0</v>
      </c>
      <c r="AB82" s="2">
        <f t="shared" si="49"/>
        <v>80</v>
      </c>
      <c r="AC82">
        <f t="shared" si="37"/>
        <v>2</v>
      </c>
      <c r="AD82" s="2">
        <f t="shared" si="38"/>
        <v>1</v>
      </c>
      <c r="AE82" s="2">
        <f t="shared" si="39"/>
        <v>1</v>
      </c>
      <c r="AF82" s="6" t="b">
        <f t="shared" si="40"/>
        <v>1</v>
      </c>
      <c r="AG82" s="6">
        <f>IF(OR(AC82=6,AC82=7),0,IF(NOT(AF82),0,IF(AB82&lt;=$AB$1,HLOOKUP(AC82,Ouderschapsverlof!$S$67:$W$69,3,FALSE),0)))</f>
        <v>0</v>
      </c>
      <c r="AH82" s="6">
        <f>IF(OR(AC82=6,AC82=7),0,IF(NOT(AF82),IF(AB82&lt;=$AB$1,HLOOKUP(AC82,Ouderschapsverlof!$S$67:$W$69,3,FALSE),0),0))</f>
        <v>0</v>
      </c>
      <c r="AK82" t="str">
        <f t="shared" si="41"/>
        <v>1900-3-0</v>
      </c>
      <c r="AL82" t="str">
        <f t="shared" si="42"/>
        <v>1900-3-0</v>
      </c>
      <c r="AM82" t="str">
        <f t="shared" si="43"/>
        <v>1900-3-0</v>
      </c>
      <c r="AN82" t="str">
        <f t="shared" si="44"/>
        <v>1900-3-0</v>
      </c>
    </row>
    <row r="83" spans="1:40" x14ac:dyDescent="0.3">
      <c r="A83" s="2">
        <f t="shared" si="45"/>
        <v>81</v>
      </c>
      <c r="B83">
        <f t="shared" si="46"/>
        <v>3</v>
      </c>
      <c r="C83" s="2">
        <f t="shared" si="25"/>
        <v>1</v>
      </c>
      <c r="D83" s="2">
        <f t="shared" si="26"/>
        <v>1</v>
      </c>
      <c r="E83" s="6" t="b">
        <f t="shared" si="27"/>
        <v>1</v>
      </c>
      <c r="F83" s="6">
        <f>IF(OR(B83=6,B83=7),0,IF(NOT(E83),0,IF(A83&lt;=$A$1,HLOOKUP(B83,Ouderschapsverlof!$S$28:$W$30,3,FALSE),0)))</f>
        <v>0</v>
      </c>
      <c r="G83" s="6">
        <f>IF(OR(B83=6,B83=7),0,IF(NOT(E83),IF(A83&lt;=$A$1,HLOOKUP(B83,Ouderschapsverlof!$S$28:$W$30,3,FALSE),0),0))</f>
        <v>0</v>
      </c>
      <c r="H83" s="7">
        <f t="shared" si="28"/>
        <v>0</v>
      </c>
      <c r="L83" s="2">
        <f t="shared" si="47"/>
        <v>81</v>
      </c>
      <c r="M83">
        <f t="shared" si="29"/>
        <v>3</v>
      </c>
      <c r="N83" s="2">
        <f t="shared" si="30"/>
        <v>1</v>
      </c>
      <c r="O83" s="2">
        <f t="shared" si="31"/>
        <v>1</v>
      </c>
      <c r="P83" s="6" t="b">
        <f t="shared" si="32"/>
        <v>1</v>
      </c>
      <c r="Q83" s="6">
        <f>IF(OR(M83=6,M83=7),0,IF(NOT(P83),0,IF(L83&lt;=$L$1,HLOOKUP(M83,Ouderschapsverlof!$S$40:$W$42,3,FALSE),0)))</f>
        <v>0</v>
      </c>
      <c r="R83" s="6">
        <f>IF(OR(M83=6,M83=7),0,IF(NOT(P83),IF(L83&lt;=$L$1,HLOOKUP(M83,Ouderschapsverlof!$S$40:$W$42,3,FALSE),0),0))</f>
        <v>0</v>
      </c>
      <c r="T83" s="2">
        <f t="shared" si="48"/>
        <v>81</v>
      </c>
      <c r="U83">
        <f t="shared" si="33"/>
        <v>3</v>
      </c>
      <c r="V83" s="2">
        <f t="shared" si="34"/>
        <v>1</v>
      </c>
      <c r="W83" s="2">
        <f t="shared" si="35"/>
        <v>1</v>
      </c>
      <c r="X83" s="6" t="b">
        <f t="shared" si="36"/>
        <v>1</v>
      </c>
      <c r="Y83" s="6">
        <f>IF(OR(U83=6,U83=7),0,IF(NOT(X83),0,IF(T83&lt;=$T$1,HLOOKUP(U83,Ouderschapsverlof!$S$55:$W$57,3,FALSE),0)))</f>
        <v>0</v>
      </c>
      <c r="Z83" s="6">
        <f>IF(OR(U83=6,U83=7),0,IF(NOT(X83),IF(T83&lt;=$T$1,HLOOKUP(U83,Ouderschapsverlof!$S$55:$W$57,3,FALSE),0),0))</f>
        <v>0</v>
      </c>
      <c r="AB83" s="2">
        <f t="shared" si="49"/>
        <v>81</v>
      </c>
      <c r="AC83">
        <f t="shared" si="37"/>
        <v>3</v>
      </c>
      <c r="AD83" s="2">
        <f t="shared" si="38"/>
        <v>1</v>
      </c>
      <c r="AE83" s="2">
        <f t="shared" si="39"/>
        <v>1</v>
      </c>
      <c r="AF83" s="6" t="b">
        <f t="shared" si="40"/>
        <v>1</v>
      </c>
      <c r="AG83" s="6">
        <f>IF(OR(AC83=6,AC83=7),0,IF(NOT(AF83),0,IF(AB83&lt;=$AB$1,HLOOKUP(AC83,Ouderschapsverlof!$S$67:$W$69,3,FALSE),0)))</f>
        <v>0</v>
      </c>
      <c r="AH83" s="6">
        <f>IF(OR(AC83=6,AC83=7),0,IF(NOT(AF83),IF(AB83&lt;=$AB$1,HLOOKUP(AC83,Ouderschapsverlof!$S$67:$W$69,3,FALSE),0),0))</f>
        <v>0</v>
      </c>
      <c r="AK83" t="str">
        <f t="shared" si="41"/>
        <v>1900-3-0</v>
      </c>
      <c r="AL83" t="str">
        <f t="shared" si="42"/>
        <v>1900-3-0</v>
      </c>
      <c r="AM83" t="str">
        <f t="shared" si="43"/>
        <v>1900-3-0</v>
      </c>
      <c r="AN83" t="str">
        <f t="shared" si="44"/>
        <v>1900-3-0</v>
      </c>
    </row>
    <row r="84" spans="1:40" x14ac:dyDescent="0.3">
      <c r="A84" s="2">
        <f t="shared" si="45"/>
        <v>82</v>
      </c>
      <c r="B84">
        <f t="shared" si="46"/>
        <v>4</v>
      </c>
      <c r="C84" s="2">
        <f t="shared" si="25"/>
        <v>1</v>
      </c>
      <c r="D84" s="2">
        <f t="shared" si="26"/>
        <v>1</v>
      </c>
      <c r="E84" s="6" t="b">
        <f t="shared" si="27"/>
        <v>1</v>
      </c>
      <c r="F84" s="6">
        <f>IF(OR(B84=6,B84=7),0,IF(NOT(E84),0,IF(A84&lt;=$A$1,HLOOKUP(B84,Ouderschapsverlof!$S$28:$W$30,3,FALSE),0)))</f>
        <v>0</v>
      </c>
      <c r="G84" s="6">
        <f>IF(OR(B84=6,B84=7),0,IF(NOT(E84),IF(A84&lt;=$A$1,HLOOKUP(B84,Ouderschapsverlof!$S$28:$W$30,3,FALSE),0),0))</f>
        <v>0</v>
      </c>
      <c r="H84" s="7">
        <f t="shared" si="28"/>
        <v>0</v>
      </c>
      <c r="L84" s="2">
        <f t="shared" si="47"/>
        <v>82</v>
      </c>
      <c r="M84">
        <f t="shared" si="29"/>
        <v>4</v>
      </c>
      <c r="N84" s="2">
        <f t="shared" si="30"/>
        <v>1</v>
      </c>
      <c r="O84" s="2">
        <f t="shared" si="31"/>
        <v>1</v>
      </c>
      <c r="P84" s="6" t="b">
        <f t="shared" si="32"/>
        <v>1</v>
      </c>
      <c r="Q84" s="6">
        <f>IF(OR(M84=6,M84=7),0,IF(NOT(P84),0,IF(L84&lt;=$L$1,HLOOKUP(M84,Ouderschapsverlof!$S$40:$W$42,3,FALSE),0)))</f>
        <v>0</v>
      </c>
      <c r="R84" s="6">
        <f>IF(OR(M84=6,M84=7),0,IF(NOT(P84),IF(L84&lt;=$L$1,HLOOKUP(M84,Ouderschapsverlof!$S$40:$W$42,3,FALSE),0),0))</f>
        <v>0</v>
      </c>
      <c r="T84" s="2">
        <f t="shared" si="48"/>
        <v>82</v>
      </c>
      <c r="U84">
        <f t="shared" si="33"/>
        <v>4</v>
      </c>
      <c r="V84" s="2">
        <f t="shared" si="34"/>
        <v>1</v>
      </c>
      <c r="W84" s="2">
        <f t="shared" si="35"/>
        <v>1</v>
      </c>
      <c r="X84" s="6" t="b">
        <f t="shared" si="36"/>
        <v>1</v>
      </c>
      <c r="Y84" s="6">
        <f>IF(OR(U84=6,U84=7),0,IF(NOT(X84),0,IF(T84&lt;=$T$1,HLOOKUP(U84,Ouderschapsverlof!$S$55:$W$57,3,FALSE),0)))</f>
        <v>0</v>
      </c>
      <c r="Z84" s="6">
        <f>IF(OR(U84=6,U84=7),0,IF(NOT(X84),IF(T84&lt;=$T$1,HLOOKUP(U84,Ouderschapsverlof!$S$55:$W$57,3,FALSE),0),0))</f>
        <v>0</v>
      </c>
      <c r="AB84" s="2">
        <f t="shared" si="49"/>
        <v>82</v>
      </c>
      <c r="AC84">
        <f t="shared" si="37"/>
        <v>4</v>
      </c>
      <c r="AD84" s="2">
        <f t="shared" si="38"/>
        <v>1</v>
      </c>
      <c r="AE84" s="2">
        <f t="shared" si="39"/>
        <v>1</v>
      </c>
      <c r="AF84" s="6" t="b">
        <f t="shared" si="40"/>
        <v>1</v>
      </c>
      <c r="AG84" s="6">
        <f>IF(OR(AC84=6,AC84=7),0,IF(NOT(AF84),0,IF(AB84&lt;=$AB$1,HLOOKUP(AC84,Ouderschapsverlof!$S$67:$W$69,3,FALSE),0)))</f>
        <v>0</v>
      </c>
      <c r="AH84" s="6">
        <f>IF(OR(AC84=6,AC84=7),0,IF(NOT(AF84),IF(AB84&lt;=$AB$1,HLOOKUP(AC84,Ouderschapsverlof!$S$67:$W$69,3,FALSE),0),0))</f>
        <v>0</v>
      </c>
      <c r="AK84" t="str">
        <f t="shared" si="41"/>
        <v>1900-3-0</v>
      </c>
      <c r="AL84" t="str">
        <f t="shared" si="42"/>
        <v>1900-3-0</v>
      </c>
      <c r="AM84" t="str">
        <f t="shared" si="43"/>
        <v>1900-3-0</v>
      </c>
      <c r="AN84" t="str">
        <f t="shared" si="44"/>
        <v>1900-3-0</v>
      </c>
    </row>
    <row r="85" spans="1:40" x14ac:dyDescent="0.3">
      <c r="A85" s="2">
        <f t="shared" si="45"/>
        <v>83</v>
      </c>
      <c r="B85">
        <f t="shared" si="46"/>
        <v>5</v>
      </c>
      <c r="C85" s="2">
        <f t="shared" si="25"/>
        <v>1</v>
      </c>
      <c r="D85" s="2">
        <f t="shared" si="26"/>
        <v>1</v>
      </c>
      <c r="E85" s="6" t="b">
        <f t="shared" si="27"/>
        <v>1</v>
      </c>
      <c r="F85" s="6">
        <f>IF(OR(B85=6,B85=7),0,IF(NOT(E85),0,IF(A85&lt;=$A$1,HLOOKUP(B85,Ouderschapsverlof!$S$28:$W$30,3,FALSE),0)))</f>
        <v>0</v>
      </c>
      <c r="G85" s="6">
        <f>IF(OR(B85=6,B85=7),0,IF(NOT(E85),IF(A85&lt;=$A$1,HLOOKUP(B85,Ouderschapsverlof!$S$28:$W$30,3,FALSE),0),0))</f>
        <v>0</v>
      </c>
      <c r="H85" s="7">
        <f t="shared" si="28"/>
        <v>0</v>
      </c>
      <c r="L85" s="2">
        <f t="shared" si="47"/>
        <v>83</v>
      </c>
      <c r="M85">
        <f t="shared" si="29"/>
        <v>5</v>
      </c>
      <c r="N85" s="2">
        <f t="shared" si="30"/>
        <v>1</v>
      </c>
      <c r="O85" s="2">
        <f t="shared" si="31"/>
        <v>1</v>
      </c>
      <c r="P85" s="6" t="b">
        <f t="shared" si="32"/>
        <v>1</v>
      </c>
      <c r="Q85" s="6">
        <f>IF(OR(M85=6,M85=7),0,IF(NOT(P85),0,IF(L85&lt;=$L$1,HLOOKUP(M85,Ouderschapsverlof!$S$40:$W$42,3,FALSE),0)))</f>
        <v>0</v>
      </c>
      <c r="R85" s="6">
        <f>IF(OR(M85=6,M85=7),0,IF(NOT(P85),IF(L85&lt;=$L$1,HLOOKUP(M85,Ouderschapsverlof!$S$40:$W$42,3,FALSE),0),0))</f>
        <v>0</v>
      </c>
      <c r="T85" s="2">
        <f t="shared" si="48"/>
        <v>83</v>
      </c>
      <c r="U85">
        <f t="shared" si="33"/>
        <v>5</v>
      </c>
      <c r="V85" s="2">
        <f t="shared" si="34"/>
        <v>1</v>
      </c>
      <c r="W85" s="2">
        <f t="shared" si="35"/>
        <v>1</v>
      </c>
      <c r="X85" s="6" t="b">
        <f t="shared" si="36"/>
        <v>1</v>
      </c>
      <c r="Y85" s="6">
        <f>IF(OR(U85=6,U85=7),0,IF(NOT(X85),0,IF(T85&lt;=$T$1,HLOOKUP(U85,Ouderschapsverlof!$S$55:$W$57,3,FALSE),0)))</f>
        <v>0</v>
      </c>
      <c r="Z85" s="6">
        <f>IF(OR(U85=6,U85=7),0,IF(NOT(X85),IF(T85&lt;=$T$1,HLOOKUP(U85,Ouderschapsverlof!$S$55:$W$57,3,FALSE),0),0))</f>
        <v>0</v>
      </c>
      <c r="AB85" s="2">
        <f t="shared" si="49"/>
        <v>83</v>
      </c>
      <c r="AC85">
        <f t="shared" si="37"/>
        <v>5</v>
      </c>
      <c r="AD85" s="2">
        <f t="shared" si="38"/>
        <v>1</v>
      </c>
      <c r="AE85" s="2">
        <f t="shared" si="39"/>
        <v>1</v>
      </c>
      <c r="AF85" s="6" t="b">
        <f t="shared" si="40"/>
        <v>1</v>
      </c>
      <c r="AG85" s="6">
        <f>IF(OR(AC85=6,AC85=7),0,IF(NOT(AF85),0,IF(AB85&lt;=$AB$1,HLOOKUP(AC85,Ouderschapsverlof!$S$67:$W$69,3,FALSE),0)))</f>
        <v>0</v>
      </c>
      <c r="AH85" s="6">
        <f>IF(OR(AC85=6,AC85=7),0,IF(NOT(AF85),IF(AB85&lt;=$AB$1,HLOOKUP(AC85,Ouderschapsverlof!$S$67:$W$69,3,FALSE),0),0))</f>
        <v>0</v>
      </c>
      <c r="AK85" t="str">
        <f t="shared" si="41"/>
        <v>1900-3-0</v>
      </c>
      <c r="AL85" t="str">
        <f t="shared" si="42"/>
        <v>1900-3-0</v>
      </c>
      <c r="AM85" t="str">
        <f t="shared" si="43"/>
        <v>1900-3-0</v>
      </c>
      <c r="AN85" t="str">
        <f t="shared" si="44"/>
        <v>1900-3-0</v>
      </c>
    </row>
    <row r="86" spans="1:40" x14ac:dyDescent="0.3">
      <c r="A86" s="2">
        <f t="shared" si="45"/>
        <v>84</v>
      </c>
      <c r="B86">
        <f t="shared" si="46"/>
        <v>6</v>
      </c>
      <c r="C86" s="2">
        <f t="shared" si="25"/>
        <v>1</v>
      </c>
      <c r="D86" s="2">
        <f t="shared" si="26"/>
        <v>1</v>
      </c>
      <c r="E86" s="6" t="b">
        <f t="shared" si="27"/>
        <v>1</v>
      </c>
      <c r="F86" s="6">
        <f>IF(OR(B86=6,B86=7),0,IF(NOT(E86),0,IF(A86&lt;=$A$1,HLOOKUP(B86,Ouderschapsverlof!$S$28:$W$30,3,FALSE),0)))</f>
        <v>0</v>
      </c>
      <c r="G86" s="6">
        <f>IF(OR(B86=6,B86=7),0,IF(NOT(E86),IF(A86&lt;=$A$1,HLOOKUP(B86,Ouderschapsverlof!$S$28:$W$30,3,FALSE),0),0))</f>
        <v>0</v>
      </c>
      <c r="H86" s="7">
        <f t="shared" si="28"/>
        <v>0</v>
      </c>
      <c r="L86" s="2">
        <f t="shared" si="47"/>
        <v>84</v>
      </c>
      <c r="M86">
        <f t="shared" si="29"/>
        <v>6</v>
      </c>
      <c r="N86" s="2">
        <f t="shared" si="30"/>
        <v>1</v>
      </c>
      <c r="O86" s="2">
        <f t="shared" si="31"/>
        <v>1</v>
      </c>
      <c r="P86" s="6" t="b">
        <f t="shared" si="32"/>
        <v>1</v>
      </c>
      <c r="Q86" s="6">
        <f>IF(OR(M86=6,M86=7),0,IF(NOT(P86),0,IF(L86&lt;=$L$1,HLOOKUP(M86,Ouderschapsverlof!$S$40:$W$42,3,FALSE),0)))</f>
        <v>0</v>
      </c>
      <c r="R86" s="6">
        <f>IF(OR(M86=6,M86=7),0,IF(NOT(P86),IF(L86&lt;=$L$1,HLOOKUP(M86,Ouderschapsverlof!$S$40:$W$42,3,FALSE),0),0))</f>
        <v>0</v>
      </c>
      <c r="T86" s="2">
        <f t="shared" si="48"/>
        <v>84</v>
      </c>
      <c r="U86">
        <f t="shared" si="33"/>
        <v>6</v>
      </c>
      <c r="V86" s="2">
        <f t="shared" si="34"/>
        <v>1</v>
      </c>
      <c r="W86" s="2">
        <f t="shared" si="35"/>
        <v>1</v>
      </c>
      <c r="X86" s="6" t="b">
        <f t="shared" si="36"/>
        <v>1</v>
      </c>
      <c r="Y86" s="6">
        <f>IF(OR(U86=6,U86=7),0,IF(NOT(X86),0,IF(T86&lt;=$T$1,HLOOKUP(U86,Ouderschapsverlof!$S$55:$W$57,3,FALSE),0)))</f>
        <v>0</v>
      </c>
      <c r="Z86" s="6">
        <f>IF(OR(U86=6,U86=7),0,IF(NOT(X86),IF(T86&lt;=$T$1,HLOOKUP(U86,Ouderschapsverlof!$S$55:$W$57,3,FALSE),0),0))</f>
        <v>0</v>
      </c>
      <c r="AB86" s="2">
        <f t="shared" si="49"/>
        <v>84</v>
      </c>
      <c r="AC86">
        <f t="shared" si="37"/>
        <v>6</v>
      </c>
      <c r="AD86" s="2">
        <f t="shared" si="38"/>
        <v>1</v>
      </c>
      <c r="AE86" s="2">
        <f t="shared" si="39"/>
        <v>1</v>
      </c>
      <c r="AF86" s="6" t="b">
        <f t="shared" si="40"/>
        <v>1</v>
      </c>
      <c r="AG86" s="6">
        <f>IF(OR(AC86=6,AC86=7),0,IF(NOT(AF86),0,IF(AB86&lt;=$AB$1,HLOOKUP(AC86,Ouderschapsverlof!$S$67:$W$69,3,FALSE),0)))</f>
        <v>0</v>
      </c>
      <c r="AH86" s="6">
        <f>IF(OR(AC86=6,AC86=7),0,IF(NOT(AF86),IF(AB86&lt;=$AB$1,HLOOKUP(AC86,Ouderschapsverlof!$S$67:$W$69,3,FALSE),0),0))</f>
        <v>0</v>
      </c>
      <c r="AK86" t="str">
        <f t="shared" si="41"/>
        <v>1900-3-0</v>
      </c>
      <c r="AL86" t="str">
        <f t="shared" si="42"/>
        <v>1900-3-0</v>
      </c>
      <c r="AM86" t="str">
        <f t="shared" si="43"/>
        <v>1900-3-0</v>
      </c>
      <c r="AN86" t="str">
        <f t="shared" si="44"/>
        <v>1900-3-0</v>
      </c>
    </row>
    <row r="87" spans="1:40" x14ac:dyDescent="0.3">
      <c r="A87" s="2">
        <f t="shared" si="45"/>
        <v>85</v>
      </c>
      <c r="B87">
        <f t="shared" si="46"/>
        <v>7</v>
      </c>
      <c r="C87" s="2">
        <f t="shared" si="25"/>
        <v>1</v>
      </c>
      <c r="D87" s="2">
        <f t="shared" si="26"/>
        <v>1</v>
      </c>
      <c r="E87" s="6" t="b">
        <f t="shared" si="27"/>
        <v>1</v>
      </c>
      <c r="F87" s="6">
        <f>IF(OR(B87=6,B87=7),0,IF(NOT(E87),0,IF(A87&lt;=$A$1,HLOOKUP(B87,Ouderschapsverlof!$S$28:$W$30,3,FALSE),0)))</f>
        <v>0</v>
      </c>
      <c r="G87" s="6">
        <f>IF(OR(B87=6,B87=7),0,IF(NOT(E87),IF(A87&lt;=$A$1,HLOOKUP(B87,Ouderschapsverlof!$S$28:$W$30,3,FALSE),0),0))</f>
        <v>0</v>
      </c>
      <c r="H87" s="7">
        <f t="shared" si="28"/>
        <v>0</v>
      </c>
      <c r="L87" s="2">
        <f t="shared" si="47"/>
        <v>85</v>
      </c>
      <c r="M87">
        <f t="shared" si="29"/>
        <v>7</v>
      </c>
      <c r="N87" s="2">
        <f t="shared" si="30"/>
        <v>1</v>
      </c>
      <c r="O87" s="2">
        <f t="shared" si="31"/>
        <v>1</v>
      </c>
      <c r="P87" s="6" t="b">
        <f t="shared" si="32"/>
        <v>1</v>
      </c>
      <c r="Q87" s="6">
        <f>IF(OR(M87=6,M87=7),0,IF(NOT(P87),0,IF(L87&lt;=$L$1,HLOOKUP(M87,Ouderschapsverlof!$S$40:$W$42,3,FALSE),0)))</f>
        <v>0</v>
      </c>
      <c r="R87" s="6">
        <f>IF(OR(M87=6,M87=7),0,IF(NOT(P87),IF(L87&lt;=$L$1,HLOOKUP(M87,Ouderschapsverlof!$S$40:$W$42,3,FALSE),0),0))</f>
        <v>0</v>
      </c>
      <c r="T87" s="2">
        <f t="shared" si="48"/>
        <v>85</v>
      </c>
      <c r="U87">
        <f t="shared" si="33"/>
        <v>7</v>
      </c>
      <c r="V87" s="2">
        <f t="shared" si="34"/>
        <v>1</v>
      </c>
      <c r="W87" s="2">
        <f t="shared" si="35"/>
        <v>1</v>
      </c>
      <c r="X87" s="6" t="b">
        <f t="shared" si="36"/>
        <v>1</v>
      </c>
      <c r="Y87" s="6">
        <f>IF(OR(U87=6,U87=7),0,IF(NOT(X87),0,IF(T87&lt;=$T$1,HLOOKUP(U87,Ouderschapsverlof!$S$55:$W$57,3,FALSE),0)))</f>
        <v>0</v>
      </c>
      <c r="Z87" s="6">
        <f>IF(OR(U87=6,U87=7),0,IF(NOT(X87),IF(T87&lt;=$T$1,HLOOKUP(U87,Ouderschapsverlof!$S$55:$W$57,3,FALSE),0),0))</f>
        <v>0</v>
      </c>
      <c r="AB87" s="2">
        <f t="shared" si="49"/>
        <v>85</v>
      </c>
      <c r="AC87">
        <f t="shared" si="37"/>
        <v>7</v>
      </c>
      <c r="AD87" s="2">
        <f t="shared" si="38"/>
        <v>1</v>
      </c>
      <c r="AE87" s="2">
        <f t="shared" si="39"/>
        <v>1</v>
      </c>
      <c r="AF87" s="6" t="b">
        <f t="shared" si="40"/>
        <v>1</v>
      </c>
      <c r="AG87" s="6">
        <f>IF(OR(AC87=6,AC87=7),0,IF(NOT(AF87),0,IF(AB87&lt;=$AB$1,HLOOKUP(AC87,Ouderschapsverlof!$S$67:$W$69,3,FALSE),0)))</f>
        <v>0</v>
      </c>
      <c r="AH87" s="6">
        <f>IF(OR(AC87=6,AC87=7),0,IF(NOT(AF87),IF(AB87&lt;=$AB$1,HLOOKUP(AC87,Ouderschapsverlof!$S$67:$W$69,3,FALSE),0),0))</f>
        <v>0</v>
      </c>
      <c r="AK87" t="str">
        <f t="shared" si="41"/>
        <v>1900-3-0</v>
      </c>
      <c r="AL87" t="str">
        <f t="shared" si="42"/>
        <v>1900-3-0</v>
      </c>
      <c r="AM87" t="str">
        <f t="shared" si="43"/>
        <v>1900-3-0</v>
      </c>
      <c r="AN87" t="str">
        <f t="shared" si="44"/>
        <v>1900-3-0</v>
      </c>
    </row>
    <row r="88" spans="1:40" x14ac:dyDescent="0.3">
      <c r="A88" s="2">
        <f t="shared" si="45"/>
        <v>86</v>
      </c>
      <c r="B88">
        <f t="shared" si="46"/>
        <v>1</v>
      </c>
      <c r="C88" s="2">
        <f t="shared" si="25"/>
        <v>1</v>
      </c>
      <c r="D88" s="2">
        <f t="shared" si="26"/>
        <v>1</v>
      </c>
      <c r="E88" s="6" t="b">
        <f t="shared" si="27"/>
        <v>1</v>
      </c>
      <c r="F88" s="6">
        <f>IF(OR(B88=6,B88=7),0,IF(NOT(E88),0,IF(A88&lt;=$A$1,HLOOKUP(B88,Ouderschapsverlof!$S$28:$W$30,3,FALSE),0)))</f>
        <v>0</v>
      </c>
      <c r="G88" s="6">
        <f>IF(OR(B88=6,B88=7),0,IF(NOT(E88),IF(A88&lt;=$A$1,HLOOKUP(B88,Ouderschapsverlof!$S$28:$W$30,3,FALSE),0),0))</f>
        <v>0</v>
      </c>
      <c r="H88" s="7">
        <f t="shared" si="28"/>
        <v>0</v>
      </c>
      <c r="L88" s="2">
        <f t="shared" si="47"/>
        <v>86</v>
      </c>
      <c r="M88">
        <f t="shared" si="29"/>
        <v>1</v>
      </c>
      <c r="N88" s="2">
        <f t="shared" si="30"/>
        <v>1</v>
      </c>
      <c r="O88" s="2">
        <f t="shared" si="31"/>
        <v>1</v>
      </c>
      <c r="P88" s="6" t="b">
        <f t="shared" si="32"/>
        <v>1</v>
      </c>
      <c r="Q88" s="6">
        <f>IF(OR(M88=6,M88=7),0,IF(NOT(P88),0,IF(L88&lt;=$L$1,HLOOKUP(M88,Ouderschapsverlof!$S$40:$W$42,3,FALSE),0)))</f>
        <v>0</v>
      </c>
      <c r="R88" s="6">
        <f>IF(OR(M88=6,M88=7),0,IF(NOT(P88),IF(L88&lt;=$L$1,HLOOKUP(M88,Ouderschapsverlof!$S$40:$W$42,3,FALSE),0),0))</f>
        <v>0</v>
      </c>
      <c r="T88" s="2">
        <f t="shared" si="48"/>
        <v>86</v>
      </c>
      <c r="U88">
        <f t="shared" si="33"/>
        <v>1</v>
      </c>
      <c r="V88" s="2">
        <f t="shared" si="34"/>
        <v>1</v>
      </c>
      <c r="W88" s="2">
        <f t="shared" si="35"/>
        <v>1</v>
      </c>
      <c r="X88" s="6" t="b">
        <f t="shared" si="36"/>
        <v>1</v>
      </c>
      <c r="Y88" s="6">
        <f>IF(OR(U88=6,U88=7),0,IF(NOT(X88),0,IF(T88&lt;=$T$1,HLOOKUP(U88,Ouderschapsverlof!$S$55:$W$57,3,FALSE),0)))</f>
        <v>0</v>
      </c>
      <c r="Z88" s="6">
        <f>IF(OR(U88=6,U88=7),0,IF(NOT(X88),IF(T88&lt;=$T$1,HLOOKUP(U88,Ouderschapsverlof!$S$55:$W$57,3,FALSE),0),0))</f>
        <v>0</v>
      </c>
      <c r="AB88" s="2">
        <f t="shared" si="49"/>
        <v>86</v>
      </c>
      <c r="AC88">
        <f t="shared" si="37"/>
        <v>1</v>
      </c>
      <c r="AD88" s="2">
        <f t="shared" si="38"/>
        <v>1</v>
      </c>
      <c r="AE88" s="2">
        <f t="shared" si="39"/>
        <v>1</v>
      </c>
      <c r="AF88" s="6" t="b">
        <f t="shared" si="40"/>
        <v>1</v>
      </c>
      <c r="AG88" s="6">
        <f>IF(OR(AC88=6,AC88=7),0,IF(NOT(AF88),0,IF(AB88&lt;=$AB$1,HLOOKUP(AC88,Ouderschapsverlof!$S$67:$W$69,3,FALSE),0)))</f>
        <v>0</v>
      </c>
      <c r="AH88" s="6">
        <f>IF(OR(AC88=6,AC88=7),0,IF(NOT(AF88),IF(AB88&lt;=$AB$1,HLOOKUP(AC88,Ouderschapsverlof!$S$67:$W$69,3,FALSE),0),0))</f>
        <v>0</v>
      </c>
      <c r="AK88" t="str">
        <f t="shared" si="41"/>
        <v>1900-3-0</v>
      </c>
      <c r="AL88" t="str">
        <f t="shared" si="42"/>
        <v>1900-3-0</v>
      </c>
      <c r="AM88" t="str">
        <f t="shared" si="43"/>
        <v>1900-3-0</v>
      </c>
      <c r="AN88" t="str">
        <f t="shared" si="44"/>
        <v>1900-3-0</v>
      </c>
    </row>
    <row r="89" spans="1:40" x14ac:dyDescent="0.3">
      <c r="A89" s="2">
        <f t="shared" si="45"/>
        <v>87</v>
      </c>
      <c r="B89">
        <f t="shared" si="46"/>
        <v>2</v>
      </c>
      <c r="C89" s="2">
        <f t="shared" si="25"/>
        <v>1</v>
      </c>
      <c r="D89" s="2">
        <f t="shared" si="26"/>
        <v>1</v>
      </c>
      <c r="E89" s="6" t="b">
        <f t="shared" si="27"/>
        <v>1</v>
      </c>
      <c r="F89" s="6">
        <f>IF(OR(B89=6,B89=7),0,IF(NOT(E89),0,IF(A89&lt;=$A$1,HLOOKUP(B89,Ouderschapsverlof!$S$28:$W$30,3,FALSE),0)))</f>
        <v>0</v>
      </c>
      <c r="G89" s="6">
        <f>IF(OR(B89=6,B89=7),0,IF(NOT(E89),IF(A89&lt;=$A$1,HLOOKUP(B89,Ouderschapsverlof!$S$28:$W$30,3,FALSE),0),0))</f>
        <v>0</v>
      </c>
      <c r="H89" s="7">
        <f t="shared" si="28"/>
        <v>0</v>
      </c>
      <c r="L89" s="2">
        <f t="shared" si="47"/>
        <v>87</v>
      </c>
      <c r="M89">
        <f t="shared" si="29"/>
        <v>2</v>
      </c>
      <c r="N89" s="2">
        <f t="shared" si="30"/>
        <v>1</v>
      </c>
      <c r="O89" s="2">
        <f t="shared" si="31"/>
        <v>1</v>
      </c>
      <c r="P89" s="6" t="b">
        <f t="shared" si="32"/>
        <v>1</v>
      </c>
      <c r="Q89" s="6">
        <f>IF(OR(M89=6,M89=7),0,IF(NOT(P89),0,IF(L89&lt;=$L$1,HLOOKUP(M89,Ouderschapsverlof!$S$40:$W$42,3,FALSE),0)))</f>
        <v>0</v>
      </c>
      <c r="R89" s="6">
        <f>IF(OR(M89=6,M89=7),0,IF(NOT(P89),IF(L89&lt;=$L$1,HLOOKUP(M89,Ouderschapsverlof!$S$40:$W$42,3,FALSE),0),0))</f>
        <v>0</v>
      </c>
      <c r="T89" s="2">
        <f t="shared" si="48"/>
        <v>87</v>
      </c>
      <c r="U89">
        <f t="shared" si="33"/>
        <v>2</v>
      </c>
      <c r="V89" s="2">
        <f t="shared" si="34"/>
        <v>1</v>
      </c>
      <c r="W89" s="2">
        <f t="shared" si="35"/>
        <v>1</v>
      </c>
      <c r="X89" s="6" t="b">
        <f t="shared" si="36"/>
        <v>1</v>
      </c>
      <c r="Y89" s="6">
        <f>IF(OR(U89=6,U89=7),0,IF(NOT(X89),0,IF(T89&lt;=$T$1,HLOOKUP(U89,Ouderschapsverlof!$S$55:$W$57,3,FALSE),0)))</f>
        <v>0</v>
      </c>
      <c r="Z89" s="6">
        <f>IF(OR(U89=6,U89=7),0,IF(NOT(X89),IF(T89&lt;=$T$1,HLOOKUP(U89,Ouderschapsverlof!$S$55:$W$57,3,FALSE),0),0))</f>
        <v>0</v>
      </c>
      <c r="AB89" s="2">
        <f t="shared" si="49"/>
        <v>87</v>
      </c>
      <c r="AC89">
        <f t="shared" si="37"/>
        <v>2</v>
      </c>
      <c r="AD89" s="2">
        <f t="shared" si="38"/>
        <v>1</v>
      </c>
      <c r="AE89" s="2">
        <f t="shared" si="39"/>
        <v>1</v>
      </c>
      <c r="AF89" s="6" t="b">
        <f t="shared" si="40"/>
        <v>1</v>
      </c>
      <c r="AG89" s="6">
        <f>IF(OR(AC89=6,AC89=7),0,IF(NOT(AF89),0,IF(AB89&lt;=$AB$1,HLOOKUP(AC89,Ouderschapsverlof!$S$67:$W$69,3,FALSE),0)))</f>
        <v>0</v>
      </c>
      <c r="AH89" s="6">
        <f>IF(OR(AC89=6,AC89=7),0,IF(NOT(AF89),IF(AB89&lt;=$AB$1,HLOOKUP(AC89,Ouderschapsverlof!$S$67:$W$69,3,FALSE),0),0))</f>
        <v>0</v>
      </c>
      <c r="AK89" t="str">
        <f t="shared" si="41"/>
        <v>1900-3-0</v>
      </c>
      <c r="AL89" t="str">
        <f t="shared" si="42"/>
        <v>1900-3-0</v>
      </c>
      <c r="AM89" t="str">
        <f t="shared" si="43"/>
        <v>1900-3-0</v>
      </c>
      <c r="AN89" t="str">
        <f t="shared" si="44"/>
        <v>1900-3-0</v>
      </c>
    </row>
    <row r="90" spans="1:40" x14ac:dyDescent="0.3">
      <c r="A90" s="2">
        <f t="shared" si="45"/>
        <v>88</v>
      </c>
      <c r="B90">
        <f t="shared" si="46"/>
        <v>3</v>
      </c>
      <c r="C90" s="2">
        <f t="shared" si="25"/>
        <v>1</v>
      </c>
      <c r="D90" s="2">
        <f t="shared" si="26"/>
        <v>1</v>
      </c>
      <c r="E90" s="6" t="b">
        <f t="shared" si="27"/>
        <v>1</v>
      </c>
      <c r="F90" s="6">
        <f>IF(OR(B90=6,B90=7),0,IF(NOT(E90),0,IF(A90&lt;=$A$1,HLOOKUP(B90,Ouderschapsverlof!$S$28:$W$30,3,FALSE),0)))</f>
        <v>0</v>
      </c>
      <c r="G90" s="6">
        <f>IF(OR(B90=6,B90=7),0,IF(NOT(E90),IF(A90&lt;=$A$1,HLOOKUP(B90,Ouderschapsverlof!$S$28:$W$30,3,FALSE),0),0))</f>
        <v>0</v>
      </c>
      <c r="H90" s="7">
        <f t="shared" si="28"/>
        <v>0</v>
      </c>
      <c r="L90" s="2">
        <f t="shared" si="47"/>
        <v>88</v>
      </c>
      <c r="M90">
        <f t="shared" si="29"/>
        <v>3</v>
      </c>
      <c r="N90" s="2">
        <f t="shared" si="30"/>
        <v>1</v>
      </c>
      <c r="O90" s="2">
        <f t="shared" si="31"/>
        <v>1</v>
      </c>
      <c r="P90" s="6" t="b">
        <f t="shared" si="32"/>
        <v>1</v>
      </c>
      <c r="Q90" s="6">
        <f>IF(OR(M90=6,M90=7),0,IF(NOT(P90),0,IF(L90&lt;=$L$1,HLOOKUP(M90,Ouderschapsverlof!$S$40:$W$42,3,FALSE),0)))</f>
        <v>0</v>
      </c>
      <c r="R90" s="6">
        <f>IF(OR(M90=6,M90=7),0,IF(NOT(P90),IF(L90&lt;=$L$1,HLOOKUP(M90,Ouderschapsverlof!$S$40:$W$42,3,FALSE),0),0))</f>
        <v>0</v>
      </c>
      <c r="T90" s="2">
        <f t="shared" si="48"/>
        <v>88</v>
      </c>
      <c r="U90">
        <f t="shared" si="33"/>
        <v>3</v>
      </c>
      <c r="V90" s="2">
        <f t="shared" si="34"/>
        <v>1</v>
      </c>
      <c r="W90" s="2">
        <f t="shared" si="35"/>
        <v>1</v>
      </c>
      <c r="X90" s="6" t="b">
        <f t="shared" si="36"/>
        <v>1</v>
      </c>
      <c r="Y90" s="6">
        <f>IF(OR(U90=6,U90=7),0,IF(NOT(X90),0,IF(T90&lt;=$T$1,HLOOKUP(U90,Ouderschapsverlof!$S$55:$W$57,3,FALSE),0)))</f>
        <v>0</v>
      </c>
      <c r="Z90" s="6">
        <f>IF(OR(U90=6,U90=7),0,IF(NOT(X90),IF(T90&lt;=$T$1,HLOOKUP(U90,Ouderschapsverlof!$S$55:$W$57,3,FALSE),0),0))</f>
        <v>0</v>
      </c>
      <c r="AB90" s="2">
        <f t="shared" si="49"/>
        <v>88</v>
      </c>
      <c r="AC90">
        <f t="shared" si="37"/>
        <v>3</v>
      </c>
      <c r="AD90" s="2">
        <f t="shared" si="38"/>
        <v>1</v>
      </c>
      <c r="AE90" s="2">
        <f t="shared" si="39"/>
        <v>1</v>
      </c>
      <c r="AF90" s="6" t="b">
        <f t="shared" si="40"/>
        <v>1</v>
      </c>
      <c r="AG90" s="6">
        <f>IF(OR(AC90=6,AC90=7),0,IF(NOT(AF90),0,IF(AB90&lt;=$AB$1,HLOOKUP(AC90,Ouderschapsverlof!$S$67:$W$69,3,FALSE),0)))</f>
        <v>0</v>
      </c>
      <c r="AH90" s="6">
        <f>IF(OR(AC90=6,AC90=7),0,IF(NOT(AF90),IF(AB90&lt;=$AB$1,HLOOKUP(AC90,Ouderschapsverlof!$S$67:$W$69,3,FALSE),0),0))</f>
        <v>0</v>
      </c>
      <c r="AK90" t="str">
        <f t="shared" si="41"/>
        <v>1900-3-0</v>
      </c>
      <c r="AL90" t="str">
        <f t="shared" si="42"/>
        <v>1900-3-0</v>
      </c>
      <c r="AM90" t="str">
        <f t="shared" si="43"/>
        <v>1900-3-0</v>
      </c>
      <c r="AN90" t="str">
        <f t="shared" si="44"/>
        <v>1900-3-0</v>
      </c>
    </row>
    <row r="91" spans="1:40" x14ac:dyDescent="0.3">
      <c r="A91" s="2">
        <f t="shared" si="45"/>
        <v>89</v>
      </c>
      <c r="B91">
        <f t="shared" si="46"/>
        <v>4</v>
      </c>
      <c r="C91" s="2">
        <f t="shared" si="25"/>
        <v>1</v>
      </c>
      <c r="D91" s="2">
        <f t="shared" si="26"/>
        <v>1</v>
      </c>
      <c r="E91" s="6" t="b">
        <f t="shared" si="27"/>
        <v>1</v>
      </c>
      <c r="F91" s="6">
        <f>IF(OR(B91=6,B91=7),0,IF(NOT(E91),0,IF(A91&lt;=$A$1,HLOOKUP(B91,Ouderschapsverlof!$S$28:$W$30,3,FALSE),0)))</f>
        <v>0</v>
      </c>
      <c r="G91" s="6">
        <f>IF(OR(B91=6,B91=7),0,IF(NOT(E91),IF(A91&lt;=$A$1,HLOOKUP(B91,Ouderschapsverlof!$S$28:$W$30,3,FALSE),0),0))</f>
        <v>0</v>
      </c>
      <c r="H91" s="7">
        <f t="shared" si="28"/>
        <v>0</v>
      </c>
      <c r="L91" s="2">
        <f t="shared" si="47"/>
        <v>89</v>
      </c>
      <c r="M91">
        <f t="shared" si="29"/>
        <v>4</v>
      </c>
      <c r="N91" s="2">
        <f t="shared" si="30"/>
        <v>1</v>
      </c>
      <c r="O91" s="2">
        <f t="shared" si="31"/>
        <v>1</v>
      </c>
      <c r="P91" s="6" t="b">
        <f t="shared" si="32"/>
        <v>1</v>
      </c>
      <c r="Q91" s="6">
        <f>IF(OR(M91=6,M91=7),0,IF(NOT(P91),0,IF(L91&lt;=$L$1,HLOOKUP(M91,Ouderschapsverlof!$S$40:$W$42,3,FALSE),0)))</f>
        <v>0</v>
      </c>
      <c r="R91" s="6">
        <f>IF(OR(M91=6,M91=7),0,IF(NOT(P91),IF(L91&lt;=$L$1,HLOOKUP(M91,Ouderschapsverlof!$S$40:$W$42,3,FALSE),0),0))</f>
        <v>0</v>
      </c>
      <c r="T91" s="2">
        <f t="shared" si="48"/>
        <v>89</v>
      </c>
      <c r="U91">
        <f t="shared" si="33"/>
        <v>4</v>
      </c>
      <c r="V91" s="2">
        <f t="shared" si="34"/>
        <v>1</v>
      </c>
      <c r="W91" s="2">
        <f t="shared" si="35"/>
        <v>1</v>
      </c>
      <c r="X91" s="6" t="b">
        <f t="shared" si="36"/>
        <v>1</v>
      </c>
      <c r="Y91" s="6">
        <f>IF(OR(U91=6,U91=7),0,IF(NOT(X91),0,IF(T91&lt;=$T$1,HLOOKUP(U91,Ouderschapsverlof!$S$55:$W$57,3,FALSE),0)))</f>
        <v>0</v>
      </c>
      <c r="Z91" s="6">
        <f>IF(OR(U91=6,U91=7),0,IF(NOT(X91),IF(T91&lt;=$T$1,HLOOKUP(U91,Ouderschapsverlof!$S$55:$W$57,3,FALSE),0),0))</f>
        <v>0</v>
      </c>
      <c r="AB91" s="2">
        <f t="shared" si="49"/>
        <v>89</v>
      </c>
      <c r="AC91">
        <f t="shared" si="37"/>
        <v>4</v>
      </c>
      <c r="AD91" s="2">
        <f t="shared" si="38"/>
        <v>1</v>
      </c>
      <c r="AE91" s="2">
        <f t="shared" si="39"/>
        <v>1</v>
      </c>
      <c r="AF91" s="6" t="b">
        <f t="shared" si="40"/>
        <v>1</v>
      </c>
      <c r="AG91" s="6">
        <f>IF(OR(AC91=6,AC91=7),0,IF(NOT(AF91),0,IF(AB91&lt;=$AB$1,HLOOKUP(AC91,Ouderschapsverlof!$S$67:$W$69,3,FALSE),0)))</f>
        <v>0</v>
      </c>
      <c r="AH91" s="6">
        <f>IF(OR(AC91=6,AC91=7),0,IF(NOT(AF91),IF(AB91&lt;=$AB$1,HLOOKUP(AC91,Ouderschapsverlof!$S$67:$W$69,3,FALSE),0),0))</f>
        <v>0</v>
      </c>
      <c r="AK91" t="str">
        <f t="shared" si="41"/>
        <v>1900-3-0</v>
      </c>
      <c r="AL91" t="str">
        <f t="shared" si="42"/>
        <v>1900-3-0</v>
      </c>
      <c r="AM91" t="str">
        <f t="shared" si="43"/>
        <v>1900-3-0</v>
      </c>
      <c r="AN91" t="str">
        <f t="shared" si="44"/>
        <v>1900-3-0</v>
      </c>
    </row>
    <row r="92" spans="1:40" x14ac:dyDescent="0.3">
      <c r="A92" s="2">
        <f t="shared" si="45"/>
        <v>90</v>
      </c>
      <c r="B92">
        <f t="shared" si="46"/>
        <v>5</v>
      </c>
      <c r="C92" s="2">
        <f t="shared" si="25"/>
        <v>1</v>
      </c>
      <c r="D92" s="2">
        <f t="shared" si="26"/>
        <v>1</v>
      </c>
      <c r="E92" s="6" t="b">
        <f t="shared" si="27"/>
        <v>1</v>
      </c>
      <c r="F92" s="6">
        <f>IF(OR(B92=6,B92=7),0,IF(NOT(E92),0,IF(A92&lt;=$A$1,HLOOKUP(B92,Ouderschapsverlof!$S$28:$W$30,3,FALSE),0)))</f>
        <v>0</v>
      </c>
      <c r="G92" s="6">
        <f>IF(OR(B92=6,B92=7),0,IF(NOT(E92),IF(A92&lt;=$A$1,HLOOKUP(B92,Ouderschapsverlof!$S$28:$W$30,3,FALSE),0),0))</f>
        <v>0</v>
      </c>
      <c r="H92" s="7">
        <f t="shared" si="28"/>
        <v>0</v>
      </c>
      <c r="L92" s="2">
        <f t="shared" si="47"/>
        <v>90</v>
      </c>
      <c r="M92">
        <f t="shared" si="29"/>
        <v>5</v>
      </c>
      <c r="N92" s="2">
        <f t="shared" si="30"/>
        <v>1</v>
      </c>
      <c r="O92" s="2">
        <f t="shared" si="31"/>
        <v>1</v>
      </c>
      <c r="P92" s="6" t="b">
        <f t="shared" si="32"/>
        <v>1</v>
      </c>
      <c r="Q92" s="6">
        <f>IF(OR(M92=6,M92=7),0,IF(NOT(P92),0,IF(L92&lt;=$L$1,HLOOKUP(M92,Ouderschapsverlof!$S$40:$W$42,3,FALSE),0)))</f>
        <v>0</v>
      </c>
      <c r="R92" s="6">
        <f>IF(OR(M92=6,M92=7),0,IF(NOT(P92),IF(L92&lt;=$L$1,HLOOKUP(M92,Ouderschapsverlof!$S$40:$W$42,3,FALSE),0),0))</f>
        <v>0</v>
      </c>
      <c r="T92" s="2">
        <f t="shared" si="48"/>
        <v>90</v>
      </c>
      <c r="U92">
        <f t="shared" si="33"/>
        <v>5</v>
      </c>
      <c r="V92" s="2">
        <f t="shared" si="34"/>
        <v>1</v>
      </c>
      <c r="W92" s="2">
        <f t="shared" si="35"/>
        <v>1</v>
      </c>
      <c r="X92" s="6" t="b">
        <f t="shared" si="36"/>
        <v>1</v>
      </c>
      <c r="Y92" s="6">
        <f>IF(OR(U92=6,U92=7),0,IF(NOT(X92),0,IF(T92&lt;=$T$1,HLOOKUP(U92,Ouderschapsverlof!$S$55:$W$57,3,FALSE),0)))</f>
        <v>0</v>
      </c>
      <c r="Z92" s="6">
        <f>IF(OR(U92=6,U92=7),0,IF(NOT(X92),IF(T92&lt;=$T$1,HLOOKUP(U92,Ouderschapsverlof!$S$55:$W$57,3,FALSE),0),0))</f>
        <v>0</v>
      </c>
      <c r="AB92" s="2">
        <f t="shared" si="49"/>
        <v>90</v>
      </c>
      <c r="AC92">
        <f t="shared" si="37"/>
        <v>5</v>
      </c>
      <c r="AD92" s="2">
        <f t="shared" si="38"/>
        <v>1</v>
      </c>
      <c r="AE92" s="2">
        <f t="shared" si="39"/>
        <v>1</v>
      </c>
      <c r="AF92" s="6" t="b">
        <f t="shared" si="40"/>
        <v>1</v>
      </c>
      <c r="AG92" s="6">
        <f>IF(OR(AC92=6,AC92=7),0,IF(NOT(AF92),0,IF(AB92&lt;=$AB$1,HLOOKUP(AC92,Ouderschapsverlof!$S$67:$W$69,3,FALSE),0)))</f>
        <v>0</v>
      </c>
      <c r="AH92" s="6">
        <f>IF(OR(AC92=6,AC92=7),0,IF(NOT(AF92),IF(AB92&lt;=$AB$1,HLOOKUP(AC92,Ouderschapsverlof!$S$67:$W$69,3,FALSE),0),0))</f>
        <v>0</v>
      </c>
      <c r="AK92" t="str">
        <f t="shared" si="41"/>
        <v>1900-3-0</v>
      </c>
      <c r="AL92" t="str">
        <f t="shared" si="42"/>
        <v>1900-3-0</v>
      </c>
      <c r="AM92" t="str">
        <f t="shared" si="43"/>
        <v>1900-3-0</v>
      </c>
      <c r="AN92" t="str">
        <f t="shared" si="44"/>
        <v>1900-3-0</v>
      </c>
    </row>
    <row r="93" spans="1:40" x14ac:dyDescent="0.3">
      <c r="A93" s="2">
        <f t="shared" si="45"/>
        <v>91</v>
      </c>
      <c r="B93">
        <f t="shared" si="46"/>
        <v>6</v>
      </c>
      <c r="C93" s="2">
        <f t="shared" si="25"/>
        <v>1</v>
      </c>
      <c r="D93" s="2">
        <f t="shared" si="26"/>
        <v>1</v>
      </c>
      <c r="E93" s="6" t="b">
        <f t="shared" si="27"/>
        <v>1</v>
      </c>
      <c r="F93" s="6">
        <f>IF(OR(B93=6,B93=7),0,IF(NOT(E93),0,IF(A93&lt;=$A$1,HLOOKUP(B93,Ouderschapsverlof!$S$28:$W$30,3,FALSE),0)))</f>
        <v>0</v>
      </c>
      <c r="G93" s="6">
        <f>IF(OR(B93=6,B93=7),0,IF(NOT(E93),IF(A93&lt;=$A$1,HLOOKUP(B93,Ouderschapsverlof!$S$28:$W$30,3,FALSE),0),0))</f>
        <v>0</v>
      </c>
      <c r="H93" s="7">
        <f t="shared" si="28"/>
        <v>0</v>
      </c>
      <c r="L93" s="2">
        <f t="shared" si="47"/>
        <v>91</v>
      </c>
      <c r="M93">
        <f t="shared" si="29"/>
        <v>6</v>
      </c>
      <c r="N93" s="2">
        <f t="shared" si="30"/>
        <v>1</v>
      </c>
      <c r="O93" s="2">
        <f t="shared" si="31"/>
        <v>1</v>
      </c>
      <c r="P93" s="6" t="b">
        <f t="shared" si="32"/>
        <v>1</v>
      </c>
      <c r="Q93" s="6">
        <f>IF(OR(M93=6,M93=7),0,IF(NOT(P93),0,IF(L93&lt;=$L$1,HLOOKUP(M93,Ouderschapsverlof!$S$40:$W$42,3,FALSE),0)))</f>
        <v>0</v>
      </c>
      <c r="R93" s="6">
        <f>IF(OR(M93=6,M93=7),0,IF(NOT(P93),IF(L93&lt;=$L$1,HLOOKUP(M93,Ouderschapsverlof!$S$40:$W$42,3,FALSE),0),0))</f>
        <v>0</v>
      </c>
      <c r="T93" s="2">
        <f t="shared" si="48"/>
        <v>91</v>
      </c>
      <c r="U93">
        <f t="shared" si="33"/>
        <v>6</v>
      </c>
      <c r="V93" s="2">
        <f t="shared" si="34"/>
        <v>1</v>
      </c>
      <c r="W93" s="2">
        <f t="shared" si="35"/>
        <v>1</v>
      </c>
      <c r="X93" s="6" t="b">
        <f t="shared" si="36"/>
        <v>1</v>
      </c>
      <c r="Y93" s="6">
        <f>IF(OR(U93=6,U93=7),0,IF(NOT(X93),0,IF(T93&lt;=$T$1,HLOOKUP(U93,Ouderschapsverlof!$S$55:$W$57,3,FALSE),0)))</f>
        <v>0</v>
      </c>
      <c r="Z93" s="6">
        <f>IF(OR(U93=6,U93=7),0,IF(NOT(X93),IF(T93&lt;=$T$1,HLOOKUP(U93,Ouderschapsverlof!$S$55:$W$57,3,FALSE),0),0))</f>
        <v>0</v>
      </c>
      <c r="AB93" s="2">
        <f t="shared" si="49"/>
        <v>91</v>
      </c>
      <c r="AC93">
        <f t="shared" si="37"/>
        <v>6</v>
      </c>
      <c r="AD93" s="2">
        <f t="shared" si="38"/>
        <v>1</v>
      </c>
      <c r="AE93" s="2">
        <f t="shared" si="39"/>
        <v>1</v>
      </c>
      <c r="AF93" s="6" t="b">
        <f t="shared" si="40"/>
        <v>1</v>
      </c>
      <c r="AG93" s="6">
        <f>IF(OR(AC93=6,AC93=7),0,IF(NOT(AF93),0,IF(AB93&lt;=$AB$1,HLOOKUP(AC93,Ouderschapsverlof!$S$67:$W$69,3,FALSE),0)))</f>
        <v>0</v>
      </c>
      <c r="AH93" s="6">
        <f>IF(OR(AC93=6,AC93=7),0,IF(NOT(AF93),IF(AB93&lt;=$AB$1,HLOOKUP(AC93,Ouderschapsverlof!$S$67:$W$69,3,FALSE),0),0))</f>
        <v>0</v>
      </c>
      <c r="AK93" t="str">
        <f t="shared" si="41"/>
        <v>1900-3-0</v>
      </c>
      <c r="AL93" t="str">
        <f t="shared" si="42"/>
        <v>1900-3-0</v>
      </c>
      <c r="AM93" t="str">
        <f t="shared" si="43"/>
        <v>1900-3-0</v>
      </c>
      <c r="AN93" t="str">
        <f t="shared" si="44"/>
        <v>1900-3-0</v>
      </c>
    </row>
    <row r="94" spans="1:40" x14ac:dyDescent="0.3">
      <c r="A94" s="2">
        <f t="shared" si="45"/>
        <v>92</v>
      </c>
      <c r="B94">
        <f t="shared" si="46"/>
        <v>7</v>
      </c>
      <c r="C94" s="2">
        <f t="shared" si="25"/>
        <v>1</v>
      </c>
      <c r="D94" s="2">
        <f t="shared" si="26"/>
        <v>1</v>
      </c>
      <c r="E94" s="6" t="b">
        <f t="shared" si="27"/>
        <v>1</v>
      </c>
      <c r="F94" s="6">
        <f>IF(OR(B94=6,B94=7),0,IF(NOT(E94),0,IF(A94&lt;=$A$1,HLOOKUP(B94,Ouderschapsverlof!$S$28:$W$30,3,FALSE),0)))</f>
        <v>0</v>
      </c>
      <c r="G94" s="6">
        <f>IF(OR(B94=6,B94=7),0,IF(NOT(E94),IF(A94&lt;=$A$1,HLOOKUP(B94,Ouderschapsverlof!$S$28:$W$30,3,FALSE),0),0))</f>
        <v>0</v>
      </c>
      <c r="H94" s="7">
        <f t="shared" si="28"/>
        <v>0</v>
      </c>
      <c r="L94" s="2">
        <f t="shared" si="47"/>
        <v>92</v>
      </c>
      <c r="M94">
        <f t="shared" si="29"/>
        <v>7</v>
      </c>
      <c r="N94" s="2">
        <f t="shared" si="30"/>
        <v>1</v>
      </c>
      <c r="O94" s="2">
        <f t="shared" si="31"/>
        <v>1</v>
      </c>
      <c r="P94" s="6" t="b">
        <f t="shared" si="32"/>
        <v>1</v>
      </c>
      <c r="Q94" s="6">
        <f>IF(OR(M94=6,M94=7),0,IF(NOT(P94),0,IF(L94&lt;=$L$1,HLOOKUP(M94,Ouderschapsverlof!$S$40:$W$42,3,FALSE),0)))</f>
        <v>0</v>
      </c>
      <c r="R94" s="6">
        <f>IF(OR(M94=6,M94=7),0,IF(NOT(P94),IF(L94&lt;=$L$1,HLOOKUP(M94,Ouderschapsverlof!$S$40:$W$42,3,FALSE),0),0))</f>
        <v>0</v>
      </c>
      <c r="T94" s="2">
        <f t="shared" si="48"/>
        <v>92</v>
      </c>
      <c r="U94">
        <f t="shared" si="33"/>
        <v>7</v>
      </c>
      <c r="V94" s="2">
        <f t="shared" si="34"/>
        <v>1</v>
      </c>
      <c r="W94" s="2">
        <f t="shared" si="35"/>
        <v>1</v>
      </c>
      <c r="X94" s="6" t="b">
        <f t="shared" si="36"/>
        <v>1</v>
      </c>
      <c r="Y94" s="6">
        <f>IF(OR(U94=6,U94=7),0,IF(NOT(X94),0,IF(T94&lt;=$T$1,HLOOKUP(U94,Ouderschapsverlof!$S$55:$W$57,3,FALSE),0)))</f>
        <v>0</v>
      </c>
      <c r="Z94" s="6">
        <f>IF(OR(U94=6,U94=7),0,IF(NOT(X94),IF(T94&lt;=$T$1,HLOOKUP(U94,Ouderschapsverlof!$S$55:$W$57,3,FALSE),0),0))</f>
        <v>0</v>
      </c>
      <c r="AB94" s="2">
        <f t="shared" si="49"/>
        <v>92</v>
      </c>
      <c r="AC94">
        <f t="shared" si="37"/>
        <v>7</v>
      </c>
      <c r="AD94" s="2">
        <f t="shared" si="38"/>
        <v>1</v>
      </c>
      <c r="AE94" s="2">
        <f t="shared" si="39"/>
        <v>1</v>
      </c>
      <c r="AF94" s="6" t="b">
        <f t="shared" si="40"/>
        <v>1</v>
      </c>
      <c r="AG94" s="6">
        <f>IF(OR(AC94=6,AC94=7),0,IF(NOT(AF94),0,IF(AB94&lt;=$AB$1,HLOOKUP(AC94,Ouderschapsverlof!$S$67:$W$69,3,FALSE),0)))</f>
        <v>0</v>
      </c>
      <c r="AH94" s="6">
        <f>IF(OR(AC94=6,AC94=7),0,IF(NOT(AF94),IF(AB94&lt;=$AB$1,HLOOKUP(AC94,Ouderschapsverlof!$S$67:$W$69,3,FALSE),0),0))</f>
        <v>0</v>
      </c>
      <c r="AK94" t="str">
        <f t="shared" si="41"/>
        <v>1900-4-0</v>
      </c>
      <c r="AL94" t="str">
        <f t="shared" si="42"/>
        <v>1900-4-0</v>
      </c>
      <c r="AM94" t="str">
        <f t="shared" si="43"/>
        <v>1900-4-0</v>
      </c>
      <c r="AN94" t="str">
        <f t="shared" si="44"/>
        <v>1900-4-0</v>
      </c>
    </row>
    <row r="95" spans="1:40" x14ac:dyDescent="0.3">
      <c r="A95" s="2">
        <f t="shared" si="45"/>
        <v>93</v>
      </c>
      <c r="B95">
        <f t="shared" si="46"/>
        <v>1</v>
      </c>
      <c r="C95" s="2">
        <f t="shared" si="25"/>
        <v>1</v>
      </c>
      <c r="D95" s="2">
        <f t="shared" si="26"/>
        <v>1</v>
      </c>
      <c r="E95" s="6" t="b">
        <f t="shared" si="27"/>
        <v>1</v>
      </c>
      <c r="F95" s="6">
        <f>IF(OR(B95=6,B95=7),0,IF(NOT(E95),0,IF(A95&lt;=$A$1,HLOOKUP(B95,Ouderschapsverlof!$S$28:$W$30,3,FALSE),0)))</f>
        <v>0</v>
      </c>
      <c r="G95" s="6">
        <f>IF(OR(B95=6,B95=7),0,IF(NOT(E95),IF(A95&lt;=$A$1,HLOOKUP(B95,Ouderschapsverlof!$S$28:$W$30,3,FALSE),0),0))</f>
        <v>0</v>
      </c>
      <c r="H95" s="7">
        <f t="shared" si="28"/>
        <v>0</v>
      </c>
      <c r="L95" s="2">
        <f t="shared" si="47"/>
        <v>93</v>
      </c>
      <c r="M95">
        <f t="shared" si="29"/>
        <v>1</v>
      </c>
      <c r="N95" s="2">
        <f t="shared" si="30"/>
        <v>1</v>
      </c>
      <c r="O95" s="2">
        <f t="shared" si="31"/>
        <v>1</v>
      </c>
      <c r="P95" s="6" t="b">
        <f t="shared" si="32"/>
        <v>1</v>
      </c>
      <c r="Q95" s="6">
        <f>IF(OR(M95=6,M95=7),0,IF(NOT(P95),0,IF(L95&lt;=$L$1,HLOOKUP(M95,Ouderschapsverlof!$S$40:$W$42,3,FALSE),0)))</f>
        <v>0</v>
      </c>
      <c r="R95" s="6">
        <f>IF(OR(M95=6,M95=7),0,IF(NOT(P95),IF(L95&lt;=$L$1,HLOOKUP(M95,Ouderschapsverlof!$S$40:$W$42,3,FALSE),0),0))</f>
        <v>0</v>
      </c>
      <c r="T95" s="2">
        <f t="shared" si="48"/>
        <v>93</v>
      </c>
      <c r="U95">
        <f t="shared" si="33"/>
        <v>1</v>
      </c>
      <c r="V95" s="2">
        <f t="shared" si="34"/>
        <v>1</v>
      </c>
      <c r="W95" s="2">
        <f t="shared" si="35"/>
        <v>1</v>
      </c>
      <c r="X95" s="6" t="b">
        <f t="shared" si="36"/>
        <v>1</v>
      </c>
      <c r="Y95" s="6">
        <f>IF(OR(U95=6,U95=7),0,IF(NOT(X95),0,IF(T95&lt;=$T$1,HLOOKUP(U95,Ouderschapsverlof!$S$55:$W$57,3,FALSE),0)))</f>
        <v>0</v>
      </c>
      <c r="Z95" s="6">
        <f>IF(OR(U95=6,U95=7),0,IF(NOT(X95),IF(T95&lt;=$T$1,HLOOKUP(U95,Ouderschapsverlof!$S$55:$W$57,3,FALSE),0),0))</f>
        <v>0</v>
      </c>
      <c r="AB95" s="2">
        <f t="shared" si="49"/>
        <v>93</v>
      </c>
      <c r="AC95">
        <f t="shared" si="37"/>
        <v>1</v>
      </c>
      <c r="AD95" s="2">
        <f t="shared" si="38"/>
        <v>1</v>
      </c>
      <c r="AE95" s="2">
        <f t="shared" si="39"/>
        <v>1</v>
      </c>
      <c r="AF95" s="6" t="b">
        <f t="shared" si="40"/>
        <v>1</v>
      </c>
      <c r="AG95" s="6">
        <f>IF(OR(AC95=6,AC95=7),0,IF(NOT(AF95),0,IF(AB95&lt;=$AB$1,HLOOKUP(AC95,Ouderschapsverlof!$S$67:$W$69,3,FALSE),0)))</f>
        <v>0</v>
      </c>
      <c r="AH95" s="6">
        <f>IF(OR(AC95=6,AC95=7),0,IF(NOT(AF95),IF(AB95&lt;=$AB$1,HLOOKUP(AC95,Ouderschapsverlof!$S$67:$W$69,3,FALSE),0),0))</f>
        <v>0</v>
      </c>
      <c r="AK95" t="str">
        <f t="shared" si="41"/>
        <v>1900-4-0</v>
      </c>
      <c r="AL95" t="str">
        <f t="shared" si="42"/>
        <v>1900-4-0</v>
      </c>
      <c r="AM95" t="str">
        <f t="shared" si="43"/>
        <v>1900-4-0</v>
      </c>
      <c r="AN95" t="str">
        <f t="shared" si="44"/>
        <v>1900-4-0</v>
      </c>
    </row>
    <row r="96" spans="1:40" x14ac:dyDescent="0.3">
      <c r="A96" s="2">
        <f t="shared" si="45"/>
        <v>94</v>
      </c>
      <c r="B96">
        <f t="shared" si="46"/>
        <v>2</v>
      </c>
      <c r="C96" s="2">
        <f t="shared" si="25"/>
        <v>1</v>
      </c>
      <c r="D96" s="2">
        <f t="shared" si="26"/>
        <v>1</v>
      </c>
      <c r="E96" s="6" t="b">
        <f t="shared" si="27"/>
        <v>1</v>
      </c>
      <c r="F96" s="6">
        <f>IF(OR(B96=6,B96=7),0,IF(NOT(E96),0,IF(A96&lt;=$A$1,HLOOKUP(B96,Ouderschapsverlof!$S$28:$W$30,3,FALSE),0)))</f>
        <v>0</v>
      </c>
      <c r="G96" s="6">
        <f>IF(OR(B96=6,B96=7),0,IF(NOT(E96),IF(A96&lt;=$A$1,HLOOKUP(B96,Ouderschapsverlof!$S$28:$W$30,3,FALSE),0),0))</f>
        <v>0</v>
      </c>
      <c r="H96" s="7">
        <f t="shared" si="28"/>
        <v>0</v>
      </c>
      <c r="L96" s="2">
        <f t="shared" si="47"/>
        <v>94</v>
      </c>
      <c r="M96">
        <f t="shared" si="29"/>
        <v>2</v>
      </c>
      <c r="N96" s="2">
        <f t="shared" si="30"/>
        <v>1</v>
      </c>
      <c r="O96" s="2">
        <f t="shared" si="31"/>
        <v>1</v>
      </c>
      <c r="P96" s="6" t="b">
        <f t="shared" si="32"/>
        <v>1</v>
      </c>
      <c r="Q96" s="6">
        <f>IF(OR(M96=6,M96=7),0,IF(NOT(P96),0,IF(L96&lt;=$L$1,HLOOKUP(M96,Ouderschapsverlof!$S$40:$W$42,3,FALSE),0)))</f>
        <v>0</v>
      </c>
      <c r="R96" s="6">
        <f>IF(OR(M96=6,M96=7),0,IF(NOT(P96),IF(L96&lt;=$L$1,HLOOKUP(M96,Ouderschapsverlof!$S$40:$W$42,3,FALSE),0),0))</f>
        <v>0</v>
      </c>
      <c r="T96" s="2">
        <f t="shared" si="48"/>
        <v>94</v>
      </c>
      <c r="U96">
        <f t="shared" si="33"/>
        <v>2</v>
      </c>
      <c r="V96" s="2">
        <f t="shared" si="34"/>
        <v>1</v>
      </c>
      <c r="W96" s="2">
        <f t="shared" si="35"/>
        <v>1</v>
      </c>
      <c r="X96" s="6" t="b">
        <f t="shared" si="36"/>
        <v>1</v>
      </c>
      <c r="Y96" s="6">
        <f>IF(OR(U96=6,U96=7),0,IF(NOT(X96),0,IF(T96&lt;=$T$1,HLOOKUP(U96,Ouderschapsverlof!$S$55:$W$57,3,FALSE),0)))</f>
        <v>0</v>
      </c>
      <c r="Z96" s="6">
        <f>IF(OR(U96=6,U96=7),0,IF(NOT(X96),IF(T96&lt;=$T$1,HLOOKUP(U96,Ouderschapsverlof!$S$55:$W$57,3,FALSE),0),0))</f>
        <v>0</v>
      </c>
      <c r="AB96" s="2">
        <f t="shared" si="49"/>
        <v>94</v>
      </c>
      <c r="AC96">
        <f t="shared" si="37"/>
        <v>2</v>
      </c>
      <c r="AD96" s="2">
        <f t="shared" si="38"/>
        <v>1</v>
      </c>
      <c r="AE96" s="2">
        <f t="shared" si="39"/>
        <v>1</v>
      </c>
      <c r="AF96" s="6" t="b">
        <f t="shared" si="40"/>
        <v>1</v>
      </c>
      <c r="AG96" s="6">
        <f>IF(OR(AC96=6,AC96=7),0,IF(NOT(AF96),0,IF(AB96&lt;=$AB$1,HLOOKUP(AC96,Ouderschapsverlof!$S$67:$W$69,3,FALSE),0)))</f>
        <v>0</v>
      </c>
      <c r="AH96" s="6">
        <f>IF(OR(AC96=6,AC96=7),0,IF(NOT(AF96),IF(AB96&lt;=$AB$1,HLOOKUP(AC96,Ouderschapsverlof!$S$67:$W$69,3,FALSE),0),0))</f>
        <v>0</v>
      </c>
      <c r="AK96" t="str">
        <f t="shared" si="41"/>
        <v>1900-4-0</v>
      </c>
      <c r="AL96" t="str">
        <f t="shared" si="42"/>
        <v>1900-4-0</v>
      </c>
      <c r="AM96" t="str">
        <f t="shared" si="43"/>
        <v>1900-4-0</v>
      </c>
      <c r="AN96" t="str">
        <f t="shared" si="44"/>
        <v>1900-4-0</v>
      </c>
    </row>
    <row r="97" spans="1:40" x14ac:dyDescent="0.3">
      <c r="A97" s="2">
        <f t="shared" si="45"/>
        <v>95</v>
      </c>
      <c r="B97">
        <f t="shared" si="46"/>
        <v>3</v>
      </c>
      <c r="C97" s="2">
        <f t="shared" si="25"/>
        <v>1</v>
      </c>
      <c r="D97" s="2">
        <f t="shared" si="26"/>
        <v>1</v>
      </c>
      <c r="E97" s="6" t="b">
        <f t="shared" si="27"/>
        <v>1</v>
      </c>
      <c r="F97" s="6">
        <f>IF(OR(B97=6,B97=7),0,IF(NOT(E97),0,IF(A97&lt;=$A$1,HLOOKUP(B97,Ouderschapsverlof!$S$28:$W$30,3,FALSE),0)))</f>
        <v>0</v>
      </c>
      <c r="G97" s="6">
        <f>IF(OR(B97=6,B97=7),0,IF(NOT(E97),IF(A97&lt;=$A$1,HLOOKUP(B97,Ouderschapsverlof!$S$28:$W$30,3,FALSE),0),0))</f>
        <v>0</v>
      </c>
      <c r="H97" s="7">
        <f t="shared" si="28"/>
        <v>0</v>
      </c>
      <c r="L97" s="2">
        <f t="shared" si="47"/>
        <v>95</v>
      </c>
      <c r="M97">
        <f t="shared" si="29"/>
        <v>3</v>
      </c>
      <c r="N97" s="2">
        <f t="shared" si="30"/>
        <v>1</v>
      </c>
      <c r="O97" s="2">
        <f t="shared" si="31"/>
        <v>1</v>
      </c>
      <c r="P97" s="6" t="b">
        <f t="shared" si="32"/>
        <v>1</v>
      </c>
      <c r="Q97" s="6">
        <f>IF(OR(M97=6,M97=7),0,IF(NOT(P97),0,IF(L97&lt;=$L$1,HLOOKUP(M97,Ouderschapsverlof!$S$40:$W$42,3,FALSE),0)))</f>
        <v>0</v>
      </c>
      <c r="R97" s="6">
        <f>IF(OR(M97=6,M97=7),0,IF(NOT(P97),IF(L97&lt;=$L$1,HLOOKUP(M97,Ouderschapsverlof!$S$40:$W$42,3,FALSE),0),0))</f>
        <v>0</v>
      </c>
      <c r="T97" s="2">
        <f t="shared" si="48"/>
        <v>95</v>
      </c>
      <c r="U97">
        <f t="shared" si="33"/>
        <v>3</v>
      </c>
      <c r="V97" s="2">
        <f t="shared" si="34"/>
        <v>1</v>
      </c>
      <c r="W97" s="2">
        <f t="shared" si="35"/>
        <v>1</v>
      </c>
      <c r="X97" s="6" t="b">
        <f t="shared" si="36"/>
        <v>1</v>
      </c>
      <c r="Y97" s="6">
        <f>IF(OR(U97=6,U97=7),0,IF(NOT(X97),0,IF(T97&lt;=$T$1,HLOOKUP(U97,Ouderschapsverlof!$S$55:$W$57,3,FALSE),0)))</f>
        <v>0</v>
      </c>
      <c r="Z97" s="6">
        <f>IF(OR(U97=6,U97=7),0,IF(NOT(X97),IF(T97&lt;=$T$1,HLOOKUP(U97,Ouderschapsverlof!$S$55:$W$57,3,FALSE),0),0))</f>
        <v>0</v>
      </c>
      <c r="AB97" s="2">
        <f t="shared" si="49"/>
        <v>95</v>
      </c>
      <c r="AC97">
        <f t="shared" si="37"/>
        <v>3</v>
      </c>
      <c r="AD97" s="2">
        <f t="shared" si="38"/>
        <v>1</v>
      </c>
      <c r="AE97" s="2">
        <f t="shared" si="39"/>
        <v>1</v>
      </c>
      <c r="AF97" s="6" t="b">
        <f t="shared" si="40"/>
        <v>1</v>
      </c>
      <c r="AG97" s="6">
        <f>IF(OR(AC97=6,AC97=7),0,IF(NOT(AF97),0,IF(AB97&lt;=$AB$1,HLOOKUP(AC97,Ouderschapsverlof!$S$67:$W$69,3,FALSE),0)))</f>
        <v>0</v>
      </c>
      <c r="AH97" s="6">
        <f>IF(OR(AC97=6,AC97=7),0,IF(NOT(AF97),IF(AB97&lt;=$AB$1,HLOOKUP(AC97,Ouderschapsverlof!$S$67:$W$69,3,FALSE),0),0))</f>
        <v>0</v>
      </c>
      <c r="AK97" t="str">
        <f t="shared" si="41"/>
        <v>1900-4-0</v>
      </c>
      <c r="AL97" t="str">
        <f t="shared" si="42"/>
        <v>1900-4-0</v>
      </c>
      <c r="AM97" t="str">
        <f t="shared" si="43"/>
        <v>1900-4-0</v>
      </c>
      <c r="AN97" t="str">
        <f t="shared" si="44"/>
        <v>1900-4-0</v>
      </c>
    </row>
    <row r="98" spans="1:40" x14ac:dyDescent="0.3">
      <c r="A98" s="2">
        <f t="shared" si="45"/>
        <v>96</v>
      </c>
      <c r="B98">
        <f t="shared" si="46"/>
        <v>4</v>
      </c>
      <c r="C98" s="2">
        <f t="shared" si="25"/>
        <v>1</v>
      </c>
      <c r="D98" s="2">
        <f t="shared" si="26"/>
        <v>1</v>
      </c>
      <c r="E98" s="6" t="b">
        <f t="shared" si="27"/>
        <v>1</v>
      </c>
      <c r="F98" s="6">
        <f>IF(OR(B98=6,B98=7),0,IF(NOT(E98),0,IF(A98&lt;=$A$1,HLOOKUP(B98,Ouderschapsverlof!$S$28:$W$30,3,FALSE),0)))</f>
        <v>0</v>
      </c>
      <c r="G98" s="6">
        <f>IF(OR(B98=6,B98=7),0,IF(NOT(E98),IF(A98&lt;=$A$1,HLOOKUP(B98,Ouderschapsverlof!$S$28:$W$30,3,FALSE),0),0))</f>
        <v>0</v>
      </c>
      <c r="H98" s="7">
        <f t="shared" si="28"/>
        <v>0</v>
      </c>
      <c r="L98" s="2">
        <f t="shared" si="47"/>
        <v>96</v>
      </c>
      <c r="M98">
        <f t="shared" si="29"/>
        <v>4</v>
      </c>
      <c r="N98" s="2">
        <f t="shared" si="30"/>
        <v>1</v>
      </c>
      <c r="O98" s="2">
        <f t="shared" si="31"/>
        <v>1</v>
      </c>
      <c r="P98" s="6" t="b">
        <f t="shared" si="32"/>
        <v>1</v>
      </c>
      <c r="Q98" s="6">
        <f>IF(OR(M98=6,M98=7),0,IF(NOT(P98),0,IF(L98&lt;=$L$1,HLOOKUP(M98,Ouderschapsverlof!$S$40:$W$42,3,FALSE),0)))</f>
        <v>0</v>
      </c>
      <c r="R98" s="6">
        <f>IF(OR(M98=6,M98=7),0,IF(NOT(P98),IF(L98&lt;=$L$1,HLOOKUP(M98,Ouderschapsverlof!$S$40:$W$42,3,FALSE),0),0))</f>
        <v>0</v>
      </c>
      <c r="T98" s="2">
        <f t="shared" si="48"/>
        <v>96</v>
      </c>
      <c r="U98">
        <f t="shared" si="33"/>
        <v>4</v>
      </c>
      <c r="V98" s="2">
        <f t="shared" si="34"/>
        <v>1</v>
      </c>
      <c r="W98" s="2">
        <f t="shared" si="35"/>
        <v>1</v>
      </c>
      <c r="X98" s="6" t="b">
        <f t="shared" si="36"/>
        <v>1</v>
      </c>
      <c r="Y98" s="6">
        <f>IF(OR(U98=6,U98=7),0,IF(NOT(X98),0,IF(T98&lt;=$T$1,HLOOKUP(U98,Ouderschapsverlof!$S$55:$W$57,3,FALSE),0)))</f>
        <v>0</v>
      </c>
      <c r="Z98" s="6">
        <f>IF(OR(U98=6,U98=7),0,IF(NOT(X98),IF(T98&lt;=$T$1,HLOOKUP(U98,Ouderschapsverlof!$S$55:$W$57,3,FALSE),0),0))</f>
        <v>0</v>
      </c>
      <c r="AB98" s="2">
        <f t="shared" si="49"/>
        <v>96</v>
      </c>
      <c r="AC98">
        <f t="shared" si="37"/>
        <v>4</v>
      </c>
      <c r="AD98" s="2">
        <f t="shared" si="38"/>
        <v>1</v>
      </c>
      <c r="AE98" s="2">
        <f t="shared" si="39"/>
        <v>1</v>
      </c>
      <c r="AF98" s="6" t="b">
        <f t="shared" si="40"/>
        <v>1</v>
      </c>
      <c r="AG98" s="6">
        <f>IF(OR(AC98=6,AC98=7),0,IF(NOT(AF98),0,IF(AB98&lt;=$AB$1,HLOOKUP(AC98,Ouderschapsverlof!$S$67:$W$69,3,FALSE),0)))</f>
        <v>0</v>
      </c>
      <c r="AH98" s="6">
        <f>IF(OR(AC98=6,AC98=7),0,IF(NOT(AF98),IF(AB98&lt;=$AB$1,HLOOKUP(AC98,Ouderschapsverlof!$S$67:$W$69,3,FALSE),0),0))</f>
        <v>0</v>
      </c>
      <c r="AK98" t="str">
        <f t="shared" si="41"/>
        <v>1900-4-0</v>
      </c>
      <c r="AL98" t="str">
        <f t="shared" si="42"/>
        <v>1900-4-0</v>
      </c>
      <c r="AM98" t="str">
        <f t="shared" si="43"/>
        <v>1900-4-0</v>
      </c>
      <c r="AN98" t="str">
        <f t="shared" si="44"/>
        <v>1900-4-0</v>
      </c>
    </row>
    <row r="99" spans="1:40" x14ac:dyDescent="0.3">
      <c r="A99" s="2">
        <f t="shared" si="45"/>
        <v>97</v>
      </c>
      <c r="B99">
        <f t="shared" si="46"/>
        <v>5</v>
      </c>
      <c r="C99" s="2">
        <f t="shared" si="25"/>
        <v>1</v>
      </c>
      <c r="D99" s="2">
        <f t="shared" si="26"/>
        <v>1</v>
      </c>
      <c r="E99" s="6" t="b">
        <f t="shared" si="27"/>
        <v>1</v>
      </c>
      <c r="F99" s="6">
        <f>IF(OR(B99=6,B99=7),0,IF(NOT(E99),0,IF(A99&lt;=$A$1,HLOOKUP(B99,Ouderschapsverlof!$S$28:$W$30,3,FALSE),0)))</f>
        <v>0</v>
      </c>
      <c r="G99" s="6">
        <f>IF(OR(B99=6,B99=7),0,IF(NOT(E99),IF(A99&lt;=$A$1,HLOOKUP(B99,Ouderschapsverlof!$S$28:$W$30,3,FALSE),0),0))</f>
        <v>0</v>
      </c>
      <c r="H99" s="7">
        <f t="shared" si="28"/>
        <v>0</v>
      </c>
      <c r="L99" s="2">
        <f t="shared" si="47"/>
        <v>97</v>
      </c>
      <c r="M99">
        <f t="shared" si="29"/>
        <v>5</v>
      </c>
      <c r="N99" s="2">
        <f t="shared" si="30"/>
        <v>1</v>
      </c>
      <c r="O99" s="2">
        <f t="shared" si="31"/>
        <v>1</v>
      </c>
      <c r="P99" s="6" t="b">
        <f t="shared" si="32"/>
        <v>1</v>
      </c>
      <c r="Q99" s="6">
        <f>IF(OR(M99=6,M99=7),0,IF(NOT(P99),0,IF(L99&lt;=$L$1,HLOOKUP(M99,Ouderschapsverlof!$S$40:$W$42,3,FALSE),0)))</f>
        <v>0</v>
      </c>
      <c r="R99" s="6">
        <f>IF(OR(M99=6,M99=7),0,IF(NOT(P99),IF(L99&lt;=$L$1,HLOOKUP(M99,Ouderschapsverlof!$S$40:$W$42,3,FALSE),0),0))</f>
        <v>0</v>
      </c>
      <c r="T99" s="2">
        <f t="shared" si="48"/>
        <v>97</v>
      </c>
      <c r="U99">
        <f t="shared" si="33"/>
        <v>5</v>
      </c>
      <c r="V99" s="2">
        <f t="shared" si="34"/>
        <v>1</v>
      </c>
      <c r="W99" s="2">
        <f t="shared" si="35"/>
        <v>1</v>
      </c>
      <c r="X99" s="6" t="b">
        <f t="shared" si="36"/>
        <v>1</v>
      </c>
      <c r="Y99" s="6">
        <f>IF(OR(U99=6,U99=7),0,IF(NOT(X99),0,IF(T99&lt;=$T$1,HLOOKUP(U99,Ouderschapsverlof!$S$55:$W$57,3,FALSE),0)))</f>
        <v>0</v>
      </c>
      <c r="Z99" s="6">
        <f>IF(OR(U99=6,U99=7),0,IF(NOT(X99),IF(T99&lt;=$T$1,HLOOKUP(U99,Ouderschapsverlof!$S$55:$W$57,3,FALSE),0),0))</f>
        <v>0</v>
      </c>
      <c r="AB99" s="2">
        <f t="shared" si="49"/>
        <v>97</v>
      </c>
      <c r="AC99">
        <f t="shared" si="37"/>
        <v>5</v>
      </c>
      <c r="AD99" s="2">
        <f t="shared" si="38"/>
        <v>1</v>
      </c>
      <c r="AE99" s="2">
        <f t="shared" si="39"/>
        <v>1</v>
      </c>
      <c r="AF99" s="6" t="b">
        <f t="shared" si="40"/>
        <v>1</v>
      </c>
      <c r="AG99" s="6">
        <f>IF(OR(AC99=6,AC99=7),0,IF(NOT(AF99),0,IF(AB99&lt;=$AB$1,HLOOKUP(AC99,Ouderschapsverlof!$S$67:$W$69,3,FALSE),0)))</f>
        <v>0</v>
      </c>
      <c r="AH99" s="6">
        <f>IF(OR(AC99=6,AC99=7),0,IF(NOT(AF99),IF(AB99&lt;=$AB$1,HLOOKUP(AC99,Ouderschapsverlof!$S$67:$W$69,3,FALSE),0),0))</f>
        <v>0</v>
      </c>
      <c r="AK99" t="str">
        <f t="shared" si="41"/>
        <v>1900-4-0</v>
      </c>
      <c r="AL99" t="str">
        <f t="shared" si="42"/>
        <v>1900-4-0</v>
      </c>
      <c r="AM99" t="str">
        <f t="shared" si="43"/>
        <v>1900-4-0</v>
      </c>
      <c r="AN99" t="str">
        <f t="shared" si="44"/>
        <v>1900-4-0</v>
      </c>
    </row>
    <row r="100" spans="1:40" x14ac:dyDescent="0.3">
      <c r="A100" s="2">
        <f t="shared" si="45"/>
        <v>98</v>
      </c>
      <c r="B100">
        <f t="shared" si="46"/>
        <v>6</v>
      </c>
      <c r="C100" s="2">
        <f t="shared" si="25"/>
        <v>1</v>
      </c>
      <c r="D100" s="2">
        <f t="shared" si="26"/>
        <v>1</v>
      </c>
      <c r="E100" s="6" t="b">
        <f t="shared" si="27"/>
        <v>1</v>
      </c>
      <c r="F100" s="6">
        <f>IF(OR(B100=6,B100=7),0,IF(NOT(E100),0,IF(A100&lt;=$A$1,HLOOKUP(B100,Ouderschapsverlof!$S$28:$W$30,3,FALSE),0)))</f>
        <v>0</v>
      </c>
      <c r="G100" s="6">
        <f>IF(OR(B100=6,B100=7),0,IF(NOT(E100),IF(A100&lt;=$A$1,HLOOKUP(B100,Ouderschapsverlof!$S$28:$W$30,3,FALSE),0),0))</f>
        <v>0</v>
      </c>
      <c r="H100" s="7">
        <f t="shared" si="28"/>
        <v>0</v>
      </c>
      <c r="L100" s="2">
        <f t="shared" si="47"/>
        <v>98</v>
      </c>
      <c r="M100">
        <f t="shared" si="29"/>
        <v>6</v>
      </c>
      <c r="N100" s="2">
        <f t="shared" si="30"/>
        <v>1</v>
      </c>
      <c r="O100" s="2">
        <f t="shared" si="31"/>
        <v>1</v>
      </c>
      <c r="P100" s="6" t="b">
        <f t="shared" si="32"/>
        <v>1</v>
      </c>
      <c r="Q100" s="6">
        <f>IF(OR(M100=6,M100=7),0,IF(NOT(P100),0,IF(L100&lt;=$L$1,HLOOKUP(M100,Ouderschapsverlof!$S$40:$W$42,3,FALSE),0)))</f>
        <v>0</v>
      </c>
      <c r="R100" s="6">
        <f>IF(OR(M100=6,M100=7),0,IF(NOT(P100),IF(L100&lt;=$L$1,HLOOKUP(M100,Ouderschapsverlof!$S$40:$W$42,3,FALSE),0),0))</f>
        <v>0</v>
      </c>
      <c r="T100" s="2">
        <f t="shared" si="48"/>
        <v>98</v>
      </c>
      <c r="U100">
        <f t="shared" si="33"/>
        <v>6</v>
      </c>
      <c r="V100" s="2">
        <f t="shared" si="34"/>
        <v>1</v>
      </c>
      <c r="W100" s="2">
        <f t="shared" si="35"/>
        <v>1</v>
      </c>
      <c r="X100" s="6" t="b">
        <f t="shared" si="36"/>
        <v>1</v>
      </c>
      <c r="Y100" s="6">
        <f>IF(OR(U100=6,U100=7),0,IF(NOT(X100),0,IF(T100&lt;=$T$1,HLOOKUP(U100,Ouderschapsverlof!$S$55:$W$57,3,FALSE),0)))</f>
        <v>0</v>
      </c>
      <c r="Z100" s="6">
        <f>IF(OR(U100=6,U100=7),0,IF(NOT(X100),IF(T100&lt;=$T$1,HLOOKUP(U100,Ouderschapsverlof!$S$55:$W$57,3,FALSE),0),0))</f>
        <v>0</v>
      </c>
      <c r="AB100" s="2">
        <f t="shared" si="49"/>
        <v>98</v>
      </c>
      <c r="AC100">
        <f t="shared" si="37"/>
        <v>6</v>
      </c>
      <c r="AD100" s="2">
        <f t="shared" si="38"/>
        <v>1</v>
      </c>
      <c r="AE100" s="2">
        <f t="shared" si="39"/>
        <v>1</v>
      </c>
      <c r="AF100" s="6" t="b">
        <f t="shared" si="40"/>
        <v>1</v>
      </c>
      <c r="AG100" s="6">
        <f>IF(OR(AC100=6,AC100=7),0,IF(NOT(AF100),0,IF(AB100&lt;=$AB$1,HLOOKUP(AC100,Ouderschapsverlof!$S$67:$W$69,3,FALSE),0)))</f>
        <v>0</v>
      </c>
      <c r="AH100" s="6">
        <f>IF(OR(AC100=6,AC100=7),0,IF(NOT(AF100),IF(AB100&lt;=$AB$1,HLOOKUP(AC100,Ouderschapsverlof!$S$67:$W$69,3,FALSE),0),0))</f>
        <v>0</v>
      </c>
      <c r="AK100" t="str">
        <f t="shared" si="41"/>
        <v>1900-4-0</v>
      </c>
      <c r="AL100" t="str">
        <f t="shared" si="42"/>
        <v>1900-4-0</v>
      </c>
      <c r="AM100" t="str">
        <f t="shared" si="43"/>
        <v>1900-4-0</v>
      </c>
      <c r="AN100" t="str">
        <f t="shared" si="44"/>
        <v>1900-4-0</v>
      </c>
    </row>
    <row r="101" spans="1:40" x14ac:dyDescent="0.3">
      <c r="A101" s="2">
        <f t="shared" si="45"/>
        <v>99</v>
      </c>
      <c r="B101">
        <f t="shared" si="46"/>
        <v>7</v>
      </c>
      <c r="C101" s="2">
        <f t="shared" si="25"/>
        <v>1</v>
      </c>
      <c r="D101" s="2">
        <f t="shared" si="26"/>
        <v>1</v>
      </c>
      <c r="E101" s="6" t="b">
        <f t="shared" si="27"/>
        <v>1</v>
      </c>
      <c r="F101" s="6">
        <f>IF(OR(B101=6,B101=7),0,IF(NOT(E101),0,IF(A101&lt;=$A$1,HLOOKUP(B101,Ouderschapsverlof!$S$28:$W$30,3,FALSE),0)))</f>
        <v>0</v>
      </c>
      <c r="G101" s="6">
        <f>IF(OR(B101=6,B101=7),0,IF(NOT(E101),IF(A101&lt;=$A$1,HLOOKUP(B101,Ouderschapsverlof!$S$28:$W$30,3,FALSE),0),0))</f>
        <v>0</v>
      </c>
      <c r="H101" s="7">
        <f t="shared" si="28"/>
        <v>0</v>
      </c>
      <c r="L101" s="2">
        <f t="shared" si="47"/>
        <v>99</v>
      </c>
      <c r="M101">
        <f t="shared" si="29"/>
        <v>7</v>
      </c>
      <c r="N101" s="2">
        <f t="shared" si="30"/>
        <v>1</v>
      </c>
      <c r="O101" s="2">
        <f t="shared" si="31"/>
        <v>1</v>
      </c>
      <c r="P101" s="6" t="b">
        <f t="shared" si="32"/>
        <v>1</v>
      </c>
      <c r="Q101" s="6">
        <f>IF(OR(M101=6,M101=7),0,IF(NOT(P101),0,IF(L101&lt;=$L$1,HLOOKUP(M101,Ouderschapsverlof!$S$40:$W$42,3,FALSE),0)))</f>
        <v>0</v>
      </c>
      <c r="R101" s="6">
        <f>IF(OR(M101=6,M101=7),0,IF(NOT(P101),IF(L101&lt;=$L$1,HLOOKUP(M101,Ouderschapsverlof!$S$40:$W$42,3,FALSE),0),0))</f>
        <v>0</v>
      </c>
      <c r="T101" s="2">
        <f t="shared" si="48"/>
        <v>99</v>
      </c>
      <c r="U101">
        <f t="shared" si="33"/>
        <v>7</v>
      </c>
      <c r="V101" s="2">
        <f t="shared" si="34"/>
        <v>1</v>
      </c>
      <c r="W101" s="2">
        <f t="shared" si="35"/>
        <v>1</v>
      </c>
      <c r="X101" s="6" t="b">
        <f t="shared" si="36"/>
        <v>1</v>
      </c>
      <c r="Y101" s="6">
        <f>IF(OR(U101=6,U101=7),0,IF(NOT(X101),0,IF(T101&lt;=$T$1,HLOOKUP(U101,Ouderschapsverlof!$S$55:$W$57,3,FALSE),0)))</f>
        <v>0</v>
      </c>
      <c r="Z101" s="6">
        <f>IF(OR(U101=6,U101=7),0,IF(NOT(X101),IF(T101&lt;=$T$1,HLOOKUP(U101,Ouderschapsverlof!$S$55:$W$57,3,FALSE),0),0))</f>
        <v>0</v>
      </c>
      <c r="AB101" s="2">
        <f t="shared" si="49"/>
        <v>99</v>
      </c>
      <c r="AC101">
        <f t="shared" si="37"/>
        <v>7</v>
      </c>
      <c r="AD101" s="2">
        <f t="shared" si="38"/>
        <v>1</v>
      </c>
      <c r="AE101" s="2">
        <f t="shared" si="39"/>
        <v>1</v>
      </c>
      <c r="AF101" s="6" t="b">
        <f t="shared" si="40"/>
        <v>1</v>
      </c>
      <c r="AG101" s="6">
        <f>IF(OR(AC101=6,AC101=7),0,IF(NOT(AF101),0,IF(AB101&lt;=$AB$1,HLOOKUP(AC101,Ouderschapsverlof!$S$67:$W$69,3,FALSE),0)))</f>
        <v>0</v>
      </c>
      <c r="AH101" s="6">
        <f>IF(OR(AC101=6,AC101=7),0,IF(NOT(AF101),IF(AB101&lt;=$AB$1,HLOOKUP(AC101,Ouderschapsverlof!$S$67:$W$69,3,FALSE),0),0))</f>
        <v>0</v>
      </c>
      <c r="AK101" t="str">
        <f t="shared" si="41"/>
        <v>1900-4-0</v>
      </c>
      <c r="AL101" t="str">
        <f t="shared" si="42"/>
        <v>1900-4-0</v>
      </c>
      <c r="AM101" t="str">
        <f t="shared" si="43"/>
        <v>1900-4-0</v>
      </c>
      <c r="AN101" t="str">
        <f t="shared" si="44"/>
        <v>1900-4-0</v>
      </c>
    </row>
    <row r="102" spans="1:40" x14ac:dyDescent="0.3">
      <c r="A102" s="2">
        <f t="shared" si="45"/>
        <v>100</v>
      </c>
      <c r="B102">
        <f t="shared" si="46"/>
        <v>1</v>
      </c>
      <c r="C102" s="2">
        <f t="shared" si="25"/>
        <v>1</v>
      </c>
      <c r="D102" s="2">
        <f t="shared" si="26"/>
        <v>1</v>
      </c>
      <c r="E102" s="6" t="b">
        <f t="shared" si="27"/>
        <v>1</v>
      </c>
      <c r="F102" s="6">
        <f>IF(OR(B102=6,B102=7),0,IF(NOT(E102),0,IF(A102&lt;=$A$1,HLOOKUP(B102,Ouderschapsverlof!$S$28:$W$30,3,FALSE),0)))</f>
        <v>0</v>
      </c>
      <c r="G102" s="6">
        <f>IF(OR(B102=6,B102=7),0,IF(NOT(E102),IF(A102&lt;=$A$1,HLOOKUP(B102,Ouderschapsverlof!$S$28:$W$30,3,FALSE),0),0))</f>
        <v>0</v>
      </c>
      <c r="H102" s="7">
        <f t="shared" si="28"/>
        <v>0</v>
      </c>
      <c r="L102" s="2">
        <f t="shared" si="47"/>
        <v>100</v>
      </c>
      <c r="M102">
        <f t="shared" si="29"/>
        <v>1</v>
      </c>
      <c r="N102" s="2">
        <f t="shared" si="30"/>
        <v>1</v>
      </c>
      <c r="O102" s="2">
        <f t="shared" si="31"/>
        <v>1</v>
      </c>
      <c r="P102" s="6" t="b">
        <f t="shared" si="32"/>
        <v>1</v>
      </c>
      <c r="Q102" s="6">
        <f>IF(OR(M102=6,M102=7),0,IF(NOT(P102),0,IF(L102&lt;=$L$1,HLOOKUP(M102,Ouderschapsverlof!$S$40:$W$42,3,FALSE),0)))</f>
        <v>0</v>
      </c>
      <c r="R102" s="6">
        <f>IF(OR(M102=6,M102=7),0,IF(NOT(P102),IF(L102&lt;=$L$1,HLOOKUP(M102,Ouderschapsverlof!$S$40:$W$42,3,FALSE),0),0))</f>
        <v>0</v>
      </c>
      <c r="T102" s="2">
        <f t="shared" si="48"/>
        <v>100</v>
      </c>
      <c r="U102">
        <f t="shared" si="33"/>
        <v>1</v>
      </c>
      <c r="V102" s="2">
        <f t="shared" si="34"/>
        <v>1</v>
      </c>
      <c r="W102" s="2">
        <f t="shared" si="35"/>
        <v>1</v>
      </c>
      <c r="X102" s="6" t="b">
        <f t="shared" si="36"/>
        <v>1</v>
      </c>
      <c r="Y102" s="6">
        <f>IF(OR(U102=6,U102=7),0,IF(NOT(X102),0,IF(T102&lt;=$T$1,HLOOKUP(U102,Ouderschapsverlof!$S$55:$W$57,3,FALSE),0)))</f>
        <v>0</v>
      </c>
      <c r="Z102" s="6">
        <f>IF(OR(U102=6,U102=7),0,IF(NOT(X102),IF(T102&lt;=$T$1,HLOOKUP(U102,Ouderschapsverlof!$S$55:$W$57,3,FALSE),0),0))</f>
        <v>0</v>
      </c>
      <c r="AB102" s="2">
        <f t="shared" si="49"/>
        <v>100</v>
      </c>
      <c r="AC102">
        <f t="shared" si="37"/>
        <v>1</v>
      </c>
      <c r="AD102" s="2">
        <f t="shared" si="38"/>
        <v>1</v>
      </c>
      <c r="AE102" s="2">
        <f t="shared" si="39"/>
        <v>1</v>
      </c>
      <c r="AF102" s="6" t="b">
        <f t="shared" si="40"/>
        <v>1</v>
      </c>
      <c r="AG102" s="6">
        <f>IF(OR(AC102=6,AC102=7),0,IF(NOT(AF102),0,IF(AB102&lt;=$AB$1,HLOOKUP(AC102,Ouderschapsverlof!$S$67:$W$69,3,FALSE),0)))</f>
        <v>0</v>
      </c>
      <c r="AH102" s="6">
        <f>IF(OR(AC102=6,AC102=7),0,IF(NOT(AF102),IF(AB102&lt;=$AB$1,HLOOKUP(AC102,Ouderschapsverlof!$S$67:$W$69,3,FALSE),0),0))</f>
        <v>0</v>
      </c>
      <c r="AK102" t="str">
        <f t="shared" si="41"/>
        <v>1900-4-0</v>
      </c>
      <c r="AL102" t="str">
        <f t="shared" si="42"/>
        <v>1900-4-0</v>
      </c>
      <c r="AM102" t="str">
        <f t="shared" si="43"/>
        <v>1900-4-0</v>
      </c>
      <c r="AN102" t="str">
        <f t="shared" si="44"/>
        <v>1900-4-0</v>
      </c>
    </row>
    <row r="103" spans="1:40" x14ac:dyDescent="0.3">
      <c r="A103" s="2">
        <f t="shared" si="45"/>
        <v>101</v>
      </c>
      <c r="B103">
        <f t="shared" si="46"/>
        <v>2</v>
      </c>
      <c r="C103" s="2">
        <f t="shared" si="25"/>
        <v>1</v>
      </c>
      <c r="D103" s="2">
        <f t="shared" si="26"/>
        <v>1</v>
      </c>
      <c r="E103" s="6" t="b">
        <f t="shared" si="27"/>
        <v>1</v>
      </c>
      <c r="F103" s="6">
        <f>IF(OR(B103=6,B103=7),0,IF(NOT(E103),0,IF(A103&lt;=$A$1,HLOOKUP(B103,Ouderschapsverlof!$S$28:$W$30,3,FALSE),0)))</f>
        <v>0</v>
      </c>
      <c r="G103" s="6">
        <f>IF(OR(B103=6,B103=7),0,IF(NOT(E103),IF(A103&lt;=$A$1,HLOOKUP(B103,Ouderschapsverlof!$S$28:$W$30,3,FALSE),0),0))</f>
        <v>0</v>
      </c>
      <c r="H103" s="7">
        <f t="shared" si="28"/>
        <v>0</v>
      </c>
      <c r="L103" s="2">
        <f t="shared" si="47"/>
        <v>101</v>
      </c>
      <c r="M103">
        <f t="shared" si="29"/>
        <v>2</v>
      </c>
      <c r="N103" s="2">
        <f t="shared" si="30"/>
        <v>1</v>
      </c>
      <c r="O103" s="2">
        <f t="shared" si="31"/>
        <v>1</v>
      </c>
      <c r="P103" s="6" t="b">
        <f t="shared" si="32"/>
        <v>1</v>
      </c>
      <c r="Q103" s="6">
        <f>IF(OR(M103=6,M103=7),0,IF(NOT(P103),0,IF(L103&lt;=$L$1,HLOOKUP(M103,Ouderschapsverlof!$S$40:$W$42,3,FALSE),0)))</f>
        <v>0</v>
      </c>
      <c r="R103" s="6">
        <f>IF(OR(M103=6,M103=7),0,IF(NOT(P103),IF(L103&lt;=$L$1,HLOOKUP(M103,Ouderschapsverlof!$S$40:$W$42,3,FALSE),0),0))</f>
        <v>0</v>
      </c>
      <c r="T103" s="2">
        <f t="shared" si="48"/>
        <v>101</v>
      </c>
      <c r="U103">
        <f t="shared" si="33"/>
        <v>2</v>
      </c>
      <c r="V103" s="2">
        <f t="shared" si="34"/>
        <v>1</v>
      </c>
      <c r="W103" s="2">
        <f t="shared" si="35"/>
        <v>1</v>
      </c>
      <c r="X103" s="6" t="b">
        <f t="shared" si="36"/>
        <v>1</v>
      </c>
      <c r="Y103" s="6">
        <f>IF(OR(U103=6,U103=7),0,IF(NOT(X103),0,IF(T103&lt;=$T$1,HLOOKUP(U103,Ouderschapsverlof!$S$55:$W$57,3,FALSE),0)))</f>
        <v>0</v>
      </c>
      <c r="Z103" s="6">
        <f>IF(OR(U103=6,U103=7),0,IF(NOT(X103),IF(T103&lt;=$T$1,HLOOKUP(U103,Ouderschapsverlof!$S$55:$W$57,3,FALSE),0),0))</f>
        <v>0</v>
      </c>
      <c r="AB103" s="2">
        <f t="shared" si="49"/>
        <v>101</v>
      </c>
      <c r="AC103">
        <f t="shared" si="37"/>
        <v>2</v>
      </c>
      <c r="AD103" s="2">
        <f t="shared" si="38"/>
        <v>1</v>
      </c>
      <c r="AE103" s="2">
        <f t="shared" si="39"/>
        <v>1</v>
      </c>
      <c r="AF103" s="6" t="b">
        <f t="shared" si="40"/>
        <v>1</v>
      </c>
      <c r="AG103" s="6">
        <f>IF(OR(AC103=6,AC103=7),0,IF(NOT(AF103),0,IF(AB103&lt;=$AB$1,HLOOKUP(AC103,Ouderschapsverlof!$S$67:$W$69,3,FALSE),0)))</f>
        <v>0</v>
      </c>
      <c r="AH103" s="6">
        <f>IF(OR(AC103=6,AC103=7),0,IF(NOT(AF103),IF(AB103&lt;=$AB$1,HLOOKUP(AC103,Ouderschapsverlof!$S$67:$W$69,3,FALSE),0),0))</f>
        <v>0</v>
      </c>
      <c r="AK103" t="str">
        <f t="shared" si="41"/>
        <v>1900-4-0</v>
      </c>
      <c r="AL103" t="str">
        <f t="shared" si="42"/>
        <v>1900-4-0</v>
      </c>
      <c r="AM103" t="str">
        <f t="shared" si="43"/>
        <v>1900-4-0</v>
      </c>
      <c r="AN103" t="str">
        <f t="shared" si="44"/>
        <v>1900-4-0</v>
      </c>
    </row>
    <row r="104" spans="1:40" x14ac:dyDescent="0.3">
      <c r="A104" s="2">
        <f t="shared" si="45"/>
        <v>102</v>
      </c>
      <c r="B104">
        <f t="shared" si="46"/>
        <v>3</v>
      </c>
      <c r="C104" s="2">
        <f t="shared" si="25"/>
        <v>1</v>
      </c>
      <c r="D104" s="2">
        <f t="shared" si="26"/>
        <v>1</v>
      </c>
      <c r="E104" s="6" t="b">
        <f t="shared" si="27"/>
        <v>1</v>
      </c>
      <c r="F104" s="6">
        <f>IF(OR(B104=6,B104=7),0,IF(NOT(E104),0,IF(A104&lt;=$A$1,HLOOKUP(B104,Ouderschapsverlof!$S$28:$W$30,3,FALSE),0)))</f>
        <v>0</v>
      </c>
      <c r="G104" s="6">
        <f>IF(OR(B104=6,B104=7),0,IF(NOT(E104),IF(A104&lt;=$A$1,HLOOKUP(B104,Ouderschapsverlof!$S$28:$W$30,3,FALSE),0),0))</f>
        <v>0</v>
      </c>
      <c r="H104" s="7">
        <f t="shared" si="28"/>
        <v>0</v>
      </c>
      <c r="L104" s="2">
        <f t="shared" si="47"/>
        <v>102</v>
      </c>
      <c r="M104">
        <f t="shared" si="29"/>
        <v>3</v>
      </c>
      <c r="N104" s="2">
        <f t="shared" si="30"/>
        <v>1</v>
      </c>
      <c r="O104" s="2">
        <f t="shared" si="31"/>
        <v>1</v>
      </c>
      <c r="P104" s="6" t="b">
        <f t="shared" si="32"/>
        <v>1</v>
      </c>
      <c r="Q104" s="6">
        <f>IF(OR(M104=6,M104=7),0,IF(NOT(P104),0,IF(L104&lt;=$L$1,HLOOKUP(M104,Ouderschapsverlof!$S$40:$W$42,3,FALSE),0)))</f>
        <v>0</v>
      </c>
      <c r="R104" s="6">
        <f>IF(OR(M104=6,M104=7),0,IF(NOT(P104),IF(L104&lt;=$L$1,HLOOKUP(M104,Ouderschapsverlof!$S$40:$W$42,3,FALSE),0),0))</f>
        <v>0</v>
      </c>
      <c r="T104" s="2">
        <f t="shared" si="48"/>
        <v>102</v>
      </c>
      <c r="U104">
        <f t="shared" si="33"/>
        <v>3</v>
      </c>
      <c r="V104" s="2">
        <f t="shared" si="34"/>
        <v>1</v>
      </c>
      <c r="W104" s="2">
        <f t="shared" si="35"/>
        <v>1</v>
      </c>
      <c r="X104" s="6" t="b">
        <f t="shared" si="36"/>
        <v>1</v>
      </c>
      <c r="Y104" s="6">
        <f>IF(OR(U104=6,U104=7),0,IF(NOT(X104),0,IF(T104&lt;=$T$1,HLOOKUP(U104,Ouderschapsverlof!$S$55:$W$57,3,FALSE),0)))</f>
        <v>0</v>
      </c>
      <c r="Z104" s="6">
        <f>IF(OR(U104=6,U104=7),0,IF(NOT(X104),IF(T104&lt;=$T$1,HLOOKUP(U104,Ouderschapsverlof!$S$55:$W$57,3,FALSE),0),0))</f>
        <v>0</v>
      </c>
      <c r="AB104" s="2">
        <f t="shared" si="49"/>
        <v>102</v>
      </c>
      <c r="AC104">
        <f t="shared" si="37"/>
        <v>3</v>
      </c>
      <c r="AD104" s="2">
        <f t="shared" si="38"/>
        <v>1</v>
      </c>
      <c r="AE104" s="2">
        <f t="shared" si="39"/>
        <v>1</v>
      </c>
      <c r="AF104" s="6" t="b">
        <f t="shared" si="40"/>
        <v>1</v>
      </c>
      <c r="AG104" s="6">
        <f>IF(OR(AC104=6,AC104=7),0,IF(NOT(AF104),0,IF(AB104&lt;=$AB$1,HLOOKUP(AC104,Ouderschapsverlof!$S$67:$W$69,3,FALSE),0)))</f>
        <v>0</v>
      </c>
      <c r="AH104" s="6">
        <f>IF(OR(AC104=6,AC104=7),0,IF(NOT(AF104),IF(AB104&lt;=$AB$1,HLOOKUP(AC104,Ouderschapsverlof!$S$67:$W$69,3,FALSE),0),0))</f>
        <v>0</v>
      </c>
      <c r="AK104" t="str">
        <f t="shared" si="41"/>
        <v>1900-4-0</v>
      </c>
      <c r="AL104" t="str">
        <f t="shared" si="42"/>
        <v>1900-4-0</v>
      </c>
      <c r="AM104" t="str">
        <f t="shared" si="43"/>
        <v>1900-4-0</v>
      </c>
      <c r="AN104" t="str">
        <f t="shared" si="44"/>
        <v>1900-4-0</v>
      </c>
    </row>
    <row r="105" spans="1:40" x14ac:dyDescent="0.3">
      <c r="A105" s="2">
        <f t="shared" si="45"/>
        <v>103</v>
      </c>
      <c r="B105">
        <f t="shared" si="46"/>
        <v>4</v>
      </c>
      <c r="C105" s="2">
        <f t="shared" si="25"/>
        <v>1</v>
      </c>
      <c r="D105" s="2">
        <f t="shared" si="26"/>
        <v>1</v>
      </c>
      <c r="E105" s="6" t="b">
        <f t="shared" si="27"/>
        <v>1</v>
      </c>
      <c r="F105" s="6">
        <f>IF(OR(B105=6,B105=7),0,IF(NOT(E105),0,IF(A105&lt;=$A$1,HLOOKUP(B105,Ouderschapsverlof!$S$28:$W$30,3,FALSE),0)))</f>
        <v>0</v>
      </c>
      <c r="G105" s="6">
        <f>IF(OR(B105=6,B105=7),0,IF(NOT(E105),IF(A105&lt;=$A$1,HLOOKUP(B105,Ouderschapsverlof!$S$28:$W$30,3,FALSE),0),0))</f>
        <v>0</v>
      </c>
      <c r="H105" s="7">
        <f t="shared" si="28"/>
        <v>0</v>
      </c>
      <c r="L105" s="2">
        <f t="shared" si="47"/>
        <v>103</v>
      </c>
      <c r="M105">
        <f t="shared" si="29"/>
        <v>4</v>
      </c>
      <c r="N105" s="2">
        <f t="shared" si="30"/>
        <v>1</v>
      </c>
      <c r="O105" s="2">
        <f t="shared" si="31"/>
        <v>1</v>
      </c>
      <c r="P105" s="6" t="b">
        <f t="shared" si="32"/>
        <v>1</v>
      </c>
      <c r="Q105" s="6">
        <f>IF(OR(M105=6,M105=7),0,IF(NOT(P105),0,IF(L105&lt;=$L$1,HLOOKUP(M105,Ouderschapsverlof!$S$40:$W$42,3,FALSE),0)))</f>
        <v>0</v>
      </c>
      <c r="R105" s="6">
        <f>IF(OR(M105=6,M105=7),0,IF(NOT(P105),IF(L105&lt;=$L$1,HLOOKUP(M105,Ouderschapsverlof!$S$40:$W$42,3,FALSE),0),0))</f>
        <v>0</v>
      </c>
      <c r="T105" s="2">
        <f t="shared" si="48"/>
        <v>103</v>
      </c>
      <c r="U105">
        <f t="shared" si="33"/>
        <v>4</v>
      </c>
      <c r="V105" s="2">
        <f t="shared" si="34"/>
        <v>1</v>
      </c>
      <c r="W105" s="2">
        <f t="shared" si="35"/>
        <v>1</v>
      </c>
      <c r="X105" s="6" t="b">
        <f t="shared" si="36"/>
        <v>1</v>
      </c>
      <c r="Y105" s="6">
        <f>IF(OR(U105=6,U105=7),0,IF(NOT(X105),0,IF(T105&lt;=$T$1,HLOOKUP(U105,Ouderschapsverlof!$S$55:$W$57,3,FALSE),0)))</f>
        <v>0</v>
      </c>
      <c r="Z105" s="6">
        <f>IF(OR(U105=6,U105=7),0,IF(NOT(X105),IF(T105&lt;=$T$1,HLOOKUP(U105,Ouderschapsverlof!$S$55:$W$57,3,FALSE),0),0))</f>
        <v>0</v>
      </c>
      <c r="AB105" s="2">
        <f t="shared" si="49"/>
        <v>103</v>
      </c>
      <c r="AC105">
        <f t="shared" si="37"/>
        <v>4</v>
      </c>
      <c r="AD105" s="2">
        <f t="shared" si="38"/>
        <v>1</v>
      </c>
      <c r="AE105" s="2">
        <f t="shared" si="39"/>
        <v>1</v>
      </c>
      <c r="AF105" s="6" t="b">
        <f t="shared" si="40"/>
        <v>1</v>
      </c>
      <c r="AG105" s="6">
        <f>IF(OR(AC105=6,AC105=7),0,IF(NOT(AF105),0,IF(AB105&lt;=$AB$1,HLOOKUP(AC105,Ouderschapsverlof!$S$67:$W$69,3,FALSE),0)))</f>
        <v>0</v>
      </c>
      <c r="AH105" s="6">
        <f>IF(OR(AC105=6,AC105=7),0,IF(NOT(AF105),IF(AB105&lt;=$AB$1,HLOOKUP(AC105,Ouderschapsverlof!$S$67:$W$69,3,FALSE),0),0))</f>
        <v>0</v>
      </c>
      <c r="AK105" t="str">
        <f t="shared" si="41"/>
        <v>1900-4-0</v>
      </c>
      <c r="AL105" t="str">
        <f t="shared" si="42"/>
        <v>1900-4-0</v>
      </c>
      <c r="AM105" t="str">
        <f t="shared" si="43"/>
        <v>1900-4-0</v>
      </c>
      <c r="AN105" t="str">
        <f t="shared" si="44"/>
        <v>1900-4-0</v>
      </c>
    </row>
    <row r="106" spans="1:40" x14ac:dyDescent="0.3">
      <c r="A106" s="2">
        <f t="shared" si="45"/>
        <v>104</v>
      </c>
      <c r="B106">
        <f t="shared" si="46"/>
        <v>5</v>
      </c>
      <c r="C106" s="2">
        <f t="shared" si="25"/>
        <v>1</v>
      </c>
      <c r="D106" s="2">
        <f t="shared" si="26"/>
        <v>1</v>
      </c>
      <c r="E106" s="6" t="b">
        <f t="shared" si="27"/>
        <v>1</v>
      </c>
      <c r="F106" s="6">
        <f>IF(OR(B106=6,B106=7),0,IF(NOT(E106),0,IF(A106&lt;=$A$1,HLOOKUP(B106,Ouderschapsverlof!$S$28:$W$30,3,FALSE),0)))</f>
        <v>0</v>
      </c>
      <c r="G106" s="6">
        <f>IF(OR(B106=6,B106=7),0,IF(NOT(E106),IF(A106&lt;=$A$1,HLOOKUP(B106,Ouderschapsverlof!$S$28:$W$30,3,FALSE),0),0))</f>
        <v>0</v>
      </c>
      <c r="H106" s="7">
        <f t="shared" si="28"/>
        <v>0</v>
      </c>
      <c r="L106" s="2">
        <f t="shared" si="47"/>
        <v>104</v>
      </c>
      <c r="M106">
        <f t="shared" si="29"/>
        <v>5</v>
      </c>
      <c r="N106" s="2">
        <f t="shared" si="30"/>
        <v>1</v>
      </c>
      <c r="O106" s="2">
        <f t="shared" si="31"/>
        <v>1</v>
      </c>
      <c r="P106" s="6" t="b">
        <f t="shared" si="32"/>
        <v>1</v>
      </c>
      <c r="Q106" s="6">
        <f>IF(OR(M106=6,M106=7),0,IF(NOT(P106),0,IF(L106&lt;=$L$1,HLOOKUP(M106,Ouderschapsverlof!$S$40:$W$42,3,FALSE),0)))</f>
        <v>0</v>
      </c>
      <c r="R106" s="6">
        <f>IF(OR(M106=6,M106=7),0,IF(NOT(P106),IF(L106&lt;=$L$1,HLOOKUP(M106,Ouderschapsverlof!$S$40:$W$42,3,FALSE),0),0))</f>
        <v>0</v>
      </c>
      <c r="T106" s="2">
        <f t="shared" si="48"/>
        <v>104</v>
      </c>
      <c r="U106">
        <f t="shared" si="33"/>
        <v>5</v>
      </c>
      <c r="V106" s="2">
        <f t="shared" si="34"/>
        <v>1</v>
      </c>
      <c r="W106" s="2">
        <f t="shared" si="35"/>
        <v>1</v>
      </c>
      <c r="X106" s="6" t="b">
        <f t="shared" si="36"/>
        <v>1</v>
      </c>
      <c r="Y106" s="6">
        <f>IF(OR(U106=6,U106=7),0,IF(NOT(X106),0,IF(T106&lt;=$T$1,HLOOKUP(U106,Ouderschapsverlof!$S$55:$W$57,3,FALSE),0)))</f>
        <v>0</v>
      </c>
      <c r="Z106" s="6">
        <f>IF(OR(U106=6,U106=7),0,IF(NOT(X106),IF(T106&lt;=$T$1,HLOOKUP(U106,Ouderschapsverlof!$S$55:$W$57,3,FALSE),0),0))</f>
        <v>0</v>
      </c>
      <c r="AB106" s="2">
        <f t="shared" si="49"/>
        <v>104</v>
      </c>
      <c r="AC106">
        <f t="shared" si="37"/>
        <v>5</v>
      </c>
      <c r="AD106" s="2">
        <f t="shared" si="38"/>
        <v>1</v>
      </c>
      <c r="AE106" s="2">
        <f t="shared" si="39"/>
        <v>1</v>
      </c>
      <c r="AF106" s="6" t="b">
        <f t="shared" si="40"/>
        <v>1</v>
      </c>
      <c r="AG106" s="6">
        <f>IF(OR(AC106=6,AC106=7),0,IF(NOT(AF106),0,IF(AB106&lt;=$AB$1,HLOOKUP(AC106,Ouderschapsverlof!$S$67:$W$69,3,FALSE),0)))</f>
        <v>0</v>
      </c>
      <c r="AH106" s="6">
        <f>IF(OR(AC106=6,AC106=7),0,IF(NOT(AF106),IF(AB106&lt;=$AB$1,HLOOKUP(AC106,Ouderschapsverlof!$S$67:$W$69,3,FALSE),0),0))</f>
        <v>0</v>
      </c>
      <c r="AK106" t="str">
        <f t="shared" si="41"/>
        <v>1900-4-0</v>
      </c>
      <c r="AL106" t="str">
        <f t="shared" si="42"/>
        <v>1900-4-0</v>
      </c>
      <c r="AM106" t="str">
        <f t="shared" si="43"/>
        <v>1900-4-0</v>
      </c>
      <c r="AN106" t="str">
        <f t="shared" si="44"/>
        <v>1900-4-0</v>
      </c>
    </row>
    <row r="107" spans="1:40" x14ac:dyDescent="0.3">
      <c r="A107" s="2">
        <f t="shared" si="45"/>
        <v>105</v>
      </c>
      <c r="B107">
        <f t="shared" si="46"/>
        <v>6</v>
      </c>
      <c r="C107" s="2">
        <f t="shared" si="25"/>
        <v>1</v>
      </c>
      <c r="D107" s="2">
        <f t="shared" si="26"/>
        <v>1</v>
      </c>
      <c r="E107" s="6" t="b">
        <f t="shared" si="27"/>
        <v>1</v>
      </c>
      <c r="F107" s="6">
        <f>IF(OR(B107=6,B107=7),0,IF(NOT(E107),0,IF(A107&lt;=$A$1,HLOOKUP(B107,Ouderschapsverlof!$S$28:$W$30,3,FALSE),0)))</f>
        <v>0</v>
      </c>
      <c r="G107" s="6">
        <f>IF(OR(B107=6,B107=7),0,IF(NOT(E107),IF(A107&lt;=$A$1,HLOOKUP(B107,Ouderschapsverlof!$S$28:$W$30,3,FALSE),0),0))</f>
        <v>0</v>
      </c>
      <c r="H107" s="7">
        <f t="shared" si="28"/>
        <v>0</v>
      </c>
      <c r="L107" s="2">
        <f t="shared" si="47"/>
        <v>105</v>
      </c>
      <c r="M107">
        <f t="shared" si="29"/>
        <v>6</v>
      </c>
      <c r="N107" s="2">
        <f t="shared" si="30"/>
        <v>1</v>
      </c>
      <c r="O107" s="2">
        <f t="shared" si="31"/>
        <v>1</v>
      </c>
      <c r="P107" s="6" t="b">
        <f t="shared" si="32"/>
        <v>1</v>
      </c>
      <c r="Q107" s="6">
        <f>IF(OR(M107=6,M107=7),0,IF(NOT(P107),0,IF(L107&lt;=$L$1,HLOOKUP(M107,Ouderschapsverlof!$S$40:$W$42,3,FALSE),0)))</f>
        <v>0</v>
      </c>
      <c r="R107" s="6">
        <f>IF(OR(M107=6,M107=7),0,IF(NOT(P107),IF(L107&lt;=$L$1,HLOOKUP(M107,Ouderschapsverlof!$S$40:$W$42,3,FALSE),0),0))</f>
        <v>0</v>
      </c>
      <c r="T107" s="2">
        <f t="shared" si="48"/>
        <v>105</v>
      </c>
      <c r="U107">
        <f t="shared" si="33"/>
        <v>6</v>
      </c>
      <c r="V107" s="2">
        <f t="shared" si="34"/>
        <v>1</v>
      </c>
      <c r="W107" s="2">
        <f t="shared" si="35"/>
        <v>1</v>
      </c>
      <c r="X107" s="6" t="b">
        <f t="shared" si="36"/>
        <v>1</v>
      </c>
      <c r="Y107" s="6">
        <f>IF(OR(U107=6,U107=7),0,IF(NOT(X107),0,IF(T107&lt;=$T$1,HLOOKUP(U107,Ouderschapsverlof!$S$55:$W$57,3,FALSE),0)))</f>
        <v>0</v>
      </c>
      <c r="Z107" s="6">
        <f>IF(OR(U107=6,U107=7),0,IF(NOT(X107),IF(T107&lt;=$T$1,HLOOKUP(U107,Ouderschapsverlof!$S$55:$W$57,3,FALSE),0),0))</f>
        <v>0</v>
      </c>
      <c r="AB107" s="2">
        <f t="shared" si="49"/>
        <v>105</v>
      </c>
      <c r="AC107">
        <f t="shared" si="37"/>
        <v>6</v>
      </c>
      <c r="AD107" s="2">
        <f t="shared" si="38"/>
        <v>1</v>
      </c>
      <c r="AE107" s="2">
        <f t="shared" si="39"/>
        <v>1</v>
      </c>
      <c r="AF107" s="6" t="b">
        <f t="shared" si="40"/>
        <v>1</v>
      </c>
      <c r="AG107" s="6">
        <f>IF(OR(AC107=6,AC107=7),0,IF(NOT(AF107),0,IF(AB107&lt;=$AB$1,HLOOKUP(AC107,Ouderschapsverlof!$S$67:$W$69,3,FALSE),0)))</f>
        <v>0</v>
      </c>
      <c r="AH107" s="6">
        <f>IF(OR(AC107=6,AC107=7),0,IF(NOT(AF107),IF(AB107&lt;=$AB$1,HLOOKUP(AC107,Ouderschapsverlof!$S$67:$W$69,3,FALSE),0),0))</f>
        <v>0</v>
      </c>
      <c r="AK107" t="str">
        <f t="shared" si="41"/>
        <v>1900-4-0</v>
      </c>
      <c r="AL107" t="str">
        <f t="shared" si="42"/>
        <v>1900-4-0</v>
      </c>
      <c r="AM107" t="str">
        <f t="shared" si="43"/>
        <v>1900-4-0</v>
      </c>
      <c r="AN107" t="str">
        <f t="shared" si="44"/>
        <v>1900-4-0</v>
      </c>
    </row>
    <row r="108" spans="1:40" x14ac:dyDescent="0.3">
      <c r="A108" s="2">
        <f t="shared" si="45"/>
        <v>106</v>
      </c>
      <c r="B108">
        <f t="shared" si="46"/>
        <v>7</v>
      </c>
      <c r="C108" s="2">
        <f t="shared" si="25"/>
        <v>1</v>
      </c>
      <c r="D108" s="2">
        <f t="shared" si="26"/>
        <v>1</v>
      </c>
      <c r="E108" s="6" t="b">
        <f t="shared" si="27"/>
        <v>1</v>
      </c>
      <c r="F108" s="6">
        <f>IF(OR(B108=6,B108=7),0,IF(NOT(E108),0,IF(A108&lt;=$A$1,HLOOKUP(B108,Ouderschapsverlof!$S$28:$W$30,3,FALSE),0)))</f>
        <v>0</v>
      </c>
      <c r="G108" s="6">
        <f>IF(OR(B108=6,B108=7),0,IF(NOT(E108),IF(A108&lt;=$A$1,HLOOKUP(B108,Ouderschapsverlof!$S$28:$W$30,3,FALSE),0),0))</f>
        <v>0</v>
      </c>
      <c r="H108" s="7">
        <f t="shared" si="28"/>
        <v>0</v>
      </c>
      <c r="L108" s="2">
        <f t="shared" si="47"/>
        <v>106</v>
      </c>
      <c r="M108">
        <f t="shared" si="29"/>
        <v>7</v>
      </c>
      <c r="N108" s="2">
        <f t="shared" si="30"/>
        <v>1</v>
      </c>
      <c r="O108" s="2">
        <f t="shared" si="31"/>
        <v>1</v>
      </c>
      <c r="P108" s="6" t="b">
        <f t="shared" si="32"/>
        <v>1</v>
      </c>
      <c r="Q108" s="6">
        <f>IF(OR(M108=6,M108=7),0,IF(NOT(P108),0,IF(L108&lt;=$L$1,HLOOKUP(M108,Ouderschapsverlof!$S$40:$W$42,3,FALSE),0)))</f>
        <v>0</v>
      </c>
      <c r="R108" s="6">
        <f>IF(OR(M108=6,M108=7),0,IF(NOT(P108),IF(L108&lt;=$L$1,HLOOKUP(M108,Ouderschapsverlof!$S$40:$W$42,3,FALSE),0),0))</f>
        <v>0</v>
      </c>
      <c r="T108" s="2">
        <f t="shared" si="48"/>
        <v>106</v>
      </c>
      <c r="U108">
        <f t="shared" si="33"/>
        <v>7</v>
      </c>
      <c r="V108" s="2">
        <f t="shared" si="34"/>
        <v>1</v>
      </c>
      <c r="W108" s="2">
        <f t="shared" si="35"/>
        <v>1</v>
      </c>
      <c r="X108" s="6" t="b">
        <f t="shared" si="36"/>
        <v>1</v>
      </c>
      <c r="Y108" s="6">
        <f>IF(OR(U108=6,U108=7),0,IF(NOT(X108),0,IF(T108&lt;=$T$1,HLOOKUP(U108,Ouderschapsverlof!$S$55:$W$57,3,FALSE),0)))</f>
        <v>0</v>
      </c>
      <c r="Z108" s="6">
        <f>IF(OR(U108=6,U108=7),0,IF(NOT(X108),IF(T108&lt;=$T$1,HLOOKUP(U108,Ouderschapsverlof!$S$55:$W$57,3,FALSE),0),0))</f>
        <v>0</v>
      </c>
      <c r="AB108" s="2">
        <f t="shared" si="49"/>
        <v>106</v>
      </c>
      <c r="AC108">
        <f t="shared" si="37"/>
        <v>7</v>
      </c>
      <c r="AD108" s="2">
        <f t="shared" si="38"/>
        <v>1</v>
      </c>
      <c r="AE108" s="2">
        <f t="shared" si="39"/>
        <v>1</v>
      </c>
      <c r="AF108" s="6" t="b">
        <f t="shared" si="40"/>
        <v>1</v>
      </c>
      <c r="AG108" s="6">
        <f>IF(OR(AC108=6,AC108=7),0,IF(NOT(AF108),0,IF(AB108&lt;=$AB$1,HLOOKUP(AC108,Ouderschapsverlof!$S$67:$W$69,3,FALSE),0)))</f>
        <v>0</v>
      </c>
      <c r="AH108" s="6">
        <f>IF(OR(AC108=6,AC108=7),0,IF(NOT(AF108),IF(AB108&lt;=$AB$1,HLOOKUP(AC108,Ouderschapsverlof!$S$67:$W$69,3,FALSE),0),0))</f>
        <v>0</v>
      </c>
      <c r="AK108" t="str">
        <f t="shared" si="41"/>
        <v>1900-4-0</v>
      </c>
      <c r="AL108" t="str">
        <f t="shared" si="42"/>
        <v>1900-4-0</v>
      </c>
      <c r="AM108" t="str">
        <f t="shared" si="43"/>
        <v>1900-4-0</v>
      </c>
      <c r="AN108" t="str">
        <f t="shared" si="44"/>
        <v>1900-4-0</v>
      </c>
    </row>
    <row r="109" spans="1:40" x14ac:dyDescent="0.3">
      <c r="A109" s="2">
        <f t="shared" si="45"/>
        <v>107</v>
      </c>
      <c r="B109">
        <f t="shared" si="46"/>
        <v>1</v>
      </c>
      <c r="C109" s="2">
        <f t="shared" si="25"/>
        <v>1</v>
      </c>
      <c r="D109" s="2">
        <f t="shared" si="26"/>
        <v>1</v>
      </c>
      <c r="E109" s="6" t="b">
        <f t="shared" si="27"/>
        <v>1</v>
      </c>
      <c r="F109" s="6">
        <f>IF(OR(B109=6,B109=7),0,IF(NOT(E109),0,IF(A109&lt;=$A$1,HLOOKUP(B109,Ouderschapsverlof!$S$28:$W$30,3,FALSE),0)))</f>
        <v>0</v>
      </c>
      <c r="G109" s="6">
        <f>IF(OR(B109=6,B109=7),0,IF(NOT(E109),IF(A109&lt;=$A$1,HLOOKUP(B109,Ouderschapsverlof!$S$28:$W$30,3,FALSE),0),0))</f>
        <v>0</v>
      </c>
      <c r="H109" s="7">
        <f t="shared" si="28"/>
        <v>0</v>
      </c>
      <c r="L109" s="2">
        <f t="shared" si="47"/>
        <v>107</v>
      </c>
      <c r="M109">
        <f t="shared" si="29"/>
        <v>1</v>
      </c>
      <c r="N109" s="2">
        <f t="shared" si="30"/>
        <v>1</v>
      </c>
      <c r="O109" s="2">
        <f t="shared" si="31"/>
        <v>1</v>
      </c>
      <c r="P109" s="6" t="b">
        <f t="shared" si="32"/>
        <v>1</v>
      </c>
      <c r="Q109" s="6">
        <f>IF(OR(M109=6,M109=7),0,IF(NOT(P109),0,IF(L109&lt;=$L$1,HLOOKUP(M109,Ouderschapsverlof!$S$40:$W$42,3,FALSE),0)))</f>
        <v>0</v>
      </c>
      <c r="R109" s="6">
        <f>IF(OR(M109=6,M109=7),0,IF(NOT(P109),IF(L109&lt;=$L$1,HLOOKUP(M109,Ouderschapsverlof!$S$40:$W$42,3,FALSE),0),0))</f>
        <v>0</v>
      </c>
      <c r="T109" s="2">
        <f t="shared" si="48"/>
        <v>107</v>
      </c>
      <c r="U109">
        <f t="shared" si="33"/>
        <v>1</v>
      </c>
      <c r="V109" s="2">
        <f t="shared" si="34"/>
        <v>1</v>
      </c>
      <c r="W109" s="2">
        <f t="shared" si="35"/>
        <v>1</v>
      </c>
      <c r="X109" s="6" t="b">
        <f t="shared" si="36"/>
        <v>1</v>
      </c>
      <c r="Y109" s="6">
        <f>IF(OR(U109=6,U109=7),0,IF(NOT(X109),0,IF(T109&lt;=$T$1,HLOOKUP(U109,Ouderschapsverlof!$S$55:$W$57,3,FALSE),0)))</f>
        <v>0</v>
      </c>
      <c r="Z109" s="6">
        <f>IF(OR(U109=6,U109=7),0,IF(NOT(X109),IF(T109&lt;=$T$1,HLOOKUP(U109,Ouderschapsverlof!$S$55:$W$57,3,FALSE),0),0))</f>
        <v>0</v>
      </c>
      <c r="AB109" s="2">
        <f t="shared" si="49"/>
        <v>107</v>
      </c>
      <c r="AC109">
        <f t="shared" si="37"/>
        <v>1</v>
      </c>
      <c r="AD109" s="2">
        <f t="shared" si="38"/>
        <v>1</v>
      </c>
      <c r="AE109" s="2">
        <f t="shared" si="39"/>
        <v>1</v>
      </c>
      <c r="AF109" s="6" t="b">
        <f t="shared" si="40"/>
        <v>1</v>
      </c>
      <c r="AG109" s="6">
        <f>IF(OR(AC109=6,AC109=7),0,IF(NOT(AF109),0,IF(AB109&lt;=$AB$1,HLOOKUP(AC109,Ouderschapsverlof!$S$67:$W$69,3,FALSE),0)))</f>
        <v>0</v>
      </c>
      <c r="AH109" s="6">
        <f>IF(OR(AC109=6,AC109=7),0,IF(NOT(AF109),IF(AB109&lt;=$AB$1,HLOOKUP(AC109,Ouderschapsverlof!$S$67:$W$69,3,FALSE),0),0))</f>
        <v>0</v>
      </c>
      <c r="AK109" t="str">
        <f t="shared" si="41"/>
        <v>1900-4-0</v>
      </c>
      <c r="AL109" t="str">
        <f t="shared" si="42"/>
        <v>1900-4-0</v>
      </c>
      <c r="AM109" t="str">
        <f t="shared" si="43"/>
        <v>1900-4-0</v>
      </c>
      <c r="AN109" t="str">
        <f t="shared" si="44"/>
        <v>1900-4-0</v>
      </c>
    </row>
    <row r="110" spans="1:40" x14ac:dyDescent="0.3">
      <c r="A110" s="2">
        <f t="shared" si="45"/>
        <v>108</v>
      </c>
      <c r="B110">
        <f t="shared" si="46"/>
        <v>2</v>
      </c>
      <c r="C110" s="2">
        <f t="shared" si="25"/>
        <v>1</v>
      </c>
      <c r="D110" s="2">
        <f t="shared" si="26"/>
        <v>1</v>
      </c>
      <c r="E110" s="6" t="b">
        <f t="shared" si="27"/>
        <v>1</v>
      </c>
      <c r="F110" s="6">
        <f>IF(OR(B110=6,B110=7),0,IF(NOT(E110),0,IF(A110&lt;=$A$1,HLOOKUP(B110,Ouderschapsverlof!$S$28:$W$30,3,FALSE),0)))</f>
        <v>0</v>
      </c>
      <c r="G110" s="6">
        <f>IF(OR(B110=6,B110=7),0,IF(NOT(E110),IF(A110&lt;=$A$1,HLOOKUP(B110,Ouderschapsverlof!$S$28:$W$30,3,FALSE),0),0))</f>
        <v>0</v>
      </c>
      <c r="H110" s="7">
        <f t="shared" si="28"/>
        <v>0</v>
      </c>
      <c r="L110" s="2">
        <f t="shared" si="47"/>
        <v>108</v>
      </c>
      <c r="M110">
        <f t="shared" si="29"/>
        <v>2</v>
      </c>
      <c r="N110" s="2">
        <f t="shared" si="30"/>
        <v>1</v>
      </c>
      <c r="O110" s="2">
        <f t="shared" si="31"/>
        <v>1</v>
      </c>
      <c r="P110" s="6" t="b">
        <f t="shared" si="32"/>
        <v>1</v>
      </c>
      <c r="Q110" s="6">
        <f>IF(OR(M110=6,M110=7),0,IF(NOT(P110),0,IF(L110&lt;=$L$1,HLOOKUP(M110,Ouderschapsverlof!$S$40:$W$42,3,FALSE),0)))</f>
        <v>0</v>
      </c>
      <c r="R110" s="6">
        <f>IF(OR(M110=6,M110=7),0,IF(NOT(P110),IF(L110&lt;=$L$1,HLOOKUP(M110,Ouderschapsverlof!$S$40:$W$42,3,FALSE),0),0))</f>
        <v>0</v>
      </c>
      <c r="T110" s="2">
        <f t="shared" si="48"/>
        <v>108</v>
      </c>
      <c r="U110">
        <f t="shared" si="33"/>
        <v>2</v>
      </c>
      <c r="V110" s="2">
        <f t="shared" si="34"/>
        <v>1</v>
      </c>
      <c r="W110" s="2">
        <f t="shared" si="35"/>
        <v>1</v>
      </c>
      <c r="X110" s="6" t="b">
        <f t="shared" si="36"/>
        <v>1</v>
      </c>
      <c r="Y110" s="6">
        <f>IF(OR(U110=6,U110=7),0,IF(NOT(X110),0,IF(T110&lt;=$T$1,HLOOKUP(U110,Ouderschapsverlof!$S$55:$W$57,3,FALSE),0)))</f>
        <v>0</v>
      </c>
      <c r="Z110" s="6">
        <f>IF(OR(U110=6,U110=7),0,IF(NOT(X110),IF(T110&lt;=$T$1,HLOOKUP(U110,Ouderschapsverlof!$S$55:$W$57,3,FALSE),0),0))</f>
        <v>0</v>
      </c>
      <c r="AB110" s="2">
        <f t="shared" si="49"/>
        <v>108</v>
      </c>
      <c r="AC110">
        <f t="shared" si="37"/>
        <v>2</v>
      </c>
      <c r="AD110" s="2">
        <f t="shared" si="38"/>
        <v>1</v>
      </c>
      <c r="AE110" s="2">
        <f t="shared" si="39"/>
        <v>1</v>
      </c>
      <c r="AF110" s="6" t="b">
        <f t="shared" si="40"/>
        <v>1</v>
      </c>
      <c r="AG110" s="6">
        <f>IF(OR(AC110=6,AC110=7),0,IF(NOT(AF110),0,IF(AB110&lt;=$AB$1,HLOOKUP(AC110,Ouderschapsverlof!$S$67:$W$69,3,FALSE),0)))</f>
        <v>0</v>
      </c>
      <c r="AH110" s="6">
        <f>IF(OR(AC110=6,AC110=7),0,IF(NOT(AF110),IF(AB110&lt;=$AB$1,HLOOKUP(AC110,Ouderschapsverlof!$S$67:$W$69,3,FALSE),0),0))</f>
        <v>0</v>
      </c>
      <c r="AK110" t="str">
        <f t="shared" si="41"/>
        <v>1900-4-0</v>
      </c>
      <c r="AL110" t="str">
        <f t="shared" si="42"/>
        <v>1900-4-0</v>
      </c>
      <c r="AM110" t="str">
        <f t="shared" si="43"/>
        <v>1900-4-0</v>
      </c>
      <c r="AN110" t="str">
        <f t="shared" si="44"/>
        <v>1900-4-0</v>
      </c>
    </row>
    <row r="111" spans="1:40" x14ac:dyDescent="0.3">
      <c r="A111" s="2">
        <f t="shared" si="45"/>
        <v>109</v>
      </c>
      <c r="B111">
        <f t="shared" si="46"/>
        <v>3</v>
      </c>
      <c r="C111" s="2">
        <f t="shared" si="25"/>
        <v>1</v>
      </c>
      <c r="D111" s="2">
        <f t="shared" si="26"/>
        <v>1</v>
      </c>
      <c r="E111" s="6" t="b">
        <f t="shared" si="27"/>
        <v>1</v>
      </c>
      <c r="F111" s="6">
        <f>IF(OR(B111=6,B111=7),0,IF(NOT(E111),0,IF(A111&lt;=$A$1,HLOOKUP(B111,Ouderschapsverlof!$S$28:$W$30,3,FALSE),0)))</f>
        <v>0</v>
      </c>
      <c r="G111" s="6">
        <f>IF(OR(B111=6,B111=7),0,IF(NOT(E111),IF(A111&lt;=$A$1,HLOOKUP(B111,Ouderschapsverlof!$S$28:$W$30,3,FALSE),0),0))</f>
        <v>0</v>
      </c>
      <c r="H111" s="7">
        <f t="shared" si="28"/>
        <v>0</v>
      </c>
      <c r="L111" s="2">
        <f t="shared" si="47"/>
        <v>109</v>
      </c>
      <c r="M111">
        <f t="shared" si="29"/>
        <v>3</v>
      </c>
      <c r="N111" s="2">
        <f t="shared" si="30"/>
        <v>1</v>
      </c>
      <c r="O111" s="2">
        <f t="shared" si="31"/>
        <v>1</v>
      </c>
      <c r="P111" s="6" t="b">
        <f t="shared" si="32"/>
        <v>1</v>
      </c>
      <c r="Q111" s="6">
        <f>IF(OR(M111=6,M111=7),0,IF(NOT(P111),0,IF(L111&lt;=$L$1,HLOOKUP(M111,Ouderschapsverlof!$S$40:$W$42,3,FALSE),0)))</f>
        <v>0</v>
      </c>
      <c r="R111" s="6">
        <f>IF(OR(M111=6,M111=7),0,IF(NOT(P111),IF(L111&lt;=$L$1,HLOOKUP(M111,Ouderschapsverlof!$S$40:$W$42,3,FALSE),0),0))</f>
        <v>0</v>
      </c>
      <c r="T111" s="2">
        <f t="shared" si="48"/>
        <v>109</v>
      </c>
      <c r="U111">
        <f t="shared" si="33"/>
        <v>3</v>
      </c>
      <c r="V111" s="2">
        <f t="shared" si="34"/>
        <v>1</v>
      </c>
      <c r="W111" s="2">
        <f t="shared" si="35"/>
        <v>1</v>
      </c>
      <c r="X111" s="6" t="b">
        <f t="shared" si="36"/>
        <v>1</v>
      </c>
      <c r="Y111" s="6">
        <f>IF(OR(U111=6,U111=7),0,IF(NOT(X111),0,IF(T111&lt;=$T$1,HLOOKUP(U111,Ouderschapsverlof!$S$55:$W$57,3,FALSE),0)))</f>
        <v>0</v>
      </c>
      <c r="Z111" s="6">
        <f>IF(OR(U111=6,U111=7),0,IF(NOT(X111),IF(T111&lt;=$T$1,HLOOKUP(U111,Ouderschapsverlof!$S$55:$W$57,3,FALSE),0),0))</f>
        <v>0</v>
      </c>
      <c r="AB111" s="2">
        <f t="shared" si="49"/>
        <v>109</v>
      </c>
      <c r="AC111">
        <f t="shared" si="37"/>
        <v>3</v>
      </c>
      <c r="AD111" s="2">
        <f t="shared" si="38"/>
        <v>1</v>
      </c>
      <c r="AE111" s="2">
        <f t="shared" si="39"/>
        <v>1</v>
      </c>
      <c r="AF111" s="6" t="b">
        <f t="shared" si="40"/>
        <v>1</v>
      </c>
      <c r="AG111" s="6">
        <f>IF(OR(AC111=6,AC111=7),0,IF(NOT(AF111),0,IF(AB111&lt;=$AB$1,HLOOKUP(AC111,Ouderschapsverlof!$S$67:$W$69,3,FALSE),0)))</f>
        <v>0</v>
      </c>
      <c r="AH111" s="6">
        <f>IF(OR(AC111=6,AC111=7),0,IF(NOT(AF111),IF(AB111&lt;=$AB$1,HLOOKUP(AC111,Ouderschapsverlof!$S$67:$W$69,3,FALSE),0),0))</f>
        <v>0</v>
      </c>
      <c r="AK111" t="str">
        <f t="shared" si="41"/>
        <v>1900-4-0</v>
      </c>
      <c r="AL111" t="str">
        <f t="shared" si="42"/>
        <v>1900-4-0</v>
      </c>
      <c r="AM111" t="str">
        <f t="shared" si="43"/>
        <v>1900-4-0</v>
      </c>
      <c r="AN111" t="str">
        <f t="shared" si="44"/>
        <v>1900-4-0</v>
      </c>
    </row>
    <row r="112" spans="1:40" x14ac:dyDescent="0.3">
      <c r="A112" s="2">
        <f t="shared" si="45"/>
        <v>110</v>
      </c>
      <c r="B112">
        <f t="shared" si="46"/>
        <v>4</v>
      </c>
      <c r="C112" s="2">
        <f t="shared" si="25"/>
        <v>1</v>
      </c>
      <c r="D112" s="2">
        <f t="shared" si="26"/>
        <v>1</v>
      </c>
      <c r="E112" s="6" t="b">
        <f t="shared" si="27"/>
        <v>1</v>
      </c>
      <c r="F112" s="6">
        <f>IF(OR(B112=6,B112=7),0,IF(NOT(E112),0,IF(A112&lt;=$A$1,HLOOKUP(B112,Ouderschapsverlof!$S$28:$W$30,3,FALSE),0)))</f>
        <v>0</v>
      </c>
      <c r="G112" s="6">
        <f>IF(OR(B112=6,B112=7),0,IF(NOT(E112),IF(A112&lt;=$A$1,HLOOKUP(B112,Ouderschapsverlof!$S$28:$W$30,3,FALSE),0),0))</f>
        <v>0</v>
      </c>
      <c r="H112" s="7">
        <f t="shared" si="28"/>
        <v>0</v>
      </c>
      <c r="L112" s="2">
        <f t="shared" si="47"/>
        <v>110</v>
      </c>
      <c r="M112">
        <f t="shared" si="29"/>
        <v>4</v>
      </c>
      <c r="N112" s="2">
        <f t="shared" si="30"/>
        <v>1</v>
      </c>
      <c r="O112" s="2">
        <f t="shared" si="31"/>
        <v>1</v>
      </c>
      <c r="P112" s="6" t="b">
        <f t="shared" si="32"/>
        <v>1</v>
      </c>
      <c r="Q112" s="6">
        <f>IF(OR(M112=6,M112=7),0,IF(NOT(P112),0,IF(L112&lt;=$L$1,HLOOKUP(M112,Ouderschapsverlof!$S$40:$W$42,3,FALSE),0)))</f>
        <v>0</v>
      </c>
      <c r="R112" s="6">
        <f>IF(OR(M112=6,M112=7),0,IF(NOT(P112),IF(L112&lt;=$L$1,HLOOKUP(M112,Ouderschapsverlof!$S$40:$W$42,3,FALSE),0),0))</f>
        <v>0</v>
      </c>
      <c r="T112" s="2">
        <f t="shared" si="48"/>
        <v>110</v>
      </c>
      <c r="U112">
        <f t="shared" si="33"/>
        <v>4</v>
      </c>
      <c r="V112" s="2">
        <f t="shared" si="34"/>
        <v>1</v>
      </c>
      <c r="W112" s="2">
        <f t="shared" si="35"/>
        <v>1</v>
      </c>
      <c r="X112" s="6" t="b">
        <f t="shared" si="36"/>
        <v>1</v>
      </c>
      <c r="Y112" s="6">
        <f>IF(OR(U112=6,U112=7),0,IF(NOT(X112),0,IF(T112&lt;=$T$1,HLOOKUP(U112,Ouderschapsverlof!$S$55:$W$57,3,FALSE),0)))</f>
        <v>0</v>
      </c>
      <c r="Z112" s="6">
        <f>IF(OR(U112=6,U112=7),0,IF(NOT(X112),IF(T112&lt;=$T$1,HLOOKUP(U112,Ouderschapsverlof!$S$55:$W$57,3,FALSE),0),0))</f>
        <v>0</v>
      </c>
      <c r="AB112" s="2">
        <f t="shared" si="49"/>
        <v>110</v>
      </c>
      <c r="AC112">
        <f t="shared" si="37"/>
        <v>4</v>
      </c>
      <c r="AD112" s="2">
        <f t="shared" si="38"/>
        <v>1</v>
      </c>
      <c r="AE112" s="2">
        <f t="shared" si="39"/>
        <v>1</v>
      </c>
      <c r="AF112" s="6" t="b">
        <f t="shared" si="40"/>
        <v>1</v>
      </c>
      <c r="AG112" s="6">
        <f>IF(OR(AC112=6,AC112=7),0,IF(NOT(AF112),0,IF(AB112&lt;=$AB$1,HLOOKUP(AC112,Ouderschapsverlof!$S$67:$W$69,3,FALSE),0)))</f>
        <v>0</v>
      </c>
      <c r="AH112" s="6">
        <f>IF(OR(AC112=6,AC112=7),0,IF(NOT(AF112),IF(AB112&lt;=$AB$1,HLOOKUP(AC112,Ouderschapsverlof!$S$67:$W$69,3,FALSE),0),0))</f>
        <v>0</v>
      </c>
      <c r="AK112" t="str">
        <f t="shared" si="41"/>
        <v>1900-4-0</v>
      </c>
      <c r="AL112" t="str">
        <f t="shared" si="42"/>
        <v>1900-4-0</v>
      </c>
      <c r="AM112" t="str">
        <f t="shared" si="43"/>
        <v>1900-4-0</v>
      </c>
      <c r="AN112" t="str">
        <f t="shared" si="44"/>
        <v>1900-4-0</v>
      </c>
    </row>
    <row r="113" spans="1:40" x14ac:dyDescent="0.3">
      <c r="A113" s="2">
        <f t="shared" si="45"/>
        <v>111</v>
      </c>
      <c r="B113">
        <f t="shared" si="46"/>
        <v>5</v>
      </c>
      <c r="C113" s="2">
        <f t="shared" si="25"/>
        <v>1</v>
      </c>
      <c r="D113" s="2">
        <f t="shared" si="26"/>
        <v>1</v>
      </c>
      <c r="E113" s="6" t="b">
        <f t="shared" si="27"/>
        <v>1</v>
      </c>
      <c r="F113" s="6">
        <f>IF(OR(B113=6,B113=7),0,IF(NOT(E113),0,IF(A113&lt;=$A$1,HLOOKUP(B113,Ouderschapsverlof!$S$28:$W$30,3,FALSE),0)))</f>
        <v>0</v>
      </c>
      <c r="G113" s="6">
        <f>IF(OR(B113=6,B113=7),0,IF(NOT(E113),IF(A113&lt;=$A$1,HLOOKUP(B113,Ouderschapsverlof!$S$28:$W$30,3,FALSE),0),0))</f>
        <v>0</v>
      </c>
      <c r="H113" s="7">
        <f t="shared" si="28"/>
        <v>0</v>
      </c>
      <c r="L113" s="2">
        <f t="shared" si="47"/>
        <v>111</v>
      </c>
      <c r="M113">
        <f t="shared" si="29"/>
        <v>5</v>
      </c>
      <c r="N113" s="2">
        <f t="shared" si="30"/>
        <v>1</v>
      </c>
      <c r="O113" s="2">
        <f t="shared" si="31"/>
        <v>1</v>
      </c>
      <c r="P113" s="6" t="b">
        <f t="shared" si="32"/>
        <v>1</v>
      </c>
      <c r="Q113" s="6">
        <f>IF(OR(M113=6,M113=7),0,IF(NOT(P113),0,IF(L113&lt;=$L$1,HLOOKUP(M113,Ouderschapsverlof!$S$40:$W$42,3,FALSE),0)))</f>
        <v>0</v>
      </c>
      <c r="R113" s="6">
        <f>IF(OR(M113=6,M113=7),0,IF(NOT(P113),IF(L113&lt;=$L$1,HLOOKUP(M113,Ouderschapsverlof!$S$40:$W$42,3,FALSE),0),0))</f>
        <v>0</v>
      </c>
      <c r="T113" s="2">
        <f t="shared" si="48"/>
        <v>111</v>
      </c>
      <c r="U113">
        <f t="shared" si="33"/>
        <v>5</v>
      </c>
      <c r="V113" s="2">
        <f t="shared" si="34"/>
        <v>1</v>
      </c>
      <c r="W113" s="2">
        <f t="shared" si="35"/>
        <v>1</v>
      </c>
      <c r="X113" s="6" t="b">
        <f t="shared" si="36"/>
        <v>1</v>
      </c>
      <c r="Y113" s="6">
        <f>IF(OR(U113=6,U113=7),0,IF(NOT(X113),0,IF(T113&lt;=$T$1,HLOOKUP(U113,Ouderschapsverlof!$S$55:$W$57,3,FALSE),0)))</f>
        <v>0</v>
      </c>
      <c r="Z113" s="6">
        <f>IF(OR(U113=6,U113=7),0,IF(NOT(X113),IF(T113&lt;=$T$1,HLOOKUP(U113,Ouderschapsverlof!$S$55:$W$57,3,FALSE),0),0))</f>
        <v>0</v>
      </c>
      <c r="AB113" s="2">
        <f t="shared" si="49"/>
        <v>111</v>
      </c>
      <c r="AC113">
        <f t="shared" si="37"/>
        <v>5</v>
      </c>
      <c r="AD113" s="2">
        <f t="shared" si="38"/>
        <v>1</v>
      </c>
      <c r="AE113" s="2">
        <f t="shared" si="39"/>
        <v>1</v>
      </c>
      <c r="AF113" s="6" t="b">
        <f t="shared" si="40"/>
        <v>1</v>
      </c>
      <c r="AG113" s="6">
        <f>IF(OR(AC113=6,AC113=7),0,IF(NOT(AF113),0,IF(AB113&lt;=$AB$1,HLOOKUP(AC113,Ouderschapsverlof!$S$67:$W$69,3,FALSE),0)))</f>
        <v>0</v>
      </c>
      <c r="AH113" s="6">
        <f>IF(OR(AC113=6,AC113=7),0,IF(NOT(AF113),IF(AB113&lt;=$AB$1,HLOOKUP(AC113,Ouderschapsverlof!$S$67:$W$69,3,FALSE),0),0))</f>
        <v>0</v>
      </c>
      <c r="AK113" t="str">
        <f t="shared" si="41"/>
        <v>1900-4-0</v>
      </c>
      <c r="AL113" t="str">
        <f t="shared" si="42"/>
        <v>1900-4-0</v>
      </c>
      <c r="AM113" t="str">
        <f t="shared" si="43"/>
        <v>1900-4-0</v>
      </c>
      <c r="AN113" t="str">
        <f t="shared" si="44"/>
        <v>1900-4-0</v>
      </c>
    </row>
    <row r="114" spans="1:40" x14ac:dyDescent="0.3">
      <c r="A114" s="2">
        <f t="shared" si="45"/>
        <v>112</v>
      </c>
      <c r="B114">
        <f t="shared" si="46"/>
        <v>6</v>
      </c>
      <c r="C114" s="2">
        <f t="shared" si="25"/>
        <v>1</v>
      </c>
      <c r="D114" s="2">
        <f t="shared" si="26"/>
        <v>1</v>
      </c>
      <c r="E114" s="6" t="b">
        <f t="shared" si="27"/>
        <v>1</v>
      </c>
      <c r="F114" s="6">
        <f>IF(OR(B114=6,B114=7),0,IF(NOT(E114),0,IF(A114&lt;=$A$1,HLOOKUP(B114,Ouderschapsverlof!$S$28:$W$30,3,FALSE),0)))</f>
        <v>0</v>
      </c>
      <c r="G114" s="6">
        <f>IF(OR(B114=6,B114=7),0,IF(NOT(E114),IF(A114&lt;=$A$1,HLOOKUP(B114,Ouderschapsverlof!$S$28:$W$30,3,FALSE),0),0))</f>
        <v>0</v>
      </c>
      <c r="H114" s="7">
        <f t="shared" si="28"/>
        <v>0</v>
      </c>
      <c r="L114" s="2">
        <f t="shared" si="47"/>
        <v>112</v>
      </c>
      <c r="M114">
        <f t="shared" si="29"/>
        <v>6</v>
      </c>
      <c r="N114" s="2">
        <f t="shared" si="30"/>
        <v>1</v>
      </c>
      <c r="O114" s="2">
        <f t="shared" si="31"/>
        <v>1</v>
      </c>
      <c r="P114" s="6" t="b">
        <f t="shared" si="32"/>
        <v>1</v>
      </c>
      <c r="Q114" s="6">
        <f>IF(OR(M114=6,M114=7),0,IF(NOT(P114),0,IF(L114&lt;=$L$1,HLOOKUP(M114,Ouderschapsverlof!$S$40:$W$42,3,FALSE),0)))</f>
        <v>0</v>
      </c>
      <c r="R114" s="6">
        <f>IF(OR(M114=6,M114=7),0,IF(NOT(P114),IF(L114&lt;=$L$1,HLOOKUP(M114,Ouderschapsverlof!$S$40:$W$42,3,FALSE),0),0))</f>
        <v>0</v>
      </c>
      <c r="T114" s="2">
        <f t="shared" si="48"/>
        <v>112</v>
      </c>
      <c r="U114">
        <f t="shared" si="33"/>
        <v>6</v>
      </c>
      <c r="V114" s="2">
        <f t="shared" si="34"/>
        <v>1</v>
      </c>
      <c r="W114" s="2">
        <f t="shared" si="35"/>
        <v>1</v>
      </c>
      <c r="X114" s="6" t="b">
        <f t="shared" si="36"/>
        <v>1</v>
      </c>
      <c r="Y114" s="6">
        <f>IF(OR(U114=6,U114=7),0,IF(NOT(X114),0,IF(T114&lt;=$T$1,HLOOKUP(U114,Ouderschapsverlof!$S$55:$W$57,3,FALSE),0)))</f>
        <v>0</v>
      </c>
      <c r="Z114" s="6">
        <f>IF(OR(U114=6,U114=7),0,IF(NOT(X114),IF(T114&lt;=$T$1,HLOOKUP(U114,Ouderschapsverlof!$S$55:$W$57,3,FALSE),0),0))</f>
        <v>0</v>
      </c>
      <c r="AB114" s="2">
        <f t="shared" si="49"/>
        <v>112</v>
      </c>
      <c r="AC114">
        <f t="shared" si="37"/>
        <v>6</v>
      </c>
      <c r="AD114" s="2">
        <f t="shared" si="38"/>
        <v>1</v>
      </c>
      <c r="AE114" s="2">
        <f t="shared" si="39"/>
        <v>1</v>
      </c>
      <c r="AF114" s="6" t="b">
        <f t="shared" si="40"/>
        <v>1</v>
      </c>
      <c r="AG114" s="6">
        <f>IF(OR(AC114=6,AC114=7),0,IF(NOT(AF114),0,IF(AB114&lt;=$AB$1,HLOOKUP(AC114,Ouderschapsverlof!$S$67:$W$69,3,FALSE),0)))</f>
        <v>0</v>
      </c>
      <c r="AH114" s="6">
        <f>IF(OR(AC114=6,AC114=7),0,IF(NOT(AF114),IF(AB114&lt;=$AB$1,HLOOKUP(AC114,Ouderschapsverlof!$S$67:$W$69,3,FALSE),0),0))</f>
        <v>0</v>
      </c>
      <c r="AK114" t="str">
        <f t="shared" si="41"/>
        <v>1900-4-0</v>
      </c>
      <c r="AL114" t="str">
        <f t="shared" si="42"/>
        <v>1900-4-0</v>
      </c>
      <c r="AM114" t="str">
        <f t="shared" si="43"/>
        <v>1900-4-0</v>
      </c>
      <c r="AN114" t="str">
        <f t="shared" si="44"/>
        <v>1900-4-0</v>
      </c>
    </row>
    <row r="115" spans="1:40" x14ac:dyDescent="0.3">
      <c r="A115" s="2">
        <f t="shared" si="45"/>
        <v>113</v>
      </c>
      <c r="B115">
        <f t="shared" si="46"/>
        <v>7</v>
      </c>
      <c r="C115" s="2">
        <f t="shared" si="25"/>
        <v>1</v>
      </c>
      <c r="D115" s="2">
        <f t="shared" si="26"/>
        <v>1</v>
      </c>
      <c r="E115" s="6" t="b">
        <f t="shared" si="27"/>
        <v>1</v>
      </c>
      <c r="F115" s="6">
        <f>IF(OR(B115=6,B115=7),0,IF(NOT(E115),0,IF(A115&lt;=$A$1,HLOOKUP(B115,Ouderschapsverlof!$S$28:$W$30,3,FALSE),0)))</f>
        <v>0</v>
      </c>
      <c r="G115" s="6">
        <f>IF(OR(B115=6,B115=7),0,IF(NOT(E115),IF(A115&lt;=$A$1,HLOOKUP(B115,Ouderschapsverlof!$S$28:$W$30,3,FALSE),0),0))</f>
        <v>0</v>
      </c>
      <c r="H115" s="7">
        <f t="shared" si="28"/>
        <v>0</v>
      </c>
      <c r="L115" s="2">
        <f t="shared" si="47"/>
        <v>113</v>
      </c>
      <c r="M115">
        <f t="shared" si="29"/>
        <v>7</v>
      </c>
      <c r="N115" s="2">
        <f t="shared" si="30"/>
        <v>1</v>
      </c>
      <c r="O115" s="2">
        <f t="shared" si="31"/>
        <v>1</v>
      </c>
      <c r="P115" s="6" t="b">
        <f t="shared" si="32"/>
        <v>1</v>
      </c>
      <c r="Q115" s="6">
        <f>IF(OR(M115=6,M115=7),0,IF(NOT(P115),0,IF(L115&lt;=$L$1,HLOOKUP(M115,Ouderschapsverlof!$S$40:$W$42,3,FALSE),0)))</f>
        <v>0</v>
      </c>
      <c r="R115" s="6">
        <f>IF(OR(M115=6,M115=7),0,IF(NOT(P115),IF(L115&lt;=$L$1,HLOOKUP(M115,Ouderschapsverlof!$S$40:$W$42,3,FALSE),0),0))</f>
        <v>0</v>
      </c>
      <c r="T115" s="2">
        <f t="shared" si="48"/>
        <v>113</v>
      </c>
      <c r="U115">
        <f t="shared" si="33"/>
        <v>7</v>
      </c>
      <c r="V115" s="2">
        <f t="shared" si="34"/>
        <v>1</v>
      </c>
      <c r="W115" s="2">
        <f t="shared" si="35"/>
        <v>1</v>
      </c>
      <c r="X115" s="6" t="b">
        <f t="shared" si="36"/>
        <v>1</v>
      </c>
      <c r="Y115" s="6">
        <f>IF(OR(U115=6,U115=7),0,IF(NOT(X115),0,IF(T115&lt;=$T$1,HLOOKUP(U115,Ouderschapsverlof!$S$55:$W$57,3,FALSE),0)))</f>
        <v>0</v>
      </c>
      <c r="Z115" s="6">
        <f>IF(OR(U115=6,U115=7),0,IF(NOT(X115),IF(T115&lt;=$T$1,HLOOKUP(U115,Ouderschapsverlof!$S$55:$W$57,3,FALSE),0),0))</f>
        <v>0</v>
      </c>
      <c r="AB115" s="2">
        <f t="shared" si="49"/>
        <v>113</v>
      </c>
      <c r="AC115">
        <f t="shared" si="37"/>
        <v>7</v>
      </c>
      <c r="AD115" s="2">
        <f t="shared" si="38"/>
        <v>1</v>
      </c>
      <c r="AE115" s="2">
        <f t="shared" si="39"/>
        <v>1</v>
      </c>
      <c r="AF115" s="6" t="b">
        <f t="shared" si="40"/>
        <v>1</v>
      </c>
      <c r="AG115" s="6">
        <f>IF(OR(AC115=6,AC115=7),0,IF(NOT(AF115),0,IF(AB115&lt;=$AB$1,HLOOKUP(AC115,Ouderschapsverlof!$S$67:$W$69,3,FALSE),0)))</f>
        <v>0</v>
      </c>
      <c r="AH115" s="6">
        <f>IF(OR(AC115=6,AC115=7),0,IF(NOT(AF115),IF(AB115&lt;=$AB$1,HLOOKUP(AC115,Ouderschapsverlof!$S$67:$W$69,3,FALSE),0),0))</f>
        <v>0</v>
      </c>
      <c r="AK115" t="str">
        <f t="shared" si="41"/>
        <v>1900-4-0</v>
      </c>
      <c r="AL115" t="str">
        <f t="shared" si="42"/>
        <v>1900-4-0</v>
      </c>
      <c r="AM115" t="str">
        <f t="shared" si="43"/>
        <v>1900-4-0</v>
      </c>
      <c r="AN115" t="str">
        <f t="shared" si="44"/>
        <v>1900-4-0</v>
      </c>
    </row>
    <row r="116" spans="1:40" x14ac:dyDescent="0.3">
      <c r="A116" s="2">
        <f t="shared" si="45"/>
        <v>114</v>
      </c>
      <c r="B116">
        <f t="shared" si="46"/>
        <v>1</v>
      </c>
      <c r="C116" s="2">
        <f t="shared" si="25"/>
        <v>1</v>
      </c>
      <c r="D116" s="2">
        <f t="shared" si="26"/>
        <v>1</v>
      </c>
      <c r="E116" s="6" t="b">
        <f t="shared" si="27"/>
        <v>1</v>
      </c>
      <c r="F116" s="6">
        <f>IF(OR(B116=6,B116=7),0,IF(NOT(E116),0,IF(A116&lt;=$A$1,HLOOKUP(B116,Ouderschapsverlof!$S$28:$W$30,3,FALSE),0)))</f>
        <v>0</v>
      </c>
      <c r="G116" s="6">
        <f>IF(OR(B116=6,B116=7),0,IF(NOT(E116),IF(A116&lt;=$A$1,HLOOKUP(B116,Ouderschapsverlof!$S$28:$W$30,3,FALSE),0),0))</f>
        <v>0</v>
      </c>
      <c r="H116" s="7">
        <f t="shared" si="28"/>
        <v>0</v>
      </c>
      <c r="L116" s="2">
        <f t="shared" si="47"/>
        <v>114</v>
      </c>
      <c r="M116">
        <f t="shared" si="29"/>
        <v>1</v>
      </c>
      <c r="N116" s="2">
        <f t="shared" si="30"/>
        <v>1</v>
      </c>
      <c r="O116" s="2">
        <f t="shared" si="31"/>
        <v>1</v>
      </c>
      <c r="P116" s="6" t="b">
        <f t="shared" si="32"/>
        <v>1</v>
      </c>
      <c r="Q116" s="6">
        <f>IF(OR(M116=6,M116=7),0,IF(NOT(P116),0,IF(L116&lt;=$L$1,HLOOKUP(M116,Ouderschapsverlof!$S$40:$W$42,3,FALSE),0)))</f>
        <v>0</v>
      </c>
      <c r="R116" s="6">
        <f>IF(OR(M116=6,M116=7),0,IF(NOT(P116),IF(L116&lt;=$L$1,HLOOKUP(M116,Ouderschapsverlof!$S$40:$W$42,3,FALSE),0),0))</f>
        <v>0</v>
      </c>
      <c r="T116" s="2">
        <f t="shared" si="48"/>
        <v>114</v>
      </c>
      <c r="U116">
        <f t="shared" si="33"/>
        <v>1</v>
      </c>
      <c r="V116" s="2">
        <f t="shared" si="34"/>
        <v>1</v>
      </c>
      <c r="W116" s="2">
        <f t="shared" si="35"/>
        <v>1</v>
      </c>
      <c r="X116" s="6" t="b">
        <f t="shared" si="36"/>
        <v>1</v>
      </c>
      <c r="Y116" s="6">
        <f>IF(OR(U116=6,U116=7),0,IF(NOT(X116),0,IF(T116&lt;=$T$1,HLOOKUP(U116,Ouderschapsverlof!$S$55:$W$57,3,FALSE),0)))</f>
        <v>0</v>
      </c>
      <c r="Z116" s="6">
        <f>IF(OR(U116=6,U116=7),0,IF(NOT(X116),IF(T116&lt;=$T$1,HLOOKUP(U116,Ouderschapsverlof!$S$55:$W$57,3,FALSE),0),0))</f>
        <v>0</v>
      </c>
      <c r="AB116" s="2">
        <f t="shared" si="49"/>
        <v>114</v>
      </c>
      <c r="AC116">
        <f t="shared" si="37"/>
        <v>1</v>
      </c>
      <c r="AD116" s="2">
        <f t="shared" si="38"/>
        <v>1</v>
      </c>
      <c r="AE116" s="2">
        <f t="shared" si="39"/>
        <v>1</v>
      </c>
      <c r="AF116" s="6" t="b">
        <f t="shared" si="40"/>
        <v>1</v>
      </c>
      <c r="AG116" s="6">
        <f>IF(OR(AC116=6,AC116=7),0,IF(NOT(AF116),0,IF(AB116&lt;=$AB$1,HLOOKUP(AC116,Ouderschapsverlof!$S$67:$W$69,3,FALSE),0)))</f>
        <v>0</v>
      </c>
      <c r="AH116" s="6">
        <f>IF(OR(AC116=6,AC116=7),0,IF(NOT(AF116),IF(AB116&lt;=$AB$1,HLOOKUP(AC116,Ouderschapsverlof!$S$67:$W$69,3,FALSE),0),0))</f>
        <v>0</v>
      </c>
      <c r="AK116" t="str">
        <f t="shared" si="41"/>
        <v>1900-4-0</v>
      </c>
      <c r="AL116" t="str">
        <f t="shared" si="42"/>
        <v>1900-4-0</v>
      </c>
      <c r="AM116" t="str">
        <f t="shared" si="43"/>
        <v>1900-4-0</v>
      </c>
      <c r="AN116" t="str">
        <f t="shared" si="44"/>
        <v>1900-4-0</v>
      </c>
    </row>
    <row r="117" spans="1:40" x14ac:dyDescent="0.3">
      <c r="A117" s="2">
        <f t="shared" si="45"/>
        <v>115</v>
      </c>
      <c r="B117">
        <f t="shared" si="46"/>
        <v>2</v>
      </c>
      <c r="C117" s="2">
        <f t="shared" si="25"/>
        <v>1</v>
      </c>
      <c r="D117" s="2">
        <f t="shared" si="26"/>
        <v>1</v>
      </c>
      <c r="E117" s="6" t="b">
        <f t="shared" si="27"/>
        <v>1</v>
      </c>
      <c r="F117" s="6">
        <f>IF(OR(B117=6,B117=7),0,IF(NOT(E117),0,IF(A117&lt;=$A$1,HLOOKUP(B117,Ouderschapsverlof!$S$28:$W$30,3,FALSE),0)))</f>
        <v>0</v>
      </c>
      <c r="G117" s="6">
        <f>IF(OR(B117=6,B117=7),0,IF(NOT(E117),IF(A117&lt;=$A$1,HLOOKUP(B117,Ouderschapsverlof!$S$28:$W$30,3,FALSE),0),0))</f>
        <v>0</v>
      </c>
      <c r="H117" s="7">
        <f t="shared" si="28"/>
        <v>0</v>
      </c>
      <c r="L117" s="2">
        <f t="shared" si="47"/>
        <v>115</v>
      </c>
      <c r="M117">
        <f t="shared" si="29"/>
        <v>2</v>
      </c>
      <c r="N117" s="2">
        <f t="shared" si="30"/>
        <v>1</v>
      </c>
      <c r="O117" s="2">
        <f t="shared" si="31"/>
        <v>1</v>
      </c>
      <c r="P117" s="6" t="b">
        <f t="shared" si="32"/>
        <v>1</v>
      </c>
      <c r="Q117" s="6">
        <f>IF(OR(M117=6,M117=7),0,IF(NOT(P117),0,IF(L117&lt;=$L$1,HLOOKUP(M117,Ouderschapsverlof!$S$40:$W$42,3,FALSE),0)))</f>
        <v>0</v>
      </c>
      <c r="R117" s="6">
        <f>IF(OR(M117=6,M117=7),0,IF(NOT(P117),IF(L117&lt;=$L$1,HLOOKUP(M117,Ouderschapsverlof!$S$40:$W$42,3,FALSE),0),0))</f>
        <v>0</v>
      </c>
      <c r="T117" s="2">
        <f t="shared" si="48"/>
        <v>115</v>
      </c>
      <c r="U117">
        <f t="shared" si="33"/>
        <v>2</v>
      </c>
      <c r="V117" s="2">
        <f t="shared" si="34"/>
        <v>1</v>
      </c>
      <c r="W117" s="2">
        <f t="shared" si="35"/>
        <v>1</v>
      </c>
      <c r="X117" s="6" t="b">
        <f t="shared" si="36"/>
        <v>1</v>
      </c>
      <c r="Y117" s="6">
        <f>IF(OR(U117=6,U117=7),0,IF(NOT(X117),0,IF(T117&lt;=$T$1,HLOOKUP(U117,Ouderschapsverlof!$S$55:$W$57,3,FALSE),0)))</f>
        <v>0</v>
      </c>
      <c r="Z117" s="6">
        <f>IF(OR(U117=6,U117=7),0,IF(NOT(X117),IF(T117&lt;=$T$1,HLOOKUP(U117,Ouderschapsverlof!$S$55:$W$57,3,FALSE),0),0))</f>
        <v>0</v>
      </c>
      <c r="AB117" s="2">
        <f t="shared" si="49"/>
        <v>115</v>
      </c>
      <c r="AC117">
        <f t="shared" si="37"/>
        <v>2</v>
      </c>
      <c r="AD117" s="2">
        <f t="shared" si="38"/>
        <v>1</v>
      </c>
      <c r="AE117" s="2">
        <f t="shared" si="39"/>
        <v>1</v>
      </c>
      <c r="AF117" s="6" t="b">
        <f t="shared" si="40"/>
        <v>1</v>
      </c>
      <c r="AG117" s="6">
        <f>IF(OR(AC117=6,AC117=7),0,IF(NOT(AF117),0,IF(AB117&lt;=$AB$1,HLOOKUP(AC117,Ouderschapsverlof!$S$67:$W$69,3,FALSE),0)))</f>
        <v>0</v>
      </c>
      <c r="AH117" s="6">
        <f>IF(OR(AC117=6,AC117=7),0,IF(NOT(AF117),IF(AB117&lt;=$AB$1,HLOOKUP(AC117,Ouderschapsverlof!$S$67:$W$69,3,FALSE),0),0))</f>
        <v>0</v>
      </c>
      <c r="AK117" t="str">
        <f t="shared" si="41"/>
        <v>1900-4-0</v>
      </c>
      <c r="AL117" t="str">
        <f t="shared" si="42"/>
        <v>1900-4-0</v>
      </c>
      <c r="AM117" t="str">
        <f t="shared" si="43"/>
        <v>1900-4-0</v>
      </c>
      <c r="AN117" t="str">
        <f t="shared" si="44"/>
        <v>1900-4-0</v>
      </c>
    </row>
    <row r="118" spans="1:40" x14ac:dyDescent="0.3">
      <c r="A118" s="2">
        <f t="shared" si="45"/>
        <v>116</v>
      </c>
      <c r="B118">
        <f t="shared" si="46"/>
        <v>3</v>
      </c>
      <c r="C118" s="2">
        <f t="shared" si="25"/>
        <v>1</v>
      </c>
      <c r="D118" s="2">
        <f t="shared" si="26"/>
        <v>1</v>
      </c>
      <c r="E118" s="6" t="b">
        <f t="shared" si="27"/>
        <v>1</v>
      </c>
      <c r="F118" s="6">
        <f>IF(OR(B118=6,B118=7),0,IF(NOT(E118),0,IF(A118&lt;=$A$1,HLOOKUP(B118,Ouderschapsverlof!$S$28:$W$30,3,FALSE),0)))</f>
        <v>0</v>
      </c>
      <c r="G118" s="6">
        <f>IF(OR(B118=6,B118=7),0,IF(NOT(E118),IF(A118&lt;=$A$1,HLOOKUP(B118,Ouderschapsverlof!$S$28:$W$30,3,FALSE),0),0))</f>
        <v>0</v>
      </c>
      <c r="H118" s="7">
        <f t="shared" si="28"/>
        <v>0</v>
      </c>
      <c r="L118" s="2">
        <f t="shared" si="47"/>
        <v>116</v>
      </c>
      <c r="M118">
        <f t="shared" si="29"/>
        <v>3</v>
      </c>
      <c r="N118" s="2">
        <f t="shared" si="30"/>
        <v>1</v>
      </c>
      <c r="O118" s="2">
        <f t="shared" si="31"/>
        <v>1</v>
      </c>
      <c r="P118" s="6" t="b">
        <f t="shared" si="32"/>
        <v>1</v>
      </c>
      <c r="Q118" s="6">
        <f>IF(OR(M118=6,M118=7),0,IF(NOT(P118),0,IF(L118&lt;=$L$1,HLOOKUP(M118,Ouderschapsverlof!$S$40:$W$42,3,FALSE),0)))</f>
        <v>0</v>
      </c>
      <c r="R118" s="6">
        <f>IF(OR(M118=6,M118=7),0,IF(NOT(P118),IF(L118&lt;=$L$1,HLOOKUP(M118,Ouderschapsverlof!$S$40:$W$42,3,FALSE),0),0))</f>
        <v>0</v>
      </c>
      <c r="T118" s="2">
        <f t="shared" si="48"/>
        <v>116</v>
      </c>
      <c r="U118">
        <f t="shared" si="33"/>
        <v>3</v>
      </c>
      <c r="V118" s="2">
        <f t="shared" si="34"/>
        <v>1</v>
      </c>
      <c r="W118" s="2">
        <f t="shared" si="35"/>
        <v>1</v>
      </c>
      <c r="X118" s="6" t="b">
        <f t="shared" si="36"/>
        <v>1</v>
      </c>
      <c r="Y118" s="6">
        <f>IF(OR(U118=6,U118=7),0,IF(NOT(X118),0,IF(T118&lt;=$T$1,HLOOKUP(U118,Ouderschapsverlof!$S$55:$W$57,3,FALSE),0)))</f>
        <v>0</v>
      </c>
      <c r="Z118" s="6">
        <f>IF(OR(U118=6,U118=7),0,IF(NOT(X118),IF(T118&lt;=$T$1,HLOOKUP(U118,Ouderschapsverlof!$S$55:$W$57,3,FALSE),0),0))</f>
        <v>0</v>
      </c>
      <c r="AB118" s="2">
        <f t="shared" si="49"/>
        <v>116</v>
      </c>
      <c r="AC118">
        <f t="shared" si="37"/>
        <v>3</v>
      </c>
      <c r="AD118" s="2">
        <f t="shared" si="38"/>
        <v>1</v>
      </c>
      <c r="AE118" s="2">
        <f t="shared" si="39"/>
        <v>1</v>
      </c>
      <c r="AF118" s="6" t="b">
        <f t="shared" si="40"/>
        <v>1</v>
      </c>
      <c r="AG118" s="6">
        <f>IF(OR(AC118=6,AC118=7),0,IF(NOT(AF118),0,IF(AB118&lt;=$AB$1,HLOOKUP(AC118,Ouderschapsverlof!$S$67:$W$69,3,FALSE),0)))</f>
        <v>0</v>
      </c>
      <c r="AH118" s="6">
        <f>IF(OR(AC118=6,AC118=7),0,IF(NOT(AF118),IF(AB118&lt;=$AB$1,HLOOKUP(AC118,Ouderschapsverlof!$S$67:$W$69,3,FALSE),0),0))</f>
        <v>0</v>
      </c>
      <c r="AK118" t="str">
        <f t="shared" si="41"/>
        <v>1900-4-0</v>
      </c>
      <c r="AL118" t="str">
        <f t="shared" si="42"/>
        <v>1900-4-0</v>
      </c>
      <c r="AM118" t="str">
        <f t="shared" si="43"/>
        <v>1900-4-0</v>
      </c>
      <c r="AN118" t="str">
        <f t="shared" si="44"/>
        <v>1900-4-0</v>
      </c>
    </row>
    <row r="119" spans="1:40" x14ac:dyDescent="0.3">
      <c r="A119" s="2">
        <f t="shared" si="45"/>
        <v>117</v>
      </c>
      <c r="B119">
        <f t="shared" si="46"/>
        <v>4</v>
      </c>
      <c r="C119" s="2">
        <f t="shared" si="25"/>
        <v>1</v>
      </c>
      <c r="D119" s="2">
        <f t="shared" si="26"/>
        <v>1</v>
      </c>
      <c r="E119" s="6" t="b">
        <f t="shared" si="27"/>
        <v>1</v>
      </c>
      <c r="F119" s="6">
        <f>IF(OR(B119=6,B119=7),0,IF(NOT(E119),0,IF(A119&lt;=$A$1,HLOOKUP(B119,Ouderschapsverlof!$S$28:$W$30,3,FALSE),0)))</f>
        <v>0</v>
      </c>
      <c r="G119" s="6">
        <f>IF(OR(B119=6,B119=7),0,IF(NOT(E119),IF(A119&lt;=$A$1,HLOOKUP(B119,Ouderschapsverlof!$S$28:$W$30,3,FALSE),0),0))</f>
        <v>0</v>
      </c>
      <c r="H119" s="7">
        <f t="shared" si="28"/>
        <v>0</v>
      </c>
      <c r="L119" s="2">
        <f t="shared" si="47"/>
        <v>117</v>
      </c>
      <c r="M119">
        <f t="shared" si="29"/>
        <v>4</v>
      </c>
      <c r="N119" s="2">
        <f t="shared" si="30"/>
        <v>1</v>
      </c>
      <c r="O119" s="2">
        <f t="shared" si="31"/>
        <v>1</v>
      </c>
      <c r="P119" s="6" t="b">
        <f t="shared" si="32"/>
        <v>1</v>
      </c>
      <c r="Q119" s="6">
        <f>IF(OR(M119=6,M119=7),0,IF(NOT(P119),0,IF(L119&lt;=$L$1,HLOOKUP(M119,Ouderschapsverlof!$S$40:$W$42,3,FALSE),0)))</f>
        <v>0</v>
      </c>
      <c r="R119" s="6">
        <f>IF(OR(M119=6,M119=7),0,IF(NOT(P119),IF(L119&lt;=$L$1,HLOOKUP(M119,Ouderschapsverlof!$S$40:$W$42,3,FALSE),0),0))</f>
        <v>0</v>
      </c>
      <c r="T119" s="2">
        <f t="shared" si="48"/>
        <v>117</v>
      </c>
      <c r="U119">
        <f t="shared" si="33"/>
        <v>4</v>
      </c>
      <c r="V119" s="2">
        <f t="shared" si="34"/>
        <v>1</v>
      </c>
      <c r="W119" s="2">
        <f t="shared" si="35"/>
        <v>1</v>
      </c>
      <c r="X119" s="6" t="b">
        <f t="shared" si="36"/>
        <v>1</v>
      </c>
      <c r="Y119" s="6">
        <f>IF(OR(U119=6,U119=7),0,IF(NOT(X119),0,IF(T119&lt;=$T$1,HLOOKUP(U119,Ouderschapsverlof!$S$55:$W$57,3,FALSE),0)))</f>
        <v>0</v>
      </c>
      <c r="Z119" s="6">
        <f>IF(OR(U119=6,U119=7),0,IF(NOT(X119),IF(T119&lt;=$T$1,HLOOKUP(U119,Ouderschapsverlof!$S$55:$W$57,3,FALSE),0),0))</f>
        <v>0</v>
      </c>
      <c r="AB119" s="2">
        <f t="shared" si="49"/>
        <v>117</v>
      </c>
      <c r="AC119">
        <f t="shared" si="37"/>
        <v>4</v>
      </c>
      <c r="AD119" s="2">
        <f t="shared" si="38"/>
        <v>1</v>
      </c>
      <c r="AE119" s="2">
        <f t="shared" si="39"/>
        <v>1</v>
      </c>
      <c r="AF119" s="6" t="b">
        <f t="shared" si="40"/>
        <v>1</v>
      </c>
      <c r="AG119" s="6">
        <f>IF(OR(AC119=6,AC119=7),0,IF(NOT(AF119),0,IF(AB119&lt;=$AB$1,HLOOKUP(AC119,Ouderschapsverlof!$S$67:$W$69,3,FALSE),0)))</f>
        <v>0</v>
      </c>
      <c r="AH119" s="6">
        <f>IF(OR(AC119=6,AC119=7),0,IF(NOT(AF119),IF(AB119&lt;=$AB$1,HLOOKUP(AC119,Ouderschapsverlof!$S$67:$W$69,3,FALSE),0),0))</f>
        <v>0</v>
      </c>
      <c r="AK119" t="str">
        <f t="shared" si="41"/>
        <v>1900-4-0</v>
      </c>
      <c r="AL119" t="str">
        <f t="shared" si="42"/>
        <v>1900-4-0</v>
      </c>
      <c r="AM119" t="str">
        <f t="shared" si="43"/>
        <v>1900-4-0</v>
      </c>
      <c r="AN119" t="str">
        <f t="shared" si="44"/>
        <v>1900-4-0</v>
      </c>
    </row>
    <row r="120" spans="1:40" x14ac:dyDescent="0.3">
      <c r="A120" s="2">
        <f t="shared" si="45"/>
        <v>118</v>
      </c>
      <c r="B120">
        <f t="shared" si="46"/>
        <v>5</v>
      </c>
      <c r="C120" s="2">
        <f t="shared" si="25"/>
        <v>1</v>
      </c>
      <c r="D120" s="2">
        <f t="shared" si="26"/>
        <v>1</v>
      </c>
      <c r="E120" s="6" t="b">
        <f t="shared" si="27"/>
        <v>1</v>
      </c>
      <c r="F120" s="6">
        <f>IF(OR(B120=6,B120=7),0,IF(NOT(E120),0,IF(A120&lt;=$A$1,HLOOKUP(B120,Ouderschapsverlof!$S$28:$W$30,3,FALSE),0)))</f>
        <v>0</v>
      </c>
      <c r="G120" s="6">
        <f>IF(OR(B120=6,B120=7),0,IF(NOT(E120),IF(A120&lt;=$A$1,HLOOKUP(B120,Ouderschapsverlof!$S$28:$W$30,3,FALSE),0),0))</f>
        <v>0</v>
      </c>
      <c r="H120" s="7">
        <f t="shared" si="28"/>
        <v>0</v>
      </c>
      <c r="L120" s="2">
        <f t="shared" si="47"/>
        <v>118</v>
      </c>
      <c r="M120">
        <f t="shared" si="29"/>
        <v>5</v>
      </c>
      <c r="N120" s="2">
        <f t="shared" si="30"/>
        <v>1</v>
      </c>
      <c r="O120" s="2">
        <f t="shared" si="31"/>
        <v>1</v>
      </c>
      <c r="P120" s="6" t="b">
        <f t="shared" si="32"/>
        <v>1</v>
      </c>
      <c r="Q120" s="6">
        <f>IF(OR(M120=6,M120=7),0,IF(NOT(P120),0,IF(L120&lt;=$L$1,HLOOKUP(M120,Ouderschapsverlof!$S$40:$W$42,3,FALSE),0)))</f>
        <v>0</v>
      </c>
      <c r="R120" s="6">
        <f>IF(OR(M120=6,M120=7),0,IF(NOT(P120),IF(L120&lt;=$L$1,HLOOKUP(M120,Ouderschapsverlof!$S$40:$W$42,3,FALSE),0),0))</f>
        <v>0</v>
      </c>
      <c r="T120" s="2">
        <f t="shared" si="48"/>
        <v>118</v>
      </c>
      <c r="U120">
        <f t="shared" si="33"/>
        <v>5</v>
      </c>
      <c r="V120" s="2">
        <f t="shared" si="34"/>
        <v>1</v>
      </c>
      <c r="W120" s="2">
        <f t="shared" si="35"/>
        <v>1</v>
      </c>
      <c r="X120" s="6" t="b">
        <f t="shared" si="36"/>
        <v>1</v>
      </c>
      <c r="Y120" s="6">
        <f>IF(OR(U120=6,U120=7),0,IF(NOT(X120),0,IF(T120&lt;=$T$1,HLOOKUP(U120,Ouderschapsverlof!$S$55:$W$57,3,FALSE),0)))</f>
        <v>0</v>
      </c>
      <c r="Z120" s="6">
        <f>IF(OR(U120=6,U120=7),0,IF(NOT(X120),IF(T120&lt;=$T$1,HLOOKUP(U120,Ouderschapsverlof!$S$55:$W$57,3,FALSE),0),0))</f>
        <v>0</v>
      </c>
      <c r="AB120" s="2">
        <f t="shared" si="49"/>
        <v>118</v>
      </c>
      <c r="AC120">
        <f t="shared" si="37"/>
        <v>5</v>
      </c>
      <c r="AD120" s="2">
        <f t="shared" si="38"/>
        <v>1</v>
      </c>
      <c r="AE120" s="2">
        <f t="shared" si="39"/>
        <v>1</v>
      </c>
      <c r="AF120" s="6" t="b">
        <f t="shared" si="40"/>
        <v>1</v>
      </c>
      <c r="AG120" s="6">
        <f>IF(OR(AC120=6,AC120=7),0,IF(NOT(AF120),0,IF(AB120&lt;=$AB$1,HLOOKUP(AC120,Ouderschapsverlof!$S$67:$W$69,3,FALSE),0)))</f>
        <v>0</v>
      </c>
      <c r="AH120" s="6">
        <f>IF(OR(AC120=6,AC120=7),0,IF(NOT(AF120),IF(AB120&lt;=$AB$1,HLOOKUP(AC120,Ouderschapsverlof!$S$67:$W$69,3,FALSE),0),0))</f>
        <v>0</v>
      </c>
      <c r="AK120" t="str">
        <f t="shared" si="41"/>
        <v>1900-4-0</v>
      </c>
      <c r="AL120" t="str">
        <f t="shared" si="42"/>
        <v>1900-4-0</v>
      </c>
      <c r="AM120" t="str">
        <f t="shared" si="43"/>
        <v>1900-4-0</v>
      </c>
      <c r="AN120" t="str">
        <f t="shared" si="44"/>
        <v>1900-4-0</v>
      </c>
    </row>
    <row r="121" spans="1:40" x14ac:dyDescent="0.3">
      <c r="A121" s="2">
        <f t="shared" si="45"/>
        <v>119</v>
      </c>
      <c r="B121">
        <f t="shared" si="46"/>
        <v>6</v>
      </c>
      <c r="C121" s="2">
        <f t="shared" si="25"/>
        <v>1</v>
      </c>
      <c r="D121" s="2">
        <f t="shared" si="26"/>
        <v>1</v>
      </c>
      <c r="E121" s="6" t="b">
        <f t="shared" si="27"/>
        <v>1</v>
      </c>
      <c r="F121" s="6">
        <f>IF(OR(B121=6,B121=7),0,IF(NOT(E121),0,IF(A121&lt;=$A$1,HLOOKUP(B121,Ouderschapsverlof!$S$28:$W$30,3,FALSE),0)))</f>
        <v>0</v>
      </c>
      <c r="G121" s="6">
        <f>IF(OR(B121=6,B121=7),0,IF(NOT(E121),IF(A121&lt;=$A$1,HLOOKUP(B121,Ouderschapsverlof!$S$28:$W$30,3,FALSE),0),0))</f>
        <v>0</v>
      </c>
      <c r="H121" s="7">
        <f t="shared" si="28"/>
        <v>0</v>
      </c>
      <c r="L121" s="2">
        <f t="shared" si="47"/>
        <v>119</v>
      </c>
      <c r="M121">
        <f t="shared" si="29"/>
        <v>6</v>
      </c>
      <c r="N121" s="2">
        <f t="shared" si="30"/>
        <v>1</v>
      </c>
      <c r="O121" s="2">
        <f t="shared" si="31"/>
        <v>1</v>
      </c>
      <c r="P121" s="6" t="b">
        <f t="shared" si="32"/>
        <v>1</v>
      </c>
      <c r="Q121" s="6">
        <f>IF(OR(M121=6,M121=7),0,IF(NOT(P121),0,IF(L121&lt;=$L$1,HLOOKUP(M121,Ouderschapsverlof!$S$40:$W$42,3,FALSE),0)))</f>
        <v>0</v>
      </c>
      <c r="R121" s="6">
        <f>IF(OR(M121=6,M121=7),0,IF(NOT(P121),IF(L121&lt;=$L$1,HLOOKUP(M121,Ouderschapsverlof!$S$40:$W$42,3,FALSE),0),0))</f>
        <v>0</v>
      </c>
      <c r="T121" s="2">
        <f t="shared" si="48"/>
        <v>119</v>
      </c>
      <c r="U121">
        <f t="shared" si="33"/>
        <v>6</v>
      </c>
      <c r="V121" s="2">
        <f t="shared" si="34"/>
        <v>1</v>
      </c>
      <c r="W121" s="2">
        <f t="shared" si="35"/>
        <v>1</v>
      </c>
      <c r="X121" s="6" t="b">
        <f t="shared" si="36"/>
        <v>1</v>
      </c>
      <c r="Y121" s="6">
        <f>IF(OR(U121=6,U121=7),0,IF(NOT(X121),0,IF(T121&lt;=$T$1,HLOOKUP(U121,Ouderschapsverlof!$S$55:$W$57,3,FALSE),0)))</f>
        <v>0</v>
      </c>
      <c r="Z121" s="6">
        <f>IF(OR(U121=6,U121=7),0,IF(NOT(X121),IF(T121&lt;=$T$1,HLOOKUP(U121,Ouderschapsverlof!$S$55:$W$57,3,FALSE),0),0))</f>
        <v>0</v>
      </c>
      <c r="AB121" s="2">
        <f t="shared" si="49"/>
        <v>119</v>
      </c>
      <c r="AC121">
        <f t="shared" si="37"/>
        <v>6</v>
      </c>
      <c r="AD121" s="2">
        <f t="shared" si="38"/>
        <v>1</v>
      </c>
      <c r="AE121" s="2">
        <f t="shared" si="39"/>
        <v>1</v>
      </c>
      <c r="AF121" s="6" t="b">
        <f t="shared" si="40"/>
        <v>1</v>
      </c>
      <c r="AG121" s="6">
        <f>IF(OR(AC121=6,AC121=7),0,IF(NOT(AF121),0,IF(AB121&lt;=$AB$1,HLOOKUP(AC121,Ouderschapsverlof!$S$67:$W$69,3,FALSE),0)))</f>
        <v>0</v>
      </c>
      <c r="AH121" s="6">
        <f>IF(OR(AC121=6,AC121=7),0,IF(NOT(AF121),IF(AB121&lt;=$AB$1,HLOOKUP(AC121,Ouderschapsverlof!$S$67:$W$69,3,FALSE),0),0))</f>
        <v>0</v>
      </c>
      <c r="AK121" t="str">
        <f t="shared" si="41"/>
        <v>1900-4-0</v>
      </c>
      <c r="AL121" t="str">
        <f t="shared" si="42"/>
        <v>1900-4-0</v>
      </c>
      <c r="AM121" t="str">
        <f t="shared" si="43"/>
        <v>1900-4-0</v>
      </c>
      <c r="AN121" t="str">
        <f t="shared" si="44"/>
        <v>1900-4-0</v>
      </c>
    </row>
    <row r="122" spans="1:40" x14ac:dyDescent="0.3">
      <c r="A122" s="2">
        <f t="shared" si="45"/>
        <v>120</v>
      </c>
      <c r="B122">
        <f t="shared" si="46"/>
        <v>7</v>
      </c>
      <c r="C122" s="2">
        <f t="shared" si="25"/>
        <v>1</v>
      </c>
      <c r="D122" s="2">
        <f t="shared" si="26"/>
        <v>1</v>
      </c>
      <c r="E122" s="6" t="b">
        <f t="shared" si="27"/>
        <v>1</v>
      </c>
      <c r="F122" s="6">
        <f>IF(OR(B122=6,B122=7),0,IF(NOT(E122),0,IF(A122&lt;=$A$1,HLOOKUP(B122,Ouderschapsverlof!$S$28:$W$30,3,FALSE),0)))</f>
        <v>0</v>
      </c>
      <c r="G122" s="6">
        <f>IF(OR(B122=6,B122=7),0,IF(NOT(E122),IF(A122&lt;=$A$1,HLOOKUP(B122,Ouderschapsverlof!$S$28:$W$30,3,FALSE),0),0))</f>
        <v>0</v>
      </c>
      <c r="H122" s="7">
        <f t="shared" si="28"/>
        <v>0</v>
      </c>
      <c r="L122" s="2">
        <f t="shared" si="47"/>
        <v>120</v>
      </c>
      <c r="M122">
        <f t="shared" si="29"/>
        <v>7</v>
      </c>
      <c r="N122" s="2">
        <f t="shared" si="30"/>
        <v>1</v>
      </c>
      <c r="O122" s="2">
        <f t="shared" si="31"/>
        <v>1</v>
      </c>
      <c r="P122" s="6" t="b">
        <f t="shared" si="32"/>
        <v>1</v>
      </c>
      <c r="Q122" s="6">
        <f>IF(OR(M122=6,M122=7),0,IF(NOT(P122),0,IF(L122&lt;=$L$1,HLOOKUP(M122,Ouderschapsverlof!$S$40:$W$42,3,FALSE),0)))</f>
        <v>0</v>
      </c>
      <c r="R122" s="6">
        <f>IF(OR(M122=6,M122=7),0,IF(NOT(P122),IF(L122&lt;=$L$1,HLOOKUP(M122,Ouderschapsverlof!$S$40:$W$42,3,FALSE),0),0))</f>
        <v>0</v>
      </c>
      <c r="T122" s="2">
        <f t="shared" si="48"/>
        <v>120</v>
      </c>
      <c r="U122">
        <f t="shared" si="33"/>
        <v>7</v>
      </c>
      <c r="V122" s="2">
        <f t="shared" si="34"/>
        <v>1</v>
      </c>
      <c r="W122" s="2">
        <f t="shared" si="35"/>
        <v>1</v>
      </c>
      <c r="X122" s="6" t="b">
        <f t="shared" si="36"/>
        <v>1</v>
      </c>
      <c r="Y122" s="6">
        <f>IF(OR(U122=6,U122=7),0,IF(NOT(X122),0,IF(T122&lt;=$T$1,HLOOKUP(U122,Ouderschapsverlof!$S$55:$W$57,3,FALSE),0)))</f>
        <v>0</v>
      </c>
      <c r="Z122" s="6">
        <f>IF(OR(U122=6,U122=7),0,IF(NOT(X122),IF(T122&lt;=$T$1,HLOOKUP(U122,Ouderschapsverlof!$S$55:$W$57,3,FALSE),0),0))</f>
        <v>0</v>
      </c>
      <c r="AB122" s="2">
        <f t="shared" si="49"/>
        <v>120</v>
      </c>
      <c r="AC122">
        <f t="shared" si="37"/>
        <v>7</v>
      </c>
      <c r="AD122" s="2">
        <f t="shared" si="38"/>
        <v>1</v>
      </c>
      <c r="AE122" s="2">
        <f t="shared" si="39"/>
        <v>1</v>
      </c>
      <c r="AF122" s="6" t="b">
        <f t="shared" si="40"/>
        <v>1</v>
      </c>
      <c r="AG122" s="6">
        <f>IF(OR(AC122=6,AC122=7),0,IF(NOT(AF122),0,IF(AB122&lt;=$AB$1,HLOOKUP(AC122,Ouderschapsverlof!$S$67:$W$69,3,FALSE),0)))</f>
        <v>0</v>
      </c>
      <c r="AH122" s="6">
        <f>IF(OR(AC122=6,AC122=7),0,IF(NOT(AF122),IF(AB122&lt;=$AB$1,HLOOKUP(AC122,Ouderschapsverlof!$S$67:$W$69,3,FALSE),0),0))</f>
        <v>0</v>
      </c>
      <c r="AK122" t="str">
        <f t="shared" si="41"/>
        <v>1900-4-0</v>
      </c>
      <c r="AL122" t="str">
        <f t="shared" si="42"/>
        <v>1900-4-0</v>
      </c>
      <c r="AM122" t="str">
        <f t="shared" si="43"/>
        <v>1900-4-0</v>
      </c>
      <c r="AN122" t="str">
        <f t="shared" si="44"/>
        <v>1900-4-0</v>
      </c>
    </row>
    <row r="123" spans="1:40" x14ac:dyDescent="0.3">
      <c r="A123" s="2">
        <f t="shared" si="45"/>
        <v>121</v>
      </c>
      <c r="B123">
        <f t="shared" si="46"/>
        <v>1</v>
      </c>
      <c r="C123" s="2">
        <f t="shared" si="25"/>
        <v>1</v>
      </c>
      <c r="D123" s="2">
        <f t="shared" si="26"/>
        <v>1</v>
      </c>
      <c r="E123" s="6" t="b">
        <f t="shared" si="27"/>
        <v>1</v>
      </c>
      <c r="F123" s="6">
        <f>IF(OR(B123=6,B123=7),0,IF(NOT(E123),0,IF(A123&lt;=$A$1,HLOOKUP(B123,Ouderschapsverlof!$S$28:$W$30,3,FALSE),0)))</f>
        <v>0</v>
      </c>
      <c r="G123" s="6">
        <f>IF(OR(B123=6,B123=7),0,IF(NOT(E123),IF(A123&lt;=$A$1,HLOOKUP(B123,Ouderschapsverlof!$S$28:$W$30,3,FALSE),0),0))</f>
        <v>0</v>
      </c>
      <c r="H123" s="7">
        <f t="shared" si="28"/>
        <v>0</v>
      </c>
      <c r="L123" s="2">
        <f t="shared" si="47"/>
        <v>121</v>
      </c>
      <c r="M123">
        <f t="shared" si="29"/>
        <v>1</v>
      </c>
      <c r="N123" s="2">
        <f t="shared" si="30"/>
        <v>1</v>
      </c>
      <c r="O123" s="2">
        <f t="shared" si="31"/>
        <v>1</v>
      </c>
      <c r="P123" s="6" t="b">
        <f t="shared" si="32"/>
        <v>1</v>
      </c>
      <c r="Q123" s="6">
        <f>IF(OR(M123=6,M123=7),0,IF(NOT(P123),0,IF(L123&lt;=$L$1,HLOOKUP(M123,Ouderschapsverlof!$S$40:$W$42,3,FALSE),0)))</f>
        <v>0</v>
      </c>
      <c r="R123" s="6">
        <f>IF(OR(M123=6,M123=7),0,IF(NOT(P123),IF(L123&lt;=$L$1,HLOOKUP(M123,Ouderschapsverlof!$S$40:$W$42,3,FALSE),0),0))</f>
        <v>0</v>
      </c>
      <c r="T123" s="2">
        <f t="shared" si="48"/>
        <v>121</v>
      </c>
      <c r="U123">
        <f t="shared" si="33"/>
        <v>1</v>
      </c>
      <c r="V123" s="2">
        <f t="shared" si="34"/>
        <v>1</v>
      </c>
      <c r="W123" s="2">
        <f t="shared" si="35"/>
        <v>1</v>
      </c>
      <c r="X123" s="6" t="b">
        <f t="shared" si="36"/>
        <v>1</v>
      </c>
      <c r="Y123" s="6">
        <f>IF(OR(U123=6,U123=7),0,IF(NOT(X123),0,IF(T123&lt;=$T$1,HLOOKUP(U123,Ouderschapsverlof!$S$55:$W$57,3,FALSE),0)))</f>
        <v>0</v>
      </c>
      <c r="Z123" s="6">
        <f>IF(OR(U123=6,U123=7),0,IF(NOT(X123),IF(T123&lt;=$T$1,HLOOKUP(U123,Ouderschapsverlof!$S$55:$W$57,3,FALSE),0),0))</f>
        <v>0</v>
      </c>
      <c r="AB123" s="2">
        <f t="shared" si="49"/>
        <v>121</v>
      </c>
      <c r="AC123">
        <f t="shared" si="37"/>
        <v>1</v>
      </c>
      <c r="AD123" s="2">
        <f t="shared" si="38"/>
        <v>1</v>
      </c>
      <c r="AE123" s="2">
        <f t="shared" si="39"/>
        <v>1</v>
      </c>
      <c r="AF123" s="6" t="b">
        <f t="shared" si="40"/>
        <v>1</v>
      </c>
      <c r="AG123" s="6">
        <f>IF(OR(AC123=6,AC123=7),0,IF(NOT(AF123),0,IF(AB123&lt;=$AB$1,HLOOKUP(AC123,Ouderschapsverlof!$S$67:$W$69,3,FALSE),0)))</f>
        <v>0</v>
      </c>
      <c r="AH123" s="6">
        <f>IF(OR(AC123=6,AC123=7),0,IF(NOT(AF123),IF(AB123&lt;=$AB$1,HLOOKUP(AC123,Ouderschapsverlof!$S$67:$W$69,3,FALSE),0),0))</f>
        <v>0</v>
      </c>
      <c r="AK123" t="str">
        <f t="shared" si="41"/>
        <v>1900-4-0</v>
      </c>
      <c r="AL123" t="str">
        <f t="shared" si="42"/>
        <v>1900-4-0</v>
      </c>
      <c r="AM123" t="str">
        <f t="shared" si="43"/>
        <v>1900-4-0</v>
      </c>
      <c r="AN123" t="str">
        <f t="shared" si="44"/>
        <v>1900-4-0</v>
      </c>
    </row>
    <row r="124" spans="1:40" x14ac:dyDescent="0.3">
      <c r="A124" s="2">
        <f t="shared" si="45"/>
        <v>122</v>
      </c>
      <c r="B124">
        <f t="shared" si="46"/>
        <v>2</v>
      </c>
      <c r="C124" s="2">
        <f t="shared" si="25"/>
        <v>1</v>
      </c>
      <c r="D124" s="2">
        <f t="shared" si="26"/>
        <v>1</v>
      </c>
      <c r="E124" s="6" t="b">
        <f t="shared" si="27"/>
        <v>1</v>
      </c>
      <c r="F124" s="6">
        <f>IF(OR(B124=6,B124=7),0,IF(NOT(E124),0,IF(A124&lt;=$A$1,HLOOKUP(B124,Ouderschapsverlof!$S$28:$W$30,3,FALSE),0)))</f>
        <v>0</v>
      </c>
      <c r="G124" s="6">
        <f>IF(OR(B124=6,B124=7),0,IF(NOT(E124),IF(A124&lt;=$A$1,HLOOKUP(B124,Ouderschapsverlof!$S$28:$W$30,3,FALSE),0),0))</f>
        <v>0</v>
      </c>
      <c r="H124" s="7">
        <f t="shared" si="28"/>
        <v>0</v>
      </c>
      <c r="L124" s="2">
        <f t="shared" si="47"/>
        <v>122</v>
      </c>
      <c r="M124">
        <f t="shared" si="29"/>
        <v>2</v>
      </c>
      <c r="N124" s="2">
        <f t="shared" si="30"/>
        <v>1</v>
      </c>
      <c r="O124" s="2">
        <f t="shared" si="31"/>
        <v>1</v>
      </c>
      <c r="P124" s="6" t="b">
        <f t="shared" si="32"/>
        <v>1</v>
      </c>
      <c r="Q124" s="6">
        <f>IF(OR(M124=6,M124=7),0,IF(NOT(P124),0,IF(L124&lt;=$L$1,HLOOKUP(M124,Ouderschapsverlof!$S$40:$W$42,3,FALSE),0)))</f>
        <v>0</v>
      </c>
      <c r="R124" s="6">
        <f>IF(OR(M124=6,M124=7),0,IF(NOT(P124),IF(L124&lt;=$L$1,HLOOKUP(M124,Ouderschapsverlof!$S$40:$W$42,3,FALSE),0),0))</f>
        <v>0</v>
      </c>
      <c r="T124" s="2">
        <f t="shared" si="48"/>
        <v>122</v>
      </c>
      <c r="U124">
        <f t="shared" si="33"/>
        <v>2</v>
      </c>
      <c r="V124" s="2">
        <f t="shared" si="34"/>
        <v>1</v>
      </c>
      <c r="W124" s="2">
        <f t="shared" si="35"/>
        <v>1</v>
      </c>
      <c r="X124" s="6" t="b">
        <f t="shared" si="36"/>
        <v>1</v>
      </c>
      <c r="Y124" s="6">
        <f>IF(OR(U124=6,U124=7),0,IF(NOT(X124),0,IF(T124&lt;=$T$1,HLOOKUP(U124,Ouderschapsverlof!$S$55:$W$57,3,FALSE),0)))</f>
        <v>0</v>
      </c>
      <c r="Z124" s="6">
        <f>IF(OR(U124=6,U124=7),0,IF(NOT(X124),IF(T124&lt;=$T$1,HLOOKUP(U124,Ouderschapsverlof!$S$55:$W$57,3,FALSE),0),0))</f>
        <v>0</v>
      </c>
      <c r="AB124" s="2">
        <f t="shared" si="49"/>
        <v>122</v>
      </c>
      <c r="AC124">
        <f t="shared" si="37"/>
        <v>2</v>
      </c>
      <c r="AD124" s="2">
        <f t="shared" si="38"/>
        <v>1</v>
      </c>
      <c r="AE124" s="2">
        <f t="shared" si="39"/>
        <v>1</v>
      </c>
      <c r="AF124" s="6" t="b">
        <f t="shared" si="40"/>
        <v>1</v>
      </c>
      <c r="AG124" s="6">
        <f>IF(OR(AC124=6,AC124=7),0,IF(NOT(AF124),0,IF(AB124&lt;=$AB$1,HLOOKUP(AC124,Ouderschapsverlof!$S$67:$W$69,3,FALSE),0)))</f>
        <v>0</v>
      </c>
      <c r="AH124" s="6">
        <f>IF(OR(AC124=6,AC124=7),0,IF(NOT(AF124),IF(AB124&lt;=$AB$1,HLOOKUP(AC124,Ouderschapsverlof!$S$67:$W$69,3,FALSE),0),0))</f>
        <v>0</v>
      </c>
      <c r="AK124" t="str">
        <f t="shared" si="41"/>
        <v>1900-5-0</v>
      </c>
      <c r="AL124" t="str">
        <f t="shared" si="42"/>
        <v>1900-5-0</v>
      </c>
      <c r="AM124" t="str">
        <f t="shared" si="43"/>
        <v>1900-5-0</v>
      </c>
      <c r="AN124" t="str">
        <f t="shared" si="44"/>
        <v>1900-5-0</v>
      </c>
    </row>
    <row r="125" spans="1:40" x14ac:dyDescent="0.3">
      <c r="A125" s="2">
        <f t="shared" si="45"/>
        <v>123</v>
      </c>
      <c r="B125">
        <f t="shared" si="46"/>
        <v>3</v>
      </c>
      <c r="C125" s="2">
        <f t="shared" si="25"/>
        <v>1</v>
      </c>
      <c r="D125" s="2">
        <f t="shared" si="26"/>
        <v>1</v>
      </c>
      <c r="E125" s="6" t="b">
        <f t="shared" si="27"/>
        <v>1</v>
      </c>
      <c r="F125" s="6">
        <f>IF(OR(B125=6,B125=7),0,IF(NOT(E125),0,IF(A125&lt;=$A$1,HLOOKUP(B125,Ouderschapsverlof!$S$28:$W$30,3,FALSE),0)))</f>
        <v>0</v>
      </c>
      <c r="G125" s="6">
        <f>IF(OR(B125=6,B125=7),0,IF(NOT(E125),IF(A125&lt;=$A$1,HLOOKUP(B125,Ouderschapsverlof!$S$28:$W$30,3,FALSE),0),0))</f>
        <v>0</v>
      </c>
      <c r="H125" s="7">
        <f t="shared" si="28"/>
        <v>0</v>
      </c>
      <c r="L125" s="2">
        <f t="shared" si="47"/>
        <v>123</v>
      </c>
      <c r="M125">
        <f t="shared" si="29"/>
        <v>3</v>
      </c>
      <c r="N125" s="2">
        <f t="shared" si="30"/>
        <v>1</v>
      </c>
      <c r="O125" s="2">
        <f t="shared" si="31"/>
        <v>1</v>
      </c>
      <c r="P125" s="6" t="b">
        <f t="shared" si="32"/>
        <v>1</v>
      </c>
      <c r="Q125" s="6">
        <f>IF(OR(M125=6,M125=7),0,IF(NOT(P125),0,IF(L125&lt;=$L$1,HLOOKUP(M125,Ouderschapsverlof!$S$40:$W$42,3,FALSE),0)))</f>
        <v>0</v>
      </c>
      <c r="R125" s="6">
        <f>IF(OR(M125=6,M125=7),0,IF(NOT(P125),IF(L125&lt;=$L$1,HLOOKUP(M125,Ouderschapsverlof!$S$40:$W$42,3,FALSE),0),0))</f>
        <v>0</v>
      </c>
      <c r="T125" s="2">
        <f t="shared" si="48"/>
        <v>123</v>
      </c>
      <c r="U125">
        <f t="shared" si="33"/>
        <v>3</v>
      </c>
      <c r="V125" s="2">
        <f t="shared" si="34"/>
        <v>1</v>
      </c>
      <c r="W125" s="2">
        <f t="shared" si="35"/>
        <v>1</v>
      </c>
      <c r="X125" s="6" t="b">
        <f t="shared" si="36"/>
        <v>1</v>
      </c>
      <c r="Y125" s="6">
        <f>IF(OR(U125=6,U125=7),0,IF(NOT(X125),0,IF(T125&lt;=$T$1,HLOOKUP(U125,Ouderschapsverlof!$S$55:$W$57,3,FALSE),0)))</f>
        <v>0</v>
      </c>
      <c r="Z125" s="6">
        <f>IF(OR(U125=6,U125=7),0,IF(NOT(X125),IF(T125&lt;=$T$1,HLOOKUP(U125,Ouderschapsverlof!$S$55:$W$57,3,FALSE),0),0))</f>
        <v>0</v>
      </c>
      <c r="AB125" s="2">
        <f t="shared" si="49"/>
        <v>123</v>
      </c>
      <c r="AC125">
        <f t="shared" si="37"/>
        <v>3</v>
      </c>
      <c r="AD125" s="2">
        <f t="shared" si="38"/>
        <v>1</v>
      </c>
      <c r="AE125" s="2">
        <f t="shared" si="39"/>
        <v>1</v>
      </c>
      <c r="AF125" s="6" t="b">
        <f t="shared" si="40"/>
        <v>1</v>
      </c>
      <c r="AG125" s="6">
        <f>IF(OR(AC125=6,AC125=7),0,IF(NOT(AF125),0,IF(AB125&lt;=$AB$1,HLOOKUP(AC125,Ouderschapsverlof!$S$67:$W$69,3,FALSE),0)))</f>
        <v>0</v>
      </c>
      <c r="AH125" s="6">
        <f>IF(OR(AC125=6,AC125=7),0,IF(NOT(AF125),IF(AB125&lt;=$AB$1,HLOOKUP(AC125,Ouderschapsverlof!$S$67:$W$69,3,FALSE),0),0))</f>
        <v>0</v>
      </c>
      <c r="AK125" t="str">
        <f t="shared" si="41"/>
        <v>1900-5-0</v>
      </c>
      <c r="AL125" t="str">
        <f t="shared" si="42"/>
        <v>1900-5-0</v>
      </c>
      <c r="AM125" t="str">
        <f t="shared" si="43"/>
        <v>1900-5-0</v>
      </c>
      <c r="AN125" t="str">
        <f t="shared" si="44"/>
        <v>1900-5-0</v>
      </c>
    </row>
    <row r="126" spans="1:40" x14ac:dyDescent="0.3">
      <c r="A126" s="2">
        <f t="shared" si="45"/>
        <v>124</v>
      </c>
      <c r="B126">
        <f t="shared" si="46"/>
        <v>4</v>
      </c>
      <c r="C126" s="2">
        <f t="shared" si="25"/>
        <v>1</v>
      </c>
      <c r="D126" s="2">
        <f t="shared" si="26"/>
        <v>1</v>
      </c>
      <c r="E126" s="6" t="b">
        <f t="shared" si="27"/>
        <v>1</v>
      </c>
      <c r="F126" s="6">
        <f>IF(OR(B126=6,B126=7),0,IF(NOT(E126),0,IF(A126&lt;=$A$1,HLOOKUP(B126,Ouderschapsverlof!$S$28:$W$30,3,FALSE),0)))</f>
        <v>0</v>
      </c>
      <c r="G126" s="6">
        <f>IF(OR(B126=6,B126=7),0,IF(NOT(E126),IF(A126&lt;=$A$1,HLOOKUP(B126,Ouderschapsverlof!$S$28:$W$30,3,FALSE),0),0))</f>
        <v>0</v>
      </c>
      <c r="H126" s="7">
        <f t="shared" si="28"/>
        <v>0</v>
      </c>
      <c r="L126" s="2">
        <f t="shared" si="47"/>
        <v>124</v>
      </c>
      <c r="M126">
        <f t="shared" si="29"/>
        <v>4</v>
      </c>
      <c r="N126" s="2">
        <f t="shared" si="30"/>
        <v>1</v>
      </c>
      <c r="O126" s="2">
        <f t="shared" si="31"/>
        <v>1</v>
      </c>
      <c r="P126" s="6" t="b">
        <f t="shared" si="32"/>
        <v>1</v>
      </c>
      <c r="Q126" s="6">
        <f>IF(OR(M126=6,M126=7),0,IF(NOT(P126),0,IF(L126&lt;=$L$1,HLOOKUP(M126,Ouderschapsverlof!$S$40:$W$42,3,FALSE),0)))</f>
        <v>0</v>
      </c>
      <c r="R126" s="6">
        <f>IF(OR(M126=6,M126=7),0,IF(NOT(P126),IF(L126&lt;=$L$1,HLOOKUP(M126,Ouderschapsverlof!$S$40:$W$42,3,FALSE),0),0))</f>
        <v>0</v>
      </c>
      <c r="T126" s="2">
        <f t="shared" si="48"/>
        <v>124</v>
      </c>
      <c r="U126">
        <f t="shared" si="33"/>
        <v>4</v>
      </c>
      <c r="V126" s="2">
        <f t="shared" si="34"/>
        <v>1</v>
      </c>
      <c r="W126" s="2">
        <f t="shared" si="35"/>
        <v>1</v>
      </c>
      <c r="X126" s="6" t="b">
        <f t="shared" si="36"/>
        <v>1</v>
      </c>
      <c r="Y126" s="6">
        <f>IF(OR(U126=6,U126=7),0,IF(NOT(X126),0,IF(T126&lt;=$T$1,HLOOKUP(U126,Ouderschapsverlof!$S$55:$W$57,3,FALSE),0)))</f>
        <v>0</v>
      </c>
      <c r="Z126" s="6">
        <f>IF(OR(U126=6,U126=7),0,IF(NOT(X126),IF(T126&lt;=$T$1,HLOOKUP(U126,Ouderschapsverlof!$S$55:$W$57,3,FALSE),0),0))</f>
        <v>0</v>
      </c>
      <c r="AB126" s="2">
        <f t="shared" si="49"/>
        <v>124</v>
      </c>
      <c r="AC126">
        <f t="shared" si="37"/>
        <v>4</v>
      </c>
      <c r="AD126" s="2">
        <f t="shared" si="38"/>
        <v>1</v>
      </c>
      <c r="AE126" s="2">
        <f t="shared" si="39"/>
        <v>1</v>
      </c>
      <c r="AF126" s="6" t="b">
        <f t="shared" si="40"/>
        <v>1</v>
      </c>
      <c r="AG126" s="6">
        <f>IF(OR(AC126=6,AC126=7),0,IF(NOT(AF126),0,IF(AB126&lt;=$AB$1,HLOOKUP(AC126,Ouderschapsverlof!$S$67:$W$69,3,FALSE),0)))</f>
        <v>0</v>
      </c>
      <c r="AH126" s="6">
        <f>IF(OR(AC126=6,AC126=7),0,IF(NOT(AF126),IF(AB126&lt;=$AB$1,HLOOKUP(AC126,Ouderschapsverlof!$S$67:$W$69,3,FALSE),0),0))</f>
        <v>0</v>
      </c>
      <c r="AK126" t="str">
        <f t="shared" si="41"/>
        <v>1900-5-0</v>
      </c>
      <c r="AL126" t="str">
        <f t="shared" si="42"/>
        <v>1900-5-0</v>
      </c>
      <c r="AM126" t="str">
        <f t="shared" si="43"/>
        <v>1900-5-0</v>
      </c>
      <c r="AN126" t="str">
        <f t="shared" si="44"/>
        <v>1900-5-0</v>
      </c>
    </row>
    <row r="127" spans="1:40" x14ac:dyDescent="0.3">
      <c r="A127" s="2">
        <f t="shared" si="45"/>
        <v>125</v>
      </c>
      <c r="B127">
        <f t="shared" si="46"/>
        <v>5</v>
      </c>
      <c r="C127" s="2">
        <f t="shared" si="25"/>
        <v>1</v>
      </c>
      <c r="D127" s="2">
        <f t="shared" si="26"/>
        <v>1</v>
      </c>
      <c r="E127" s="6" t="b">
        <f t="shared" si="27"/>
        <v>1</v>
      </c>
      <c r="F127" s="6">
        <f>IF(OR(B127=6,B127=7),0,IF(NOT(E127),0,IF(A127&lt;=$A$1,HLOOKUP(B127,Ouderschapsverlof!$S$28:$W$30,3,FALSE),0)))</f>
        <v>0</v>
      </c>
      <c r="G127" s="6">
        <f>IF(OR(B127=6,B127=7),0,IF(NOT(E127),IF(A127&lt;=$A$1,HLOOKUP(B127,Ouderschapsverlof!$S$28:$W$30,3,FALSE),0),0))</f>
        <v>0</v>
      </c>
      <c r="H127" s="7">
        <f t="shared" si="28"/>
        <v>0</v>
      </c>
      <c r="L127" s="2">
        <f t="shared" si="47"/>
        <v>125</v>
      </c>
      <c r="M127">
        <f t="shared" si="29"/>
        <v>5</v>
      </c>
      <c r="N127" s="2">
        <f t="shared" si="30"/>
        <v>1</v>
      </c>
      <c r="O127" s="2">
        <f t="shared" si="31"/>
        <v>1</v>
      </c>
      <c r="P127" s="6" t="b">
        <f t="shared" si="32"/>
        <v>1</v>
      </c>
      <c r="Q127" s="6">
        <f>IF(OR(M127=6,M127=7),0,IF(NOT(P127),0,IF(L127&lt;=$L$1,HLOOKUP(M127,Ouderschapsverlof!$S$40:$W$42,3,FALSE),0)))</f>
        <v>0</v>
      </c>
      <c r="R127" s="6">
        <f>IF(OR(M127=6,M127=7),0,IF(NOT(P127),IF(L127&lt;=$L$1,HLOOKUP(M127,Ouderschapsverlof!$S$40:$W$42,3,FALSE),0),0))</f>
        <v>0</v>
      </c>
      <c r="T127" s="2">
        <f t="shared" si="48"/>
        <v>125</v>
      </c>
      <c r="U127">
        <f t="shared" si="33"/>
        <v>5</v>
      </c>
      <c r="V127" s="2">
        <f t="shared" si="34"/>
        <v>1</v>
      </c>
      <c r="W127" s="2">
        <f t="shared" si="35"/>
        <v>1</v>
      </c>
      <c r="X127" s="6" t="b">
        <f t="shared" si="36"/>
        <v>1</v>
      </c>
      <c r="Y127" s="6">
        <f>IF(OR(U127=6,U127=7),0,IF(NOT(X127),0,IF(T127&lt;=$T$1,HLOOKUP(U127,Ouderschapsverlof!$S$55:$W$57,3,FALSE),0)))</f>
        <v>0</v>
      </c>
      <c r="Z127" s="6">
        <f>IF(OR(U127=6,U127=7),0,IF(NOT(X127),IF(T127&lt;=$T$1,HLOOKUP(U127,Ouderschapsverlof!$S$55:$W$57,3,FALSE),0),0))</f>
        <v>0</v>
      </c>
      <c r="AB127" s="2">
        <f t="shared" si="49"/>
        <v>125</v>
      </c>
      <c r="AC127">
        <f t="shared" si="37"/>
        <v>5</v>
      </c>
      <c r="AD127" s="2">
        <f t="shared" si="38"/>
        <v>1</v>
      </c>
      <c r="AE127" s="2">
        <f t="shared" si="39"/>
        <v>1</v>
      </c>
      <c r="AF127" s="6" t="b">
        <f t="shared" si="40"/>
        <v>1</v>
      </c>
      <c r="AG127" s="6">
        <f>IF(OR(AC127=6,AC127=7),0,IF(NOT(AF127),0,IF(AB127&lt;=$AB$1,HLOOKUP(AC127,Ouderschapsverlof!$S$67:$W$69,3,FALSE),0)))</f>
        <v>0</v>
      </c>
      <c r="AH127" s="6">
        <f>IF(OR(AC127=6,AC127=7),0,IF(NOT(AF127),IF(AB127&lt;=$AB$1,HLOOKUP(AC127,Ouderschapsverlof!$S$67:$W$69,3,FALSE),0),0))</f>
        <v>0</v>
      </c>
      <c r="AK127" t="str">
        <f t="shared" si="41"/>
        <v>1900-5-0</v>
      </c>
      <c r="AL127" t="str">
        <f t="shared" si="42"/>
        <v>1900-5-0</v>
      </c>
      <c r="AM127" t="str">
        <f t="shared" si="43"/>
        <v>1900-5-0</v>
      </c>
      <c r="AN127" t="str">
        <f t="shared" si="44"/>
        <v>1900-5-0</v>
      </c>
    </row>
    <row r="128" spans="1:40" x14ac:dyDescent="0.3">
      <c r="A128" s="2">
        <f t="shared" si="45"/>
        <v>126</v>
      </c>
      <c r="B128">
        <f t="shared" si="46"/>
        <v>6</v>
      </c>
      <c r="C128" s="2">
        <f t="shared" si="25"/>
        <v>1</v>
      </c>
      <c r="D128" s="2">
        <f t="shared" si="26"/>
        <v>1</v>
      </c>
      <c r="E128" s="6" t="b">
        <f t="shared" si="27"/>
        <v>1</v>
      </c>
      <c r="F128" s="6">
        <f>IF(OR(B128=6,B128=7),0,IF(NOT(E128),0,IF(A128&lt;=$A$1,HLOOKUP(B128,Ouderschapsverlof!$S$28:$W$30,3,FALSE),0)))</f>
        <v>0</v>
      </c>
      <c r="G128" s="6">
        <f>IF(OR(B128=6,B128=7),0,IF(NOT(E128),IF(A128&lt;=$A$1,HLOOKUP(B128,Ouderschapsverlof!$S$28:$W$30,3,FALSE),0),0))</f>
        <v>0</v>
      </c>
      <c r="H128" s="7">
        <f t="shared" si="28"/>
        <v>0</v>
      </c>
      <c r="L128" s="2">
        <f t="shared" si="47"/>
        <v>126</v>
      </c>
      <c r="M128">
        <f t="shared" si="29"/>
        <v>6</v>
      </c>
      <c r="N128" s="2">
        <f t="shared" si="30"/>
        <v>1</v>
      </c>
      <c r="O128" s="2">
        <f t="shared" si="31"/>
        <v>1</v>
      </c>
      <c r="P128" s="6" t="b">
        <f t="shared" si="32"/>
        <v>1</v>
      </c>
      <c r="Q128" s="6">
        <f>IF(OR(M128=6,M128=7),0,IF(NOT(P128),0,IF(L128&lt;=$L$1,HLOOKUP(M128,Ouderschapsverlof!$S$40:$W$42,3,FALSE),0)))</f>
        <v>0</v>
      </c>
      <c r="R128" s="6">
        <f>IF(OR(M128=6,M128=7),0,IF(NOT(P128),IF(L128&lt;=$L$1,HLOOKUP(M128,Ouderschapsverlof!$S$40:$W$42,3,FALSE),0),0))</f>
        <v>0</v>
      </c>
      <c r="T128" s="2">
        <f t="shared" si="48"/>
        <v>126</v>
      </c>
      <c r="U128">
        <f t="shared" si="33"/>
        <v>6</v>
      </c>
      <c r="V128" s="2">
        <f t="shared" si="34"/>
        <v>1</v>
      </c>
      <c r="W128" s="2">
        <f t="shared" si="35"/>
        <v>1</v>
      </c>
      <c r="X128" s="6" t="b">
        <f t="shared" si="36"/>
        <v>1</v>
      </c>
      <c r="Y128" s="6">
        <f>IF(OR(U128=6,U128=7),0,IF(NOT(X128),0,IF(T128&lt;=$T$1,HLOOKUP(U128,Ouderschapsverlof!$S$55:$W$57,3,FALSE),0)))</f>
        <v>0</v>
      </c>
      <c r="Z128" s="6">
        <f>IF(OR(U128=6,U128=7),0,IF(NOT(X128),IF(T128&lt;=$T$1,HLOOKUP(U128,Ouderschapsverlof!$S$55:$W$57,3,FALSE),0),0))</f>
        <v>0</v>
      </c>
      <c r="AB128" s="2">
        <f t="shared" si="49"/>
        <v>126</v>
      </c>
      <c r="AC128">
        <f t="shared" si="37"/>
        <v>6</v>
      </c>
      <c r="AD128" s="2">
        <f t="shared" si="38"/>
        <v>1</v>
      </c>
      <c r="AE128" s="2">
        <f t="shared" si="39"/>
        <v>1</v>
      </c>
      <c r="AF128" s="6" t="b">
        <f t="shared" si="40"/>
        <v>1</v>
      </c>
      <c r="AG128" s="6">
        <f>IF(OR(AC128=6,AC128=7),0,IF(NOT(AF128),0,IF(AB128&lt;=$AB$1,HLOOKUP(AC128,Ouderschapsverlof!$S$67:$W$69,3,FALSE),0)))</f>
        <v>0</v>
      </c>
      <c r="AH128" s="6">
        <f>IF(OR(AC128=6,AC128=7),0,IF(NOT(AF128),IF(AB128&lt;=$AB$1,HLOOKUP(AC128,Ouderschapsverlof!$S$67:$W$69,3,FALSE),0),0))</f>
        <v>0</v>
      </c>
      <c r="AK128" t="str">
        <f t="shared" si="41"/>
        <v>1900-5-0</v>
      </c>
      <c r="AL128" t="str">
        <f t="shared" si="42"/>
        <v>1900-5-0</v>
      </c>
      <c r="AM128" t="str">
        <f t="shared" si="43"/>
        <v>1900-5-0</v>
      </c>
      <c r="AN128" t="str">
        <f t="shared" si="44"/>
        <v>1900-5-0</v>
      </c>
    </row>
    <row r="129" spans="1:40" x14ac:dyDescent="0.3">
      <c r="A129" s="2">
        <f t="shared" si="45"/>
        <v>127</v>
      </c>
      <c r="B129">
        <f t="shared" si="46"/>
        <v>7</v>
      </c>
      <c r="C129" s="2">
        <f t="shared" si="25"/>
        <v>1</v>
      </c>
      <c r="D129" s="2">
        <f t="shared" si="26"/>
        <v>1</v>
      </c>
      <c r="E129" s="6" t="b">
        <f t="shared" si="27"/>
        <v>1</v>
      </c>
      <c r="F129" s="6">
        <f>IF(OR(B129=6,B129=7),0,IF(NOT(E129),0,IF(A129&lt;=$A$1,HLOOKUP(B129,Ouderschapsverlof!$S$28:$W$30,3,FALSE),0)))</f>
        <v>0</v>
      </c>
      <c r="G129" s="6">
        <f>IF(OR(B129=6,B129=7),0,IF(NOT(E129),IF(A129&lt;=$A$1,HLOOKUP(B129,Ouderschapsverlof!$S$28:$W$30,3,FALSE),0),0))</f>
        <v>0</v>
      </c>
      <c r="H129" s="7">
        <f t="shared" si="28"/>
        <v>0</v>
      </c>
      <c r="L129" s="2">
        <f t="shared" si="47"/>
        <v>127</v>
      </c>
      <c r="M129">
        <f t="shared" si="29"/>
        <v>7</v>
      </c>
      <c r="N129" s="2">
        <f t="shared" si="30"/>
        <v>1</v>
      </c>
      <c r="O129" s="2">
        <f t="shared" si="31"/>
        <v>1</v>
      </c>
      <c r="P129" s="6" t="b">
        <f t="shared" si="32"/>
        <v>1</v>
      </c>
      <c r="Q129" s="6">
        <f>IF(OR(M129=6,M129=7),0,IF(NOT(P129),0,IF(L129&lt;=$L$1,HLOOKUP(M129,Ouderschapsverlof!$S$40:$W$42,3,FALSE),0)))</f>
        <v>0</v>
      </c>
      <c r="R129" s="6">
        <f>IF(OR(M129=6,M129=7),0,IF(NOT(P129),IF(L129&lt;=$L$1,HLOOKUP(M129,Ouderschapsverlof!$S$40:$W$42,3,FALSE),0),0))</f>
        <v>0</v>
      </c>
      <c r="T129" s="2">
        <f t="shared" si="48"/>
        <v>127</v>
      </c>
      <c r="U129">
        <f t="shared" si="33"/>
        <v>7</v>
      </c>
      <c r="V129" s="2">
        <f t="shared" si="34"/>
        <v>1</v>
      </c>
      <c r="W129" s="2">
        <f t="shared" si="35"/>
        <v>1</v>
      </c>
      <c r="X129" s="6" t="b">
        <f t="shared" si="36"/>
        <v>1</v>
      </c>
      <c r="Y129" s="6">
        <f>IF(OR(U129=6,U129=7),0,IF(NOT(X129),0,IF(T129&lt;=$T$1,HLOOKUP(U129,Ouderschapsverlof!$S$55:$W$57,3,FALSE),0)))</f>
        <v>0</v>
      </c>
      <c r="Z129" s="6">
        <f>IF(OR(U129=6,U129=7),0,IF(NOT(X129),IF(T129&lt;=$T$1,HLOOKUP(U129,Ouderschapsverlof!$S$55:$W$57,3,FALSE),0),0))</f>
        <v>0</v>
      </c>
      <c r="AB129" s="2">
        <f t="shared" si="49"/>
        <v>127</v>
      </c>
      <c r="AC129">
        <f t="shared" si="37"/>
        <v>7</v>
      </c>
      <c r="AD129" s="2">
        <f t="shared" si="38"/>
        <v>1</v>
      </c>
      <c r="AE129" s="2">
        <f t="shared" si="39"/>
        <v>1</v>
      </c>
      <c r="AF129" s="6" t="b">
        <f t="shared" si="40"/>
        <v>1</v>
      </c>
      <c r="AG129" s="6">
        <f>IF(OR(AC129=6,AC129=7),0,IF(NOT(AF129),0,IF(AB129&lt;=$AB$1,HLOOKUP(AC129,Ouderschapsverlof!$S$67:$W$69,3,FALSE),0)))</f>
        <v>0</v>
      </c>
      <c r="AH129" s="6">
        <f>IF(OR(AC129=6,AC129=7),0,IF(NOT(AF129),IF(AB129&lt;=$AB$1,HLOOKUP(AC129,Ouderschapsverlof!$S$67:$W$69,3,FALSE),0),0))</f>
        <v>0</v>
      </c>
      <c r="AK129" t="str">
        <f t="shared" si="41"/>
        <v>1900-5-0</v>
      </c>
      <c r="AL129" t="str">
        <f t="shared" si="42"/>
        <v>1900-5-0</v>
      </c>
      <c r="AM129" t="str">
        <f t="shared" si="43"/>
        <v>1900-5-0</v>
      </c>
      <c r="AN129" t="str">
        <f t="shared" si="44"/>
        <v>1900-5-0</v>
      </c>
    </row>
    <row r="130" spans="1:40" x14ac:dyDescent="0.3">
      <c r="A130" s="2">
        <f t="shared" si="45"/>
        <v>128</v>
      </c>
      <c r="B130">
        <f t="shared" si="46"/>
        <v>1</v>
      </c>
      <c r="C130" s="2">
        <f t="shared" si="25"/>
        <v>1</v>
      </c>
      <c r="D130" s="2">
        <f t="shared" si="26"/>
        <v>1</v>
      </c>
      <c r="E130" s="6" t="b">
        <f t="shared" si="27"/>
        <v>1</v>
      </c>
      <c r="F130" s="6">
        <f>IF(OR(B130=6,B130=7),0,IF(NOT(E130),0,IF(A130&lt;=$A$1,HLOOKUP(B130,Ouderschapsverlof!$S$28:$W$30,3,FALSE),0)))</f>
        <v>0</v>
      </c>
      <c r="G130" s="6">
        <f>IF(OR(B130=6,B130=7),0,IF(NOT(E130),IF(A130&lt;=$A$1,HLOOKUP(B130,Ouderschapsverlof!$S$28:$W$30,3,FALSE),0),0))</f>
        <v>0</v>
      </c>
      <c r="H130" s="7">
        <f t="shared" si="28"/>
        <v>0</v>
      </c>
      <c r="L130" s="2">
        <f t="shared" si="47"/>
        <v>128</v>
      </c>
      <c r="M130">
        <f t="shared" si="29"/>
        <v>1</v>
      </c>
      <c r="N130" s="2">
        <f t="shared" si="30"/>
        <v>1</v>
      </c>
      <c r="O130" s="2">
        <f t="shared" si="31"/>
        <v>1</v>
      </c>
      <c r="P130" s="6" t="b">
        <f t="shared" si="32"/>
        <v>1</v>
      </c>
      <c r="Q130" s="6">
        <f>IF(OR(M130=6,M130=7),0,IF(NOT(P130),0,IF(L130&lt;=$L$1,HLOOKUP(M130,Ouderschapsverlof!$S$40:$W$42,3,FALSE),0)))</f>
        <v>0</v>
      </c>
      <c r="R130" s="6">
        <f>IF(OR(M130=6,M130=7),0,IF(NOT(P130),IF(L130&lt;=$L$1,HLOOKUP(M130,Ouderschapsverlof!$S$40:$W$42,3,FALSE),0),0))</f>
        <v>0</v>
      </c>
      <c r="T130" s="2">
        <f t="shared" si="48"/>
        <v>128</v>
      </c>
      <c r="U130">
        <f t="shared" si="33"/>
        <v>1</v>
      </c>
      <c r="V130" s="2">
        <f t="shared" si="34"/>
        <v>1</v>
      </c>
      <c r="W130" s="2">
        <f t="shared" si="35"/>
        <v>1</v>
      </c>
      <c r="X130" s="6" t="b">
        <f t="shared" si="36"/>
        <v>1</v>
      </c>
      <c r="Y130" s="6">
        <f>IF(OR(U130=6,U130=7),0,IF(NOT(X130),0,IF(T130&lt;=$T$1,HLOOKUP(U130,Ouderschapsverlof!$S$55:$W$57,3,FALSE),0)))</f>
        <v>0</v>
      </c>
      <c r="Z130" s="6">
        <f>IF(OR(U130=6,U130=7),0,IF(NOT(X130),IF(T130&lt;=$T$1,HLOOKUP(U130,Ouderschapsverlof!$S$55:$W$57,3,FALSE),0),0))</f>
        <v>0</v>
      </c>
      <c r="AB130" s="2">
        <f t="shared" si="49"/>
        <v>128</v>
      </c>
      <c r="AC130">
        <f t="shared" si="37"/>
        <v>1</v>
      </c>
      <c r="AD130" s="2">
        <f t="shared" si="38"/>
        <v>1</v>
      </c>
      <c r="AE130" s="2">
        <f t="shared" si="39"/>
        <v>1</v>
      </c>
      <c r="AF130" s="6" t="b">
        <f t="shared" si="40"/>
        <v>1</v>
      </c>
      <c r="AG130" s="6">
        <f>IF(OR(AC130=6,AC130=7),0,IF(NOT(AF130),0,IF(AB130&lt;=$AB$1,HLOOKUP(AC130,Ouderschapsverlof!$S$67:$W$69,3,FALSE),0)))</f>
        <v>0</v>
      </c>
      <c r="AH130" s="6">
        <f>IF(OR(AC130=6,AC130=7),0,IF(NOT(AF130),IF(AB130&lt;=$AB$1,HLOOKUP(AC130,Ouderschapsverlof!$S$67:$W$69,3,FALSE),0),0))</f>
        <v>0</v>
      </c>
      <c r="AK130" t="str">
        <f t="shared" si="41"/>
        <v>1900-5-0</v>
      </c>
      <c r="AL130" t="str">
        <f t="shared" si="42"/>
        <v>1900-5-0</v>
      </c>
      <c r="AM130" t="str">
        <f t="shared" si="43"/>
        <v>1900-5-0</v>
      </c>
      <c r="AN130" t="str">
        <f t="shared" si="44"/>
        <v>1900-5-0</v>
      </c>
    </row>
    <row r="131" spans="1:40" x14ac:dyDescent="0.3">
      <c r="A131" s="2">
        <f t="shared" si="45"/>
        <v>129</v>
      </c>
      <c r="B131">
        <f t="shared" si="46"/>
        <v>2</v>
      </c>
      <c r="C131" s="2">
        <f t="shared" ref="C131:C194" si="50">VLOOKUP(A131,$I$1:$I$61,1)</f>
        <v>1</v>
      </c>
      <c r="D131" s="2">
        <f t="shared" ref="D131:D194" si="51">VLOOKUP(A131,$I$1:$J$61,2)</f>
        <v>1</v>
      </c>
      <c r="E131" s="6" t="b">
        <f t="shared" ref="E131:E194" si="52">IF(AND(A131&gt;=C131,A131&lt;=D131),FALSE,TRUE)</f>
        <v>1</v>
      </c>
      <c r="F131" s="6">
        <f>IF(OR(B131=6,B131=7),0,IF(NOT(E131),0,IF(A131&lt;=$A$1,HLOOKUP(B131,Ouderschapsverlof!$S$28:$W$30,3,FALSE),0)))</f>
        <v>0</v>
      </c>
      <c r="G131" s="6">
        <f>IF(OR(B131=6,B131=7),0,IF(NOT(E131),IF(A131&lt;=$A$1,HLOOKUP(B131,Ouderschapsverlof!$S$28:$W$30,3,FALSE),0),0))</f>
        <v>0</v>
      </c>
      <c r="H131" s="7">
        <f t="shared" ref="H131:H194" si="53">IF(ISNUMBER(I131),IF(J131&lt;J130,1,0),0)</f>
        <v>0</v>
      </c>
      <c r="L131" s="2">
        <f t="shared" si="47"/>
        <v>129</v>
      </c>
      <c r="M131">
        <f t="shared" ref="M131:M194" si="54">WEEKDAY(L131,2)</f>
        <v>2</v>
      </c>
      <c r="N131" s="2">
        <f t="shared" ref="N131:N194" si="55">VLOOKUP(L131,$I$1:$I$61,1)</f>
        <v>1</v>
      </c>
      <c r="O131" s="2">
        <f t="shared" ref="O131:O194" si="56">VLOOKUP(L131,$I$1:$J$61,2)</f>
        <v>1</v>
      </c>
      <c r="P131" s="6" t="b">
        <f t="shared" ref="P131:P194" si="57">IF(AND(L131&gt;=N131,L131&lt;=O131),FALSE,TRUE)</f>
        <v>1</v>
      </c>
      <c r="Q131" s="6">
        <f>IF(OR(M131=6,M131=7),0,IF(NOT(P131),0,IF(L131&lt;=$L$1,HLOOKUP(M131,Ouderschapsverlof!$S$40:$W$42,3,FALSE),0)))</f>
        <v>0</v>
      </c>
      <c r="R131" s="6">
        <f>IF(OR(M131=6,M131=7),0,IF(NOT(P131),IF(L131&lt;=$L$1,HLOOKUP(M131,Ouderschapsverlof!$S$40:$W$42,3,FALSE),0),0))</f>
        <v>0</v>
      </c>
      <c r="T131" s="2">
        <f t="shared" si="48"/>
        <v>129</v>
      </c>
      <c r="U131">
        <f t="shared" ref="U131:U194" si="58">WEEKDAY(T131,2)</f>
        <v>2</v>
      </c>
      <c r="V131" s="2">
        <f t="shared" ref="V131:V194" si="59">VLOOKUP(T131,$I$1:$I$61,1)</f>
        <v>1</v>
      </c>
      <c r="W131" s="2">
        <f t="shared" ref="W131:W194" si="60">VLOOKUP(T131,$I$1:$J$61,2)</f>
        <v>1</v>
      </c>
      <c r="X131" s="6" t="b">
        <f t="shared" ref="X131:X194" si="61">IF(AND(T131&gt;=V131,T131&lt;=W131),FALSE,TRUE)</f>
        <v>1</v>
      </c>
      <c r="Y131" s="6">
        <f>IF(OR(U131=6,U131=7),0,IF(NOT(X131),0,IF(T131&lt;=$T$1,HLOOKUP(U131,Ouderschapsverlof!$S$55:$W$57,3,FALSE),0)))</f>
        <v>0</v>
      </c>
      <c r="Z131" s="6">
        <f>IF(OR(U131=6,U131=7),0,IF(NOT(X131),IF(T131&lt;=$T$1,HLOOKUP(U131,Ouderschapsverlof!$S$55:$W$57,3,FALSE),0),0))</f>
        <v>0</v>
      </c>
      <c r="AB131" s="2">
        <f t="shared" si="49"/>
        <v>129</v>
      </c>
      <c r="AC131">
        <f t="shared" ref="AC131:AC194" si="62">WEEKDAY(AB131,2)</f>
        <v>2</v>
      </c>
      <c r="AD131" s="2">
        <f t="shared" ref="AD131:AD194" si="63">VLOOKUP(AB131,$I$1:$I$61,1)</f>
        <v>1</v>
      </c>
      <c r="AE131" s="2">
        <f t="shared" ref="AE131:AE194" si="64">VLOOKUP(AB131,$I$1:$J$61,2)</f>
        <v>1</v>
      </c>
      <c r="AF131" s="6" t="b">
        <f t="shared" ref="AF131:AF194" si="65">IF(AND(AB131&gt;=AD131,AB131&lt;=AE131),FALSE,TRUE)</f>
        <v>1</v>
      </c>
      <c r="AG131" s="6">
        <f>IF(OR(AC131=6,AC131=7),0,IF(NOT(AF131),0,IF(AB131&lt;=$AB$1,HLOOKUP(AC131,Ouderschapsverlof!$S$67:$W$69,3,FALSE),0)))</f>
        <v>0</v>
      </c>
      <c r="AH131" s="6">
        <f>IF(OR(AC131=6,AC131=7),0,IF(NOT(AF131),IF(AB131&lt;=$AB$1,HLOOKUP(AC131,Ouderschapsverlof!$S$67:$W$69,3,FALSE),0),0))</f>
        <v>0</v>
      </c>
      <c r="AK131" t="str">
        <f t="shared" ref="AK131:AK194" si="66">YEAR($A131)&amp;"-"&amp;MONTH($A131)&amp;"-"&amp;$F131</f>
        <v>1900-5-0</v>
      </c>
      <c r="AL131" t="str">
        <f t="shared" ref="AL131:AL194" si="67">YEAR($L131)&amp;"-"&amp;MONTH($L131)&amp;"-"&amp;$Q131</f>
        <v>1900-5-0</v>
      </c>
      <c r="AM131" t="str">
        <f t="shared" ref="AM131:AM194" si="68">YEAR($T131)&amp;"-"&amp;MONTH($T131)&amp;"-"&amp;$Y131</f>
        <v>1900-5-0</v>
      </c>
      <c r="AN131" t="str">
        <f t="shared" ref="AN131:AN194" si="69">YEAR($AB131)&amp;"-"&amp;MONTH($AB131)&amp;"-"&amp;$AG131</f>
        <v>1900-5-0</v>
      </c>
    </row>
    <row r="132" spans="1:40" x14ac:dyDescent="0.3">
      <c r="A132" s="2">
        <f t="shared" ref="A132:A195" si="70">A131+1</f>
        <v>130</v>
      </c>
      <c r="B132">
        <f t="shared" ref="B132:B195" si="71">WEEKDAY(A132,2)</f>
        <v>3</v>
      </c>
      <c r="C132" s="2">
        <f t="shared" si="50"/>
        <v>1</v>
      </c>
      <c r="D132" s="2">
        <f t="shared" si="51"/>
        <v>1</v>
      </c>
      <c r="E132" s="6" t="b">
        <f t="shared" si="52"/>
        <v>1</v>
      </c>
      <c r="F132" s="6">
        <f>IF(OR(B132=6,B132=7),0,IF(NOT(E132),0,IF(A132&lt;=$A$1,HLOOKUP(B132,Ouderschapsverlof!$S$28:$W$30,3,FALSE),0)))</f>
        <v>0</v>
      </c>
      <c r="G132" s="6">
        <f>IF(OR(B132=6,B132=7),0,IF(NOT(E132),IF(A132&lt;=$A$1,HLOOKUP(B132,Ouderschapsverlof!$S$28:$W$30,3,FALSE),0),0))</f>
        <v>0</v>
      </c>
      <c r="H132" s="7">
        <f t="shared" si="53"/>
        <v>0</v>
      </c>
      <c r="L132" s="2">
        <f t="shared" ref="L132:L195" si="72">L131+1</f>
        <v>130</v>
      </c>
      <c r="M132">
        <f t="shared" si="54"/>
        <v>3</v>
      </c>
      <c r="N132" s="2">
        <f t="shared" si="55"/>
        <v>1</v>
      </c>
      <c r="O132" s="2">
        <f t="shared" si="56"/>
        <v>1</v>
      </c>
      <c r="P132" s="6" t="b">
        <f t="shared" si="57"/>
        <v>1</v>
      </c>
      <c r="Q132" s="6">
        <f>IF(OR(M132=6,M132=7),0,IF(NOT(P132),0,IF(L132&lt;=$L$1,HLOOKUP(M132,Ouderschapsverlof!$S$40:$W$42,3,FALSE),0)))</f>
        <v>0</v>
      </c>
      <c r="R132" s="6">
        <f>IF(OR(M132=6,M132=7),0,IF(NOT(P132),IF(L132&lt;=$L$1,HLOOKUP(M132,Ouderschapsverlof!$S$40:$W$42,3,FALSE),0),0))</f>
        <v>0</v>
      </c>
      <c r="T132" s="2">
        <f t="shared" ref="T132:T195" si="73">+T131+1</f>
        <v>130</v>
      </c>
      <c r="U132">
        <f t="shared" si="58"/>
        <v>3</v>
      </c>
      <c r="V132" s="2">
        <f t="shared" si="59"/>
        <v>1</v>
      </c>
      <c r="W132" s="2">
        <f t="shared" si="60"/>
        <v>1</v>
      </c>
      <c r="X132" s="6" t="b">
        <f t="shared" si="61"/>
        <v>1</v>
      </c>
      <c r="Y132" s="6">
        <f>IF(OR(U132=6,U132=7),0,IF(NOT(X132),0,IF(T132&lt;=$T$1,HLOOKUP(U132,Ouderschapsverlof!$S$55:$W$57,3,FALSE),0)))</f>
        <v>0</v>
      </c>
      <c r="Z132" s="6">
        <f>IF(OR(U132=6,U132=7),0,IF(NOT(X132),IF(T132&lt;=$T$1,HLOOKUP(U132,Ouderschapsverlof!$S$55:$W$57,3,FALSE),0),0))</f>
        <v>0</v>
      </c>
      <c r="AB132" s="2">
        <f t="shared" ref="AB132:AB195" si="74">+AB131+1</f>
        <v>130</v>
      </c>
      <c r="AC132">
        <f t="shared" si="62"/>
        <v>3</v>
      </c>
      <c r="AD132" s="2">
        <f t="shared" si="63"/>
        <v>1</v>
      </c>
      <c r="AE132" s="2">
        <f t="shared" si="64"/>
        <v>1</v>
      </c>
      <c r="AF132" s="6" t="b">
        <f t="shared" si="65"/>
        <v>1</v>
      </c>
      <c r="AG132" s="6">
        <f>IF(OR(AC132=6,AC132=7),0,IF(NOT(AF132),0,IF(AB132&lt;=$AB$1,HLOOKUP(AC132,Ouderschapsverlof!$S$67:$W$69,3,FALSE),0)))</f>
        <v>0</v>
      </c>
      <c r="AH132" s="6">
        <f>IF(OR(AC132=6,AC132=7),0,IF(NOT(AF132),IF(AB132&lt;=$AB$1,HLOOKUP(AC132,Ouderschapsverlof!$S$67:$W$69,3,FALSE),0),0))</f>
        <v>0</v>
      </c>
      <c r="AK132" t="str">
        <f t="shared" si="66"/>
        <v>1900-5-0</v>
      </c>
      <c r="AL132" t="str">
        <f t="shared" si="67"/>
        <v>1900-5-0</v>
      </c>
      <c r="AM132" t="str">
        <f t="shared" si="68"/>
        <v>1900-5-0</v>
      </c>
      <c r="AN132" t="str">
        <f t="shared" si="69"/>
        <v>1900-5-0</v>
      </c>
    </row>
    <row r="133" spans="1:40" x14ac:dyDescent="0.3">
      <c r="A133" s="2">
        <f t="shared" si="70"/>
        <v>131</v>
      </c>
      <c r="B133">
        <f t="shared" si="71"/>
        <v>4</v>
      </c>
      <c r="C133" s="2">
        <f t="shared" si="50"/>
        <v>1</v>
      </c>
      <c r="D133" s="2">
        <f t="shared" si="51"/>
        <v>1</v>
      </c>
      <c r="E133" s="6" t="b">
        <f t="shared" si="52"/>
        <v>1</v>
      </c>
      <c r="F133" s="6">
        <f>IF(OR(B133=6,B133=7),0,IF(NOT(E133),0,IF(A133&lt;=$A$1,HLOOKUP(B133,Ouderschapsverlof!$S$28:$W$30,3,FALSE),0)))</f>
        <v>0</v>
      </c>
      <c r="G133" s="6">
        <f>IF(OR(B133=6,B133=7),0,IF(NOT(E133),IF(A133&lt;=$A$1,HLOOKUP(B133,Ouderschapsverlof!$S$28:$W$30,3,FALSE),0),0))</f>
        <v>0</v>
      </c>
      <c r="H133" s="7">
        <f t="shared" si="53"/>
        <v>0</v>
      </c>
      <c r="L133" s="2">
        <f t="shared" si="72"/>
        <v>131</v>
      </c>
      <c r="M133">
        <f t="shared" si="54"/>
        <v>4</v>
      </c>
      <c r="N133" s="2">
        <f t="shared" si="55"/>
        <v>1</v>
      </c>
      <c r="O133" s="2">
        <f t="shared" si="56"/>
        <v>1</v>
      </c>
      <c r="P133" s="6" t="b">
        <f t="shared" si="57"/>
        <v>1</v>
      </c>
      <c r="Q133" s="6">
        <f>IF(OR(M133=6,M133=7),0,IF(NOT(P133),0,IF(L133&lt;=$L$1,HLOOKUP(M133,Ouderschapsverlof!$S$40:$W$42,3,FALSE),0)))</f>
        <v>0</v>
      </c>
      <c r="R133" s="6">
        <f>IF(OR(M133=6,M133=7),0,IF(NOT(P133),IF(L133&lt;=$L$1,HLOOKUP(M133,Ouderschapsverlof!$S$40:$W$42,3,FALSE),0),0))</f>
        <v>0</v>
      </c>
      <c r="T133" s="2">
        <f t="shared" si="73"/>
        <v>131</v>
      </c>
      <c r="U133">
        <f t="shared" si="58"/>
        <v>4</v>
      </c>
      <c r="V133" s="2">
        <f t="shared" si="59"/>
        <v>1</v>
      </c>
      <c r="W133" s="2">
        <f t="shared" si="60"/>
        <v>1</v>
      </c>
      <c r="X133" s="6" t="b">
        <f t="shared" si="61"/>
        <v>1</v>
      </c>
      <c r="Y133" s="6">
        <f>IF(OR(U133=6,U133=7),0,IF(NOT(X133),0,IF(T133&lt;=$T$1,HLOOKUP(U133,Ouderschapsverlof!$S$55:$W$57,3,FALSE),0)))</f>
        <v>0</v>
      </c>
      <c r="Z133" s="6">
        <f>IF(OR(U133=6,U133=7),0,IF(NOT(X133),IF(T133&lt;=$T$1,HLOOKUP(U133,Ouderschapsverlof!$S$55:$W$57,3,FALSE),0),0))</f>
        <v>0</v>
      </c>
      <c r="AB133" s="2">
        <f t="shared" si="74"/>
        <v>131</v>
      </c>
      <c r="AC133">
        <f t="shared" si="62"/>
        <v>4</v>
      </c>
      <c r="AD133" s="2">
        <f t="shared" si="63"/>
        <v>1</v>
      </c>
      <c r="AE133" s="2">
        <f t="shared" si="64"/>
        <v>1</v>
      </c>
      <c r="AF133" s="6" t="b">
        <f t="shared" si="65"/>
        <v>1</v>
      </c>
      <c r="AG133" s="6">
        <f>IF(OR(AC133=6,AC133=7),0,IF(NOT(AF133),0,IF(AB133&lt;=$AB$1,HLOOKUP(AC133,Ouderschapsverlof!$S$67:$W$69,3,FALSE),0)))</f>
        <v>0</v>
      </c>
      <c r="AH133" s="6">
        <f>IF(OR(AC133=6,AC133=7),0,IF(NOT(AF133),IF(AB133&lt;=$AB$1,HLOOKUP(AC133,Ouderschapsverlof!$S$67:$W$69,3,FALSE),0),0))</f>
        <v>0</v>
      </c>
      <c r="AK133" t="str">
        <f t="shared" si="66"/>
        <v>1900-5-0</v>
      </c>
      <c r="AL133" t="str">
        <f t="shared" si="67"/>
        <v>1900-5-0</v>
      </c>
      <c r="AM133" t="str">
        <f t="shared" si="68"/>
        <v>1900-5-0</v>
      </c>
      <c r="AN133" t="str">
        <f t="shared" si="69"/>
        <v>1900-5-0</v>
      </c>
    </row>
    <row r="134" spans="1:40" x14ac:dyDescent="0.3">
      <c r="A134" s="2">
        <f t="shared" si="70"/>
        <v>132</v>
      </c>
      <c r="B134">
        <f t="shared" si="71"/>
        <v>5</v>
      </c>
      <c r="C134" s="2">
        <f t="shared" si="50"/>
        <v>1</v>
      </c>
      <c r="D134" s="2">
        <f t="shared" si="51"/>
        <v>1</v>
      </c>
      <c r="E134" s="6" t="b">
        <f t="shared" si="52"/>
        <v>1</v>
      </c>
      <c r="F134" s="6">
        <f>IF(OR(B134=6,B134=7),0,IF(NOT(E134),0,IF(A134&lt;=$A$1,HLOOKUP(B134,Ouderschapsverlof!$S$28:$W$30,3,FALSE),0)))</f>
        <v>0</v>
      </c>
      <c r="G134" s="6">
        <f>IF(OR(B134=6,B134=7),0,IF(NOT(E134),IF(A134&lt;=$A$1,HLOOKUP(B134,Ouderschapsverlof!$S$28:$W$30,3,FALSE),0),0))</f>
        <v>0</v>
      </c>
      <c r="H134" s="7">
        <f t="shared" si="53"/>
        <v>0</v>
      </c>
      <c r="L134" s="2">
        <f t="shared" si="72"/>
        <v>132</v>
      </c>
      <c r="M134">
        <f t="shared" si="54"/>
        <v>5</v>
      </c>
      <c r="N134" s="2">
        <f t="shared" si="55"/>
        <v>1</v>
      </c>
      <c r="O134" s="2">
        <f t="shared" si="56"/>
        <v>1</v>
      </c>
      <c r="P134" s="6" t="b">
        <f t="shared" si="57"/>
        <v>1</v>
      </c>
      <c r="Q134" s="6">
        <f>IF(OR(M134=6,M134=7),0,IF(NOT(P134),0,IF(L134&lt;=$L$1,HLOOKUP(M134,Ouderschapsverlof!$S$40:$W$42,3,FALSE),0)))</f>
        <v>0</v>
      </c>
      <c r="R134" s="6">
        <f>IF(OR(M134=6,M134=7),0,IF(NOT(P134),IF(L134&lt;=$L$1,HLOOKUP(M134,Ouderschapsverlof!$S$40:$W$42,3,FALSE),0),0))</f>
        <v>0</v>
      </c>
      <c r="T134" s="2">
        <f t="shared" si="73"/>
        <v>132</v>
      </c>
      <c r="U134">
        <f t="shared" si="58"/>
        <v>5</v>
      </c>
      <c r="V134" s="2">
        <f t="shared" si="59"/>
        <v>1</v>
      </c>
      <c r="W134" s="2">
        <f t="shared" si="60"/>
        <v>1</v>
      </c>
      <c r="X134" s="6" t="b">
        <f t="shared" si="61"/>
        <v>1</v>
      </c>
      <c r="Y134" s="6">
        <f>IF(OR(U134=6,U134=7),0,IF(NOT(X134),0,IF(T134&lt;=$T$1,HLOOKUP(U134,Ouderschapsverlof!$S$55:$W$57,3,FALSE),0)))</f>
        <v>0</v>
      </c>
      <c r="Z134" s="6">
        <f>IF(OR(U134=6,U134=7),0,IF(NOT(X134),IF(T134&lt;=$T$1,HLOOKUP(U134,Ouderschapsverlof!$S$55:$W$57,3,FALSE),0),0))</f>
        <v>0</v>
      </c>
      <c r="AB134" s="2">
        <f t="shared" si="74"/>
        <v>132</v>
      </c>
      <c r="AC134">
        <f t="shared" si="62"/>
        <v>5</v>
      </c>
      <c r="AD134" s="2">
        <f t="shared" si="63"/>
        <v>1</v>
      </c>
      <c r="AE134" s="2">
        <f t="shared" si="64"/>
        <v>1</v>
      </c>
      <c r="AF134" s="6" t="b">
        <f t="shared" si="65"/>
        <v>1</v>
      </c>
      <c r="AG134" s="6">
        <f>IF(OR(AC134=6,AC134=7),0,IF(NOT(AF134),0,IF(AB134&lt;=$AB$1,HLOOKUP(AC134,Ouderschapsverlof!$S$67:$W$69,3,FALSE),0)))</f>
        <v>0</v>
      </c>
      <c r="AH134" s="6">
        <f>IF(OR(AC134=6,AC134=7),0,IF(NOT(AF134),IF(AB134&lt;=$AB$1,HLOOKUP(AC134,Ouderschapsverlof!$S$67:$W$69,3,FALSE),0),0))</f>
        <v>0</v>
      </c>
      <c r="AK134" t="str">
        <f t="shared" si="66"/>
        <v>1900-5-0</v>
      </c>
      <c r="AL134" t="str">
        <f t="shared" si="67"/>
        <v>1900-5-0</v>
      </c>
      <c r="AM134" t="str">
        <f t="shared" si="68"/>
        <v>1900-5-0</v>
      </c>
      <c r="AN134" t="str">
        <f t="shared" si="69"/>
        <v>1900-5-0</v>
      </c>
    </row>
    <row r="135" spans="1:40" x14ac:dyDescent="0.3">
      <c r="A135" s="2">
        <f t="shared" si="70"/>
        <v>133</v>
      </c>
      <c r="B135">
        <f t="shared" si="71"/>
        <v>6</v>
      </c>
      <c r="C135" s="2">
        <f t="shared" si="50"/>
        <v>1</v>
      </c>
      <c r="D135" s="2">
        <f t="shared" si="51"/>
        <v>1</v>
      </c>
      <c r="E135" s="6" t="b">
        <f t="shared" si="52"/>
        <v>1</v>
      </c>
      <c r="F135" s="6">
        <f>IF(OR(B135=6,B135=7),0,IF(NOT(E135),0,IF(A135&lt;=$A$1,HLOOKUP(B135,Ouderschapsverlof!$S$28:$W$30,3,FALSE),0)))</f>
        <v>0</v>
      </c>
      <c r="G135" s="6">
        <f>IF(OR(B135=6,B135=7),0,IF(NOT(E135),IF(A135&lt;=$A$1,HLOOKUP(B135,Ouderschapsverlof!$S$28:$W$30,3,FALSE),0),0))</f>
        <v>0</v>
      </c>
      <c r="H135" s="7">
        <f t="shared" si="53"/>
        <v>0</v>
      </c>
      <c r="L135" s="2">
        <f t="shared" si="72"/>
        <v>133</v>
      </c>
      <c r="M135">
        <f t="shared" si="54"/>
        <v>6</v>
      </c>
      <c r="N135" s="2">
        <f t="shared" si="55"/>
        <v>1</v>
      </c>
      <c r="O135" s="2">
        <f t="shared" si="56"/>
        <v>1</v>
      </c>
      <c r="P135" s="6" t="b">
        <f t="shared" si="57"/>
        <v>1</v>
      </c>
      <c r="Q135" s="6">
        <f>IF(OR(M135=6,M135=7),0,IF(NOT(P135),0,IF(L135&lt;=$L$1,HLOOKUP(M135,Ouderschapsverlof!$S$40:$W$42,3,FALSE),0)))</f>
        <v>0</v>
      </c>
      <c r="R135" s="6">
        <f>IF(OR(M135=6,M135=7),0,IF(NOT(P135),IF(L135&lt;=$L$1,HLOOKUP(M135,Ouderschapsverlof!$S$40:$W$42,3,FALSE),0),0))</f>
        <v>0</v>
      </c>
      <c r="T135" s="2">
        <f t="shared" si="73"/>
        <v>133</v>
      </c>
      <c r="U135">
        <f t="shared" si="58"/>
        <v>6</v>
      </c>
      <c r="V135" s="2">
        <f t="shared" si="59"/>
        <v>1</v>
      </c>
      <c r="W135" s="2">
        <f t="shared" si="60"/>
        <v>1</v>
      </c>
      <c r="X135" s="6" t="b">
        <f t="shared" si="61"/>
        <v>1</v>
      </c>
      <c r="Y135" s="6">
        <f>IF(OR(U135=6,U135=7),0,IF(NOT(X135),0,IF(T135&lt;=$T$1,HLOOKUP(U135,Ouderschapsverlof!$S$55:$W$57,3,FALSE),0)))</f>
        <v>0</v>
      </c>
      <c r="Z135" s="6">
        <f>IF(OR(U135=6,U135=7),0,IF(NOT(X135),IF(T135&lt;=$T$1,HLOOKUP(U135,Ouderschapsverlof!$S$55:$W$57,3,FALSE),0),0))</f>
        <v>0</v>
      </c>
      <c r="AB135" s="2">
        <f t="shared" si="74"/>
        <v>133</v>
      </c>
      <c r="AC135">
        <f t="shared" si="62"/>
        <v>6</v>
      </c>
      <c r="AD135" s="2">
        <f t="shared" si="63"/>
        <v>1</v>
      </c>
      <c r="AE135" s="2">
        <f t="shared" si="64"/>
        <v>1</v>
      </c>
      <c r="AF135" s="6" t="b">
        <f t="shared" si="65"/>
        <v>1</v>
      </c>
      <c r="AG135" s="6">
        <f>IF(OR(AC135=6,AC135=7),0,IF(NOT(AF135),0,IF(AB135&lt;=$AB$1,HLOOKUP(AC135,Ouderschapsverlof!$S$67:$W$69,3,FALSE),0)))</f>
        <v>0</v>
      </c>
      <c r="AH135" s="6">
        <f>IF(OR(AC135=6,AC135=7),0,IF(NOT(AF135),IF(AB135&lt;=$AB$1,HLOOKUP(AC135,Ouderschapsverlof!$S$67:$W$69,3,FALSE),0),0))</f>
        <v>0</v>
      </c>
      <c r="AK135" t="str">
        <f t="shared" si="66"/>
        <v>1900-5-0</v>
      </c>
      <c r="AL135" t="str">
        <f t="shared" si="67"/>
        <v>1900-5-0</v>
      </c>
      <c r="AM135" t="str">
        <f t="shared" si="68"/>
        <v>1900-5-0</v>
      </c>
      <c r="AN135" t="str">
        <f t="shared" si="69"/>
        <v>1900-5-0</v>
      </c>
    </row>
    <row r="136" spans="1:40" x14ac:dyDescent="0.3">
      <c r="A136" s="2">
        <f t="shared" si="70"/>
        <v>134</v>
      </c>
      <c r="B136">
        <f t="shared" si="71"/>
        <v>7</v>
      </c>
      <c r="C136" s="2">
        <f t="shared" si="50"/>
        <v>1</v>
      </c>
      <c r="D136" s="2">
        <f t="shared" si="51"/>
        <v>1</v>
      </c>
      <c r="E136" s="6" t="b">
        <f t="shared" si="52"/>
        <v>1</v>
      </c>
      <c r="F136" s="6">
        <f>IF(OR(B136=6,B136=7),0,IF(NOT(E136),0,IF(A136&lt;=$A$1,HLOOKUP(B136,Ouderschapsverlof!$S$28:$W$30,3,FALSE),0)))</f>
        <v>0</v>
      </c>
      <c r="G136" s="6">
        <f>IF(OR(B136=6,B136=7),0,IF(NOT(E136),IF(A136&lt;=$A$1,HLOOKUP(B136,Ouderschapsverlof!$S$28:$W$30,3,FALSE),0),0))</f>
        <v>0</v>
      </c>
      <c r="H136" s="7">
        <f t="shared" si="53"/>
        <v>0</v>
      </c>
      <c r="L136" s="2">
        <f t="shared" si="72"/>
        <v>134</v>
      </c>
      <c r="M136">
        <f t="shared" si="54"/>
        <v>7</v>
      </c>
      <c r="N136" s="2">
        <f t="shared" si="55"/>
        <v>1</v>
      </c>
      <c r="O136" s="2">
        <f t="shared" si="56"/>
        <v>1</v>
      </c>
      <c r="P136" s="6" t="b">
        <f t="shared" si="57"/>
        <v>1</v>
      </c>
      <c r="Q136" s="6">
        <f>IF(OR(M136=6,M136=7),0,IF(NOT(P136),0,IF(L136&lt;=$L$1,HLOOKUP(M136,Ouderschapsverlof!$S$40:$W$42,3,FALSE),0)))</f>
        <v>0</v>
      </c>
      <c r="R136" s="6">
        <f>IF(OR(M136=6,M136=7),0,IF(NOT(P136),IF(L136&lt;=$L$1,HLOOKUP(M136,Ouderschapsverlof!$S$40:$W$42,3,FALSE),0),0))</f>
        <v>0</v>
      </c>
      <c r="T136" s="2">
        <f t="shared" si="73"/>
        <v>134</v>
      </c>
      <c r="U136">
        <f t="shared" si="58"/>
        <v>7</v>
      </c>
      <c r="V136" s="2">
        <f t="shared" si="59"/>
        <v>1</v>
      </c>
      <c r="W136" s="2">
        <f t="shared" si="60"/>
        <v>1</v>
      </c>
      <c r="X136" s="6" t="b">
        <f t="shared" si="61"/>
        <v>1</v>
      </c>
      <c r="Y136" s="6">
        <f>IF(OR(U136=6,U136=7),0,IF(NOT(X136),0,IF(T136&lt;=$T$1,HLOOKUP(U136,Ouderschapsverlof!$S$55:$W$57,3,FALSE),0)))</f>
        <v>0</v>
      </c>
      <c r="Z136" s="6">
        <f>IF(OR(U136=6,U136=7),0,IF(NOT(X136),IF(T136&lt;=$T$1,HLOOKUP(U136,Ouderschapsverlof!$S$55:$W$57,3,FALSE),0),0))</f>
        <v>0</v>
      </c>
      <c r="AB136" s="2">
        <f t="shared" si="74"/>
        <v>134</v>
      </c>
      <c r="AC136">
        <f t="shared" si="62"/>
        <v>7</v>
      </c>
      <c r="AD136" s="2">
        <f t="shared" si="63"/>
        <v>1</v>
      </c>
      <c r="AE136" s="2">
        <f t="shared" si="64"/>
        <v>1</v>
      </c>
      <c r="AF136" s="6" t="b">
        <f t="shared" si="65"/>
        <v>1</v>
      </c>
      <c r="AG136" s="6">
        <f>IF(OR(AC136=6,AC136=7),0,IF(NOT(AF136),0,IF(AB136&lt;=$AB$1,HLOOKUP(AC136,Ouderschapsverlof!$S$67:$W$69,3,FALSE),0)))</f>
        <v>0</v>
      </c>
      <c r="AH136" s="6">
        <f>IF(OR(AC136=6,AC136=7),0,IF(NOT(AF136),IF(AB136&lt;=$AB$1,HLOOKUP(AC136,Ouderschapsverlof!$S$67:$W$69,3,FALSE),0),0))</f>
        <v>0</v>
      </c>
      <c r="AK136" t="str">
        <f t="shared" si="66"/>
        <v>1900-5-0</v>
      </c>
      <c r="AL136" t="str">
        <f t="shared" si="67"/>
        <v>1900-5-0</v>
      </c>
      <c r="AM136" t="str">
        <f t="shared" si="68"/>
        <v>1900-5-0</v>
      </c>
      <c r="AN136" t="str">
        <f t="shared" si="69"/>
        <v>1900-5-0</v>
      </c>
    </row>
    <row r="137" spans="1:40" x14ac:dyDescent="0.3">
      <c r="A137" s="2">
        <f t="shared" si="70"/>
        <v>135</v>
      </c>
      <c r="B137">
        <f t="shared" si="71"/>
        <v>1</v>
      </c>
      <c r="C137" s="2">
        <f t="shared" si="50"/>
        <v>1</v>
      </c>
      <c r="D137" s="2">
        <f t="shared" si="51"/>
        <v>1</v>
      </c>
      <c r="E137" s="6" t="b">
        <f t="shared" si="52"/>
        <v>1</v>
      </c>
      <c r="F137" s="6">
        <f>IF(OR(B137=6,B137=7),0,IF(NOT(E137),0,IF(A137&lt;=$A$1,HLOOKUP(B137,Ouderschapsverlof!$S$28:$W$30,3,FALSE),0)))</f>
        <v>0</v>
      </c>
      <c r="G137" s="6">
        <f>IF(OR(B137=6,B137=7),0,IF(NOT(E137),IF(A137&lt;=$A$1,HLOOKUP(B137,Ouderschapsverlof!$S$28:$W$30,3,FALSE),0),0))</f>
        <v>0</v>
      </c>
      <c r="H137" s="7">
        <f t="shared" si="53"/>
        <v>0</v>
      </c>
      <c r="L137" s="2">
        <f t="shared" si="72"/>
        <v>135</v>
      </c>
      <c r="M137">
        <f t="shared" si="54"/>
        <v>1</v>
      </c>
      <c r="N137" s="2">
        <f t="shared" si="55"/>
        <v>1</v>
      </c>
      <c r="O137" s="2">
        <f t="shared" si="56"/>
        <v>1</v>
      </c>
      <c r="P137" s="6" t="b">
        <f t="shared" si="57"/>
        <v>1</v>
      </c>
      <c r="Q137" s="6">
        <f>IF(OR(M137=6,M137=7),0,IF(NOT(P137),0,IF(L137&lt;=$L$1,HLOOKUP(M137,Ouderschapsverlof!$S$40:$W$42,3,FALSE),0)))</f>
        <v>0</v>
      </c>
      <c r="R137" s="6">
        <f>IF(OR(M137=6,M137=7),0,IF(NOT(P137),IF(L137&lt;=$L$1,HLOOKUP(M137,Ouderschapsverlof!$S$40:$W$42,3,FALSE),0),0))</f>
        <v>0</v>
      </c>
      <c r="T137" s="2">
        <f t="shared" si="73"/>
        <v>135</v>
      </c>
      <c r="U137">
        <f t="shared" si="58"/>
        <v>1</v>
      </c>
      <c r="V137" s="2">
        <f t="shared" si="59"/>
        <v>1</v>
      </c>
      <c r="W137" s="2">
        <f t="shared" si="60"/>
        <v>1</v>
      </c>
      <c r="X137" s="6" t="b">
        <f t="shared" si="61"/>
        <v>1</v>
      </c>
      <c r="Y137" s="6">
        <f>IF(OR(U137=6,U137=7),0,IF(NOT(X137),0,IF(T137&lt;=$T$1,HLOOKUP(U137,Ouderschapsverlof!$S$55:$W$57,3,FALSE),0)))</f>
        <v>0</v>
      </c>
      <c r="Z137" s="6">
        <f>IF(OR(U137=6,U137=7),0,IF(NOT(X137),IF(T137&lt;=$T$1,HLOOKUP(U137,Ouderschapsverlof!$S$55:$W$57,3,FALSE),0),0))</f>
        <v>0</v>
      </c>
      <c r="AB137" s="2">
        <f t="shared" si="74"/>
        <v>135</v>
      </c>
      <c r="AC137">
        <f t="shared" si="62"/>
        <v>1</v>
      </c>
      <c r="AD137" s="2">
        <f t="shared" si="63"/>
        <v>1</v>
      </c>
      <c r="AE137" s="2">
        <f t="shared" si="64"/>
        <v>1</v>
      </c>
      <c r="AF137" s="6" t="b">
        <f t="shared" si="65"/>
        <v>1</v>
      </c>
      <c r="AG137" s="6">
        <f>IF(OR(AC137=6,AC137=7),0,IF(NOT(AF137),0,IF(AB137&lt;=$AB$1,HLOOKUP(AC137,Ouderschapsverlof!$S$67:$W$69,3,FALSE),0)))</f>
        <v>0</v>
      </c>
      <c r="AH137" s="6">
        <f>IF(OR(AC137=6,AC137=7),0,IF(NOT(AF137),IF(AB137&lt;=$AB$1,HLOOKUP(AC137,Ouderschapsverlof!$S$67:$W$69,3,FALSE),0),0))</f>
        <v>0</v>
      </c>
      <c r="AK137" t="str">
        <f t="shared" si="66"/>
        <v>1900-5-0</v>
      </c>
      <c r="AL137" t="str">
        <f t="shared" si="67"/>
        <v>1900-5-0</v>
      </c>
      <c r="AM137" t="str">
        <f t="shared" si="68"/>
        <v>1900-5-0</v>
      </c>
      <c r="AN137" t="str">
        <f t="shared" si="69"/>
        <v>1900-5-0</v>
      </c>
    </row>
    <row r="138" spans="1:40" x14ac:dyDescent="0.3">
      <c r="A138" s="2">
        <f t="shared" si="70"/>
        <v>136</v>
      </c>
      <c r="B138">
        <f t="shared" si="71"/>
        <v>2</v>
      </c>
      <c r="C138" s="2">
        <f t="shared" si="50"/>
        <v>1</v>
      </c>
      <c r="D138" s="2">
        <f t="shared" si="51"/>
        <v>1</v>
      </c>
      <c r="E138" s="6" t="b">
        <f t="shared" si="52"/>
        <v>1</v>
      </c>
      <c r="F138" s="6">
        <f>IF(OR(B138=6,B138=7),0,IF(NOT(E138),0,IF(A138&lt;=$A$1,HLOOKUP(B138,Ouderschapsverlof!$S$28:$W$30,3,FALSE),0)))</f>
        <v>0</v>
      </c>
      <c r="G138" s="6">
        <f>IF(OR(B138=6,B138=7),0,IF(NOT(E138),IF(A138&lt;=$A$1,HLOOKUP(B138,Ouderschapsverlof!$S$28:$W$30,3,FALSE),0),0))</f>
        <v>0</v>
      </c>
      <c r="H138" s="7">
        <f t="shared" si="53"/>
        <v>0</v>
      </c>
      <c r="L138" s="2">
        <f t="shared" si="72"/>
        <v>136</v>
      </c>
      <c r="M138">
        <f t="shared" si="54"/>
        <v>2</v>
      </c>
      <c r="N138" s="2">
        <f t="shared" si="55"/>
        <v>1</v>
      </c>
      <c r="O138" s="2">
        <f t="shared" si="56"/>
        <v>1</v>
      </c>
      <c r="P138" s="6" t="b">
        <f t="shared" si="57"/>
        <v>1</v>
      </c>
      <c r="Q138" s="6">
        <f>IF(OR(M138=6,M138=7),0,IF(NOT(P138),0,IF(L138&lt;=$L$1,HLOOKUP(M138,Ouderschapsverlof!$S$40:$W$42,3,FALSE),0)))</f>
        <v>0</v>
      </c>
      <c r="R138" s="6">
        <f>IF(OR(M138=6,M138=7),0,IF(NOT(P138),IF(L138&lt;=$L$1,HLOOKUP(M138,Ouderschapsverlof!$S$40:$W$42,3,FALSE),0),0))</f>
        <v>0</v>
      </c>
      <c r="T138" s="2">
        <f t="shared" si="73"/>
        <v>136</v>
      </c>
      <c r="U138">
        <f t="shared" si="58"/>
        <v>2</v>
      </c>
      <c r="V138" s="2">
        <f t="shared" si="59"/>
        <v>1</v>
      </c>
      <c r="W138" s="2">
        <f t="shared" si="60"/>
        <v>1</v>
      </c>
      <c r="X138" s="6" t="b">
        <f t="shared" si="61"/>
        <v>1</v>
      </c>
      <c r="Y138" s="6">
        <f>IF(OR(U138=6,U138=7),0,IF(NOT(X138),0,IF(T138&lt;=$T$1,HLOOKUP(U138,Ouderschapsverlof!$S$55:$W$57,3,FALSE),0)))</f>
        <v>0</v>
      </c>
      <c r="Z138" s="6">
        <f>IF(OR(U138=6,U138=7),0,IF(NOT(X138),IF(T138&lt;=$T$1,HLOOKUP(U138,Ouderschapsverlof!$S$55:$W$57,3,FALSE),0),0))</f>
        <v>0</v>
      </c>
      <c r="AB138" s="2">
        <f t="shared" si="74"/>
        <v>136</v>
      </c>
      <c r="AC138">
        <f t="shared" si="62"/>
        <v>2</v>
      </c>
      <c r="AD138" s="2">
        <f t="shared" si="63"/>
        <v>1</v>
      </c>
      <c r="AE138" s="2">
        <f t="shared" si="64"/>
        <v>1</v>
      </c>
      <c r="AF138" s="6" t="b">
        <f t="shared" si="65"/>
        <v>1</v>
      </c>
      <c r="AG138" s="6">
        <f>IF(OR(AC138=6,AC138=7),0,IF(NOT(AF138),0,IF(AB138&lt;=$AB$1,HLOOKUP(AC138,Ouderschapsverlof!$S$67:$W$69,3,FALSE),0)))</f>
        <v>0</v>
      </c>
      <c r="AH138" s="6">
        <f>IF(OR(AC138=6,AC138=7),0,IF(NOT(AF138),IF(AB138&lt;=$AB$1,HLOOKUP(AC138,Ouderschapsverlof!$S$67:$W$69,3,FALSE),0),0))</f>
        <v>0</v>
      </c>
      <c r="AK138" t="str">
        <f t="shared" si="66"/>
        <v>1900-5-0</v>
      </c>
      <c r="AL138" t="str">
        <f t="shared" si="67"/>
        <v>1900-5-0</v>
      </c>
      <c r="AM138" t="str">
        <f t="shared" si="68"/>
        <v>1900-5-0</v>
      </c>
      <c r="AN138" t="str">
        <f t="shared" si="69"/>
        <v>1900-5-0</v>
      </c>
    </row>
    <row r="139" spans="1:40" x14ac:dyDescent="0.3">
      <c r="A139" s="2">
        <f t="shared" si="70"/>
        <v>137</v>
      </c>
      <c r="B139">
        <f t="shared" si="71"/>
        <v>3</v>
      </c>
      <c r="C139" s="2">
        <f t="shared" si="50"/>
        <v>1</v>
      </c>
      <c r="D139" s="2">
        <f t="shared" si="51"/>
        <v>1</v>
      </c>
      <c r="E139" s="6" t="b">
        <f t="shared" si="52"/>
        <v>1</v>
      </c>
      <c r="F139" s="6">
        <f>IF(OR(B139=6,B139=7),0,IF(NOT(E139),0,IF(A139&lt;=$A$1,HLOOKUP(B139,Ouderschapsverlof!$S$28:$W$30,3,FALSE),0)))</f>
        <v>0</v>
      </c>
      <c r="G139" s="6">
        <f>IF(OR(B139=6,B139=7),0,IF(NOT(E139),IF(A139&lt;=$A$1,HLOOKUP(B139,Ouderschapsverlof!$S$28:$W$30,3,FALSE),0),0))</f>
        <v>0</v>
      </c>
      <c r="H139" s="7">
        <f t="shared" si="53"/>
        <v>0</v>
      </c>
      <c r="L139" s="2">
        <f t="shared" si="72"/>
        <v>137</v>
      </c>
      <c r="M139">
        <f t="shared" si="54"/>
        <v>3</v>
      </c>
      <c r="N139" s="2">
        <f t="shared" si="55"/>
        <v>1</v>
      </c>
      <c r="O139" s="2">
        <f t="shared" si="56"/>
        <v>1</v>
      </c>
      <c r="P139" s="6" t="b">
        <f t="shared" si="57"/>
        <v>1</v>
      </c>
      <c r="Q139" s="6">
        <f>IF(OR(M139=6,M139=7),0,IF(NOT(P139),0,IF(L139&lt;=$L$1,HLOOKUP(M139,Ouderschapsverlof!$S$40:$W$42,3,FALSE),0)))</f>
        <v>0</v>
      </c>
      <c r="R139" s="6">
        <f>IF(OR(M139=6,M139=7),0,IF(NOT(P139),IF(L139&lt;=$L$1,HLOOKUP(M139,Ouderschapsverlof!$S$40:$W$42,3,FALSE),0),0))</f>
        <v>0</v>
      </c>
      <c r="T139" s="2">
        <f t="shared" si="73"/>
        <v>137</v>
      </c>
      <c r="U139">
        <f t="shared" si="58"/>
        <v>3</v>
      </c>
      <c r="V139" s="2">
        <f t="shared" si="59"/>
        <v>1</v>
      </c>
      <c r="W139" s="2">
        <f t="shared" si="60"/>
        <v>1</v>
      </c>
      <c r="X139" s="6" t="b">
        <f t="shared" si="61"/>
        <v>1</v>
      </c>
      <c r="Y139" s="6">
        <f>IF(OR(U139=6,U139=7),0,IF(NOT(X139),0,IF(T139&lt;=$T$1,HLOOKUP(U139,Ouderschapsverlof!$S$55:$W$57,3,FALSE),0)))</f>
        <v>0</v>
      </c>
      <c r="Z139" s="6">
        <f>IF(OR(U139=6,U139=7),0,IF(NOT(X139),IF(T139&lt;=$T$1,HLOOKUP(U139,Ouderschapsverlof!$S$55:$W$57,3,FALSE),0),0))</f>
        <v>0</v>
      </c>
      <c r="AB139" s="2">
        <f t="shared" si="74"/>
        <v>137</v>
      </c>
      <c r="AC139">
        <f t="shared" si="62"/>
        <v>3</v>
      </c>
      <c r="AD139" s="2">
        <f t="shared" si="63"/>
        <v>1</v>
      </c>
      <c r="AE139" s="2">
        <f t="shared" si="64"/>
        <v>1</v>
      </c>
      <c r="AF139" s="6" t="b">
        <f t="shared" si="65"/>
        <v>1</v>
      </c>
      <c r="AG139" s="6">
        <f>IF(OR(AC139=6,AC139=7),0,IF(NOT(AF139),0,IF(AB139&lt;=$AB$1,HLOOKUP(AC139,Ouderschapsverlof!$S$67:$W$69,3,FALSE),0)))</f>
        <v>0</v>
      </c>
      <c r="AH139" s="6">
        <f>IF(OR(AC139=6,AC139=7),0,IF(NOT(AF139),IF(AB139&lt;=$AB$1,HLOOKUP(AC139,Ouderschapsverlof!$S$67:$W$69,3,FALSE),0),0))</f>
        <v>0</v>
      </c>
      <c r="AK139" t="str">
        <f t="shared" si="66"/>
        <v>1900-5-0</v>
      </c>
      <c r="AL139" t="str">
        <f t="shared" si="67"/>
        <v>1900-5-0</v>
      </c>
      <c r="AM139" t="str">
        <f t="shared" si="68"/>
        <v>1900-5-0</v>
      </c>
      <c r="AN139" t="str">
        <f t="shared" si="69"/>
        <v>1900-5-0</v>
      </c>
    </row>
    <row r="140" spans="1:40" x14ac:dyDescent="0.3">
      <c r="A140" s="2">
        <f t="shared" si="70"/>
        <v>138</v>
      </c>
      <c r="B140">
        <f t="shared" si="71"/>
        <v>4</v>
      </c>
      <c r="C140" s="2">
        <f t="shared" si="50"/>
        <v>1</v>
      </c>
      <c r="D140" s="2">
        <f t="shared" si="51"/>
        <v>1</v>
      </c>
      <c r="E140" s="6" t="b">
        <f t="shared" si="52"/>
        <v>1</v>
      </c>
      <c r="F140" s="6">
        <f>IF(OR(B140=6,B140=7),0,IF(NOT(E140),0,IF(A140&lt;=$A$1,HLOOKUP(B140,Ouderschapsverlof!$S$28:$W$30,3,FALSE),0)))</f>
        <v>0</v>
      </c>
      <c r="G140" s="6">
        <f>IF(OR(B140=6,B140=7),0,IF(NOT(E140),IF(A140&lt;=$A$1,HLOOKUP(B140,Ouderschapsverlof!$S$28:$W$30,3,FALSE),0),0))</f>
        <v>0</v>
      </c>
      <c r="H140" s="7">
        <f t="shared" si="53"/>
        <v>0</v>
      </c>
      <c r="L140" s="2">
        <f t="shared" si="72"/>
        <v>138</v>
      </c>
      <c r="M140">
        <f t="shared" si="54"/>
        <v>4</v>
      </c>
      <c r="N140" s="2">
        <f t="shared" si="55"/>
        <v>1</v>
      </c>
      <c r="O140" s="2">
        <f t="shared" si="56"/>
        <v>1</v>
      </c>
      <c r="P140" s="6" t="b">
        <f t="shared" si="57"/>
        <v>1</v>
      </c>
      <c r="Q140" s="6">
        <f>IF(OR(M140=6,M140=7),0,IF(NOT(P140),0,IF(L140&lt;=$L$1,HLOOKUP(M140,Ouderschapsverlof!$S$40:$W$42,3,FALSE),0)))</f>
        <v>0</v>
      </c>
      <c r="R140" s="6">
        <f>IF(OR(M140=6,M140=7),0,IF(NOT(P140),IF(L140&lt;=$L$1,HLOOKUP(M140,Ouderschapsverlof!$S$40:$W$42,3,FALSE),0),0))</f>
        <v>0</v>
      </c>
      <c r="T140" s="2">
        <f t="shared" si="73"/>
        <v>138</v>
      </c>
      <c r="U140">
        <f t="shared" si="58"/>
        <v>4</v>
      </c>
      <c r="V140" s="2">
        <f t="shared" si="59"/>
        <v>1</v>
      </c>
      <c r="W140" s="2">
        <f t="shared" si="60"/>
        <v>1</v>
      </c>
      <c r="X140" s="6" t="b">
        <f t="shared" si="61"/>
        <v>1</v>
      </c>
      <c r="Y140" s="6">
        <f>IF(OR(U140=6,U140=7),0,IF(NOT(X140),0,IF(T140&lt;=$T$1,HLOOKUP(U140,Ouderschapsverlof!$S$55:$W$57,3,FALSE),0)))</f>
        <v>0</v>
      </c>
      <c r="Z140" s="6">
        <f>IF(OR(U140=6,U140=7),0,IF(NOT(X140),IF(T140&lt;=$T$1,HLOOKUP(U140,Ouderschapsverlof!$S$55:$W$57,3,FALSE),0),0))</f>
        <v>0</v>
      </c>
      <c r="AB140" s="2">
        <f t="shared" si="74"/>
        <v>138</v>
      </c>
      <c r="AC140">
        <f t="shared" si="62"/>
        <v>4</v>
      </c>
      <c r="AD140" s="2">
        <f t="shared" si="63"/>
        <v>1</v>
      </c>
      <c r="AE140" s="2">
        <f t="shared" si="64"/>
        <v>1</v>
      </c>
      <c r="AF140" s="6" t="b">
        <f t="shared" si="65"/>
        <v>1</v>
      </c>
      <c r="AG140" s="6">
        <f>IF(OR(AC140=6,AC140=7),0,IF(NOT(AF140),0,IF(AB140&lt;=$AB$1,HLOOKUP(AC140,Ouderschapsverlof!$S$67:$W$69,3,FALSE),0)))</f>
        <v>0</v>
      </c>
      <c r="AH140" s="6">
        <f>IF(OR(AC140=6,AC140=7),0,IF(NOT(AF140),IF(AB140&lt;=$AB$1,HLOOKUP(AC140,Ouderschapsverlof!$S$67:$W$69,3,FALSE),0),0))</f>
        <v>0</v>
      </c>
      <c r="AK140" t="str">
        <f t="shared" si="66"/>
        <v>1900-5-0</v>
      </c>
      <c r="AL140" t="str">
        <f t="shared" si="67"/>
        <v>1900-5-0</v>
      </c>
      <c r="AM140" t="str">
        <f t="shared" si="68"/>
        <v>1900-5-0</v>
      </c>
      <c r="AN140" t="str">
        <f t="shared" si="69"/>
        <v>1900-5-0</v>
      </c>
    </row>
    <row r="141" spans="1:40" x14ac:dyDescent="0.3">
      <c r="A141" s="2">
        <f t="shared" si="70"/>
        <v>139</v>
      </c>
      <c r="B141">
        <f t="shared" si="71"/>
        <v>5</v>
      </c>
      <c r="C141" s="2">
        <f t="shared" si="50"/>
        <v>1</v>
      </c>
      <c r="D141" s="2">
        <f t="shared" si="51"/>
        <v>1</v>
      </c>
      <c r="E141" s="6" t="b">
        <f t="shared" si="52"/>
        <v>1</v>
      </c>
      <c r="F141" s="6">
        <f>IF(OR(B141=6,B141=7),0,IF(NOT(E141),0,IF(A141&lt;=$A$1,HLOOKUP(B141,Ouderschapsverlof!$S$28:$W$30,3,FALSE),0)))</f>
        <v>0</v>
      </c>
      <c r="G141" s="6">
        <f>IF(OR(B141=6,B141=7),0,IF(NOT(E141),IF(A141&lt;=$A$1,HLOOKUP(B141,Ouderschapsverlof!$S$28:$W$30,3,FALSE),0),0))</f>
        <v>0</v>
      </c>
      <c r="H141" s="7">
        <f t="shared" si="53"/>
        <v>0</v>
      </c>
      <c r="L141" s="2">
        <f t="shared" si="72"/>
        <v>139</v>
      </c>
      <c r="M141">
        <f t="shared" si="54"/>
        <v>5</v>
      </c>
      <c r="N141" s="2">
        <f t="shared" si="55"/>
        <v>1</v>
      </c>
      <c r="O141" s="2">
        <f t="shared" si="56"/>
        <v>1</v>
      </c>
      <c r="P141" s="6" t="b">
        <f t="shared" si="57"/>
        <v>1</v>
      </c>
      <c r="Q141" s="6">
        <f>IF(OR(M141=6,M141=7),0,IF(NOT(P141),0,IF(L141&lt;=$L$1,HLOOKUP(M141,Ouderschapsverlof!$S$40:$W$42,3,FALSE),0)))</f>
        <v>0</v>
      </c>
      <c r="R141" s="6">
        <f>IF(OR(M141=6,M141=7),0,IF(NOT(P141),IF(L141&lt;=$L$1,HLOOKUP(M141,Ouderschapsverlof!$S$40:$W$42,3,FALSE),0),0))</f>
        <v>0</v>
      </c>
      <c r="T141" s="2">
        <f t="shared" si="73"/>
        <v>139</v>
      </c>
      <c r="U141">
        <f t="shared" si="58"/>
        <v>5</v>
      </c>
      <c r="V141" s="2">
        <f t="shared" si="59"/>
        <v>1</v>
      </c>
      <c r="W141" s="2">
        <f t="shared" si="60"/>
        <v>1</v>
      </c>
      <c r="X141" s="6" t="b">
        <f t="shared" si="61"/>
        <v>1</v>
      </c>
      <c r="Y141" s="6">
        <f>IF(OR(U141=6,U141=7),0,IF(NOT(X141),0,IF(T141&lt;=$T$1,HLOOKUP(U141,Ouderschapsverlof!$S$55:$W$57,3,FALSE),0)))</f>
        <v>0</v>
      </c>
      <c r="Z141" s="6">
        <f>IF(OR(U141=6,U141=7),0,IF(NOT(X141),IF(T141&lt;=$T$1,HLOOKUP(U141,Ouderschapsverlof!$S$55:$W$57,3,FALSE),0),0))</f>
        <v>0</v>
      </c>
      <c r="AB141" s="2">
        <f t="shared" si="74"/>
        <v>139</v>
      </c>
      <c r="AC141">
        <f t="shared" si="62"/>
        <v>5</v>
      </c>
      <c r="AD141" s="2">
        <f t="shared" si="63"/>
        <v>1</v>
      </c>
      <c r="AE141" s="2">
        <f t="shared" si="64"/>
        <v>1</v>
      </c>
      <c r="AF141" s="6" t="b">
        <f t="shared" si="65"/>
        <v>1</v>
      </c>
      <c r="AG141" s="6">
        <f>IF(OR(AC141=6,AC141=7),0,IF(NOT(AF141),0,IF(AB141&lt;=$AB$1,HLOOKUP(AC141,Ouderschapsverlof!$S$67:$W$69,3,FALSE),0)))</f>
        <v>0</v>
      </c>
      <c r="AH141" s="6">
        <f>IF(OR(AC141=6,AC141=7),0,IF(NOT(AF141),IF(AB141&lt;=$AB$1,HLOOKUP(AC141,Ouderschapsverlof!$S$67:$W$69,3,FALSE),0),0))</f>
        <v>0</v>
      </c>
      <c r="AK141" t="str">
        <f t="shared" si="66"/>
        <v>1900-5-0</v>
      </c>
      <c r="AL141" t="str">
        <f t="shared" si="67"/>
        <v>1900-5-0</v>
      </c>
      <c r="AM141" t="str">
        <f t="shared" si="68"/>
        <v>1900-5-0</v>
      </c>
      <c r="AN141" t="str">
        <f t="shared" si="69"/>
        <v>1900-5-0</v>
      </c>
    </row>
    <row r="142" spans="1:40" x14ac:dyDescent="0.3">
      <c r="A142" s="2">
        <f t="shared" si="70"/>
        <v>140</v>
      </c>
      <c r="B142">
        <f t="shared" si="71"/>
        <v>6</v>
      </c>
      <c r="C142" s="2">
        <f t="shared" si="50"/>
        <v>1</v>
      </c>
      <c r="D142" s="2">
        <f t="shared" si="51"/>
        <v>1</v>
      </c>
      <c r="E142" s="6" t="b">
        <f t="shared" si="52"/>
        <v>1</v>
      </c>
      <c r="F142" s="6">
        <f>IF(OR(B142=6,B142=7),0,IF(NOT(E142),0,IF(A142&lt;=$A$1,HLOOKUP(B142,Ouderschapsverlof!$S$28:$W$30,3,FALSE),0)))</f>
        <v>0</v>
      </c>
      <c r="G142" s="6">
        <f>IF(OR(B142=6,B142=7),0,IF(NOT(E142),IF(A142&lt;=$A$1,HLOOKUP(B142,Ouderschapsverlof!$S$28:$W$30,3,FALSE),0),0))</f>
        <v>0</v>
      </c>
      <c r="H142" s="7">
        <f t="shared" si="53"/>
        <v>0</v>
      </c>
      <c r="L142" s="2">
        <f t="shared" si="72"/>
        <v>140</v>
      </c>
      <c r="M142">
        <f t="shared" si="54"/>
        <v>6</v>
      </c>
      <c r="N142" s="2">
        <f t="shared" si="55"/>
        <v>1</v>
      </c>
      <c r="O142" s="2">
        <f t="shared" si="56"/>
        <v>1</v>
      </c>
      <c r="P142" s="6" t="b">
        <f t="shared" si="57"/>
        <v>1</v>
      </c>
      <c r="Q142" s="6">
        <f>IF(OR(M142=6,M142=7),0,IF(NOT(P142),0,IF(L142&lt;=$L$1,HLOOKUP(M142,Ouderschapsverlof!$S$40:$W$42,3,FALSE),0)))</f>
        <v>0</v>
      </c>
      <c r="R142" s="6">
        <f>IF(OR(M142=6,M142=7),0,IF(NOT(P142),IF(L142&lt;=$L$1,HLOOKUP(M142,Ouderschapsverlof!$S$40:$W$42,3,FALSE),0),0))</f>
        <v>0</v>
      </c>
      <c r="T142" s="2">
        <f t="shared" si="73"/>
        <v>140</v>
      </c>
      <c r="U142">
        <f t="shared" si="58"/>
        <v>6</v>
      </c>
      <c r="V142" s="2">
        <f t="shared" si="59"/>
        <v>1</v>
      </c>
      <c r="W142" s="2">
        <f t="shared" si="60"/>
        <v>1</v>
      </c>
      <c r="X142" s="6" t="b">
        <f t="shared" si="61"/>
        <v>1</v>
      </c>
      <c r="Y142" s="6">
        <f>IF(OR(U142=6,U142=7),0,IF(NOT(X142),0,IF(T142&lt;=$T$1,HLOOKUP(U142,Ouderschapsverlof!$S$55:$W$57,3,FALSE),0)))</f>
        <v>0</v>
      </c>
      <c r="Z142" s="6">
        <f>IF(OR(U142=6,U142=7),0,IF(NOT(X142),IF(T142&lt;=$T$1,HLOOKUP(U142,Ouderschapsverlof!$S$55:$W$57,3,FALSE),0),0))</f>
        <v>0</v>
      </c>
      <c r="AB142" s="2">
        <f t="shared" si="74"/>
        <v>140</v>
      </c>
      <c r="AC142">
        <f t="shared" si="62"/>
        <v>6</v>
      </c>
      <c r="AD142" s="2">
        <f t="shared" si="63"/>
        <v>1</v>
      </c>
      <c r="AE142" s="2">
        <f t="shared" si="64"/>
        <v>1</v>
      </c>
      <c r="AF142" s="6" t="b">
        <f t="shared" si="65"/>
        <v>1</v>
      </c>
      <c r="AG142" s="6">
        <f>IF(OR(AC142=6,AC142=7),0,IF(NOT(AF142),0,IF(AB142&lt;=$AB$1,HLOOKUP(AC142,Ouderschapsverlof!$S$67:$W$69,3,FALSE),0)))</f>
        <v>0</v>
      </c>
      <c r="AH142" s="6">
        <f>IF(OR(AC142=6,AC142=7),0,IF(NOT(AF142),IF(AB142&lt;=$AB$1,HLOOKUP(AC142,Ouderschapsverlof!$S$67:$W$69,3,FALSE),0),0))</f>
        <v>0</v>
      </c>
      <c r="AK142" t="str">
        <f t="shared" si="66"/>
        <v>1900-5-0</v>
      </c>
      <c r="AL142" t="str">
        <f t="shared" si="67"/>
        <v>1900-5-0</v>
      </c>
      <c r="AM142" t="str">
        <f t="shared" si="68"/>
        <v>1900-5-0</v>
      </c>
      <c r="AN142" t="str">
        <f t="shared" si="69"/>
        <v>1900-5-0</v>
      </c>
    </row>
    <row r="143" spans="1:40" x14ac:dyDescent="0.3">
      <c r="A143" s="2">
        <f t="shared" si="70"/>
        <v>141</v>
      </c>
      <c r="B143">
        <f t="shared" si="71"/>
        <v>7</v>
      </c>
      <c r="C143" s="2">
        <f t="shared" si="50"/>
        <v>1</v>
      </c>
      <c r="D143" s="2">
        <f t="shared" si="51"/>
        <v>1</v>
      </c>
      <c r="E143" s="6" t="b">
        <f t="shared" si="52"/>
        <v>1</v>
      </c>
      <c r="F143" s="6">
        <f>IF(OR(B143=6,B143=7),0,IF(NOT(E143),0,IF(A143&lt;=$A$1,HLOOKUP(B143,Ouderschapsverlof!$S$28:$W$30,3,FALSE),0)))</f>
        <v>0</v>
      </c>
      <c r="G143" s="6">
        <f>IF(OR(B143=6,B143=7),0,IF(NOT(E143),IF(A143&lt;=$A$1,HLOOKUP(B143,Ouderschapsverlof!$S$28:$W$30,3,FALSE),0),0))</f>
        <v>0</v>
      </c>
      <c r="H143" s="7">
        <f t="shared" si="53"/>
        <v>0</v>
      </c>
      <c r="L143" s="2">
        <f t="shared" si="72"/>
        <v>141</v>
      </c>
      <c r="M143">
        <f t="shared" si="54"/>
        <v>7</v>
      </c>
      <c r="N143" s="2">
        <f t="shared" si="55"/>
        <v>1</v>
      </c>
      <c r="O143" s="2">
        <f t="shared" si="56"/>
        <v>1</v>
      </c>
      <c r="P143" s="6" t="b">
        <f t="shared" si="57"/>
        <v>1</v>
      </c>
      <c r="Q143" s="6">
        <f>IF(OR(M143=6,M143=7),0,IF(NOT(P143),0,IF(L143&lt;=$L$1,HLOOKUP(M143,Ouderschapsverlof!$S$40:$W$42,3,FALSE),0)))</f>
        <v>0</v>
      </c>
      <c r="R143" s="6">
        <f>IF(OR(M143=6,M143=7),0,IF(NOT(P143),IF(L143&lt;=$L$1,HLOOKUP(M143,Ouderschapsverlof!$S$40:$W$42,3,FALSE),0),0))</f>
        <v>0</v>
      </c>
      <c r="T143" s="2">
        <f t="shared" si="73"/>
        <v>141</v>
      </c>
      <c r="U143">
        <f t="shared" si="58"/>
        <v>7</v>
      </c>
      <c r="V143" s="2">
        <f t="shared" si="59"/>
        <v>1</v>
      </c>
      <c r="W143" s="2">
        <f t="shared" si="60"/>
        <v>1</v>
      </c>
      <c r="X143" s="6" t="b">
        <f t="shared" si="61"/>
        <v>1</v>
      </c>
      <c r="Y143" s="6">
        <f>IF(OR(U143=6,U143=7),0,IF(NOT(X143),0,IF(T143&lt;=$T$1,HLOOKUP(U143,Ouderschapsverlof!$S$55:$W$57,3,FALSE),0)))</f>
        <v>0</v>
      </c>
      <c r="Z143" s="6">
        <f>IF(OR(U143=6,U143=7),0,IF(NOT(X143),IF(T143&lt;=$T$1,HLOOKUP(U143,Ouderschapsverlof!$S$55:$W$57,3,FALSE),0),0))</f>
        <v>0</v>
      </c>
      <c r="AB143" s="2">
        <f t="shared" si="74"/>
        <v>141</v>
      </c>
      <c r="AC143">
        <f t="shared" si="62"/>
        <v>7</v>
      </c>
      <c r="AD143" s="2">
        <f t="shared" si="63"/>
        <v>1</v>
      </c>
      <c r="AE143" s="2">
        <f t="shared" si="64"/>
        <v>1</v>
      </c>
      <c r="AF143" s="6" t="b">
        <f t="shared" si="65"/>
        <v>1</v>
      </c>
      <c r="AG143" s="6">
        <f>IF(OR(AC143=6,AC143=7),0,IF(NOT(AF143),0,IF(AB143&lt;=$AB$1,HLOOKUP(AC143,Ouderschapsverlof!$S$67:$W$69,3,FALSE),0)))</f>
        <v>0</v>
      </c>
      <c r="AH143" s="6">
        <f>IF(OR(AC143=6,AC143=7),0,IF(NOT(AF143),IF(AB143&lt;=$AB$1,HLOOKUP(AC143,Ouderschapsverlof!$S$67:$W$69,3,FALSE),0),0))</f>
        <v>0</v>
      </c>
      <c r="AK143" t="str">
        <f t="shared" si="66"/>
        <v>1900-5-0</v>
      </c>
      <c r="AL143" t="str">
        <f t="shared" si="67"/>
        <v>1900-5-0</v>
      </c>
      <c r="AM143" t="str">
        <f t="shared" si="68"/>
        <v>1900-5-0</v>
      </c>
      <c r="AN143" t="str">
        <f t="shared" si="69"/>
        <v>1900-5-0</v>
      </c>
    </row>
    <row r="144" spans="1:40" x14ac:dyDescent="0.3">
      <c r="A144" s="2">
        <f t="shared" si="70"/>
        <v>142</v>
      </c>
      <c r="B144">
        <f t="shared" si="71"/>
        <v>1</v>
      </c>
      <c r="C144" s="2">
        <f t="shared" si="50"/>
        <v>1</v>
      </c>
      <c r="D144" s="2">
        <f t="shared" si="51"/>
        <v>1</v>
      </c>
      <c r="E144" s="6" t="b">
        <f t="shared" si="52"/>
        <v>1</v>
      </c>
      <c r="F144" s="6">
        <f>IF(OR(B144=6,B144=7),0,IF(NOT(E144),0,IF(A144&lt;=$A$1,HLOOKUP(B144,Ouderschapsverlof!$S$28:$W$30,3,FALSE),0)))</f>
        <v>0</v>
      </c>
      <c r="G144" s="6">
        <f>IF(OR(B144=6,B144=7),0,IF(NOT(E144),IF(A144&lt;=$A$1,HLOOKUP(B144,Ouderschapsverlof!$S$28:$W$30,3,FALSE),0),0))</f>
        <v>0</v>
      </c>
      <c r="H144" s="7">
        <f t="shared" si="53"/>
        <v>0</v>
      </c>
      <c r="L144" s="2">
        <f t="shared" si="72"/>
        <v>142</v>
      </c>
      <c r="M144">
        <f t="shared" si="54"/>
        <v>1</v>
      </c>
      <c r="N144" s="2">
        <f t="shared" si="55"/>
        <v>1</v>
      </c>
      <c r="O144" s="2">
        <f t="shared" si="56"/>
        <v>1</v>
      </c>
      <c r="P144" s="6" t="b">
        <f t="shared" si="57"/>
        <v>1</v>
      </c>
      <c r="Q144" s="6">
        <f>IF(OR(M144=6,M144=7),0,IF(NOT(P144),0,IF(L144&lt;=$L$1,HLOOKUP(M144,Ouderschapsverlof!$S$40:$W$42,3,FALSE),0)))</f>
        <v>0</v>
      </c>
      <c r="R144" s="6">
        <f>IF(OR(M144=6,M144=7),0,IF(NOT(P144),IF(L144&lt;=$L$1,HLOOKUP(M144,Ouderschapsverlof!$S$40:$W$42,3,FALSE),0),0))</f>
        <v>0</v>
      </c>
      <c r="T144" s="2">
        <f t="shared" si="73"/>
        <v>142</v>
      </c>
      <c r="U144">
        <f t="shared" si="58"/>
        <v>1</v>
      </c>
      <c r="V144" s="2">
        <f t="shared" si="59"/>
        <v>1</v>
      </c>
      <c r="W144" s="2">
        <f t="shared" si="60"/>
        <v>1</v>
      </c>
      <c r="X144" s="6" t="b">
        <f t="shared" si="61"/>
        <v>1</v>
      </c>
      <c r="Y144" s="6">
        <f>IF(OR(U144=6,U144=7),0,IF(NOT(X144),0,IF(T144&lt;=$T$1,HLOOKUP(U144,Ouderschapsverlof!$S$55:$W$57,3,FALSE),0)))</f>
        <v>0</v>
      </c>
      <c r="Z144" s="6">
        <f>IF(OR(U144=6,U144=7),0,IF(NOT(X144),IF(T144&lt;=$T$1,HLOOKUP(U144,Ouderschapsverlof!$S$55:$W$57,3,FALSE),0),0))</f>
        <v>0</v>
      </c>
      <c r="AB144" s="2">
        <f t="shared" si="74"/>
        <v>142</v>
      </c>
      <c r="AC144">
        <f t="shared" si="62"/>
        <v>1</v>
      </c>
      <c r="AD144" s="2">
        <f t="shared" si="63"/>
        <v>1</v>
      </c>
      <c r="AE144" s="2">
        <f t="shared" si="64"/>
        <v>1</v>
      </c>
      <c r="AF144" s="6" t="b">
        <f t="shared" si="65"/>
        <v>1</v>
      </c>
      <c r="AG144" s="6">
        <f>IF(OR(AC144=6,AC144=7),0,IF(NOT(AF144),0,IF(AB144&lt;=$AB$1,HLOOKUP(AC144,Ouderschapsverlof!$S$67:$W$69,3,FALSE),0)))</f>
        <v>0</v>
      </c>
      <c r="AH144" s="6">
        <f>IF(OR(AC144=6,AC144=7),0,IF(NOT(AF144),IF(AB144&lt;=$AB$1,HLOOKUP(AC144,Ouderschapsverlof!$S$67:$W$69,3,FALSE),0),0))</f>
        <v>0</v>
      </c>
      <c r="AK144" t="str">
        <f t="shared" si="66"/>
        <v>1900-5-0</v>
      </c>
      <c r="AL144" t="str">
        <f t="shared" si="67"/>
        <v>1900-5-0</v>
      </c>
      <c r="AM144" t="str">
        <f t="shared" si="68"/>
        <v>1900-5-0</v>
      </c>
      <c r="AN144" t="str">
        <f t="shared" si="69"/>
        <v>1900-5-0</v>
      </c>
    </row>
    <row r="145" spans="1:40" x14ac:dyDescent="0.3">
      <c r="A145" s="2">
        <f t="shared" si="70"/>
        <v>143</v>
      </c>
      <c r="B145">
        <f t="shared" si="71"/>
        <v>2</v>
      </c>
      <c r="C145" s="2">
        <f t="shared" si="50"/>
        <v>1</v>
      </c>
      <c r="D145" s="2">
        <f t="shared" si="51"/>
        <v>1</v>
      </c>
      <c r="E145" s="6" t="b">
        <f t="shared" si="52"/>
        <v>1</v>
      </c>
      <c r="F145" s="6">
        <f>IF(OR(B145=6,B145=7),0,IF(NOT(E145),0,IF(A145&lt;=$A$1,HLOOKUP(B145,Ouderschapsverlof!$S$28:$W$30,3,FALSE),0)))</f>
        <v>0</v>
      </c>
      <c r="G145" s="6">
        <f>IF(OR(B145=6,B145=7),0,IF(NOT(E145),IF(A145&lt;=$A$1,HLOOKUP(B145,Ouderschapsverlof!$S$28:$W$30,3,FALSE),0),0))</f>
        <v>0</v>
      </c>
      <c r="H145" s="7">
        <f t="shared" si="53"/>
        <v>0</v>
      </c>
      <c r="L145" s="2">
        <f t="shared" si="72"/>
        <v>143</v>
      </c>
      <c r="M145">
        <f t="shared" si="54"/>
        <v>2</v>
      </c>
      <c r="N145" s="2">
        <f t="shared" si="55"/>
        <v>1</v>
      </c>
      <c r="O145" s="2">
        <f t="shared" si="56"/>
        <v>1</v>
      </c>
      <c r="P145" s="6" t="b">
        <f t="shared" si="57"/>
        <v>1</v>
      </c>
      <c r="Q145" s="6">
        <f>IF(OR(M145=6,M145=7),0,IF(NOT(P145),0,IF(L145&lt;=$L$1,HLOOKUP(M145,Ouderschapsverlof!$S$40:$W$42,3,FALSE),0)))</f>
        <v>0</v>
      </c>
      <c r="R145" s="6">
        <f>IF(OR(M145=6,M145=7),0,IF(NOT(P145),IF(L145&lt;=$L$1,HLOOKUP(M145,Ouderschapsverlof!$S$40:$W$42,3,FALSE),0),0))</f>
        <v>0</v>
      </c>
      <c r="T145" s="2">
        <f t="shared" si="73"/>
        <v>143</v>
      </c>
      <c r="U145">
        <f t="shared" si="58"/>
        <v>2</v>
      </c>
      <c r="V145" s="2">
        <f t="shared" si="59"/>
        <v>1</v>
      </c>
      <c r="W145" s="2">
        <f t="shared" si="60"/>
        <v>1</v>
      </c>
      <c r="X145" s="6" t="b">
        <f t="shared" si="61"/>
        <v>1</v>
      </c>
      <c r="Y145" s="6">
        <f>IF(OR(U145=6,U145=7),0,IF(NOT(X145),0,IF(T145&lt;=$T$1,HLOOKUP(U145,Ouderschapsverlof!$S$55:$W$57,3,FALSE),0)))</f>
        <v>0</v>
      </c>
      <c r="Z145" s="6">
        <f>IF(OR(U145=6,U145=7),0,IF(NOT(X145),IF(T145&lt;=$T$1,HLOOKUP(U145,Ouderschapsverlof!$S$55:$W$57,3,FALSE),0),0))</f>
        <v>0</v>
      </c>
      <c r="AB145" s="2">
        <f t="shared" si="74"/>
        <v>143</v>
      </c>
      <c r="AC145">
        <f t="shared" si="62"/>
        <v>2</v>
      </c>
      <c r="AD145" s="2">
        <f t="shared" si="63"/>
        <v>1</v>
      </c>
      <c r="AE145" s="2">
        <f t="shared" si="64"/>
        <v>1</v>
      </c>
      <c r="AF145" s="6" t="b">
        <f t="shared" si="65"/>
        <v>1</v>
      </c>
      <c r="AG145" s="6">
        <f>IF(OR(AC145=6,AC145=7),0,IF(NOT(AF145),0,IF(AB145&lt;=$AB$1,HLOOKUP(AC145,Ouderschapsverlof!$S$67:$W$69,3,FALSE),0)))</f>
        <v>0</v>
      </c>
      <c r="AH145" s="6">
        <f>IF(OR(AC145=6,AC145=7),0,IF(NOT(AF145),IF(AB145&lt;=$AB$1,HLOOKUP(AC145,Ouderschapsverlof!$S$67:$W$69,3,FALSE),0),0))</f>
        <v>0</v>
      </c>
      <c r="AK145" t="str">
        <f t="shared" si="66"/>
        <v>1900-5-0</v>
      </c>
      <c r="AL145" t="str">
        <f t="shared" si="67"/>
        <v>1900-5-0</v>
      </c>
      <c r="AM145" t="str">
        <f t="shared" si="68"/>
        <v>1900-5-0</v>
      </c>
      <c r="AN145" t="str">
        <f t="shared" si="69"/>
        <v>1900-5-0</v>
      </c>
    </row>
    <row r="146" spans="1:40" x14ac:dyDescent="0.3">
      <c r="A146" s="2">
        <f t="shared" si="70"/>
        <v>144</v>
      </c>
      <c r="B146">
        <f t="shared" si="71"/>
        <v>3</v>
      </c>
      <c r="C146" s="2">
        <f t="shared" si="50"/>
        <v>1</v>
      </c>
      <c r="D146" s="2">
        <f t="shared" si="51"/>
        <v>1</v>
      </c>
      <c r="E146" s="6" t="b">
        <f t="shared" si="52"/>
        <v>1</v>
      </c>
      <c r="F146" s="6">
        <f>IF(OR(B146=6,B146=7),0,IF(NOT(E146),0,IF(A146&lt;=$A$1,HLOOKUP(B146,Ouderschapsverlof!$S$28:$W$30,3,FALSE),0)))</f>
        <v>0</v>
      </c>
      <c r="G146" s="6">
        <f>IF(OR(B146=6,B146=7),0,IF(NOT(E146),IF(A146&lt;=$A$1,HLOOKUP(B146,Ouderschapsverlof!$S$28:$W$30,3,FALSE),0),0))</f>
        <v>0</v>
      </c>
      <c r="H146" s="7">
        <f t="shared" si="53"/>
        <v>0</v>
      </c>
      <c r="L146" s="2">
        <f t="shared" si="72"/>
        <v>144</v>
      </c>
      <c r="M146">
        <f t="shared" si="54"/>
        <v>3</v>
      </c>
      <c r="N146" s="2">
        <f t="shared" si="55"/>
        <v>1</v>
      </c>
      <c r="O146" s="2">
        <f t="shared" si="56"/>
        <v>1</v>
      </c>
      <c r="P146" s="6" t="b">
        <f t="shared" si="57"/>
        <v>1</v>
      </c>
      <c r="Q146" s="6">
        <f>IF(OR(M146=6,M146=7),0,IF(NOT(P146),0,IF(L146&lt;=$L$1,HLOOKUP(M146,Ouderschapsverlof!$S$40:$W$42,3,FALSE),0)))</f>
        <v>0</v>
      </c>
      <c r="R146" s="6">
        <f>IF(OR(M146=6,M146=7),0,IF(NOT(P146),IF(L146&lt;=$L$1,HLOOKUP(M146,Ouderschapsverlof!$S$40:$W$42,3,FALSE),0),0))</f>
        <v>0</v>
      </c>
      <c r="T146" s="2">
        <f t="shared" si="73"/>
        <v>144</v>
      </c>
      <c r="U146">
        <f t="shared" si="58"/>
        <v>3</v>
      </c>
      <c r="V146" s="2">
        <f t="shared" si="59"/>
        <v>1</v>
      </c>
      <c r="W146" s="2">
        <f t="shared" si="60"/>
        <v>1</v>
      </c>
      <c r="X146" s="6" t="b">
        <f t="shared" si="61"/>
        <v>1</v>
      </c>
      <c r="Y146" s="6">
        <f>IF(OR(U146=6,U146=7),0,IF(NOT(X146),0,IF(T146&lt;=$T$1,HLOOKUP(U146,Ouderschapsverlof!$S$55:$W$57,3,FALSE),0)))</f>
        <v>0</v>
      </c>
      <c r="Z146" s="6">
        <f>IF(OR(U146=6,U146=7),0,IF(NOT(X146),IF(T146&lt;=$T$1,HLOOKUP(U146,Ouderschapsverlof!$S$55:$W$57,3,FALSE),0),0))</f>
        <v>0</v>
      </c>
      <c r="AB146" s="2">
        <f t="shared" si="74"/>
        <v>144</v>
      </c>
      <c r="AC146">
        <f t="shared" si="62"/>
        <v>3</v>
      </c>
      <c r="AD146" s="2">
        <f t="shared" si="63"/>
        <v>1</v>
      </c>
      <c r="AE146" s="2">
        <f t="shared" si="64"/>
        <v>1</v>
      </c>
      <c r="AF146" s="6" t="b">
        <f t="shared" si="65"/>
        <v>1</v>
      </c>
      <c r="AG146" s="6">
        <f>IF(OR(AC146=6,AC146=7),0,IF(NOT(AF146),0,IF(AB146&lt;=$AB$1,HLOOKUP(AC146,Ouderschapsverlof!$S$67:$W$69,3,FALSE),0)))</f>
        <v>0</v>
      </c>
      <c r="AH146" s="6">
        <f>IF(OR(AC146=6,AC146=7),0,IF(NOT(AF146),IF(AB146&lt;=$AB$1,HLOOKUP(AC146,Ouderschapsverlof!$S$67:$W$69,3,FALSE),0),0))</f>
        <v>0</v>
      </c>
      <c r="AK146" t="str">
        <f t="shared" si="66"/>
        <v>1900-5-0</v>
      </c>
      <c r="AL146" t="str">
        <f t="shared" si="67"/>
        <v>1900-5-0</v>
      </c>
      <c r="AM146" t="str">
        <f t="shared" si="68"/>
        <v>1900-5-0</v>
      </c>
      <c r="AN146" t="str">
        <f t="shared" si="69"/>
        <v>1900-5-0</v>
      </c>
    </row>
    <row r="147" spans="1:40" x14ac:dyDescent="0.3">
      <c r="A147" s="2">
        <f t="shared" si="70"/>
        <v>145</v>
      </c>
      <c r="B147">
        <f t="shared" si="71"/>
        <v>4</v>
      </c>
      <c r="C147" s="2">
        <f t="shared" si="50"/>
        <v>1</v>
      </c>
      <c r="D147" s="2">
        <f t="shared" si="51"/>
        <v>1</v>
      </c>
      <c r="E147" s="6" t="b">
        <f t="shared" si="52"/>
        <v>1</v>
      </c>
      <c r="F147" s="6">
        <f>IF(OR(B147=6,B147=7),0,IF(NOT(E147),0,IF(A147&lt;=$A$1,HLOOKUP(B147,Ouderschapsverlof!$S$28:$W$30,3,FALSE),0)))</f>
        <v>0</v>
      </c>
      <c r="G147" s="6">
        <f>IF(OR(B147=6,B147=7),0,IF(NOT(E147),IF(A147&lt;=$A$1,HLOOKUP(B147,Ouderschapsverlof!$S$28:$W$30,3,FALSE),0),0))</f>
        <v>0</v>
      </c>
      <c r="H147" s="7">
        <f t="shared" si="53"/>
        <v>0</v>
      </c>
      <c r="L147" s="2">
        <f t="shared" si="72"/>
        <v>145</v>
      </c>
      <c r="M147">
        <f t="shared" si="54"/>
        <v>4</v>
      </c>
      <c r="N147" s="2">
        <f t="shared" si="55"/>
        <v>1</v>
      </c>
      <c r="O147" s="2">
        <f t="shared" si="56"/>
        <v>1</v>
      </c>
      <c r="P147" s="6" t="b">
        <f t="shared" si="57"/>
        <v>1</v>
      </c>
      <c r="Q147" s="6">
        <f>IF(OR(M147=6,M147=7),0,IF(NOT(P147),0,IF(L147&lt;=$L$1,HLOOKUP(M147,Ouderschapsverlof!$S$40:$W$42,3,FALSE),0)))</f>
        <v>0</v>
      </c>
      <c r="R147" s="6">
        <f>IF(OR(M147=6,M147=7),0,IF(NOT(P147),IF(L147&lt;=$L$1,HLOOKUP(M147,Ouderschapsverlof!$S$40:$W$42,3,FALSE),0),0))</f>
        <v>0</v>
      </c>
      <c r="T147" s="2">
        <f t="shared" si="73"/>
        <v>145</v>
      </c>
      <c r="U147">
        <f t="shared" si="58"/>
        <v>4</v>
      </c>
      <c r="V147" s="2">
        <f t="shared" si="59"/>
        <v>1</v>
      </c>
      <c r="W147" s="2">
        <f t="shared" si="60"/>
        <v>1</v>
      </c>
      <c r="X147" s="6" t="b">
        <f t="shared" si="61"/>
        <v>1</v>
      </c>
      <c r="Y147" s="6">
        <f>IF(OR(U147=6,U147=7),0,IF(NOT(X147),0,IF(T147&lt;=$T$1,HLOOKUP(U147,Ouderschapsverlof!$S$55:$W$57,3,FALSE),0)))</f>
        <v>0</v>
      </c>
      <c r="Z147" s="6">
        <f>IF(OR(U147=6,U147=7),0,IF(NOT(X147),IF(T147&lt;=$T$1,HLOOKUP(U147,Ouderschapsverlof!$S$55:$W$57,3,FALSE),0),0))</f>
        <v>0</v>
      </c>
      <c r="AB147" s="2">
        <f t="shared" si="74"/>
        <v>145</v>
      </c>
      <c r="AC147">
        <f t="shared" si="62"/>
        <v>4</v>
      </c>
      <c r="AD147" s="2">
        <f t="shared" si="63"/>
        <v>1</v>
      </c>
      <c r="AE147" s="2">
        <f t="shared" si="64"/>
        <v>1</v>
      </c>
      <c r="AF147" s="6" t="b">
        <f t="shared" si="65"/>
        <v>1</v>
      </c>
      <c r="AG147" s="6">
        <f>IF(OR(AC147=6,AC147=7),0,IF(NOT(AF147),0,IF(AB147&lt;=$AB$1,HLOOKUP(AC147,Ouderschapsverlof!$S$67:$W$69,3,FALSE),0)))</f>
        <v>0</v>
      </c>
      <c r="AH147" s="6">
        <f>IF(OR(AC147=6,AC147=7),0,IF(NOT(AF147),IF(AB147&lt;=$AB$1,HLOOKUP(AC147,Ouderschapsverlof!$S$67:$W$69,3,FALSE),0),0))</f>
        <v>0</v>
      </c>
      <c r="AK147" t="str">
        <f t="shared" si="66"/>
        <v>1900-5-0</v>
      </c>
      <c r="AL147" t="str">
        <f t="shared" si="67"/>
        <v>1900-5-0</v>
      </c>
      <c r="AM147" t="str">
        <f t="shared" si="68"/>
        <v>1900-5-0</v>
      </c>
      <c r="AN147" t="str">
        <f t="shared" si="69"/>
        <v>1900-5-0</v>
      </c>
    </row>
    <row r="148" spans="1:40" x14ac:dyDescent="0.3">
      <c r="A148" s="2">
        <f t="shared" si="70"/>
        <v>146</v>
      </c>
      <c r="B148">
        <f t="shared" si="71"/>
        <v>5</v>
      </c>
      <c r="C148" s="2">
        <f t="shared" si="50"/>
        <v>1</v>
      </c>
      <c r="D148" s="2">
        <f t="shared" si="51"/>
        <v>1</v>
      </c>
      <c r="E148" s="6" t="b">
        <f t="shared" si="52"/>
        <v>1</v>
      </c>
      <c r="F148" s="6">
        <f>IF(OR(B148=6,B148=7),0,IF(NOT(E148),0,IF(A148&lt;=$A$1,HLOOKUP(B148,Ouderschapsverlof!$S$28:$W$30,3,FALSE),0)))</f>
        <v>0</v>
      </c>
      <c r="G148" s="6">
        <f>IF(OR(B148=6,B148=7),0,IF(NOT(E148),IF(A148&lt;=$A$1,HLOOKUP(B148,Ouderschapsverlof!$S$28:$W$30,3,FALSE),0),0))</f>
        <v>0</v>
      </c>
      <c r="H148" s="7">
        <f t="shared" si="53"/>
        <v>0</v>
      </c>
      <c r="L148" s="2">
        <f t="shared" si="72"/>
        <v>146</v>
      </c>
      <c r="M148">
        <f t="shared" si="54"/>
        <v>5</v>
      </c>
      <c r="N148" s="2">
        <f t="shared" si="55"/>
        <v>1</v>
      </c>
      <c r="O148" s="2">
        <f t="shared" si="56"/>
        <v>1</v>
      </c>
      <c r="P148" s="6" t="b">
        <f t="shared" si="57"/>
        <v>1</v>
      </c>
      <c r="Q148" s="6">
        <f>IF(OR(M148=6,M148=7),0,IF(NOT(P148),0,IF(L148&lt;=$L$1,HLOOKUP(M148,Ouderschapsverlof!$S$40:$W$42,3,FALSE),0)))</f>
        <v>0</v>
      </c>
      <c r="R148" s="6">
        <f>IF(OR(M148=6,M148=7),0,IF(NOT(P148),IF(L148&lt;=$L$1,HLOOKUP(M148,Ouderschapsverlof!$S$40:$W$42,3,FALSE),0),0))</f>
        <v>0</v>
      </c>
      <c r="T148" s="2">
        <f t="shared" si="73"/>
        <v>146</v>
      </c>
      <c r="U148">
        <f t="shared" si="58"/>
        <v>5</v>
      </c>
      <c r="V148" s="2">
        <f t="shared" si="59"/>
        <v>1</v>
      </c>
      <c r="W148" s="2">
        <f t="shared" si="60"/>
        <v>1</v>
      </c>
      <c r="X148" s="6" t="b">
        <f t="shared" si="61"/>
        <v>1</v>
      </c>
      <c r="Y148" s="6">
        <f>IF(OR(U148=6,U148=7),0,IF(NOT(X148),0,IF(T148&lt;=$T$1,HLOOKUP(U148,Ouderschapsverlof!$S$55:$W$57,3,FALSE),0)))</f>
        <v>0</v>
      </c>
      <c r="Z148" s="6">
        <f>IF(OR(U148=6,U148=7),0,IF(NOT(X148),IF(T148&lt;=$T$1,HLOOKUP(U148,Ouderschapsverlof!$S$55:$W$57,3,FALSE),0),0))</f>
        <v>0</v>
      </c>
      <c r="AB148" s="2">
        <f t="shared" si="74"/>
        <v>146</v>
      </c>
      <c r="AC148">
        <f t="shared" si="62"/>
        <v>5</v>
      </c>
      <c r="AD148" s="2">
        <f t="shared" si="63"/>
        <v>1</v>
      </c>
      <c r="AE148" s="2">
        <f t="shared" si="64"/>
        <v>1</v>
      </c>
      <c r="AF148" s="6" t="b">
        <f t="shared" si="65"/>
        <v>1</v>
      </c>
      <c r="AG148" s="6">
        <f>IF(OR(AC148=6,AC148=7),0,IF(NOT(AF148),0,IF(AB148&lt;=$AB$1,HLOOKUP(AC148,Ouderschapsverlof!$S$67:$W$69,3,FALSE),0)))</f>
        <v>0</v>
      </c>
      <c r="AH148" s="6">
        <f>IF(OR(AC148=6,AC148=7),0,IF(NOT(AF148),IF(AB148&lt;=$AB$1,HLOOKUP(AC148,Ouderschapsverlof!$S$67:$W$69,3,FALSE),0),0))</f>
        <v>0</v>
      </c>
      <c r="AK148" t="str">
        <f t="shared" si="66"/>
        <v>1900-5-0</v>
      </c>
      <c r="AL148" t="str">
        <f t="shared" si="67"/>
        <v>1900-5-0</v>
      </c>
      <c r="AM148" t="str">
        <f t="shared" si="68"/>
        <v>1900-5-0</v>
      </c>
      <c r="AN148" t="str">
        <f t="shared" si="69"/>
        <v>1900-5-0</v>
      </c>
    </row>
    <row r="149" spans="1:40" x14ac:dyDescent="0.3">
      <c r="A149" s="2">
        <f t="shared" si="70"/>
        <v>147</v>
      </c>
      <c r="B149">
        <f t="shared" si="71"/>
        <v>6</v>
      </c>
      <c r="C149" s="2">
        <f t="shared" si="50"/>
        <v>1</v>
      </c>
      <c r="D149" s="2">
        <f t="shared" si="51"/>
        <v>1</v>
      </c>
      <c r="E149" s="6" t="b">
        <f t="shared" si="52"/>
        <v>1</v>
      </c>
      <c r="F149" s="6">
        <f>IF(OR(B149=6,B149=7),0,IF(NOT(E149),0,IF(A149&lt;=$A$1,HLOOKUP(B149,Ouderschapsverlof!$S$28:$W$30,3,FALSE),0)))</f>
        <v>0</v>
      </c>
      <c r="G149" s="6">
        <f>IF(OR(B149=6,B149=7),0,IF(NOT(E149),IF(A149&lt;=$A$1,HLOOKUP(B149,Ouderschapsverlof!$S$28:$W$30,3,FALSE),0),0))</f>
        <v>0</v>
      </c>
      <c r="H149" s="7">
        <f t="shared" si="53"/>
        <v>0</v>
      </c>
      <c r="L149" s="2">
        <f t="shared" si="72"/>
        <v>147</v>
      </c>
      <c r="M149">
        <f t="shared" si="54"/>
        <v>6</v>
      </c>
      <c r="N149" s="2">
        <f t="shared" si="55"/>
        <v>1</v>
      </c>
      <c r="O149" s="2">
        <f t="shared" si="56"/>
        <v>1</v>
      </c>
      <c r="P149" s="6" t="b">
        <f t="shared" si="57"/>
        <v>1</v>
      </c>
      <c r="Q149" s="6">
        <f>IF(OR(M149=6,M149=7),0,IF(NOT(P149),0,IF(L149&lt;=$L$1,HLOOKUP(M149,Ouderschapsverlof!$S$40:$W$42,3,FALSE),0)))</f>
        <v>0</v>
      </c>
      <c r="R149" s="6">
        <f>IF(OR(M149=6,M149=7),0,IF(NOT(P149),IF(L149&lt;=$L$1,HLOOKUP(M149,Ouderschapsverlof!$S$40:$W$42,3,FALSE),0),0))</f>
        <v>0</v>
      </c>
      <c r="T149" s="2">
        <f t="shared" si="73"/>
        <v>147</v>
      </c>
      <c r="U149">
        <f t="shared" si="58"/>
        <v>6</v>
      </c>
      <c r="V149" s="2">
        <f t="shared" si="59"/>
        <v>1</v>
      </c>
      <c r="W149" s="2">
        <f t="shared" si="60"/>
        <v>1</v>
      </c>
      <c r="X149" s="6" t="b">
        <f t="shared" si="61"/>
        <v>1</v>
      </c>
      <c r="Y149" s="6">
        <f>IF(OR(U149=6,U149=7),0,IF(NOT(X149),0,IF(T149&lt;=$T$1,HLOOKUP(U149,Ouderschapsverlof!$S$55:$W$57,3,FALSE),0)))</f>
        <v>0</v>
      </c>
      <c r="Z149" s="6">
        <f>IF(OR(U149=6,U149=7),0,IF(NOT(X149),IF(T149&lt;=$T$1,HLOOKUP(U149,Ouderschapsverlof!$S$55:$W$57,3,FALSE),0),0))</f>
        <v>0</v>
      </c>
      <c r="AB149" s="2">
        <f t="shared" si="74"/>
        <v>147</v>
      </c>
      <c r="AC149">
        <f t="shared" si="62"/>
        <v>6</v>
      </c>
      <c r="AD149" s="2">
        <f t="shared" si="63"/>
        <v>1</v>
      </c>
      <c r="AE149" s="2">
        <f t="shared" si="64"/>
        <v>1</v>
      </c>
      <c r="AF149" s="6" t="b">
        <f t="shared" si="65"/>
        <v>1</v>
      </c>
      <c r="AG149" s="6">
        <f>IF(OR(AC149=6,AC149=7),0,IF(NOT(AF149),0,IF(AB149&lt;=$AB$1,HLOOKUP(AC149,Ouderschapsverlof!$S$67:$W$69,3,FALSE),0)))</f>
        <v>0</v>
      </c>
      <c r="AH149" s="6">
        <f>IF(OR(AC149=6,AC149=7),0,IF(NOT(AF149),IF(AB149&lt;=$AB$1,HLOOKUP(AC149,Ouderschapsverlof!$S$67:$W$69,3,FALSE),0),0))</f>
        <v>0</v>
      </c>
      <c r="AK149" t="str">
        <f t="shared" si="66"/>
        <v>1900-5-0</v>
      </c>
      <c r="AL149" t="str">
        <f t="shared" si="67"/>
        <v>1900-5-0</v>
      </c>
      <c r="AM149" t="str">
        <f t="shared" si="68"/>
        <v>1900-5-0</v>
      </c>
      <c r="AN149" t="str">
        <f t="shared" si="69"/>
        <v>1900-5-0</v>
      </c>
    </row>
    <row r="150" spans="1:40" x14ac:dyDescent="0.3">
      <c r="A150" s="2">
        <f t="shared" si="70"/>
        <v>148</v>
      </c>
      <c r="B150">
        <f t="shared" si="71"/>
        <v>7</v>
      </c>
      <c r="C150" s="2">
        <f t="shared" si="50"/>
        <v>1</v>
      </c>
      <c r="D150" s="2">
        <f t="shared" si="51"/>
        <v>1</v>
      </c>
      <c r="E150" s="6" t="b">
        <f t="shared" si="52"/>
        <v>1</v>
      </c>
      <c r="F150" s="6">
        <f>IF(OR(B150=6,B150=7),0,IF(NOT(E150),0,IF(A150&lt;=$A$1,HLOOKUP(B150,Ouderschapsverlof!$S$28:$W$30,3,FALSE),0)))</f>
        <v>0</v>
      </c>
      <c r="G150" s="6">
        <f>IF(OR(B150=6,B150=7),0,IF(NOT(E150),IF(A150&lt;=$A$1,HLOOKUP(B150,Ouderschapsverlof!$S$28:$W$30,3,FALSE),0),0))</f>
        <v>0</v>
      </c>
      <c r="H150" s="7">
        <f t="shared" si="53"/>
        <v>0</v>
      </c>
      <c r="L150" s="2">
        <f t="shared" si="72"/>
        <v>148</v>
      </c>
      <c r="M150">
        <f t="shared" si="54"/>
        <v>7</v>
      </c>
      <c r="N150" s="2">
        <f t="shared" si="55"/>
        <v>1</v>
      </c>
      <c r="O150" s="2">
        <f t="shared" si="56"/>
        <v>1</v>
      </c>
      <c r="P150" s="6" t="b">
        <f t="shared" si="57"/>
        <v>1</v>
      </c>
      <c r="Q150" s="6">
        <f>IF(OR(M150=6,M150=7),0,IF(NOT(P150),0,IF(L150&lt;=$L$1,HLOOKUP(M150,Ouderschapsverlof!$S$40:$W$42,3,FALSE),0)))</f>
        <v>0</v>
      </c>
      <c r="R150" s="6">
        <f>IF(OR(M150=6,M150=7),0,IF(NOT(P150),IF(L150&lt;=$L$1,HLOOKUP(M150,Ouderschapsverlof!$S$40:$W$42,3,FALSE),0),0))</f>
        <v>0</v>
      </c>
      <c r="T150" s="2">
        <f t="shared" si="73"/>
        <v>148</v>
      </c>
      <c r="U150">
        <f t="shared" si="58"/>
        <v>7</v>
      </c>
      <c r="V150" s="2">
        <f t="shared" si="59"/>
        <v>1</v>
      </c>
      <c r="W150" s="2">
        <f t="shared" si="60"/>
        <v>1</v>
      </c>
      <c r="X150" s="6" t="b">
        <f t="shared" si="61"/>
        <v>1</v>
      </c>
      <c r="Y150" s="6">
        <f>IF(OR(U150=6,U150=7),0,IF(NOT(X150),0,IF(T150&lt;=$T$1,HLOOKUP(U150,Ouderschapsverlof!$S$55:$W$57,3,FALSE),0)))</f>
        <v>0</v>
      </c>
      <c r="Z150" s="6">
        <f>IF(OR(U150=6,U150=7),0,IF(NOT(X150),IF(T150&lt;=$T$1,HLOOKUP(U150,Ouderschapsverlof!$S$55:$W$57,3,FALSE),0),0))</f>
        <v>0</v>
      </c>
      <c r="AB150" s="2">
        <f t="shared" si="74"/>
        <v>148</v>
      </c>
      <c r="AC150">
        <f t="shared" si="62"/>
        <v>7</v>
      </c>
      <c r="AD150" s="2">
        <f t="shared" si="63"/>
        <v>1</v>
      </c>
      <c r="AE150" s="2">
        <f t="shared" si="64"/>
        <v>1</v>
      </c>
      <c r="AF150" s="6" t="b">
        <f t="shared" si="65"/>
        <v>1</v>
      </c>
      <c r="AG150" s="6">
        <f>IF(OR(AC150=6,AC150=7),0,IF(NOT(AF150),0,IF(AB150&lt;=$AB$1,HLOOKUP(AC150,Ouderschapsverlof!$S$67:$W$69,3,FALSE),0)))</f>
        <v>0</v>
      </c>
      <c r="AH150" s="6">
        <f>IF(OR(AC150=6,AC150=7),0,IF(NOT(AF150),IF(AB150&lt;=$AB$1,HLOOKUP(AC150,Ouderschapsverlof!$S$67:$W$69,3,FALSE),0),0))</f>
        <v>0</v>
      </c>
      <c r="AK150" t="str">
        <f t="shared" si="66"/>
        <v>1900-5-0</v>
      </c>
      <c r="AL150" t="str">
        <f t="shared" si="67"/>
        <v>1900-5-0</v>
      </c>
      <c r="AM150" t="str">
        <f t="shared" si="68"/>
        <v>1900-5-0</v>
      </c>
      <c r="AN150" t="str">
        <f t="shared" si="69"/>
        <v>1900-5-0</v>
      </c>
    </row>
    <row r="151" spans="1:40" x14ac:dyDescent="0.3">
      <c r="A151" s="2">
        <f t="shared" si="70"/>
        <v>149</v>
      </c>
      <c r="B151">
        <f t="shared" si="71"/>
        <v>1</v>
      </c>
      <c r="C151" s="2">
        <f t="shared" si="50"/>
        <v>1</v>
      </c>
      <c r="D151" s="2">
        <f t="shared" si="51"/>
        <v>1</v>
      </c>
      <c r="E151" s="6" t="b">
        <f t="shared" si="52"/>
        <v>1</v>
      </c>
      <c r="F151" s="6">
        <f>IF(OR(B151=6,B151=7),0,IF(NOT(E151),0,IF(A151&lt;=$A$1,HLOOKUP(B151,Ouderschapsverlof!$S$28:$W$30,3,FALSE),0)))</f>
        <v>0</v>
      </c>
      <c r="G151" s="6">
        <f>IF(OR(B151=6,B151=7),0,IF(NOT(E151),IF(A151&lt;=$A$1,HLOOKUP(B151,Ouderschapsverlof!$S$28:$W$30,3,FALSE),0),0))</f>
        <v>0</v>
      </c>
      <c r="H151" s="7">
        <f t="shared" si="53"/>
        <v>0</v>
      </c>
      <c r="L151" s="2">
        <f t="shared" si="72"/>
        <v>149</v>
      </c>
      <c r="M151">
        <f t="shared" si="54"/>
        <v>1</v>
      </c>
      <c r="N151" s="2">
        <f t="shared" si="55"/>
        <v>1</v>
      </c>
      <c r="O151" s="2">
        <f t="shared" si="56"/>
        <v>1</v>
      </c>
      <c r="P151" s="6" t="b">
        <f t="shared" si="57"/>
        <v>1</v>
      </c>
      <c r="Q151" s="6">
        <f>IF(OR(M151=6,M151=7),0,IF(NOT(P151),0,IF(L151&lt;=$L$1,HLOOKUP(M151,Ouderschapsverlof!$S$40:$W$42,3,FALSE),0)))</f>
        <v>0</v>
      </c>
      <c r="R151" s="6">
        <f>IF(OR(M151=6,M151=7),0,IF(NOT(P151),IF(L151&lt;=$L$1,HLOOKUP(M151,Ouderschapsverlof!$S$40:$W$42,3,FALSE),0),0))</f>
        <v>0</v>
      </c>
      <c r="T151" s="2">
        <f t="shared" si="73"/>
        <v>149</v>
      </c>
      <c r="U151">
        <f t="shared" si="58"/>
        <v>1</v>
      </c>
      <c r="V151" s="2">
        <f t="shared" si="59"/>
        <v>1</v>
      </c>
      <c r="W151" s="2">
        <f t="shared" si="60"/>
        <v>1</v>
      </c>
      <c r="X151" s="6" t="b">
        <f t="shared" si="61"/>
        <v>1</v>
      </c>
      <c r="Y151" s="6">
        <f>IF(OR(U151=6,U151=7),0,IF(NOT(X151),0,IF(T151&lt;=$T$1,HLOOKUP(U151,Ouderschapsverlof!$S$55:$W$57,3,FALSE),0)))</f>
        <v>0</v>
      </c>
      <c r="Z151" s="6">
        <f>IF(OR(U151=6,U151=7),0,IF(NOT(X151),IF(T151&lt;=$T$1,HLOOKUP(U151,Ouderschapsverlof!$S$55:$W$57,3,FALSE),0),0))</f>
        <v>0</v>
      </c>
      <c r="AB151" s="2">
        <f t="shared" si="74"/>
        <v>149</v>
      </c>
      <c r="AC151">
        <f t="shared" si="62"/>
        <v>1</v>
      </c>
      <c r="AD151" s="2">
        <f t="shared" si="63"/>
        <v>1</v>
      </c>
      <c r="AE151" s="2">
        <f t="shared" si="64"/>
        <v>1</v>
      </c>
      <c r="AF151" s="6" t="b">
        <f t="shared" si="65"/>
        <v>1</v>
      </c>
      <c r="AG151" s="6">
        <f>IF(OR(AC151=6,AC151=7),0,IF(NOT(AF151),0,IF(AB151&lt;=$AB$1,HLOOKUP(AC151,Ouderschapsverlof!$S$67:$W$69,3,FALSE),0)))</f>
        <v>0</v>
      </c>
      <c r="AH151" s="6">
        <f>IF(OR(AC151=6,AC151=7),0,IF(NOT(AF151),IF(AB151&lt;=$AB$1,HLOOKUP(AC151,Ouderschapsverlof!$S$67:$W$69,3,FALSE),0),0))</f>
        <v>0</v>
      </c>
      <c r="AK151" t="str">
        <f t="shared" si="66"/>
        <v>1900-5-0</v>
      </c>
      <c r="AL151" t="str">
        <f t="shared" si="67"/>
        <v>1900-5-0</v>
      </c>
      <c r="AM151" t="str">
        <f t="shared" si="68"/>
        <v>1900-5-0</v>
      </c>
      <c r="AN151" t="str">
        <f t="shared" si="69"/>
        <v>1900-5-0</v>
      </c>
    </row>
    <row r="152" spans="1:40" x14ac:dyDescent="0.3">
      <c r="A152" s="2">
        <f t="shared" si="70"/>
        <v>150</v>
      </c>
      <c r="B152">
        <f t="shared" si="71"/>
        <v>2</v>
      </c>
      <c r="C152" s="2">
        <f t="shared" si="50"/>
        <v>1</v>
      </c>
      <c r="D152" s="2">
        <f t="shared" si="51"/>
        <v>1</v>
      </c>
      <c r="E152" s="6" t="b">
        <f t="shared" si="52"/>
        <v>1</v>
      </c>
      <c r="F152" s="6">
        <f>IF(OR(B152=6,B152=7),0,IF(NOT(E152),0,IF(A152&lt;=$A$1,HLOOKUP(B152,Ouderschapsverlof!$S$28:$W$30,3,FALSE),0)))</f>
        <v>0</v>
      </c>
      <c r="G152" s="6">
        <f>IF(OR(B152=6,B152=7),0,IF(NOT(E152),IF(A152&lt;=$A$1,HLOOKUP(B152,Ouderschapsverlof!$S$28:$W$30,3,FALSE),0),0))</f>
        <v>0</v>
      </c>
      <c r="H152" s="7">
        <f t="shared" si="53"/>
        <v>0</v>
      </c>
      <c r="L152" s="2">
        <f t="shared" si="72"/>
        <v>150</v>
      </c>
      <c r="M152">
        <f t="shared" si="54"/>
        <v>2</v>
      </c>
      <c r="N152" s="2">
        <f t="shared" si="55"/>
        <v>1</v>
      </c>
      <c r="O152" s="2">
        <f t="shared" si="56"/>
        <v>1</v>
      </c>
      <c r="P152" s="6" t="b">
        <f t="shared" si="57"/>
        <v>1</v>
      </c>
      <c r="Q152" s="6">
        <f>IF(OR(M152=6,M152=7),0,IF(NOT(P152),0,IF(L152&lt;=$L$1,HLOOKUP(M152,Ouderschapsverlof!$S$40:$W$42,3,FALSE),0)))</f>
        <v>0</v>
      </c>
      <c r="R152" s="6">
        <f>IF(OR(M152=6,M152=7),0,IF(NOT(P152),IF(L152&lt;=$L$1,HLOOKUP(M152,Ouderschapsverlof!$S$40:$W$42,3,FALSE),0),0))</f>
        <v>0</v>
      </c>
      <c r="T152" s="2">
        <f t="shared" si="73"/>
        <v>150</v>
      </c>
      <c r="U152">
        <f t="shared" si="58"/>
        <v>2</v>
      </c>
      <c r="V152" s="2">
        <f t="shared" si="59"/>
        <v>1</v>
      </c>
      <c r="W152" s="2">
        <f t="shared" si="60"/>
        <v>1</v>
      </c>
      <c r="X152" s="6" t="b">
        <f t="shared" si="61"/>
        <v>1</v>
      </c>
      <c r="Y152" s="6">
        <f>IF(OR(U152=6,U152=7),0,IF(NOT(X152),0,IF(T152&lt;=$T$1,HLOOKUP(U152,Ouderschapsverlof!$S$55:$W$57,3,FALSE),0)))</f>
        <v>0</v>
      </c>
      <c r="Z152" s="6">
        <f>IF(OR(U152=6,U152=7),0,IF(NOT(X152),IF(T152&lt;=$T$1,HLOOKUP(U152,Ouderschapsverlof!$S$55:$W$57,3,FALSE),0),0))</f>
        <v>0</v>
      </c>
      <c r="AB152" s="2">
        <f t="shared" si="74"/>
        <v>150</v>
      </c>
      <c r="AC152">
        <f t="shared" si="62"/>
        <v>2</v>
      </c>
      <c r="AD152" s="2">
        <f t="shared" si="63"/>
        <v>1</v>
      </c>
      <c r="AE152" s="2">
        <f t="shared" si="64"/>
        <v>1</v>
      </c>
      <c r="AF152" s="6" t="b">
        <f t="shared" si="65"/>
        <v>1</v>
      </c>
      <c r="AG152" s="6">
        <f>IF(OR(AC152=6,AC152=7),0,IF(NOT(AF152),0,IF(AB152&lt;=$AB$1,HLOOKUP(AC152,Ouderschapsverlof!$S$67:$W$69,3,FALSE),0)))</f>
        <v>0</v>
      </c>
      <c r="AH152" s="6">
        <f>IF(OR(AC152=6,AC152=7),0,IF(NOT(AF152),IF(AB152&lt;=$AB$1,HLOOKUP(AC152,Ouderschapsverlof!$S$67:$W$69,3,FALSE),0),0))</f>
        <v>0</v>
      </c>
      <c r="AK152" t="str">
        <f t="shared" si="66"/>
        <v>1900-5-0</v>
      </c>
      <c r="AL152" t="str">
        <f t="shared" si="67"/>
        <v>1900-5-0</v>
      </c>
      <c r="AM152" t="str">
        <f t="shared" si="68"/>
        <v>1900-5-0</v>
      </c>
      <c r="AN152" t="str">
        <f t="shared" si="69"/>
        <v>1900-5-0</v>
      </c>
    </row>
    <row r="153" spans="1:40" x14ac:dyDescent="0.3">
      <c r="A153" s="2">
        <f t="shared" si="70"/>
        <v>151</v>
      </c>
      <c r="B153">
        <f t="shared" si="71"/>
        <v>3</v>
      </c>
      <c r="C153" s="2">
        <f t="shared" si="50"/>
        <v>1</v>
      </c>
      <c r="D153" s="2">
        <f t="shared" si="51"/>
        <v>1</v>
      </c>
      <c r="E153" s="6" t="b">
        <f t="shared" si="52"/>
        <v>1</v>
      </c>
      <c r="F153" s="6">
        <f>IF(OR(B153=6,B153=7),0,IF(NOT(E153),0,IF(A153&lt;=$A$1,HLOOKUP(B153,Ouderschapsverlof!$S$28:$W$30,3,FALSE),0)))</f>
        <v>0</v>
      </c>
      <c r="G153" s="6">
        <f>IF(OR(B153=6,B153=7),0,IF(NOT(E153),IF(A153&lt;=$A$1,HLOOKUP(B153,Ouderschapsverlof!$S$28:$W$30,3,FALSE),0),0))</f>
        <v>0</v>
      </c>
      <c r="H153" s="7">
        <f t="shared" si="53"/>
        <v>0</v>
      </c>
      <c r="L153" s="2">
        <f t="shared" si="72"/>
        <v>151</v>
      </c>
      <c r="M153">
        <f t="shared" si="54"/>
        <v>3</v>
      </c>
      <c r="N153" s="2">
        <f t="shared" si="55"/>
        <v>1</v>
      </c>
      <c r="O153" s="2">
        <f t="shared" si="56"/>
        <v>1</v>
      </c>
      <c r="P153" s="6" t="b">
        <f t="shared" si="57"/>
        <v>1</v>
      </c>
      <c r="Q153" s="6">
        <f>IF(OR(M153=6,M153=7),0,IF(NOT(P153),0,IF(L153&lt;=$L$1,HLOOKUP(M153,Ouderschapsverlof!$S$40:$W$42,3,FALSE),0)))</f>
        <v>0</v>
      </c>
      <c r="R153" s="6">
        <f>IF(OR(M153=6,M153=7),0,IF(NOT(P153),IF(L153&lt;=$L$1,HLOOKUP(M153,Ouderschapsverlof!$S$40:$W$42,3,FALSE),0),0))</f>
        <v>0</v>
      </c>
      <c r="T153" s="2">
        <f t="shared" si="73"/>
        <v>151</v>
      </c>
      <c r="U153">
        <f t="shared" si="58"/>
        <v>3</v>
      </c>
      <c r="V153" s="2">
        <f t="shared" si="59"/>
        <v>1</v>
      </c>
      <c r="W153" s="2">
        <f t="shared" si="60"/>
        <v>1</v>
      </c>
      <c r="X153" s="6" t="b">
        <f t="shared" si="61"/>
        <v>1</v>
      </c>
      <c r="Y153" s="6">
        <f>IF(OR(U153=6,U153=7),0,IF(NOT(X153),0,IF(T153&lt;=$T$1,HLOOKUP(U153,Ouderschapsverlof!$S$55:$W$57,3,FALSE),0)))</f>
        <v>0</v>
      </c>
      <c r="Z153" s="6">
        <f>IF(OR(U153=6,U153=7),0,IF(NOT(X153),IF(T153&lt;=$T$1,HLOOKUP(U153,Ouderschapsverlof!$S$55:$W$57,3,FALSE),0),0))</f>
        <v>0</v>
      </c>
      <c r="AB153" s="2">
        <f t="shared" si="74"/>
        <v>151</v>
      </c>
      <c r="AC153">
        <f t="shared" si="62"/>
        <v>3</v>
      </c>
      <c r="AD153" s="2">
        <f t="shared" si="63"/>
        <v>1</v>
      </c>
      <c r="AE153" s="2">
        <f t="shared" si="64"/>
        <v>1</v>
      </c>
      <c r="AF153" s="6" t="b">
        <f t="shared" si="65"/>
        <v>1</v>
      </c>
      <c r="AG153" s="6">
        <f>IF(OR(AC153=6,AC153=7),0,IF(NOT(AF153),0,IF(AB153&lt;=$AB$1,HLOOKUP(AC153,Ouderschapsverlof!$S$67:$W$69,3,FALSE),0)))</f>
        <v>0</v>
      </c>
      <c r="AH153" s="6">
        <f>IF(OR(AC153=6,AC153=7),0,IF(NOT(AF153),IF(AB153&lt;=$AB$1,HLOOKUP(AC153,Ouderschapsverlof!$S$67:$W$69,3,FALSE),0),0))</f>
        <v>0</v>
      </c>
      <c r="AK153" t="str">
        <f t="shared" si="66"/>
        <v>1900-5-0</v>
      </c>
      <c r="AL153" t="str">
        <f t="shared" si="67"/>
        <v>1900-5-0</v>
      </c>
      <c r="AM153" t="str">
        <f t="shared" si="68"/>
        <v>1900-5-0</v>
      </c>
      <c r="AN153" t="str">
        <f t="shared" si="69"/>
        <v>1900-5-0</v>
      </c>
    </row>
    <row r="154" spans="1:40" x14ac:dyDescent="0.3">
      <c r="A154" s="2">
        <f t="shared" si="70"/>
        <v>152</v>
      </c>
      <c r="B154">
        <f t="shared" si="71"/>
        <v>4</v>
      </c>
      <c r="C154" s="2">
        <f t="shared" si="50"/>
        <v>1</v>
      </c>
      <c r="D154" s="2">
        <f t="shared" si="51"/>
        <v>1</v>
      </c>
      <c r="E154" s="6" t="b">
        <f t="shared" si="52"/>
        <v>1</v>
      </c>
      <c r="F154" s="6">
        <f>IF(OR(B154=6,B154=7),0,IF(NOT(E154),0,IF(A154&lt;=$A$1,HLOOKUP(B154,Ouderschapsverlof!$S$28:$W$30,3,FALSE),0)))</f>
        <v>0</v>
      </c>
      <c r="G154" s="6">
        <f>IF(OR(B154=6,B154=7),0,IF(NOT(E154),IF(A154&lt;=$A$1,HLOOKUP(B154,Ouderschapsverlof!$S$28:$W$30,3,FALSE),0),0))</f>
        <v>0</v>
      </c>
      <c r="H154" s="7">
        <f t="shared" si="53"/>
        <v>0</v>
      </c>
      <c r="L154" s="2">
        <f t="shared" si="72"/>
        <v>152</v>
      </c>
      <c r="M154">
        <f t="shared" si="54"/>
        <v>4</v>
      </c>
      <c r="N154" s="2">
        <f t="shared" si="55"/>
        <v>1</v>
      </c>
      <c r="O154" s="2">
        <f t="shared" si="56"/>
        <v>1</v>
      </c>
      <c r="P154" s="6" t="b">
        <f t="shared" si="57"/>
        <v>1</v>
      </c>
      <c r="Q154" s="6">
        <f>IF(OR(M154=6,M154=7),0,IF(NOT(P154),0,IF(L154&lt;=$L$1,HLOOKUP(M154,Ouderschapsverlof!$S$40:$W$42,3,FALSE),0)))</f>
        <v>0</v>
      </c>
      <c r="R154" s="6">
        <f>IF(OR(M154=6,M154=7),0,IF(NOT(P154),IF(L154&lt;=$L$1,HLOOKUP(M154,Ouderschapsverlof!$S$40:$W$42,3,FALSE),0),0))</f>
        <v>0</v>
      </c>
      <c r="T154" s="2">
        <f t="shared" si="73"/>
        <v>152</v>
      </c>
      <c r="U154">
        <f t="shared" si="58"/>
        <v>4</v>
      </c>
      <c r="V154" s="2">
        <f t="shared" si="59"/>
        <v>1</v>
      </c>
      <c r="W154" s="2">
        <f t="shared" si="60"/>
        <v>1</v>
      </c>
      <c r="X154" s="6" t="b">
        <f t="shared" si="61"/>
        <v>1</v>
      </c>
      <c r="Y154" s="6">
        <f>IF(OR(U154=6,U154=7),0,IF(NOT(X154),0,IF(T154&lt;=$T$1,HLOOKUP(U154,Ouderschapsverlof!$S$55:$W$57,3,FALSE),0)))</f>
        <v>0</v>
      </c>
      <c r="Z154" s="6">
        <f>IF(OR(U154=6,U154=7),0,IF(NOT(X154),IF(T154&lt;=$T$1,HLOOKUP(U154,Ouderschapsverlof!$S$55:$W$57,3,FALSE),0),0))</f>
        <v>0</v>
      </c>
      <c r="AB154" s="2">
        <f t="shared" si="74"/>
        <v>152</v>
      </c>
      <c r="AC154">
        <f t="shared" si="62"/>
        <v>4</v>
      </c>
      <c r="AD154" s="2">
        <f t="shared" si="63"/>
        <v>1</v>
      </c>
      <c r="AE154" s="2">
        <f t="shared" si="64"/>
        <v>1</v>
      </c>
      <c r="AF154" s="6" t="b">
        <f t="shared" si="65"/>
        <v>1</v>
      </c>
      <c r="AG154" s="6">
        <f>IF(OR(AC154=6,AC154=7),0,IF(NOT(AF154),0,IF(AB154&lt;=$AB$1,HLOOKUP(AC154,Ouderschapsverlof!$S$67:$W$69,3,FALSE),0)))</f>
        <v>0</v>
      </c>
      <c r="AH154" s="6">
        <f>IF(OR(AC154=6,AC154=7),0,IF(NOT(AF154),IF(AB154&lt;=$AB$1,HLOOKUP(AC154,Ouderschapsverlof!$S$67:$W$69,3,FALSE),0),0))</f>
        <v>0</v>
      </c>
      <c r="AK154" t="str">
        <f t="shared" si="66"/>
        <v>1900-5-0</v>
      </c>
      <c r="AL154" t="str">
        <f t="shared" si="67"/>
        <v>1900-5-0</v>
      </c>
      <c r="AM154" t="str">
        <f t="shared" si="68"/>
        <v>1900-5-0</v>
      </c>
      <c r="AN154" t="str">
        <f t="shared" si="69"/>
        <v>1900-5-0</v>
      </c>
    </row>
    <row r="155" spans="1:40" x14ac:dyDescent="0.3">
      <c r="A155" s="2">
        <f t="shared" si="70"/>
        <v>153</v>
      </c>
      <c r="B155">
        <f t="shared" si="71"/>
        <v>5</v>
      </c>
      <c r="C155" s="2">
        <f t="shared" si="50"/>
        <v>1</v>
      </c>
      <c r="D155" s="2">
        <f t="shared" si="51"/>
        <v>1</v>
      </c>
      <c r="E155" s="6" t="b">
        <f t="shared" si="52"/>
        <v>1</v>
      </c>
      <c r="F155" s="6">
        <f>IF(OR(B155=6,B155=7),0,IF(NOT(E155),0,IF(A155&lt;=$A$1,HLOOKUP(B155,Ouderschapsverlof!$S$28:$W$30,3,FALSE),0)))</f>
        <v>0</v>
      </c>
      <c r="G155" s="6">
        <f>IF(OR(B155=6,B155=7),0,IF(NOT(E155),IF(A155&lt;=$A$1,HLOOKUP(B155,Ouderschapsverlof!$S$28:$W$30,3,FALSE),0),0))</f>
        <v>0</v>
      </c>
      <c r="H155" s="7">
        <f t="shared" si="53"/>
        <v>0</v>
      </c>
      <c r="L155" s="2">
        <f t="shared" si="72"/>
        <v>153</v>
      </c>
      <c r="M155">
        <f t="shared" si="54"/>
        <v>5</v>
      </c>
      <c r="N155" s="2">
        <f t="shared" si="55"/>
        <v>1</v>
      </c>
      <c r="O155" s="2">
        <f t="shared" si="56"/>
        <v>1</v>
      </c>
      <c r="P155" s="6" t="b">
        <f t="shared" si="57"/>
        <v>1</v>
      </c>
      <c r="Q155" s="6">
        <f>IF(OR(M155=6,M155=7),0,IF(NOT(P155),0,IF(L155&lt;=$L$1,HLOOKUP(M155,Ouderschapsverlof!$S$40:$W$42,3,FALSE),0)))</f>
        <v>0</v>
      </c>
      <c r="R155" s="6">
        <f>IF(OR(M155=6,M155=7),0,IF(NOT(P155),IF(L155&lt;=$L$1,HLOOKUP(M155,Ouderschapsverlof!$S$40:$W$42,3,FALSE),0),0))</f>
        <v>0</v>
      </c>
      <c r="T155" s="2">
        <f t="shared" si="73"/>
        <v>153</v>
      </c>
      <c r="U155">
        <f t="shared" si="58"/>
        <v>5</v>
      </c>
      <c r="V155" s="2">
        <f t="shared" si="59"/>
        <v>1</v>
      </c>
      <c r="W155" s="2">
        <f t="shared" si="60"/>
        <v>1</v>
      </c>
      <c r="X155" s="6" t="b">
        <f t="shared" si="61"/>
        <v>1</v>
      </c>
      <c r="Y155" s="6">
        <f>IF(OR(U155=6,U155=7),0,IF(NOT(X155),0,IF(T155&lt;=$T$1,HLOOKUP(U155,Ouderschapsverlof!$S$55:$W$57,3,FALSE),0)))</f>
        <v>0</v>
      </c>
      <c r="Z155" s="6">
        <f>IF(OR(U155=6,U155=7),0,IF(NOT(X155),IF(T155&lt;=$T$1,HLOOKUP(U155,Ouderschapsverlof!$S$55:$W$57,3,FALSE),0),0))</f>
        <v>0</v>
      </c>
      <c r="AB155" s="2">
        <f t="shared" si="74"/>
        <v>153</v>
      </c>
      <c r="AC155">
        <f t="shared" si="62"/>
        <v>5</v>
      </c>
      <c r="AD155" s="2">
        <f t="shared" si="63"/>
        <v>1</v>
      </c>
      <c r="AE155" s="2">
        <f t="shared" si="64"/>
        <v>1</v>
      </c>
      <c r="AF155" s="6" t="b">
        <f t="shared" si="65"/>
        <v>1</v>
      </c>
      <c r="AG155" s="6">
        <f>IF(OR(AC155=6,AC155=7),0,IF(NOT(AF155),0,IF(AB155&lt;=$AB$1,HLOOKUP(AC155,Ouderschapsverlof!$S$67:$W$69,3,FALSE),0)))</f>
        <v>0</v>
      </c>
      <c r="AH155" s="6">
        <f>IF(OR(AC155=6,AC155=7),0,IF(NOT(AF155),IF(AB155&lt;=$AB$1,HLOOKUP(AC155,Ouderschapsverlof!$S$67:$W$69,3,FALSE),0),0))</f>
        <v>0</v>
      </c>
      <c r="AK155" t="str">
        <f t="shared" si="66"/>
        <v>1900-6-0</v>
      </c>
      <c r="AL155" t="str">
        <f t="shared" si="67"/>
        <v>1900-6-0</v>
      </c>
      <c r="AM155" t="str">
        <f t="shared" si="68"/>
        <v>1900-6-0</v>
      </c>
      <c r="AN155" t="str">
        <f t="shared" si="69"/>
        <v>1900-6-0</v>
      </c>
    </row>
    <row r="156" spans="1:40" x14ac:dyDescent="0.3">
      <c r="A156" s="2">
        <f t="shared" si="70"/>
        <v>154</v>
      </c>
      <c r="B156">
        <f t="shared" si="71"/>
        <v>6</v>
      </c>
      <c r="C156" s="2">
        <f t="shared" si="50"/>
        <v>1</v>
      </c>
      <c r="D156" s="2">
        <f t="shared" si="51"/>
        <v>1</v>
      </c>
      <c r="E156" s="6" t="b">
        <f t="shared" si="52"/>
        <v>1</v>
      </c>
      <c r="F156" s="6">
        <f>IF(OR(B156=6,B156=7),0,IF(NOT(E156),0,IF(A156&lt;=$A$1,HLOOKUP(B156,Ouderschapsverlof!$S$28:$W$30,3,FALSE),0)))</f>
        <v>0</v>
      </c>
      <c r="G156" s="6">
        <f>IF(OR(B156=6,B156=7),0,IF(NOT(E156),IF(A156&lt;=$A$1,HLOOKUP(B156,Ouderschapsverlof!$S$28:$W$30,3,FALSE),0),0))</f>
        <v>0</v>
      </c>
      <c r="H156" s="7">
        <f t="shared" si="53"/>
        <v>0</v>
      </c>
      <c r="L156" s="2">
        <f t="shared" si="72"/>
        <v>154</v>
      </c>
      <c r="M156">
        <f t="shared" si="54"/>
        <v>6</v>
      </c>
      <c r="N156" s="2">
        <f t="shared" si="55"/>
        <v>1</v>
      </c>
      <c r="O156" s="2">
        <f t="shared" si="56"/>
        <v>1</v>
      </c>
      <c r="P156" s="6" t="b">
        <f t="shared" si="57"/>
        <v>1</v>
      </c>
      <c r="Q156" s="6">
        <f>IF(OR(M156=6,M156=7),0,IF(NOT(P156),0,IF(L156&lt;=$L$1,HLOOKUP(M156,Ouderschapsverlof!$S$40:$W$42,3,FALSE),0)))</f>
        <v>0</v>
      </c>
      <c r="R156" s="6">
        <f>IF(OR(M156=6,M156=7),0,IF(NOT(P156),IF(L156&lt;=$L$1,HLOOKUP(M156,Ouderschapsverlof!$S$40:$W$42,3,FALSE),0),0))</f>
        <v>0</v>
      </c>
      <c r="T156" s="2">
        <f t="shared" si="73"/>
        <v>154</v>
      </c>
      <c r="U156">
        <f t="shared" si="58"/>
        <v>6</v>
      </c>
      <c r="V156" s="2">
        <f t="shared" si="59"/>
        <v>1</v>
      </c>
      <c r="W156" s="2">
        <f t="shared" si="60"/>
        <v>1</v>
      </c>
      <c r="X156" s="6" t="b">
        <f t="shared" si="61"/>
        <v>1</v>
      </c>
      <c r="Y156" s="6">
        <f>IF(OR(U156=6,U156=7),0,IF(NOT(X156),0,IF(T156&lt;=$T$1,HLOOKUP(U156,Ouderschapsverlof!$S$55:$W$57,3,FALSE),0)))</f>
        <v>0</v>
      </c>
      <c r="Z156" s="6">
        <f>IF(OR(U156=6,U156=7),0,IF(NOT(X156),IF(T156&lt;=$T$1,HLOOKUP(U156,Ouderschapsverlof!$S$55:$W$57,3,FALSE),0),0))</f>
        <v>0</v>
      </c>
      <c r="AB156" s="2">
        <f t="shared" si="74"/>
        <v>154</v>
      </c>
      <c r="AC156">
        <f t="shared" si="62"/>
        <v>6</v>
      </c>
      <c r="AD156" s="2">
        <f t="shared" si="63"/>
        <v>1</v>
      </c>
      <c r="AE156" s="2">
        <f t="shared" si="64"/>
        <v>1</v>
      </c>
      <c r="AF156" s="6" t="b">
        <f t="shared" si="65"/>
        <v>1</v>
      </c>
      <c r="AG156" s="6">
        <f>IF(OR(AC156=6,AC156=7),0,IF(NOT(AF156),0,IF(AB156&lt;=$AB$1,HLOOKUP(AC156,Ouderschapsverlof!$S$67:$W$69,3,FALSE),0)))</f>
        <v>0</v>
      </c>
      <c r="AH156" s="6">
        <f>IF(OR(AC156=6,AC156=7),0,IF(NOT(AF156),IF(AB156&lt;=$AB$1,HLOOKUP(AC156,Ouderschapsverlof!$S$67:$W$69,3,FALSE),0),0))</f>
        <v>0</v>
      </c>
      <c r="AK156" t="str">
        <f t="shared" si="66"/>
        <v>1900-6-0</v>
      </c>
      <c r="AL156" t="str">
        <f t="shared" si="67"/>
        <v>1900-6-0</v>
      </c>
      <c r="AM156" t="str">
        <f t="shared" si="68"/>
        <v>1900-6-0</v>
      </c>
      <c r="AN156" t="str">
        <f t="shared" si="69"/>
        <v>1900-6-0</v>
      </c>
    </row>
    <row r="157" spans="1:40" x14ac:dyDescent="0.3">
      <c r="A157" s="2">
        <f t="shared" si="70"/>
        <v>155</v>
      </c>
      <c r="B157">
        <f t="shared" si="71"/>
        <v>7</v>
      </c>
      <c r="C157" s="2">
        <f t="shared" si="50"/>
        <v>1</v>
      </c>
      <c r="D157" s="2">
        <f t="shared" si="51"/>
        <v>1</v>
      </c>
      <c r="E157" s="6" t="b">
        <f t="shared" si="52"/>
        <v>1</v>
      </c>
      <c r="F157" s="6">
        <f>IF(OR(B157=6,B157=7),0,IF(NOT(E157),0,IF(A157&lt;=$A$1,HLOOKUP(B157,Ouderschapsverlof!$S$28:$W$30,3,FALSE),0)))</f>
        <v>0</v>
      </c>
      <c r="G157" s="6">
        <f>IF(OR(B157=6,B157=7),0,IF(NOT(E157),IF(A157&lt;=$A$1,HLOOKUP(B157,Ouderschapsverlof!$S$28:$W$30,3,FALSE),0),0))</f>
        <v>0</v>
      </c>
      <c r="H157" s="7">
        <f t="shared" si="53"/>
        <v>0</v>
      </c>
      <c r="L157" s="2">
        <f t="shared" si="72"/>
        <v>155</v>
      </c>
      <c r="M157">
        <f t="shared" si="54"/>
        <v>7</v>
      </c>
      <c r="N157" s="2">
        <f t="shared" si="55"/>
        <v>1</v>
      </c>
      <c r="O157" s="2">
        <f t="shared" si="56"/>
        <v>1</v>
      </c>
      <c r="P157" s="6" t="b">
        <f t="shared" si="57"/>
        <v>1</v>
      </c>
      <c r="Q157" s="6">
        <f>IF(OR(M157=6,M157=7),0,IF(NOT(P157),0,IF(L157&lt;=$L$1,HLOOKUP(M157,Ouderschapsverlof!$S$40:$W$42,3,FALSE),0)))</f>
        <v>0</v>
      </c>
      <c r="R157" s="6">
        <f>IF(OR(M157=6,M157=7),0,IF(NOT(P157),IF(L157&lt;=$L$1,HLOOKUP(M157,Ouderschapsverlof!$S$40:$W$42,3,FALSE),0),0))</f>
        <v>0</v>
      </c>
      <c r="T157" s="2">
        <f t="shared" si="73"/>
        <v>155</v>
      </c>
      <c r="U157">
        <f t="shared" si="58"/>
        <v>7</v>
      </c>
      <c r="V157" s="2">
        <f t="shared" si="59"/>
        <v>1</v>
      </c>
      <c r="W157" s="2">
        <f t="shared" si="60"/>
        <v>1</v>
      </c>
      <c r="X157" s="6" t="b">
        <f t="shared" si="61"/>
        <v>1</v>
      </c>
      <c r="Y157" s="6">
        <f>IF(OR(U157=6,U157=7),0,IF(NOT(X157),0,IF(T157&lt;=$T$1,HLOOKUP(U157,Ouderschapsverlof!$S$55:$W$57,3,FALSE),0)))</f>
        <v>0</v>
      </c>
      <c r="Z157" s="6">
        <f>IF(OR(U157=6,U157=7),0,IF(NOT(X157),IF(T157&lt;=$T$1,HLOOKUP(U157,Ouderschapsverlof!$S$55:$W$57,3,FALSE),0),0))</f>
        <v>0</v>
      </c>
      <c r="AB157" s="2">
        <f t="shared" si="74"/>
        <v>155</v>
      </c>
      <c r="AC157">
        <f t="shared" si="62"/>
        <v>7</v>
      </c>
      <c r="AD157" s="2">
        <f t="shared" si="63"/>
        <v>1</v>
      </c>
      <c r="AE157" s="2">
        <f t="shared" si="64"/>
        <v>1</v>
      </c>
      <c r="AF157" s="6" t="b">
        <f t="shared" si="65"/>
        <v>1</v>
      </c>
      <c r="AG157" s="6">
        <f>IF(OR(AC157=6,AC157=7),0,IF(NOT(AF157),0,IF(AB157&lt;=$AB$1,HLOOKUP(AC157,Ouderschapsverlof!$S$67:$W$69,3,FALSE),0)))</f>
        <v>0</v>
      </c>
      <c r="AH157" s="6">
        <f>IF(OR(AC157=6,AC157=7),0,IF(NOT(AF157),IF(AB157&lt;=$AB$1,HLOOKUP(AC157,Ouderschapsverlof!$S$67:$W$69,3,FALSE),0),0))</f>
        <v>0</v>
      </c>
      <c r="AK157" t="str">
        <f t="shared" si="66"/>
        <v>1900-6-0</v>
      </c>
      <c r="AL157" t="str">
        <f t="shared" si="67"/>
        <v>1900-6-0</v>
      </c>
      <c r="AM157" t="str">
        <f t="shared" si="68"/>
        <v>1900-6-0</v>
      </c>
      <c r="AN157" t="str">
        <f t="shared" si="69"/>
        <v>1900-6-0</v>
      </c>
    </row>
    <row r="158" spans="1:40" x14ac:dyDescent="0.3">
      <c r="A158" s="2">
        <f t="shared" si="70"/>
        <v>156</v>
      </c>
      <c r="B158">
        <f t="shared" si="71"/>
        <v>1</v>
      </c>
      <c r="C158" s="2">
        <f t="shared" si="50"/>
        <v>1</v>
      </c>
      <c r="D158" s="2">
        <f t="shared" si="51"/>
        <v>1</v>
      </c>
      <c r="E158" s="6" t="b">
        <f t="shared" si="52"/>
        <v>1</v>
      </c>
      <c r="F158" s="6">
        <f>IF(OR(B158=6,B158=7),0,IF(NOT(E158),0,IF(A158&lt;=$A$1,HLOOKUP(B158,Ouderschapsverlof!$S$28:$W$30,3,FALSE),0)))</f>
        <v>0</v>
      </c>
      <c r="G158" s="6">
        <f>IF(OR(B158=6,B158=7),0,IF(NOT(E158),IF(A158&lt;=$A$1,HLOOKUP(B158,Ouderschapsverlof!$S$28:$W$30,3,FALSE),0),0))</f>
        <v>0</v>
      </c>
      <c r="H158" s="7">
        <f t="shared" si="53"/>
        <v>0</v>
      </c>
      <c r="L158" s="2">
        <f t="shared" si="72"/>
        <v>156</v>
      </c>
      <c r="M158">
        <f t="shared" si="54"/>
        <v>1</v>
      </c>
      <c r="N158" s="2">
        <f t="shared" si="55"/>
        <v>1</v>
      </c>
      <c r="O158" s="2">
        <f t="shared" si="56"/>
        <v>1</v>
      </c>
      <c r="P158" s="6" t="b">
        <f t="shared" si="57"/>
        <v>1</v>
      </c>
      <c r="Q158" s="6">
        <f>IF(OR(M158=6,M158=7),0,IF(NOT(P158),0,IF(L158&lt;=$L$1,HLOOKUP(M158,Ouderschapsverlof!$S$40:$W$42,3,FALSE),0)))</f>
        <v>0</v>
      </c>
      <c r="R158" s="6">
        <f>IF(OR(M158=6,M158=7),0,IF(NOT(P158),IF(L158&lt;=$L$1,HLOOKUP(M158,Ouderschapsverlof!$S$40:$W$42,3,FALSE),0),0))</f>
        <v>0</v>
      </c>
      <c r="T158" s="2">
        <f t="shared" si="73"/>
        <v>156</v>
      </c>
      <c r="U158">
        <f t="shared" si="58"/>
        <v>1</v>
      </c>
      <c r="V158" s="2">
        <f t="shared" si="59"/>
        <v>1</v>
      </c>
      <c r="W158" s="2">
        <f t="shared" si="60"/>
        <v>1</v>
      </c>
      <c r="X158" s="6" t="b">
        <f t="shared" si="61"/>
        <v>1</v>
      </c>
      <c r="Y158" s="6">
        <f>IF(OR(U158=6,U158=7),0,IF(NOT(X158),0,IF(T158&lt;=$T$1,HLOOKUP(U158,Ouderschapsverlof!$S$55:$W$57,3,FALSE),0)))</f>
        <v>0</v>
      </c>
      <c r="Z158" s="6">
        <f>IF(OR(U158=6,U158=7),0,IF(NOT(X158),IF(T158&lt;=$T$1,HLOOKUP(U158,Ouderschapsverlof!$S$55:$W$57,3,FALSE),0),0))</f>
        <v>0</v>
      </c>
      <c r="AB158" s="2">
        <f t="shared" si="74"/>
        <v>156</v>
      </c>
      <c r="AC158">
        <f t="shared" si="62"/>
        <v>1</v>
      </c>
      <c r="AD158" s="2">
        <f t="shared" si="63"/>
        <v>1</v>
      </c>
      <c r="AE158" s="2">
        <f t="shared" si="64"/>
        <v>1</v>
      </c>
      <c r="AF158" s="6" t="b">
        <f t="shared" si="65"/>
        <v>1</v>
      </c>
      <c r="AG158" s="6">
        <f>IF(OR(AC158=6,AC158=7),0,IF(NOT(AF158),0,IF(AB158&lt;=$AB$1,HLOOKUP(AC158,Ouderschapsverlof!$S$67:$W$69,3,FALSE),0)))</f>
        <v>0</v>
      </c>
      <c r="AH158" s="6">
        <f>IF(OR(AC158=6,AC158=7),0,IF(NOT(AF158),IF(AB158&lt;=$AB$1,HLOOKUP(AC158,Ouderschapsverlof!$S$67:$W$69,3,FALSE),0),0))</f>
        <v>0</v>
      </c>
      <c r="AK158" t="str">
        <f t="shared" si="66"/>
        <v>1900-6-0</v>
      </c>
      <c r="AL158" t="str">
        <f t="shared" si="67"/>
        <v>1900-6-0</v>
      </c>
      <c r="AM158" t="str">
        <f t="shared" si="68"/>
        <v>1900-6-0</v>
      </c>
      <c r="AN158" t="str">
        <f t="shared" si="69"/>
        <v>1900-6-0</v>
      </c>
    </row>
    <row r="159" spans="1:40" x14ac:dyDescent="0.3">
      <c r="A159" s="2">
        <f t="shared" si="70"/>
        <v>157</v>
      </c>
      <c r="B159">
        <f t="shared" si="71"/>
        <v>2</v>
      </c>
      <c r="C159" s="2">
        <f t="shared" si="50"/>
        <v>1</v>
      </c>
      <c r="D159" s="2">
        <f t="shared" si="51"/>
        <v>1</v>
      </c>
      <c r="E159" s="6" t="b">
        <f t="shared" si="52"/>
        <v>1</v>
      </c>
      <c r="F159" s="6">
        <f>IF(OR(B159=6,B159=7),0,IF(NOT(E159),0,IF(A159&lt;=$A$1,HLOOKUP(B159,Ouderschapsverlof!$S$28:$W$30,3,FALSE),0)))</f>
        <v>0</v>
      </c>
      <c r="G159" s="6">
        <f>IF(OR(B159=6,B159=7),0,IF(NOT(E159),IF(A159&lt;=$A$1,HLOOKUP(B159,Ouderschapsverlof!$S$28:$W$30,3,FALSE),0),0))</f>
        <v>0</v>
      </c>
      <c r="H159" s="7">
        <f t="shared" si="53"/>
        <v>0</v>
      </c>
      <c r="L159" s="2">
        <f t="shared" si="72"/>
        <v>157</v>
      </c>
      <c r="M159">
        <f t="shared" si="54"/>
        <v>2</v>
      </c>
      <c r="N159" s="2">
        <f t="shared" si="55"/>
        <v>1</v>
      </c>
      <c r="O159" s="2">
        <f t="shared" si="56"/>
        <v>1</v>
      </c>
      <c r="P159" s="6" t="b">
        <f t="shared" si="57"/>
        <v>1</v>
      </c>
      <c r="Q159" s="6">
        <f>IF(OR(M159=6,M159=7),0,IF(NOT(P159),0,IF(L159&lt;=$L$1,HLOOKUP(M159,Ouderschapsverlof!$S$40:$W$42,3,FALSE),0)))</f>
        <v>0</v>
      </c>
      <c r="R159" s="6">
        <f>IF(OR(M159=6,M159=7),0,IF(NOT(P159),IF(L159&lt;=$L$1,HLOOKUP(M159,Ouderschapsverlof!$S$40:$W$42,3,FALSE),0),0))</f>
        <v>0</v>
      </c>
      <c r="T159" s="2">
        <f t="shared" si="73"/>
        <v>157</v>
      </c>
      <c r="U159">
        <f t="shared" si="58"/>
        <v>2</v>
      </c>
      <c r="V159" s="2">
        <f t="shared" si="59"/>
        <v>1</v>
      </c>
      <c r="W159" s="2">
        <f t="shared" si="60"/>
        <v>1</v>
      </c>
      <c r="X159" s="6" t="b">
        <f t="shared" si="61"/>
        <v>1</v>
      </c>
      <c r="Y159" s="6">
        <f>IF(OR(U159=6,U159=7),0,IF(NOT(X159),0,IF(T159&lt;=$T$1,HLOOKUP(U159,Ouderschapsverlof!$S$55:$W$57,3,FALSE),0)))</f>
        <v>0</v>
      </c>
      <c r="Z159" s="6">
        <f>IF(OR(U159=6,U159=7),0,IF(NOT(X159),IF(T159&lt;=$T$1,HLOOKUP(U159,Ouderschapsverlof!$S$55:$W$57,3,FALSE),0),0))</f>
        <v>0</v>
      </c>
      <c r="AB159" s="2">
        <f t="shared" si="74"/>
        <v>157</v>
      </c>
      <c r="AC159">
        <f t="shared" si="62"/>
        <v>2</v>
      </c>
      <c r="AD159" s="2">
        <f t="shared" si="63"/>
        <v>1</v>
      </c>
      <c r="AE159" s="2">
        <f t="shared" si="64"/>
        <v>1</v>
      </c>
      <c r="AF159" s="6" t="b">
        <f t="shared" si="65"/>
        <v>1</v>
      </c>
      <c r="AG159" s="6">
        <f>IF(OR(AC159=6,AC159=7),0,IF(NOT(AF159),0,IF(AB159&lt;=$AB$1,HLOOKUP(AC159,Ouderschapsverlof!$S$67:$W$69,3,FALSE),0)))</f>
        <v>0</v>
      </c>
      <c r="AH159" s="6">
        <f>IF(OR(AC159=6,AC159=7),0,IF(NOT(AF159),IF(AB159&lt;=$AB$1,HLOOKUP(AC159,Ouderschapsverlof!$S$67:$W$69,3,FALSE),0),0))</f>
        <v>0</v>
      </c>
      <c r="AK159" t="str">
        <f t="shared" si="66"/>
        <v>1900-6-0</v>
      </c>
      <c r="AL159" t="str">
        <f t="shared" si="67"/>
        <v>1900-6-0</v>
      </c>
      <c r="AM159" t="str">
        <f t="shared" si="68"/>
        <v>1900-6-0</v>
      </c>
      <c r="AN159" t="str">
        <f t="shared" si="69"/>
        <v>1900-6-0</v>
      </c>
    </row>
    <row r="160" spans="1:40" x14ac:dyDescent="0.3">
      <c r="A160" s="2">
        <f t="shared" si="70"/>
        <v>158</v>
      </c>
      <c r="B160">
        <f t="shared" si="71"/>
        <v>3</v>
      </c>
      <c r="C160" s="2">
        <f t="shared" si="50"/>
        <v>1</v>
      </c>
      <c r="D160" s="2">
        <f t="shared" si="51"/>
        <v>1</v>
      </c>
      <c r="E160" s="6" t="b">
        <f t="shared" si="52"/>
        <v>1</v>
      </c>
      <c r="F160" s="6">
        <f>IF(OR(B160=6,B160=7),0,IF(NOT(E160),0,IF(A160&lt;=$A$1,HLOOKUP(B160,Ouderschapsverlof!$S$28:$W$30,3,FALSE),0)))</f>
        <v>0</v>
      </c>
      <c r="G160" s="6">
        <f>IF(OR(B160=6,B160=7),0,IF(NOT(E160),IF(A160&lt;=$A$1,HLOOKUP(B160,Ouderschapsverlof!$S$28:$W$30,3,FALSE),0),0))</f>
        <v>0</v>
      </c>
      <c r="H160" s="7">
        <f t="shared" si="53"/>
        <v>0</v>
      </c>
      <c r="L160" s="2">
        <f t="shared" si="72"/>
        <v>158</v>
      </c>
      <c r="M160">
        <f t="shared" si="54"/>
        <v>3</v>
      </c>
      <c r="N160" s="2">
        <f t="shared" si="55"/>
        <v>1</v>
      </c>
      <c r="O160" s="2">
        <f t="shared" si="56"/>
        <v>1</v>
      </c>
      <c r="P160" s="6" t="b">
        <f t="shared" si="57"/>
        <v>1</v>
      </c>
      <c r="Q160" s="6">
        <f>IF(OR(M160=6,M160=7),0,IF(NOT(P160),0,IF(L160&lt;=$L$1,HLOOKUP(M160,Ouderschapsverlof!$S$40:$W$42,3,FALSE),0)))</f>
        <v>0</v>
      </c>
      <c r="R160" s="6">
        <f>IF(OR(M160=6,M160=7),0,IF(NOT(P160),IF(L160&lt;=$L$1,HLOOKUP(M160,Ouderschapsverlof!$S$40:$W$42,3,FALSE),0),0))</f>
        <v>0</v>
      </c>
      <c r="T160" s="2">
        <f t="shared" si="73"/>
        <v>158</v>
      </c>
      <c r="U160">
        <f t="shared" si="58"/>
        <v>3</v>
      </c>
      <c r="V160" s="2">
        <f t="shared" si="59"/>
        <v>1</v>
      </c>
      <c r="W160" s="2">
        <f t="shared" si="60"/>
        <v>1</v>
      </c>
      <c r="X160" s="6" t="b">
        <f t="shared" si="61"/>
        <v>1</v>
      </c>
      <c r="Y160" s="6">
        <f>IF(OR(U160=6,U160=7),0,IF(NOT(X160),0,IF(T160&lt;=$T$1,HLOOKUP(U160,Ouderschapsverlof!$S$55:$W$57,3,FALSE),0)))</f>
        <v>0</v>
      </c>
      <c r="Z160" s="6">
        <f>IF(OR(U160=6,U160=7),0,IF(NOT(X160),IF(T160&lt;=$T$1,HLOOKUP(U160,Ouderschapsverlof!$S$55:$W$57,3,FALSE),0),0))</f>
        <v>0</v>
      </c>
      <c r="AB160" s="2">
        <f t="shared" si="74"/>
        <v>158</v>
      </c>
      <c r="AC160">
        <f t="shared" si="62"/>
        <v>3</v>
      </c>
      <c r="AD160" s="2">
        <f t="shared" si="63"/>
        <v>1</v>
      </c>
      <c r="AE160" s="2">
        <f t="shared" si="64"/>
        <v>1</v>
      </c>
      <c r="AF160" s="6" t="b">
        <f t="shared" si="65"/>
        <v>1</v>
      </c>
      <c r="AG160" s="6">
        <f>IF(OR(AC160=6,AC160=7),0,IF(NOT(AF160),0,IF(AB160&lt;=$AB$1,HLOOKUP(AC160,Ouderschapsverlof!$S$67:$W$69,3,FALSE),0)))</f>
        <v>0</v>
      </c>
      <c r="AH160" s="6">
        <f>IF(OR(AC160=6,AC160=7),0,IF(NOT(AF160),IF(AB160&lt;=$AB$1,HLOOKUP(AC160,Ouderschapsverlof!$S$67:$W$69,3,FALSE),0),0))</f>
        <v>0</v>
      </c>
      <c r="AK160" t="str">
        <f t="shared" si="66"/>
        <v>1900-6-0</v>
      </c>
      <c r="AL160" t="str">
        <f t="shared" si="67"/>
        <v>1900-6-0</v>
      </c>
      <c r="AM160" t="str">
        <f t="shared" si="68"/>
        <v>1900-6-0</v>
      </c>
      <c r="AN160" t="str">
        <f t="shared" si="69"/>
        <v>1900-6-0</v>
      </c>
    </row>
    <row r="161" spans="1:40" x14ac:dyDescent="0.3">
      <c r="A161" s="2">
        <f t="shared" si="70"/>
        <v>159</v>
      </c>
      <c r="B161">
        <f t="shared" si="71"/>
        <v>4</v>
      </c>
      <c r="C161" s="2">
        <f t="shared" si="50"/>
        <v>1</v>
      </c>
      <c r="D161" s="2">
        <f t="shared" si="51"/>
        <v>1</v>
      </c>
      <c r="E161" s="6" t="b">
        <f t="shared" si="52"/>
        <v>1</v>
      </c>
      <c r="F161" s="6">
        <f>IF(OR(B161=6,B161=7),0,IF(NOT(E161),0,IF(A161&lt;=$A$1,HLOOKUP(B161,Ouderschapsverlof!$S$28:$W$30,3,FALSE),0)))</f>
        <v>0</v>
      </c>
      <c r="G161" s="6">
        <f>IF(OR(B161=6,B161=7),0,IF(NOT(E161),IF(A161&lt;=$A$1,HLOOKUP(B161,Ouderschapsverlof!$S$28:$W$30,3,FALSE),0),0))</f>
        <v>0</v>
      </c>
      <c r="H161" s="7">
        <f t="shared" si="53"/>
        <v>0</v>
      </c>
      <c r="L161" s="2">
        <f t="shared" si="72"/>
        <v>159</v>
      </c>
      <c r="M161">
        <f t="shared" si="54"/>
        <v>4</v>
      </c>
      <c r="N161" s="2">
        <f t="shared" si="55"/>
        <v>1</v>
      </c>
      <c r="O161" s="2">
        <f t="shared" si="56"/>
        <v>1</v>
      </c>
      <c r="P161" s="6" t="b">
        <f t="shared" si="57"/>
        <v>1</v>
      </c>
      <c r="Q161" s="6">
        <f>IF(OR(M161=6,M161=7),0,IF(NOT(P161),0,IF(L161&lt;=$L$1,HLOOKUP(M161,Ouderschapsverlof!$S$40:$W$42,3,FALSE),0)))</f>
        <v>0</v>
      </c>
      <c r="R161" s="6">
        <f>IF(OR(M161=6,M161=7),0,IF(NOT(P161),IF(L161&lt;=$L$1,HLOOKUP(M161,Ouderschapsverlof!$S$40:$W$42,3,FALSE),0),0))</f>
        <v>0</v>
      </c>
      <c r="T161" s="2">
        <f t="shared" si="73"/>
        <v>159</v>
      </c>
      <c r="U161">
        <f t="shared" si="58"/>
        <v>4</v>
      </c>
      <c r="V161" s="2">
        <f t="shared" si="59"/>
        <v>1</v>
      </c>
      <c r="W161" s="2">
        <f t="shared" si="60"/>
        <v>1</v>
      </c>
      <c r="X161" s="6" t="b">
        <f t="shared" si="61"/>
        <v>1</v>
      </c>
      <c r="Y161" s="6">
        <f>IF(OR(U161=6,U161=7),0,IF(NOT(X161),0,IF(T161&lt;=$T$1,HLOOKUP(U161,Ouderschapsverlof!$S$55:$W$57,3,FALSE),0)))</f>
        <v>0</v>
      </c>
      <c r="Z161" s="6">
        <f>IF(OR(U161=6,U161=7),0,IF(NOT(X161),IF(T161&lt;=$T$1,HLOOKUP(U161,Ouderschapsverlof!$S$55:$W$57,3,FALSE),0),0))</f>
        <v>0</v>
      </c>
      <c r="AB161" s="2">
        <f t="shared" si="74"/>
        <v>159</v>
      </c>
      <c r="AC161">
        <f t="shared" si="62"/>
        <v>4</v>
      </c>
      <c r="AD161" s="2">
        <f t="shared" si="63"/>
        <v>1</v>
      </c>
      <c r="AE161" s="2">
        <f t="shared" si="64"/>
        <v>1</v>
      </c>
      <c r="AF161" s="6" t="b">
        <f t="shared" si="65"/>
        <v>1</v>
      </c>
      <c r="AG161" s="6">
        <f>IF(OR(AC161=6,AC161=7),0,IF(NOT(AF161),0,IF(AB161&lt;=$AB$1,HLOOKUP(AC161,Ouderschapsverlof!$S$67:$W$69,3,FALSE),0)))</f>
        <v>0</v>
      </c>
      <c r="AH161" s="6">
        <f>IF(OR(AC161=6,AC161=7),0,IF(NOT(AF161),IF(AB161&lt;=$AB$1,HLOOKUP(AC161,Ouderschapsverlof!$S$67:$W$69,3,FALSE),0),0))</f>
        <v>0</v>
      </c>
      <c r="AK161" t="str">
        <f t="shared" si="66"/>
        <v>1900-6-0</v>
      </c>
      <c r="AL161" t="str">
        <f t="shared" si="67"/>
        <v>1900-6-0</v>
      </c>
      <c r="AM161" t="str">
        <f t="shared" si="68"/>
        <v>1900-6-0</v>
      </c>
      <c r="AN161" t="str">
        <f t="shared" si="69"/>
        <v>1900-6-0</v>
      </c>
    </row>
    <row r="162" spans="1:40" x14ac:dyDescent="0.3">
      <c r="A162" s="2">
        <f t="shared" si="70"/>
        <v>160</v>
      </c>
      <c r="B162">
        <f t="shared" si="71"/>
        <v>5</v>
      </c>
      <c r="C162" s="2">
        <f t="shared" si="50"/>
        <v>1</v>
      </c>
      <c r="D162" s="2">
        <f t="shared" si="51"/>
        <v>1</v>
      </c>
      <c r="E162" s="6" t="b">
        <f t="shared" si="52"/>
        <v>1</v>
      </c>
      <c r="F162" s="6">
        <f>IF(OR(B162=6,B162=7),0,IF(NOT(E162),0,IF(A162&lt;=$A$1,HLOOKUP(B162,Ouderschapsverlof!$S$28:$W$30,3,FALSE),0)))</f>
        <v>0</v>
      </c>
      <c r="G162" s="6">
        <f>IF(OR(B162=6,B162=7),0,IF(NOT(E162),IF(A162&lt;=$A$1,HLOOKUP(B162,Ouderschapsverlof!$S$28:$W$30,3,FALSE),0),0))</f>
        <v>0</v>
      </c>
      <c r="H162" s="7">
        <f t="shared" si="53"/>
        <v>0</v>
      </c>
      <c r="L162" s="2">
        <f t="shared" si="72"/>
        <v>160</v>
      </c>
      <c r="M162">
        <f t="shared" si="54"/>
        <v>5</v>
      </c>
      <c r="N162" s="2">
        <f t="shared" si="55"/>
        <v>1</v>
      </c>
      <c r="O162" s="2">
        <f t="shared" si="56"/>
        <v>1</v>
      </c>
      <c r="P162" s="6" t="b">
        <f t="shared" si="57"/>
        <v>1</v>
      </c>
      <c r="Q162" s="6">
        <f>IF(OR(M162=6,M162=7),0,IF(NOT(P162),0,IF(L162&lt;=$L$1,HLOOKUP(M162,Ouderschapsverlof!$S$40:$W$42,3,FALSE),0)))</f>
        <v>0</v>
      </c>
      <c r="R162" s="6">
        <f>IF(OR(M162=6,M162=7),0,IF(NOT(P162),IF(L162&lt;=$L$1,HLOOKUP(M162,Ouderschapsverlof!$S$40:$W$42,3,FALSE),0),0))</f>
        <v>0</v>
      </c>
      <c r="T162" s="2">
        <f t="shared" si="73"/>
        <v>160</v>
      </c>
      <c r="U162">
        <f t="shared" si="58"/>
        <v>5</v>
      </c>
      <c r="V162" s="2">
        <f t="shared" si="59"/>
        <v>1</v>
      </c>
      <c r="W162" s="2">
        <f t="shared" si="60"/>
        <v>1</v>
      </c>
      <c r="X162" s="6" t="b">
        <f t="shared" si="61"/>
        <v>1</v>
      </c>
      <c r="Y162" s="6">
        <f>IF(OR(U162=6,U162=7),0,IF(NOT(X162),0,IF(T162&lt;=$T$1,HLOOKUP(U162,Ouderschapsverlof!$S$55:$W$57,3,FALSE),0)))</f>
        <v>0</v>
      </c>
      <c r="Z162" s="6">
        <f>IF(OR(U162=6,U162=7),0,IF(NOT(X162),IF(T162&lt;=$T$1,HLOOKUP(U162,Ouderschapsverlof!$S$55:$W$57,3,FALSE),0),0))</f>
        <v>0</v>
      </c>
      <c r="AB162" s="2">
        <f t="shared" si="74"/>
        <v>160</v>
      </c>
      <c r="AC162">
        <f t="shared" si="62"/>
        <v>5</v>
      </c>
      <c r="AD162" s="2">
        <f t="shared" si="63"/>
        <v>1</v>
      </c>
      <c r="AE162" s="2">
        <f t="shared" si="64"/>
        <v>1</v>
      </c>
      <c r="AF162" s="6" t="b">
        <f t="shared" si="65"/>
        <v>1</v>
      </c>
      <c r="AG162" s="6">
        <f>IF(OR(AC162=6,AC162=7),0,IF(NOT(AF162),0,IF(AB162&lt;=$AB$1,HLOOKUP(AC162,Ouderschapsverlof!$S$67:$W$69,3,FALSE),0)))</f>
        <v>0</v>
      </c>
      <c r="AH162" s="6">
        <f>IF(OR(AC162=6,AC162=7),0,IF(NOT(AF162),IF(AB162&lt;=$AB$1,HLOOKUP(AC162,Ouderschapsverlof!$S$67:$W$69,3,FALSE),0),0))</f>
        <v>0</v>
      </c>
      <c r="AK162" t="str">
        <f t="shared" si="66"/>
        <v>1900-6-0</v>
      </c>
      <c r="AL162" t="str">
        <f t="shared" si="67"/>
        <v>1900-6-0</v>
      </c>
      <c r="AM162" t="str">
        <f t="shared" si="68"/>
        <v>1900-6-0</v>
      </c>
      <c r="AN162" t="str">
        <f t="shared" si="69"/>
        <v>1900-6-0</v>
      </c>
    </row>
    <row r="163" spans="1:40" x14ac:dyDescent="0.3">
      <c r="A163" s="2">
        <f t="shared" si="70"/>
        <v>161</v>
      </c>
      <c r="B163">
        <f t="shared" si="71"/>
        <v>6</v>
      </c>
      <c r="C163" s="2">
        <f t="shared" si="50"/>
        <v>1</v>
      </c>
      <c r="D163" s="2">
        <f t="shared" si="51"/>
        <v>1</v>
      </c>
      <c r="E163" s="6" t="b">
        <f t="shared" si="52"/>
        <v>1</v>
      </c>
      <c r="F163" s="6">
        <f>IF(OR(B163=6,B163=7),0,IF(NOT(E163),0,IF(A163&lt;=$A$1,HLOOKUP(B163,Ouderschapsverlof!$S$28:$W$30,3,FALSE),0)))</f>
        <v>0</v>
      </c>
      <c r="G163" s="6">
        <f>IF(OR(B163=6,B163=7),0,IF(NOT(E163),IF(A163&lt;=$A$1,HLOOKUP(B163,Ouderschapsverlof!$S$28:$W$30,3,FALSE),0),0))</f>
        <v>0</v>
      </c>
      <c r="H163" s="7">
        <f t="shared" si="53"/>
        <v>0</v>
      </c>
      <c r="L163" s="2">
        <f t="shared" si="72"/>
        <v>161</v>
      </c>
      <c r="M163">
        <f t="shared" si="54"/>
        <v>6</v>
      </c>
      <c r="N163" s="2">
        <f t="shared" si="55"/>
        <v>1</v>
      </c>
      <c r="O163" s="2">
        <f t="shared" si="56"/>
        <v>1</v>
      </c>
      <c r="P163" s="6" t="b">
        <f t="shared" si="57"/>
        <v>1</v>
      </c>
      <c r="Q163" s="6">
        <f>IF(OR(M163=6,M163=7),0,IF(NOT(P163),0,IF(L163&lt;=$L$1,HLOOKUP(M163,Ouderschapsverlof!$S$40:$W$42,3,FALSE),0)))</f>
        <v>0</v>
      </c>
      <c r="R163" s="6">
        <f>IF(OR(M163=6,M163=7),0,IF(NOT(P163),IF(L163&lt;=$L$1,HLOOKUP(M163,Ouderschapsverlof!$S$40:$W$42,3,FALSE),0),0))</f>
        <v>0</v>
      </c>
      <c r="T163" s="2">
        <f t="shared" si="73"/>
        <v>161</v>
      </c>
      <c r="U163">
        <f t="shared" si="58"/>
        <v>6</v>
      </c>
      <c r="V163" s="2">
        <f t="shared" si="59"/>
        <v>1</v>
      </c>
      <c r="W163" s="2">
        <f t="shared" si="60"/>
        <v>1</v>
      </c>
      <c r="X163" s="6" t="b">
        <f t="shared" si="61"/>
        <v>1</v>
      </c>
      <c r="Y163" s="6">
        <f>IF(OR(U163=6,U163=7),0,IF(NOT(X163),0,IF(T163&lt;=$T$1,HLOOKUP(U163,Ouderschapsverlof!$S$55:$W$57,3,FALSE),0)))</f>
        <v>0</v>
      </c>
      <c r="Z163" s="6">
        <f>IF(OR(U163=6,U163=7),0,IF(NOT(X163),IF(T163&lt;=$T$1,HLOOKUP(U163,Ouderschapsverlof!$S$55:$W$57,3,FALSE),0),0))</f>
        <v>0</v>
      </c>
      <c r="AB163" s="2">
        <f t="shared" si="74"/>
        <v>161</v>
      </c>
      <c r="AC163">
        <f t="shared" si="62"/>
        <v>6</v>
      </c>
      <c r="AD163" s="2">
        <f t="shared" si="63"/>
        <v>1</v>
      </c>
      <c r="AE163" s="2">
        <f t="shared" si="64"/>
        <v>1</v>
      </c>
      <c r="AF163" s="6" t="b">
        <f t="shared" si="65"/>
        <v>1</v>
      </c>
      <c r="AG163" s="6">
        <f>IF(OR(AC163=6,AC163=7),0,IF(NOT(AF163),0,IF(AB163&lt;=$AB$1,HLOOKUP(AC163,Ouderschapsverlof!$S$67:$W$69,3,FALSE),0)))</f>
        <v>0</v>
      </c>
      <c r="AH163" s="6">
        <f>IF(OR(AC163=6,AC163=7),0,IF(NOT(AF163),IF(AB163&lt;=$AB$1,HLOOKUP(AC163,Ouderschapsverlof!$S$67:$W$69,3,FALSE),0),0))</f>
        <v>0</v>
      </c>
      <c r="AK163" t="str">
        <f t="shared" si="66"/>
        <v>1900-6-0</v>
      </c>
      <c r="AL163" t="str">
        <f t="shared" si="67"/>
        <v>1900-6-0</v>
      </c>
      <c r="AM163" t="str">
        <f t="shared" si="68"/>
        <v>1900-6-0</v>
      </c>
      <c r="AN163" t="str">
        <f t="shared" si="69"/>
        <v>1900-6-0</v>
      </c>
    </row>
    <row r="164" spans="1:40" x14ac:dyDescent="0.3">
      <c r="A164" s="2">
        <f t="shared" si="70"/>
        <v>162</v>
      </c>
      <c r="B164">
        <f t="shared" si="71"/>
        <v>7</v>
      </c>
      <c r="C164" s="2">
        <f t="shared" si="50"/>
        <v>1</v>
      </c>
      <c r="D164" s="2">
        <f t="shared" si="51"/>
        <v>1</v>
      </c>
      <c r="E164" s="6" t="b">
        <f t="shared" si="52"/>
        <v>1</v>
      </c>
      <c r="F164" s="6">
        <f>IF(OR(B164=6,B164=7),0,IF(NOT(E164),0,IF(A164&lt;=$A$1,HLOOKUP(B164,Ouderschapsverlof!$S$28:$W$30,3,FALSE),0)))</f>
        <v>0</v>
      </c>
      <c r="G164" s="6">
        <f>IF(OR(B164=6,B164=7),0,IF(NOT(E164),IF(A164&lt;=$A$1,HLOOKUP(B164,Ouderschapsverlof!$S$28:$W$30,3,FALSE),0),0))</f>
        <v>0</v>
      </c>
      <c r="H164" s="7">
        <f t="shared" si="53"/>
        <v>0</v>
      </c>
      <c r="L164" s="2">
        <f t="shared" si="72"/>
        <v>162</v>
      </c>
      <c r="M164">
        <f t="shared" si="54"/>
        <v>7</v>
      </c>
      <c r="N164" s="2">
        <f t="shared" si="55"/>
        <v>1</v>
      </c>
      <c r="O164" s="2">
        <f t="shared" si="56"/>
        <v>1</v>
      </c>
      <c r="P164" s="6" t="b">
        <f t="shared" si="57"/>
        <v>1</v>
      </c>
      <c r="Q164" s="6">
        <f>IF(OR(M164=6,M164=7),0,IF(NOT(P164),0,IF(L164&lt;=$L$1,HLOOKUP(M164,Ouderschapsverlof!$S$40:$W$42,3,FALSE),0)))</f>
        <v>0</v>
      </c>
      <c r="R164" s="6">
        <f>IF(OR(M164=6,M164=7),0,IF(NOT(P164),IF(L164&lt;=$L$1,HLOOKUP(M164,Ouderschapsverlof!$S$40:$W$42,3,FALSE),0),0))</f>
        <v>0</v>
      </c>
      <c r="T164" s="2">
        <f t="shared" si="73"/>
        <v>162</v>
      </c>
      <c r="U164">
        <f t="shared" si="58"/>
        <v>7</v>
      </c>
      <c r="V164" s="2">
        <f t="shared" si="59"/>
        <v>1</v>
      </c>
      <c r="W164" s="2">
        <f t="shared" si="60"/>
        <v>1</v>
      </c>
      <c r="X164" s="6" t="b">
        <f t="shared" si="61"/>
        <v>1</v>
      </c>
      <c r="Y164" s="6">
        <f>IF(OR(U164=6,U164=7),0,IF(NOT(X164),0,IF(T164&lt;=$T$1,HLOOKUP(U164,Ouderschapsverlof!$S$55:$W$57,3,FALSE),0)))</f>
        <v>0</v>
      </c>
      <c r="Z164" s="6">
        <f>IF(OR(U164=6,U164=7),0,IF(NOT(X164),IF(T164&lt;=$T$1,HLOOKUP(U164,Ouderschapsverlof!$S$55:$W$57,3,FALSE),0),0))</f>
        <v>0</v>
      </c>
      <c r="AB164" s="2">
        <f t="shared" si="74"/>
        <v>162</v>
      </c>
      <c r="AC164">
        <f t="shared" si="62"/>
        <v>7</v>
      </c>
      <c r="AD164" s="2">
        <f t="shared" si="63"/>
        <v>1</v>
      </c>
      <c r="AE164" s="2">
        <f t="shared" si="64"/>
        <v>1</v>
      </c>
      <c r="AF164" s="6" t="b">
        <f t="shared" si="65"/>
        <v>1</v>
      </c>
      <c r="AG164" s="6">
        <f>IF(OR(AC164=6,AC164=7),0,IF(NOT(AF164),0,IF(AB164&lt;=$AB$1,HLOOKUP(AC164,Ouderschapsverlof!$S$67:$W$69,3,FALSE),0)))</f>
        <v>0</v>
      </c>
      <c r="AH164" s="6">
        <f>IF(OR(AC164=6,AC164=7),0,IF(NOT(AF164),IF(AB164&lt;=$AB$1,HLOOKUP(AC164,Ouderschapsverlof!$S$67:$W$69,3,FALSE),0),0))</f>
        <v>0</v>
      </c>
      <c r="AK164" t="str">
        <f t="shared" si="66"/>
        <v>1900-6-0</v>
      </c>
      <c r="AL164" t="str">
        <f t="shared" si="67"/>
        <v>1900-6-0</v>
      </c>
      <c r="AM164" t="str">
        <f t="shared" si="68"/>
        <v>1900-6-0</v>
      </c>
      <c r="AN164" t="str">
        <f t="shared" si="69"/>
        <v>1900-6-0</v>
      </c>
    </row>
    <row r="165" spans="1:40" x14ac:dyDescent="0.3">
      <c r="A165" s="2">
        <f t="shared" si="70"/>
        <v>163</v>
      </c>
      <c r="B165">
        <f t="shared" si="71"/>
        <v>1</v>
      </c>
      <c r="C165" s="2">
        <f t="shared" si="50"/>
        <v>1</v>
      </c>
      <c r="D165" s="2">
        <f t="shared" si="51"/>
        <v>1</v>
      </c>
      <c r="E165" s="6" t="b">
        <f t="shared" si="52"/>
        <v>1</v>
      </c>
      <c r="F165" s="6">
        <f>IF(OR(B165=6,B165=7),0,IF(NOT(E165),0,IF(A165&lt;=$A$1,HLOOKUP(B165,Ouderschapsverlof!$S$28:$W$30,3,FALSE),0)))</f>
        <v>0</v>
      </c>
      <c r="G165" s="6">
        <f>IF(OR(B165=6,B165=7),0,IF(NOT(E165),IF(A165&lt;=$A$1,HLOOKUP(B165,Ouderschapsverlof!$S$28:$W$30,3,FALSE),0),0))</f>
        <v>0</v>
      </c>
      <c r="H165" s="7">
        <f t="shared" si="53"/>
        <v>0</v>
      </c>
      <c r="L165" s="2">
        <f t="shared" si="72"/>
        <v>163</v>
      </c>
      <c r="M165">
        <f t="shared" si="54"/>
        <v>1</v>
      </c>
      <c r="N165" s="2">
        <f t="shared" si="55"/>
        <v>1</v>
      </c>
      <c r="O165" s="2">
        <f t="shared" si="56"/>
        <v>1</v>
      </c>
      <c r="P165" s="6" t="b">
        <f t="shared" si="57"/>
        <v>1</v>
      </c>
      <c r="Q165" s="6">
        <f>IF(OR(M165=6,M165=7),0,IF(NOT(P165),0,IF(L165&lt;=$L$1,HLOOKUP(M165,Ouderschapsverlof!$S$40:$W$42,3,FALSE),0)))</f>
        <v>0</v>
      </c>
      <c r="R165" s="6">
        <f>IF(OR(M165=6,M165=7),0,IF(NOT(P165),IF(L165&lt;=$L$1,HLOOKUP(M165,Ouderschapsverlof!$S$40:$W$42,3,FALSE),0),0))</f>
        <v>0</v>
      </c>
      <c r="T165" s="2">
        <f t="shared" si="73"/>
        <v>163</v>
      </c>
      <c r="U165">
        <f t="shared" si="58"/>
        <v>1</v>
      </c>
      <c r="V165" s="2">
        <f t="shared" si="59"/>
        <v>1</v>
      </c>
      <c r="W165" s="2">
        <f t="shared" si="60"/>
        <v>1</v>
      </c>
      <c r="X165" s="6" t="b">
        <f t="shared" si="61"/>
        <v>1</v>
      </c>
      <c r="Y165" s="6">
        <f>IF(OR(U165=6,U165=7),0,IF(NOT(X165),0,IF(T165&lt;=$T$1,HLOOKUP(U165,Ouderschapsverlof!$S$55:$W$57,3,FALSE),0)))</f>
        <v>0</v>
      </c>
      <c r="Z165" s="6">
        <f>IF(OR(U165=6,U165=7),0,IF(NOT(X165),IF(T165&lt;=$T$1,HLOOKUP(U165,Ouderschapsverlof!$S$55:$W$57,3,FALSE),0),0))</f>
        <v>0</v>
      </c>
      <c r="AB165" s="2">
        <f t="shared" si="74"/>
        <v>163</v>
      </c>
      <c r="AC165">
        <f t="shared" si="62"/>
        <v>1</v>
      </c>
      <c r="AD165" s="2">
        <f t="shared" si="63"/>
        <v>1</v>
      </c>
      <c r="AE165" s="2">
        <f t="shared" si="64"/>
        <v>1</v>
      </c>
      <c r="AF165" s="6" t="b">
        <f t="shared" si="65"/>
        <v>1</v>
      </c>
      <c r="AG165" s="6">
        <f>IF(OR(AC165=6,AC165=7),0,IF(NOT(AF165),0,IF(AB165&lt;=$AB$1,HLOOKUP(AC165,Ouderschapsverlof!$S$67:$W$69,3,FALSE),0)))</f>
        <v>0</v>
      </c>
      <c r="AH165" s="6">
        <f>IF(OR(AC165=6,AC165=7),0,IF(NOT(AF165),IF(AB165&lt;=$AB$1,HLOOKUP(AC165,Ouderschapsverlof!$S$67:$W$69,3,FALSE),0),0))</f>
        <v>0</v>
      </c>
      <c r="AK165" t="str">
        <f t="shared" si="66"/>
        <v>1900-6-0</v>
      </c>
      <c r="AL165" t="str">
        <f t="shared" si="67"/>
        <v>1900-6-0</v>
      </c>
      <c r="AM165" t="str">
        <f t="shared" si="68"/>
        <v>1900-6-0</v>
      </c>
      <c r="AN165" t="str">
        <f t="shared" si="69"/>
        <v>1900-6-0</v>
      </c>
    </row>
    <row r="166" spans="1:40" x14ac:dyDescent="0.3">
      <c r="A166" s="2">
        <f t="shared" si="70"/>
        <v>164</v>
      </c>
      <c r="B166">
        <f t="shared" si="71"/>
        <v>2</v>
      </c>
      <c r="C166" s="2">
        <f t="shared" si="50"/>
        <v>1</v>
      </c>
      <c r="D166" s="2">
        <f t="shared" si="51"/>
        <v>1</v>
      </c>
      <c r="E166" s="6" t="b">
        <f t="shared" si="52"/>
        <v>1</v>
      </c>
      <c r="F166" s="6">
        <f>IF(OR(B166=6,B166=7),0,IF(NOT(E166),0,IF(A166&lt;=$A$1,HLOOKUP(B166,Ouderschapsverlof!$S$28:$W$30,3,FALSE),0)))</f>
        <v>0</v>
      </c>
      <c r="G166" s="6">
        <f>IF(OR(B166=6,B166=7),0,IF(NOT(E166),IF(A166&lt;=$A$1,HLOOKUP(B166,Ouderschapsverlof!$S$28:$W$30,3,FALSE),0),0))</f>
        <v>0</v>
      </c>
      <c r="H166" s="7">
        <f t="shared" si="53"/>
        <v>0</v>
      </c>
      <c r="L166" s="2">
        <f t="shared" si="72"/>
        <v>164</v>
      </c>
      <c r="M166">
        <f t="shared" si="54"/>
        <v>2</v>
      </c>
      <c r="N166" s="2">
        <f t="shared" si="55"/>
        <v>1</v>
      </c>
      <c r="O166" s="2">
        <f t="shared" si="56"/>
        <v>1</v>
      </c>
      <c r="P166" s="6" t="b">
        <f t="shared" si="57"/>
        <v>1</v>
      </c>
      <c r="Q166" s="6">
        <f>IF(OR(M166=6,M166=7),0,IF(NOT(P166),0,IF(L166&lt;=$L$1,HLOOKUP(M166,Ouderschapsverlof!$S$40:$W$42,3,FALSE),0)))</f>
        <v>0</v>
      </c>
      <c r="R166" s="6">
        <f>IF(OR(M166=6,M166=7),0,IF(NOT(P166),IF(L166&lt;=$L$1,HLOOKUP(M166,Ouderschapsverlof!$S$40:$W$42,3,FALSE),0),0))</f>
        <v>0</v>
      </c>
      <c r="T166" s="2">
        <f t="shared" si="73"/>
        <v>164</v>
      </c>
      <c r="U166">
        <f t="shared" si="58"/>
        <v>2</v>
      </c>
      <c r="V166" s="2">
        <f t="shared" si="59"/>
        <v>1</v>
      </c>
      <c r="W166" s="2">
        <f t="shared" si="60"/>
        <v>1</v>
      </c>
      <c r="X166" s="6" t="b">
        <f t="shared" si="61"/>
        <v>1</v>
      </c>
      <c r="Y166" s="6">
        <f>IF(OR(U166=6,U166=7),0,IF(NOT(X166),0,IF(T166&lt;=$T$1,HLOOKUP(U166,Ouderschapsverlof!$S$55:$W$57,3,FALSE),0)))</f>
        <v>0</v>
      </c>
      <c r="Z166" s="6">
        <f>IF(OR(U166=6,U166=7),0,IF(NOT(X166),IF(T166&lt;=$T$1,HLOOKUP(U166,Ouderschapsverlof!$S$55:$W$57,3,FALSE),0),0))</f>
        <v>0</v>
      </c>
      <c r="AB166" s="2">
        <f t="shared" si="74"/>
        <v>164</v>
      </c>
      <c r="AC166">
        <f t="shared" si="62"/>
        <v>2</v>
      </c>
      <c r="AD166" s="2">
        <f t="shared" si="63"/>
        <v>1</v>
      </c>
      <c r="AE166" s="2">
        <f t="shared" si="64"/>
        <v>1</v>
      </c>
      <c r="AF166" s="6" t="b">
        <f t="shared" si="65"/>
        <v>1</v>
      </c>
      <c r="AG166" s="6">
        <f>IF(OR(AC166=6,AC166=7),0,IF(NOT(AF166),0,IF(AB166&lt;=$AB$1,HLOOKUP(AC166,Ouderschapsverlof!$S$67:$W$69,3,FALSE),0)))</f>
        <v>0</v>
      </c>
      <c r="AH166" s="6">
        <f>IF(OR(AC166=6,AC166=7),0,IF(NOT(AF166),IF(AB166&lt;=$AB$1,HLOOKUP(AC166,Ouderschapsverlof!$S$67:$W$69,3,FALSE),0),0))</f>
        <v>0</v>
      </c>
      <c r="AK166" t="str">
        <f t="shared" si="66"/>
        <v>1900-6-0</v>
      </c>
      <c r="AL166" t="str">
        <f t="shared" si="67"/>
        <v>1900-6-0</v>
      </c>
      <c r="AM166" t="str">
        <f t="shared" si="68"/>
        <v>1900-6-0</v>
      </c>
      <c r="AN166" t="str">
        <f t="shared" si="69"/>
        <v>1900-6-0</v>
      </c>
    </row>
    <row r="167" spans="1:40" x14ac:dyDescent="0.3">
      <c r="A167" s="2">
        <f t="shared" si="70"/>
        <v>165</v>
      </c>
      <c r="B167">
        <f t="shared" si="71"/>
        <v>3</v>
      </c>
      <c r="C167" s="2">
        <f t="shared" si="50"/>
        <v>1</v>
      </c>
      <c r="D167" s="2">
        <f t="shared" si="51"/>
        <v>1</v>
      </c>
      <c r="E167" s="6" t="b">
        <f t="shared" si="52"/>
        <v>1</v>
      </c>
      <c r="F167" s="6">
        <f>IF(OR(B167=6,B167=7),0,IF(NOT(E167),0,IF(A167&lt;=$A$1,HLOOKUP(B167,Ouderschapsverlof!$S$28:$W$30,3,FALSE),0)))</f>
        <v>0</v>
      </c>
      <c r="G167" s="6">
        <f>IF(OR(B167=6,B167=7),0,IF(NOT(E167),IF(A167&lt;=$A$1,HLOOKUP(B167,Ouderschapsverlof!$S$28:$W$30,3,FALSE),0),0))</f>
        <v>0</v>
      </c>
      <c r="H167" s="7">
        <f t="shared" si="53"/>
        <v>0</v>
      </c>
      <c r="L167" s="2">
        <f t="shared" si="72"/>
        <v>165</v>
      </c>
      <c r="M167">
        <f t="shared" si="54"/>
        <v>3</v>
      </c>
      <c r="N167" s="2">
        <f t="shared" si="55"/>
        <v>1</v>
      </c>
      <c r="O167" s="2">
        <f t="shared" si="56"/>
        <v>1</v>
      </c>
      <c r="P167" s="6" t="b">
        <f t="shared" si="57"/>
        <v>1</v>
      </c>
      <c r="Q167" s="6">
        <f>IF(OR(M167=6,M167=7),0,IF(NOT(P167),0,IF(L167&lt;=$L$1,HLOOKUP(M167,Ouderschapsverlof!$S$40:$W$42,3,FALSE),0)))</f>
        <v>0</v>
      </c>
      <c r="R167" s="6">
        <f>IF(OR(M167=6,M167=7),0,IF(NOT(P167),IF(L167&lt;=$L$1,HLOOKUP(M167,Ouderschapsverlof!$S$40:$W$42,3,FALSE),0),0))</f>
        <v>0</v>
      </c>
      <c r="T167" s="2">
        <f t="shared" si="73"/>
        <v>165</v>
      </c>
      <c r="U167">
        <f t="shared" si="58"/>
        <v>3</v>
      </c>
      <c r="V167" s="2">
        <f t="shared" si="59"/>
        <v>1</v>
      </c>
      <c r="W167" s="2">
        <f t="shared" si="60"/>
        <v>1</v>
      </c>
      <c r="X167" s="6" t="b">
        <f t="shared" si="61"/>
        <v>1</v>
      </c>
      <c r="Y167" s="6">
        <f>IF(OR(U167=6,U167=7),0,IF(NOT(X167),0,IF(T167&lt;=$T$1,HLOOKUP(U167,Ouderschapsverlof!$S$55:$W$57,3,FALSE),0)))</f>
        <v>0</v>
      </c>
      <c r="Z167" s="6">
        <f>IF(OR(U167=6,U167=7),0,IF(NOT(X167),IF(T167&lt;=$T$1,HLOOKUP(U167,Ouderschapsverlof!$S$55:$W$57,3,FALSE),0),0))</f>
        <v>0</v>
      </c>
      <c r="AB167" s="2">
        <f t="shared" si="74"/>
        <v>165</v>
      </c>
      <c r="AC167">
        <f t="shared" si="62"/>
        <v>3</v>
      </c>
      <c r="AD167" s="2">
        <f t="shared" si="63"/>
        <v>1</v>
      </c>
      <c r="AE167" s="2">
        <f t="shared" si="64"/>
        <v>1</v>
      </c>
      <c r="AF167" s="6" t="b">
        <f t="shared" si="65"/>
        <v>1</v>
      </c>
      <c r="AG167" s="6">
        <f>IF(OR(AC167=6,AC167=7),0,IF(NOT(AF167),0,IF(AB167&lt;=$AB$1,HLOOKUP(AC167,Ouderschapsverlof!$S$67:$W$69,3,FALSE),0)))</f>
        <v>0</v>
      </c>
      <c r="AH167" s="6">
        <f>IF(OR(AC167=6,AC167=7),0,IF(NOT(AF167),IF(AB167&lt;=$AB$1,HLOOKUP(AC167,Ouderschapsverlof!$S$67:$W$69,3,FALSE),0),0))</f>
        <v>0</v>
      </c>
      <c r="AK167" t="str">
        <f t="shared" si="66"/>
        <v>1900-6-0</v>
      </c>
      <c r="AL167" t="str">
        <f t="shared" si="67"/>
        <v>1900-6-0</v>
      </c>
      <c r="AM167" t="str">
        <f t="shared" si="68"/>
        <v>1900-6-0</v>
      </c>
      <c r="AN167" t="str">
        <f t="shared" si="69"/>
        <v>1900-6-0</v>
      </c>
    </row>
    <row r="168" spans="1:40" x14ac:dyDescent="0.3">
      <c r="A168" s="2">
        <f t="shared" si="70"/>
        <v>166</v>
      </c>
      <c r="B168">
        <f t="shared" si="71"/>
        <v>4</v>
      </c>
      <c r="C168" s="2">
        <f t="shared" si="50"/>
        <v>1</v>
      </c>
      <c r="D168" s="2">
        <f t="shared" si="51"/>
        <v>1</v>
      </c>
      <c r="E168" s="6" t="b">
        <f t="shared" si="52"/>
        <v>1</v>
      </c>
      <c r="F168" s="6">
        <f>IF(OR(B168=6,B168=7),0,IF(NOT(E168),0,IF(A168&lt;=$A$1,HLOOKUP(B168,Ouderschapsverlof!$S$28:$W$30,3,FALSE),0)))</f>
        <v>0</v>
      </c>
      <c r="G168" s="6">
        <f>IF(OR(B168=6,B168=7),0,IF(NOT(E168),IF(A168&lt;=$A$1,HLOOKUP(B168,Ouderschapsverlof!$S$28:$W$30,3,FALSE),0),0))</f>
        <v>0</v>
      </c>
      <c r="H168" s="7">
        <f t="shared" si="53"/>
        <v>0</v>
      </c>
      <c r="L168" s="2">
        <f t="shared" si="72"/>
        <v>166</v>
      </c>
      <c r="M168">
        <f t="shared" si="54"/>
        <v>4</v>
      </c>
      <c r="N168" s="2">
        <f t="shared" si="55"/>
        <v>1</v>
      </c>
      <c r="O168" s="2">
        <f t="shared" si="56"/>
        <v>1</v>
      </c>
      <c r="P168" s="6" t="b">
        <f t="shared" si="57"/>
        <v>1</v>
      </c>
      <c r="Q168" s="6">
        <f>IF(OR(M168=6,M168=7),0,IF(NOT(P168),0,IF(L168&lt;=$L$1,HLOOKUP(M168,Ouderschapsverlof!$S$40:$W$42,3,FALSE),0)))</f>
        <v>0</v>
      </c>
      <c r="R168" s="6">
        <f>IF(OR(M168=6,M168=7),0,IF(NOT(P168),IF(L168&lt;=$L$1,HLOOKUP(M168,Ouderschapsverlof!$S$40:$W$42,3,FALSE),0),0))</f>
        <v>0</v>
      </c>
      <c r="T168" s="2">
        <f t="shared" si="73"/>
        <v>166</v>
      </c>
      <c r="U168">
        <f t="shared" si="58"/>
        <v>4</v>
      </c>
      <c r="V168" s="2">
        <f t="shared" si="59"/>
        <v>1</v>
      </c>
      <c r="W168" s="2">
        <f t="shared" si="60"/>
        <v>1</v>
      </c>
      <c r="X168" s="6" t="b">
        <f t="shared" si="61"/>
        <v>1</v>
      </c>
      <c r="Y168" s="6">
        <f>IF(OR(U168=6,U168=7),0,IF(NOT(X168),0,IF(T168&lt;=$T$1,HLOOKUP(U168,Ouderschapsverlof!$S$55:$W$57,3,FALSE),0)))</f>
        <v>0</v>
      </c>
      <c r="Z168" s="6">
        <f>IF(OR(U168=6,U168=7),0,IF(NOT(X168),IF(T168&lt;=$T$1,HLOOKUP(U168,Ouderschapsverlof!$S$55:$W$57,3,FALSE),0),0))</f>
        <v>0</v>
      </c>
      <c r="AB168" s="2">
        <f t="shared" si="74"/>
        <v>166</v>
      </c>
      <c r="AC168">
        <f t="shared" si="62"/>
        <v>4</v>
      </c>
      <c r="AD168" s="2">
        <f t="shared" si="63"/>
        <v>1</v>
      </c>
      <c r="AE168" s="2">
        <f t="shared" si="64"/>
        <v>1</v>
      </c>
      <c r="AF168" s="6" t="b">
        <f t="shared" si="65"/>
        <v>1</v>
      </c>
      <c r="AG168" s="6">
        <f>IF(OR(AC168=6,AC168=7),0,IF(NOT(AF168),0,IF(AB168&lt;=$AB$1,HLOOKUP(AC168,Ouderschapsverlof!$S$67:$W$69,3,FALSE),0)))</f>
        <v>0</v>
      </c>
      <c r="AH168" s="6">
        <f>IF(OR(AC168=6,AC168=7),0,IF(NOT(AF168),IF(AB168&lt;=$AB$1,HLOOKUP(AC168,Ouderschapsverlof!$S$67:$W$69,3,FALSE),0),0))</f>
        <v>0</v>
      </c>
      <c r="AK168" t="str">
        <f t="shared" si="66"/>
        <v>1900-6-0</v>
      </c>
      <c r="AL168" t="str">
        <f t="shared" si="67"/>
        <v>1900-6-0</v>
      </c>
      <c r="AM168" t="str">
        <f t="shared" si="68"/>
        <v>1900-6-0</v>
      </c>
      <c r="AN168" t="str">
        <f t="shared" si="69"/>
        <v>1900-6-0</v>
      </c>
    </row>
    <row r="169" spans="1:40" x14ac:dyDescent="0.3">
      <c r="A169" s="2">
        <f t="shared" si="70"/>
        <v>167</v>
      </c>
      <c r="B169">
        <f t="shared" si="71"/>
        <v>5</v>
      </c>
      <c r="C169" s="2">
        <f t="shared" si="50"/>
        <v>1</v>
      </c>
      <c r="D169" s="2">
        <f t="shared" si="51"/>
        <v>1</v>
      </c>
      <c r="E169" s="6" t="b">
        <f t="shared" si="52"/>
        <v>1</v>
      </c>
      <c r="F169" s="6">
        <f>IF(OR(B169=6,B169=7),0,IF(NOT(E169),0,IF(A169&lt;=$A$1,HLOOKUP(B169,Ouderschapsverlof!$S$28:$W$30,3,FALSE),0)))</f>
        <v>0</v>
      </c>
      <c r="G169" s="6">
        <f>IF(OR(B169=6,B169=7),0,IF(NOT(E169),IF(A169&lt;=$A$1,HLOOKUP(B169,Ouderschapsverlof!$S$28:$W$30,3,FALSE),0),0))</f>
        <v>0</v>
      </c>
      <c r="H169" s="7">
        <f t="shared" si="53"/>
        <v>0</v>
      </c>
      <c r="L169" s="2">
        <f t="shared" si="72"/>
        <v>167</v>
      </c>
      <c r="M169">
        <f t="shared" si="54"/>
        <v>5</v>
      </c>
      <c r="N169" s="2">
        <f t="shared" si="55"/>
        <v>1</v>
      </c>
      <c r="O169" s="2">
        <f t="shared" si="56"/>
        <v>1</v>
      </c>
      <c r="P169" s="6" t="b">
        <f t="shared" si="57"/>
        <v>1</v>
      </c>
      <c r="Q169" s="6">
        <f>IF(OR(M169=6,M169=7),0,IF(NOT(P169),0,IF(L169&lt;=$L$1,HLOOKUP(M169,Ouderschapsverlof!$S$40:$W$42,3,FALSE),0)))</f>
        <v>0</v>
      </c>
      <c r="R169" s="6">
        <f>IF(OR(M169=6,M169=7),0,IF(NOT(P169),IF(L169&lt;=$L$1,HLOOKUP(M169,Ouderschapsverlof!$S$40:$W$42,3,FALSE),0),0))</f>
        <v>0</v>
      </c>
      <c r="T169" s="2">
        <f t="shared" si="73"/>
        <v>167</v>
      </c>
      <c r="U169">
        <f t="shared" si="58"/>
        <v>5</v>
      </c>
      <c r="V169" s="2">
        <f t="shared" si="59"/>
        <v>1</v>
      </c>
      <c r="W169" s="2">
        <f t="shared" si="60"/>
        <v>1</v>
      </c>
      <c r="X169" s="6" t="b">
        <f t="shared" si="61"/>
        <v>1</v>
      </c>
      <c r="Y169" s="6">
        <f>IF(OR(U169=6,U169=7),0,IF(NOT(X169),0,IF(T169&lt;=$T$1,HLOOKUP(U169,Ouderschapsverlof!$S$55:$W$57,3,FALSE),0)))</f>
        <v>0</v>
      </c>
      <c r="Z169" s="6">
        <f>IF(OR(U169=6,U169=7),0,IF(NOT(X169),IF(T169&lt;=$T$1,HLOOKUP(U169,Ouderschapsverlof!$S$55:$W$57,3,FALSE),0),0))</f>
        <v>0</v>
      </c>
      <c r="AB169" s="2">
        <f t="shared" si="74"/>
        <v>167</v>
      </c>
      <c r="AC169">
        <f t="shared" si="62"/>
        <v>5</v>
      </c>
      <c r="AD169" s="2">
        <f t="shared" si="63"/>
        <v>1</v>
      </c>
      <c r="AE169" s="2">
        <f t="shared" si="64"/>
        <v>1</v>
      </c>
      <c r="AF169" s="6" t="b">
        <f t="shared" si="65"/>
        <v>1</v>
      </c>
      <c r="AG169" s="6">
        <f>IF(OR(AC169=6,AC169=7),0,IF(NOT(AF169),0,IF(AB169&lt;=$AB$1,HLOOKUP(AC169,Ouderschapsverlof!$S$67:$W$69,3,FALSE),0)))</f>
        <v>0</v>
      </c>
      <c r="AH169" s="6">
        <f>IF(OR(AC169=6,AC169=7),0,IF(NOT(AF169),IF(AB169&lt;=$AB$1,HLOOKUP(AC169,Ouderschapsverlof!$S$67:$W$69,3,FALSE),0),0))</f>
        <v>0</v>
      </c>
      <c r="AK169" t="str">
        <f t="shared" si="66"/>
        <v>1900-6-0</v>
      </c>
      <c r="AL169" t="str">
        <f t="shared" si="67"/>
        <v>1900-6-0</v>
      </c>
      <c r="AM169" t="str">
        <f t="shared" si="68"/>
        <v>1900-6-0</v>
      </c>
      <c r="AN169" t="str">
        <f t="shared" si="69"/>
        <v>1900-6-0</v>
      </c>
    </row>
    <row r="170" spans="1:40" x14ac:dyDescent="0.3">
      <c r="A170" s="2">
        <f t="shared" si="70"/>
        <v>168</v>
      </c>
      <c r="B170">
        <f t="shared" si="71"/>
        <v>6</v>
      </c>
      <c r="C170" s="2">
        <f t="shared" si="50"/>
        <v>1</v>
      </c>
      <c r="D170" s="2">
        <f t="shared" si="51"/>
        <v>1</v>
      </c>
      <c r="E170" s="6" t="b">
        <f t="shared" si="52"/>
        <v>1</v>
      </c>
      <c r="F170" s="6">
        <f>IF(OR(B170=6,B170=7),0,IF(NOT(E170),0,IF(A170&lt;=$A$1,HLOOKUP(B170,Ouderschapsverlof!$S$28:$W$30,3,FALSE),0)))</f>
        <v>0</v>
      </c>
      <c r="G170" s="6">
        <f>IF(OR(B170=6,B170=7),0,IF(NOT(E170),IF(A170&lt;=$A$1,HLOOKUP(B170,Ouderschapsverlof!$S$28:$W$30,3,FALSE),0),0))</f>
        <v>0</v>
      </c>
      <c r="H170" s="7">
        <f t="shared" si="53"/>
        <v>0</v>
      </c>
      <c r="L170" s="2">
        <f t="shared" si="72"/>
        <v>168</v>
      </c>
      <c r="M170">
        <f t="shared" si="54"/>
        <v>6</v>
      </c>
      <c r="N170" s="2">
        <f t="shared" si="55"/>
        <v>1</v>
      </c>
      <c r="O170" s="2">
        <f t="shared" si="56"/>
        <v>1</v>
      </c>
      <c r="P170" s="6" t="b">
        <f t="shared" si="57"/>
        <v>1</v>
      </c>
      <c r="Q170" s="6">
        <f>IF(OR(M170=6,M170=7),0,IF(NOT(P170),0,IF(L170&lt;=$L$1,HLOOKUP(M170,Ouderschapsverlof!$S$40:$W$42,3,FALSE),0)))</f>
        <v>0</v>
      </c>
      <c r="R170" s="6">
        <f>IF(OR(M170=6,M170=7),0,IF(NOT(P170),IF(L170&lt;=$L$1,HLOOKUP(M170,Ouderschapsverlof!$S$40:$W$42,3,FALSE),0),0))</f>
        <v>0</v>
      </c>
      <c r="T170" s="2">
        <f t="shared" si="73"/>
        <v>168</v>
      </c>
      <c r="U170">
        <f t="shared" si="58"/>
        <v>6</v>
      </c>
      <c r="V170" s="2">
        <f t="shared" si="59"/>
        <v>1</v>
      </c>
      <c r="W170" s="2">
        <f t="shared" si="60"/>
        <v>1</v>
      </c>
      <c r="X170" s="6" t="b">
        <f t="shared" si="61"/>
        <v>1</v>
      </c>
      <c r="Y170" s="6">
        <f>IF(OR(U170=6,U170=7),0,IF(NOT(X170),0,IF(T170&lt;=$T$1,HLOOKUP(U170,Ouderschapsverlof!$S$55:$W$57,3,FALSE),0)))</f>
        <v>0</v>
      </c>
      <c r="Z170" s="6">
        <f>IF(OR(U170=6,U170=7),0,IF(NOT(X170),IF(T170&lt;=$T$1,HLOOKUP(U170,Ouderschapsverlof!$S$55:$W$57,3,FALSE),0),0))</f>
        <v>0</v>
      </c>
      <c r="AB170" s="2">
        <f t="shared" si="74"/>
        <v>168</v>
      </c>
      <c r="AC170">
        <f t="shared" si="62"/>
        <v>6</v>
      </c>
      <c r="AD170" s="2">
        <f t="shared" si="63"/>
        <v>1</v>
      </c>
      <c r="AE170" s="2">
        <f t="shared" si="64"/>
        <v>1</v>
      </c>
      <c r="AF170" s="6" t="b">
        <f t="shared" si="65"/>
        <v>1</v>
      </c>
      <c r="AG170" s="6">
        <f>IF(OR(AC170=6,AC170=7),0,IF(NOT(AF170),0,IF(AB170&lt;=$AB$1,HLOOKUP(AC170,Ouderschapsverlof!$S$67:$W$69,3,FALSE),0)))</f>
        <v>0</v>
      </c>
      <c r="AH170" s="6">
        <f>IF(OR(AC170=6,AC170=7),0,IF(NOT(AF170),IF(AB170&lt;=$AB$1,HLOOKUP(AC170,Ouderschapsverlof!$S$67:$W$69,3,FALSE),0),0))</f>
        <v>0</v>
      </c>
      <c r="AK170" t="str">
        <f t="shared" si="66"/>
        <v>1900-6-0</v>
      </c>
      <c r="AL170" t="str">
        <f t="shared" si="67"/>
        <v>1900-6-0</v>
      </c>
      <c r="AM170" t="str">
        <f t="shared" si="68"/>
        <v>1900-6-0</v>
      </c>
      <c r="AN170" t="str">
        <f t="shared" si="69"/>
        <v>1900-6-0</v>
      </c>
    </row>
    <row r="171" spans="1:40" x14ac:dyDescent="0.3">
      <c r="A171" s="2">
        <f t="shared" si="70"/>
        <v>169</v>
      </c>
      <c r="B171">
        <f t="shared" si="71"/>
        <v>7</v>
      </c>
      <c r="C171" s="2">
        <f t="shared" si="50"/>
        <v>1</v>
      </c>
      <c r="D171" s="2">
        <f t="shared" si="51"/>
        <v>1</v>
      </c>
      <c r="E171" s="6" t="b">
        <f t="shared" si="52"/>
        <v>1</v>
      </c>
      <c r="F171" s="6">
        <f>IF(OR(B171=6,B171=7),0,IF(NOT(E171),0,IF(A171&lt;=$A$1,HLOOKUP(B171,Ouderschapsverlof!$S$28:$W$30,3,FALSE),0)))</f>
        <v>0</v>
      </c>
      <c r="G171" s="6">
        <f>IF(OR(B171=6,B171=7),0,IF(NOT(E171),IF(A171&lt;=$A$1,HLOOKUP(B171,Ouderschapsverlof!$S$28:$W$30,3,FALSE),0),0))</f>
        <v>0</v>
      </c>
      <c r="H171" s="7">
        <f t="shared" si="53"/>
        <v>0</v>
      </c>
      <c r="L171" s="2">
        <f t="shared" si="72"/>
        <v>169</v>
      </c>
      <c r="M171">
        <f t="shared" si="54"/>
        <v>7</v>
      </c>
      <c r="N171" s="2">
        <f t="shared" si="55"/>
        <v>1</v>
      </c>
      <c r="O171" s="2">
        <f t="shared" si="56"/>
        <v>1</v>
      </c>
      <c r="P171" s="6" t="b">
        <f t="shared" si="57"/>
        <v>1</v>
      </c>
      <c r="Q171" s="6">
        <f>IF(OR(M171=6,M171=7),0,IF(NOT(P171),0,IF(L171&lt;=$L$1,HLOOKUP(M171,Ouderschapsverlof!$S$40:$W$42,3,FALSE),0)))</f>
        <v>0</v>
      </c>
      <c r="R171" s="6">
        <f>IF(OR(M171=6,M171=7),0,IF(NOT(P171),IF(L171&lt;=$L$1,HLOOKUP(M171,Ouderschapsverlof!$S$40:$W$42,3,FALSE),0),0))</f>
        <v>0</v>
      </c>
      <c r="T171" s="2">
        <f t="shared" si="73"/>
        <v>169</v>
      </c>
      <c r="U171">
        <f t="shared" si="58"/>
        <v>7</v>
      </c>
      <c r="V171" s="2">
        <f t="shared" si="59"/>
        <v>1</v>
      </c>
      <c r="W171" s="2">
        <f t="shared" si="60"/>
        <v>1</v>
      </c>
      <c r="X171" s="6" t="b">
        <f t="shared" si="61"/>
        <v>1</v>
      </c>
      <c r="Y171" s="6">
        <f>IF(OR(U171=6,U171=7),0,IF(NOT(X171),0,IF(T171&lt;=$T$1,HLOOKUP(U171,Ouderschapsverlof!$S$55:$W$57,3,FALSE),0)))</f>
        <v>0</v>
      </c>
      <c r="Z171" s="6">
        <f>IF(OR(U171=6,U171=7),0,IF(NOT(X171),IF(T171&lt;=$T$1,HLOOKUP(U171,Ouderschapsverlof!$S$55:$W$57,3,FALSE),0),0))</f>
        <v>0</v>
      </c>
      <c r="AB171" s="2">
        <f t="shared" si="74"/>
        <v>169</v>
      </c>
      <c r="AC171">
        <f t="shared" si="62"/>
        <v>7</v>
      </c>
      <c r="AD171" s="2">
        <f t="shared" si="63"/>
        <v>1</v>
      </c>
      <c r="AE171" s="2">
        <f t="shared" si="64"/>
        <v>1</v>
      </c>
      <c r="AF171" s="6" t="b">
        <f t="shared" si="65"/>
        <v>1</v>
      </c>
      <c r="AG171" s="6">
        <f>IF(OR(AC171=6,AC171=7),0,IF(NOT(AF171),0,IF(AB171&lt;=$AB$1,HLOOKUP(AC171,Ouderschapsverlof!$S$67:$W$69,3,FALSE),0)))</f>
        <v>0</v>
      </c>
      <c r="AH171" s="6">
        <f>IF(OR(AC171=6,AC171=7),0,IF(NOT(AF171),IF(AB171&lt;=$AB$1,HLOOKUP(AC171,Ouderschapsverlof!$S$67:$W$69,3,FALSE),0),0))</f>
        <v>0</v>
      </c>
      <c r="AK171" t="str">
        <f t="shared" si="66"/>
        <v>1900-6-0</v>
      </c>
      <c r="AL171" t="str">
        <f t="shared" si="67"/>
        <v>1900-6-0</v>
      </c>
      <c r="AM171" t="str">
        <f t="shared" si="68"/>
        <v>1900-6-0</v>
      </c>
      <c r="AN171" t="str">
        <f t="shared" si="69"/>
        <v>1900-6-0</v>
      </c>
    </row>
    <row r="172" spans="1:40" x14ac:dyDescent="0.3">
      <c r="A172" s="2">
        <f t="shared" si="70"/>
        <v>170</v>
      </c>
      <c r="B172">
        <f t="shared" si="71"/>
        <v>1</v>
      </c>
      <c r="C172" s="2">
        <f t="shared" si="50"/>
        <v>1</v>
      </c>
      <c r="D172" s="2">
        <f t="shared" si="51"/>
        <v>1</v>
      </c>
      <c r="E172" s="6" t="b">
        <f t="shared" si="52"/>
        <v>1</v>
      </c>
      <c r="F172" s="6">
        <f>IF(OR(B172=6,B172=7),0,IF(NOT(E172),0,IF(A172&lt;=$A$1,HLOOKUP(B172,Ouderschapsverlof!$S$28:$W$30,3,FALSE),0)))</f>
        <v>0</v>
      </c>
      <c r="G172" s="6">
        <f>IF(OR(B172=6,B172=7),0,IF(NOT(E172),IF(A172&lt;=$A$1,HLOOKUP(B172,Ouderschapsverlof!$S$28:$W$30,3,FALSE),0),0))</f>
        <v>0</v>
      </c>
      <c r="H172" s="7">
        <f t="shared" si="53"/>
        <v>0</v>
      </c>
      <c r="L172" s="2">
        <f t="shared" si="72"/>
        <v>170</v>
      </c>
      <c r="M172">
        <f t="shared" si="54"/>
        <v>1</v>
      </c>
      <c r="N172" s="2">
        <f t="shared" si="55"/>
        <v>1</v>
      </c>
      <c r="O172" s="2">
        <f t="shared" si="56"/>
        <v>1</v>
      </c>
      <c r="P172" s="6" t="b">
        <f t="shared" si="57"/>
        <v>1</v>
      </c>
      <c r="Q172" s="6">
        <f>IF(OR(M172=6,M172=7),0,IF(NOT(P172),0,IF(L172&lt;=$L$1,HLOOKUP(M172,Ouderschapsverlof!$S$40:$W$42,3,FALSE),0)))</f>
        <v>0</v>
      </c>
      <c r="R172" s="6">
        <f>IF(OR(M172=6,M172=7),0,IF(NOT(P172),IF(L172&lt;=$L$1,HLOOKUP(M172,Ouderschapsverlof!$S$40:$W$42,3,FALSE),0),0))</f>
        <v>0</v>
      </c>
      <c r="T172" s="2">
        <f t="shared" si="73"/>
        <v>170</v>
      </c>
      <c r="U172">
        <f t="shared" si="58"/>
        <v>1</v>
      </c>
      <c r="V172" s="2">
        <f t="shared" si="59"/>
        <v>1</v>
      </c>
      <c r="W172" s="2">
        <f t="shared" si="60"/>
        <v>1</v>
      </c>
      <c r="X172" s="6" t="b">
        <f t="shared" si="61"/>
        <v>1</v>
      </c>
      <c r="Y172" s="6">
        <f>IF(OR(U172=6,U172=7),0,IF(NOT(X172),0,IF(T172&lt;=$T$1,HLOOKUP(U172,Ouderschapsverlof!$S$55:$W$57,3,FALSE),0)))</f>
        <v>0</v>
      </c>
      <c r="Z172" s="6">
        <f>IF(OR(U172=6,U172=7),0,IF(NOT(X172),IF(T172&lt;=$T$1,HLOOKUP(U172,Ouderschapsverlof!$S$55:$W$57,3,FALSE),0),0))</f>
        <v>0</v>
      </c>
      <c r="AB172" s="2">
        <f t="shared" si="74"/>
        <v>170</v>
      </c>
      <c r="AC172">
        <f t="shared" si="62"/>
        <v>1</v>
      </c>
      <c r="AD172" s="2">
        <f t="shared" si="63"/>
        <v>1</v>
      </c>
      <c r="AE172" s="2">
        <f t="shared" si="64"/>
        <v>1</v>
      </c>
      <c r="AF172" s="6" t="b">
        <f t="shared" si="65"/>
        <v>1</v>
      </c>
      <c r="AG172" s="6">
        <f>IF(OR(AC172=6,AC172=7),0,IF(NOT(AF172),0,IF(AB172&lt;=$AB$1,HLOOKUP(AC172,Ouderschapsverlof!$S$67:$W$69,3,FALSE),0)))</f>
        <v>0</v>
      </c>
      <c r="AH172" s="6">
        <f>IF(OR(AC172=6,AC172=7),0,IF(NOT(AF172),IF(AB172&lt;=$AB$1,HLOOKUP(AC172,Ouderschapsverlof!$S$67:$W$69,3,FALSE),0),0))</f>
        <v>0</v>
      </c>
      <c r="AK172" t="str">
        <f t="shared" si="66"/>
        <v>1900-6-0</v>
      </c>
      <c r="AL172" t="str">
        <f t="shared" si="67"/>
        <v>1900-6-0</v>
      </c>
      <c r="AM172" t="str">
        <f t="shared" si="68"/>
        <v>1900-6-0</v>
      </c>
      <c r="AN172" t="str">
        <f t="shared" si="69"/>
        <v>1900-6-0</v>
      </c>
    </row>
    <row r="173" spans="1:40" x14ac:dyDescent="0.3">
      <c r="A173" s="2">
        <f t="shared" si="70"/>
        <v>171</v>
      </c>
      <c r="B173">
        <f t="shared" si="71"/>
        <v>2</v>
      </c>
      <c r="C173" s="2">
        <f t="shared" si="50"/>
        <v>1</v>
      </c>
      <c r="D173" s="2">
        <f t="shared" si="51"/>
        <v>1</v>
      </c>
      <c r="E173" s="6" t="b">
        <f t="shared" si="52"/>
        <v>1</v>
      </c>
      <c r="F173" s="6">
        <f>IF(OR(B173=6,B173=7),0,IF(NOT(E173),0,IF(A173&lt;=$A$1,HLOOKUP(B173,Ouderschapsverlof!$S$28:$W$30,3,FALSE),0)))</f>
        <v>0</v>
      </c>
      <c r="G173" s="6">
        <f>IF(OR(B173=6,B173=7),0,IF(NOT(E173),IF(A173&lt;=$A$1,HLOOKUP(B173,Ouderschapsverlof!$S$28:$W$30,3,FALSE),0),0))</f>
        <v>0</v>
      </c>
      <c r="H173" s="7">
        <f t="shared" si="53"/>
        <v>0</v>
      </c>
      <c r="L173" s="2">
        <f t="shared" si="72"/>
        <v>171</v>
      </c>
      <c r="M173">
        <f t="shared" si="54"/>
        <v>2</v>
      </c>
      <c r="N173" s="2">
        <f t="shared" si="55"/>
        <v>1</v>
      </c>
      <c r="O173" s="2">
        <f t="shared" si="56"/>
        <v>1</v>
      </c>
      <c r="P173" s="6" t="b">
        <f t="shared" si="57"/>
        <v>1</v>
      </c>
      <c r="Q173" s="6">
        <f>IF(OR(M173=6,M173=7),0,IF(NOT(P173),0,IF(L173&lt;=$L$1,HLOOKUP(M173,Ouderschapsverlof!$S$40:$W$42,3,FALSE),0)))</f>
        <v>0</v>
      </c>
      <c r="R173" s="6">
        <f>IF(OR(M173=6,M173=7),0,IF(NOT(P173),IF(L173&lt;=$L$1,HLOOKUP(M173,Ouderschapsverlof!$S$40:$W$42,3,FALSE),0),0))</f>
        <v>0</v>
      </c>
      <c r="T173" s="2">
        <f t="shared" si="73"/>
        <v>171</v>
      </c>
      <c r="U173">
        <f t="shared" si="58"/>
        <v>2</v>
      </c>
      <c r="V173" s="2">
        <f t="shared" si="59"/>
        <v>1</v>
      </c>
      <c r="W173" s="2">
        <f t="shared" si="60"/>
        <v>1</v>
      </c>
      <c r="X173" s="6" t="b">
        <f t="shared" si="61"/>
        <v>1</v>
      </c>
      <c r="Y173" s="6">
        <f>IF(OR(U173=6,U173=7),0,IF(NOT(X173),0,IF(T173&lt;=$T$1,HLOOKUP(U173,Ouderschapsverlof!$S$55:$W$57,3,FALSE),0)))</f>
        <v>0</v>
      </c>
      <c r="Z173" s="6">
        <f>IF(OR(U173=6,U173=7),0,IF(NOT(X173),IF(T173&lt;=$T$1,HLOOKUP(U173,Ouderschapsverlof!$S$55:$W$57,3,FALSE),0),0))</f>
        <v>0</v>
      </c>
      <c r="AB173" s="2">
        <f t="shared" si="74"/>
        <v>171</v>
      </c>
      <c r="AC173">
        <f t="shared" si="62"/>
        <v>2</v>
      </c>
      <c r="AD173" s="2">
        <f t="shared" si="63"/>
        <v>1</v>
      </c>
      <c r="AE173" s="2">
        <f t="shared" si="64"/>
        <v>1</v>
      </c>
      <c r="AF173" s="6" t="b">
        <f t="shared" si="65"/>
        <v>1</v>
      </c>
      <c r="AG173" s="6">
        <f>IF(OR(AC173=6,AC173=7),0,IF(NOT(AF173),0,IF(AB173&lt;=$AB$1,HLOOKUP(AC173,Ouderschapsverlof!$S$67:$W$69,3,FALSE),0)))</f>
        <v>0</v>
      </c>
      <c r="AH173" s="6">
        <f>IF(OR(AC173=6,AC173=7),0,IF(NOT(AF173),IF(AB173&lt;=$AB$1,HLOOKUP(AC173,Ouderschapsverlof!$S$67:$W$69,3,FALSE),0),0))</f>
        <v>0</v>
      </c>
      <c r="AK173" t="str">
        <f t="shared" si="66"/>
        <v>1900-6-0</v>
      </c>
      <c r="AL173" t="str">
        <f t="shared" si="67"/>
        <v>1900-6-0</v>
      </c>
      <c r="AM173" t="str">
        <f t="shared" si="68"/>
        <v>1900-6-0</v>
      </c>
      <c r="AN173" t="str">
        <f t="shared" si="69"/>
        <v>1900-6-0</v>
      </c>
    </row>
    <row r="174" spans="1:40" x14ac:dyDescent="0.3">
      <c r="A174" s="2">
        <f t="shared" si="70"/>
        <v>172</v>
      </c>
      <c r="B174">
        <f t="shared" si="71"/>
        <v>3</v>
      </c>
      <c r="C174" s="2">
        <f t="shared" si="50"/>
        <v>1</v>
      </c>
      <c r="D174" s="2">
        <f t="shared" si="51"/>
        <v>1</v>
      </c>
      <c r="E174" s="6" t="b">
        <f t="shared" si="52"/>
        <v>1</v>
      </c>
      <c r="F174" s="6">
        <f>IF(OR(B174=6,B174=7),0,IF(NOT(E174),0,IF(A174&lt;=$A$1,HLOOKUP(B174,Ouderschapsverlof!$S$28:$W$30,3,FALSE),0)))</f>
        <v>0</v>
      </c>
      <c r="G174" s="6">
        <f>IF(OR(B174=6,B174=7),0,IF(NOT(E174),IF(A174&lt;=$A$1,HLOOKUP(B174,Ouderschapsverlof!$S$28:$W$30,3,FALSE),0),0))</f>
        <v>0</v>
      </c>
      <c r="H174" s="7">
        <f t="shared" si="53"/>
        <v>0</v>
      </c>
      <c r="L174" s="2">
        <f t="shared" si="72"/>
        <v>172</v>
      </c>
      <c r="M174">
        <f t="shared" si="54"/>
        <v>3</v>
      </c>
      <c r="N174" s="2">
        <f t="shared" si="55"/>
        <v>1</v>
      </c>
      <c r="O174" s="2">
        <f t="shared" si="56"/>
        <v>1</v>
      </c>
      <c r="P174" s="6" t="b">
        <f t="shared" si="57"/>
        <v>1</v>
      </c>
      <c r="Q174" s="6">
        <f>IF(OR(M174=6,M174=7),0,IF(NOT(P174),0,IF(L174&lt;=$L$1,HLOOKUP(M174,Ouderschapsverlof!$S$40:$W$42,3,FALSE),0)))</f>
        <v>0</v>
      </c>
      <c r="R174" s="6">
        <f>IF(OR(M174=6,M174=7),0,IF(NOT(P174),IF(L174&lt;=$L$1,HLOOKUP(M174,Ouderschapsverlof!$S$40:$W$42,3,FALSE),0),0))</f>
        <v>0</v>
      </c>
      <c r="T174" s="2">
        <f t="shared" si="73"/>
        <v>172</v>
      </c>
      <c r="U174">
        <f t="shared" si="58"/>
        <v>3</v>
      </c>
      <c r="V174" s="2">
        <f t="shared" si="59"/>
        <v>1</v>
      </c>
      <c r="W174" s="2">
        <f t="shared" si="60"/>
        <v>1</v>
      </c>
      <c r="X174" s="6" t="b">
        <f t="shared" si="61"/>
        <v>1</v>
      </c>
      <c r="Y174" s="6">
        <f>IF(OR(U174=6,U174=7),0,IF(NOT(X174),0,IF(T174&lt;=$T$1,HLOOKUP(U174,Ouderschapsverlof!$S$55:$W$57,3,FALSE),0)))</f>
        <v>0</v>
      </c>
      <c r="Z174" s="6">
        <f>IF(OR(U174=6,U174=7),0,IF(NOT(X174),IF(T174&lt;=$T$1,HLOOKUP(U174,Ouderschapsverlof!$S$55:$W$57,3,FALSE),0),0))</f>
        <v>0</v>
      </c>
      <c r="AB174" s="2">
        <f t="shared" si="74"/>
        <v>172</v>
      </c>
      <c r="AC174">
        <f t="shared" si="62"/>
        <v>3</v>
      </c>
      <c r="AD174" s="2">
        <f t="shared" si="63"/>
        <v>1</v>
      </c>
      <c r="AE174" s="2">
        <f t="shared" si="64"/>
        <v>1</v>
      </c>
      <c r="AF174" s="6" t="b">
        <f t="shared" si="65"/>
        <v>1</v>
      </c>
      <c r="AG174" s="6">
        <f>IF(OR(AC174=6,AC174=7),0,IF(NOT(AF174),0,IF(AB174&lt;=$AB$1,HLOOKUP(AC174,Ouderschapsverlof!$S$67:$W$69,3,FALSE),0)))</f>
        <v>0</v>
      </c>
      <c r="AH174" s="6">
        <f>IF(OR(AC174=6,AC174=7),0,IF(NOT(AF174),IF(AB174&lt;=$AB$1,HLOOKUP(AC174,Ouderschapsverlof!$S$67:$W$69,3,FALSE),0),0))</f>
        <v>0</v>
      </c>
      <c r="AK174" t="str">
        <f t="shared" si="66"/>
        <v>1900-6-0</v>
      </c>
      <c r="AL174" t="str">
        <f t="shared" si="67"/>
        <v>1900-6-0</v>
      </c>
      <c r="AM174" t="str">
        <f t="shared" si="68"/>
        <v>1900-6-0</v>
      </c>
      <c r="AN174" t="str">
        <f t="shared" si="69"/>
        <v>1900-6-0</v>
      </c>
    </row>
    <row r="175" spans="1:40" x14ac:dyDescent="0.3">
      <c r="A175" s="2">
        <f t="shared" si="70"/>
        <v>173</v>
      </c>
      <c r="B175">
        <f t="shared" si="71"/>
        <v>4</v>
      </c>
      <c r="C175" s="2">
        <f t="shared" si="50"/>
        <v>1</v>
      </c>
      <c r="D175" s="2">
        <f t="shared" si="51"/>
        <v>1</v>
      </c>
      <c r="E175" s="6" t="b">
        <f t="shared" si="52"/>
        <v>1</v>
      </c>
      <c r="F175" s="6">
        <f>IF(OR(B175=6,B175=7),0,IF(NOT(E175),0,IF(A175&lt;=$A$1,HLOOKUP(B175,Ouderschapsverlof!$S$28:$W$30,3,FALSE),0)))</f>
        <v>0</v>
      </c>
      <c r="G175" s="6">
        <f>IF(OR(B175=6,B175=7),0,IF(NOT(E175),IF(A175&lt;=$A$1,HLOOKUP(B175,Ouderschapsverlof!$S$28:$W$30,3,FALSE),0),0))</f>
        <v>0</v>
      </c>
      <c r="H175" s="7">
        <f t="shared" si="53"/>
        <v>0</v>
      </c>
      <c r="L175" s="2">
        <f t="shared" si="72"/>
        <v>173</v>
      </c>
      <c r="M175">
        <f t="shared" si="54"/>
        <v>4</v>
      </c>
      <c r="N175" s="2">
        <f t="shared" si="55"/>
        <v>1</v>
      </c>
      <c r="O175" s="2">
        <f t="shared" si="56"/>
        <v>1</v>
      </c>
      <c r="P175" s="6" t="b">
        <f t="shared" si="57"/>
        <v>1</v>
      </c>
      <c r="Q175" s="6">
        <f>IF(OR(M175=6,M175=7),0,IF(NOT(P175),0,IF(L175&lt;=$L$1,HLOOKUP(M175,Ouderschapsverlof!$S$40:$W$42,3,FALSE),0)))</f>
        <v>0</v>
      </c>
      <c r="R175" s="6">
        <f>IF(OR(M175=6,M175=7),0,IF(NOT(P175),IF(L175&lt;=$L$1,HLOOKUP(M175,Ouderschapsverlof!$S$40:$W$42,3,FALSE),0),0))</f>
        <v>0</v>
      </c>
      <c r="T175" s="2">
        <f t="shared" si="73"/>
        <v>173</v>
      </c>
      <c r="U175">
        <f t="shared" si="58"/>
        <v>4</v>
      </c>
      <c r="V175" s="2">
        <f t="shared" si="59"/>
        <v>1</v>
      </c>
      <c r="W175" s="2">
        <f t="shared" si="60"/>
        <v>1</v>
      </c>
      <c r="X175" s="6" t="b">
        <f t="shared" si="61"/>
        <v>1</v>
      </c>
      <c r="Y175" s="6">
        <f>IF(OR(U175=6,U175=7),0,IF(NOT(X175),0,IF(T175&lt;=$T$1,HLOOKUP(U175,Ouderschapsverlof!$S$55:$W$57,3,FALSE),0)))</f>
        <v>0</v>
      </c>
      <c r="Z175" s="6">
        <f>IF(OR(U175=6,U175=7),0,IF(NOT(X175),IF(T175&lt;=$T$1,HLOOKUP(U175,Ouderschapsverlof!$S$55:$W$57,3,FALSE),0),0))</f>
        <v>0</v>
      </c>
      <c r="AB175" s="2">
        <f t="shared" si="74"/>
        <v>173</v>
      </c>
      <c r="AC175">
        <f t="shared" si="62"/>
        <v>4</v>
      </c>
      <c r="AD175" s="2">
        <f t="shared" si="63"/>
        <v>1</v>
      </c>
      <c r="AE175" s="2">
        <f t="shared" si="64"/>
        <v>1</v>
      </c>
      <c r="AF175" s="6" t="b">
        <f t="shared" si="65"/>
        <v>1</v>
      </c>
      <c r="AG175" s="6">
        <f>IF(OR(AC175=6,AC175=7),0,IF(NOT(AF175),0,IF(AB175&lt;=$AB$1,HLOOKUP(AC175,Ouderschapsverlof!$S$67:$W$69,3,FALSE),0)))</f>
        <v>0</v>
      </c>
      <c r="AH175" s="6">
        <f>IF(OR(AC175=6,AC175=7),0,IF(NOT(AF175),IF(AB175&lt;=$AB$1,HLOOKUP(AC175,Ouderschapsverlof!$S$67:$W$69,3,FALSE),0),0))</f>
        <v>0</v>
      </c>
      <c r="AK175" t="str">
        <f t="shared" si="66"/>
        <v>1900-6-0</v>
      </c>
      <c r="AL175" t="str">
        <f t="shared" si="67"/>
        <v>1900-6-0</v>
      </c>
      <c r="AM175" t="str">
        <f t="shared" si="68"/>
        <v>1900-6-0</v>
      </c>
      <c r="AN175" t="str">
        <f t="shared" si="69"/>
        <v>1900-6-0</v>
      </c>
    </row>
    <row r="176" spans="1:40" x14ac:dyDescent="0.3">
      <c r="A176" s="2">
        <f t="shared" si="70"/>
        <v>174</v>
      </c>
      <c r="B176">
        <f t="shared" si="71"/>
        <v>5</v>
      </c>
      <c r="C176" s="2">
        <f t="shared" si="50"/>
        <v>1</v>
      </c>
      <c r="D176" s="2">
        <f t="shared" si="51"/>
        <v>1</v>
      </c>
      <c r="E176" s="6" t="b">
        <f t="shared" si="52"/>
        <v>1</v>
      </c>
      <c r="F176" s="6">
        <f>IF(OR(B176=6,B176=7),0,IF(NOT(E176),0,IF(A176&lt;=$A$1,HLOOKUP(B176,Ouderschapsverlof!$S$28:$W$30,3,FALSE),0)))</f>
        <v>0</v>
      </c>
      <c r="G176" s="6">
        <f>IF(OR(B176=6,B176=7),0,IF(NOT(E176),IF(A176&lt;=$A$1,HLOOKUP(B176,Ouderschapsverlof!$S$28:$W$30,3,FALSE),0),0))</f>
        <v>0</v>
      </c>
      <c r="H176" s="7">
        <f t="shared" si="53"/>
        <v>0</v>
      </c>
      <c r="L176" s="2">
        <f t="shared" si="72"/>
        <v>174</v>
      </c>
      <c r="M176">
        <f t="shared" si="54"/>
        <v>5</v>
      </c>
      <c r="N176" s="2">
        <f t="shared" si="55"/>
        <v>1</v>
      </c>
      <c r="O176" s="2">
        <f t="shared" si="56"/>
        <v>1</v>
      </c>
      <c r="P176" s="6" t="b">
        <f t="shared" si="57"/>
        <v>1</v>
      </c>
      <c r="Q176" s="6">
        <f>IF(OR(M176=6,M176=7),0,IF(NOT(P176),0,IF(L176&lt;=$L$1,HLOOKUP(M176,Ouderschapsverlof!$S$40:$W$42,3,FALSE),0)))</f>
        <v>0</v>
      </c>
      <c r="R176" s="6">
        <f>IF(OR(M176=6,M176=7),0,IF(NOT(P176),IF(L176&lt;=$L$1,HLOOKUP(M176,Ouderschapsverlof!$S$40:$W$42,3,FALSE),0),0))</f>
        <v>0</v>
      </c>
      <c r="T176" s="2">
        <f t="shared" si="73"/>
        <v>174</v>
      </c>
      <c r="U176">
        <f t="shared" si="58"/>
        <v>5</v>
      </c>
      <c r="V176" s="2">
        <f t="shared" si="59"/>
        <v>1</v>
      </c>
      <c r="W176" s="2">
        <f t="shared" si="60"/>
        <v>1</v>
      </c>
      <c r="X176" s="6" t="b">
        <f t="shared" si="61"/>
        <v>1</v>
      </c>
      <c r="Y176" s="6">
        <f>IF(OR(U176=6,U176=7),0,IF(NOT(X176),0,IF(T176&lt;=$T$1,HLOOKUP(U176,Ouderschapsverlof!$S$55:$W$57,3,FALSE),0)))</f>
        <v>0</v>
      </c>
      <c r="Z176" s="6">
        <f>IF(OR(U176=6,U176=7),0,IF(NOT(X176),IF(T176&lt;=$T$1,HLOOKUP(U176,Ouderschapsverlof!$S$55:$W$57,3,FALSE),0),0))</f>
        <v>0</v>
      </c>
      <c r="AB176" s="2">
        <f t="shared" si="74"/>
        <v>174</v>
      </c>
      <c r="AC176">
        <f t="shared" si="62"/>
        <v>5</v>
      </c>
      <c r="AD176" s="2">
        <f t="shared" si="63"/>
        <v>1</v>
      </c>
      <c r="AE176" s="2">
        <f t="shared" si="64"/>
        <v>1</v>
      </c>
      <c r="AF176" s="6" t="b">
        <f t="shared" si="65"/>
        <v>1</v>
      </c>
      <c r="AG176" s="6">
        <f>IF(OR(AC176=6,AC176=7),0,IF(NOT(AF176),0,IF(AB176&lt;=$AB$1,HLOOKUP(AC176,Ouderschapsverlof!$S$67:$W$69,3,FALSE),0)))</f>
        <v>0</v>
      </c>
      <c r="AH176" s="6">
        <f>IF(OR(AC176=6,AC176=7),0,IF(NOT(AF176),IF(AB176&lt;=$AB$1,HLOOKUP(AC176,Ouderschapsverlof!$S$67:$W$69,3,FALSE),0),0))</f>
        <v>0</v>
      </c>
      <c r="AK176" t="str">
        <f t="shared" si="66"/>
        <v>1900-6-0</v>
      </c>
      <c r="AL176" t="str">
        <f t="shared" si="67"/>
        <v>1900-6-0</v>
      </c>
      <c r="AM176" t="str">
        <f t="shared" si="68"/>
        <v>1900-6-0</v>
      </c>
      <c r="AN176" t="str">
        <f t="shared" si="69"/>
        <v>1900-6-0</v>
      </c>
    </row>
    <row r="177" spans="1:40" x14ac:dyDescent="0.3">
      <c r="A177" s="2">
        <f t="shared" si="70"/>
        <v>175</v>
      </c>
      <c r="B177">
        <f t="shared" si="71"/>
        <v>6</v>
      </c>
      <c r="C177" s="2">
        <f t="shared" si="50"/>
        <v>1</v>
      </c>
      <c r="D177" s="2">
        <f t="shared" si="51"/>
        <v>1</v>
      </c>
      <c r="E177" s="6" t="b">
        <f t="shared" si="52"/>
        <v>1</v>
      </c>
      <c r="F177" s="6">
        <f>IF(OR(B177=6,B177=7),0,IF(NOT(E177),0,IF(A177&lt;=$A$1,HLOOKUP(B177,Ouderschapsverlof!$S$28:$W$30,3,FALSE),0)))</f>
        <v>0</v>
      </c>
      <c r="G177" s="6">
        <f>IF(OR(B177=6,B177=7),0,IF(NOT(E177),IF(A177&lt;=$A$1,HLOOKUP(B177,Ouderschapsverlof!$S$28:$W$30,3,FALSE),0),0))</f>
        <v>0</v>
      </c>
      <c r="H177" s="7">
        <f t="shared" si="53"/>
        <v>0</v>
      </c>
      <c r="L177" s="2">
        <f t="shared" si="72"/>
        <v>175</v>
      </c>
      <c r="M177">
        <f t="shared" si="54"/>
        <v>6</v>
      </c>
      <c r="N177" s="2">
        <f t="shared" si="55"/>
        <v>1</v>
      </c>
      <c r="O177" s="2">
        <f t="shared" si="56"/>
        <v>1</v>
      </c>
      <c r="P177" s="6" t="b">
        <f t="shared" si="57"/>
        <v>1</v>
      </c>
      <c r="Q177" s="6">
        <f>IF(OR(M177=6,M177=7),0,IF(NOT(P177),0,IF(L177&lt;=$L$1,HLOOKUP(M177,Ouderschapsverlof!$S$40:$W$42,3,FALSE),0)))</f>
        <v>0</v>
      </c>
      <c r="R177" s="6">
        <f>IF(OR(M177=6,M177=7),0,IF(NOT(P177),IF(L177&lt;=$L$1,HLOOKUP(M177,Ouderschapsverlof!$S$40:$W$42,3,FALSE),0),0))</f>
        <v>0</v>
      </c>
      <c r="T177" s="2">
        <f t="shared" si="73"/>
        <v>175</v>
      </c>
      <c r="U177">
        <f t="shared" si="58"/>
        <v>6</v>
      </c>
      <c r="V177" s="2">
        <f t="shared" si="59"/>
        <v>1</v>
      </c>
      <c r="W177" s="2">
        <f t="shared" si="60"/>
        <v>1</v>
      </c>
      <c r="X177" s="6" t="b">
        <f t="shared" si="61"/>
        <v>1</v>
      </c>
      <c r="Y177" s="6">
        <f>IF(OR(U177=6,U177=7),0,IF(NOT(X177),0,IF(T177&lt;=$T$1,HLOOKUP(U177,Ouderschapsverlof!$S$55:$W$57,3,FALSE),0)))</f>
        <v>0</v>
      </c>
      <c r="Z177" s="6">
        <f>IF(OR(U177=6,U177=7),0,IF(NOT(X177),IF(T177&lt;=$T$1,HLOOKUP(U177,Ouderschapsverlof!$S$55:$W$57,3,FALSE),0),0))</f>
        <v>0</v>
      </c>
      <c r="AB177" s="2">
        <f t="shared" si="74"/>
        <v>175</v>
      </c>
      <c r="AC177">
        <f t="shared" si="62"/>
        <v>6</v>
      </c>
      <c r="AD177" s="2">
        <f t="shared" si="63"/>
        <v>1</v>
      </c>
      <c r="AE177" s="2">
        <f t="shared" si="64"/>
        <v>1</v>
      </c>
      <c r="AF177" s="6" t="b">
        <f t="shared" si="65"/>
        <v>1</v>
      </c>
      <c r="AG177" s="6">
        <f>IF(OR(AC177=6,AC177=7),0,IF(NOT(AF177),0,IF(AB177&lt;=$AB$1,HLOOKUP(AC177,Ouderschapsverlof!$S$67:$W$69,3,FALSE),0)))</f>
        <v>0</v>
      </c>
      <c r="AH177" s="6">
        <f>IF(OR(AC177=6,AC177=7),0,IF(NOT(AF177),IF(AB177&lt;=$AB$1,HLOOKUP(AC177,Ouderschapsverlof!$S$67:$W$69,3,FALSE),0),0))</f>
        <v>0</v>
      </c>
      <c r="AK177" t="str">
        <f t="shared" si="66"/>
        <v>1900-6-0</v>
      </c>
      <c r="AL177" t="str">
        <f t="shared" si="67"/>
        <v>1900-6-0</v>
      </c>
      <c r="AM177" t="str">
        <f t="shared" si="68"/>
        <v>1900-6-0</v>
      </c>
      <c r="AN177" t="str">
        <f t="shared" si="69"/>
        <v>1900-6-0</v>
      </c>
    </row>
    <row r="178" spans="1:40" x14ac:dyDescent="0.3">
      <c r="A178" s="2">
        <f t="shared" si="70"/>
        <v>176</v>
      </c>
      <c r="B178">
        <f t="shared" si="71"/>
        <v>7</v>
      </c>
      <c r="C178" s="2">
        <f t="shared" si="50"/>
        <v>1</v>
      </c>
      <c r="D178" s="2">
        <f t="shared" si="51"/>
        <v>1</v>
      </c>
      <c r="E178" s="6" t="b">
        <f t="shared" si="52"/>
        <v>1</v>
      </c>
      <c r="F178" s="6">
        <f>IF(OR(B178=6,B178=7),0,IF(NOT(E178),0,IF(A178&lt;=$A$1,HLOOKUP(B178,Ouderschapsverlof!$S$28:$W$30,3,FALSE),0)))</f>
        <v>0</v>
      </c>
      <c r="G178" s="6">
        <f>IF(OR(B178=6,B178=7),0,IF(NOT(E178),IF(A178&lt;=$A$1,HLOOKUP(B178,Ouderschapsverlof!$S$28:$W$30,3,FALSE),0),0))</f>
        <v>0</v>
      </c>
      <c r="H178" s="7">
        <f t="shared" si="53"/>
        <v>0</v>
      </c>
      <c r="L178" s="2">
        <f t="shared" si="72"/>
        <v>176</v>
      </c>
      <c r="M178">
        <f t="shared" si="54"/>
        <v>7</v>
      </c>
      <c r="N178" s="2">
        <f t="shared" si="55"/>
        <v>1</v>
      </c>
      <c r="O178" s="2">
        <f t="shared" si="56"/>
        <v>1</v>
      </c>
      <c r="P178" s="6" t="b">
        <f t="shared" si="57"/>
        <v>1</v>
      </c>
      <c r="Q178" s="6">
        <f>IF(OR(M178=6,M178=7),0,IF(NOT(P178),0,IF(L178&lt;=$L$1,HLOOKUP(M178,Ouderschapsverlof!$S$40:$W$42,3,FALSE),0)))</f>
        <v>0</v>
      </c>
      <c r="R178" s="6">
        <f>IF(OR(M178=6,M178=7),0,IF(NOT(P178),IF(L178&lt;=$L$1,HLOOKUP(M178,Ouderschapsverlof!$S$40:$W$42,3,FALSE),0),0))</f>
        <v>0</v>
      </c>
      <c r="T178" s="2">
        <f t="shared" si="73"/>
        <v>176</v>
      </c>
      <c r="U178">
        <f t="shared" si="58"/>
        <v>7</v>
      </c>
      <c r="V178" s="2">
        <f t="shared" si="59"/>
        <v>1</v>
      </c>
      <c r="W178" s="2">
        <f t="shared" si="60"/>
        <v>1</v>
      </c>
      <c r="X178" s="6" t="b">
        <f t="shared" si="61"/>
        <v>1</v>
      </c>
      <c r="Y178" s="6">
        <f>IF(OR(U178=6,U178=7),0,IF(NOT(X178),0,IF(T178&lt;=$T$1,HLOOKUP(U178,Ouderschapsverlof!$S$55:$W$57,3,FALSE),0)))</f>
        <v>0</v>
      </c>
      <c r="Z178" s="6">
        <f>IF(OR(U178=6,U178=7),0,IF(NOT(X178),IF(T178&lt;=$T$1,HLOOKUP(U178,Ouderschapsverlof!$S$55:$W$57,3,FALSE),0),0))</f>
        <v>0</v>
      </c>
      <c r="AB178" s="2">
        <f t="shared" si="74"/>
        <v>176</v>
      </c>
      <c r="AC178">
        <f t="shared" si="62"/>
        <v>7</v>
      </c>
      <c r="AD178" s="2">
        <f t="shared" si="63"/>
        <v>1</v>
      </c>
      <c r="AE178" s="2">
        <f t="shared" si="64"/>
        <v>1</v>
      </c>
      <c r="AF178" s="6" t="b">
        <f t="shared" si="65"/>
        <v>1</v>
      </c>
      <c r="AG178" s="6">
        <f>IF(OR(AC178=6,AC178=7),0,IF(NOT(AF178),0,IF(AB178&lt;=$AB$1,HLOOKUP(AC178,Ouderschapsverlof!$S$67:$W$69,3,FALSE),0)))</f>
        <v>0</v>
      </c>
      <c r="AH178" s="6">
        <f>IF(OR(AC178=6,AC178=7),0,IF(NOT(AF178),IF(AB178&lt;=$AB$1,HLOOKUP(AC178,Ouderschapsverlof!$S$67:$W$69,3,FALSE),0),0))</f>
        <v>0</v>
      </c>
      <c r="AK178" t="str">
        <f t="shared" si="66"/>
        <v>1900-6-0</v>
      </c>
      <c r="AL178" t="str">
        <f t="shared" si="67"/>
        <v>1900-6-0</v>
      </c>
      <c r="AM178" t="str">
        <f t="shared" si="68"/>
        <v>1900-6-0</v>
      </c>
      <c r="AN178" t="str">
        <f t="shared" si="69"/>
        <v>1900-6-0</v>
      </c>
    </row>
    <row r="179" spans="1:40" x14ac:dyDescent="0.3">
      <c r="A179" s="2">
        <f t="shared" si="70"/>
        <v>177</v>
      </c>
      <c r="B179">
        <f t="shared" si="71"/>
        <v>1</v>
      </c>
      <c r="C179" s="2">
        <f t="shared" si="50"/>
        <v>1</v>
      </c>
      <c r="D179" s="2">
        <f t="shared" si="51"/>
        <v>1</v>
      </c>
      <c r="E179" s="6" t="b">
        <f t="shared" si="52"/>
        <v>1</v>
      </c>
      <c r="F179" s="6">
        <f>IF(OR(B179=6,B179=7),0,IF(NOT(E179),0,IF(A179&lt;=$A$1,HLOOKUP(B179,Ouderschapsverlof!$S$28:$W$30,3,FALSE),0)))</f>
        <v>0</v>
      </c>
      <c r="G179" s="6">
        <f>IF(OR(B179=6,B179=7),0,IF(NOT(E179),IF(A179&lt;=$A$1,HLOOKUP(B179,Ouderschapsverlof!$S$28:$W$30,3,FALSE),0),0))</f>
        <v>0</v>
      </c>
      <c r="H179" s="7">
        <f t="shared" si="53"/>
        <v>0</v>
      </c>
      <c r="L179" s="2">
        <f t="shared" si="72"/>
        <v>177</v>
      </c>
      <c r="M179">
        <f t="shared" si="54"/>
        <v>1</v>
      </c>
      <c r="N179" s="2">
        <f t="shared" si="55"/>
        <v>1</v>
      </c>
      <c r="O179" s="2">
        <f t="shared" si="56"/>
        <v>1</v>
      </c>
      <c r="P179" s="6" t="b">
        <f t="shared" si="57"/>
        <v>1</v>
      </c>
      <c r="Q179" s="6">
        <f>IF(OR(M179=6,M179=7),0,IF(NOT(P179),0,IF(L179&lt;=$L$1,HLOOKUP(M179,Ouderschapsverlof!$S$40:$W$42,3,FALSE),0)))</f>
        <v>0</v>
      </c>
      <c r="R179" s="6">
        <f>IF(OR(M179=6,M179=7),0,IF(NOT(P179),IF(L179&lt;=$L$1,HLOOKUP(M179,Ouderschapsverlof!$S$40:$W$42,3,FALSE),0),0))</f>
        <v>0</v>
      </c>
      <c r="T179" s="2">
        <f t="shared" si="73"/>
        <v>177</v>
      </c>
      <c r="U179">
        <f t="shared" si="58"/>
        <v>1</v>
      </c>
      <c r="V179" s="2">
        <f t="shared" si="59"/>
        <v>1</v>
      </c>
      <c r="W179" s="2">
        <f t="shared" si="60"/>
        <v>1</v>
      </c>
      <c r="X179" s="6" t="b">
        <f t="shared" si="61"/>
        <v>1</v>
      </c>
      <c r="Y179" s="6">
        <f>IF(OR(U179=6,U179=7),0,IF(NOT(X179),0,IF(T179&lt;=$T$1,HLOOKUP(U179,Ouderschapsverlof!$S$55:$W$57,3,FALSE),0)))</f>
        <v>0</v>
      </c>
      <c r="Z179" s="6">
        <f>IF(OR(U179=6,U179=7),0,IF(NOT(X179),IF(T179&lt;=$T$1,HLOOKUP(U179,Ouderschapsverlof!$S$55:$W$57,3,FALSE),0),0))</f>
        <v>0</v>
      </c>
      <c r="AB179" s="2">
        <f t="shared" si="74"/>
        <v>177</v>
      </c>
      <c r="AC179">
        <f t="shared" si="62"/>
        <v>1</v>
      </c>
      <c r="AD179" s="2">
        <f t="shared" si="63"/>
        <v>1</v>
      </c>
      <c r="AE179" s="2">
        <f t="shared" si="64"/>
        <v>1</v>
      </c>
      <c r="AF179" s="6" t="b">
        <f t="shared" si="65"/>
        <v>1</v>
      </c>
      <c r="AG179" s="6">
        <f>IF(OR(AC179=6,AC179=7),0,IF(NOT(AF179),0,IF(AB179&lt;=$AB$1,HLOOKUP(AC179,Ouderschapsverlof!$S$67:$W$69,3,FALSE),0)))</f>
        <v>0</v>
      </c>
      <c r="AH179" s="6">
        <f>IF(OR(AC179=6,AC179=7),0,IF(NOT(AF179),IF(AB179&lt;=$AB$1,HLOOKUP(AC179,Ouderschapsverlof!$S$67:$W$69,3,FALSE),0),0))</f>
        <v>0</v>
      </c>
      <c r="AK179" t="str">
        <f t="shared" si="66"/>
        <v>1900-6-0</v>
      </c>
      <c r="AL179" t="str">
        <f t="shared" si="67"/>
        <v>1900-6-0</v>
      </c>
      <c r="AM179" t="str">
        <f t="shared" si="68"/>
        <v>1900-6-0</v>
      </c>
      <c r="AN179" t="str">
        <f t="shared" si="69"/>
        <v>1900-6-0</v>
      </c>
    </row>
    <row r="180" spans="1:40" x14ac:dyDescent="0.3">
      <c r="A180" s="2">
        <f t="shared" si="70"/>
        <v>178</v>
      </c>
      <c r="B180">
        <f t="shared" si="71"/>
        <v>2</v>
      </c>
      <c r="C180" s="2">
        <f t="shared" si="50"/>
        <v>1</v>
      </c>
      <c r="D180" s="2">
        <f t="shared" si="51"/>
        <v>1</v>
      </c>
      <c r="E180" s="6" t="b">
        <f t="shared" si="52"/>
        <v>1</v>
      </c>
      <c r="F180" s="6">
        <f>IF(OR(B180=6,B180=7),0,IF(NOT(E180),0,IF(A180&lt;=$A$1,HLOOKUP(B180,Ouderschapsverlof!$S$28:$W$30,3,FALSE),0)))</f>
        <v>0</v>
      </c>
      <c r="G180" s="6">
        <f>IF(OR(B180=6,B180=7),0,IF(NOT(E180),IF(A180&lt;=$A$1,HLOOKUP(B180,Ouderschapsverlof!$S$28:$W$30,3,FALSE),0),0))</f>
        <v>0</v>
      </c>
      <c r="H180" s="7">
        <f t="shared" si="53"/>
        <v>0</v>
      </c>
      <c r="L180" s="2">
        <f t="shared" si="72"/>
        <v>178</v>
      </c>
      <c r="M180">
        <f t="shared" si="54"/>
        <v>2</v>
      </c>
      <c r="N180" s="2">
        <f t="shared" si="55"/>
        <v>1</v>
      </c>
      <c r="O180" s="2">
        <f t="shared" si="56"/>
        <v>1</v>
      </c>
      <c r="P180" s="6" t="b">
        <f t="shared" si="57"/>
        <v>1</v>
      </c>
      <c r="Q180" s="6">
        <f>IF(OR(M180=6,M180=7),0,IF(NOT(P180),0,IF(L180&lt;=$L$1,HLOOKUP(M180,Ouderschapsverlof!$S$40:$W$42,3,FALSE),0)))</f>
        <v>0</v>
      </c>
      <c r="R180" s="6">
        <f>IF(OR(M180=6,M180=7),0,IF(NOT(P180),IF(L180&lt;=$L$1,HLOOKUP(M180,Ouderschapsverlof!$S$40:$W$42,3,FALSE),0),0))</f>
        <v>0</v>
      </c>
      <c r="T180" s="2">
        <f t="shared" si="73"/>
        <v>178</v>
      </c>
      <c r="U180">
        <f t="shared" si="58"/>
        <v>2</v>
      </c>
      <c r="V180" s="2">
        <f t="shared" si="59"/>
        <v>1</v>
      </c>
      <c r="W180" s="2">
        <f t="shared" si="60"/>
        <v>1</v>
      </c>
      <c r="X180" s="6" t="b">
        <f t="shared" si="61"/>
        <v>1</v>
      </c>
      <c r="Y180" s="6">
        <f>IF(OR(U180=6,U180=7),0,IF(NOT(X180),0,IF(T180&lt;=$T$1,HLOOKUP(U180,Ouderschapsverlof!$S$55:$W$57,3,FALSE),0)))</f>
        <v>0</v>
      </c>
      <c r="Z180" s="6">
        <f>IF(OR(U180=6,U180=7),0,IF(NOT(X180),IF(T180&lt;=$T$1,HLOOKUP(U180,Ouderschapsverlof!$S$55:$W$57,3,FALSE),0),0))</f>
        <v>0</v>
      </c>
      <c r="AB180" s="2">
        <f t="shared" si="74"/>
        <v>178</v>
      </c>
      <c r="AC180">
        <f t="shared" si="62"/>
        <v>2</v>
      </c>
      <c r="AD180" s="2">
        <f t="shared" si="63"/>
        <v>1</v>
      </c>
      <c r="AE180" s="2">
        <f t="shared" si="64"/>
        <v>1</v>
      </c>
      <c r="AF180" s="6" t="b">
        <f t="shared" si="65"/>
        <v>1</v>
      </c>
      <c r="AG180" s="6">
        <f>IF(OR(AC180=6,AC180=7),0,IF(NOT(AF180),0,IF(AB180&lt;=$AB$1,HLOOKUP(AC180,Ouderschapsverlof!$S$67:$W$69,3,FALSE),0)))</f>
        <v>0</v>
      </c>
      <c r="AH180" s="6">
        <f>IF(OR(AC180=6,AC180=7),0,IF(NOT(AF180),IF(AB180&lt;=$AB$1,HLOOKUP(AC180,Ouderschapsverlof!$S$67:$W$69,3,FALSE),0),0))</f>
        <v>0</v>
      </c>
      <c r="AK180" t="str">
        <f t="shared" si="66"/>
        <v>1900-6-0</v>
      </c>
      <c r="AL180" t="str">
        <f t="shared" si="67"/>
        <v>1900-6-0</v>
      </c>
      <c r="AM180" t="str">
        <f t="shared" si="68"/>
        <v>1900-6-0</v>
      </c>
      <c r="AN180" t="str">
        <f t="shared" si="69"/>
        <v>1900-6-0</v>
      </c>
    </row>
    <row r="181" spans="1:40" x14ac:dyDescent="0.3">
      <c r="A181" s="2">
        <f t="shared" si="70"/>
        <v>179</v>
      </c>
      <c r="B181">
        <f t="shared" si="71"/>
        <v>3</v>
      </c>
      <c r="C181" s="2">
        <f t="shared" si="50"/>
        <v>1</v>
      </c>
      <c r="D181" s="2">
        <f t="shared" si="51"/>
        <v>1</v>
      </c>
      <c r="E181" s="6" t="b">
        <f t="shared" si="52"/>
        <v>1</v>
      </c>
      <c r="F181" s="6">
        <f>IF(OR(B181=6,B181=7),0,IF(NOT(E181),0,IF(A181&lt;=$A$1,HLOOKUP(B181,Ouderschapsverlof!$S$28:$W$30,3,FALSE),0)))</f>
        <v>0</v>
      </c>
      <c r="G181" s="6">
        <f>IF(OR(B181=6,B181=7),0,IF(NOT(E181),IF(A181&lt;=$A$1,HLOOKUP(B181,Ouderschapsverlof!$S$28:$W$30,3,FALSE),0),0))</f>
        <v>0</v>
      </c>
      <c r="H181" s="7">
        <f t="shared" si="53"/>
        <v>0</v>
      </c>
      <c r="L181" s="2">
        <f t="shared" si="72"/>
        <v>179</v>
      </c>
      <c r="M181">
        <f t="shared" si="54"/>
        <v>3</v>
      </c>
      <c r="N181" s="2">
        <f t="shared" si="55"/>
        <v>1</v>
      </c>
      <c r="O181" s="2">
        <f t="shared" si="56"/>
        <v>1</v>
      </c>
      <c r="P181" s="6" t="b">
        <f t="shared" si="57"/>
        <v>1</v>
      </c>
      <c r="Q181" s="6">
        <f>IF(OR(M181=6,M181=7),0,IF(NOT(P181),0,IF(L181&lt;=$L$1,HLOOKUP(M181,Ouderschapsverlof!$S$40:$W$42,3,FALSE),0)))</f>
        <v>0</v>
      </c>
      <c r="R181" s="6">
        <f>IF(OR(M181=6,M181=7),0,IF(NOT(P181),IF(L181&lt;=$L$1,HLOOKUP(M181,Ouderschapsverlof!$S$40:$W$42,3,FALSE),0),0))</f>
        <v>0</v>
      </c>
      <c r="T181" s="2">
        <f t="shared" si="73"/>
        <v>179</v>
      </c>
      <c r="U181">
        <f t="shared" si="58"/>
        <v>3</v>
      </c>
      <c r="V181" s="2">
        <f t="shared" si="59"/>
        <v>1</v>
      </c>
      <c r="W181" s="2">
        <f t="shared" si="60"/>
        <v>1</v>
      </c>
      <c r="X181" s="6" t="b">
        <f t="shared" si="61"/>
        <v>1</v>
      </c>
      <c r="Y181" s="6">
        <f>IF(OR(U181=6,U181=7),0,IF(NOT(X181),0,IF(T181&lt;=$T$1,HLOOKUP(U181,Ouderschapsverlof!$S$55:$W$57,3,FALSE),0)))</f>
        <v>0</v>
      </c>
      <c r="Z181" s="6">
        <f>IF(OR(U181=6,U181=7),0,IF(NOT(X181),IF(T181&lt;=$T$1,HLOOKUP(U181,Ouderschapsverlof!$S$55:$W$57,3,FALSE),0),0))</f>
        <v>0</v>
      </c>
      <c r="AB181" s="2">
        <f t="shared" si="74"/>
        <v>179</v>
      </c>
      <c r="AC181">
        <f t="shared" si="62"/>
        <v>3</v>
      </c>
      <c r="AD181" s="2">
        <f t="shared" si="63"/>
        <v>1</v>
      </c>
      <c r="AE181" s="2">
        <f t="shared" si="64"/>
        <v>1</v>
      </c>
      <c r="AF181" s="6" t="b">
        <f t="shared" si="65"/>
        <v>1</v>
      </c>
      <c r="AG181" s="6">
        <f>IF(OR(AC181=6,AC181=7),0,IF(NOT(AF181),0,IF(AB181&lt;=$AB$1,HLOOKUP(AC181,Ouderschapsverlof!$S$67:$W$69,3,FALSE),0)))</f>
        <v>0</v>
      </c>
      <c r="AH181" s="6">
        <f>IF(OR(AC181=6,AC181=7),0,IF(NOT(AF181),IF(AB181&lt;=$AB$1,HLOOKUP(AC181,Ouderschapsverlof!$S$67:$W$69,3,FALSE),0),0))</f>
        <v>0</v>
      </c>
      <c r="AK181" t="str">
        <f t="shared" si="66"/>
        <v>1900-6-0</v>
      </c>
      <c r="AL181" t="str">
        <f t="shared" si="67"/>
        <v>1900-6-0</v>
      </c>
      <c r="AM181" t="str">
        <f t="shared" si="68"/>
        <v>1900-6-0</v>
      </c>
      <c r="AN181" t="str">
        <f t="shared" si="69"/>
        <v>1900-6-0</v>
      </c>
    </row>
    <row r="182" spans="1:40" x14ac:dyDescent="0.3">
      <c r="A182" s="2">
        <f t="shared" si="70"/>
        <v>180</v>
      </c>
      <c r="B182">
        <f t="shared" si="71"/>
        <v>4</v>
      </c>
      <c r="C182" s="2">
        <f t="shared" si="50"/>
        <v>1</v>
      </c>
      <c r="D182" s="2">
        <f t="shared" si="51"/>
        <v>1</v>
      </c>
      <c r="E182" s="6" t="b">
        <f t="shared" si="52"/>
        <v>1</v>
      </c>
      <c r="F182" s="6">
        <f>IF(OR(B182=6,B182=7),0,IF(NOT(E182),0,IF(A182&lt;=$A$1,HLOOKUP(B182,Ouderschapsverlof!$S$28:$W$30,3,FALSE),0)))</f>
        <v>0</v>
      </c>
      <c r="G182" s="6">
        <f>IF(OR(B182=6,B182=7),0,IF(NOT(E182),IF(A182&lt;=$A$1,HLOOKUP(B182,Ouderschapsverlof!$S$28:$W$30,3,FALSE),0),0))</f>
        <v>0</v>
      </c>
      <c r="H182" s="7">
        <f t="shared" si="53"/>
        <v>0</v>
      </c>
      <c r="L182" s="2">
        <f t="shared" si="72"/>
        <v>180</v>
      </c>
      <c r="M182">
        <f t="shared" si="54"/>
        <v>4</v>
      </c>
      <c r="N182" s="2">
        <f t="shared" si="55"/>
        <v>1</v>
      </c>
      <c r="O182" s="2">
        <f t="shared" si="56"/>
        <v>1</v>
      </c>
      <c r="P182" s="6" t="b">
        <f t="shared" si="57"/>
        <v>1</v>
      </c>
      <c r="Q182" s="6">
        <f>IF(OR(M182=6,M182=7),0,IF(NOT(P182),0,IF(L182&lt;=$L$1,HLOOKUP(M182,Ouderschapsverlof!$S$40:$W$42,3,FALSE),0)))</f>
        <v>0</v>
      </c>
      <c r="R182" s="6">
        <f>IF(OR(M182=6,M182=7),0,IF(NOT(P182),IF(L182&lt;=$L$1,HLOOKUP(M182,Ouderschapsverlof!$S$40:$W$42,3,FALSE),0),0))</f>
        <v>0</v>
      </c>
      <c r="T182" s="2">
        <f t="shared" si="73"/>
        <v>180</v>
      </c>
      <c r="U182">
        <f t="shared" si="58"/>
        <v>4</v>
      </c>
      <c r="V182" s="2">
        <f t="shared" si="59"/>
        <v>1</v>
      </c>
      <c r="W182" s="2">
        <f t="shared" si="60"/>
        <v>1</v>
      </c>
      <c r="X182" s="6" t="b">
        <f t="shared" si="61"/>
        <v>1</v>
      </c>
      <c r="Y182" s="6">
        <f>IF(OR(U182=6,U182=7),0,IF(NOT(X182),0,IF(T182&lt;=$T$1,HLOOKUP(U182,Ouderschapsverlof!$S$55:$W$57,3,FALSE),0)))</f>
        <v>0</v>
      </c>
      <c r="Z182" s="6">
        <f>IF(OR(U182=6,U182=7),0,IF(NOT(X182),IF(T182&lt;=$T$1,HLOOKUP(U182,Ouderschapsverlof!$S$55:$W$57,3,FALSE),0),0))</f>
        <v>0</v>
      </c>
      <c r="AB182" s="2">
        <f t="shared" si="74"/>
        <v>180</v>
      </c>
      <c r="AC182">
        <f t="shared" si="62"/>
        <v>4</v>
      </c>
      <c r="AD182" s="2">
        <f t="shared" si="63"/>
        <v>1</v>
      </c>
      <c r="AE182" s="2">
        <f t="shared" si="64"/>
        <v>1</v>
      </c>
      <c r="AF182" s="6" t="b">
        <f t="shared" si="65"/>
        <v>1</v>
      </c>
      <c r="AG182" s="6">
        <f>IF(OR(AC182=6,AC182=7),0,IF(NOT(AF182),0,IF(AB182&lt;=$AB$1,HLOOKUP(AC182,Ouderschapsverlof!$S$67:$W$69,3,FALSE),0)))</f>
        <v>0</v>
      </c>
      <c r="AH182" s="6">
        <f>IF(OR(AC182=6,AC182=7),0,IF(NOT(AF182),IF(AB182&lt;=$AB$1,HLOOKUP(AC182,Ouderschapsverlof!$S$67:$W$69,3,FALSE),0),0))</f>
        <v>0</v>
      </c>
      <c r="AK182" t="str">
        <f t="shared" si="66"/>
        <v>1900-6-0</v>
      </c>
      <c r="AL182" t="str">
        <f t="shared" si="67"/>
        <v>1900-6-0</v>
      </c>
      <c r="AM182" t="str">
        <f t="shared" si="68"/>
        <v>1900-6-0</v>
      </c>
      <c r="AN182" t="str">
        <f t="shared" si="69"/>
        <v>1900-6-0</v>
      </c>
    </row>
    <row r="183" spans="1:40" x14ac:dyDescent="0.3">
      <c r="A183" s="2">
        <f t="shared" si="70"/>
        <v>181</v>
      </c>
      <c r="B183">
        <f t="shared" si="71"/>
        <v>5</v>
      </c>
      <c r="C183" s="2">
        <f t="shared" si="50"/>
        <v>1</v>
      </c>
      <c r="D183" s="2">
        <f t="shared" si="51"/>
        <v>1</v>
      </c>
      <c r="E183" s="6" t="b">
        <f t="shared" si="52"/>
        <v>1</v>
      </c>
      <c r="F183" s="6">
        <f>IF(OR(B183=6,B183=7),0,IF(NOT(E183),0,IF(A183&lt;=$A$1,HLOOKUP(B183,Ouderschapsverlof!$S$28:$W$30,3,FALSE),0)))</f>
        <v>0</v>
      </c>
      <c r="G183" s="6">
        <f>IF(OR(B183=6,B183=7),0,IF(NOT(E183),IF(A183&lt;=$A$1,HLOOKUP(B183,Ouderschapsverlof!$S$28:$W$30,3,FALSE),0),0))</f>
        <v>0</v>
      </c>
      <c r="H183" s="7">
        <f t="shared" si="53"/>
        <v>0</v>
      </c>
      <c r="L183" s="2">
        <f t="shared" si="72"/>
        <v>181</v>
      </c>
      <c r="M183">
        <f t="shared" si="54"/>
        <v>5</v>
      </c>
      <c r="N183" s="2">
        <f t="shared" si="55"/>
        <v>1</v>
      </c>
      <c r="O183" s="2">
        <f t="shared" si="56"/>
        <v>1</v>
      </c>
      <c r="P183" s="6" t="b">
        <f t="shared" si="57"/>
        <v>1</v>
      </c>
      <c r="Q183" s="6">
        <f>IF(OR(M183=6,M183=7),0,IF(NOT(P183),0,IF(L183&lt;=$L$1,HLOOKUP(M183,Ouderschapsverlof!$S$40:$W$42,3,FALSE),0)))</f>
        <v>0</v>
      </c>
      <c r="R183" s="6">
        <f>IF(OR(M183=6,M183=7),0,IF(NOT(P183),IF(L183&lt;=$L$1,HLOOKUP(M183,Ouderschapsverlof!$S$40:$W$42,3,FALSE),0),0))</f>
        <v>0</v>
      </c>
      <c r="T183" s="2">
        <f t="shared" si="73"/>
        <v>181</v>
      </c>
      <c r="U183">
        <f t="shared" si="58"/>
        <v>5</v>
      </c>
      <c r="V183" s="2">
        <f t="shared" si="59"/>
        <v>1</v>
      </c>
      <c r="W183" s="2">
        <f t="shared" si="60"/>
        <v>1</v>
      </c>
      <c r="X183" s="6" t="b">
        <f t="shared" si="61"/>
        <v>1</v>
      </c>
      <c r="Y183" s="6">
        <f>IF(OR(U183=6,U183=7),0,IF(NOT(X183),0,IF(T183&lt;=$T$1,HLOOKUP(U183,Ouderschapsverlof!$S$55:$W$57,3,FALSE),0)))</f>
        <v>0</v>
      </c>
      <c r="Z183" s="6">
        <f>IF(OR(U183=6,U183=7),0,IF(NOT(X183),IF(T183&lt;=$T$1,HLOOKUP(U183,Ouderschapsverlof!$S$55:$W$57,3,FALSE),0),0))</f>
        <v>0</v>
      </c>
      <c r="AB183" s="2">
        <f t="shared" si="74"/>
        <v>181</v>
      </c>
      <c r="AC183">
        <f t="shared" si="62"/>
        <v>5</v>
      </c>
      <c r="AD183" s="2">
        <f t="shared" si="63"/>
        <v>1</v>
      </c>
      <c r="AE183" s="2">
        <f t="shared" si="64"/>
        <v>1</v>
      </c>
      <c r="AF183" s="6" t="b">
        <f t="shared" si="65"/>
        <v>1</v>
      </c>
      <c r="AG183" s="6">
        <f>IF(OR(AC183=6,AC183=7),0,IF(NOT(AF183),0,IF(AB183&lt;=$AB$1,HLOOKUP(AC183,Ouderschapsverlof!$S$67:$W$69,3,FALSE),0)))</f>
        <v>0</v>
      </c>
      <c r="AH183" s="6">
        <f>IF(OR(AC183=6,AC183=7),0,IF(NOT(AF183),IF(AB183&lt;=$AB$1,HLOOKUP(AC183,Ouderschapsverlof!$S$67:$W$69,3,FALSE),0),0))</f>
        <v>0</v>
      </c>
      <c r="AK183" t="str">
        <f t="shared" si="66"/>
        <v>1900-6-0</v>
      </c>
      <c r="AL183" t="str">
        <f t="shared" si="67"/>
        <v>1900-6-0</v>
      </c>
      <c r="AM183" t="str">
        <f t="shared" si="68"/>
        <v>1900-6-0</v>
      </c>
      <c r="AN183" t="str">
        <f t="shared" si="69"/>
        <v>1900-6-0</v>
      </c>
    </row>
    <row r="184" spans="1:40" x14ac:dyDescent="0.3">
      <c r="A184" s="2">
        <f t="shared" si="70"/>
        <v>182</v>
      </c>
      <c r="B184">
        <f t="shared" si="71"/>
        <v>6</v>
      </c>
      <c r="C184" s="2">
        <f t="shared" si="50"/>
        <v>1</v>
      </c>
      <c r="D184" s="2">
        <f t="shared" si="51"/>
        <v>1</v>
      </c>
      <c r="E184" s="6" t="b">
        <f t="shared" si="52"/>
        <v>1</v>
      </c>
      <c r="F184" s="6">
        <f>IF(OR(B184=6,B184=7),0,IF(NOT(E184),0,IF(A184&lt;=$A$1,HLOOKUP(B184,Ouderschapsverlof!$S$28:$W$30,3,FALSE),0)))</f>
        <v>0</v>
      </c>
      <c r="G184" s="6">
        <f>IF(OR(B184=6,B184=7),0,IF(NOT(E184),IF(A184&lt;=$A$1,HLOOKUP(B184,Ouderschapsverlof!$S$28:$W$30,3,FALSE),0),0))</f>
        <v>0</v>
      </c>
      <c r="H184" s="7">
        <f t="shared" si="53"/>
        <v>0</v>
      </c>
      <c r="L184" s="2">
        <f t="shared" si="72"/>
        <v>182</v>
      </c>
      <c r="M184">
        <f t="shared" si="54"/>
        <v>6</v>
      </c>
      <c r="N184" s="2">
        <f t="shared" si="55"/>
        <v>1</v>
      </c>
      <c r="O184" s="2">
        <f t="shared" si="56"/>
        <v>1</v>
      </c>
      <c r="P184" s="6" t="b">
        <f t="shared" si="57"/>
        <v>1</v>
      </c>
      <c r="Q184" s="6">
        <f>IF(OR(M184=6,M184=7),0,IF(NOT(P184),0,IF(L184&lt;=$L$1,HLOOKUP(M184,Ouderschapsverlof!$S$40:$W$42,3,FALSE),0)))</f>
        <v>0</v>
      </c>
      <c r="R184" s="6">
        <f>IF(OR(M184=6,M184=7),0,IF(NOT(P184),IF(L184&lt;=$L$1,HLOOKUP(M184,Ouderschapsverlof!$S$40:$W$42,3,FALSE),0),0))</f>
        <v>0</v>
      </c>
      <c r="T184" s="2">
        <f t="shared" si="73"/>
        <v>182</v>
      </c>
      <c r="U184">
        <f t="shared" si="58"/>
        <v>6</v>
      </c>
      <c r="V184" s="2">
        <f t="shared" si="59"/>
        <v>1</v>
      </c>
      <c r="W184" s="2">
        <f t="shared" si="60"/>
        <v>1</v>
      </c>
      <c r="X184" s="6" t="b">
        <f t="shared" si="61"/>
        <v>1</v>
      </c>
      <c r="Y184" s="6">
        <f>IF(OR(U184=6,U184=7),0,IF(NOT(X184),0,IF(T184&lt;=$T$1,HLOOKUP(U184,Ouderschapsverlof!$S$55:$W$57,3,FALSE),0)))</f>
        <v>0</v>
      </c>
      <c r="Z184" s="6">
        <f>IF(OR(U184=6,U184=7),0,IF(NOT(X184),IF(T184&lt;=$T$1,HLOOKUP(U184,Ouderschapsverlof!$S$55:$W$57,3,FALSE),0),0))</f>
        <v>0</v>
      </c>
      <c r="AB184" s="2">
        <f t="shared" si="74"/>
        <v>182</v>
      </c>
      <c r="AC184">
        <f t="shared" si="62"/>
        <v>6</v>
      </c>
      <c r="AD184" s="2">
        <f t="shared" si="63"/>
        <v>1</v>
      </c>
      <c r="AE184" s="2">
        <f t="shared" si="64"/>
        <v>1</v>
      </c>
      <c r="AF184" s="6" t="b">
        <f t="shared" si="65"/>
        <v>1</v>
      </c>
      <c r="AG184" s="6">
        <f>IF(OR(AC184=6,AC184=7),0,IF(NOT(AF184),0,IF(AB184&lt;=$AB$1,HLOOKUP(AC184,Ouderschapsverlof!$S$67:$W$69,3,FALSE),0)))</f>
        <v>0</v>
      </c>
      <c r="AH184" s="6">
        <f>IF(OR(AC184=6,AC184=7),0,IF(NOT(AF184),IF(AB184&lt;=$AB$1,HLOOKUP(AC184,Ouderschapsverlof!$S$67:$W$69,3,FALSE),0),0))</f>
        <v>0</v>
      </c>
      <c r="AK184" t="str">
        <f t="shared" si="66"/>
        <v>1900-6-0</v>
      </c>
      <c r="AL184" t="str">
        <f t="shared" si="67"/>
        <v>1900-6-0</v>
      </c>
      <c r="AM184" t="str">
        <f t="shared" si="68"/>
        <v>1900-6-0</v>
      </c>
      <c r="AN184" t="str">
        <f t="shared" si="69"/>
        <v>1900-6-0</v>
      </c>
    </row>
    <row r="185" spans="1:40" x14ac:dyDescent="0.3">
      <c r="A185" s="2">
        <f t="shared" si="70"/>
        <v>183</v>
      </c>
      <c r="B185">
        <f t="shared" si="71"/>
        <v>7</v>
      </c>
      <c r="C185" s="2">
        <f t="shared" si="50"/>
        <v>1</v>
      </c>
      <c r="D185" s="2">
        <f t="shared" si="51"/>
        <v>1</v>
      </c>
      <c r="E185" s="6" t="b">
        <f t="shared" si="52"/>
        <v>1</v>
      </c>
      <c r="F185" s="6">
        <f>IF(OR(B185=6,B185=7),0,IF(NOT(E185),0,IF(A185&lt;=$A$1,HLOOKUP(B185,Ouderschapsverlof!$S$28:$W$30,3,FALSE),0)))</f>
        <v>0</v>
      </c>
      <c r="G185" s="6">
        <f>IF(OR(B185=6,B185=7),0,IF(NOT(E185),IF(A185&lt;=$A$1,HLOOKUP(B185,Ouderschapsverlof!$S$28:$W$30,3,FALSE),0),0))</f>
        <v>0</v>
      </c>
      <c r="H185" s="7">
        <f t="shared" si="53"/>
        <v>0</v>
      </c>
      <c r="L185" s="2">
        <f t="shared" si="72"/>
        <v>183</v>
      </c>
      <c r="M185">
        <f t="shared" si="54"/>
        <v>7</v>
      </c>
      <c r="N185" s="2">
        <f t="shared" si="55"/>
        <v>1</v>
      </c>
      <c r="O185" s="2">
        <f t="shared" si="56"/>
        <v>1</v>
      </c>
      <c r="P185" s="6" t="b">
        <f t="shared" si="57"/>
        <v>1</v>
      </c>
      <c r="Q185" s="6">
        <f>IF(OR(M185=6,M185=7),0,IF(NOT(P185),0,IF(L185&lt;=$L$1,HLOOKUP(M185,Ouderschapsverlof!$S$40:$W$42,3,FALSE),0)))</f>
        <v>0</v>
      </c>
      <c r="R185" s="6">
        <f>IF(OR(M185=6,M185=7),0,IF(NOT(P185),IF(L185&lt;=$L$1,HLOOKUP(M185,Ouderschapsverlof!$S$40:$W$42,3,FALSE),0),0))</f>
        <v>0</v>
      </c>
      <c r="T185" s="2">
        <f t="shared" si="73"/>
        <v>183</v>
      </c>
      <c r="U185">
        <f t="shared" si="58"/>
        <v>7</v>
      </c>
      <c r="V185" s="2">
        <f t="shared" si="59"/>
        <v>1</v>
      </c>
      <c r="W185" s="2">
        <f t="shared" si="60"/>
        <v>1</v>
      </c>
      <c r="X185" s="6" t="b">
        <f t="shared" si="61"/>
        <v>1</v>
      </c>
      <c r="Y185" s="6">
        <f>IF(OR(U185=6,U185=7),0,IF(NOT(X185),0,IF(T185&lt;=$T$1,HLOOKUP(U185,Ouderschapsverlof!$S$55:$W$57,3,FALSE),0)))</f>
        <v>0</v>
      </c>
      <c r="Z185" s="6">
        <f>IF(OR(U185=6,U185=7),0,IF(NOT(X185),IF(T185&lt;=$T$1,HLOOKUP(U185,Ouderschapsverlof!$S$55:$W$57,3,FALSE),0),0))</f>
        <v>0</v>
      </c>
      <c r="AB185" s="2">
        <f t="shared" si="74"/>
        <v>183</v>
      </c>
      <c r="AC185">
        <f t="shared" si="62"/>
        <v>7</v>
      </c>
      <c r="AD185" s="2">
        <f t="shared" si="63"/>
        <v>1</v>
      </c>
      <c r="AE185" s="2">
        <f t="shared" si="64"/>
        <v>1</v>
      </c>
      <c r="AF185" s="6" t="b">
        <f t="shared" si="65"/>
        <v>1</v>
      </c>
      <c r="AG185" s="6">
        <f>IF(OR(AC185=6,AC185=7),0,IF(NOT(AF185),0,IF(AB185&lt;=$AB$1,HLOOKUP(AC185,Ouderschapsverlof!$S$67:$W$69,3,FALSE),0)))</f>
        <v>0</v>
      </c>
      <c r="AH185" s="6">
        <f>IF(OR(AC185=6,AC185=7),0,IF(NOT(AF185),IF(AB185&lt;=$AB$1,HLOOKUP(AC185,Ouderschapsverlof!$S$67:$W$69,3,FALSE),0),0))</f>
        <v>0</v>
      </c>
      <c r="AK185" t="str">
        <f t="shared" si="66"/>
        <v>1900-7-0</v>
      </c>
      <c r="AL185" t="str">
        <f t="shared" si="67"/>
        <v>1900-7-0</v>
      </c>
      <c r="AM185" t="str">
        <f t="shared" si="68"/>
        <v>1900-7-0</v>
      </c>
      <c r="AN185" t="str">
        <f t="shared" si="69"/>
        <v>1900-7-0</v>
      </c>
    </row>
    <row r="186" spans="1:40" x14ac:dyDescent="0.3">
      <c r="A186" s="2">
        <f t="shared" si="70"/>
        <v>184</v>
      </c>
      <c r="B186">
        <f t="shared" si="71"/>
        <v>1</v>
      </c>
      <c r="C186" s="2">
        <f t="shared" si="50"/>
        <v>1</v>
      </c>
      <c r="D186" s="2">
        <f t="shared" si="51"/>
        <v>1</v>
      </c>
      <c r="E186" s="6" t="b">
        <f t="shared" si="52"/>
        <v>1</v>
      </c>
      <c r="F186" s="6">
        <f>IF(OR(B186=6,B186=7),0,IF(NOT(E186),0,IF(A186&lt;=$A$1,HLOOKUP(B186,Ouderschapsverlof!$S$28:$W$30,3,FALSE),0)))</f>
        <v>0</v>
      </c>
      <c r="G186" s="6">
        <f>IF(OR(B186=6,B186=7),0,IF(NOT(E186),IF(A186&lt;=$A$1,HLOOKUP(B186,Ouderschapsverlof!$S$28:$W$30,3,FALSE),0),0))</f>
        <v>0</v>
      </c>
      <c r="H186" s="7">
        <f t="shared" si="53"/>
        <v>0</v>
      </c>
      <c r="L186" s="2">
        <f t="shared" si="72"/>
        <v>184</v>
      </c>
      <c r="M186">
        <f t="shared" si="54"/>
        <v>1</v>
      </c>
      <c r="N186" s="2">
        <f t="shared" si="55"/>
        <v>1</v>
      </c>
      <c r="O186" s="2">
        <f t="shared" si="56"/>
        <v>1</v>
      </c>
      <c r="P186" s="6" t="b">
        <f t="shared" si="57"/>
        <v>1</v>
      </c>
      <c r="Q186" s="6">
        <f>IF(OR(M186=6,M186=7),0,IF(NOT(P186),0,IF(L186&lt;=$L$1,HLOOKUP(M186,Ouderschapsverlof!$S$40:$W$42,3,FALSE),0)))</f>
        <v>0</v>
      </c>
      <c r="R186" s="6">
        <f>IF(OR(M186=6,M186=7),0,IF(NOT(P186),IF(L186&lt;=$L$1,HLOOKUP(M186,Ouderschapsverlof!$S$40:$W$42,3,FALSE),0),0))</f>
        <v>0</v>
      </c>
      <c r="T186" s="2">
        <f t="shared" si="73"/>
        <v>184</v>
      </c>
      <c r="U186">
        <f t="shared" si="58"/>
        <v>1</v>
      </c>
      <c r="V186" s="2">
        <f t="shared" si="59"/>
        <v>1</v>
      </c>
      <c r="W186" s="2">
        <f t="shared" si="60"/>
        <v>1</v>
      </c>
      <c r="X186" s="6" t="b">
        <f t="shared" si="61"/>
        <v>1</v>
      </c>
      <c r="Y186" s="6">
        <f>IF(OR(U186=6,U186=7),0,IF(NOT(X186),0,IF(T186&lt;=$T$1,HLOOKUP(U186,Ouderschapsverlof!$S$55:$W$57,3,FALSE),0)))</f>
        <v>0</v>
      </c>
      <c r="Z186" s="6">
        <f>IF(OR(U186=6,U186=7),0,IF(NOT(X186),IF(T186&lt;=$T$1,HLOOKUP(U186,Ouderschapsverlof!$S$55:$W$57,3,FALSE),0),0))</f>
        <v>0</v>
      </c>
      <c r="AB186" s="2">
        <f t="shared" si="74"/>
        <v>184</v>
      </c>
      <c r="AC186">
        <f t="shared" si="62"/>
        <v>1</v>
      </c>
      <c r="AD186" s="2">
        <f t="shared" si="63"/>
        <v>1</v>
      </c>
      <c r="AE186" s="2">
        <f t="shared" si="64"/>
        <v>1</v>
      </c>
      <c r="AF186" s="6" t="b">
        <f t="shared" si="65"/>
        <v>1</v>
      </c>
      <c r="AG186" s="6">
        <f>IF(OR(AC186=6,AC186=7),0,IF(NOT(AF186),0,IF(AB186&lt;=$AB$1,HLOOKUP(AC186,Ouderschapsverlof!$S$67:$W$69,3,FALSE),0)))</f>
        <v>0</v>
      </c>
      <c r="AH186" s="6">
        <f>IF(OR(AC186=6,AC186=7),0,IF(NOT(AF186),IF(AB186&lt;=$AB$1,HLOOKUP(AC186,Ouderschapsverlof!$S$67:$W$69,3,FALSE),0),0))</f>
        <v>0</v>
      </c>
      <c r="AK186" t="str">
        <f t="shared" si="66"/>
        <v>1900-7-0</v>
      </c>
      <c r="AL186" t="str">
        <f t="shared" si="67"/>
        <v>1900-7-0</v>
      </c>
      <c r="AM186" t="str">
        <f t="shared" si="68"/>
        <v>1900-7-0</v>
      </c>
      <c r="AN186" t="str">
        <f t="shared" si="69"/>
        <v>1900-7-0</v>
      </c>
    </row>
    <row r="187" spans="1:40" x14ac:dyDescent="0.3">
      <c r="A187" s="2">
        <f t="shared" si="70"/>
        <v>185</v>
      </c>
      <c r="B187">
        <f t="shared" si="71"/>
        <v>2</v>
      </c>
      <c r="C187" s="2">
        <f t="shared" si="50"/>
        <v>1</v>
      </c>
      <c r="D187" s="2">
        <f t="shared" si="51"/>
        <v>1</v>
      </c>
      <c r="E187" s="6" t="b">
        <f t="shared" si="52"/>
        <v>1</v>
      </c>
      <c r="F187" s="6">
        <f>IF(OR(B187=6,B187=7),0,IF(NOT(E187),0,IF(A187&lt;=$A$1,HLOOKUP(B187,Ouderschapsverlof!$S$28:$W$30,3,FALSE),0)))</f>
        <v>0</v>
      </c>
      <c r="G187" s="6">
        <f>IF(OR(B187=6,B187=7),0,IF(NOT(E187),IF(A187&lt;=$A$1,HLOOKUP(B187,Ouderschapsverlof!$S$28:$W$30,3,FALSE),0),0))</f>
        <v>0</v>
      </c>
      <c r="H187" s="7">
        <f t="shared" si="53"/>
        <v>0</v>
      </c>
      <c r="L187" s="2">
        <f t="shared" si="72"/>
        <v>185</v>
      </c>
      <c r="M187">
        <f t="shared" si="54"/>
        <v>2</v>
      </c>
      <c r="N187" s="2">
        <f t="shared" si="55"/>
        <v>1</v>
      </c>
      <c r="O187" s="2">
        <f t="shared" si="56"/>
        <v>1</v>
      </c>
      <c r="P187" s="6" t="b">
        <f t="shared" si="57"/>
        <v>1</v>
      </c>
      <c r="Q187" s="6">
        <f>IF(OR(M187=6,M187=7),0,IF(NOT(P187),0,IF(L187&lt;=$L$1,HLOOKUP(M187,Ouderschapsverlof!$S$40:$W$42,3,FALSE),0)))</f>
        <v>0</v>
      </c>
      <c r="R187" s="6">
        <f>IF(OR(M187=6,M187=7),0,IF(NOT(P187),IF(L187&lt;=$L$1,HLOOKUP(M187,Ouderschapsverlof!$S$40:$W$42,3,FALSE),0),0))</f>
        <v>0</v>
      </c>
      <c r="T187" s="2">
        <f t="shared" si="73"/>
        <v>185</v>
      </c>
      <c r="U187">
        <f t="shared" si="58"/>
        <v>2</v>
      </c>
      <c r="V187" s="2">
        <f t="shared" si="59"/>
        <v>1</v>
      </c>
      <c r="W187" s="2">
        <f t="shared" si="60"/>
        <v>1</v>
      </c>
      <c r="X187" s="6" t="b">
        <f t="shared" si="61"/>
        <v>1</v>
      </c>
      <c r="Y187" s="6">
        <f>IF(OR(U187=6,U187=7),0,IF(NOT(X187),0,IF(T187&lt;=$T$1,HLOOKUP(U187,Ouderschapsverlof!$S$55:$W$57,3,FALSE),0)))</f>
        <v>0</v>
      </c>
      <c r="Z187" s="6">
        <f>IF(OR(U187=6,U187=7),0,IF(NOT(X187),IF(T187&lt;=$T$1,HLOOKUP(U187,Ouderschapsverlof!$S$55:$W$57,3,FALSE),0),0))</f>
        <v>0</v>
      </c>
      <c r="AB187" s="2">
        <f t="shared" si="74"/>
        <v>185</v>
      </c>
      <c r="AC187">
        <f t="shared" si="62"/>
        <v>2</v>
      </c>
      <c r="AD187" s="2">
        <f t="shared" si="63"/>
        <v>1</v>
      </c>
      <c r="AE187" s="2">
        <f t="shared" si="64"/>
        <v>1</v>
      </c>
      <c r="AF187" s="6" t="b">
        <f t="shared" si="65"/>
        <v>1</v>
      </c>
      <c r="AG187" s="6">
        <f>IF(OR(AC187=6,AC187=7),0,IF(NOT(AF187),0,IF(AB187&lt;=$AB$1,HLOOKUP(AC187,Ouderschapsverlof!$S$67:$W$69,3,FALSE),0)))</f>
        <v>0</v>
      </c>
      <c r="AH187" s="6">
        <f>IF(OR(AC187=6,AC187=7),0,IF(NOT(AF187),IF(AB187&lt;=$AB$1,HLOOKUP(AC187,Ouderschapsverlof!$S$67:$W$69,3,FALSE),0),0))</f>
        <v>0</v>
      </c>
      <c r="AK187" t="str">
        <f t="shared" si="66"/>
        <v>1900-7-0</v>
      </c>
      <c r="AL187" t="str">
        <f t="shared" si="67"/>
        <v>1900-7-0</v>
      </c>
      <c r="AM187" t="str">
        <f t="shared" si="68"/>
        <v>1900-7-0</v>
      </c>
      <c r="AN187" t="str">
        <f t="shared" si="69"/>
        <v>1900-7-0</v>
      </c>
    </row>
    <row r="188" spans="1:40" x14ac:dyDescent="0.3">
      <c r="A188" s="2">
        <f t="shared" si="70"/>
        <v>186</v>
      </c>
      <c r="B188">
        <f t="shared" si="71"/>
        <v>3</v>
      </c>
      <c r="C188" s="2">
        <f t="shared" si="50"/>
        <v>1</v>
      </c>
      <c r="D188" s="2">
        <f t="shared" si="51"/>
        <v>1</v>
      </c>
      <c r="E188" s="6" t="b">
        <f t="shared" si="52"/>
        <v>1</v>
      </c>
      <c r="F188" s="6">
        <f>IF(OR(B188=6,B188=7),0,IF(NOT(E188),0,IF(A188&lt;=$A$1,HLOOKUP(B188,Ouderschapsverlof!$S$28:$W$30,3,FALSE),0)))</f>
        <v>0</v>
      </c>
      <c r="G188" s="6">
        <f>IF(OR(B188=6,B188=7),0,IF(NOT(E188),IF(A188&lt;=$A$1,HLOOKUP(B188,Ouderschapsverlof!$S$28:$W$30,3,FALSE),0),0))</f>
        <v>0</v>
      </c>
      <c r="H188" s="7">
        <f t="shared" si="53"/>
        <v>0</v>
      </c>
      <c r="L188" s="2">
        <f t="shared" si="72"/>
        <v>186</v>
      </c>
      <c r="M188">
        <f t="shared" si="54"/>
        <v>3</v>
      </c>
      <c r="N188" s="2">
        <f t="shared" si="55"/>
        <v>1</v>
      </c>
      <c r="O188" s="2">
        <f t="shared" si="56"/>
        <v>1</v>
      </c>
      <c r="P188" s="6" t="b">
        <f t="shared" si="57"/>
        <v>1</v>
      </c>
      <c r="Q188" s="6">
        <f>IF(OR(M188=6,M188=7),0,IF(NOT(P188),0,IF(L188&lt;=$L$1,HLOOKUP(M188,Ouderschapsverlof!$S$40:$W$42,3,FALSE),0)))</f>
        <v>0</v>
      </c>
      <c r="R188" s="6">
        <f>IF(OR(M188=6,M188=7),0,IF(NOT(P188),IF(L188&lt;=$L$1,HLOOKUP(M188,Ouderschapsverlof!$S$40:$W$42,3,FALSE),0),0))</f>
        <v>0</v>
      </c>
      <c r="T188" s="2">
        <f t="shared" si="73"/>
        <v>186</v>
      </c>
      <c r="U188">
        <f t="shared" si="58"/>
        <v>3</v>
      </c>
      <c r="V188" s="2">
        <f t="shared" si="59"/>
        <v>1</v>
      </c>
      <c r="W188" s="2">
        <f t="shared" si="60"/>
        <v>1</v>
      </c>
      <c r="X188" s="6" t="b">
        <f t="shared" si="61"/>
        <v>1</v>
      </c>
      <c r="Y188" s="6">
        <f>IF(OR(U188=6,U188=7),0,IF(NOT(X188),0,IF(T188&lt;=$T$1,HLOOKUP(U188,Ouderschapsverlof!$S$55:$W$57,3,FALSE),0)))</f>
        <v>0</v>
      </c>
      <c r="Z188" s="6">
        <f>IF(OR(U188=6,U188=7),0,IF(NOT(X188),IF(T188&lt;=$T$1,HLOOKUP(U188,Ouderschapsverlof!$S$55:$W$57,3,FALSE),0),0))</f>
        <v>0</v>
      </c>
      <c r="AB188" s="2">
        <f t="shared" si="74"/>
        <v>186</v>
      </c>
      <c r="AC188">
        <f t="shared" si="62"/>
        <v>3</v>
      </c>
      <c r="AD188" s="2">
        <f t="shared" si="63"/>
        <v>1</v>
      </c>
      <c r="AE188" s="2">
        <f t="shared" si="64"/>
        <v>1</v>
      </c>
      <c r="AF188" s="6" t="b">
        <f t="shared" si="65"/>
        <v>1</v>
      </c>
      <c r="AG188" s="6">
        <f>IF(OR(AC188=6,AC188=7),0,IF(NOT(AF188),0,IF(AB188&lt;=$AB$1,HLOOKUP(AC188,Ouderschapsverlof!$S$67:$W$69,3,FALSE),0)))</f>
        <v>0</v>
      </c>
      <c r="AH188" s="6">
        <f>IF(OR(AC188=6,AC188=7),0,IF(NOT(AF188),IF(AB188&lt;=$AB$1,HLOOKUP(AC188,Ouderschapsverlof!$S$67:$W$69,3,FALSE),0),0))</f>
        <v>0</v>
      </c>
      <c r="AK188" t="str">
        <f t="shared" si="66"/>
        <v>1900-7-0</v>
      </c>
      <c r="AL188" t="str">
        <f t="shared" si="67"/>
        <v>1900-7-0</v>
      </c>
      <c r="AM188" t="str">
        <f t="shared" si="68"/>
        <v>1900-7-0</v>
      </c>
      <c r="AN188" t="str">
        <f t="shared" si="69"/>
        <v>1900-7-0</v>
      </c>
    </row>
    <row r="189" spans="1:40" x14ac:dyDescent="0.3">
      <c r="A189" s="2">
        <f t="shared" si="70"/>
        <v>187</v>
      </c>
      <c r="B189">
        <f t="shared" si="71"/>
        <v>4</v>
      </c>
      <c r="C189" s="2">
        <f t="shared" si="50"/>
        <v>1</v>
      </c>
      <c r="D189" s="2">
        <f t="shared" si="51"/>
        <v>1</v>
      </c>
      <c r="E189" s="6" t="b">
        <f t="shared" si="52"/>
        <v>1</v>
      </c>
      <c r="F189" s="6">
        <f>IF(OR(B189=6,B189=7),0,IF(NOT(E189),0,IF(A189&lt;=$A$1,HLOOKUP(B189,Ouderschapsverlof!$S$28:$W$30,3,FALSE),0)))</f>
        <v>0</v>
      </c>
      <c r="G189" s="6">
        <f>IF(OR(B189=6,B189=7),0,IF(NOT(E189),IF(A189&lt;=$A$1,HLOOKUP(B189,Ouderschapsverlof!$S$28:$W$30,3,FALSE),0),0))</f>
        <v>0</v>
      </c>
      <c r="H189" s="7">
        <f t="shared" si="53"/>
        <v>0</v>
      </c>
      <c r="L189" s="2">
        <f t="shared" si="72"/>
        <v>187</v>
      </c>
      <c r="M189">
        <f t="shared" si="54"/>
        <v>4</v>
      </c>
      <c r="N189" s="2">
        <f t="shared" si="55"/>
        <v>1</v>
      </c>
      <c r="O189" s="2">
        <f t="shared" si="56"/>
        <v>1</v>
      </c>
      <c r="P189" s="6" t="b">
        <f t="shared" si="57"/>
        <v>1</v>
      </c>
      <c r="Q189" s="6">
        <f>IF(OR(M189=6,M189=7),0,IF(NOT(P189),0,IF(L189&lt;=$L$1,HLOOKUP(M189,Ouderschapsverlof!$S$40:$W$42,3,FALSE),0)))</f>
        <v>0</v>
      </c>
      <c r="R189" s="6">
        <f>IF(OR(M189=6,M189=7),0,IF(NOT(P189),IF(L189&lt;=$L$1,HLOOKUP(M189,Ouderschapsverlof!$S$40:$W$42,3,FALSE),0),0))</f>
        <v>0</v>
      </c>
      <c r="T189" s="2">
        <f t="shared" si="73"/>
        <v>187</v>
      </c>
      <c r="U189">
        <f t="shared" si="58"/>
        <v>4</v>
      </c>
      <c r="V189" s="2">
        <f t="shared" si="59"/>
        <v>1</v>
      </c>
      <c r="W189" s="2">
        <f t="shared" si="60"/>
        <v>1</v>
      </c>
      <c r="X189" s="6" t="b">
        <f t="shared" si="61"/>
        <v>1</v>
      </c>
      <c r="Y189" s="6">
        <f>IF(OR(U189=6,U189=7),0,IF(NOT(X189),0,IF(T189&lt;=$T$1,HLOOKUP(U189,Ouderschapsverlof!$S$55:$W$57,3,FALSE),0)))</f>
        <v>0</v>
      </c>
      <c r="Z189" s="6">
        <f>IF(OR(U189=6,U189=7),0,IF(NOT(X189),IF(T189&lt;=$T$1,HLOOKUP(U189,Ouderschapsverlof!$S$55:$W$57,3,FALSE),0),0))</f>
        <v>0</v>
      </c>
      <c r="AB189" s="2">
        <f t="shared" si="74"/>
        <v>187</v>
      </c>
      <c r="AC189">
        <f t="shared" si="62"/>
        <v>4</v>
      </c>
      <c r="AD189" s="2">
        <f t="shared" si="63"/>
        <v>1</v>
      </c>
      <c r="AE189" s="2">
        <f t="shared" si="64"/>
        <v>1</v>
      </c>
      <c r="AF189" s="6" t="b">
        <f t="shared" si="65"/>
        <v>1</v>
      </c>
      <c r="AG189" s="6">
        <f>IF(OR(AC189=6,AC189=7),0,IF(NOT(AF189),0,IF(AB189&lt;=$AB$1,HLOOKUP(AC189,Ouderschapsverlof!$S$67:$W$69,3,FALSE),0)))</f>
        <v>0</v>
      </c>
      <c r="AH189" s="6">
        <f>IF(OR(AC189=6,AC189=7),0,IF(NOT(AF189),IF(AB189&lt;=$AB$1,HLOOKUP(AC189,Ouderschapsverlof!$S$67:$W$69,3,FALSE),0),0))</f>
        <v>0</v>
      </c>
      <c r="AK189" t="str">
        <f t="shared" si="66"/>
        <v>1900-7-0</v>
      </c>
      <c r="AL189" t="str">
        <f t="shared" si="67"/>
        <v>1900-7-0</v>
      </c>
      <c r="AM189" t="str">
        <f t="shared" si="68"/>
        <v>1900-7-0</v>
      </c>
      <c r="AN189" t="str">
        <f t="shared" si="69"/>
        <v>1900-7-0</v>
      </c>
    </row>
    <row r="190" spans="1:40" x14ac:dyDescent="0.3">
      <c r="A190" s="2">
        <f t="shared" si="70"/>
        <v>188</v>
      </c>
      <c r="B190">
        <f t="shared" si="71"/>
        <v>5</v>
      </c>
      <c r="C190" s="2">
        <f t="shared" si="50"/>
        <v>1</v>
      </c>
      <c r="D190" s="2">
        <f t="shared" si="51"/>
        <v>1</v>
      </c>
      <c r="E190" s="6" t="b">
        <f t="shared" si="52"/>
        <v>1</v>
      </c>
      <c r="F190" s="6">
        <f>IF(OR(B190=6,B190=7),0,IF(NOT(E190),0,IF(A190&lt;=$A$1,HLOOKUP(B190,Ouderschapsverlof!$S$28:$W$30,3,FALSE),0)))</f>
        <v>0</v>
      </c>
      <c r="G190" s="6">
        <f>IF(OR(B190=6,B190=7),0,IF(NOT(E190),IF(A190&lt;=$A$1,HLOOKUP(B190,Ouderschapsverlof!$S$28:$W$30,3,FALSE),0),0))</f>
        <v>0</v>
      </c>
      <c r="H190" s="7">
        <f t="shared" si="53"/>
        <v>0</v>
      </c>
      <c r="L190" s="2">
        <f t="shared" si="72"/>
        <v>188</v>
      </c>
      <c r="M190">
        <f t="shared" si="54"/>
        <v>5</v>
      </c>
      <c r="N190" s="2">
        <f t="shared" si="55"/>
        <v>1</v>
      </c>
      <c r="O190" s="2">
        <f t="shared" si="56"/>
        <v>1</v>
      </c>
      <c r="P190" s="6" t="b">
        <f t="shared" si="57"/>
        <v>1</v>
      </c>
      <c r="Q190" s="6">
        <f>IF(OR(M190=6,M190=7),0,IF(NOT(P190),0,IF(L190&lt;=$L$1,HLOOKUP(M190,Ouderschapsverlof!$S$40:$W$42,3,FALSE),0)))</f>
        <v>0</v>
      </c>
      <c r="R190" s="6">
        <f>IF(OR(M190=6,M190=7),0,IF(NOT(P190),IF(L190&lt;=$L$1,HLOOKUP(M190,Ouderschapsverlof!$S$40:$W$42,3,FALSE),0),0))</f>
        <v>0</v>
      </c>
      <c r="T190" s="2">
        <f t="shared" si="73"/>
        <v>188</v>
      </c>
      <c r="U190">
        <f t="shared" si="58"/>
        <v>5</v>
      </c>
      <c r="V190" s="2">
        <f t="shared" si="59"/>
        <v>1</v>
      </c>
      <c r="W190" s="2">
        <f t="shared" si="60"/>
        <v>1</v>
      </c>
      <c r="X190" s="6" t="b">
        <f t="shared" si="61"/>
        <v>1</v>
      </c>
      <c r="Y190" s="6">
        <f>IF(OR(U190=6,U190=7),0,IF(NOT(X190),0,IF(T190&lt;=$T$1,HLOOKUP(U190,Ouderschapsverlof!$S$55:$W$57,3,FALSE),0)))</f>
        <v>0</v>
      </c>
      <c r="Z190" s="6">
        <f>IF(OR(U190=6,U190=7),0,IF(NOT(X190),IF(T190&lt;=$T$1,HLOOKUP(U190,Ouderschapsverlof!$S$55:$W$57,3,FALSE),0),0))</f>
        <v>0</v>
      </c>
      <c r="AB190" s="2">
        <f t="shared" si="74"/>
        <v>188</v>
      </c>
      <c r="AC190">
        <f t="shared" si="62"/>
        <v>5</v>
      </c>
      <c r="AD190" s="2">
        <f t="shared" si="63"/>
        <v>1</v>
      </c>
      <c r="AE190" s="2">
        <f t="shared" si="64"/>
        <v>1</v>
      </c>
      <c r="AF190" s="6" t="b">
        <f t="shared" si="65"/>
        <v>1</v>
      </c>
      <c r="AG190" s="6">
        <f>IF(OR(AC190=6,AC190=7),0,IF(NOT(AF190),0,IF(AB190&lt;=$AB$1,HLOOKUP(AC190,Ouderschapsverlof!$S$67:$W$69,3,FALSE),0)))</f>
        <v>0</v>
      </c>
      <c r="AH190" s="6">
        <f>IF(OR(AC190=6,AC190=7),0,IF(NOT(AF190),IF(AB190&lt;=$AB$1,HLOOKUP(AC190,Ouderschapsverlof!$S$67:$W$69,3,FALSE),0),0))</f>
        <v>0</v>
      </c>
      <c r="AK190" t="str">
        <f t="shared" si="66"/>
        <v>1900-7-0</v>
      </c>
      <c r="AL190" t="str">
        <f t="shared" si="67"/>
        <v>1900-7-0</v>
      </c>
      <c r="AM190" t="str">
        <f t="shared" si="68"/>
        <v>1900-7-0</v>
      </c>
      <c r="AN190" t="str">
        <f t="shared" si="69"/>
        <v>1900-7-0</v>
      </c>
    </row>
    <row r="191" spans="1:40" x14ac:dyDescent="0.3">
      <c r="A191" s="2">
        <f t="shared" si="70"/>
        <v>189</v>
      </c>
      <c r="B191">
        <f t="shared" si="71"/>
        <v>6</v>
      </c>
      <c r="C191" s="2">
        <f t="shared" si="50"/>
        <v>1</v>
      </c>
      <c r="D191" s="2">
        <f t="shared" si="51"/>
        <v>1</v>
      </c>
      <c r="E191" s="6" t="b">
        <f t="shared" si="52"/>
        <v>1</v>
      </c>
      <c r="F191" s="6">
        <f>IF(OR(B191=6,B191=7),0,IF(NOT(E191),0,IF(A191&lt;=$A$1,HLOOKUP(B191,Ouderschapsverlof!$S$28:$W$30,3,FALSE),0)))</f>
        <v>0</v>
      </c>
      <c r="G191" s="6">
        <f>IF(OR(B191=6,B191=7),0,IF(NOT(E191),IF(A191&lt;=$A$1,HLOOKUP(B191,Ouderschapsverlof!$S$28:$W$30,3,FALSE),0),0))</f>
        <v>0</v>
      </c>
      <c r="H191" s="7">
        <f t="shared" si="53"/>
        <v>0</v>
      </c>
      <c r="L191" s="2">
        <f t="shared" si="72"/>
        <v>189</v>
      </c>
      <c r="M191">
        <f t="shared" si="54"/>
        <v>6</v>
      </c>
      <c r="N191" s="2">
        <f t="shared" si="55"/>
        <v>1</v>
      </c>
      <c r="O191" s="2">
        <f t="shared" si="56"/>
        <v>1</v>
      </c>
      <c r="P191" s="6" t="b">
        <f t="shared" si="57"/>
        <v>1</v>
      </c>
      <c r="Q191" s="6">
        <f>IF(OR(M191=6,M191=7),0,IF(NOT(P191),0,IF(L191&lt;=$L$1,HLOOKUP(M191,Ouderschapsverlof!$S$40:$W$42,3,FALSE),0)))</f>
        <v>0</v>
      </c>
      <c r="R191" s="6">
        <f>IF(OR(M191=6,M191=7),0,IF(NOT(P191),IF(L191&lt;=$L$1,HLOOKUP(M191,Ouderschapsverlof!$S$40:$W$42,3,FALSE),0),0))</f>
        <v>0</v>
      </c>
      <c r="T191" s="2">
        <f t="shared" si="73"/>
        <v>189</v>
      </c>
      <c r="U191">
        <f t="shared" si="58"/>
        <v>6</v>
      </c>
      <c r="V191" s="2">
        <f t="shared" si="59"/>
        <v>1</v>
      </c>
      <c r="W191" s="2">
        <f t="shared" si="60"/>
        <v>1</v>
      </c>
      <c r="X191" s="6" t="b">
        <f t="shared" si="61"/>
        <v>1</v>
      </c>
      <c r="Y191" s="6">
        <f>IF(OR(U191=6,U191=7),0,IF(NOT(X191),0,IF(T191&lt;=$T$1,HLOOKUP(U191,Ouderschapsverlof!$S$55:$W$57,3,FALSE),0)))</f>
        <v>0</v>
      </c>
      <c r="Z191" s="6">
        <f>IF(OR(U191=6,U191=7),0,IF(NOT(X191),IF(T191&lt;=$T$1,HLOOKUP(U191,Ouderschapsverlof!$S$55:$W$57,3,FALSE),0),0))</f>
        <v>0</v>
      </c>
      <c r="AB191" s="2">
        <f t="shared" si="74"/>
        <v>189</v>
      </c>
      <c r="AC191">
        <f t="shared" si="62"/>
        <v>6</v>
      </c>
      <c r="AD191" s="2">
        <f t="shared" si="63"/>
        <v>1</v>
      </c>
      <c r="AE191" s="2">
        <f t="shared" si="64"/>
        <v>1</v>
      </c>
      <c r="AF191" s="6" t="b">
        <f t="shared" si="65"/>
        <v>1</v>
      </c>
      <c r="AG191" s="6">
        <f>IF(OR(AC191=6,AC191=7),0,IF(NOT(AF191),0,IF(AB191&lt;=$AB$1,HLOOKUP(AC191,Ouderschapsverlof!$S$67:$W$69,3,FALSE),0)))</f>
        <v>0</v>
      </c>
      <c r="AH191" s="6">
        <f>IF(OR(AC191=6,AC191=7),0,IF(NOT(AF191),IF(AB191&lt;=$AB$1,HLOOKUP(AC191,Ouderschapsverlof!$S$67:$W$69,3,FALSE),0),0))</f>
        <v>0</v>
      </c>
      <c r="AK191" t="str">
        <f t="shared" si="66"/>
        <v>1900-7-0</v>
      </c>
      <c r="AL191" t="str">
        <f t="shared" si="67"/>
        <v>1900-7-0</v>
      </c>
      <c r="AM191" t="str">
        <f t="shared" si="68"/>
        <v>1900-7-0</v>
      </c>
      <c r="AN191" t="str">
        <f t="shared" si="69"/>
        <v>1900-7-0</v>
      </c>
    </row>
    <row r="192" spans="1:40" x14ac:dyDescent="0.3">
      <c r="A192" s="2">
        <f t="shared" si="70"/>
        <v>190</v>
      </c>
      <c r="B192">
        <f t="shared" si="71"/>
        <v>7</v>
      </c>
      <c r="C192" s="2">
        <f t="shared" si="50"/>
        <v>1</v>
      </c>
      <c r="D192" s="2">
        <f t="shared" si="51"/>
        <v>1</v>
      </c>
      <c r="E192" s="6" t="b">
        <f t="shared" si="52"/>
        <v>1</v>
      </c>
      <c r="F192" s="6">
        <f>IF(OR(B192=6,B192=7),0,IF(NOT(E192),0,IF(A192&lt;=$A$1,HLOOKUP(B192,Ouderschapsverlof!$S$28:$W$30,3,FALSE),0)))</f>
        <v>0</v>
      </c>
      <c r="G192" s="6">
        <f>IF(OR(B192=6,B192=7),0,IF(NOT(E192),IF(A192&lt;=$A$1,HLOOKUP(B192,Ouderschapsverlof!$S$28:$W$30,3,FALSE),0),0))</f>
        <v>0</v>
      </c>
      <c r="H192" s="7">
        <f t="shared" si="53"/>
        <v>0</v>
      </c>
      <c r="L192" s="2">
        <f t="shared" si="72"/>
        <v>190</v>
      </c>
      <c r="M192">
        <f t="shared" si="54"/>
        <v>7</v>
      </c>
      <c r="N192" s="2">
        <f t="shared" si="55"/>
        <v>1</v>
      </c>
      <c r="O192" s="2">
        <f t="shared" si="56"/>
        <v>1</v>
      </c>
      <c r="P192" s="6" t="b">
        <f t="shared" si="57"/>
        <v>1</v>
      </c>
      <c r="Q192" s="6">
        <f>IF(OR(M192=6,M192=7),0,IF(NOT(P192),0,IF(L192&lt;=$L$1,HLOOKUP(M192,Ouderschapsverlof!$S$40:$W$42,3,FALSE),0)))</f>
        <v>0</v>
      </c>
      <c r="R192" s="6">
        <f>IF(OR(M192=6,M192=7),0,IF(NOT(P192),IF(L192&lt;=$L$1,HLOOKUP(M192,Ouderschapsverlof!$S$40:$W$42,3,FALSE),0),0))</f>
        <v>0</v>
      </c>
      <c r="T192" s="2">
        <f t="shared" si="73"/>
        <v>190</v>
      </c>
      <c r="U192">
        <f t="shared" si="58"/>
        <v>7</v>
      </c>
      <c r="V192" s="2">
        <f t="shared" si="59"/>
        <v>1</v>
      </c>
      <c r="W192" s="2">
        <f t="shared" si="60"/>
        <v>1</v>
      </c>
      <c r="X192" s="6" t="b">
        <f t="shared" si="61"/>
        <v>1</v>
      </c>
      <c r="Y192" s="6">
        <f>IF(OR(U192=6,U192=7),0,IF(NOT(X192),0,IF(T192&lt;=$T$1,HLOOKUP(U192,Ouderschapsverlof!$S$55:$W$57,3,FALSE),0)))</f>
        <v>0</v>
      </c>
      <c r="Z192" s="6">
        <f>IF(OR(U192=6,U192=7),0,IF(NOT(X192),IF(T192&lt;=$T$1,HLOOKUP(U192,Ouderschapsverlof!$S$55:$W$57,3,FALSE),0),0))</f>
        <v>0</v>
      </c>
      <c r="AB192" s="2">
        <f t="shared" si="74"/>
        <v>190</v>
      </c>
      <c r="AC192">
        <f t="shared" si="62"/>
        <v>7</v>
      </c>
      <c r="AD192" s="2">
        <f t="shared" si="63"/>
        <v>1</v>
      </c>
      <c r="AE192" s="2">
        <f t="shared" si="64"/>
        <v>1</v>
      </c>
      <c r="AF192" s="6" t="b">
        <f t="shared" si="65"/>
        <v>1</v>
      </c>
      <c r="AG192" s="6">
        <f>IF(OR(AC192=6,AC192=7),0,IF(NOT(AF192),0,IF(AB192&lt;=$AB$1,HLOOKUP(AC192,Ouderschapsverlof!$S$67:$W$69,3,FALSE),0)))</f>
        <v>0</v>
      </c>
      <c r="AH192" s="6">
        <f>IF(OR(AC192=6,AC192=7),0,IF(NOT(AF192),IF(AB192&lt;=$AB$1,HLOOKUP(AC192,Ouderschapsverlof!$S$67:$W$69,3,FALSE),0),0))</f>
        <v>0</v>
      </c>
      <c r="AK192" t="str">
        <f t="shared" si="66"/>
        <v>1900-7-0</v>
      </c>
      <c r="AL192" t="str">
        <f t="shared" si="67"/>
        <v>1900-7-0</v>
      </c>
      <c r="AM192" t="str">
        <f t="shared" si="68"/>
        <v>1900-7-0</v>
      </c>
      <c r="AN192" t="str">
        <f t="shared" si="69"/>
        <v>1900-7-0</v>
      </c>
    </row>
    <row r="193" spans="1:40" x14ac:dyDescent="0.3">
      <c r="A193" s="2">
        <f t="shared" si="70"/>
        <v>191</v>
      </c>
      <c r="B193">
        <f t="shared" si="71"/>
        <v>1</v>
      </c>
      <c r="C193" s="2">
        <f t="shared" si="50"/>
        <v>1</v>
      </c>
      <c r="D193" s="2">
        <f t="shared" si="51"/>
        <v>1</v>
      </c>
      <c r="E193" s="6" t="b">
        <f t="shared" si="52"/>
        <v>1</v>
      </c>
      <c r="F193" s="6">
        <f>IF(OR(B193=6,B193=7),0,IF(NOT(E193),0,IF(A193&lt;=$A$1,HLOOKUP(B193,Ouderschapsverlof!$S$28:$W$30,3,FALSE),0)))</f>
        <v>0</v>
      </c>
      <c r="G193" s="6">
        <f>IF(OR(B193=6,B193=7),0,IF(NOT(E193),IF(A193&lt;=$A$1,HLOOKUP(B193,Ouderschapsverlof!$S$28:$W$30,3,FALSE),0),0))</f>
        <v>0</v>
      </c>
      <c r="H193" s="7">
        <f t="shared" si="53"/>
        <v>0</v>
      </c>
      <c r="L193" s="2">
        <f t="shared" si="72"/>
        <v>191</v>
      </c>
      <c r="M193">
        <f t="shared" si="54"/>
        <v>1</v>
      </c>
      <c r="N193" s="2">
        <f t="shared" si="55"/>
        <v>1</v>
      </c>
      <c r="O193" s="2">
        <f t="shared" si="56"/>
        <v>1</v>
      </c>
      <c r="P193" s="6" t="b">
        <f t="shared" si="57"/>
        <v>1</v>
      </c>
      <c r="Q193" s="6">
        <f>IF(OR(M193=6,M193=7),0,IF(NOT(P193),0,IF(L193&lt;=$L$1,HLOOKUP(M193,Ouderschapsverlof!$S$40:$W$42,3,FALSE),0)))</f>
        <v>0</v>
      </c>
      <c r="R193" s="6">
        <f>IF(OR(M193=6,M193=7),0,IF(NOT(P193),IF(L193&lt;=$L$1,HLOOKUP(M193,Ouderschapsverlof!$S$40:$W$42,3,FALSE),0),0))</f>
        <v>0</v>
      </c>
      <c r="T193" s="2">
        <f t="shared" si="73"/>
        <v>191</v>
      </c>
      <c r="U193">
        <f t="shared" si="58"/>
        <v>1</v>
      </c>
      <c r="V193" s="2">
        <f t="shared" si="59"/>
        <v>1</v>
      </c>
      <c r="W193" s="2">
        <f t="shared" si="60"/>
        <v>1</v>
      </c>
      <c r="X193" s="6" t="b">
        <f t="shared" si="61"/>
        <v>1</v>
      </c>
      <c r="Y193" s="6">
        <f>IF(OR(U193=6,U193=7),0,IF(NOT(X193),0,IF(T193&lt;=$T$1,HLOOKUP(U193,Ouderschapsverlof!$S$55:$W$57,3,FALSE),0)))</f>
        <v>0</v>
      </c>
      <c r="Z193" s="6">
        <f>IF(OR(U193=6,U193=7),0,IF(NOT(X193),IF(T193&lt;=$T$1,HLOOKUP(U193,Ouderschapsverlof!$S$55:$W$57,3,FALSE),0),0))</f>
        <v>0</v>
      </c>
      <c r="AB193" s="2">
        <f t="shared" si="74"/>
        <v>191</v>
      </c>
      <c r="AC193">
        <f t="shared" si="62"/>
        <v>1</v>
      </c>
      <c r="AD193" s="2">
        <f t="shared" si="63"/>
        <v>1</v>
      </c>
      <c r="AE193" s="2">
        <f t="shared" si="64"/>
        <v>1</v>
      </c>
      <c r="AF193" s="6" t="b">
        <f t="shared" si="65"/>
        <v>1</v>
      </c>
      <c r="AG193" s="6">
        <f>IF(OR(AC193=6,AC193=7),0,IF(NOT(AF193),0,IF(AB193&lt;=$AB$1,HLOOKUP(AC193,Ouderschapsverlof!$S$67:$W$69,3,FALSE),0)))</f>
        <v>0</v>
      </c>
      <c r="AH193" s="6">
        <f>IF(OR(AC193=6,AC193=7),0,IF(NOT(AF193),IF(AB193&lt;=$AB$1,HLOOKUP(AC193,Ouderschapsverlof!$S$67:$W$69,3,FALSE),0),0))</f>
        <v>0</v>
      </c>
      <c r="AK193" t="str">
        <f t="shared" si="66"/>
        <v>1900-7-0</v>
      </c>
      <c r="AL193" t="str">
        <f t="shared" si="67"/>
        <v>1900-7-0</v>
      </c>
      <c r="AM193" t="str">
        <f t="shared" si="68"/>
        <v>1900-7-0</v>
      </c>
      <c r="AN193" t="str">
        <f t="shared" si="69"/>
        <v>1900-7-0</v>
      </c>
    </row>
    <row r="194" spans="1:40" x14ac:dyDescent="0.3">
      <c r="A194" s="2">
        <f t="shared" si="70"/>
        <v>192</v>
      </c>
      <c r="B194">
        <f t="shared" si="71"/>
        <v>2</v>
      </c>
      <c r="C194" s="2">
        <f t="shared" si="50"/>
        <v>1</v>
      </c>
      <c r="D194" s="2">
        <f t="shared" si="51"/>
        <v>1</v>
      </c>
      <c r="E194" s="6" t="b">
        <f t="shared" si="52"/>
        <v>1</v>
      </c>
      <c r="F194" s="6">
        <f>IF(OR(B194=6,B194=7),0,IF(NOT(E194),0,IF(A194&lt;=$A$1,HLOOKUP(B194,Ouderschapsverlof!$S$28:$W$30,3,FALSE),0)))</f>
        <v>0</v>
      </c>
      <c r="G194" s="6">
        <f>IF(OR(B194=6,B194=7),0,IF(NOT(E194),IF(A194&lt;=$A$1,HLOOKUP(B194,Ouderschapsverlof!$S$28:$W$30,3,FALSE),0),0))</f>
        <v>0</v>
      </c>
      <c r="H194" s="7">
        <f t="shared" si="53"/>
        <v>0</v>
      </c>
      <c r="L194" s="2">
        <f t="shared" si="72"/>
        <v>192</v>
      </c>
      <c r="M194">
        <f t="shared" si="54"/>
        <v>2</v>
      </c>
      <c r="N194" s="2">
        <f t="shared" si="55"/>
        <v>1</v>
      </c>
      <c r="O194" s="2">
        <f t="shared" si="56"/>
        <v>1</v>
      </c>
      <c r="P194" s="6" t="b">
        <f t="shared" si="57"/>
        <v>1</v>
      </c>
      <c r="Q194" s="6">
        <f>IF(OR(M194=6,M194=7),0,IF(NOT(P194),0,IF(L194&lt;=$L$1,HLOOKUP(M194,Ouderschapsverlof!$S$40:$W$42,3,FALSE),0)))</f>
        <v>0</v>
      </c>
      <c r="R194" s="6">
        <f>IF(OR(M194=6,M194=7),0,IF(NOT(P194),IF(L194&lt;=$L$1,HLOOKUP(M194,Ouderschapsverlof!$S$40:$W$42,3,FALSE),0),0))</f>
        <v>0</v>
      </c>
      <c r="T194" s="2">
        <f t="shared" si="73"/>
        <v>192</v>
      </c>
      <c r="U194">
        <f t="shared" si="58"/>
        <v>2</v>
      </c>
      <c r="V194" s="2">
        <f t="shared" si="59"/>
        <v>1</v>
      </c>
      <c r="W194" s="2">
        <f t="shared" si="60"/>
        <v>1</v>
      </c>
      <c r="X194" s="6" t="b">
        <f t="shared" si="61"/>
        <v>1</v>
      </c>
      <c r="Y194" s="6">
        <f>IF(OR(U194=6,U194=7),0,IF(NOT(X194),0,IF(T194&lt;=$T$1,HLOOKUP(U194,Ouderschapsverlof!$S$55:$W$57,3,FALSE),0)))</f>
        <v>0</v>
      </c>
      <c r="Z194" s="6">
        <f>IF(OR(U194=6,U194=7),0,IF(NOT(X194),IF(T194&lt;=$T$1,HLOOKUP(U194,Ouderschapsverlof!$S$55:$W$57,3,FALSE),0),0))</f>
        <v>0</v>
      </c>
      <c r="AB194" s="2">
        <f t="shared" si="74"/>
        <v>192</v>
      </c>
      <c r="AC194">
        <f t="shared" si="62"/>
        <v>2</v>
      </c>
      <c r="AD194" s="2">
        <f t="shared" si="63"/>
        <v>1</v>
      </c>
      <c r="AE194" s="2">
        <f t="shared" si="64"/>
        <v>1</v>
      </c>
      <c r="AF194" s="6" t="b">
        <f t="shared" si="65"/>
        <v>1</v>
      </c>
      <c r="AG194" s="6">
        <f>IF(OR(AC194=6,AC194=7),0,IF(NOT(AF194),0,IF(AB194&lt;=$AB$1,HLOOKUP(AC194,Ouderschapsverlof!$S$67:$W$69,3,FALSE),0)))</f>
        <v>0</v>
      </c>
      <c r="AH194" s="6">
        <f>IF(OR(AC194=6,AC194=7),0,IF(NOT(AF194),IF(AB194&lt;=$AB$1,HLOOKUP(AC194,Ouderschapsverlof!$S$67:$W$69,3,FALSE),0),0))</f>
        <v>0</v>
      </c>
      <c r="AK194" t="str">
        <f t="shared" si="66"/>
        <v>1900-7-0</v>
      </c>
      <c r="AL194" t="str">
        <f t="shared" si="67"/>
        <v>1900-7-0</v>
      </c>
      <c r="AM194" t="str">
        <f t="shared" si="68"/>
        <v>1900-7-0</v>
      </c>
      <c r="AN194" t="str">
        <f t="shared" si="69"/>
        <v>1900-7-0</v>
      </c>
    </row>
    <row r="195" spans="1:40" x14ac:dyDescent="0.3">
      <c r="A195" s="2">
        <f t="shared" si="70"/>
        <v>193</v>
      </c>
      <c r="B195">
        <f t="shared" si="71"/>
        <v>3</v>
      </c>
      <c r="C195" s="2">
        <f t="shared" ref="C195:C258" si="75">VLOOKUP(A195,$I$1:$I$61,1)</f>
        <v>1</v>
      </c>
      <c r="D195" s="2">
        <f t="shared" ref="D195:D258" si="76">VLOOKUP(A195,$I$1:$J$61,2)</f>
        <v>1</v>
      </c>
      <c r="E195" s="6" t="b">
        <f t="shared" ref="E195:E258" si="77">IF(AND(A195&gt;=C195,A195&lt;=D195),FALSE,TRUE)</f>
        <v>1</v>
      </c>
      <c r="F195" s="6">
        <f>IF(OR(B195=6,B195=7),0,IF(NOT(E195),0,IF(A195&lt;=$A$1,HLOOKUP(B195,Ouderschapsverlof!$S$28:$W$30,3,FALSE),0)))</f>
        <v>0</v>
      </c>
      <c r="G195" s="6">
        <f>IF(OR(B195=6,B195=7),0,IF(NOT(E195),IF(A195&lt;=$A$1,HLOOKUP(B195,Ouderschapsverlof!$S$28:$W$30,3,FALSE),0),0))</f>
        <v>0</v>
      </c>
      <c r="H195" s="7">
        <f t="shared" ref="H195:H258" si="78">IF(ISNUMBER(I195),IF(J195&lt;J194,1,0),0)</f>
        <v>0</v>
      </c>
      <c r="L195" s="2">
        <f t="shared" si="72"/>
        <v>193</v>
      </c>
      <c r="M195">
        <f t="shared" ref="M195:M258" si="79">WEEKDAY(L195,2)</f>
        <v>3</v>
      </c>
      <c r="N195" s="2">
        <f t="shared" ref="N195:N258" si="80">VLOOKUP(L195,$I$1:$I$61,1)</f>
        <v>1</v>
      </c>
      <c r="O195" s="2">
        <f t="shared" ref="O195:O258" si="81">VLOOKUP(L195,$I$1:$J$61,2)</f>
        <v>1</v>
      </c>
      <c r="P195" s="6" t="b">
        <f t="shared" ref="P195:P258" si="82">IF(AND(L195&gt;=N195,L195&lt;=O195),FALSE,TRUE)</f>
        <v>1</v>
      </c>
      <c r="Q195" s="6">
        <f>IF(OR(M195=6,M195=7),0,IF(NOT(P195),0,IF(L195&lt;=$L$1,HLOOKUP(M195,Ouderschapsverlof!$S$40:$W$42,3,FALSE),0)))</f>
        <v>0</v>
      </c>
      <c r="R195" s="6">
        <f>IF(OR(M195=6,M195=7),0,IF(NOT(P195),IF(L195&lt;=$L$1,HLOOKUP(M195,Ouderschapsverlof!$S$40:$W$42,3,FALSE),0),0))</f>
        <v>0</v>
      </c>
      <c r="T195" s="2">
        <f t="shared" si="73"/>
        <v>193</v>
      </c>
      <c r="U195">
        <f t="shared" ref="U195:U258" si="83">WEEKDAY(T195,2)</f>
        <v>3</v>
      </c>
      <c r="V195" s="2">
        <f t="shared" ref="V195:V258" si="84">VLOOKUP(T195,$I$1:$I$61,1)</f>
        <v>1</v>
      </c>
      <c r="W195" s="2">
        <f t="shared" ref="W195:W258" si="85">VLOOKUP(T195,$I$1:$J$61,2)</f>
        <v>1</v>
      </c>
      <c r="X195" s="6" t="b">
        <f t="shared" ref="X195:X258" si="86">IF(AND(T195&gt;=V195,T195&lt;=W195),FALSE,TRUE)</f>
        <v>1</v>
      </c>
      <c r="Y195" s="6">
        <f>IF(OR(U195=6,U195=7),0,IF(NOT(X195),0,IF(T195&lt;=$T$1,HLOOKUP(U195,Ouderschapsverlof!$S$55:$W$57,3,FALSE),0)))</f>
        <v>0</v>
      </c>
      <c r="Z195" s="6">
        <f>IF(OR(U195=6,U195=7),0,IF(NOT(X195),IF(T195&lt;=$T$1,HLOOKUP(U195,Ouderschapsverlof!$S$55:$W$57,3,FALSE),0),0))</f>
        <v>0</v>
      </c>
      <c r="AB195" s="2">
        <f t="shared" si="74"/>
        <v>193</v>
      </c>
      <c r="AC195">
        <f t="shared" ref="AC195:AC258" si="87">WEEKDAY(AB195,2)</f>
        <v>3</v>
      </c>
      <c r="AD195" s="2">
        <f t="shared" ref="AD195:AD258" si="88">VLOOKUP(AB195,$I$1:$I$61,1)</f>
        <v>1</v>
      </c>
      <c r="AE195" s="2">
        <f t="shared" ref="AE195:AE258" si="89">VLOOKUP(AB195,$I$1:$J$61,2)</f>
        <v>1</v>
      </c>
      <c r="AF195" s="6" t="b">
        <f t="shared" ref="AF195:AF258" si="90">IF(AND(AB195&gt;=AD195,AB195&lt;=AE195),FALSE,TRUE)</f>
        <v>1</v>
      </c>
      <c r="AG195" s="6">
        <f>IF(OR(AC195=6,AC195=7),0,IF(NOT(AF195),0,IF(AB195&lt;=$AB$1,HLOOKUP(AC195,Ouderschapsverlof!$S$67:$W$69,3,FALSE),0)))</f>
        <v>0</v>
      </c>
      <c r="AH195" s="6">
        <f>IF(OR(AC195=6,AC195=7),0,IF(NOT(AF195),IF(AB195&lt;=$AB$1,HLOOKUP(AC195,Ouderschapsverlof!$S$67:$W$69,3,FALSE),0),0))</f>
        <v>0</v>
      </c>
      <c r="AK195" t="str">
        <f t="shared" ref="AK195:AK258" si="91">YEAR($A195)&amp;"-"&amp;MONTH($A195)&amp;"-"&amp;$F195</f>
        <v>1900-7-0</v>
      </c>
      <c r="AL195" t="str">
        <f t="shared" ref="AL195:AL258" si="92">YEAR($L195)&amp;"-"&amp;MONTH($L195)&amp;"-"&amp;$Q195</f>
        <v>1900-7-0</v>
      </c>
      <c r="AM195" t="str">
        <f t="shared" ref="AM195:AM258" si="93">YEAR($T195)&amp;"-"&amp;MONTH($T195)&amp;"-"&amp;$Y195</f>
        <v>1900-7-0</v>
      </c>
      <c r="AN195" t="str">
        <f t="shared" ref="AN195:AN258" si="94">YEAR($AB195)&amp;"-"&amp;MONTH($AB195)&amp;"-"&amp;$AG195</f>
        <v>1900-7-0</v>
      </c>
    </row>
    <row r="196" spans="1:40" x14ac:dyDescent="0.3">
      <c r="A196" s="2">
        <f t="shared" ref="A196:A259" si="95">A195+1</f>
        <v>194</v>
      </c>
      <c r="B196">
        <f t="shared" ref="B196:B259" si="96">WEEKDAY(A196,2)</f>
        <v>4</v>
      </c>
      <c r="C196" s="2">
        <f t="shared" si="75"/>
        <v>1</v>
      </c>
      <c r="D196" s="2">
        <f t="shared" si="76"/>
        <v>1</v>
      </c>
      <c r="E196" s="6" t="b">
        <f t="shared" si="77"/>
        <v>1</v>
      </c>
      <c r="F196" s="6">
        <f>IF(OR(B196=6,B196=7),0,IF(NOT(E196),0,IF(A196&lt;=$A$1,HLOOKUP(B196,Ouderschapsverlof!$S$28:$W$30,3,FALSE),0)))</f>
        <v>0</v>
      </c>
      <c r="G196" s="6">
        <f>IF(OR(B196=6,B196=7),0,IF(NOT(E196),IF(A196&lt;=$A$1,HLOOKUP(B196,Ouderschapsverlof!$S$28:$W$30,3,FALSE),0),0))</f>
        <v>0</v>
      </c>
      <c r="H196" s="7">
        <f t="shared" si="78"/>
        <v>0</v>
      </c>
      <c r="L196" s="2">
        <f t="shared" ref="L196:L259" si="97">L195+1</f>
        <v>194</v>
      </c>
      <c r="M196">
        <f t="shared" si="79"/>
        <v>4</v>
      </c>
      <c r="N196" s="2">
        <f t="shared" si="80"/>
        <v>1</v>
      </c>
      <c r="O196" s="2">
        <f t="shared" si="81"/>
        <v>1</v>
      </c>
      <c r="P196" s="6" t="b">
        <f t="shared" si="82"/>
        <v>1</v>
      </c>
      <c r="Q196" s="6">
        <f>IF(OR(M196=6,M196=7),0,IF(NOT(P196),0,IF(L196&lt;=$L$1,HLOOKUP(M196,Ouderschapsverlof!$S$40:$W$42,3,FALSE),0)))</f>
        <v>0</v>
      </c>
      <c r="R196" s="6">
        <f>IF(OR(M196=6,M196=7),0,IF(NOT(P196),IF(L196&lt;=$L$1,HLOOKUP(M196,Ouderschapsverlof!$S$40:$W$42,3,FALSE),0),0))</f>
        <v>0</v>
      </c>
      <c r="T196" s="2">
        <f t="shared" ref="T196:T259" si="98">+T195+1</f>
        <v>194</v>
      </c>
      <c r="U196">
        <f t="shared" si="83"/>
        <v>4</v>
      </c>
      <c r="V196" s="2">
        <f t="shared" si="84"/>
        <v>1</v>
      </c>
      <c r="W196" s="2">
        <f t="shared" si="85"/>
        <v>1</v>
      </c>
      <c r="X196" s="6" t="b">
        <f t="shared" si="86"/>
        <v>1</v>
      </c>
      <c r="Y196" s="6">
        <f>IF(OR(U196=6,U196=7),0,IF(NOT(X196),0,IF(T196&lt;=$T$1,HLOOKUP(U196,Ouderschapsverlof!$S$55:$W$57,3,FALSE),0)))</f>
        <v>0</v>
      </c>
      <c r="Z196" s="6">
        <f>IF(OR(U196=6,U196=7),0,IF(NOT(X196),IF(T196&lt;=$T$1,HLOOKUP(U196,Ouderschapsverlof!$S$55:$W$57,3,FALSE),0),0))</f>
        <v>0</v>
      </c>
      <c r="AB196" s="2">
        <f t="shared" ref="AB196:AB259" si="99">+AB195+1</f>
        <v>194</v>
      </c>
      <c r="AC196">
        <f t="shared" si="87"/>
        <v>4</v>
      </c>
      <c r="AD196" s="2">
        <f t="shared" si="88"/>
        <v>1</v>
      </c>
      <c r="AE196" s="2">
        <f t="shared" si="89"/>
        <v>1</v>
      </c>
      <c r="AF196" s="6" t="b">
        <f t="shared" si="90"/>
        <v>1</v>
      </c>
      <c r="AG196" s="6">
        <f>IF(OR(AC196=6,AC196=7),0,IF(NOT(AF196),0,IF(AB196&lt;=$AB$1,HLOOKUP(AC196,Ouderschapsverlof!$S$67:$W$69,3,FALSE),0)))</f>
        <v>0</v>
      </c>
      <c r="AH196" s="6">
        <f>IF(OR(AC196=6,AC196=7),0,IF(NOT(AF196),IF(AB196&lt;=$AB$1,HLOOKUP(AC196,Ouderschapsverlof!$S$67:$W$69,3,FALSE),0),0))</f>
        <v>0</v>
      </c>
      <c r="AK196" t="str">
        <f t="shared" si="91"/>
        <v>1900-7-0</v>
      </c>
      <c r="AL196" t="str">
        <f t="shared" si="92"/>
        <v>1900-7-0</v>
      </c>
      <c r="AM196" t="str">
        <f t="shared" si="93"/>
        <v>1900-7-0</v>
      </c>
      <c r="AN196" t="str">
        <f t="shared" si="94"/>
        <v>1900-7-0</v>
      </c>
    </row>
    <row r="197" spans="1:40" x14ac:dyDescent="0.3">
      <c r="A197" s="2">
        <f t="shared" si="95"/>
        <v>195</v>
      </c>
      <c r="B197">
        <f t="shared" si="96"/>
        <v>5</v>
      </c>
      <c r="C197" s="2">
        <f t="shared" si="75"/>
        <v>1</v>
      </c>
      <c r="D197" s="2">
        <f t="shared" si="76"/>
        <v>1</v>
      </c>
      <c r="E197" s="6" t="b">
        <f t="shared" si="77"/>
        <v>1</v>
      </c>
      <c r="F197" s="6">
        <f>IF(OR(B197=6,B197=7),0,IF(NOT(E197),0,IF(A197&lt;=$A$1,HLOOKUP(B197,Ouderschapsverlof!$S$28:$W$30,3,FALSE),0)))</f>
        <v>0</v>
      </c>
      <c r="G197" s="6">
        <f>IF(OR(B197=6,B197=7),0,IF(NOT(E197),IF(A197&lt;=$A$1,HLOOKUP(B197,Ouderschapsverlof!$S$28:$W$30,3,FALSE),0),0))</f>
        <v>0</v>
      </c>
      <c r="H197" s="7">
        <f t="shared" si="78"/>
        <v>0</v>
      </c>
      <c r="L197" s="2">
        <f t="shared" si="97"/>
        <v>195</v>
      </c>
      <c r="M197">
        <f t="shared" si="79"/>
        <v>5</v>
      </c>
      <c r="N197" s="2">
        <f t="shared" si="80"/>
        <v>1</v>
      </c>
      <c r="O197" s="2">
        <f t="shared" si="81"/>
        <v>1</v>
      </c>
      <c r="P197" s="6" t="b">
        <f t="shared" si="82"/>
        <v>1</v>
      </c>
      <c r="Q197" s="6">
        <f>IF(OR(M197=6,M197=7),0,IF(NOT(P197),0,IF(L197&lt;=$L$1,HLOOKUP(M197,Ouderschapsverlof!$S$40:$W$42,3,FALSE),0)))</f>
        <v>0</v>
      </c>
      <c r="R197" s="6">
        <f>IF(OR(M197=6,M197=7),0,IF(NOT(P197),IF(L197&lt;=$L$1,HLOOKUP(M197,Ouderschapsverlof!$S$40:$W$42,3,FALSE),0),0))</f>
        <v>0</v>
      </c>
      <c r="T197" s="2">
        <f t="shared" si="98"/>
        <v>195</v>
      </c>
      <c r="U197">
        <f t="shared" si="83"/>
        <v>5</v>
      </c>
      <c r="V197" s="2">
        <f t="shared" si="84"/>
        <v>1</v>
      </c>
      <c r="W197" s="2">
        <f t="shared" si="85"/>
        <v>1</v>
      </c>
      <c r="X197" s="6" t="b">
        <f t="shared" si="86"/>
        <v>1</v>
      </c>
      <c r="Y197" s="6">
        <f>IF(OR(U197=6,U197=7),0,IF(NOT(X197),0,IF(T197&lt;=$T$1,HLOOKUP(U197,Ouderschapsverlof!$S$55:$W$57,3,FALSE),0)))</f>
        <v>0</v>
      </c>
      <c r="Z197" s="6">
        <f>IF(OR(U197=6,U197=7),0,IF(NOT(X197),IF(T197&lt;=$T$1,HLOOKUP(U197,Ouderschapsverlof!$S$55:$W$57,3,FALSE),0),0))</f>
        <v>0</v>
      </c>
      <c r="AB197" s="2">
        <f t="shared" si="99"/>
        <v>195</v>
      </c>
      <c r="AC197">
        <f t="shared" si="87"/>
        <v>5</v>
      </c>
      <c r="AD197" s="2">
        <f t="shared" si="88"/>
        <v>1</v>
      </c>
      <c r="AE197" s="2">
        <f t="shared" si="89"/>
        <v>1</v>
      </c>
      <c r="AF197" s="6" t="b">
        <f t="shared" si="90"/>
        <v>1</v>
      </c>
      <c r="AG197" s="6">
        <f>IF(OR(AC197=6,AC197=7),0,IF(NOT(AF197),0,IF(AB197&lt;=$AB$1,HLOOKUP(AC197,Ouderschapsverlof!$S$67:$W$69,3,FALSE),0)))</f>
        <v>0</v>
      </c>
      <c r="AH197" s="6">
        <f>IF(OR(AC197=6,AC197=7),0,IF(NOT(AF197),IF(AB197&lt;=$AB$1,HLOOKUP(AC197,Ouderschapsverlof!$S$67:$W$69,3,FALSE),0),0))</f>
        <v>0</v>
      </c>
      <c r="AK197" t="str">
        <f t="shared" si="91"/>
        <v>1900-7-0</v>
      </c>
      <c r="AL197" t="str">
        <f t="shared" si="92"/>
        <v>1900-7-0</v>
      </c>
      <c r="AM197" t="str">
        <f t="shared" si="93"/>
        <v>1900-7-0</v>
      </c>
      <c r="AN197" t="str">
        <f t="shared" si="94"/>
        <v>1900-7-0</v>
      </c>
    </row>
    <row r="198" spans="1:40" x14ac:dyDescent="0.3">
      <c r="A198" s="2">
        <f t="shared" si="95"/>
        <v>196</v>
      </c>
      <c r="B198">
        <f t="shared" si="96"/>
        <v>6</v>
      </c>
      <c r="C198" s="2">
        <f t="shared" si="75"/>
        <v>1</v>
      </c>
      <c r="D198" s="2">
        <f t="shared" si="76"/>
        <v>1</v>
      </c>
      <c r="E198" s="6" t="b">
        <f t="shared" si="77"/>
        <v>1</v>
      </c>
      <c r="F198" s="6">
        <f>IF(OR(B198=6,B198=7),0,IF(NOT(E198),0,IF(A198&lt;=$A$1,HLOOKUP(B198,Ouderschapsverlof!$S$28:$W$30,3,FALSE),0)))</f>
        <v>0</v>
      </c>
      <c r="G198" s="6">
        <f>IF(OR(B198=6,B198=7),0,IF(NOT(E198),IF(A198&lt;=$A$1,HLOOKUP(B198,Ouderschapsverlof!$S$28:$W$30,3,FALSE),0),0))</f>
        <v>0</v>
      </c>
      <c r="H198" s="7">
        <f t="shared" si="78"/>
        <v>0</v>
      </c>
      <c r="L198" s="2">
        <f t="shared" si="97"/>
        <v>196</v>
      </c>
      <c r="M198">
        <f t="shared" si="79"/>
        <v>6</v>
      </c>
      <c r="N198" s="2">
        <f t="shared" si="80"/>
        <v>1</v>
      </c>
      <c r="O198" s="2">
        <f t="shared" si="81"/>
        <v>1</v>
      </c>
      <c r="P198" s="6" t="b">
        <f t="shared" si="82"/>
        <v>1</v>
      </c>
      <c r="Q198" s="6">
        <f>IF(OR(M198=6,M198=7),0,IF(NOT(P198),0,IF(L198&lt;=$L$1,HLOOKUP(M198,Ouderschapsverlof!$S$40:$W$42,3,FALSE),0)))</f>
        <v>0</v>
      </c>
      <c r="R198" s="6">
        <f>IF(OR(M198=6,M198=7),0,IF(NOT(P198),IF(L198&lt;=$L$1,HLOOKUP(M198,Ouderschapsverlof!$S$40:$W$42,3,FALSE),0),0))</f>
        <v>0</v>
      </c>
      <c r="T198" s="2">
        <f t="shared" si="98"/>
        <v>196</v>
      </c>
      <c r="U198">
        <f t="shared" si="83"/>
        <v>6</v>
      </c>
      <c r="V198" s="2">
        <f t="shared" si="84"/>
        <v>1</v>
      </c>
      <c r="W198" s="2">
        <f t="shared" si="85"/>
        <v>1</v>
      </c>
      <c r="X198" s="6" t="b">
        <f t="shared" si="86"/>
        <v>1</v>
      </c>
      <c r="Y198" s="6">
        <f>IF(OR(U198=6,U198=7),0,IF(NOT(X198),0,IF(T198&lt;=$T$1,HLOOKUP(U198,Ouderschapsverlof!$S$55:$W$57,3,FALSE),0)))</f>
        <v>0</v>
      </c>
      <c r="Z198" s="6">
        <f>IF(OR(U198=6,U198=7),0,IF(NOT(X198),IF(T198&lt;=$T$1,HLOOKUP(U198,Ouderschapsverlof!$S$55:$W$57,3,FALSE),0),0))</f>
        <v>0</v>
      </c>
      <c r="AB198" s="2">
        <f t="shared" si="99"/>
        <v>196</v>
      </c>
      <c r="AC198">
        <f t="shared" si="87"/>
        <v>6</v>
      </c>
      <c r="AD198" s="2">
        <f t="shared" si="88"/>
        <v>1</v>
      </c>
      <c r="AE198" s="2">
        <f t="shared" si="89"/>
        <v>1</v>
      </c>
      <c r="AF198" s="6" t="b">
        <f t="shared" si="90"/>
        <v>1</v>
      </c>
      <c r="AG198" s="6">
        <f>IF(OR(AC198=6,AC198=7),0,IF(NOT(AF198),0,IF(AB198&lt;=$AB$1,HLOOKUP(AC198,Ouderschapsverlof!$S$67:$W$69,3,FALSE),0)))</f>
        <v>0</v>
      </c>
      <c r="AH198" s="6">
        <f>IF(OR(AC198=6,AC198=7),0,IF(NOT(AF198),IF(AB198&lt;=$AB$1,HLOOKUP(AC198,Ouderschapsverlof!$S$67:$W$69,3,FALSE),0),0))</f>
        <v>0</v>
      </c>
      <c r="AK198" t="str">
        <f t="shared" si="91"/>
        <v>1900-7-0</v>
      </c>
      <c r="AL198" t="str">
        <f t="shared" si="92"/>
        <v>1900-7-0</v>
      </c>
      <c r="AM198" t="str">
        <f t="shared" si="93"/>
        <v>1900-7-0</v>
      </c>
      <c r="AN198" t="str">
        <f t="shared" si="94"/>
        <v>1900-7-0</v>
      </c>
    </row>
    <row r="199" spans="1:40" x14ac:dyDescent="0.3">
      <c r="A199" s="2">
        <f t="shared" si="95"/>
        <v>197</v>
      </c>
      <c r="B199">
        <f t="shared" si="96"/>
        <v>7</v>
      </c>
      <c r="C199" s="2">
        <f t="shared" si="75"/>
        <v>1</v>
      </c>
      <c r="D199" s="2">
        <f t="shared" si="76"/>
        <v>1</v>
      </c>
      <c r="E199" s="6" t="b">
        <f t="shared" si="77"/>
        <v>1</v>
      </c>
      <c r="F199" s="6">
        <f>IF(OR(B199=6,B199=7),0,IF(NOT(E199),0,IF(A199&lt;=$A$1,HLOOKUP(B199,Ouderschapsverlof!$S$28:$W$30,3,FALSE),0)))</f>
        <v>0</v>
      </c>
      <c r="G199" s="6">
        <f>IF(OR(B199=6,B199=7),0,IF(NOT(E199),IF(A199&lt;=$A$1,HLOOKUP(B199,Ouderschapsverlof!$S$28:$W$30,3,FALSE),0),0))</f>
        <v>0</v>
      </c>
      <c r="H199" s="7">
        <f t="shared" si="78"/>
        <v>0</v>
      </c>
      <c r="L199" s="2">
        <f t="shared" si="97"/>
        <v>197</v>
      </c>
      <c r="M199">
        <f t="shared" si="79"/>
        <v>7</v>
      </c>
      <c r="N199" s="2">
        <f t="shared" si="80"/>
        <v>1</v>
      </c>
      <c r="O199" s="2">
        <f t="shared" si="81"/>
        <v>1</v>
      </c>
      <c r="P199" s="6" t="b">
        <f t="shared" si="82"/>
        <v>1</v>
      </c>
      <c r="Q199" s="6">
        <f>IF(OR(M199=6,M199=7),0,IF(NOT(P199),0,IF(L199&lt;=$L$1,HLOOKUP(M199,Ouderschapsverlof!$S$40:$W$42,3,FALSE),0)))</f>
        <v>0</v>
      </c>
      <c r="R199" s="6">
        <f>IF(OR(M199=6,M199=7),0,IF(NOT(P199),IF(L199&lt;=$L$1,HLOOKUP(M199,Ouderschapsverlof!$S$40:$W$42,3,FALSE),0),0))</f>
        <v>0</v>
      </c>
      <c r="T199" s="2">
        <f t="shared" si="98"/>
        <v>197</v>
      </c>
      <c r="U199">
        <f t="shared" si="83"/>
        <v>7</v>
      </c>
      <c r="V199" s="2">
        <f t="shared" si="84"/>
        <v>1</v>
      </c>
      <c r="W199" s="2">
        <f t="shared" si="85"/>
        <v>1</v>
      </c>
      <c r="X199" s="6" t="b">
        <f t="shared" si="86"/>
        <v>1</v>
      </c>
      <c r="Y199" s="6">
        <f>IF(OR(U199=6,U199=7),0,IF(NOT(X199),0,IF(T199&lt;=$T$1,HLOOKUP(U199,Ouderschapsverlof!$S$55:$W$57,3,FALSE),0)))</f>
        <v>0</v>
      </c>
      <c r="Z199" s="6">
        <f>IF(OR(U199=6,U199=7),0,IF(NOT(X199),IF(T199&lt;=$T$1,HLOOKUP(U199,Ouderschapsverlof!$S$55:$W$57,3,FALSE),0),0))</f>
        <v>0</v>
      </c>
      <c r="AB199" s="2">
        <f t="shared" si="99"/>
        <v>197</v>
      </c>
      <c r="AC199">
        <f t="shared" si="87"/>
        <v>7</v>
      </c>
      <c r="AD199" s="2">
        <f t="shared" si="88"/>
        <v>1</v>
      </c>
      <c r="AE199" s="2">
        <f t="shared" si="89"/>
        <v>1</v>
      </c>
      <c r="AF199" s="6" t="b">
        <f t="shared" si="90"/>
        <v>1</v>
      </c>
      <c r="AG199" s="6">
        <f>IF(OR(AC199=6,AC199=7),0,IF(NOT(AF199),0,IF(AB199&lt;=$AB$1,HLOOKUP(AC199,Ouderschapsverlof!$S$67:$W$69,3,FALSE),0)))</f>
        <v>0</v>
      </c>
      <c r="AH199" s="6">
        <f>IF(OR(AC199=6,AC199=7),0,IF(NOT(AF199),IF(AB199&lt;=$AB$1,HLOOKUP(AC199,Ouderschapsverlof!$S$67:$W$69,3,FALSE),0),0))</f>
        <v>0</v>
      </c>
      <c r="AK199" t="str">
        <f t="shared" si="91"/>
        <v>1900-7-0</v>
      </c>
      <c r="AL199" t="str">
        <f t="shared" si="92"/>
        <v>1900-7-0</v>
      </c>
      <c r="AM199" t="str">
        <f t="shared" si="93"/>
        <v>1900-7-0</v>
      </c>
      <c r="AN199" t="str">
        <f t="shared" si="94"/>
        <v>1900-7-0</v>
      </c>
    </row>
    <row r="200" spans="1:40" x14ac:dyDescent="0.3">
      <c r="A200" s="2">
        <f t="shared" si="95"/>
        <v>198</v>
      </c>
      <c r="B200">
        <f t="shared" si="96"/>
        <v>1</v>
      </c>
      <c r="C200" s="2">
        <f t="shared" si="75"/>
        <v>1</v>
      </c>
      <c r="D200" s="2">
        <f t="shared" si="76"/>
        <v>1</v>
      </c>
      <c r="E200" s="6" t="b">
        <f t="shared" si="77"/>
        <v>1</v>
      </c>
      <c r="F200" s="6">
        <f>IF(OR(B200=6,B200=7),0,IF(NOT(E200),0,IF(A200&lt;=$A$1,HLOOKUP(B200,Ouderschapsverlof!$S$28:$W$30,3,FALSE),0)))</f>
        <v>0</v>
      </c>
      <c r="G200" s="6">
        <f>IF(OR(B200=6,B200=7),0,IF(NOT(E200),IF(A200&lt;=$A$1,HLOOKUP(B200,Ouderschapsverlof!$S$28:$W$30,3,FALSE),0),0))</f>
        <v>0</v>
      </c>
      <c r="H200" s="7">
        <f t="shared" si="78"/>
        <v>0</v>
      </c>
      <c r="L200" s="2">
        <f t="shared" si="97"/>
        <v>198</v>
      </c>
      <c r="M200">
        <f t="shared" si="79"/>
        <v>1</v>
      </c>
      <c r="N200" s="2">
        <f t="shared" si="80"/>
        <v>1</v>
      </c>
      <c r="O200" s="2">
        <f t="shared" si="81"/>
        <v>1</v>
      </c>
      <c r="P200" s="6" t="b">
        <f t="shared" si="82"/>
        <v>1</v>
      </c>
      <c r="Q200" s="6">
        <f>IF(OR(M200=6,M200=7),0,IF(NOT(P200),0,IF(L200&lt;=$L$1,HLOOKUP(M200,Ouderschapsverlof!$S$40:$W$42,3,FALSE),0)))</f>
        <v>0</v>
      </c>
      <c r="R200" s="6">
        <f>IF(OR(M200=6,M200=7),0,IF(NOT(P200),IF(L200&lt;=$L$1,HLOOKUP(M200,Ouderschapsverlof!$S$40:$W$42,3,FALSE),0),0))</f>
        <v>0</v>
      </c>
      <c r="T200" s="2">
        <f t="shared" si="98"/>
        <v>198</v>
      </c>
      <c r="U200">
        <f t="shared" si="83"/>
        <v>1</v>
      </c>
      <c r="V200" s="2">
        <f t="shared" si="84"/>
        <v>1</v>
      </c>
      <c r="W200" s="2">
        <f t="shared" si="85"/>
        <v>1</v>
      </c>
      <c r="X200" s="6" t="b">
        <f t="shared" si="86"/>
        <v>1</v>
      </c>
      <c r="Y200" s="6">
        <f>IF(OR(U200=6,U200=7),0,IF(NOT(X200),0,IF(T200&lt;=$T$1,HLOOKUP(U200,Ouderschapsverlof!$S$55:$W$57,3,FALSE),0)))</f>
        <v>0</v>
      </c>
      <c r="Z200" s="6">
        <f>IF(OR(U200=6,U200=7),0,IF(NOT(X200),IF(T200&lt;=$T$1,HLOOKUP(U200,Ouderschapsverlof!$S$55:$W$57,3,FALSE),0),0))</f>
        <v>0</v>
      </c>
      <c r="AB200" s="2">
        <f t="shared" si="99"/>
        <v>198</v>
      </c>
      <c r="AC200">
        <f t="shared" si="87"/>
        <v>1</v>
      </c>
      <c r="AD200" s="2">
        <f t="shared" si="88"/>
        <v>1</v>
      </c>
      <c r="AE200" s="2">
        <f t="shared" si="89"/>
        <v>1</v>
      </c>
      <c r="AF200" s="6" t="b">
        <f t="shared" si="90"/>
        <v>1</v>
      </c>
      <c r="AG200" s="6">
        <f>IF(OR(AC200=6,AC200=7),0,IF(NOT(AF200),0,IF(AB200&lt;=$AB$1,HLOOKUP(AC200,Ouderschapsverlof!$S$67:$W$69,3,FALSE),0)))</f>
        <v>0</v>
      </c>
      <c r="AH200" s="6">
        <f>IF(OR(AC200=6,AC200=7),0,IF(NOT(AF200),IF(AB200&lt;=$AB$1,HLOOKUP(AC200,Ouderschapsverlof!$S$67:$W$69,3,FALSE),0),0))</f>
        <v>0</v>
      </c>
      <c r="AK200" t="str">
        <f t="shared" si="91"/>
        <v>1900-7-0</v>
      </c>
      <c r="AL200" t="str">
        <f t="shared" si="92"/>
        <v>1900-7-0</v>
      </c>
      <c r="AM200" t="str">
        <f t="shared" si="93"/>
        <v>1900-7-0</v>
      </c>
      <c r="AN200" t="str">
        <f t="shared" si="94"/>
        <v>1900-7-0</v>
      </c>
    </row>
    <row r="201" spans="1:40" x14ac:dyDescent="0.3">
      <c r="A201" s="2">
        <f t="shared" si="95"/>
        <v>199</v>
      </c>
      <c r="B201">
        <f t="shared" si="96"/>
        <v>2</v>
      </c>
      <c r="C201" s="2">
        <f t="shared" si="75"/>
        <v>1</v>
      </c>
      <c r="D201" s="2">
        <f t="shared" si="76"/>
        <v>1</v>
      </c>
      <c r="E201" s="6" t="b">
        <f t="shared" si="77"/>
        <v>1</v>
      </c>
      <c r="F201" s="6">
        <f>IF(OR(B201=6,B201=7),0,IF(NOT(E201),0,IF(A201&lt;=$A$1,HLOOKUP(B201,Ouderschapsverlof!$S$28:$W$30,3,FALSE),0)))</f>
        <v>0</v>
      </c>
      <c r="G201" s="6">
        <f>IF(OR(B201=6,B201=7),0,IF(NOT(E201),IF(A201&lt;=$A$1,HLOOKUP(B201,Ouderschapsverlof!$S$28:$W$30,3,FALSE),0),0))</f>
        <v>0</v>
      </c>
      <c r="H201" s="7">
        <f t="shared" si="78"/>
        <v>0</v>
      </c>
      <c r="L201" s="2">
        <f t="shared" si="97"/>
        <v>199</v>
      </c>
      <c r="M201">
        <f t="shared" si="79"/>
        <v>2</v>
      </c>
      <c r="N201" s="2">
        <f t="shared" si="80"/>
        <v>1</v>
      </c>
      <c r="O201" s="2">
        <f t="shared" si="81"/>
        <v>1</v>
      </c>
      <c r="P201" s="6" t="b">
        <f t="shared" si="82"/>
        <v>1</v>
      </c>
      <c r="Q201" s="6">
        <f>IF(OR(M201=6,M201=7),0,IF(NOT(P201),0,IF(L201&lt;=$L$1,HLOOKUP(M201,Ouderschapsverlof!$S$40:$W$42,3,FALSE),0)))</f>
        <v>0</v>
      </c>
      <c r="R201" s="6">
        <f>IF(OR(M201=6,M201=7),0,IF(NOT(P201),IF(L201&lt;=$L$1,HLOOKUP(M201,Ouderschapsverlof!$S$40:$W$42,3,FALSE),0),0))</f>
        <v>0</v>
      </c>
      <c r="T201" s="2">
        <f t="shared" si="98"/>
        <v>199</v>
      </c>
      <c r="U201">
        <f t="shared" si="83"/>
        <v>2</v>
      </c>
      <c r="V201" s="2">
        <f t="shared" si="84"/>
        <v>1</v>
      </c>
      <c r="W201" s="2">
        <f t="shared" si="85"/>
        <v>1</v>
      </c>
      <c r="X201" s="6" t="b">
        <f t="shared" si="86"/>
        <v>1</v>
      </c>
      <c r="Y201" s="6">
        <f>IF(OR(U201=6,U201=7),0,IF(NOT(X201),0,IF(T201&lt;=$T$1,HLOOKUP(U201,Ouderschapsverlof!$S$55:$W$57,3,FALSE),0)))</f>
        <v>0</v>
      </c>
      <c r="Z201" s="6">
        <f>IF(OR(U201=6,U201=7),0,IF(NOT(X201),IF(T201&lt;=$T$1,HLOOKUP(U201,Ouderschapsverlof!$S$55:$W$57,3,FALSE),0),0))</f>
        <v>0</v>
      </c>
      <c r="AB201" s="2">
        <f t="shared" si="99"/>
        <v>199</v>
      </c>
      <c r="AC201">
        <f t="shared" si="87"/>
        <v>2</v>
      </c>
      <c r="AD201" s="2">
        <f t="shared" si="88"/>
        <v>1</v>
      </c>
      <c r="AE201" s="2">
        <f t="shared" si="89"/>
        <v>1</v>
      </c>
      <c r="AF201" s="6" t="b">
        <f t="shared" si="90"/>
        <v>1</v>
      </c>
      <c r="AG201" s="6">
        <f>IF(OR(AC201=6,AC201=7),0,IF(NOT(AF201),0,IF(AB201&lt;=$AB$1,HLOOKUP(AC201,Ouderschapsverlof!$S$67:$W$69,3,FALSE),0)))</f>
        <v>0</v>
      </c>
      <c r="AH201" s="6">
        <f>IF(OR(AC201=6,AC201=7),0,IF(NOT(AF201),IF(AB201&lt;=$AB$1,HLOOKUP(AC201,Ouderschapsverlof!$S$67:$W$69,3,FALSE),0),0))</f>
        <v>0</v>
      </c>
      <c r="AK201" t="str">
        <f t="shared" si="91"/>
        <v>1900-7-0</v>
      </c>
      <c r="AL201" t="str">
        <f t="shared" si="92"/>
        <v>1900-7-0</v>
      </c>
      <c r="AM201" t="str">
        <f t="shared" si="93"/>
        <v>1900-7-0</v>
      </c>
      <c r="AN201" t="str">
        <f t="shared" si="94"/>
        <v>1900-7-0</v>
      </c>
    </row>
    <row r="202" spans="1:40" x14ac:dyDescent="0.3">
      <c r="A202" s="2">
        <f t="shared" si="95"/>
        <v>200</v>
      </c>
      <c r="B202">
        <f t="shared" si="96"/>
        <v>3</v>
      </c>
      <c r="C202" s="2">
        <f t="shared" si="75"/>
        <v>1</v>
      </c>
      <c r="D202" s="2">
        <f t="shared" si="76"/>
        <v>1</v>
      </c>
      <c r="E202" s="6" t="b">
        <f t="shared" si="77"/>
        <v>1</v>
      </c>
      <c r="F202" s="6">
        <f>IF(OR(B202=6,B202=7),0,IF(NOT(E202),0,IF(A202&lt;=$A$1,HLOOKUP(B202,Ouderschapsverlof!$S$28:$W$30,3,FALSE),0)))</f>
        <v>0</v>
      </c>
      <c r="G202" s="6">
        <f>IF(OR(B202=6,B202=7),0,IF(NOT(E202),IF(A202&lt;=$A$1,HLOOKUP(B202,Ouderschapsverlof!$S$28:$W$30,3,FALSE),0),0))</f>
        <v>0</v>
      </c>
      <c r="H202" s="7">
        <f t="shared" si="78"/>
        <v>0</v>
      </c>
      <c r="L202" s="2">
        <f t="shared" si="97"/>
        <v>200</v>
      </c>
      <c r="M202">
        <f t="shared" si="79"/>
        <v>3</v>
      </c>
      <c r="N202" s="2">
        <f t="shared" si="80"/>
        <v>1</v>
      </c>
      <c r="O202" s="2">
        <f t="shared" si="81"/>
        <v>1</v>
      </c>
      <c r="P202" s="6" t="b">
        <f t="shared" si="82"/>
        <v>1</v>
      </c>
      <c r="Q202" s="6">
        <f>IF(OR(M202=6,M202=7),0,IF(NOT(P202),0,IF(L202&lt;=$L$1,HLOOKUP(M202,Ouderschapsverlof!$S$40:$W$42,3,FALSE),0)))</f>
        <v>0</v>
      </c>
      <c r="R202" s="6">
        <f>IF(OR(M202=6,M202=7),0,IF(NOT(P202),IF(L202&lt;=$L$1,HLOOKUP(M202,Ouderschapsverlof!$S$40:$W$42,3,FALSE),0),0))</f>
        <v>0</v>
      </c>
      <c r="T202" s="2">
        <f t="shared" si="98"/>
        <v>200</v>
      </c>
      <c r="U202">
        <f t="shared" si="83"/>
        <v>3</v>
      </c>
      <c r="V202" s="2">
        <f t="shared" si="84"/>
        <v>1</v>
      </c>
      <c r="W202" s="2">
        <f t="shared" si="85"/>
        <v>1</v>
      </c>
      <c r="X202" s="6" t="b">
        <f t="shared" si="86"/>
        <v>1</v>
      </c>
      <c r="Y202" s="6">
        <f>IF(OR(U202=6,U202=7),0,IF(NOT(X202),0,IF(T202&lt;=$T$1,HLOOKUP(U202,Ouderschapsverlof!$S$55:$W$57,3,FALSE),0)))</f>
        <v>0</v>
      </c>
      <c r="Z202" s="6">
        <f>IF(OR(U202=6,U202=7),0,IF(NOT(X202),IF(T202&lt;=$T$1,HLOOKUP(U202,Ouderschapsverlof!$S$55:$W$57,3,FALSE),0),0))</f>
        <v>0</v>
      </c>
      <c r="AB202" s="2">
        <f t="shared" si="99"/>
        <v>200</v>
      </c>
      <c r="AC202">
        <f t="shared" si="87"/>
        <v>3</v>
      </c>
      <c r="AD202" s="2">
        <f t="shared" si="88"/>
        <v>1</v>
      </c>
      <c r="AE202" s="2">
        <f t="shared" si="89"/>
        <v>1</v>
      </c>
      <c r="AF202" s="6" t="b">
        <f t="shared" si="90"/>
        <v>1</v>
      </c>
      <c r="AG202" s="6">
        <f>IF(OR(AC202=6,AC202=7),0,IF(NOT(AF202),0,IF(AB202&lt;=$AB$1,HLOOKUP(AC202,Ouderschapsverlof!$S$67:$W$69,3,FALSE),0)))</f>
        <v>0</v>
      </c>
      <c r="AH202" s="6">
        <f>IF(OR(AC202=6,AC202=7),0,IF(NOT(AF202),IF(AB202&lt;=$AB$1,HLOOKUP(AC202,Ouderschapsverlof!$S$67:$W$69,3,FALSE),0),0))</f>
        <v>0</v>
      </c>
      <c r="AK202" t="str">
        <f t="shared" si="91"/>
        <v>1900-7-0</v>
      </c>
      <c r="AL202" t="str">
        <f t="shared" si="92"/>
        <v>1900-7-0</v>
      </c>
      <c r="AM202" t="str">
        <f t="shared" si="93"/>
        <v>1900-7-0</v>
      </c>
      <c r="AN202" t="str">
        <f t="shared" si="94"/>
        <v>1900-7-0</v>
      </c>
    </row>
    <row r="203" spans="1:40" x14ac:dyDescent="0.3">
      <c r="A203" s="2">
        <f t="shared" si="95"/>
        <v>201</v>
      </c>
      <c r="B203">
        <f t="shared" si="96"/>
        <v>4</v>
      </c>
      <c r="C203" s="2">
        <f t="shared" si="75"/>
        <v>1</v>
      </c>
      <c r="D203" s="2">
        <f t="shared" si="76"/>
        <v>1</v>
      </c>
      <c r="E203" s="6" t="b">
        <f t="shared" si="77"/>
        <v>1</v>
      </c>
      <c r="F203" s="6">
        <f>IF(OR(B203=6,B203=7),0,IF(NOT(E203),0,IF(A203&lt;=$A$1,HLOOKUP(B203,Ouderschapsverlof!$S$28:$W$30,3,FALSE),0)))</f>
        <v>0</v>
      </c>
      <c r="G203" s="6">
        <f>IF(OR(B203=6,B203=7),0,IF(NOT(E203),IF(A203&lt;=$A$1,HLOOKUP(B203,Ouderschapsverlof!$S$28:$W$30,3,FALSE),0),0))</f>
        <v>0</v>
      </c>
      <c r="H203" s="7">
        <f t="shared" si="78"/>
        <v>0</v>
      </c>
      <c r="L203" s="2">
        <f t="shared" si="97"/>
        <v>201</v>
      </c>
      <c r="M203">
        <f t="shared" si="79"/>
        <v>4</v>
      </c>
      <c r="N203" s="2">
        <f t="shared" si="80"/>
        <v>1</v>
      </c>
      <c r="O203" s="2">
        <f t="shared" si="81"/>
        <v>1</v>
      </c>
      <c r="P203" s="6" t="b">
        <f t="shared" si="82"/>
        <v>1</v>
      </c>
      <c r="Q203" s="6">
        <f>IF(OR(M203=6,M203=7),0,IF(NOT(P203),0,IF(L203&lt;=$L$1,HLOOKUP(M203,Ouderschapsverlof!$S$40:$W$42,3,FALSE),0)))</f>
        <v>0</v>
      </c>
      <c r="R203" s="6">
        <f>IF(OR(M203=6,M203=7),0,IF(NOT(P203),IF(L203&lt;=$L$1,HLOOKUP(M203,Ouderschapsverlof!$S$40:$W$42,3,FALSE),0),0))</f>
        <v>0</v>
      </c>
      <c r="T203" s="2">
        <f t="shared" si="98"/>
        <v>201</v>
      </c>
      <c r="U203">
        <f t="shared" si="83"/>
        <v>4</v>
      </c>
      <c r="V203" s="2">
        <f t="shared" si="84"/>
        <v>1</v>
      </c>
      <c r="W203" s="2">
        <f t="shared" si="85"/>
        <v>1</v>
      </c>
      <c r="X203" s="6" t="b">
        <f t="shared" si="86"/>
        <v>1</v>
      </c>
      <c r="Y203" s="6">
        <f>IF(OR(U203=6,U203=7),0,IF(NOT(X203),0,IF(T203&lt;=$T$1,HLOOKUP(U203,Ouderschapsverlof!$S$55:$W$57,3,FALSE),0)))</f>
        <v>0</v>
      </c>
      <c r="Z203" s="6">
        <f>IF(OR(U203=6,U203=7),0,IF(NOT(X203),IF(T203&lt;=$T$1,HLOOKUP(U203,Ouderschapsverlof!$S$55:$W$57,3,FALSE),0),0))</f>
        <v>0</v>
      </c>
      <c r="AB203" s="2">
        <f t="shared" si="99"/>
        <v>201</v>
      </c>
      <c r="AC203">
        <f t="shared" si="87"/>
        <v>4</v>
      </c>
      <c r="AD203" s="2">
        <f t="shared" si="88"/>
        <v>1</v>
      </c>
      <c r="AE203" s="2">
        <f t="shared" si="89"/>
        <v>1</v>
      </c>
      <c r="AF203" s="6" t="b">
        <f t="shared" si="90"/>
        <v>1</v>
      </c>
      <c r="AG203" s="6">
        <f>IF(OR(AC203=6,AC203=7),0,IF(NOT(AF203),0,IF(AB203&lt;=$AB$1,HLOOKUP(AC203,Ouderschapsverlof!$S$67:$W$69,3,FALSE),0)))</f>
        <v>0</v>
      </c>
      <c r="AH203" s="6">
        <f>IF(OR(AC203=6,AC203=7),0,IF(NOT(AF203),IF(AB203&lt;=$AB$1,HLOOKUP(AC203,Ouderschapsverlof!$S$67:$W$69,3,FALSE),0),0))</f>
        <v>0</v>
      </c>
      <c r="AK203" t="str">
        <f t="shared" si="91"/>
        <v>1900-7-0</v>
      </c>
      <c r="AL203" t="str">
        <f t="shared" si="92"/>
        <v>1900-7-0</v>
      </c>
      <c r="AM203" t="str">
        <f t="shared" si="93"/>
        <v>1900-7-0</v>
      </c>
      <c r="AN203" t="str">
        <f t="shared" si="94"/>
        <v>1900-7-0</v>
      </c>
    </row>
    <row r="204" spans="1:40" x14ac:dyDescent="0.3">
      <c r="A204" s="2">
        <f t="shared" si="95"/>
        <v>202</v>
      </c>
      <c r="B204">
        <f t="shared" si="96"/>
        <v>5</v>
      </c>
      <c r="C204" s="2">
        <f t="shared" si="75"/>
        <v>1</v>
      </c>
      <c r="D204" s="2">
        <f t="shared" si="76"/>
        <v>1</v>
      </c>
      <c r="E204" s="6" t="b">
        <f t="shared" si="77"/>
        <v>1</v>
      </c>
      <c r="F204" s="6">
        <f>IF(OR(B204=6,B204=7),0,IF(NOT(E204),0,IF(A204&lt;=$A$1,HLOOKUP(B204,Ouderschapsverlof!$S$28:$W$30,3,FALSE),0)))</f>
        <v>0</v>
      </c>
      <c r="G204" s="6">
        <f>IF(OR(B204=6,B204=7),0,IF(NOT(E204),IF(A204&lt;=$A$1,HLOOKUP(B204,Ouderschapsverlof!$S$28:$W$30,3,FALSE),0),0))</f>
        <v>0</v>
      </c>
      <c r="H204" s="7">
        <f t="shared" si="78"/>
        <v>0</v>
      </c>
      <c r="L204" s="2">
        <f t="shared" si="97"/>
        <v>202</v>
      </c>
      <c r="M204">
        <f t="shared" si="79"/>
        <v>5</v>
      </c>
      <c r="N204" s="2">
        <f t="shared" si="80"/>
        <v>1</v>
      </c>
      <c r="O204" s="2">
        <f t="shared" si="81"/>
        <v>1</v>
      </c>
      <c r="P204" s="6" t="b">
        <f t="shared" si="82"/>
        <v>1</v>
      </c>
      <c r="Q204" s="6">
        <f>IF(OR(M204=6,M204=7),0,IF(NOT(P204),0,IF(L204&lt;=$L$1,HLOOKUP(M204,Ouderschapsverlof!$S$40:$W$42,3,FALSE),0)))</f>
        <v>0</v>
      </c>
      <c r="R204" s="6">
        <f>IF(OR(M204=6,M204=7),0,IF(NOT(P204),IF(L204&lt;=$L$1,HLOOKUP(M204,Ouderschapsverlof!$S$40:$W$42,3,FALSE),0),0))</f>
        <v>0</v>
      </c>
      <c r="T204" s="2">
        <f t="shared" si="98"/>
        <v>202</v>
      </c>
      <c r="U204">
        <f t="shared" si="83"/>
        <v>5</v>
      </c>
      <c r="V204" s="2">
        <f t="shared" si="84"/>
        <v>1</v>
      </c>
      <c r="W204" s="2">
        <f t="shared" si="85"/>
        <v>1</v>
      </c>
      <c r="X204" s="6" t="b">
        <f t="shared" si="86"/>
        <v>1</v>
      </c>
      <c r="Y204" s="6">
        <f>IF(OR(U204=6,U204=7),0,IF(NOT(X204),0,IF(T204&lt;=$T$1,HLOOKUP(U204,Ouderschapsverlof!$S$55:$W$57,3,FALSE),0)))</f>
        <v>0</v>
      </c>
      <c r="Z204" s="6">
        <f>IF(OR(U204=6,U204=7),0,IF(NOT(X204),IF(T204&lt;=$T$1,HLOOKUP(U204,Ouderschapsverlof!$S$55:$W$57,3,FALSE),0),0))</f>
        <v>0</v>
      </c>
      <c r="AB204" s="2">
        <f t="shared" si="99"/>
        <v>202</v>
      </c>
      <c r="AC204">
        <f t="shared" si="87"/>
        <v>5</v>
      </c>
      <c r="AD204" s="2">
        <f t="shared" si="88"/>
        <v>1</v>
      </c>
      <c r="AE204" s="2">
        <f t="shared" si="89"/>
        <v>1</v>
      </c>
      <c r="AF204" s="6" t="b">
        <f t="shared" si="90"/>
        <v>1</v>
      </c>
      <c r="AG204" s="6">
        <f>IF(OR(AC204=6,AC204=7),0,IF(NOT(AF204),0,IF(AB204&lt;=$AB$1,HLOOKUP(AC204,Ouderschapsverlof!$S$67:$W$69,3,FALSE),0)))</f>
        <v>0</v>
      </c>
      <c r="AH204" s="6">
        <f>IF(OR(AC204=6,AC204=7),0,IF(NOT(AF204),IF(AB204&lt;=$AB$1,HLOOKUP(AC204,Ouderschapsverlof!$S$67:$W$69,3,FALSE),0),0))</f>
        <v>0</v>
      </c>
      <c r="AK204" t="str">
        <f t="shared" si="91"/>
        <v>1900-7-0</v>
      </c>
      <c r="AL204" t="str">
        <f t="shared" si="92"/>
        <v>1900-7-0</v>
      </c>
      <c r="AM204" t="str">
        <f t="shared" si="93"/>
        <v>1900-7-0</v>
      </c>
      <c r="AN204" t="str">
        <f t="shared" si="94"/>
        <v>1900-7-0</v>
      </c>
    </row>
    <row r="205" spans="1:40" x14ac:dyDescent="0.3">
      <c r="A205" s="2">
        <f t="shared" si="95"/>
        <v>203</v>
      </c>
      <c r="B205">
        <f t="shared" si="96"/>
        <v>6</v>
      </c>
      <c r="C205" s="2">
        <f t="shared" si="75"/>
        <v>1</v>
      </c>
      <c r="D205" s="2">
        <f t="shared" si="76"/>
        <v>1</v>
      </c>
      <c r="E205" s="6" t="b">
        <f t="shared" si="77"/>
        <v>1</v>
      </c>
      <c r="F205" s="6">
        <f>IF(OR(B205=6,B205=7),0,IF(NOT(E205),0,IF(A205&lt;=$A$1,HLOOKUP(B205,Ouderschapsverlof!$S$28:$W$30,3,FALSE),0)))</f>
        <v>0</v>
      </c>
      <c r="G205" s="6">
        <f>IF(OR(B205=6,B205=7),0,IF(NOT(E205),IF(A205&lt;=$A$1,HLOOKUP(B205,Ouderschapsverlof!$S$28:$W$30,3,FALSE),0),0))</f>
        <v>0</v>
      </c>
      <c r="H205" s="7">
        <f t="shared" si="78"/>
        <v>0</v>
      </c>
      <c r="L205" s="2">
        <f t="shared" si="97"/>
        <v>203</v>
      </c>
      <c r="M205">
        <f t="shared" si="79"/>
        <v>6</v>
      </c>
      <c r="N205" s="2">
        <f t="shared" si="80"/>
        <v>1</v>
      </c>
      <c r="O205" s="2">
        <f t="shared" si="81"/>
        <v>1</v>
      </c>
      <c r="P205" s="6" t="b">
        <f t="shared" si="82"/>
        <v>1</v>
      </c>
      <c r="Q205" s="6">
        <f>IF(OR(M205=6,M205=7),0,IF(NOT(P205),0,IF(L205&lt;=$L$1,HLOOKUP(M205,Ouderschapsverlof!$S$40:$W$42,3,FALSE),0)))</f>
        <v>0</v>
      </c>
      <c r="R205" s="6">
        <f>IF(OR(M205=6,M205=7),0,IF(NOT(P205),IF(L205&lt;=$L$1,HLOOKUP(M205,Ouderschapsverlof!$S$40:$W$42,3,FALSE),0),0))</f>
        <v>0</v>
      </c>
      <c r="T205" s="2">
        <f t="shared" si="98"/>
        <v>203</v>
      </c>
      <c r="U205">
        <f t="shared" si="83"/>
        <v>6</v>
      </c>
      <c r="V205" s="2">
        <f t="shared" si="84"/>
        <v>1</v>
      </c>
      <c r="W205" s="2">
        <f t="shared" si="85"/>
        <v>1</v>
      </c>
      <c r="X205" s="6" t="b">
        <f t="shared" si="86"/>
        <v>1</v>
      </c>
      <c r="Y205" s="6">
        <f>IF(OR(U205=6,U205=7),0,IF(NOT(X205),0,IF(T205&lt;=$T$1,HLOOKUP(U205,Ouderschapsverlof!$S$55:$W$57,3,FALSE),0)))</f>
        <v>0</v>
      </c>
      <c r="Z205" s="6">
        <f>IF(OR(U205=6,U205=7),0,IF(NOT(X205),IF(T205&lt;=$T$1,HLOOKUP(U205,Ouderschapsverlof!$S$55:$W$57,3,FALSE),0),0))</f>
        <v>0</v>
      </c>
      <c r="AB205" s="2">
        <f t="shared" si="99"/>
        <v>203</v>
      </c>
      <c r="AC205">
        <f t="shared" si="87"/>
        <v>6</v>
      </c>
      <c r="AD205" s="2">
        <f t="shared" si="88"/>
        <v>1</v>
      </c>
      <c r="AE205" s="2">
        <f t="shared" si="89"/>
        <v>1</v>
      </c>
      <c r="AF205" s="6" t="b">
        <f t="shared" si="90"/>
        <v>1</v>
      </c>
      <c r="AG205" s="6">
        <f>IF(OR(AC205=6,AC205=7),0,IF(NOT(AF205),0,IF(AB205&lt;=$AB$1,HLOOKUP(AC205,Ouderschapsverlof!$S$67:$W$69,3,FALSE),0)))</f>
        <v>0</v>
      </c>
      <c r="AH205" s="6">
        <f>IF(OR(AC205=6,AC205=7),0,IF(NOT(AF205),IF(AB205&lt;=$AB$1,HLOOKUP(AC205,Ouderschapsverlof!$S$67:$W$69,3,FALSE),0),0))</f>
        <v>0</v>
      </c>
      <c r="AK205" t="str">
        <f t="shared" si="91"/>
        <v>1900-7-0</v>
      </c>
      <c r="AL205" t="str">
        <f t="shared" si="92"/>
        <v>1900-7-0</v>
      </c>
      <c r="AM205" t="str">
        <f t="shared" si="93"/>
        <v>1900-7-0</v>
      </c>
      <c r="AN205" t="str">
        <f t="shared" si="94"/>
        <v>1900-7-0</v>
      </c>
    </row>
    <row r="206" spans="1:40" x14ac:dyDescent="0.3">
      <c r="A206" s="2">
        <f t="shared" si="95"/>
        <v>204</v>
      </c>
      <c r="B206">
        <f t="shared" si="96"/>
        <v>7</v>
      </c>
      <c r="C206" s="2">
        <f t="shared" si="75"/>
        <v>1</v>
      </c>
      <c r="D206" s="2">
        <f t="shared" si="76"/>
        <v>1</v>
      </c>
      <c r="E206" s="6" t="b">
        <f t="shared" si="77"/>
        <v>1</v>
      </c>
      <c r="F206" s="6">
        <f>IF(OR(B206=6,B206=7),0,IF(NOT(E206),0,IF(A206&lt;=$A$1,HLOOKUP(B206,Ouderschapsverlof!$S$28:$W$30,3,FALSE),0)))</f>
        <v>0</v>
      </c>
      <c r="G206" s="6">
        <f>IF(OR(B206=6,B206=7),0,IF(NOT(E206),IF(A206&lt;=$A$1,HLOOKUP(B206,Ouderschapsverlof!$S$28:$W$30,3,FALSE),0),0))</f>
        <v>0</v>
      </c>
      <c r="H206" s="7">
        <f t="shared" si="78"/>
        <v>0</v>
      </c>
      <c r="L206" s="2">
        <f t="shared" si="97"/>
        <v>204</v>
      </c>
      <c r="M206">
        <f t="shared" si="79"/>
        <v>7</v>
      </c>
      <c r="N206" s="2">
        <f t="shared" si="80"/>
        <v>1</v>
      </c>
      <c r="O206" s="2">
        <f t="shared" si="81"/>
        <v>1</v>
      </c>
      <c r="P206" s="6" t="b">
        <f t="shared" si="82"/>
        <v>1</v>
      </c>
      <c r="Q206" s="6">
        <f>IF(OR(M206=6,M206=7),0,IF(NOT(P206),0,IF(L206&lt;=$L$1,HLOOKUP(M206,Ouderschapsverlof!$S$40:$W$42,3,FALSE),0)))</f>
        <v>0</v>
      </c>
      <c r="R206" s="6">
        <f>IF(OR(M206=6,M206=7),0,IF(NOT(P206),IF(L206&lt;=$L$1,HLOOKUP(M206,Ouderschapsverlof!$S$40:$W$42,3,FALSE),0),0))</f>
        <v>0</v>
      </c>
      <c r="T206" s="2">
        <f t="shared" si="98"/>
        <v>204</v>
      </c>
      <c r="U206">
        <f t="shared" si="83"/>
        <v>7</v>
      </c>
      <c r="V206" s="2">
        <f t="shared" si="84"/>
        <v>1</v>
      </c>
      <c r="W206" s="2">
        <f t="shared" si="85"/>
        <v>1</v>
      </c>
      <c r="X206" s="6" t="b">
        <f t="shared" si="86"/>
        <v>1</v>
      </c>
      <c r="Y206" s="6">
        <f>IF(OR(U206=6,U206=7),0,IF(NOT(X206),0,IF(T206&lt;=$T$1,HLOOKUP(U206,Ouderschapsverlof!$S$55:$W$57,3,FALSE),0)))</f>
        <v>0</v>
      </c>
      <c r="Z206" s="6">
        <f>IF(OR(U206=6,U206=7),0,IF(NOT(X206),IF(T206&lt;=$T$1,HLOOKUP(U206,Ouderschapsverlof!$S$55:$W$57,3,FALSE),0),0))</f>
        <v>0</v>
      </c>
      <c r="AB206" s="2">
        <f t="shared" si="99"/>
        <v>204</v>
      </c>
      <c r="AC206">
        <f t="shared" si="87"/>
        <v>7</v>
      </c>
      <c r="AD206" s="2">
        <f t="shared" si="88"/>
        <v>1</v>
      </c>
      <c r="AE206" s="2">
        <f t="shared" si="89"/>
        <v>1</v>
      </c>
      <c r="AF206" s="6" t="b">
        <f t="shared" si="90"/>
        <v>1</v>
      </c>
      <c r="AG206" s="6">
        <f>IF(OR(AC206=6,AC206=7),0,IF(NOT(AF206),0,IF(AB206&lt;=$AB$1,HLOOKUP(AC206,Ouderschapsverlof!$S$67:$W$69,3,FALSE),0)))</f>
        <v>0</v>
      </c>
      <c r="AH206" s="6">
        <f>IF(OR(AC206=6,AC206=7),0,IF(NOT(AF206),IF(AB206&lt;=$AB$1,HLOOKUP(AC206,Ouderschapsverlof!$S$67:$W$69,3,FALSE),0),0))</f>
        <v>0</v>
      </c>
      <c r="AK206" t="str">
        <f t="shared" si="91"/>
        <v>1900-7-0</v>
      </c>
      <c r="AL206" t="str">
        <f t="shared" si="92"/>
        <v>1900-7-0</v>
      </c>
      <c r="AM206" t="str">
        <f t="shared" si="93"/>
        <v>1900-7-0</v>
      </c>
      <c r="AN206" t="str">
        <f t="shared" si="94"/>
        <v>1900-7-0</v>
      </c>
    </row>
    <row r="207" spans="1:40" x14ac:dyDescent="0.3">
      <c r="A207" s="2">
        <f t="shared" si="95"/>
        <v>205</v>
      </c>
      <c r="B207">
        <f t="shared" si="96"/>
        <v>1</v>
      </c>
      <c r="C207" s="2">
        <f t="shared" si="75"/>
        <v>1</v>
      </c>
      <c r="D207" s="2">
        <f t="shared" si="76"/>
        <v>1</v>
      </c>
      <c r="E207" s="6" t="b">
        <f t="shared" si="77"/>
        <v>1</v>
      </c>
      <c r="F207" s="6">
        <f>IF(OR(B207=6,B207=7),0,IF(NOT(E207),0,IF(A207&lt;=$A$1,HLOOKUP(B207,Ouderschapsverlof!$S$28:$W$30,3,FALSE),0)))</f>
        <v>0</v>
      </c>
      <c r="G207" s="6">
        <f>IF(OR(B207=6,B207=7),0,IF(NOT(E207),IF(A207&lt;=$A$1,HLOOKUP(B207,Ouderschapsverlof!$S$28:$W$30,3,FALSE),0),0))</f>
        <v>0</v>
      </c>
      <c r="H207" s="7">
        <f t="shared" si="78"/>
        <v>0</v>
      </c>
      <c r="L207" s="2">
        <f t="shared" si="97"/>
        <v>205</v>
      </c>
      <c r="M207">
        <f t="shared" si="79"/>
        <v>1</v>
      </c>
      <c r="N207" s="2">
        <f t="shared" si="80"/>
        <v>1</v>
      </c>
      <c r="O207" s="2">
        <f t="shared" si="81"/>
        <v>1</v>
      </c>
      <c r="P207" s="6" t="b">
        <f t="shared" si="82"/>
        <v>1</v>
      </c>
      <c r="Q207" s="6">
        <f>IF(OR(M207=6,M207=7),0,IF(NOT(P207),0,IF(L207&lt;=$L$1,HLOOKUP(M207,Ouderschapsverlof!$S$40:$W$42,3,FALSE),0)))</f>
        <v>0</v>
      </c>
      <c r="R207" s="6">
        <f>IF(OR(M207=6,M207=7),0,IF(NOT(P207),IF(L207&lt;=$L$1,HLOOKUP(M207,Ouderschapsverlof!$S$40:$W$42,3,FALSE),0),0))</f>
        <v>0</v>
      </c>
      <c r="T207" s="2">
        <f t="shared" si="98"/>
        <v>205</v>
      </c>
      <c r="U207">
        <f t="shared" si="83"/>
        <v>1</v>
      </c>
      <c r="V207" s="2">
        <f t="shared" si="84"/>
        <v>1</v>
      </c>
      <c r="W207" s="2">
        <f t="shared" si="85"/>
        <v>1</v>
      </c>
      <c r="X207" s="6" t="b">
        <f t="shared" si="86"/>
        <v>1</v>
      </c>
      <c r="Y207" s="6">
        <f>IF(OR(U207=6,U207=7),0,IF(NOT(X207),0,IF(T207&lt;=$T$1,HLOOKUP(U207,Ouderschapsverlof!$S$55:$W$57,3,FALSE),0)))</f>
        <v>0</v>
      </c>
      <c r="Z207" s="6">
        <f>IF(OR(U207=6,U207=7),0,IF(NOT(X207),IF(T207&lt;=$T$1,HLOOKUP(U207,Ouderschapsverlof!$S$55:$W$57,3,FALSE),0),0))</f>
        <v>0</v>
      </c>
      <c r="AB207" s="2">
        <f t="shared" si="99"/>
        <v>205</v>
      </c>
      <c r="AC207">
        <f t="shared" si="87"/>
        <v>1</v>
      </c>
      <c r="AD207" s="2">
        <f t="shared" si="88"/>
        <v>1</v>
      </c>
      <c r="AE207" s="2">
        <f t="shared" si="89"/>
        <v>1</v>
      </c>
      <c r="AF207" s="6" t="b">
        <f t="shared" si="90"/>
        <v>1</v>
      </c>
      <c r="AG207" s="6">
        <f>IF(OR(AC207=6,AC207=7),0,IF(NOT(AF207),0,IF(AB207&lt;=$AB$1,HLOOKUP(AC207,Ouderschapsverlof!$S$67:$W$69,3,FALSE),0)))</f>
        <v>0</v>
      </c>
      <c r="AH207" s="6">
        <f>IF(OR(AC207=6,AC207=7),0,IF(NOT(AF207),IF(AB207&lt;=$AB$1,HLOOKUP(AC207,Ouderschapsverlof!$S$67:$W$69,3,FALSE),0),0))</f>
        <v>0</v>
      </c>
      <c r="AK207" t="str">
        <f t="shared" si="91"/>
        <v>1900-7-0</v>
      </c>
      <c r="AL207" t="str">
        <f t="shared" si="92"/>
        <v>1900-7-0</v>
      </c>
      <c r="AM207" t="str">
        <f t="shared" si="93"/>
        <v>1900-7-0</v>
      </c>
      <c r="AN207" t="str">
        <f t="shared" si="94"/>
        <v>1900-7-0</v>
      </c>
    </row>
    <row r="208" spans="1:40" x14ac:dyDescent="0.3">
      <c r="A208" s="2">
        <f t="shared" si="95"/>
        <v>206</v>
      </c>
      <c r="B208">
        <f t="shared" si="96"/>
        <v>2</v>
      </c>
      <c r="C208" s="2">
        <f t="shared" si="75"/>
        <v>1</v>
      </c>
      <c r="D208" s="2">
        <f t="shared" si="76"/>
        <v>1</v>
      </c>
      <c r="E208" s="6" t="b">
        <f t="shared" si="77"/>
        <v>1</v>
      </c>
      <c r="F208" s="6">
        <f>IF(OR(B208=6,B208=7),0,IF(NOT(E208),0,IF(A208&lt;=$A$1,HLOOKUP(B208,Ouderschapsverlof!$S$28:$W$30,3,FALSE),0)))</f>
        <v>0</v>
      </c>
      <c r="G208" s="6">
        <f>IF(OR(B208=6,B208=7),0,IF(NOT(E208),IF(A208&lt;=$A$1,HLOOKUP(B208,Ouderschapsverlof!$S$28:$W$30,3,FALSE),0),0))</f>
        <v>0</v>
      </c>
      <c r="H208" s="7">
        <f t="shared" si="78"/>
        <v>0</v>
      </c>
      <c r="L208" s="2">
        <f t="shared" si="97"/>
        <v>206</v>
      </c>
      <c r="M208">
        <f t="shared" si="79"/>
        <v>2</v>
      </c>
      <c r="N208" s="2">
        <f t="shared" si="80"/>
        <v>1</v>
      </c>
      <c r="O208" s="2">
        <f t="shared" si="81"/>
        <v>1</v>
      </c>
      <c r="P208" s="6" t="b">
        <f t="shared" si="82"/>
        <v>1</v>
      </c>
      <c r="Q208" s="6">
        <f>IF(OR(M208=6,M208=7),0,IF(NOT(P208),0,IF(L208&lt;=$L$1,HLOOKUP(M208,Ouderschapsverlof!$S$40:$W$42,3,FALSE),0)))</f>
        <v>0</v>
      </c>
      <c r="R208" s="6">
        <f>IF(OR(M208=6,M208=7),0,IF(NOT(P208),IF(L208&lt;=$L$1,HLOOKUP(M208,Ouderschapsverlof!$S$40:$W$42,3,FALSE),0),0))</f>
        <v>0</v>
      </c>
      <c r="T208" s="2">
        <f t="shared" si="98"/>
        <v>206</v>
      </c>
      <c r="U208">
        <f t="shared" si="83"/>
        <v>2</v>
      </c>
      <c r="V208" s="2">
        <f t="shared" si="84"/>
        <v>1</v>
      </c>
      <c r="W208" s="2">
        <f t="shared" si="85"/>
        <v>1</v>
      </c>
      <c r="X208" s="6" t="b">
        <f t="shared" si="86"/>
        <v>1</v>
      </c>
      <c r="Y208" s="6">
        <f>IF(OR(U208=6,U208=7),0,IF(NOT(X208),0,IF(T208&lt;=$T$1,HLOOKUP(U208,Ouderschapsverlof!$S$55:$W$57,3,FALSE),0)))</f>
        <v>0</v>
      </c>
      <c r="Z208" s="6">
        <f>IF(OR(U208=6,U208=7),0,IF(NOT(X208),IF(T208&lt;=$T$1,HLOOKUP(U208,Ouderschapsverlof!$S$55:$W$57,3,FALSE),0),0))</f>
        <v>0</v>
      </c>
      <c r="AB208" s="2">
        <f t="shared" si="99"/>
        <v>206</v>
      </c>
      <c r="AC208">
        <f t="shared" si="87"/>
        <v>2</v>
      </c>
      <c r="AD208" s="2">
        <f t="shared" si="88"/>
        <v>1</v>
      </c>
      <c r="AE208" s="2">
        <f t="shared" si="89"/>
        <v>1</v>
      </c>
      <c r="AF208" s="6" t="b">
        <f t="shared" si="90"/>
        <v>1</v>
      </c>
      <c r="AG208" s="6">
        <f>IF(OR(AC208=6,AC208=7),0,IF(NOT(AF208),0,IF(AB208&lt;=$AB$1,HLOOKUP(AC208,Ouderschapsverlof!$S$67:$W$69,3,FALSE),0)))</f>
        <v>0</v>
      </c>
      <c r="AH208" s="6">
        <f>IF(OR(AC208=6,AC208=7),0,IF(NOT(AF208),IF(AB208&lt;=$AB$1,HLOOKUP(AC208,Ouderschapsverlof!$S$67:$W$69,3,FALSE),0),0))</f>
        <v>0</v>
      </c>
      <c r="AK208" t="str">
        <f t="shared" si="91"/>
        <v>1900-7-0</v>
      </c>
      <c r="AL208" t="str">
        <f t="shared" si="92"/>
        <v>1900-7-0</v>
      </c>
      <c r="AM208" t="str">
        <f t="shared" si="93"/>
        <v>1900-7-0</v>
      </c>
      <c r="AN208" t="str">
        <f t="shared" si="94"/>
        <v>1900-7-0</v>
      </c>
    </row>
    <row r="209" spans="1:40" x14ac:dyDescent="0.3">
      <c r="A209" s="2">
        <f t="shared" si="95"/>
        <v>207</v>
      </c>
      <c r="B209">
        <f t="shared" si="96"/>
        <v>3</v>
      </c>
      <c r="C209" s="2">
        <f t="shared" si="75"/>
        <v>1</v>
      </c>
      <c r="D209" s="2">
        <f t="shared" si="76"/>
        <v>1</v>
      </c>
      <c r="E209" s="6" t="b">
        <f t="shared" si="77"/>
        <v>1</v>
      </c>
      <c r="F209" s="6">
        <f>IF(OR(B209=6,B209=7),0,IF(NOT(E209),0,IF(A209&lt;=$A$1,HLOOKUP(B209,Ouderschapsverlof!$S$28:$W$30,3,FALSE),0)))</f>
        <v>0</v>
      </c>
      <c r="G209" s="6">
        <f>IF(OR(B209=6,B209=7),0,IF(NOT(E209),IF(A209&lt;=$A$1,HLOOKUP(B209,Ouderschapsverlof!$S$28:$W$30,3,FALSE),0),0))</f>
        <v>0</v>
      </c>
      <c r="H209" s="7">
        <f t="shared" si="78"/>
        <v>0</v>
      </c>
      <c r="L209" s="2">
        <f t="shared" si="97"/>
        <v>207</v>
      </c>
      <c r="M209">
        <f t="shared" si="79"/>
        <v>3</v>
      </c>
      <c r="N209" s="2">
        <f t="shared" si="80"/>
        <v>1</v>
      </c>
      <c r="O209" s="2">
        <f t="shared" si="81"/>
        <v>1</v>
      </c>
      <c r="P209" s="6" t="b">
        <f t="shared" si="82"/>
        <v>1</v>
      </c>
      <c r="Q209" s="6">
        <f>IF(OR(M209=6,M209=7),0,IF(NOT(P209),0,IF(L209&lt;=$L$1,HLOOKUP(M209,Ouderschapsverlof!$S$40:$W$42,3,FALSE),0)))</f>
        <v>0</v>
      </c>
      <c r="R209" s="6">
        <f>IF(OR(M209=6,M209=7),0,IF(NOT(P209),IF(L209&lt;=$L$1,HLOOKUP(M209,Ouderschapsverlof!$S$40:$W$42,3,FALSE),0),0))</f>
        <v>0</v>
      </c>
      <c r="T209" s="2">
        <f t="shared" si="98"/>
        <v>207</v>
      </c>
      <c r="U209">
        <f t="shared" si="83"/>
        <v>3</v>
      </c>
      <c r="V209" s="2">
        <f t="shared" si="84"/>
        <v>1</v>
      </c>
      <c r="W209" s="2">
        <f t="shared" si="85"/>
        <v>1</v>
      </c>
      <c r="X209" s="6" t="b">
        <f t="shared" si="86"/>
        <v>1</v>
      </c>
      <c r="Y209" s="6">
        <f>IF(OR(U209=6,U209=7),0,IF(NOT(X209),0,IF(T209&lt;=$T$1,HLOOKUP(U209,Ouderschapsverlof!$S$55:$W$57,3,FALSE),0)))</f>
        <v>0</v>
      </c>
      <c r="Z209" s="6">
        <f>IF(OR(U209=6,U209=7),0,IF(NOT(X209),IF(T209&lt;=$T$1,HLOOKUP(U209,Ouderschapsverlof!$S$55:$W$57,3,FALSE),0),0))</f>
        <v>0</v>
      </c>
      <c r="AB209" s="2">
        <f t="shared" si="99"/>
        <v>207</v>
      </c>
      <c r="AC209">
        <f t="shared" si="87"/>
        <v>3</v>
      </c>
      <c r="AD209" s="2">
        <f t="shared" si="88"/>
        <v>1</v>
      </c>
      <c r="AE209" s="2">
        <f t="shared" si="89"/>
        <v>1</v>
      </c>
      <c r="AF209" s="6" t="b">
        <f t="shared" si="90"/>
        <v>1</v>
      </c>
      <c r="AG209" s="6">
        <f>IF(OR(AC209=6,AC209=7),0,IF(NOT(AF209),0,IF(AB209&lt;=$AB$1,HLOOKUP(AC209,Ouderschapsverlof!$S$67:$W$69,3,FALSE),0)))</f>
        <v>0</v>
      </c>
      <c r="AH209" s="6">
        <f>IF(OR(AC209=6,AC209=7),0,IF(NOT(AF209),IF(AB209&lt;=$AB$1,HLOOKUP(AC209,Ouderschapsverlof!$S$67:$W$69,3,FALSE),0),0))</f>
        <v>0</v>
      </c>
      <c r="AK209" t="str">
        <f t="shared" si="91"/>
        <v>1900-7-0</v>
      </c>
      <c r="AL209" t="str">
        <f t="shared" si="92"/>
        <v>1900-7-0</v>
      </c>
      <c r="AM209" t="str">
        <f t="shared" si="93"/>
        <v>1900-7-0</v>
      </c>
      <c r="AN209" t="str">
        <f t="shared" si="94"/>
        <v>1900-7-0</v>
      </c>
    </row>
    <row r="210" spans="1:40" x14ac:dyDescent="0.3">
      <c r="A210" s="2">
        <f t="shared" si="95"/>
        <v>208</v>
      </c>
      <c r="B210">
        <f t="shared" si="96"/>
        <v>4</v>
      </c>
      <c r="C210" s="2">
        <f t="shared" si="75"/>
        <v>1</v>
      </c>
      <c r="D210" s="2">
        <f t="shared" si="76"/>
        <v>1</v>
      </c>
      <c r="E210" s="6" t="b">
        <f t="shared" si="77"/>
        <v>1</v>
      </c>
      <c r="F210" s="6">
        <f>IF(OR(B210=6,B210=7),0,IF(NOT(E210),0,IF(A210&lt;=$A$1,HLOOKUP(B210,Ouderschapsverlof!$S$28:$W$30,3,FALSE),0)))</f>
        <v>0</v>
      </c>
      <c r="G210" s="6">
        <f>IF(OR(B210=6,B210=7),0,IF(NOT(E210),IF(A210&lt;=$A$1,HLOOKUP(B210,Ouderschapsverlof!$S$28:$W$30,3,FALSE),0),0))</f>
        <v>0</v>
      </c>
      <c r="H210" s="7">
        <f t="shared" si="78"/>
        <v>0</v>
      </c>
      <c r="L210" s="2">
        <f t="shared" si="97"/>
        <v>208</v>
      </c>
      <c r="M210">
        <f t="shared" si="79"/>
        <v>4</v>
      </c>
      <c r="N210" s="2">
        <f t="shared" si="80"/>
        <v>1</v>
      </c>
      <c r="O210" s="2">
        <f t="shared" si="81"/>
        <v>1</v>
      </c>
      <c r="P210" s="6" t="b">
        <f t="shared" si="82"/>
        <v>1</v>
      </c>
      <c r="Q210" s="6">
        <f>IF(OR(M210=6,M210=7),0,IF(NOT(P210),0,IF(L210&lt;=$L$1,HLOOKUP(M210,Ouderschapsverlof!$S$40:$W$42,3,FALSE),0)))</f>
        <v>0</v>
      </c>
      <c r="R210" s="6">
        <f>IF(OR(M210=6,M210=7),0,IF(NOT(P210),IF(L210&lt;=$L$1,HLOOKUP(M210,Ouderschapsverlof!$S$40:$W$42,3,FALSE),0),0))</f>
        <v>0</v>
      </c>
      <c r="T210" s="2">
        <f t="shared" si="98"/>
        <v>208</v>
      </c>
      <c r="U210">
        <f t="shared" si="83"/>
        <v>4</v>
      </c>
      <c r="V210" s="2">
        <f t="shared" si="84"/>
        <v>1</v>
      </c>
      <c r="W210" s="2">
        <f t="shared" si="85"/>
        <v>1</v>
      </c>
      <c r="X210" s="6" t="b">
        <f t="shared" si="86"/>
        <v>1</v>
      </c>
      <c r="Y210" s="6">
        <f>IF(OR(U210=6,U210=7),0,IF(NOT(X210),0,IF(T210&lt;=$T$1,HLOOKUP(U210,Ouderschapsverlof!$S$55:$W$57,3,FALSE),0)))</f>
        <v>0</v>
      </c>
      <c r="Z210" s="6">
        <f>IF(OR(U210=6,U210=7),0,IF(NOT(X210),IF(T210&lt;=$T$1,HLOOKUP(U210,Ouderschapsverlof!$S$55:$W$57,3,FALSE),0),0))</f>
        <v>0</v>
      </c>
      <c r="AB210" s="2">
        <f t="shared" si="99"/>
        <v>208</v>
      </c>
      <c r="AC210">
        <f t="shared" si="87"/>
        <v>4</v>
      </c>
      <c r="AD210" s="2">
        <f t="shared" si="88"/>
        <v>1</v>
      </c>
      <c r="AE210" s="2">
        <f t="shared" si="89"/>
        <v>1</v>
      </c>
      <c r="AF210" s="6" t="b">
        <f t="shared" si="90"/>
        <v>1</v>
      </c>
      <c r="AG210" s="6">
        <f>IF(OR(AC210=6,AC210=7),0,IF(NOT(AF210),0,IF(AB210&lt;=$AB$1,HLOOKUP(AC210,Ouderschapsverlof!$S$67:$W$69,3,FALSE),0)))</f>
        <v>0</v>
      </c>
      <c r="AH210" s="6">
        <f>IF(OR(AC210=6,AC210=7),0,IF(NOT(AF210),IF(AB210&lt;=$AB$1,HLOOKUP(AC210,Ouderschapsverlof!$S$67:$W$69,3,FALSE),0),0))</f>
        <v>0</v>
      </c>
      <c r="AK210" t="str">
        <f t="shared" si="91"/>
        <v>1900-7-0</v>
      </c>
      <c r="AL210" t="str">
        <f t="shared" si="92"/>
        <v>1900-7-0</v>
      </c>
      <c r="AM210" t="str">
        <f t="shared" si="93"/>
        <v>1900-7-0</v>
      </c>
      <c r="AN210" t="str">
        <f t="shared" si="94"/>
        <v>1900-7-0</v>
      </c>
    </row>
    <row r="211" spans="1:40" x14ac:dyDescent="0.3">
      <c r="A211" s="2">
        <f t="shared" si="95"/>
        <v>209</v>
      </c>
      <c r="B211">
        <f t="shared" si="96"/>
        <v>5</v>
      </c>
      <c r="C211" s="2">
        <f t="shared" si="75"/>
        <v>1</v>
      </c>
      <c r="D211" s="2">
        <f t="shared" si="76"/>
        <v>1</v>
      </c>
      <c r="E211" s="6" t="b">
        <f t="shared" si="77"/>
        <v>1</v>
      </c>
      <c r="F211" s="6">
        <f>IF(OR(B211=6,B211=7),0,IF(NOT(E211),0,IF(A211&lt;=$A$1,HLOOKUP(B211,Ouderschapsverlof!$S$28:$W$30,3,FALSE),0)))</f>
        <v>0</v>
      </c>
      <c r="G211" s="6">
        <f>IF(OR(B211=6,B211=7),0,IF(NOT(E211),IF(A211&lt;=$A$1,HLOOKUP(B211,Ouderschapsverlof!$S$28:$W$30,3,FALSE),0),0))</f>
        <v>0</v>
      </c>
      <c r="H211" s="7">
        <f t="shared" si="78"/>
        <v>0</v>
      </c>
      <c r="L211" s="2">
        <f t="shared" si="97"/>
        <v>209</v>
      </c>
      <c r="M211">
        <f t="shared" si="79"/>
        <v>5</v>
      </c>
      <c r="N211" s="2">
        <f t="shared" si="80"/>
        <v>1</v>
      </c>
      <c r="O211" s="2">
        <f t="shared" si="81"/>
        <v>1</v>
      </c>
      <c r="P211" s="6" t="b">
        <f t="shared" si="82"/>
        <v>1</v>
      </c>
      <c r="Q211" s="6">
        <f>IF(OR(M211=6,M211=7),0,IF(NOT(P211),0,IF(L211&lt;=$L$1,HLOOKUP(M211,Ouderschapsverlof!$S$40:$W$42,3,FALSE),0)))</f>
        <v>0</v>
      </c>
      <c r="R211" s="6">
        <f>IF(OR(M211=6,M211=7),0,IF(NOT(P211),IF(L211&lt;=$L$1,HLOOKUP(M211,Ouderschapsverlof!$S$40:$W$42,3,FALSE),0),0))</f>
        <v>0</v>
      </c>
      <c r="T211" s="2">
        <f t="shared" si="98"/>
        <v>209</v>
      </c>
      <c r="U211">
        <f t="shared" si="83"/>
        <v>5</v>
      </c>
      <c r="V211" s="2">
        <f t="shared" si="84"/>
        <v>1</v>
      </c>
      <c r="W211" s="2">
        <f t="shared" si="85"/>
        <v>1</v>
      </c>
      <c r="X211" s="6" t="b">
        <f t="shared" si="86"/>
        <v>1</v>
      </c>
      <c r="Y211" s="6">
        <f>IF(OR(U211=6,U211=7),0,IF(NOT(X211),0,IF(T211&lt;=$T$1,HLOOKUP(U211,Ouderschapsverlof!$S$55:$W$57,3,FALSE),0)))</f>
        <v>0</v>
      </c>
      <c r="Z211" s="6">
        <f>IF(OR(U211=6,U211=7),0,IF(NOT(X211),IF(T211&lt;=$T$1,HLOOKUP(U211,Ouderschapsverlof!$S$55:$W$57,3,FALSE),0),0))</f>
        <v>0</v>
      </c>
      <c r="AB211" s="2">
        <f t="shared" si="99"/>
        <v>209</v>
      </c>
      <c r="AC211">
        <f t="shared" si="87"/>
        <v>5</v>
      </c>
      <c r="AD211" s="2">
        <f t="shared" si="88"/>
        <v>1</v>
      </c>
      <c r="AE211" s="2">
        <f t="shared" si="89"/>
        <v>1</v>
      </c>
      <c r="AF211" s="6" t="b">
        <f t="shared" si="90"/>
        <v>1</v>
      </c>
      <c r="AG211" s="6">
        <f>IF(OR(AC211=6,AC211=7),0,IF(NOT(AF211),0,IF(AB211&lt;=$AB$1,HLOOKUP(AC211,Ouderschapsverlof!$S$67:$W$69,3,FALSE),0)))</f>
        <v>0</v>
      </c>
      <c r="AH211" s="6">
        <f>IF(OR(AC211=6,AC211=7),0,IF(NOT(AF211),IF(AB211&lt;=$AB$1,HLOOKUP(AC211,Ouderschapsverlof!$S$67:$W$69,3,FALSE),0),0))</f>
        <v>0</v>
      </c>
      <c r="AK211" t="str">
        <f t="shared" si="91"/>
        <v>1900-7-0</v>
      </c>
      <c r="AL211" t="str">
        <f t="shared" si="92"/>
        <v>1900-7-0</v>
      </c>
      <c r="AM211" t="str">
        <f t="shared" si="93"/>
        <v>1900-7-0</v>
      </c>
      <c r="AN211" t="str">
        <f t="shared" si="94"/>
        <v>1900-7-0</v>
      </c>
    </row>
    <row r="212" spans="1:40" x14ac:dyDescent="0.3">
      <c r="A212" s="2">
        <f t="shared" si="95"/>
        <v>210</v>
      </c>
      <c r="B212">
        <f t="shared" si="96"/>
        <v>6</v>
      </c>
      <c r="C212" s="2">
        <f t="shared" si="75"/>
        <v>1</v>
      </c>
      <c r="D212" s="2">
        <f t="shared" si="76"/>
        <v>1</v>
      </c>
      <c r="E212" s="6" t="b">
        <f t="shared" si="77"/>
        <v>1</v>
      </c>
      <c r="F212" s="6">
        <f>IF(OR(B212=6,B212=7),0,IF(NOT(E212),0,IF(A212&lt;=$A$1,HLOOKUP(B212,Ouderschapsverlof!$S$28:$W$30,3,FALSE),0)))</f>
        <v>0</v>
      </c>
      <c r="G212" s="6">
        <f>IF(OR(B212=6,B212=7),0,IF(NOT(E212),IF(A212&lt;=$A$1,HLOOKUP(B212,Ouderschapsverlof!$S$28:$W$30,3,FALSE),0),0))</f>
        <v>0</v>
      </c>
      <c r="H212" s="7">
        <f t="shared" si="78"/>
        <v>0</v>
      </c>
      <c r="L212" s="2">
        <f t="shared" si="97"/>
        <v>210</v>
      </c>
      <c r="M212">
        <f t="shared" si="79"/>
        <v>6</v>
      </c>
      <c r="N212" s="2">
        <f t="shared" si="80"/>
        <v>1</v>
      </c>
      <c r="O212" s="2">
        <f t="shared" si="81"/>
        <v>1</v>
      </c>
      <c r="P212" s="6" t="b">
        <f t="shared" si="82"/>
        <v>1</v>
      </c>
      <c r="Q212" s="6">
        <f>IF(OR(M212=6,M212=7),0,IF(NOT(P212),0,IF(L212&lt;=$L$1,HLOOKUP(M212,Ouderschapsverlof!$S$40:$W$42,3,FALSE),0)))</f>
        <v>0</v>
      </c>
      <c r="R212" s="6">
        <f>IF(OR(M212=6,M212=7),0,IF(NOT(P212),IF(L212&lt;=$L$1,HLOOKUP(M212,Ouderschapsverlof!$S$40:$W$42,3,FALSE),0),0))</f>
        <v>0</v>
      </c>
      <c r="T212" s="2">
        <f t="shared" si="98"/>
        <v>210</v>
      </c>
      <c r="U212">
        <f t="shared" si="83"/>
        <v>6</v>
      </c>
      <c r="V212" s="2">
        <f t="shared" si="84"/>
        <v>1</v>
      </c>
      <c r="W212" s="2">
        <f t="shared" si="85"/>
        <v>1</v>
      </c>
      <c r="X212" s="6" t="b">
        <f t="shared" si="86"/>
        <v>1</v>
      </c>
      <c r="Y212" s="6">
        <f>IF(OR(U212=6,U212=7),0,IF(NOT(X212),0,IF(T212&lt;=$T$1,HLOOKUP(U212,Ouderschapsverlof!$S$55:$W$57,3,FALSE),0)))</f>
        <v>0</v>
      </c>
      <c r="Z212" s="6">
        <f>IF(OR(U212=6,U212=7),0,IF(NOT(X212),IF(T212&lt;=$T$1,HLOOKUP(U212,Ouderschapsverlof!$S$55:$W$57,3,FALSE),0),0))</f>
        <v>0</v>
      </c>
      <c r="AB212" s="2">
        <f t="shared" si="99"/>
        <v>210</v>
      </c>
      <c r="AC212">
        <f t="shared" si="87"/>
        <v>6</v>
      </c>
      <c r="AD212" s="2">
        <f t="shared" si="88"/>
        <v>1</v>
      </c>
      <c r="AE212" s="2">
        <f t="shared" si="89"/>
        <v>1</v>
      </c>
      <c r="AF212" s="6" t="b">
        <f t="shared" si="90"/>
        <v>1</v>
      </c>
      <c r="AG212" s="6">
        <f>IF(OR(AC212=6,AC212=7),0,IF(NOT(AF212),0,IF(AB212&lt;=$AB$1,HLOOKUP(AC212,Ouderschapsverlof!$S$67:$W$69,3,FALSE),0)))</f>
        <v>0</v>
      </c>
      <c r="AH212" s="6">
        <f>IF(OR(AC212=6,AC212=7),0,IF(NOT(AF212),IF(AB212&lt;=$AB$1,HLOOKUP(AC212,Ouderschapsverlof!$S$67:$W$69,3,FALSE),0),0))</f>
        <v>0</v>
      </c>
      <c r="AK212" t="str">
        <f t="shared" si="91"/>
        <v>1900-7-0</v>
      </c>
      <c r="AL212" t="str">
        <f t="shared" si="92"/>
        <v>1900-7-0</v>
      </c>
      <c r="AM212" t="str">
        <f t="shared" si="93"/>
        <v>1900-7-0</v>
      </c>
      <c r="AN212" t="str">
        <f t="shared" si="94"/>
        <v>1900-7-0</v>
      </c>
    </row>
    <row r="213" spans="1:40" x14ac:dyDescent="0.3">
      <c r="A213" s="2">
        <f t="shared" si="95"/>
        <v>211</v>
      </c>
      <c r="B213">
        <f t="shared" si="96"/>
        <v>7</v>
      </c>
      <c r="C213" s="2">
        <f t="shared" si="75"/>
        <v>1</v>
      </c>
      <c r="D213" s="2">
        <f t="shared" si="76"/>
        <v>1</v>
      </c>
      <c r="E213" s="6" t="b">
        <f t="shared" si="77"/>
        <v>1</v>
      </c>
      <c r="F213" s="6">
        <f>IF(OR(B213=6,B213=7),0,IF(NOT(E213),0,IF(A213&lt;=$A$1,HLOOKUP(B213,Ouderschapsverlof!$S$28:$W$30,3,FALSE),0)))</f>
        <v>0</v>
      </c>
      <c r="G213" s="6">
        <f>IF(OR(B213=6,B213=7),0,IF(NOT(E213),IF(A213&lt;=$A$1,HLOOKUP(B213,Ouderschapsverlof!$S$28:$W$30,3,FALSE),0),0))</f>
        <v>0</v>
      </c>
      <c r="H213" s="7">
        <f t="shared" si="78"/>
        <v>0</v>
      </c>
      <c r="L213" s="2">
        <f t="shared" si="97"/>
        <v>211</v>
      </c>
      <c r="M213">
        <f t="shared" si="79"/>
        <v>7</v>
      </c>
      <c r="N213" s="2">
        <f t="shared" si="80"/>
        <v>1</v>
      </c>
      <c r="O213" s="2">
        <f t="shared" si="81"/>
        <v>1</v>
      </c>
      <c r="P213" s="6" t="b">
        <f t="shared" si="82"/>
        <v>1</v>
      </c>
      <c r="Q213" s="6">
        <f>IF(OR(M213=6,M213=7),0,IF(NOT(P213),0,IF(L213&lt;=$L$1,HLOOKUP(M213,Ouderschapsverlof!$S$40:$W$42,3,FALSE),0)))</f>
        <v>0</v>
      </c>
      <c r="R213" s="6">
        <f>IF(OR(M213=6,M213=7),0,IF(NOT(P213),IF(L213&lt;=$L$1,HLOOKUP(M213,Ouderschapsverlof!$S$40:$W$42,3,FALSE),0),0))</f>
        <v>0</v>
      </c>
      <c r="T213" s="2">
        <f t="shared" si="98"/>
        <v>211</v>
      </c>
      <c r="U213">
        <f t="shared" si="83"/>
        <v>7</v>
      </c>
      <c r="V213" s="2">
        <f t="shared" si="84"/>
        <v>1</v>
      </c>
      <c r="W213" s="2">
        <f t="shared" si="85"/>
        <v>1</v>
      </c>
      <c r="X213" s="6" t="b">
        <f t="shared" si="86"/>
        <v>1</v>
      </c>
      <c r="Y213" s="6">
        <f>IF(OR(U213=6,U213=7),0,IF(NOT(X213),0,IF(T213&lt;=$T$1,HLOOKUP(U213,Ouderschapsverlof!$S$55:$W$57,3,FALSE),0)))</f>
        <v>0</v>
      </c>
      <c r="Z213" s="6">
        <f>IF(OR(U213=6,U213=7),0,IF(NOT(X213),IF(T213&lt;=$T$1,HLOOKUP(U213,Ouderschapsverlof!$S$55:$W$57,3,FALSE),0),0))</f>
        <v>0</v>
      </c>
      <c r="AB213" s="2">
        <f t="shared" si="99"/>
        <v>211</v>
      </c>
      <c r="AC213">
        <f t="shared" si="87"/>
        <v>7</v>
      </c>
      <c r="AD213" s="2">
        <f t="shared" si="88"/>
        <v>1</v>
      </c>
      <c r="AE213" s="2">
        <f t="shared" si="89"/>
        <v>1</v>
      </c>
      <c r="AF213" s="6" t="b">
        <f t="shared" si="90"/>
        <v>1</v>
      </c>
      <c r="AG213" s="6">
        <f>IF(OR(AC213=6,AC213=7),0,IF(NOT(AF213),0,IF(AB213&lt;=$AB$1,HLOOKUP(AC213,Ouderschapsverlof!$S$67:$W$69,3,FALSE),0)))</f>
        <v>0</v>
      </c>
      <c r="AH213" s="6">
        <f>IF(OR(AC213=6,AC213=7),0,IF(NOT(AF213),IF(AB213&lt;=$AB$1,HLOOKUP(AC213,Ouderschapsverlof!$S$67:$W$69,3,FALSE),0),0))</f>
        <v>0</v>
      </c>
      <c r="AK213" t="str">
        <f t="shared" si="91"/>
        <v>1900-7-0</v>
      </c>
      <c r="AL213" t="str">
        <f t="shared" si="92"/>
        <v>1900-7-0</v>
      </c>
      <c r="AM213" t="str">
        <f t="shared" si="93"/>
        <v>1900-7-0</v>
      </c>
      <c r="AN213" t="str">
        <f t="shared" si="94"/>
        <v>1900-7-0</v>
      </c>
    </row>
    <row r="214" spans="1:40" x14ac:dyDescent="0.3">
      <c r="A214" s="2">
        <f t="shared" si="95"/>
        <v>212</v>
      </c>
      <c r="B214">
        <f t="shared" si="96"/>
        <v>1</v>
      </c>
      <c r="C214" s="2">
        <f t="shared" si="75"/>
        <v>1</v>
      </c>
      <c r="D214" s="2">
        <f t="shared" si="76"/>
        <v>1</v>
      </c>
      <c r="E214" s="6" t="b">
        <f t="shared" si="77"/>
        <v>1</v>
      </c>
      <c r="F214" s="6">
        <f>IF(OR(B214=6,B214=7),0,IF(NOT(E214),0,IF(A214&lt;=$A$1,HLOOKUP(B214,Ouderschapsverlof!$S$28:$W$30,3,FALSE),0)))</f>
        <v>0</v>
      </c>
      <c r="G214" s="6">
        <f>IF(OR(B214=6,B214=7),0,IF(NOT(E214),IF(A214&lt;=$A$1,HLOOKUP(B214,Ouderschapsverlof!$S$28:$W$30,3,FALSE),0),0))</f>
        <v>0</v>
      </c>
      <c r="H214" s="7">
        <f t="shared" si="78"/>
        <v>0</v>
      </c>
      <c r="L214" s="2">
        <f t="shared" si="97"/>
        <v>212</v>
      </c>
      <c r="M214">
        <f t="shared" si="79"/>
        <v>1</v>
      </c>
      <c r="N214" s="2">
        <f t="shared" si="80"/>
        <v>1</v>
      </c>
      <c r="O214" s="2">
        <f t="shared" si="81"/>
        <v>1</v>
      </c>
      <c r="P214" s="6" t="b">
        <f t="shared" si="82"/>
        <v>1</v>
      </c>
      <c r="Q214" s="6">
        <f>IF(OR(M214=6,M214=7),0,IF(NOT(P214),0,IF(L214&lt;=$L$1,HLOOKUP(M214,Ouderschapsverlof!$S$40:$W$42,3,FALSE),0)))</f>
        <v>0</v>
      </c>
      <c r="R214" s="6">
        <f>IF(OR(M214=6,M214=7),0,IF(NOT(P214),IF(L214&lt;=$L$1,HLOOKUP(M214,Ouderschapsverlof!$S$40:$W$42,3,FALSE),0),0))</f>
        <v>0</v>
      </c>
      <c r="T214" s="2">
        <f t="shared" si="98"/>
        <v>212</v>
      </c>
      <c r="U214">
        <f t="shared" si="83"/>
        <v>1</v>
      </c>
      <c r="V214" s="2">
        <f t="shared" si="84"/>
        <v>1</v>
      </c>
      <c r="W214" s="2">
        <f t="shared" si="85"/>
        <v>1</v>
      </c>
      <c r="X214" s="6" t="b">
        <f t="shared" si="86"/>
        <v>1</v>
      </c>
      <c r="Y214" s="6">
        <f>IF(OR(U214=6,U214=7),0,IF(NOT(X214),0,IF(T214&lt;=$T$1,HLOOKUP(U214,Ouderschapsverlof!$S$55:$W$57,3,FALSE),0)))</f>
        <v>0</v>
      </c>
      <c r="Z214" s="6">
        <f>IF(OR(U214=6,U214=7),0,IF(NOT(X214),IF(T214&lt;=$T$1,HLOOKUP(U214,Ouderschapsverlof!$S$55:$W$57,3,FALSE),0),0))</f>
        <v>0</v>
      </c>
      <c r="AB214" s="2">
        <f t="shared" si="99"/>
        <v>212</v>
      </c>
      <c r="AC214">
        <f t="shared" si="87"/>
        <v>1</v>
      </c>
      <c r="AD214" s="2">
        <f t="shared" si="88"/>
        <v>1</v>
      </c>
      <c r="AE214" s="2">
        <f t="shared" si="89"/>
        <v>1</v>
      </c>
      <c r="AF214" s="6" t="b">
        <f t="shared" si="90"/>
        <v>1</v>
      </c>
      <c r="AG214" s="6">
        <f>IF(OR(AC214=6,AC214=7),0,IF(NOT(AF214),0,IF(AB214&lt;=$AB$1,HLOOKUP(AC214,Ouderschapsverlof!$S$67:$W$69,3,FALSE),0)))</f>
        <v>0</v>
      </c>
      <c r="AH214" s="6">
        <f>IF(OR(AC214=6,AC214=7),0,IF(NOT(AF214),IF(AB214&lt;=$AB$1,HLOOKUP(AC214,Ouderschapsverlof!$S$67:$W$69,3,FALSE),0),0))</f>
        <v>0</v>
      </c>
      <c r="AK214" t="str">
        <f t="shared" si="91"/>
        <v>1900-7-0</v>
      </c>
      <c r="AL214" t="str">
        <f t="shared" si="92"/>
        <v>1900-7-0</v>
      </c>
      <c r="AM214" t="str">
        <f t="shared" si="93"/>
        <v>1900-7-0</v>
      </c>
      <c r="AN214" t="str">
        <f t="shared" si="94"/>
        <v>1900-7-0</v>
      </c>
    </row>
    <row r="215" spans="1:40" x14ac:dyDescent="0.3">
      <c r="A215" s="2">
        <f t="shared" si="95"/>
        <v>213</v>
      </c>
      <c r="B215">
        <f t="shared" si="96"/>
        <v>2</v>
      </c>
      <c r="C215" s="2">
        <f t="shared" si="75"/>
        <v>1</v>
      </c>
      <c r="D215" s="2">
        <f t="shared" si="76"/>
        <v>1</v>
      </c>
      <c r="E215" s="6" t="b">
        <f t="shared" si="77"/>
        <v>1</v>
      </c>
      <c r="F215" s="6">
        <f>IF(OR(B215=6,B215=7),0,IF(NOT(E215),0,IF(A215&lt;=$A$1,HLOOKUP(B215,Ouderschapsverlof!$S$28:$W$30,3,FALSE),0)))</f>
        <v>0</v>
      </c>
      <c r="G215" s="6">
        <f>IF(OR(B215=6,B215=7),0,IF(NOT(E215),IF(A215&lt;=$A$1,HLOOKUP(B215,Ouderschapsverlof!$S$28:$W$30,3,FALSE),0),0))</f>
        <v>0</v>
      </c>
      <c r="H215" s="7">
        <f t="shared" si="78"/>
        <v>0</v>
      </c>
      <c r="L215" s="2">
        <f t="shared" si="97"/>
        <v>213</v>
      </c>
      <c r="M215">
        <f t="shared" si="79"/>
        <v>2</v>
      </c>
      <c r="N215" s="2">
        <f t="shared" si="80"/>
        <v>1</v>
      </c>
      <c r="O215" s="2">
        <f t="shared" si="81"/>
        <v>1</v>
      </c>
      <c r="P215" s="6" t="b">
        <f t="shared" si="82"/>
        <v>1</v>
      </c>
      <c r="Q215" s="6">
        <f>IF(OR(M215=6,M215=7),0,IF(NOT(P215),0,IF(L215&lt;=$L$1,HLOOKUP(M215,Ouderschapsverlof!$S$40:$W$42,3,FALSE),0)))</f>
        <v>0</v>
      </c>
      <c r="R215" s="6">
        <f>IF(OR(M215=6,M215=7),0,IF(NOT(P215),IF(L215&lt;=$L$1,HLOOKUP(M215,Ouderschapsverlof!$S$40:$W$42,3,FALSE),0),0))</f>
        <v>0</v>
      </c>
      <c r="T215" s="2">
        <f t="shared" si="98"/>
        <v>213</v>
      </c>
      <c r="U215">
        <f t="shared" si="83"/>
        <v>2</v>
      </c>
      <c r="V215" s="2">
        <f t="shared" si="84"/>
        <v>1</v>
      </c>
      <c r="W215" s="2">
        <f t="shared" si="85"/>
        <v>1</v>
      </c>
      <c r="X215" s="6" t="b">
        <f t="shared" si="86"/>
        <v>1</v>
      </c>
      <c r="Y215" s="6">
        <f>IF(OR(U215=6,U215=7),0,IF(NOT(X215),0,IF(T215&lt;=$T$1,HLOOKUP(U215,Ouderschapsverlof!$S$55:$W$57,3,FALSE),0)))</f>
        <v>0</v>
      </c>
      <c r="Z215" s="6">
        <f>IF(OR(U215=6,U215=7),0,IF(NOT(X215),IF(T215&lt;=$T$1,HLOOKUP(U215,Ouderschapsverlof!$S$55:$W$57,3,FALSE),0),0))</f>
        <v>0</v>
      </c>
      <c r="AB215" s="2">
        <f t="shared" si="99"/>
        <v>213</v>
      </c>
      <c r="AC215">
        <f t="shared" si="87"/>
        <v>2</v>
      </c>
      <c r="AD215" s="2">
        <f t="shared" si="88"/>
        <v>1</v>
      </c>
      <c r="AE215" s="2">
        <f t="shared" si="89"/>
        <v>1</v>
      </c>
      <c r="AF215" s="6" t="b">
        <f t="shared" si="90"/>
        <v>1</v>
      </c>
      <c r="AG215" s="6">
        <f>IF(OR(AC215=6,AC215=7),0,IF(NOT(AF215),0,IF(AB215&lt;=$AB$1,HLOOKUP(AC215,Ouderschapsverlof!$S$67:$W$69,3,FALSE),0)))</f>
        <v>0</v>
      </c>
      <c r="AH215" s="6">
        <f>IF(OR(AC215=6,AC215=7),0,IF(NOT(AF215),IF(AB215&lt;=$AB$1,HLOOKUP(AC215,Ouderschapsverlof!$S$67:$W$69,3,FALSE),0),0))</f>
        <v>0</v>
      </c>
      <c r="AK215" t="str">
        <f t="shared" si="91"/>
        <v>1900-7-0</v>
      </c>
      <c r="AL215" t="str">
        <f t="shared" si="92"/>
        <v>1900-7-0</v>
      </c>
      <c r="AM215" t="str">
        <f t="shared" si="93"/>
        <v>1900-7-0</v>
      </c>
      <c r="AN215" t="str">
        <f t="shared" si="94"/>
        <v>1900-7-0</v>
      </c>
    </row>
    <row r="216" spans="1:40" x14ac:dyDescent="0.3">
      <c r="A216" s="2">
        <f t="shared" si="95"/>
        <v>214</v>
      </c>
      <c r="B216">
        <f t="shared" si="96"/>
        <v>3</v>
      </c>
      <c r="C216" s="2">
        <f t="shared" si="75"/>
        <v>1</v>
      </c>
      <c r="D216" s="2">
        <f t="shared" si="76"/>
        <v>1</v>
      </c>
      <c r="E216" s="6" t="b">
        <f t="shared" si="77"/>
        <v>1</v>
      </c>
      <c r="F216" s="6">
        <f>IF(OR(B216=6,B216=7),0,IF(NOT(E216),0,IF(A216&lt;=$A$1,HLOOKUP(B216,Ouderschapsverlof!$S$28:$W$30,3,FALSE),0)))</f>
        <v>0</v>
      </c>
      <c r="G216" s="6">
        <f>IF(OR(B216=6,B216=7),0,IF(NOT(E216),IF(A216&lt;=$A$1,HLOOKUP(B216,Ouderschapsverlof!$S$28:$W$30,3,FALSE),0),0))</f>
        <v>0</v>
      </c>
      <c r="H216" s="7">
        <f t="shared" si="78"/>
        <v>0</v>
      </c>
      <c r="L216" s="2">
        <f t="shared" si="97"/>
        <v>214</v>
      </c>
      <c r="M216">
        <f t="shared" si="79"/>
        <v>3</v>
      </c>
      <c r="N216" s="2">
        <f t="shared" si="80"/>
        <v>1</v>
      </c>
      <c r="O216" s="2">
        <f t="shared" si="81"/>
        <v>1</v>
      </c>
      <c r="P216" s="6" t="b">
        <f t="shared" si="82"/>
        <v>1</v>
      </c>
      <c r="Q216" s="6">
        <f>IF(OR(M216=6,M216=7),0,IF(NOT(P216),0,IF(L216&lt;=$L$1,HLOOKUP(M216,Ouderschapsverlof!$S$40:$W$42,3,FALSE),0)))</f>
        <v>0</v>
      </c>
      <c r="R216" s="6">
        <f>IF(OR(M216=6,M216=7),0,IF(NOT(P216),IF(L216&lt;=$L$1,HLOOKUP(M216,Ouderschapsverlof!$S$40:$W$42,3,FALSE),0),0))</f>
        <v>0</v>
      </c>
      <c r="T216" s="2">
        <f t="shared" si="98"/>
        <v>214</v>
      </c>
      <c r="U216">
        <f t="shared" si="83"/>
        <v>3</v>
      </c>
      <c r="V216" s="2">
        <f t="shared" si="84"/>
        <v>1</v>
      </c>
      <c r="W216" s="2">
        <f t="shared" si="85"/>
        <v>1</v>
      </c>
      <c r="X216" s="6" t="b">
        <f t="shared" si="86"/>
        <v>1</v>
      </c>
      <c r="Y216" s="6">
        <f>IF(OR(U216=6,U216=7),0,IF(NOT(X216),0,IF(T216&lt;=$T$1,HLOOKUP(U216,Ouderschapsverlof!$S$55:$W$57,3,FALSE),0)))</f>
        <v>0</v>
      </c>
      <c r="Z216" s="6">
        <f>IF(OR(U216=6,U216=7),0,IF(NOT(X216),IF(T216&lt;=$T$1,HLOOKUP(U216,Ouderschapsverlof!$S$55:$W$57,3,FALSE),0),0))</f>
        <v>0</v>
      </c>
      <c r="AB216" s="2">
        <f t="shared" si="99"/>
        <v>214</v>
      </c>
      <c r="AC216">
        <f t="shared" si="87"/>
        <v>3</v>
      </c>
      <c r="AD216" s="2">
        <f t="shared" si="88"/>
        <v>1</v>
      </c>
      <c r="AE216" s="2">
        <f t="shared" si="89"/>
        <v>1</v>
      </c>
      <c r="AF216" s="6" t="b">
        <f t="shared" si="90"/>
        <v>1</v>
      </c>
      <c r="AG216" s="6">
        <f>IF(OR(AC216=6,AC216=7),0,IF(NOT(AF216),0,IF(AB216&lt;=$AB$1,HLOOKUP(AC216,Ouderschapsverlof!$S$67:$W$69,3,FALSE),0)))</f>
        <v>0</v>
      </c>
      <c r="AH216" s="6">
        <f>IF(OR(AC216=6,AC216=7),0,IF(NOT(AF216),IF(AB216&lt;=$AB$1,HLOOKUP(AC216,Ouderschapsverlof!$S$67:$W$69,3,FALSE),0),0))</f>
        <v>0</v>
      </c>
      <c r="AK216" t="str">
        <f t="shared" si="91"/>
        <v>1900-8-0</v>
      </c>
      <c r="AL216" t="str">
        <f t="shared" si="92"/>
        <v>1900-8-0</v>
      </c>
      <c r="AM216" t="str">
        <f t="shared" si="93"/>
        <v>1900-8-0</v>
      </c>
      <c r="AN216" t="str">
        <f t="shared" si="94"/>
        <v>1900-8-0</v>
      </c>
    </row>
    <row r="217" spans="1:40" x14ac:dyDescent="0.3">
      <c r="A217" s="2">
        <f t="shared" si="95"/>
        <v>215</v>
      </c>
      <c r="B217">
        <f t="shared" si="96"/>
        <v>4</v>
      </c>
      <c r="C217" s="2">
        <f t="shared" si="75"/>
        <v>1</v>
      </c>
      <c r="D217" s="2">
        <f t="shared" si="76"/>
        <v>1</v>
      </c>
      <c r="E217" s="6" t="b">
        <f t="shared" si="77"/>
        <v>1</v>
      </c>
      <c r="F217" s="6">
        <f>IF(OR(B217=6,B217=7),0,IF(NOT(E217),0,IF(A217&lt;=$A$1,HLOOKUP(B217,Ouderschapsverlof!$S$28:$W$30,3,FALSE),0)))</f>
        <v>0</v>
      </c>
      <c r="G217" s="6">
        <f>IF(OR(B217=6,B217=7),0,IF(NOT(E217),IF(A217&lt;=$A$1,HLOOKUP(B217,Ouderschapsverlof!$S$28:$W$30,3,FALSE),0),0))</f>
        <v>0</v>
      </c>
      <c r="H217" s="7">
        <f t="shared" si="78"/>
        <v>0</v>
      </c>
      <c r="L217" s="2">
        <f t="shared" si="97"/>
        <v>215</v>
      </c>
      <c r="M217">
        <f t="shared" si="79"/>
        <v>4</v>
      </c>
      <c r="N217" s="2">
        <f t="shared" si="80"/>
        <v>1</v>
      </c>
      <c r="O217" s="2">
        <f t="shared" si="81"/>
        <v>1</v>
      </c>
      <c r="P217" s="6" t="b">
        <f t="shared" si="82"/>
        <v>1</v>
      </c>
      <c r="Q217" s="6">
        <f>IF(OR(M217=6,M217=7),0,IF(NOT(P217),0,IF(L217&lt;=$L$1,HLOOKUP(M217,Ouderschapsverlof!$S$40:$W$42,3,FALSE),0)))</f>
        <v>0</v>
      </c>
      <c r="R217" s="6">
        <f>IF(OR(M217=6,M217=7),0,IF(NOT(P217),IF(L217&lt;=$L$1,HLOOKUP(M217,Ouderschapsverlof!$S$40:$W$42,3,FALSE),0),0))</f>
        <v>0</v>
      </c>
      <c r="T217" s="2">
        <f t="shared" si="98"/>
        <v>215</v>
      </c>
      <c r="U217">
        <f t="shared" si="83"/>
        <v>4</v>
      </c>
      <c r="V217" s="2">
        <f t="shared" si="84"/>
        <v>1</v>
      </c>
      <c r="W217" s="2">
        <f t="shared" si="85"/>
        <v>1</v>
      </c>
      <c r="X217" s="6" t="b">
        <f t="shared" si="86"/>
        <v>1</v>
      </c>
      <c r="Y217" s="6">
        <f>IF(OR(U217=6,U217=7),0,IF(NOT(X217),0,IF(T217&lt;=$T$1,HLOOKUP(U217,Ouderschapsverlof!$S$55:$W$57,3,FALSE),0)))</f>
        <v>0</v>
      </c>
      <c r="Z217" s="6">
        <f>IF(OR(U217=6,U217=7),0,IF(NOT(X217),IF(T217&lt;=$T$1,HLOOKUP(U217,Ouderschapsverlof!$S$55:$W$57,3,FALSE),0),0))</f>
        <v>0</v>
      </c>
      <c r="AB217" s="2">
        <f t="shared" si="99"/>
        <v>215</v>
      </c>
      <c r="AC217">
        <f t="shared" si="87"/>
        <v>4</v>
      </c>
      <c r="AD217" s="2">
        <f t="shared" si="88"/>
        <v>1</v>
      </c>
      <c r="AE217" s="2">
        <f t="shared" si="89"/>
        <v>1</v>
      </c>
      <c r="AF217" s="6" t="b">
        <f t="shared" si="90"/>
        <v>1</v>
      </c>
      <c r="AG217" s="6">
        <f>IF(OR(AC217=6,AC217=7),0,IF(NOT(AF217),0,IF(AB217&lt;=$AB$1,HLOOKUP(AC217,Ouderschapsverlof!$S$67:$W$69,3,FALSE),0)))</f>
        <v>0</v>
      </c>
      <c r="AH217" s="6">
        <f>IF(OR(AC217=6,AC217=7),0,IF(NOT(AF217),IF(AB217&lt;=$AB$1,HLOOKUP(AC217,Ouderschapsverlof!$S$67:$W$69,3,FALSE),0),0))</f>
        <v>0</v>
      </c>
      <c r="AK217" t="str">
        <f t="shared" si="91"/>
        <v>1900-8-0</v>
      </c>
      <c r="AL217" t="str">
        <f t="shared" si="92"/>
        <v>1900-8-0</v>
      </c>
      <c r="AM217" t="str">
        <f t="shared" si="93"/>
        <v>1900-8-0</v>
      </c>
      <c r="AN217" t="str">
        <f t="shared" si="94"/>
        <v>1900-8-0</v>
      </c>
    </row>
    <row r="218" spans="1:40" x14ac:dyDescent="0.3">
      <c r="A218" s="2">
        <f t="shared" si="95"/>
        <v>216</v>
      </c>
      <c r="B218">
        <f t="shared" si="96"/>
        <v>5</v>
      </c>
      <c r="C218" s="2">
        <f t="shared" si="75"/>
        <v>1</v>
      </c>
      <c r="D218" s="2">
        <f t="shared" si="76"/>
        <v>1</v>
      </c>
      <c r="E218" s="6" t="b">
        <f t="shared" si="77"/>
        <v>1</v>
      </c>
      <c r="F218" s="6">
        <f>IF(OR(B218=6,B218=7),0,IF(NOT(E218),0,IF(A218&lt;=$A$1,HLOOKUP(B218,Ouderschapsverlof!$S$28:$W$30,3,FALSE),0)))</f>
        <v>0</v>
      </c>
      <c r="G218" s="6">
        <f>IF(OR(B218=6,B218=7),0,IF(NOT(E218),IF(A218&lt;=$A$1,HLOOKUP(B218,Ouderschapsverlof!$S$28:$W$30,3,FALSE),0),0))</f>
        <v>0</v>
      </c>
      <c r="H218" s="7">
        <f t="shared" si="78"/>
        <v>0</v>
      </c>
      <c r="L218" s="2">
        <f t="shared" si="97"/>
        <v>216</v>
      </c>
      <c r="M218">
        <f t="shared" si="79"/>
        <v>5</v>
      </c>
      <c r="N218" s="2">
        <f t="shared" si="80"/>
        <v>1</v>
      </c>
      <c r="O218" s="2">
        <f t="shared" si="81"/>
        <v>1</v>
      </c>
      <c r="P218" s="6" t="b">
        <f t="shared" si="82"/>
        <v>1</v>
      </c>
      <c r="Q218" s="6">
        <f>IF(OR(M218=6,M218=7),0,IF(NOT(P218),0,IF(L218&lt;=$L$1,HLOOKUP(M218,Ouderschapsverlof!$S$40:$W$42,3,FALSE),0)))</f>
        <v>0</v>
      </c>
      <c r="R218" s="6">
        <f>IF(OR(M218=6,M218=7),0,IF(NOT(P218),IF(L218&lt;=$L$1,HLOOKUP(M218,Ouderschapsverlof!$S$40:$W$42,3,FALSE),0),0))</f>
        <v>0</v>
      </c>
      <c r="T218" s="2">
        <f t="shared" si="98"/>
        <v>216</v>
      </c>
      <c r="U218">
        <f t="shared" si="83"/>
        <v>5</v>
      </c>
      <c r="V218" s="2">
        <f t="shared" si="84"/>
        <v>1</v>
      </c>
      <c r="W218" s="2">
        <f t="shared" si="85"/>
        <v>1</v>
      </c>
      <c r="X218" s="6" t="b">
        <f t="shared" si="86"/>
        <v>1</v>
      </c>
      <c r="Y218" s="6">
        <f>IF(OR(U218=6,U218=7),0,IF(NOT(X218),0,IF(T218&lt;=$T$1,HLOOKUP(U218,Ouderschapsverlof!$S$55:$W$57,3,FALSE),0)))</f>
        <v>0</v>
      </c>
      <c r="Z218" s="6">
        <f>IF(OR(U218=6,U218=7),0,IF(NOT(X218),IF(T218&lt;=$T$1,HLOOKUP(U218,Ouderschapsverlof!$S$55:$W$57,3,FALSE),0),0))</f>
        <v>0</v>
      </c>
      <c r="AB218" s="2">
        <f t="shared" si="99"/>
        <v>216</v>
      </c>
      <c r="AC218">
        <f t="shared" si="87"/>
        <v>5</v>
      </c>
      <c r="AD218" s="2">
        <f t="shared" si="88"/>
        <v>1</v>
      </c>
      <c r="AE218" s="2">
        <f t="shared" si="89"/>
        <v>1</v>
      </c>
      <c r="AF218" s="6" t="b">
        <f t="shared" si="90"/>
        <v>1</v>
      </c>
      <c r="AG218" s="6">
        <f>IF(OR(AC218=6,AC218=7),0,IF(NOT(AF218),0,IF(AB218&lt;=$AB$1,HLOOKUP(AC218,Ouderschapsverlof!$S$67:$W$69,3,FALSE),0)))</f>
        <v>0</v>
      </c>
      <c r="AH218" s="6">
        <f>IF(OR(AC218=6,AC218=7),0,IF(NOT(AF218),IF(AB218&lt;=$AB$1,HLOOKUP(AC218,Ouderschapsverlof!$S$67:$W$69,3,FALSE),0),0))</f>
        <v>0</v>
      </c>
      <c r="AK218" t="str">
        <f t="shared" si="91"/>
        <v>1900-8-0</v>
      </c>
      <c r="AL218" t="str">
        <f t="shared" si="92"/>
        <v>1900-8-0</v>
      </c>
      <c r="AM218" t="str">
        <f t="shared" si="93"/>
        <v>1900-8-0</v>
      </c>
      <c r="AN218" t="str">
        <f t="shared" si="94"/>
        <v>1900-8-0</v>
      </c>
    </row>
    <row r="219" spans="1:40" x14ac:dyDescent="0.3">
      <c r="A219" s="2">
        <f t="shared" si="95"/>
        <v>217</v>
      </c>
      <c r="B219">
        <f t="shared" si="96"/>
        <v>6</v>
      </c>
      <c r="C219" s="2">
        <f t="shared" si="75"/>
        <v>1</v>
      </c>
      <c r="D219" s="2">
        <f t="shared" si="76"/>
        <v>1</v>
      </c>
      <c r="E219" s="6" t="b">
        <f t="shared" si="77"/>
        <v>1</v>
      </c>
      <c r="F219" s="6">
        <f>IF(OR(B219=6,B219=7),0,IF(NOT(E219),0,IF(A219&lt;=$A$1,HLOOKUP(B219,Ouderschapsverlof!$S$28:$W$30,3,FALSE),0)))</f>
        <v>0</v>
      </c>
      <c r="G219" s="6">
        <f>IF(OR(B219=6,B219=7),0,IF(NOT(E219),IF(A219&lt;=$A$1,HLOOKUP(B219,Ouderschapsverlof!$S$28:$W$30,3,FALSE),0),0))</f>
        <v>0</v>
      </c>
      <c r="H219" s="7">
        <f t="shared" si="78"/>
        <v>0</v>
      </c>
      <c r="L219" s="2">
        <f t="shared" si="97"/>
        <v>217</v>
      </c>
      <c r="M219">
        <f t="shared" si="79"/>
        <v>6</v>
      </c>
      <c r="N219" s="2">
        <f t="shared" si="80"/>
        <v>1</v>
      </c>
      <c r="O219" s="2">
        <f t="shared" si="81"/>
        <v>1</v>
      </c>
      <c r="P219" s="6" t="b">
        <f t="shared" si="82"/>
        <v>1</v>
      </c>
      <c r="Q219" s="6">
        <f>IF(OR(M219=6,M219=7),0,IF(NOT(P219),0,IF(L219&lt;=$L$1,HLOOKUP(M219,Ouderschapsverlof!$S$40:$W$42,3,FALSE),0)))</f>
        <v>0</v>
      </c>
      <c r="R219" s="6">
        <f>IF(OR(M219=6,M219=7),0,IF(NOT(P219),IF(L219&lt;=$L$1,HLOOKUP(M219,Ouderschapsverlof!$S$40:$W$42,3,FALSE),0),0))</f>
        <v>0</v>
      </c>
      <c r="T219" s="2">
        <f t="shared" si="98"/>
        <v>217</v>
      </c>
      <c r="U219">
        <f t="shared" si="83"/>
        <v>6</v>
      </c>
      <c r="V219" s="2">
        <f t="shared" si="84"/>
        <v>1</v>
      </c>
      <c r="W219" s="2">
        <f t="shared" si="85"/>
        <v>1</v>
      </c>
      <c r="X219" s="6" t="b">
        <f t="shared" si="86"/>
        <v>1</v>
      </c>
      <c r="Y219" s="6">
        <f>IF(OR(U219=6,U219=7),0,IF(NOT(X219),0,IF(T219&lt;=$T$1,HLOOKUP(U219,Ouderschapsverlof!$S$55:$W$57,3,FALSE),0)))</f>
        <v>0</v>
      </c>
      <c r="Z219" s="6">
        <f>IF(OR(U219=6,U219=7),0,IF(NOT(X219),IF(T219&lt;=$T$1,HLOOKUP(U219,Ouderschapsverlof!$S$55:$W$57,3,FALSE),0),0))</f>
        <v>0</v>
      </c>
      <c r="AB219" s="2">
        <f t="shared" si="99"/>
        <v>217</v>
      </c>
      <c r="AC219">
        <f t="shared" si="87"/>
        <v>6</v>
      </c>
      <c r="AD219" s="2">
        <f t="shared" si="88"/>
        <v>1</v>
      </c>
      <c r="AE219" s="2">
        <f t="shared" si="89"/>
        <v>1</v>
      </c>
      <c r="AF219" s="6" t="b">
        <f t="shared" si="90"/>
        <v>1</v>
      </c>
      <c r="AG219" s="6">
        <f>IF(OR(AC219=6,AC219=7),0,IF(NOT(AF219),0,IF(AB219&lt;=$AB$1,HLOOKUP(AC219,Ouderschapsverlof!$S$67:$W$69,3,FALSE),0)))</f>
        <v>0</v>
      </c>
      <c r="AH219" s="6">
        <f>IF(OR(AC219=6,AC219=7),0,IF(NOT(AF219),IF(AB219&lt;=$AB$1,HLOOKUP(AC219,Ouderschapsverlof!$S$67:$W$69,3,FALSE),0),0))</f>
        <v>0</v>
      </c>
      <c r="AK219" t="str">
        <f t="shared" si="91"/>
        <v>1900-8-0</v>
      </c>
      <c r="AL219" t="str">
        <f t="shared" si="92"/>
        <v>1900-8-0</v>
      </c>
      <c r="AM219" t="str">
        <f t="shared" si="93"/>
        <v>1900-8-0</v>
      </c>
      <c r="AN219" t="str">
        <f t="shared" si="94"/>
        <v>1900-8-0</v>
      </c>
    </row>
    <row r="220" spans="1:40" x14ac:dyDescent="0.3">
      <c r="A220" s="2">
        <f t="shared" si="95"/>
        <v>218</v>
      </c>
      <c r="B220">
        <f t="shared" si="96"/>
        <v>7</v>
      </c>
      <c r="C220" s="2">
        <f t="shared" si="75"/>
        <v>1</v>
      </c>
      <c r="D220" s="2">
        <f t="shared" si="76"/>
        <v>1</v>
      </c>
      <c r="E220" s="6" t="b">
        <f t="shared" si="77"/>
        <v>1</v>
      </c>
      <c r="F220" s="6">
        <f>IF(OR(B220=6,B220=7),0,IF(NOT(E220),0,IF(A220&lt;=$A$1,HLOOKUP(B220,Ouderschapsverlof!$S$28:$W$30,3,FALSE),0)))</f>
        <v>0</v>
      </c>
      <c r="G220" s="6">
        <f>IF(OR(B220=6,B220=7),0,IF(NOT(E220),IF(A220&lt;=$A$1,HLOOKUP(B220,Ouderschapsverlof!$S$28:$W$30,3,FALSE),0),0))</f>
        <v>0</v>
      </c>
      <c r="H220" s="7">
        <f t="shared" si="78"/>
        <v>0</v>
      </c>
      <c r="L220" s="2">
        <f t="shared" si="97"/>
        <v>218</v>
      </c>
      <c r="M220">
        <f t="shared" si="79"/>
        <v>7</v>
      </c>
      <c r="N220" s="2">
        <f t="shared" si="80"/>
        <v>1</v>
      </c>
      <c r="O220" s="2">
        <f t="shared" si="81"/>
        <v>1</v>
      </c>
      <c r="P220" s="6" t="b">
        <f t="shared" si="82"/>
        <v>1</v>
      </c>
      <c r="Q220" s="6">
        <f>IF(OR(M220=6,M220=7),0,IF(NOT(P220),0,IF(L220&lt;=$L$1,HLOOKUP(M220,Ouderschapsverlof!$S$40:$W$42,3,FALSE),0)))</f>
        <v>0</v>
      </c>
      <c r="R220" s="6">
        <f>IF(OR(M220=6,M220=7),0,IF(NOT(P220),IF(L220&lt;=$L$1,HLOOKUP(M220,Ouderschapsverlof!$S$40:$W$42,3,FALSE),0),0))</f>
        <v>0</v>
      </c>
      <c r="T220" s="2">
        <f t="shared" si="98"/>
        <v>218</v>
      </c>
      <c r="U220">
        <f t="shared" si="83"/>
        <v>7</v>
      </c>
      <c r="V220" s="2">
        <f t="shared" si="84"/>
        <v>1</v>
      </c>
      <c r="W220" s="2">
        <f t="shared" si="85"/>
        <v>1</v>
      </c>
      <c r="X220" s="6" t="b">
        <f t="shared" si="86"/>
        <v>1</v>
      </c>
      <c r="Y220" s="6">
        <f>IF(OR(U220=6,U220=7),0,IF(NOT(X220),0,IF(T220&lt;=$T$1,HLOOKUP(U220,Ouderschapsverlof!$S$55:$W$57,3,FALSE),0)))</f>
        <v>0</v>
      </c>
      <c r="Z220" s="6">
        <f>IF(OR(U220=6,U220=7),0,IF(NOT(X220),IF(T220&lt;=$T$1,HLOOKUP(U220,Ouderschapsverlof!$S$55:$W$57,3,FALSE),0),0))</f>
        <v>0</v>
      </c>
      <c r="AB220" s="2">
        <f t="shared" si="99"/>
        <v>218</v>
      </c>
      <c r="AC220">
        <f t="shared" si="87"/>
        <v>7</v>
      </c>
      <c r="AD220" s="2">
        <f t="shared" si="88"/>
        <v>1</v>
      </c>
      <c r="AE220" s="2">
        <f t="shared" si="89"/>
        <v>1</v>
      </c>
      <c r="AF220" s="6" t="b">
        <f t="shared" si="90"/>
        <v>1</v>
      </c>
      <c r="AG220" s="6">
        <f>IF(OR(AC220=6,AC220=7),0,IF(NOT(AF220),0,IF(AB220&lt;=$AB$1,HLOOKUP(AC220,Ouderschapsverlof!$S$67:$W$69,3,FALSE),0)))</f>
        <v>0</v>
      </c>
      <c r="AH220" s="6">
        <f>IF(OR(AC220=6,AC220=7),0,IF(NOT(AF220),IF(AB220&lt;=$AB$1,HLOOKUP(AC220,Ouderschapsverlof!$S$67:$W$69,3,FALSE),0),0))</f>
        <v>0</v>
      </c>
      <c r="AK220" t="str">
        <f t="shared" si="91"/>
        <v>1900-8-0</v>
      </c>
      <c r="AL220" t="str">
        <f t="shared" si="92"/>
        <v>1900-8-0</v>
      </c>
      <c r="AM220" t="str">
        <f t="shared" si="93"/>
        <v>1900-8-0</v>
      </c>
      <c r="AN220" t="str">
        <f t="shared" si="94"/>
        <v>1900-8-0</v>
      </c>
    </row>
    <row r="221" spans="1:40" x14ac:dyDescent="0.3">
      <c r="A221" s="2">
        <f t="shared" si="95"/>
        <v>219</v>
      </c>
      <c r="B221">
        <f t="shared" si="96"/>
        <v>1</v>
      </c>
      <c r="C221" s="2">
        <f t="shared" si="75"/>
        <v>1</v>
      </c>
      <c r="D221" s="2">
        <f t="shared" si="76"/>
        <v>1</v>
      </c>
      <c r="E221" s="6" t="b">
        <f t="shared" si="77"/>
        <v>1</v>
      </c>
      <c r="F221" s="6">
        <f>IF(OR(B221=6,B221=7),0,IF(NOT(E221),0,IF(A221&lt;=$A$1,HLOOKUP(B221,Ouderschapsverlof!$S$28:$W$30,3,FALSE),0)))</f>
        <v>0</v>
      </c>
      <c r="G221" s="6">
        <f>IF(OR(B221=6,B221=7),0,IF(NOT(E221),IF(A221&lt;=$A$1,HLOOKUP(B221,Ouderschapsverlof!$S$28:$W$30,3,FALSE),0),0))</f>
        <v>0</v>
      </c>
      <c r="H221" s="7">
        <f t="shared" si="78"/>
        <v>0</v>
      </c>
      <c r="L221" s="2">
        <f t="shared" si="97"/>
        <v>219</v>
      </c>
      <c r="M221">
        <f t="shared" si="79"/>
        <v>1</v>
      </c>
      <c r="N221" s="2">
        <f t="shared" si="80"/>
        <v>1</v>
      </c>
      <c r="O221" s="2">
        <f t="shared" si="81"/>
        <v>1</v>
      </c>
      <c r="P221" s="6" t="b">
        <f t="shared" si="82"/>
        <v>1</v>
      </c>
      <c r="Q221" s="6">
        <f>IF(OR(M221=6,M221=7),0,IF(NOT(P221),0,IF(L221&lt;=$L$1,HLOOKUP(M221,Ouderschapsverlof!$S$40:$W$42,3,FALSE),0)))</f>
        <v>0</v>
      </c>
      <c r="R221" s="6">
        <f>IF(OR(M221=6,M221=7),0,IF(NOT(P221),IF(L221&lt;=$L$1,HLOOKUP(M221,Ouderschapsverlof!$S$40:$W$42,3,FALSE),0),0))</f>
        <v>0</v>
      </c>
      <c r="T221" s="2">
        <f t="shared" si="98"/>
        <v>219</v>
      </c>
      <c r="U221">
        <f t="shared" si="83"/>
        <v>1</v>
      </c>
      <c r="V221" s="2">
        <f t="shared" si="84"/>
        <v>1</v>
      </c>
      <c r="W221" s="2">
        <f t="shared" si="85"/>
        <v>1</v>
      </c>
      <c r="X221" s="6" t="b">
        <f t="shared" si="86"/>
        <v>1</v>
      </c>
      <c r="Y221" s="6">
        <f>IF(OR(U221=6,U221=7),0,IF(NOT(X221),0,IF(T221&lt;=$T$1,HLOOKUP(U221,Ouderschapsverlof!$S$55:$W$57,3,FALSE),0)))</f>
        <v>0</v>
      </c>
      <c r="Z221" s="6">
        <f>IF(OR(U221=6,U221=7),0,IF(NOT(X221),IF(T221&lt;=$T$1,HLOOKUP(U221,Ouderschapsverlof!$S$55:$W$57,3,FALSE),0),0))</f>
        <v>0</v>
      </c>
      <c r="AB221" s="2">
        <f t="shared" si="99"/>
        <v>219</v>
      </c>
      <c r="AC221">
        <f t="shared" si="87"/>
        <v>1</v>
      </c>
      <c r="AD221" s="2">
        <f t="shared" si="88"/>
        <v>1</v>
      </c>
      <c r="AE221" s="2">
        <f t="shared" si="89"/>
        <v>1</v>
      </c>
      <c r="AF221" s="6" t="b">
        <f t="shared" si="90"/>
        <v>1</v>
      </c>
      <c r="AG221" s="6">
        <f>IF(OR(AC221=6,AC221=7),0,IF(NOT(AF221),0,IF(AB221&lt;=$AB$1,HLOOKUP(AC221,Ouderschapsverlof!$S$67:$W$69,3,FALSE),0)))</f>
        <v>0</v>
      </c>
      <c r="AH221" s="6">
        <f>IF(OR(AC221=6,AC221=7),0,IF(NOT(AF221),IF(AB221&lt;=$AB$1,HLOOKUP(AC221,Ouderschapsverlof!$S$67:$W$69,3,FALSE),0),0))</f>
        <v>0</v>
      </c>
      <c r="AK221" t="str">
        <f t="shared" si="91"/>
        <v>1900-8-0</v>
      </c>
      <c r="AL221" t="str">
        <f t="shared" si="92"/>
        <v>1900-8-0</v>
      </c>
      <c r="AM221" t="str">
        <f t="shared" si="93"/>
        <v>1900-8-0</v>
      </c>
      <c r="AN221" t="str">
        <f t="shared" si="94"/>
        <v>1900-8-0</v>
      </c>
    </row>
    <row r="222" spans="1:40" x14ac:dyDescent="0.3">
      <c r="A222" s="2">
        <f t="shared" si="95"/>
        <v>220</v>
      </c>
      <c r="B222">
        <f t="shared" si="96"/>
        <v>2</v>
      </c>
      <c r="C222" s="2">
        <f t="shared" si="75"/>
        <v>1</v>
      </c>
      <c r="D222" s="2">
        <f t="shared" si="76"/>
        <v>1</v>
      </c>
      <c r="E222" s="6" t="b">
        <f t="shared" si="77"/>
        <v>1</v>
      </c>
      <c r="F222" s="6">
        <f>IF(OR(B222=6,B222=7),0,IF(NOT(E222),0,IF(A222&lt;=$A$1,HLOOKUP(B222,Ouderschapsverlof!$S$28:$W$30,3,FALSE),0)))</f>
        <v>0</v>
      </c>
      <c r="G222" s="6">
        <f>IF(OR(B222=6,B222=7),0,IF(NOT(E222),IF(A222&lt;=$A$1,HLOOKUP(B222,Ouderschapsverlof!$S$28:$W$30,3,FALSE),0),0))</f>
        <v>0</v>
      </c>
      <c r="H222" s="7">
        <f t="shared" si="78"/>
        <v>0</v>
      </c>
      <c r="L222" s="2">
        <f t="shared" si="97"/>
        <v>220</v>
      </c>
      <c r="M222">
        <f t="shared" si="79"/>
        <v>2</v>
      </c>
      <c r="N222" s="2">
        <f t="shared" si="80"/>
        <v>1</v>
      </c>
      <c r="O222" s="2">
        <f t="shared" si="81"/>
        <v>1</v>
      </c>
      <c r="P222" s="6" t="b">
        <f t="shared" si="82"/>
        <v>1</v>
      </c>
      <c r="Q222" s="6">
        <f>IF(OR(M222=6,M222=7),0,IF(NOT(P222),0,IF(L222&lt;=$L$1,HLOOKUP(M222,Ouderschapsverlof!$S$40:$W$42,3,FALSE),0)))</f>
        <v>0</v>
      </c>
      <c r="R222" s="6">
        <f>IF(OR(M222=6,M222=7),0,IF(NOT(P222),IF(L222&lt;=$L$1,HLOOKUP(M222,Ouderschapsverlof!$S$40:$W$42,3,FALSE),0),0))</f>
        <v>0</v>
      </c>
      <c r="T222" s="2">
        <f t="shared" si="98"/>
        <v>220</v>
      </c>
      <c r="U222">
        <f t="shared" si="83"/>
        <v>2</v>
      </c>
      <c r="V222" s="2">
        <f t="shared" si="84"/>
        <v>1</v>
      </c>
      <c r="W222" s="2">
        <f t="shared" si="85"/>
        <v>1</v>
      </c>
      <c r="X222" s="6" t="b">
        <f t="shared" si="86"/>
        <v>1</v>
      </c>
      <c r="Y222" s="6">
        <f>IF(OR(U222=6,U222=7),0,IF(NOT(X222),0,IF(T222&lt;=$T$1,HLOOKUP(U222,Ouderschapsverlof!$S$55:$W$57,3,FALSE),0)))</f>
        <v>0</v>
      </c>
      <c r="Z222" s="6">
        <f>IF(OR(U222=6,U222=7),0,IF(NOT(X222),IF(T222&lt;=$T$1,HLOOKUP(U222,Ouderschapsverlof!$S$55:$W$57,3,FALSE),0),0))</f>
        <v>0</v>
      </c>
      <c r="AB222" s="2">
        <f t="shared" si="99"/>
        <v>220</v>
      </c>
      <c r="AC222">
        <f t="shared" si="87"/>
        <v>2</v>
      </c>
      <c r="AD222" s="2">
        <f t="shared" si="88"/>
        <v>1</v>
      </c>
      <c r="AE222" s="2">
        <f t="shared" si="89"/>
        <v>1</v>
      </c>
      <c r="AF222" s="6" t="b">
        <f t="shared" si="90"/>
        <v>1</v>
      </c>
      <c r="AG222" s="6">
        <f>IF(OR(AC222=6,AC222=7),0,IF(NOT(AF222),0,IF(AB222&lt;=$AB$1,HLOOKUP(AC222,Ouderschapsverlof!$S$67:$W$69,3,FALSE),0)))</f>
        <v>0</v>
      </c>
      <c r="AH222" s="6">
        <f>IF(OR(AC222=6,AC222=7),0,IF(NOT(AF222),IF(AB222&lt;=$AB$1,HLOOKUP(AC222,Ouderschapsverlof!$S$67:$W$69,3,FALSE),0),0))</f>
        <v>0</v>
      </c>
      <c r="AK222" t="str">
        <f t="shared" si="91"/>
        <v>1900-8-0</v>
      </c>
      <c r="AL222" t="str">
        <f t="shared" si="92"/>
        <v>1900-8-0</v>
      </c>
      <c r="AM222" t="str">
        <f t="shared" si="93"/>
        <v>1900-8-0</v>
      </c>
      <c r="AN222" t="str">
        <f t="shared" si="94"/>
        <v>1900-8-0</v>
      </c>
    </row>
    <row r="223" spans="1:40" x14ac:dyDescent="0.3">
      <c r="A223" s="2">
        <f t="shared" si="95"/>
        <v>221</v>
      </c>
      <c r="B223">
        <f t="shared" si="96"/>
        <v>3</v>
      </c>
      <c r="C223" s="2">
        <f t="shared" si="75"/>
        <v>1</v>
      </c>
      <c r="D223" s="2">
        <f t="shared" si="76"/>
        <v>1</v>
      </c>
      <c r="E223" s="6" t="b">
        <f t="shared" si="77"/>
        <v>1</v>
      </c>
      <c r="F223" s="6">
        <f>IF(OR(B223=6,B223=7),0,IF(NOT(E223),0,IF(A223&lt;=$A$1,HLOOKUP(B223,Ouderschapsverlof!$S$28:$W$30,3,FALSE),0)))</f>
        <v>0</v>
      </c>
      <c r="G223" s="6">
        <f>IF(OR(B223=6,B223=7),0,IF(NOT(E223),IF(A223&lt;=$A$1,HLOOKUP(B223,Ouderschapsverlof!$S$28:$W$30,3,FALSE),0),0))</f>
        <v>0</v>
      </c>
      <c r="H223" s="7">
        <f t="shared" si="78"/>
        <v>0</v>
      </c>
      <c r="L223" s="2">
        <f t="shared" si="97"/>
        <v>221</v>
      </c>
      <c r="M223">
        <f t="shared" si="79"/>
        <v>3</v>
      </c>
      <c r="N223" s="2">
        <f t="shared" si="80"/>
        <v>1</v>
      </c>
      <c r="O223" s="2">
        <f t="shared" si="81"/>
        <v>1</v>
      </c>
      <c r="P223" s="6" t="b">
        <f t="shared" si="82"/>
        <v>1</v>
      </c>
      <c r="Q223" s="6">
        <f>IF(OR(M223=6,M223=7),0,IF(NOT(P223),0,IF(L223&lt;=$L$1,HLOOKUP(M223,Ouderschapsverlof!$S$40:$W$42,3,FALSE),0)))</f>
        <v>0</v>
      </c>
      <c r="R223" s="6">
        <f>IF(OR(M223=6,M223=7),0,IF(NOT(P223),IF(L223&lt;=$L$1,HLOOKUP(M223,Ouderschapsverlof!$S$40:$W$42,3,FALSE),0),0))</f>
        <v>0</v>
      </c>
      <c r="T223" s="2">
        <f t="shared" si="98"/>
        <v>221</v>
      </c>
      <c r="U223">
        <f t="shared" si="83"/>
        <v>3</v>
      </c>
      <c r="V223" s="2">
        <f t="shared" si="84"/>
        <v>1</v>
      </c>
      <c r="W223" s="2">
        <f t="shared" si="85"/>
        <v>1</v>
      </c>
      <c r="X223" s="6" t="b">
        <f t="shared" si="86"/>
        <v>1</v>
      </c>
      <c r="Y223" s="6">
        <f>IF(OR(U223=6,U223=7),0,IF(NOT(X223),0,IF(T223&lt;=$T$1,HLOOKUP(U223,Ouderschapsverlof!$S$55:$W$57,3,FALSE),0)))</f>
        <v>0</v>
      </c>
      <c r="Z223" s="6">
        <f>IF(OR(U223=6,U223=7),0,IF(NOT(X223),IF(T223&lt;=$T$1,HLOOKUP(U223,Ouderschapsverlof!$S$55:$W$57,3,FALSE),0),0))</f>
        <v>0</v>
      </c>
      <c r="AB223" s="2">
        <f t="shared" si="99"/>
        <v>221</v>
      </c>
      <c r="AC223">
        <f t="shared" si="87"/>
        <v>3</v>
      </c>
      <c r="AD223" s="2">
        <f t="shared" si="88"/>
        <v>1</v>
      </c>
      <c r="AE223" s="2">
        <f t="shared" si="89"/>
        <v>1</v>
      </c>
      <c r="AF223" s="6" t="b">
        <f t="shared" si="90"/>
        <v>1</v>
      </c>
      <c r="AG223" s="6">
        <f>IF(OR(AC223=6,AC223=7),0,IF(NOT(AF223),0,IF(AB223&lt;=$AB$1,HLOOKUP(AC223,Ouderschapsverlof!$S$67:$W$69,3,FALSE),0)))</f>
        <v>0</v>
      </c>
      <c r="AH223" s="6">
        <f>IF(OR(AC223=6,AC223=7),0,IF(NOT(AF223),IF(AB223&lt;=$AB$1,HLOOKUP(AC223,Ouderschapsverlof!$S$67:$W$69,3,FALSE),0),0))</f>
        <v>0</v>
      </c>
      <c r="AK223" t="str">
        <f t="shared" si="91"/>
        <v>1900-8-0</v>
      </c>
      <c r="AL223" t="str">
        <f t="shared" si="92"/>
        <v>1900-8-0</v>
      </c>
      <c r="AM223" t="str">
        <f t="shared" si="93"/>
        <v>1900-8-0</v>
      </c>
      <c r="AN223" t="str">
        <f t="shared" si="94"/>
        <v>1900-8-0</v>
      </c>
    </row>
    <row r="224" spans="1:40" x14ac:dyDescent="0.3">
      <c r="A224" s="2">
        <f t="shared" si="95"/>
        <v>222</v>
      </c>
      <c r="B224">
        <f t="shared" si="96"/>
        <v>4</v>
      </c>
      <c r="C224" s="2">
        <f t="shared" si="75"/>
        <v>1</v>
      </c>
      <c r="D224" s="2">
        <f t="shared" si="76"/>
        <v>1</v>
      </c>
      <c r="E224" s="6" t="b">
        <f t="shared" si="77"/>
        <v>1</v>
      </c>
      <c r="F224" s="6">
        <f>IF(OR(B224=6,B224=7),0,IF(NOT(E224),0,IF(A224&lt;=$A$1,HLOOKUP(B224,Ouderschapsverlof!$S$28:$W$30,3,FALSE),0)))</f>
        <v>0</v>
      </c>
      <c r="G224" s="6">
        <f>IF(OR(B224=6,B224=7),0,IF(NOT(E224),IF(A224&lt;=$A$1,HLOOKUP(B224,Ouderschapsverlof!$S$28:$W$30,3,FALSE),0),0))</f>
        <v>0</v>
      </c>
      <c r="H224" s="7">
        <f t="shared" si="78"/>
        <v>0</v>
      </c>
      <c r="L224" s="2">
        <f t="shared" si="97"/>
        <v>222</v>
      </c>
      <c r="M224">
        <f t="shared" si="79"/>
        <v>4</v>
      </c>
      <c r="N224" s="2">
        <f t="shared" si="80"/>
        <v>1</v>
      </c>
      <c r="O224" s="2">
        <f t="shared" si="81"/>
        <v>1</v>
      </c>
      <c r="P224" s="6" t="b">
        <f t="shared" si="82"/>
        <v>1</v>
      </c>
      <c r="Q224" s="6">
        <f>IF(OR(M224=6,M224=7),0,IF(NOT(P224),0,IF(L224&lt;=$L$1,HLOOKUP(M224,Ouderschapsverlof!$S$40:$W$42,3,FALSE),0)))</f>
        <v>0</v>
      </c>
      <c r="R224" s="6">
        <f>IF(OR(M224=6,M224=7),0,IF(NOT(P224),IF(L224&lt;=$L$1,HLOOKUP(M224,Ouderschapsverlof!$S$40:$W$42,3,FALSE),0),0))</f>
        <v>0</v>
      </c>
      <c r="T224" s="2">
        <f t="shared" si="98"/>
        <v>222</v>
      </c>
      <c r="U224">
        <f t="shared" si="83"/>
        <v>4</v>
      </c>
      <c r="V224" s="2">
        <f t="shared" si="84"/>
        <v>1</v>
      </c>
      <c r="W224" s="2">
        <f t="shared" si="85"/>
        <v>1</v>
      </c>
      <c r="X224" s="6" t="b">
        <f t="shared" si="86"/>
        <v>1</v>
      </c>
      <c r="Y224" s="6">
        <f>IF(OR(U224=6,U224=7),0,IF(NOT(X224),0,IF(T224&lt;=$T$1,HLOOKUP(U224,Ouderschapsverlof!$S$55:$W$57,3,FALSE),0)))</f>
        <v>0</v>
      </c>
      <c r="Z224" s="6">
        <f>IF(OR(U224=6,U224=7),0,IF(NOT(X224),IF(T224&lt;=$T$1,HLOOKUP(U224,Ouderschapsverlof!$S$55:$W$57,3,FALSE),0),0))</f>
        <v>0</v>
      </c>
      <c r="AB224" s="2">
        <f t="shared" si="99"/>
        <v>222</v>
      </c>
      <c r="AC224">
        <f t="shared" si="87"/>
        <v>4</v>
      </c>
      <c r="AD224" s="2">
        <f t="shared" si="88"/>
        <v>1</v>
      </c>
      <c r="AE224" s="2">
        <f t="shared" si="89"/>
        <v>1</v>
      </c>
      <c r="AF224" s="6" t="b">
        <f t="shared" si="90"/>
        <v>1</v>
      </c>
      <c r="AG224" s="6">
        <f>IF(OR(AC224=6,AC224=7),0,IF(NOT(AF224),0,IF(AB224&lt;=$AB$1,HLOOKUP(AC224,Ouderschapsverlof!$S$67:$W$69,3,FALSE),0)))</f>
        <v>0</v>
      </c>
      <c r="AH224" s="6">
        <f>IF(OR(AC224=6,AC224=7),0,IF(NOT(AF224),IF(AB224&lt;=$AB$1,HLOOKUP(AC224,Ouderschapsverlof!$S$67:$W$69,3,FALSE),0),0))</f>
        <v>0</v>
      </c>
      <c r="AK224" t="str">
        <f t="shared" si="91"/>
        <v>1900-8-0</v>
      </c>
      <c r="AL224" t="str">
        <f t="shared" si="92"/>
        <v>1900-8-0</v>
      </c>
      <c r="AM224" t="str">
        <f t="shared" si="93"/>
        <v>1900-8-0</v>
      </c>
      <c r="AN224" t="str">
        <f t="shared" si="94"/>
        <v>1900-8-0</v>
      </c>
    </row>
    <row r="225" spans="1:40" x14ac:dyDescent="0.3">
      <c r="A225" s="2">
        <f t="shared" si="95"/>
        <v>223</v>
      </c>
      <c r="B225">
        <f t="shared" si="96"/>
        <v>5</v>
      </c>
      <c r="C225" s="2">
        <f t="shared" si="75"/>
        <v>1</v>
      </c>
      <c r="D225" s="2">
        <f t="shared" si="76"/>
        <v>1</v>
      </c>
      <c r="E225" s="6" t="b">
        <f t="shared" si="77"/>
        <v>1</v>
      </c>
      <c r="F225" s="6">
        <f>IF(OR(B225=6,B225=7),0,IF(NOT(E225),0,IF(A225&lt;=$A$1,HLOOKUP(B225,Ouderschapsverlof!$S$28:$W$30,3,FALSE),0)))</f>
        <v>0</v>
      </c>
      <c r="G225" s="6">
        <f>IF(OR(B225=6,B225=7),0,IF(NOT(E225),IF(A225&lt;=$A$1,HLOOKUP(B225,Ouderschapsverlof!$S$28:$W$30,3,FALSE),0),0))</f>
        <v>0</v>
      </c>
      <c r="H225" s="7">
        <f t="shared" si="78"/>
        <v>0</v>
      </c>
      <c r="L225" s="2">
        <f t="shared" si="97"/>
        <v>223</v>
      </c>
      <c r="M225">
        <f t="shared" si="79"/>
        <v>5</v>
      </c>
      <c r="N225" s="2">
        <f t="shared" si="80"/>
        <v>1</v>
      </c>
      <c r="O225" s="2">
        <f t="shared" si="81"/>
        <v>1</v>
      </c>
      <c r="P225" s="6" t="b">
        <f t="shared" si="82"/>
        <v>1</v>
      </c>
      <c r="Q225" s="6">
        <f>IF(OR(M225=6,M225=7),0,IF(NOT(P225),0,IF(L225&lt;=$L$1,HLOOKUP(M225,Ouderschapsverlof!$S$40:$W$42,3,FALSE),0)))</f>
        <v>0</v>
      </c>
      <c r="R225" s="6">
        <f>IF(OR(M225=6,M225=7),0,IF(NOT(P225),IF(L225&lt;=$L$1,HLOOKUP(M225,Ouderschapsverlof!$S$40:$W$42,3,FALSE),0),0))</f>
        <v>0</v>
      </c>
      <c r="T225" s="2">
        <f t="shared" si="98"/>
        <v>223</v>
      </c>
      <c r="U225">
        <f t="shared" si="83"/>
        <v>5</v>
      </c>
      <c r="V225" s="2">
        <f t="shared" si="84"/>
        <v>1</v>
      </c>
      <c r="W225" s="2">
        <f t="shared" si="85"/>
        <v>1</v>
      </c>
      <c r="X225" s="6" t="b">
        <f t="shared" si="86"/>
        <v>1</v>
      </c>
      <c r="Y225" s="6">
        <f>IF(OR(U225=6,U225=7),0,IF(NOT(X225),0,IF(T225&lt;=$T$1,HLOOKUP(U225,Ouderschapsverlof!$S$55:$W$57,3,FALSE),0)))</f>
        <v>0</v>
      </c>
      <c r="Z225" s="6">
        <f>IF(OR(U225=6,U225=7),0,IF(NOT(X225),IF(T225&lt;=$T$1,HLOOKUP(U225,Ouderschapsverlof!$S$55:$W$57,3,FALSE),0),0))</f>
        <v>0</v>
      </c>
      <c r="AB225" s="2">
        <f t="shared" si="99"/>
        <v>223</v>
      </c>
      <c r="AC225">
        <f t="shared" si="87"/>
        <v>5</v>
      </c>
      <c r="AD225" s="2">
        <f t="shared" si="88"/>
        <v>1</v>
      </c>
      <c r="AE225" s="2">
        <f t="shared" si="89"/>
        <v>1</v>
      </c>
      <c r="AF225" s="6" t="b">
        <f t="shared" si="90"/>
        <v>1</v>
      </c>
      <c r="AG225" s="6">
        <f>IF(OR(AC225=6,AC225=7),0,IF(NOT(AF225),0,IF(AB225&lt;=$AB$1,HLOOKUP(AC225,Ouderschapsverlof!$S$67:$W$69,3,FALSE),0)))</f>
        <v>0</v>
      </c>
      <c r="AH225" s="6">
        <f>IF(OR(AC225=6,AC225=7),0,IF(NOT(AF225),IF(AB225&lt;=$AB$1,HLOOKUP(AC225,Ouderschapsverlof!$S$67:$W$69,3,FALSE),0),0))</f>
        <v>0</v>
      </c>
      <c r="AK225" t="str">
        <f t="shared" si="91"/>
        <v>1900-8-0</v>
      </c>
      <c r="AL225" t="str">
        <f t="shared" si="92"/>
        <v>1900-8-0</v>
      </c>
      <c r="AM225" t="str">
        <f t="shared" si="93"/>
        <v>1900-8-0</v>
      </c>
      <c r="AN225" t="str">
        <f t="shared" si="94"/>
        <v>1900-8-0</v>
      </c>
    </row>
    <row r="226" spans="1:40" x14ac:dyDescent="0.3">
      <c r="A226" s="2">
        <f t="shared" si="95"/>
        <v>224</v>
      </c>
      <c r="B226">
        <f t="shared" si="96"/>
        <v>6</v>
      </c>
      <c r="C226" s="2">
        <f t="shared" si="75"/>
        <v>1</v>
      </c>
      <c r="D226" s="2">
        <f t="shared" si="76"/>
        <v>1</v>
      </c>
      <c r="E226" s="6" t="b">
        <f t="shared" si="77"/>
        <v>1</v>
      </c>
      <c r="F226" s="6">
        <f>IF(OR(B226=6,B226=7),0,IF(NOT(E226),0,IF(A226&lt;=$A$1,HLOOKUP(B226,Ouderschapsverlof!$S$28:$W$30,3,FALSE),0)))</f>
        <v>0</v>
      </c>
      <c r="G226" s="6">
        <f>IF(OR(B226=6,B226=7),0,IF(NOT(E226),IF(A226&lt;=$A$1,HLOOKUP(B226,Ouderschapsverlof!$S$28:$W$30,3,FALSE),0),0))</f>
        <v>0</v>
      </c>
      <c r="H226" s="7">
        <f t="shared" si="78"/>
        <v>0</v>
      </c>
      <c r="L226" s="2">
        <f t="shared" si="97"/>
        <v>224</v>
      </c>
      <c r="M226">
        <f t="shared" si="79"/>
        <v>6</v>
      </c>
      <c r="N226" s="2">
        <f t="shared" si="80"/>
        <v>1</v>
      </c>
      <c r="O226" s="2">
        <f t="shared" si="81"/>
        <v>1</v>
      </c>
      <c r="P226" s="6" t="b">
        <f t="shared" si="82"/>
        <v>1</v>
      </c>
      <c r="Q226" s="6">
        <f>IF(OR(M226=6,M226=7),0,IF(NOT(P226),0,IF(L226&lt;=$L$1,HLOOKUP(M226,Ouderschapsverlof!$S$40:$W$42,3,FALSE),0)))</f>
        <v>0</v>
      </c>
      <c r="R226" s="6">
        <f>IF(OR(M226=6,M226=7),0,IF(NOT(P226),IF(L226&lt;=$L$1,HLOOKUP(M226,Ouderschapsverlof!$S$40:$W$42,3,FALSE),0),0))</f>
        <v>0</v>
      </c>
      <c r="T226" s="2">
        <f t="shared" si="98"/>
        <v>224</v>
      </c>
      <c r="U226">
        <f t="shared" si="83"/>
        <v>6</v>
      </c>
      <c r="V226" s="2">
        <f t="shared" si="84"/>
        <v>1</v>
      </c>
      <c r="W226" s="2">
        <f t="shared" si="85"/>
        <v>1</v>
      </c>
      <c r="X226" s="6" t="b">
        <f t="shared" si="86"/>
        <v>1</v>
      </c>
      <c r="Y226" s="6">
        <f>IF(OR(U226=6,U226=7),0,IF(NOT(X226),0,IF(T226&lt;=$T$1,HLOOKUP(U226,Ouderschapsverlof!$S$55:$W$57,3,FALSE),0)))</f>
        <v>0</v>
      </c>
      <c r="Z226" s="6">
        <f>IF(OR(U226=6,U226=7),0,IF(NOT(X226),IF(T226&lt;=$T$1,HLOOKUP(U226,Ouderschapsverlof!$S$55:$W$57,3,FALSE),0),0))</f>
        <v>0</v>
      </c>
      <c r="AB226" s="2">
        <f t="shared" si="99"/>
        <v>224</v>
      </c>
      <c r="AC226">
        <f t="shared" si="87"/>
        <v>6</v>
      </c>
      <c r="AD226" s="2">
        <f t="shared" si="88"/>
        <v>1</v>
      </c>
      <c r="AE226" s="2">
        <f t="shared" si="89"/>
        <v>1</v>
      </c>
      <c r="AF226" s="6" t="b">
        <f t="shared" si="90"/>
        <v>1</v>
      </c>
      <c r="AG226" s="6">
        <f>IF(OR(AC226=6,AC226=7),0,IF(NOT(AF226),0,IF(AB226&lt;=$AB$1,HLOOKUP(AC226,Ouderschapsverlof!$S$67:$W$69,3,FALSE),0)))</f>
        <v>0</v>
      </c>
      <c r="AH226" s="6">
        <f>IF(OR(AC226=6,AC226=7),0,IF(NOT(AF226),IF(AB226&lt;=$AB$1,HLOOKUP(AC226,Ouderschapsverlof!$S$67:$W$69,3,FALSE),0),0))</f>
        <v>0</v>
      </c>
      <c r="AK226" t="str">
        <f t="shared" si="91"/>
        <v>1900-8-0</v>
      </c>
      <c r="AL226" t="str">
        <f t="shared" si="92"/>
        <v>1900-8-0</v>
      </c>
      <c r="AM226" t="str">
        <f t="shared" si="93"/>
        <v>1900-8-0</v>
      </c>
      <c r="AN226" t="str">
        <f t="shared" si="94"/>
        <v>1900-8-0</v>
      </c>
    </row>
    <row r="227" spans="1:40" x14ac:dyDescent="0.3">
      <c r="A227" s="2">
        <f t="shared" si="95"/>
        <v>225</v>
      </c>
      <c r="B227">
        <f t="shared" si="96"/>
        <v>7</v>
      </c>
      <c r="C227" s="2">
        <f t="shared" si="75"/>
        <v>1</v>
      </c>
      <c r="D227" s="2">
        <f t="shared" si="76"/>
        <v>1</v>
      </c>
      <c r="E227" s="6" t="b">
        <f t="shared" si="77"/>
        <v>1</v>
      </c>
      <c r="F227" s="6">
        <f>IF(OR(B227=6,B227=7),0,IF(NOT(E227),0,IF(A227&lt;=$A$1,HLOOKUP(B227,Ouderschapsverlof!$S$28:$W$30,3,FALSE),0)))</f>
        <v>0</v>
      </c>
      <c r="G227" s="6">
        <f>IF(OR(B227=6,B227=7),0,IF(NOT(E227),IF(A227&lt;=$A$1,HLOOKUP(B227,Ouderschapsverlof!$S$28:$W$30,3,FALSE),0),0))</f>
        <v>0</v>
      </c>
      <c r="H227" s="7">
        <f t="shared" si="78"/>
        <v>0</v>
      </c>
      <c r="L227" s="2">
        <f t="shared" si="97"/>
        <v>225</v>
      </c>
      <c r="M227">
        <f t="shared" si="79"/>
        <v>7</v>
      </c>
      <c r="N227" s="2">
        <f t="shared" si="80"/>
        <v>1</v>
      </c>
      <c r="O227" s="2">
        <f t="shared" si="81"/>
        <v>1</v>
      </c>
      <c r="P227" s="6" t="b">
        <f t="shared" si="82"/>
        <v>1</v>
      </c>
      <c r="Q227" s="6">
        <f>IF(OR(M227=6,M227=7),0,IF(NOT(P227),0,IF(L227&lt;=$L$1,HLOOKUP(M227,Ouderschapsverlof!$S$40:$W$42,3,FALSE),0)))</f>
        <v>0</v>
      </c>
      <c r="R227" s="6">
        <f>IF(OR(M227=6,M227=7),0,IF(NOT(P227),IF(L227&lt;=$L$1,HLOOKUP(M227,Ouderschapsverlof!$S$40:$W$42,3,FALSE),0),0))</f>
        <v>0</v>
      </c>
      <c r="T227" s="2">
        <f t="shared" si="98"/>
        <v>225</v>
      </c>
      <c r="U227">
        <f t="shared" si="83"/>
        <v>7</v>
      </c>
      <c r="V227" s="2">
        <f t="shared" si="84"/>
        <v>1</v>
      </c>
      <c r="W227" s="2">
        <f t="shared" si="85"/>
        <v>1</v>
      </c>
      <c r="X227" s="6" t="b">
        <f t="shared" si="86"/>
        <v>1</v>
      </c>
      <c r="Y227" s="6">
        <f>IF(OR(U227=6,U227=7),0,IF(NOT(X227),0,IF(T227&lt;=$T$1,HLOOKUP(U227,Ouderschapsverlof!$S$55:$W$57,3,FALSE),0)))</f>
        <v>0</v>
      </c>
      <c r="Z227" s="6">
        <f>IF(OR(U227=6,U227=7),0,IF(NOT(X227),IF(T227&lt;=$T$1,HLOOKUP(U227,Ouderschapsverlof!$S$55:$W$57,3,FALSE),0),0))</f>
        <v>0</v>
      </c>
      <c r="AB227" s="2">
        <f t="shared" si="99"/>
        <v>225</v>
      </c>
      <c r="AC227">
        <f t="shared" si="87"/>
        <v>7</v>
      </c>
      <c r="AD227" s="2">
        <f t="shared" si="88"/>
        <v>1</v>
      </c>
      <c r="AE227" s="2">
        <f t="shared" si="89"/>
        <v>1</v>
      </c>
      <c r="AF227" s="6" t="b">
        <f t="shared" si="90"/>
        <v>1</v>
      </c>
      <c r="AG227" s="6">
        <f>IF(OR(AC227=6,AC227=7),0,IF(NOT(AF227),0,IF(AB227&lt;=$AB$1,HLOOKUP(AC227,Ouderschapsverlof!$S$67:$W$69,3,FALSE),0)))</f>
        <v>0</v>
      </c>
      <c r="AH227" s="6">
        <f>IF(OR(AC227=6,AC227=7),0,IF(NOT(AF227),IF(AB227&lt;=$AB$1,HLOOKUP(AC227,Ouderschapsverlof!$S$67:$W$69,3,FALSE),0),0))</f>
        <v>0</v>
      </c>
      <c r="AK227" t="str">
        <f t="shared" si="91"/>
        <v>1900-8-0</v>
      </c>
      <c r="AL227" t="str">
        <f t="shared" si="92"/>
        <v>1900-8-0</v>
      </c>
      <c r="AM227" t="str">
        <f t="shared" si="93"/>
        <v>1900-8-0</v>
      </c>
      <c r="AN227" t="str">
        <f t="shared" si="94"/>
        <v>1900-8-0</v>
      </c>
    </row>
    <row r="228" spans="1:40" x14ac:dyDescent="0.3">
      <c r="A228" s="2">
        <f t="shared" si="95"/>
        <v>226</v>
      </c>
      <c r="B228">
        <f t="shared" si="96"/>
        <v>1</v>
      </c>
      <c r="C228" s="2">
        <f t="shared" si="75"/>
        <v>1</v>
      </c>
      <c r="D228" s="2">
        <f t="shared" si="76"/>
        <v>1</v>
      </c>
      <c r="E228" s="6" t="b">
        <f t="shared" si="77"/>
        <v>1</v>
      </c>
      <c r="F228" s="6">
        <f>IF(OR(B228=6,B228=7),0,IF(NOT(E228),0,IF(A228&lt;=$A$1,HLOOKUP(B228,Ouderschapsverlof!$S$28:$W$30,3,FALSE),0)))</f>
        <v>0</v>
      </c>
      <c r="G228" s="6">
        <f>IF(OR(B228=6,B228=7),0,IF(NOT(E228),IF(A228&lt;=$A$1,HLOOKUP(B228,Ouderschapsverlof!$S$28:$W$30,3,FALSE),0),0))</f>
        <v>0</v>
      </c>
      <c r="H228" s="7">
        <f t="shared" si="78"/>
        <v>0</v>
      </c>
      <c r="L228" s="2">
        <f t="shared" si="97"/>
        <v>226</v>
      </c>
      <c r="M228">
        <f t="shared" si="79"/>
        <v>1</v>
      </c>
      <c r="N228" s="2">
        <f t="shared" si="80"/>
        <v>1</v>
      </c>
      <c r="O228" s="2">
        <f t="shared" si="81"/>
        <v>1</v>
      </c>
      <c r="P228" s="6" t="b">
        <f t="shared" si="82"/>
        <v>1</v>
      </c>
      <c r="Q228" s="6">
        <f>IF(OR(M228=6,M228=7),0,IF(NOT(P228),0,IF(L228&lt;=$L$1,HLOOKUP(M228,Ouderschapsverlof!$S$40:$W$42,3,FALSE),0)))</f>
        <v>0</v>
      </c>
      <c r="R228" s="6">
        <f>IF(OR(M228=6,M228=7),0,IF(NOT(P228),IF(L228&lt;=$L$1,HLOOKUP(M228,Ouderschapsverlof!$S$40:$W$42,3,FALSE),0),0))</f>
        <v>0</v>
      </c>
      <c r="T228" s="2">
        <f t="shared" si="98"/>
        <v>226</v>
      </c>
      <c r="U228">
        <f t="shared" si="83"/>
        <v>1</v>
      </c>
      <c r="V228" s="2">
        <f t="shared" si="84"/>
        <v>1</v>
      </c>
      <c r="W228" s="2">
        <f t="shared" si="85"/>
        <v>1</v>
      </c>
      <c r="X228" s="6" t="b">
        <f t="shared" si="86"/>
        <v>1</v>
      </c>
      <c r="Y228" s="6">
        <f>IF(OR(U228=6,U228=7),0,IF(NOT(X228),0,IF(T228&lt;=$T$1,HLOOKUP(U228,Ouderschapsverlof!$S$55:$W$57,3,FALSE),0)))</f>
        <v>0</v>
      </c>
      <c r="Z228" s="6">
        <f>IF(OR(U228=6,U228=7),0,IF(NOT(X228),IF(T228&lt;=$T$1,HLOOKUP(U228,Ouderschapsverlof!$S$55:$W$57,3,FALSE),0),0))</f>
        <v>0</v>
      </c>
      <c r="AB228" s="2">
        <f t="shared" si="99"/>
        <v>226</v>
      </c>
      <c r="AC228">
        <f t="shared" si="87"/>
        <v>1</v>
      </c>
      <c r="AD228" s="2">
        <f t="shared" si="88"/>
        <v>1</v>
      </c>
      <c r="AE228" s="2">
        <f t="shared" si="89"/>
        <v>1</v>
      </c>
      <c r="AF228" s="6" t="b">
        <f t="shared" si="90"/>
        <v>1</v>
      </c>
      <c r="AG228" s="6">
        <f>IF(OR(AC228=6,AC228=7),0,IF(NOT(AF228),0,IF(AB228&lt;=$AB$1,HLOOKUP(AC228,Ouderschapsverlof!$S$67:$W$69,3,FALSE),0)))</f>
        <v>0</v>
      </c>
      <c r="AH228" s="6">
        <f>IF(OR(AC228=6,AC228=7),0,IF(NOT(AF228),IF(AB228&lt;=$AB$1,HLOOKUP(AC228,Ouderschapsverlof!$S$67:$W$69,3,FALSE),0),0))</f>
        <v>0</v>
      </c>
      <c r="AK228" t="str">
        <f t="shared" si="91"/>
        <v>1900-8-0</v>
      </c>
      <c r="AL228" t="str">
        <f t="shared" si="92"/>
        <v>1900-8-0</v>
      </c>
      <c r="AM228" t="str">
        <f t="shared" si="93"/>
        <v>1900-8-0</v>
      </c>
      <c r="AN228" t="str">
        <f t="shared" si="94"/>
        <v>1900-8-0</v>
      </c>
    </row>
    <row r="229" spans="1:40" x14ac:dyDescent="0.3">
      <c r="A229" s="2">
        <f t="shared" si="95"/>
        <v>227</v>
      </c>
      <c r="B229">
        <f t="shared" si="96"/>
        <v>2</v>
      </c>
      <c r="C229" s="2">
        <f t="shared" si="75"/>
        <v>1</v>
      </c>
      <c r="D229" s="2">
        <f t="shared" si="76"/>
        <v>1</v>
      </c>
      <c r="E229" s="6" t="b">
        <f t="shared" si="77"/>
        <v>1</v>
      </c>
      <c r="F229" s="6">
        <f>IF(OR(B229=6,B229=7),0,IF(NOT(E229),0,IF(A229&lt;=$A$1,HLOOKUP(B229,Ouderschapsverlof!$S$28:$W$30,3,FALSE),0)))</f>
        <v>0</v>
      </c>
      <c r="G229" s="6">
        <f>IF(OR(B229=6,B229=7),0,IF(NOT(E229),IF(A229&lt;=$A$1,HLOOKUP(B229,Ouderschapsverlof!$S$28:$W$30,3,FALSE),0),0))</f>
        <v>0</v>
      </c>
      <c r="H229" s="7">
        <f t="shared" si="78"/>
        <v>0</v>
      </c>
      <c r="L229" s="2">
        <f t="shared" si="97"/>
        <v>227</v>
      </c>
      <c r="M229">
        <f t="shared" si="79"/>
        <v>2</v>
      </c>
      <c r="N229" s="2">
        <f t="shared" si="80"/>
        <v>1</v>
      </c>
      <c r="O229" s="2">
        <f t="shared" si="81"/>
        <v>1</v>
      </c>
      <c r="P229" s="6" t="b">
        <f t="shared" si="82"/>
        <v>1</v>
      </c>
      <c r="Q229" s="6">
        <f>IF(OR(M229=6,M229=7),0,IF(NOT(P229),0,IF(L229&lt;=$L$1,HLOOKUP(M229,Ouderschapsverlof!$S$40:$W$42,3,FALSE),0)))</f>
        <v>0</v>
      </c>
      <c r="R229" s="6">
        <f>IF(OR(M229=6,M229=7),0,IF(NOT(P229),IF(L229&lt;=$L$1,HLOOKUP(M229,Ouderschapsverlof!$S$40:$W$42,3,FALSE),0),0))</f>
        <v>0</v>
      </c>
      <c r="T229" s="2">
        <f t="shared" si="98"/>
        <v>227</v>
      </c>
      <c r="U229">
        <f t="shared" si="83"/>
        <v>2</v>
      </c>
      <c r="V229" s="2">
        <f t="shared" si="84"/>
        <v>1</v>
      </c>
      <c r="W229" s="2">
        <f t="shared" si="85"/>
        <v>1</v>
      </c>
      <c r="X229" s="6" t="b">
        <f t="shared" si="86"/>
        <v>1</v>
      </c>
      <c r="Y229" s="6">
        <f>IF(OR(U229=6,U229=7),0,IF(NOT(X229),0,IF(T229&lt;=$T$1,HLOOKUP(U229,Ouderschapsverlof!$S$55:$W$57,3,FALSE),0)))</f>
        <v>0</v>
      </c>
      <c r="Z229" s="6">
        <f>IF(OR(U229=6,U229=7),0,IF(NOT(X229),IF(T229&lt;=$T$1,HLOOKUP(U229,Ouderschapsverlof!$S$55:$W$57,3,FALSE),0),0))</f>
        <v>0</v>
      </c>
      <c r="AB229" s="2">
        <f t="shared" si="99"/>
        <v>227</v>
      </c>
      <c r="AC229">
        <f t="shared" si="87"/>
        <v>2</v>
      </c>
      <c r="AD229" s="2">
        <f t="shared" si="88"/>
        <v>1</v>
      </c>
      <c r="AE229" s="2">
        <f t="shared" si="89"/>
        <v>1</v>
      </c>
      <c r="AF229" s="6" t="b">
        <f t="shared" si="90"/>
        <v>1</v>
      </c>
      <c r="AG229" s="6">
        <f>IF(OR(AC229=6,AC229=7),0,IF(NOT(AF229),0,IF(AB229&lt;=$AB$1,HLOOKUP(AC229,Ouderschapsverlof!$S$67:$W$69,3,FALSE),0)))</f>
        <v>0</v>
      </c>
      <c r="AH229" s="6">
        <f>IF(OR(AC229=6,AC229=7),0,IF(NOT(AF229),IF(AB229&lt;=$AB$1,HLOOKUP(AC229,Ouderschapsverlof!$S$67:$W$69,3,FALSE),0),0))</f>
        <v>0</v>
      </c>
      <c r="AK229" t="str">
        <f t="shared" si="91"/>
        <v>1900-8-0</v>
      </c>
      <c r="AL229" t="str">
        <f t="shared" si="92"/>
        <v>1900-8-0</v>
      </c>
      <c r="AM229" t="str">
        <f t="shared" si="93"/>
        <v>1900-8-0</v>
      </c>
      <c r="AN229" t="str">
        <f t="shared" si="94"/>
        <v>1900-8-0</v>
      </c>
    </row>
    <row r="230" spans="1:40" x14ac:dyDescent="0.3">
      <c r="A230" s="2">
        <f t="shared" si="95"/>
        <v>228</v>
      </c>
      <c r="B230">
        <f t="shared" si="96"/>
        <v>3</v>
      </c>
      <c r="C230" s="2">
        <f t="shared" si="75"/>
        <v>1</v>
      </c>
      <c r="D230" s="2">
        <f t="shared" si="76"/>
        <v>1</v>
      </c>
      <c r="E230" s="6" t="b">
        <f t="shared" si="77"/>
        <v>1</v>
      </c>
      <c r="F230" s="6">
        <f>IF(OR(B230=6,B230=7),0,IF(NOT(E230),0,IF(A230&lt;=$A$1,HLOOKUP(B230,Ouderschapsverlof!$S$28:$W$30,3,FALSE),0)))</f>
        <v>0</v>
      </c>
      <c r="G230" s="6">
        <f>IF(OR(B230=6,B230=7),0,IF(NOT(E230),IF(A230&lt;=$A$1,HLOOKUP(B230,Ouderschapsverlof!$S$28:$W$30,3,FALSE),0),0))</f>
        <v>0</v>
      </c>
      <c r="H230" s="7">
        <f t="shared" si="78"/>
        <v>0</v>
      </c>
      <c r="L230" s="2">
        <f t="shared" si="97"/>
        <v>228</v>
      </c>
      <c r="M230">
        <f t="shared" si="79"/>
        <v>3</v>
      </c>
      <c r="N230" s="2">
        <f t="shared" si="80"/>
        <v>1</v>
      </c>
      <c r="O230" s="2">
        <f t="shared" si="81"/>
        <v>1</v>
      </c>
      <c r="P230" s="6" t="b">
        <f t="shared" si="82"/>
        <v>1</v>
      </c>
      <c r="Q230" s="6">
        <f>IF(OR(M230=6,M230=7),0,IF(NOT(P230),0,IF(L230&lt;=$L$1,HLOOKUP(M230,Ouderschapsverlof!$S$40:$W$42,3,FALSE),0)))</f>
        <v>0</v>
      </c>
      <c r="R230" s="6">
        <f>IF(OR(M230=6,M230=7),0,IF(NOT(P230),IF(L230&lt;=$L$1,HLOOKUP(M230,Ouderschapsverlof!$S$40:$W$42,3,FALSE),0),0))</f>
        <v>0</v>
      </c>
      <c r="T230" s="2">
        <f t="shared" si="98"/>
        <v>228</v>
      </c>
      <c r="U230">
        <f t="shared" si="83"/>
        <v>3</v>
      </c>
      <c r="V230" s="2">
        <f t="shared" si="84"/>
        <v>1</v>
      </c>
      <c r="W230" s="2">
        <f t="shared" si="85"/>
        <v>1</v>
      </c>
      <c r="X230" s="6" t="b">
        <f t="shared" si="86"/>
        <v>1</v>
      </c>
      <c r="Y230" s="6">
        <f>IF(OR(U230=6,U230=7),0,IF(NOT(X230),0,IF(T230&lt;=$T$1,HLOOKUP(U230,Ouderschapsverlof!$S$55:$W$57,3,FALSE),0)))</f>
        <v>0</v>
      </c>
      <c r="Z230" s="6">
        <f>IF(OR(U230=6,U230=7),0,IF(NOT(X230),IF(T230&lt;=$T$1,HLOOKUP(U230,Ouderschapsverlof!$S$55:$W$57,3,FALSE),0),0))</f>
        <v>0</v>
      </c>
      <c r="AB230" s="2">
        <f t="shared" si="99"/>
        <v>228</v>
      </c>
      <c r="AC230">
        <f t="shared" si="87"/>
        <v>3</v>
      </c>
      <c r="AD230" s="2">
        <f t="shared" si="88"/>
        <v>1</v>
      </c>
      <c r="AE230" s="2">
        <f t="shared" si="89"/>
        <v>1</v>
      </c>
      <c r="AF230" s="6" t="b">
        <f t="shared" si="90"/>
        <v>1</v>
      </c>
      <c r="AG230" s="6">
        <f>IF(OR(AC230=6,AC230=7),0,IF(NOT(AF230),0,IF(AB230&lt;=$AB$1,HLOOKUP(AC230,Ouderschapsverlof!$S$67:$W$69,3,FALSE),0)))</f>
        <v>0</v>
      </c>
      <c r="AH230" s="6">
        <f>IF(OR(AC230=6,AC230=7),0,IF(NOT(AF230),IF(AB230&lt;=$AB$1,HLOOKUP(AC230,Ouderschapsverlof!$S$67:$W$69,3,FALSE),0),0))</f>
        <v>0</v>
      </c>
      <c r="AK230" t="str">
        <f t="shared" si="91"/>
        <v>1900-8-0</v>
      </c>
      <c r="AL230" t="str">
        <f t="shared" si="92"/>
        <v>1900-8-0</v>
      </c>
      <c r="AM230" t="str">
        <f t="shared" si="93"/>
        <v>1900-8-0</v>
      </c>
      <c r="AN230" t="str">
        <f t="shared" si="94"/>
        <v>1900-8-0</v>
      </c>
    </row>
    <row r="231" spans="1:40" x14ac:dyDescent="0.3">
      <c r="A231" s="2">
        <f t="shared" si="95"/>
        <v>229</v>
      </c>
      <c r="B231">
        <f t="shared" si="96"/>
        <v>4</v>
      </c>
      <c r="C231" s="2">
        <f t="shared" si="75"/>
        <v>1</v>
      </c>
      <c r="D231" s="2">
        <f t="shared" si="76"/>
        <v>1</v>
      </c>
      <c r="E231" s="6" t="b">
        <f t="shared" si="77"/>
        <v>1</v>
      </c>
      <c r="F231" s="6">
        <f>IF(OR(B231=6,B231=7),0,IF(NOT(E231),0,IF(A231&lt;=$A$1,HLOOKUP(B231,Ouderschapsverlof!$S$28:$W$30,3,FALSE),0)))</f>
        <v>0</v>
      </c>
      <c r="G231" s="6">
        <f>IF(OR(B231=6,B231=7),0,IF(NOT(E231),IF(A231&lt;=$A$1,HLOOKUP(B231,Ouderschapsverlof!$S$28:$W$30,3,FALSE),0),0))</f>
        <v>0</v>
      </c>
      <c r="H231" s="7">
        <f t="shared" si="78"/>
        <v>0</v>
      </c>
      <c r="L231" s="2">
        <f t="shared" si="97"/>
        <v>229</v>
      </c>
      <c r="M231">
        <f t="shared" si="79"/>
        <v>4</v>
      </c>
      <c r="N231" s="2">
        <f t="shared" si="80"/>
        <v>1</v>
      </c>
      <c r="O231" s="2">
        <f t="shared" si="81"/>
        <v>1</v>
      </c>
      <c r="P231" s="6" t="b">
        <f t="shared" si="82"/>
        <v>1</v>
      </c>
      <c r="Q231" s="6">
        <f>IF(OR(M231=6,M231=7),0,IF(NOT(P231),0,IF(L231&lt;=$L$1,HLOOKUP(M231,Ouderschapsverlof!$S$40:$W$42,3,FALSE),0)))</f>
        <v>0</v>
      </c>
      <c r="R231" s="6">
        <f>IF(OR(M231=6,M231=7),0,IF(NOT(P231),IF(L231&lt;=$L$1,HLOOKUP(M231,Ouderschapsverlof!$S$40:$W$42,3,FALSE),0),0))</f>
        <v>0</v>
      </c>
      <c r="T231" s="2">
        <f t="shared" si="98"/>
        <v>229</v>
      </c>
      <c r="U231">
        <f t="shared" si="83"/>
        <v>4</v>
      </c>
      <c r="V231" s="2">
        <f t="shared" si="84"/>
        <v>1</v>
      </c>
      <c r="W231" s="2">
        <f t="shared" si="85"/>
        <v>1</v>
      </c>
      <c r="X231" s="6" t="b">
        <f t="shared" si="86"/>
        <v>1</v>
      </c>
      <c r="Y231" s="6">
        <f>IF(OR(U231=6,U231=7),0,IF(NOT(X231),0,IF(T231&lt;=$T$1,HLOOKUP(U231,Ouderschapsverlof!$S$55:$W$57,3,FALSE),0)))</f>
        <v>0</v>
      </c>
      <c r="Z231" s="6">
        <f>IF(OR(U231=6,U231=7),0,IF(NOT(X231),IF(T231&lt;=$T$1,HLOOKUP(U231,Ouderschapsverlof!$S$55:$W$57,3,FALSE),0),0))</f>
        <v>0</v>
      </c>
      <c r="AB231" s="2">
        <f t="shared" si="99"/>
        <v>229</v>
      </c>
      <c r="AC231">
        <f t="shared" si="87"/>
        <v>4</v>
      </c>
      <c r="AD231" s="2">
        <f t="shared" si="88"/>
        <v>1</v>
      </c>
      <c r="AE231" s="2">
        <f t="shared" si="89"/>
        <v>1</v>
      </c>
      <c r="AF231" s="6" t="b">
        <f t="shared" si="90"/>
        <v>1</v>
      </c>
      <c r="AG231" s="6">
        <f>IF(OR(AC231=6,AC231=7),0,IF(NOT(AF231),0,IF(AB231&lt;=$AB$1,HLOOKUP(AC231,Ouderschapsverlof!$S$67:$W$69,3,FALSE),0)))</f>
        <v>0</v>
      </c>
      <c r="AH231" s="6">
        <f>IF(OR(AC231=6,AC231=7),0,IF(NOT(AF231),IF(AB231&lt;=$AB$1,HLOOKUP(AC231,Ouderschapsverlof!$S$67:$W$69,3,FALSE),0),0))</f>
        <v>0</v>
      </c>
      <c r="AK231" t="str">
        <f t="shared" si="91"/>
        <v>1900-8-0</v>
      </c>
      <c r="AL231" t="str">
        <f t="shared" si="92"/>
        <v>1900-8-0</v>
      </c>
      <c r="AM231" t="str">
        <f t="shared" si="93"/>
        <v>1900-8-0</v>
      </c>
      <c r="AN231" t="str">
        <f t="shared" si="94"/>
        <v>1900-8-0</v>
      </c>
    </row>
    <row r="232" spans="1:40" x14ac:dyDescent="0.3">
      <c r="A232" s="2">
        <f t="shared" si="95"/>
        <v>230</v>
      </c>
      <c r="B232">
        <f t="shared" si="96"/>
        <v>5</v>
      </c>
      <c r="C232" s="2">
        <f t="shared" si="75"/>
        <v>1</v>
      </c>
      <c r="D232" s="2">
        <f t="shared" si="76"/>
        <v>1</v>
      </c>
      <c r="E232" s="6" t="b">
        <f t="shared" si="77"/>
        <v>1</v>
      </c>
      <c r="F232" s="6">
        <f>IF(OR(B232=6,B232=7),0,IF(NOT(E232),0,IF(A232&lt;=$A$1,HLOOKUP(B232,Ouderschapsverlof!$S$28:$W$30,3,FALSE),0)))</f>
        <v>0</v>
      </c>
      <c r="G232" s="6">
        <f>IF(OR(B232=6,B232=7),0,IF(NOT(E232),IF(A232&lt;=$A$1,HLOOKUP(B232,Ouderschapsverlof!$S$28:$W$30,3,FALSE),0),0))</f>
        <v>0</v>
      </c>
      <c r="H232" s="7">
        <f t="shared" si="78"/>
        <v>0</v>
      </c>
      <c r="L232" s="2">
        <f t="shared" si="97"/>
        <v>230</v>
      </c>
      <c r="M232">
        <f t="shared" si="79"/>
        <v>5</v>
      </c>
      <c r="N232" s="2">
        <f t="shared" si="80"/>
        <v>1</v>
      </c>
      <c r="O232" s="2">
        <f t="shared" si="81"/>
        <v>1</v>
      </c>
      <c r="P232" s="6" t="b">
        <f t="shared" si="82"/>
        <v>1</v>
      </c>
      <c r="Q232" s="6">
        <f>IF(OR(M232=6,M232=7),0,IF(NOT(P232),0,IF(L232&lt;=$L$1,HLOOKUP(M232,Ouderschapsverlof!$S$40:$W$42,3,FALSE),0)))</f>
        <v>0</v>
      </c>
      <c r="R232" s="6">
        <f>IF(OR(M232=6,M232=7),0,IF(NOT(P232),IF(L232&lt;=$L$1,HLOOKUP(M232,Ouderschapsverlof!$S$40:$W$42,3,FALSE),0),0))</f>
        <v>0</v>
      </c>
      <c r="T232" s="2">
        <f t="shared" si="98"/>
        <v>230</v>
      </c>
      <c r="U232">
        <f t="shared" si="83"/>
        <v>5</v>
      </c>
      <c r="V232" s="2">
        <f t="shared" si="84"/>
        <v>1</v>
      </c>
      <c r="W232" s="2">
        <f t="shared" si="85"/>
        <v>1</v>
      </c>
      <c r="X232" s="6" t="b">
        <f t="shared" si="86"/>
        <v>1</v>
      </c>
      <c r="Y232" s="6">
        <f>IF(OR(U232=6,U232=7),0,IF(NOT(X232),0,IF(T232&lt;=$T$1,HLOOKUP(U232,Ouderschapsverlof!$S$55:$W$57,3,FALSE),0)))</f>
        <v>0</v>
      </c>
      <c r="Z232" s="6">
        <f>IF(OR(U232=6,U232=7),0,IF(NOT(X232),IF(T232&lt;=$T$1,HLOOKUP(U232,Ouderschapsverlof!$S$55:$W$57,3,FALSE),0),0))</f>
        <v>0</v>
      </c>
      <c r="AB232" s="2">
        <f t="shared" si="99"/>
        <v>230</v>
      </c>
      <c r="AC232">
        <f t="shared" si="87"/>
        <v>5</v>
      </c>
      <c r="AD232" s="2">
        <f t="shared" si="88"/>
        <v>1</v>
      </c>
      <c r="AE232" s="2">
        <f t="shared" si="89"/>
        <v>1</v>
      </c>
      <c r="AF232" s="6" t="b">
        <f t="shared" si="90"/>
        <v>1</v>
      </c>
      <c r="AG232" s="6">
        <f>IF(OR(AC232=6,AC232=7),0,IF(NOT(AF232),0,IF(AB232&lt;=$AB$1,HLOOKUP(AC232,Ouderschapsverlof!$S$67:$W$69,3,FALSE),0)))</f>
        <v>0</v>
      </c>
      <c r="AH232" s="6">
        <f>IF(OR(AC232=6,AC232=7),0,IF(NOT(AF232),IF(AB232&lt;=$AB$1,HLOOKUP(AC232,Ouderschapsverlof!$S$67:$W$69,3,FALSE),0),0))</f>
        <v>0</v>
      </c>
      <c r="AK232" t="str">
        <f t="shared" si="91"/>
        <v>1900-8-0</v>
      </c>
      <c r="AL232" t="str">
        <f t="shared" si="92"/>
        <v>1900-8-0</v>
      </c>
      <c r="AM232" t="str">
        <f t="shared" si="93"/>
        <v>1900-8-0</v>
      </c>
      <c r="AN232" t="str">
        <f t="shared" si="94"/>
        <v>1900-8-0</v>
      </c>
    </row>
    <row r="233" spans="1:40" x14ac:dyDescent="0.3">
      <c r="A233" s="2">
        <f t="shared" si="95"/>
        <v>231</v>
      </c>
      <c r="B233">
        <f t="shared" si="96"/>
        <v>6</v>
      </c>
      <c r="C233" s="2">
        <f t="shared" si="75"/>
        <v>1</v>
      </c>
      <c r="D233" s="2">
        <f t="shared" si="76"/>
        <v>1</v>
      </c>
      <c r="E233" s="6" t="b">
        <f t="shared" si="77"/>
        <v>1</v>
      </c>
      <c r="F233" s="6">
        <f>IF(OR(B233=6,B233=7),0,IF(NOT(E233),0,IF(A233&lt;=$A$1,HLOOKUP(B233,Ouderschapsverlof!$S$28:$W$30,3,FALSE),0)))</f>
        <v>0</v>
      </c>
      <c r="G233" s="6">
        <f>IF(OR(B233=6,B233=7),0,IF(NOT(E233),IF(A233&lt;=$A$1,HLOOKUP(B233,Ouderschapsverlof!$S$28:$W$30,3,FALSE),0),0))</f>
        <v>0</v>
      </c>
      <c r="H233" s="7">
        <f t="shared" si="78"/>
        <v>0</v>
      </c>
      <c r="L233" s="2">
        <f t="shared" si="97"/>
        <v>231</v>
      </c>
      <c r="M233">
        <f t="shared" si="79"/>
        <v>6</v>
      </c>
      <c r="N233" s="2">
        <f t="shared" si="80"/>
        <v>1</v>
      </c>
      <c r="O233" s="2">
        <f t="shared" si="81"/>
        <v>1</v>
      </c>
      <c r="P233" s="6" t="b">
        <f t="shared" si="82"/>
        <v>1</v>
      </c>
      <c r="Q233" s="6">
        <f>IF(OR(M233=6,M233=7),0,IF(NOT(P233),0,IF(L233&lt;=$L$1,HLOOKUP(M233,Ouderschapsverlof!$S$40:$W$42,3,FALSE),0)))</f>
        <v>0</v>
      </c>
      <c r="R233" s="6">
        <f>IF(OR(M233=6,M233=7),0,IF(NOT(P233),IF(L233&lt;=$L$1,HLOOKUP(M233,Ouderschapsverlof!$S$40:$W$42,3,FALSE),0),0))</f>
        <v>0</v>
      </c>
      <c r="T233" s="2">
        <f t="shared" si="98"/>
        <v>231</v>
      </c>
      <c r="U233">
        <f t="shared" si="83"/>
        <v>6</v>
      </c>
      <c r="V233" s="2">
        <f t="shared" si="84"/>
        <v>1</v>
      </c>
      <c r="W233" s="2">
        <f t="shared" si="85"/>
        <v>1</v>
      </c>
      <c r="X233" s="6" t="b">
        <f t="shared" si="86"/>
        <v>1</v>
      </c>
      <c r="Y233" s="6">
        <f>IF(OR(U233=6,U233=7),0,IF(NOT(X233),0,IF(T233&lt;=$T$1,HLOOKUP(U233,Ouderschapsverlof!$S$55:$W$57,3,FALSE),0)))</f>
        <v>0</v>
      </c>
      <c r="Z233" s="6">
        <f>IF(OR(U233=6,U233=7),0,IF(NOT(X233),IF(T233&lt;=$T$1,HLOOKUP(U233,Ouderschapsverlof!$S$55:$W$57,3,FALSE),0),0))</f>
        <v>0</v>
      </c>
      <c r="AB233" s="2">
        <f t="shared" si="99"/>
        <v>231</v>
      </c>
      <c r="AC233">
        <f t="shared" si="87"/>
        <v>6</v>
      </c>
      <c r="AD233" s="2">
        <f t="shared" si="88"/>
        <v>1</v>
      </c>
      <c r="AE233" s="2">
        <f t="shared" si="89"/>
        <v>1</v>
      </c>
      <c r="AF233" s="6" t="b">
        <f t="shared" si="90"/>
        <v>1</v>
      </c>
      <c r="AG233" s="6">
        <f>IF(OR(AC233=6,AC233=7),0,IF(NOT(AF233),0,IF(AB233&lt;=$AB$1,HLOOKUP(AC233,Ouderschapsverlof!$S$67:$W$69,3,FALSE),0)))</f>
        <v>0</v>
      </c>
      <c r="AH233" s="6">
        <f>IF(OR(AC233=6,AC233=7),0,IF(NOT(AF233),IF(AB233&lt;=$AB$1,HLOOKUP(AC233,Ouderschapsverlof!$S$67:$W$69,3,FALSE),0),0))</f>
        <v>0</v>
      </c>
      <c r="AK233" t="str">
        <f t="shared" si="91"/>
        <v>1900-8-0</v>
      </c>
      <c r="AL233" t="str">
        <f t="shared" si="92"/>
        <v>1900-8-0</v>
      </c>
      <c r="AM233" t="str">
        <f t="shared" si="93"/>
        <v>1900-8-0</v>
      </c>
      <c r="AN233" t="str">
        <f t="shared" si="94"/>
        <v>1900-8-0</v>
      </c>
    </row>
    <row r="234" spans="1:40" x14ac:dyDescent="0.3">
      <c r="A234" s="2">
        <f t="shared" si="95"/>
        <v>232</v>
      </c>
      <c r="B234">
        <f t="shared" si="96"/>
        <v>7</v>
      </c>
      <c r="C234" s="2">
        <f t="shared" si="75"/>
        <v>1</v>
      </c>
      <c r="D234" s="2">
        <f t="shared" si="76"/>
        <v>1</v>
      </c>
      <c r="E234" s="6" t="b">
        <f t="shared" si="77"/>
        <v>1</v>
      </c>
      <c r="F234" s="6">
        <f>IF(OR(B234=6,B234=7),0,IF(NOT(E234),0,IF(A234&lt;=$A$1,HLOOKUP(B234,Ouderschapsverlof!$S$28:$W$30,3,FALSE),0)))</f>
        <v>0</v>
      </c>
      <c r="G234" s="6">
        <f>IF(OR(B234=6,B234=7),0,IF(NOT(E234),IF(A234&lt;=$A$1,HLOOKUP(B234,Ouderschapsverlof!$S$28:$W$30,3,FALSE),0),0))</f>
        <v>0</v>
      </c>
      <c r="H234" s="7">
        <f t="shared" si="78"/>
        <v>0</v>
      </c>
      <c r="L234" s="2">
        <f t="shared" si="97"/>
        <v>232</v>
      </c>
      <c r="M234">
        <f t="shared" si="79"/>
        <v>7</v>
      </c>
      <c r="N234" s="2">
        <f t="shared" si="80"/>
        <v>1</v>
      </c>
      <c r="O234" s="2">
        <f t="shared" si="81"/>
        <v>1</v>
      </c>
      <c r="P234" s="6" t="b">
        <f t="shared" si="82"/>
        <v>1</v>
      </c>
      <c r="Q234" s="6">
        <f>IF(OR(M234=6,M234=7),0,IF(NOT(P234),0,IF(L234&lt;=$L$1,HLOOKUP(M234,Ouderschapsverlof!$S$40:$W$42,3,FALSE),0)))</f>
        <v>0</v>
      </c>
      <c r="R234" s="6">
        <f>IF(OR(M234=6,M234=7),0,IF(NOT(P234),IF(L234&lt;=$L$1,HLOOKUP(M234,Ouderschapsverlof!$S$40:$W$42,3,FALSE),0),0))</f>
        <v>0</v>
      </c>
      <c r="T234" s="2">
        <f t="shared" si="98"/>
        <v>232</v>
      </c>
      <c r="U234">
        <f t="shared" si="83"/>
        <v>7</v>
      </c>
      <c r="V234" s="2">
        <f t="shared" si="84"/>
        <v>1</v>
      </c>
      <c r="W234" s="2">
        <f t="shared" si="85"/>
        <v>1</v>
      </c>
      <c r="X234" s="6" t="b">
        <f t="shared" si="86"/>
        <v>1</v>
      </c>
      <c r="Y234" s="6">
        <f>IF(OR(U234=6,U234=7),0,IF(NOT(X234),0,IF(T234&lt;=$T$1,HLOOKUP(U234,Ouderschapsverlof!$S$55:$W$57,3,FALSE),0)))</f>
        <v>0</v>
      </c>
      <c r="Z234" s="6">
        <f>IF(OR(U234=6,U234=7),0,IF(NOT(X234),IF(T234&lt;=$T$1,HLOOKUP(U234,Ouderschapsverlof!$S$55:$W$57,3,FALSE),0),0))</f>
        <v>0</v>
      </c>
      <c r="AB234" s="2">
        <f t="shared" si="99"/>
        <v>232</v>
      </c>
      <c r="AC234">
        <f t="shared" si="87"/>
        <v>7</v>
      </c>
      <c r="AD234" s="2">
        <f t="shared" si="88"/>
        <v>1</v>
      </c>
      <c r="AE234" s="2">
        <f t="shared" si="89"/>
        <v>1</v>
      </c>
      <c r="AF234" s="6" t="b">
        <f t="shared" si="90"/>
        <v>1</v>
      </c>
      <c r="AG234" s="6">
        <f>IF(OR(AC234=6,AC234=7),0,IF(NOT(AF234),0,IF(AB234&lt;=$AB$1,HLOOKUP(AC234,Ouderschapsverlof!$S$67:$W$69,3,FALSE),0)))</f>
        <v>0</v>
      </c>
      <c r="AH234" s="6">
        <f>IF(OR(AC234=6,AC234=7),0,IF(NOT(AF234),IF(AB234&lt;=$AB$1,HLOOKUP(AC234,Ouderschapsverlof!$S$67:$W$69,3,FALSE),0),0))</f>
        <v>0</v>
      </c>
      <c r="AK234" t="str">
        <f t="shared" si="91"/>
        <v>1900-8-0</v>
      </c>
      <c r="AL234" t="str">
        <f t="shared" si="92"/>
        <v>1900-8-0</v>
      </c>
      <c r="AM234" t="str">
        <f t="shared" si="93"/>
        <v>1900-8-0</v>
      </c>
      <c r="AN234" t="str">
        <f t="shared" si="94"/>
        <v>1900-8-0</v>
      </c>
    </row>
    <row r="235" spans="1:40" x14ac:dyDescent="0.3">
      <c r="A235" s="2">
        <f t="shared" si="95"/>
        <v>233</v>
      </c>
      <c r="B235">
        <f t="shared" si="96"/>
        <v>1</v>
      </c>
      <c r="C235" s="2">
        <f t="shared" si="75"/>
        <v>1</v>
      </c>
      <c r="D235" s="2">
        <f t="shared" si="76"/>
        <v>1</v>
      </c>
      <c r="E235" s="6" t="b">
        <f t="shared" si="77"/>
        <v>1</v>
      </c>
      <c r="F235" s="6">
        <f>IF(OR(B235=6,B235=7),0,IF(NOT(E235),0,IF(A235&lt;=$A$1,HLOOKUP(B235,Ouderschapsverlof!$S$28:$W$30,3,FALSE),0)))</f>
        <v>0</v>
      </c>
      <c r="G235" s="6">
        <f>IF(OR(B235=6,B235=7),0,IF(NOT(E235),IF(A235&lt;=$A$1,HLOOKUP(B235,Ouderschapsverlof!$S$28:$W$30,3,FALSE),0),0))</f>
        <v>0</v>
      </c>
      <c r="H235" s="7">
        <f t="shared" si="78"/>
        <v>0</v>
      </c>
      <c r="L235" s="2">
        <f t="shared" si="97"/>
        <v>233</v>
      </c>
      <c r="M235">
        <f t="shared" si="79"/>
        <v>1</v>
      </c>
      <c r="N235" s="2">
        <f t="shared" si="80"/>
        <v>1</v>
      </c>
      <c r="O235" s="2">
        <f t="shared" si="81"/>
        <v>1</v>
      </c>
      <c r="P235" s="6" t="b">
        <f t="shared" si="82"/>
        <v>1</v>
      </c>
      <c r="Q235" s="6">
        <f>IF(OR(M235=6,M235=7),0,IF(NOT(P235),0,IF(L235&lt;=$L$1,HLOOKUP(M235,Ouderschapsverlof!$S$40:$W$42,3,FALSE),0)))</f>
        <v>0</v>
      </c>
      <c r="R235" s="6">
        <f>IF(OR(M235=6,M235=7),0,IF(NOT(P235),IF(L235&lt;=$L$1,HLOOKUP(M235,Ouderschapsverlof!$S$40:$W$42,3,FALSE),0),0))</f>
        <v>0</v>
      </c>
      <c r="T235" s="2">
        <f t="shared" si="98"/>
        <v>233</v>
      </c>
      <c r="U235">
        <f t="shared" si="83"/>
        <v>1</v>
      </c>
      <c r="V235" s="2">
        <f t="shared" si="84"/>
        <v>1</v>
      </c>
      <c r="W235" s="2">
        <f t="shared" si="85"/>
        <v>1</v>
      </c>
      <c r="X235" s="6" t="b">
        <f t="shared" si="86"/>
        <v>1</v>
      </c>
      <c r="Y235" s="6">
        <f>IF(OR(U235=6,U235=7),0,IF(NOT(X235),0,IF(T235&lt;=$T$1,HLOOKUP(U235,Ouderschapsverlof!$S$55:$W$57,3,FALSE),0)))</f>
        <v>0</v>
      </c>
      <c r="Z235" s="6">
        <f>IF(OR(U235=6,U235=7),0,IF(NOT(X235),IF(T235&lt;=$T$1,HLOOKUP(U235,Ouderschapsverlof!$S$55:$W$57,3,FALSE),0),0))</f>
        <v>0</v>
      </c>
      <c r="AB235" s="2">
        <f t="shared" si="99"/>
        <v>233</v>
      </c>
      <c r="AC235">
        <f t="shared" si="87"/>
        <v>1</v>
      </c>
      <c r="AD235" s="2">
        <f t="shared" si="88"/>
        <v>1</v>
      </c>
      <c r="AE235" s="2">
        <f t="shared" si="89"/>
        <v>1</v>
      </c>
      <c r="AF235" s="6" t="b">
        <f t="shared" si="90"/>
        <v>1</v>
      </c>
      <c r="AG235" s="6">
        <f>IF(OR(AC235=6,AC235=7),0,IF(NOT(AF235),0,IF(AB235&lt;=$AB$1,HLOOKUP(AC235,Ouderschapsverlof!$S$67:$W$69,3,FALSE),0)))</f>
        <v>0</v>
      </c>
      <c r="AH235" s="6">
        <f>IF(OR(AC235=6,AC235=7),0,IF(NOT(AF235),IF(AB235&lt;=$AB$1,HLOOKUP(AC235,Ouderschapsverlof!$S$67:$W$69,3,FALSE),0),0))</f>
        <v>0</v>
      </c>
      <c r="AK235" t="str">
        <f t="shared" si="91"/>
        <v>1900-8-0</v>
      </c>
      <c r="AL235" t="str">
        <f t="shared" si="92"/>
        <v>1900-8-0</v>
      </c>
      <c r="AM235" t="str">
        <f t="shared" si="93"/>
        <v>1900-8-0</v>
      </c>
      <c r="AN235" t="str">
        <f t="shared" si="94"/>
        <v>1900-8-0</v>
      </c>
    </row>
    <row r="236" spans="1:40" x14ac:dyDescent="0.3">
      <c r="A236" s="2">
        <f t="shared" si="95"/>
        <v>234</v>
      </c>
      <c r="B236">
        <f t="shared" si="96"/>
        <v>2</v>
      </c>
      <c r="C236" s="2">
        <f t="shared" si="75"/>
        <v>1</v>
      </c>
      <c r="D236" s="2">
        <f t="shared" si="76"/>
        <v>1</v>
      </c>
      <c r="E236" s="6" t="b">
        <f t="shared" si="77"/>
        <v>1</v>
      </c>
      <c r="F236" s="6">
        <f>IF(OR(B236=6,B236=7),0,IF(NOT(E236),0,IF(A236&lt;=$A$1,HLOOKUP(B236,Ouderschapsverlof!$S$28:$W$30,3,FALSE),0)))</f>
        <v>0</v>
      </c>
      <c r="G236" s="6">
        <f>IF(OR(B236=6,B236=7),0,IF(NOT(E236),IF(A236&lt;=$A$1,HLOOKUP(B236,Ouderschapsverlof!$S$28:$W$30,3,FALSE),0),0))</f>
        <v>0</v>
      </c>
      <c r="H236" s="7">
        <f t="shared" si="78"/>
        <v>0</v>
      </c>
      <c r="L236" s="2">
        <f t="shared" si="97"/>
        <v>234</v>
      </c>
      <c r="M236">
        <f t="shared" si="79"/>
        <v>2</v>
      </c>
      <c r="N236" s="2">
        <f t="shared" si="80"/>
        <v>1</v>
      </c>
      <c r="O236" s="2">
        <f t="shared" si="81"/>
        <v>1</v>
      </c>
      <c r="P236" s="6" t="b">
        <f t="shared" si="82"/>
        <v>1</v>
      </c>
      <c r="Q236" s="6">
        <f>IF(OR(M236=6,M236=7),0,IF(NOT(P236),0,IF(L236&lt;=$L$1,HLOOKUP(M236,Ouderschapsverlof!$S$40:$W$42,3,FALSE),0)))</f>
        <v>0</v>
      </c>
      <c r="R236" s="6">
        <f>IF(OR(M236=6,M236=7),0,IF(NOT(P236),IF(L236&lt;=$L$1,HLOOKUP(M236,Ouderschapsverlof!$S$40:$W$42,3,FALSE),0),0))</f>
        <v>0</v>
      </c>
      <c r="T236" s="2">
        <f t="shared" si="98"/>
        <v>234</v>
      </c>
      <c r="U236">
        <f t="shared" si="83"/>
        <v>2</v>
      </c>
      <c r="V236" s="2">
        <f t="shared" si="84"/>
        <v>1</v>
      </c>
      <c r="W236" s="2">
        <f t="shared" si="85"/>
        <v>1</v>
      </c>
      <c r="X236" s="6" t="b">
        <f t="shared" si="86"/>
        <v>1</v>
      </c>
      <c r="Y236" s="6">
        <f>IF(OR(U236=6,U236=7),0,IF(NOT(X236),0,IF(T236&lt;=$T$1,HLOOKUP(U236,Ouderschapsverlof!$S$55:$W$57,3,FALSE),0)))</f>
        <v>0</v>
      </c>
      <c r="Z236" s="6">
        <f>IF(OR(U236=6,U236=7),0,IF(NOT(X236),IF(T236&lt;=$T$1,HLOOKUP(U236,Ouderschapsverlof!$S$55:$W$57,3,FALSE),0),0))</f>
        <v>0</v>
      </c>
      <c r="AB236" s="2">
        <f t="shared" si="99"/>
        <v>234</v>
      </c>
      <c r="AC236">
        <f t="shared" si="87"/>
        <v>2</v>
      </c>
      <c r="AD236" s="2">
        <f t="shared" si="88"/>
        <v>1</v>
      </c>
      <c r="AE236" s="2">
        <f t="shared" si="89"/>
        <v>1</v>
      </c>
      <c r="AF236" s="6" t="b">
        <f t="shared" si="90"/>
        <v>1</v>
      </c>
      <c r="AG236" s="6">
        <f>IF(OR(AC236=6,AC236=7),0,IF(NOT(AF236),0,IF(AB236&lt;=$AB$1,HLOOKUP(AC236,Ouderschapsverlof!$S$67:$W$69,3,FALSE),0)))</f>
        <v>0</v>
      </c>
      <c r="AH236" s="6">
        <f>IF(OR(AC236=6,AC236=7),0,IF(NOT(AF236),IF(AB236&lt;=$AB$1,HLOOKUP(AC236,Ouderschapsverlof!$S$67:$W$69,3,FALSE),0),0))</f>
        <v>0</v>
      </c>
      <c r="AK236" t="str">
        <f t="shared" si="91"/>
        <v>1900-8-0</v>
      </c>
      <c r="AL236" t="str">
        <f t="shared" si="92"/>
        <v>1900-8-0</v>
      </c>
      <c r="AM236" t="str">
        <f t="shared" si="93"/>
        <v>1900-8-0</v>
      </c>
      <c r="AN236" t="str">
        <f t="shared" si="94"/>
        <v>1900-8-0</v>
      </c>
    </row>
    <row r="237" spans="1:40" x14ac:dyDescent="0.3">
      <c r="A237" s="2">
        <f t="shared" si="95"/>
        <v>235</v>
      </c>
      <c r="B237">
        <f t="shared" si="96"/>
        <v>3</v>
      </c>
      <c r="C237" s="2">
        <f t="shared" si="75"/>
        <v>1</v>
      </c>
      <c r="D237" s="2">
        <f t="shared" si="76"/>
        <v>1</v>
      </c>
      <c r="E237" s="6" t="b">
        <f t="shared" si="77"/>
        <v>1</v>
      </c>
      <c r="F237" s="6">
        <f>IF(OR(B237=6,B237=7),0,IF(NOT(E237),0,IF(A237&lt;=$A$1,HLOOKUP(B237,Ouderschapsverlof!$S$28:$W$30,3,FALSE),0)))</f>
        <v>0</v>
      </c>
      <c r="G237" s="6">
        <f>IF(OR(B237=6,B237=7),0,IF(NOT(E237),IF(A237&lt;=$A$1,HLOOKUP(B237,Ouderschapsverlof!$S$28:$W$30,3,FALSE),0),0))</f>
        <v>0</v>
      </c>
      <c r="H237" s="7">
        <f t="shared" si="78"/>
        <v>0</v>
      </c>
      <c r="L237" s="2">
        <f t="shared" si="97"/>
        <v>235</v>
      </c>
      <c r="M237">
        <f t="shared" si="79"/>
        <v>3</v>
      </c>
      <c r="N237" s="2">
        <f t="shared" si="80"/>
        <v>1</v>
      </c>
      <c r="O237" s="2">
        <f t="shared" si="81"/>
        <v>1</v>
      </c>
      <c r="P237" s="6" t="b">
        <f t="shared" si="82"/>
        <v>1</v>
      </c>
      <c r="Q237" s="6">
        <f>IF(OR(M237=6,M237=7),0,IF(NOT(P237),0,IF(L237&lt;=$L$1,HLOOKUP(M237,Ouderschapsverlof!$S$40:$W$42,3,FALSE),0)))</f>
        <v>0</v>
      </c>
      <c r="R237" s="6">
        <f>IF(OR(M237=6,M237=7),0,IF(NOT(P237),IF(L237&lt;=$L$1,HLOOKUP(M237,Ouderschapsverlof!$S$40:$W$42,3,FALSE),0),0))</f>
        <v>0</v>
      </c>
      <c r="T237" s="2">
        <f t="shared" si="98"/>
        <v>235</v>
      </c>
      <c r="U237">
        <f t="shared" si="83"/>
        <v>3</v>
      </c>
      <c r="V237" s="2">
        <f t="shared" si="84"/>
        <v>1</v>
      </c>
      <c r="W237" s="2">
        <f t="shared" si="85"/>
        <v>1</v>
      </c>
      <c r="X237" s="6" t="b">
        <f t="shared" si="86"/>
        <v>1</v>
      </c>
      <c r="Y237" s="6">
        <f>IF(OR(U237=6,U237=7),0,IF(NOT(X237),0,IF(T237&lt;=$T$1,HLOOKUP(U237,Ouderschapsverlof!$S$55:$W$57,3,FALSE),0)))</f>
        <v>0</v>
      </c>
      <c r="Z237" s="6">
        <f>IF(OR(U237=6,U237=7),0,IF(NOT(X237),IF(T237&lt;=$T$1,HLOOKUP(U237,Ouderschapsverlof!$S$55:$W$57,3,FALSE),0),0))</f>
        <v>0</v>
      </c>
      <c r="AB237" s="2">
        <f t="shared" si="99"/>
        <v>235</v>
      </c>
      <c r="AC237">
        <f t="shared" si="87"/>
        <v>3</v>
      </c>
      <c r="AD237" s="2">
        <f t="shared" si="88"/>
        <v>1</v>
      </c>
      <c r="AE237" s="2">
        <f t="shared" si="89"/>
        <v>1</v>
      </c>
      <c r="AF237" s="6" t="b">
        <f t="shared" si="90"/>
        <v>1</v>
      </c>
      <c r="AG237" s="6">
        <f>IF(OR(AC237=6,AC237=7),0,IF(NOT(AF237),0,IF(AB237&lt;=$AB$1,HLOOKUP(AC237,Ouderschapsverlof!$S$67:$W$69,3,FALSE),0)))</f>
        <v>0</v>
      </c>
      <c r="AH237" s="6">
        <f>IF(OR(AC237=6,AC237=7),0,IF(NOT(AF237),IF(AB237&lt;=$AB$1,HLOOKUP(AC237,Ouderschapsverlof!$S$67:$W$69,3,FALSE),0),0))</f>
        <v>0</v>
      </c>
      <c r="AK237" t="str">
        <f t="shared" si="91"/>
        <v>1900-8-0</v>
      </c>
      <c r="AL237" t="str">
        <f t="shared" si="92"/>
        <v>1900-8-0</v>
      </c>
      <c r="AM237" t="str">
        <f t="shared" si="93"/>
        <v>1900-8-0</v>
      </c>
      <c r="AN237" t="str">
        <f t="shared" si="94"/>
        <v>1900-8-0</v>
      </c>
    </row>
    <row r="238" spans="1:40" x14ac:dyDescent="0.3">
      <c r="A238" s="2">
        <f t="shared" si="95"/>
        <v>236</v>
      </c>
      <c r="B238">
        <f t="shared" si="96"/>
        <v>4</v>
      </c>
      <c r="C238" s="2">
        <f t="shared" si="75"/>
        <v>1</v>
      </c>
      <c r="D238" s="2">
        <f t="shared" si="76"/>
        <v>1</v>
      </c>
      <c r="E238" s="6" t="b">
        <f t="shared" si="77"/>
        <v>1</v>
      </c>
      <c r="F238" s="6">
        <f>IF(OR(B238=6,B238=7),0,IF(NOT(E238),0,IF(A238&lt;=$A$1,HLOOKUP(B238,Ouderschapsverlof!$S$28:$W$30,3,FALSE),0)))</f>
        <v>0</v>
      </c>
      <c r="G238" s="6">
        <f>IF(OR(B238=6,B238=7),0,IF(NOT(E238),IF(A238&lt;=$A$1,HLOOKUP(B238,Ouderschapsverlof!$S$28:$W$30,3,FALSE),0),0))</f>
        <v>0</v>
      </c>
      <c r="H238" s="7">
        <f t="shared" si="78"/>
        <v>0</v>
      </c>
      <c r="L238" s="2">
        <f t="shared" si="97"/>
        <v>236</v>
      </c>
      <c r="M238">
        <f t="shared" si="79"/>
        <v>4</v>
      </c>
      <c r="N238" s="2">
        <f t="shared" si="80"/>
        <v>1</v>
      </c>
      <c r="O238" s="2">
        <f t="shared" si="81"/>
        <v>1</v>
      </c>
      <c r="P238" s="6" t="b">
        <f t="shared" si="82"/>
        <v>1</v>
      </c>
      <c r="Q238" s="6">
        <f>IF(OR(M238=6,M238=7),0,IF(NOT(P238),0,IF(L238&lt;=$L$1,HLOOKUP(M238,Ouderschapsverlof!$S$40:$W$42,3,FALSE),0)))</f>
        <v>0</v>
      </c>
      <c r="R238" s="6">
        <f>IF(OR(M238=6,M238=7),0,IF(NOT(P238),IF(L238&lt;=$L$1,HLOOKUP(M238,Ouderschapsverlof!$S$40:$W$42,3,FALSE),0),0))</f>
        <v>0</v>
      </c>
      <c r="T238" s="2">
        <f t="shared" si="98"/>
        <v>236</v>
      </c>
      <c r="U238">
        <f t="shared" si="83"/>
        <v>4</v>
      </c>
      <c r="V238" s="2">
        <f t="shared" si="84"/>
        <v>1</v>
      </c>
      <c r="W238" s="2">
        <f t="shared" si="85"/>
        <v>1</v>
      </c>
      <c r="X238" s="6" t="b">
        <f t="shared" si="86"/>
        <v>1</v>
      </c>
      <c r="Y238" s="6">
        <f>IF(OR(U238=6,U238=7),0,IF(NOT(X238),0,IF(T238&lt;=$T$1,HLOOKUP(U238,Ouderschapsverlof!$S$55:$W$57,3,FALSE),0)))</f>
        <v>0</v>
      </c>
      <c r="Z238" s="6">
        <f>IF(OR(U238=6,U238=7),0,IF(NOT(X238),IF(T238&lt;=$T$1,HLOOKUP(U238,Ouderschapsverlof!$S$55:$W$57,3,FALSE),0),0))</f>
        <v>0</v>
      </c>
      <c r="AB238" s="2">
        <f t="shared" si="99"/>
        <v>236</v>
      </c>
      <c r="AC238">
        <f t="shared" si="87"/>
        <v>4</v>
      </c>
      <c r="AD238" s="2">
        <f t="shared" si="88"/>
        <v>1</v>
      </c>
      <c r="AE238" s="2">
        <f t="shared" si="89"/>
        <v>1</v>
      </c>
      <c r="AF238" s="6" t="b">
        <f t="shared" si="90"/>
        <v>1</v>
      </c>
      <c r="AG238" s="6">
        <f>IF(OR(AC238=6,AC238=7),0,IF(NOT(AF238),0,IF(AB238&lt;=$AB$1,HLOOKUP(AC238,Ouderschapsverlof!$S$67:$W$69,3,FALSE),0)))</f>
        <v>0</v>
      </c>
      <c r="AH238" s="6">
        <f>IF(OR(AC238=6,AC238=7),0,IF(NOT(AF238),IF(AB238&lt;=$AB$1,HLOOKUP(AC238,Ouderschapsverlof!$S$67:$W$69,3,FALSE),0),0))</f>
        <v>0</v>
      </c>
      <c r="AK238" t="str">
        <f t="shared" si="91"/>
        <v>1900-8-0</v>
      </c>
      <c r="AL238" t="str">
        <f t="shared" si="92"/>
        <v>1900-8-0</v>
      </c>
      <c r="AM238" t="str">
        <f t="shared" si="93"/>
        <v>1900-8-0</v>
      </c>
      <c r="AN238" t="str">
        <f t="shared" si="94"/>
        <v>1900-8-0</v>
      </c>
    </row>
    <row r="239" spans="1:40" x14ac:dyDescent="0.3">
      <c r="A239" s="2">
        <f t="shared" si="95"/>
        <v>237</v>
      </c>
      <c r="B239">
        <f t="shared" si="96"/>
        <v>5</v>
      </c>
      <c r="C239" s="2">
        <f t="shared" si="75"/>
        <v>1</v>
      </c>
      <c r="D239" s="2">
        <f t="shared" si="76"/>
        <v>1</v>
      </c>
      <c r="E239" s="6" t="b">
        <f t="shared" si="77"/>
        <v>1</v>
      </c>
      <c r="F239" s="6">
        <f>IF(OR(B239=6,B239=7),0,IF(NOT(E239),0,IF(A239&lt;=$A$1,HLOOKUP(B239,Ouderschapsverlof!$S$28:$W$30,3,FALSE),0)))</f>
        <v>0</v>
      </c>
      <c r="G239" s="6">
        <f>IF(OR(B239=6,B239=7),0,IF(NOT(E239),IF(A239&lt;=$A$1,HLOOKUP(B239,Ouderschapsverlof!$S$28:$W$30,3,FALSE),0),0))</f>
        <v>0</v>
      </c>
      <c r="H239" s="7">
        <f t="shared" si="78"/>
        <v>0</v>
      </c>
      <c r="L239" s="2">
        <f t="shared" si="97"/>
        <v>237</v>
      </c>
      <c r="M239">
        <f t="shared" si="79"/>
        <v>5</v>
      </c>
      <c r="N239" s="2">
        <f t="shared" si="80"/>
        <v>1</v>
      </c>
      <c r="O239" s="2">
        <f t="shared" si="81"/>
        <v>1</v>
      </c>
      <c r="P239" s="6" t="b">
        <f t="shared" si="82"/>
        <v>1</v>
      </c>
      <c r="Q239" s="6">
        <f>IF(OR(M239=6,M239=7),0,IF(NOT(P239),0,IF(L239&lt;=$L$1,HLOOKUP(M239,Ouderschapsverlof!$S$40:$W$42,3,FALSE),0)))</f>
        <v>0</v>
      </c>
      <c r="R239" s="6">
        <f>IF(OR(M239=6,M239=7),0,IF(NOT(P239),IF(L239&lt;=$L$1,HLOOKUP(M239,Ouderschapsverlof!$S$40:$W$42,3,FALSE),0),0))</f>
        <v>0</v>
      </c>
      <c r="T239" s="2">
        <f t="shared" si="98"/>
        <v>237</v>
      </c>
      <c r="U239">
        <f t="shared" si="83"/>
        <v>5</v>
      </c>
      <c r="V239" s="2">
        <f t="shared" si="84"/>
        <v>1</v>
      </c>
      <c r="W239" s="2">
        <f t="shared" si="85"/>
        <v>1</v>
      </c>
      <c r="X239" s="6" t="b">
        <f t="shared" si="86"/>
        <v>1</v>
      </c>
      <c r="Y239" s="6">
        <f>IF(OR(U239=6,U239=7),0,IF(NOT(X239),0,IF(T239&lt;=$T$1,HLOOKUP(U239,Ouderschapsverlof!$S$55:$W$57,3,FALSE),0)))</f>
        <v>0</v>
      </c>
      <c r="Z239" s="6">
        <f>IF(OR(U239=6,U239=7),0,IF(NOT(X239),IF(T239&lt;=$T$1,HLOOKUP(U239,Ouderschapsverlof!$S$55:$W$57,3,FALSE),0),0))</f>
        <v>0</v>
      </c>
      <c r="AB239" s="2">
        <f t="shared" si="99"/>
        <v>237</v>
      </c>
      <c r="AC239">
        <f t="shared" si="87"/>
        <v>5</v>
      </c>
      <c r="AD239" s="2">
        <f t="shared" si="88"/>
        <v>1</v>
      </c>
      <c r="AE239" s="2">
        <f t="shared" si="89"/>
        <v>1</v>
      </c>
      <c r="AF239" s="6" t="b">
        <f t="shared" si="90"/>
        <v>1</v>
      </c>
      <c r="AG239" s="6">
        <f>IF(OR(AC239=6,AC239=7),0,IF(NOT(AF239),0,IF(AB239&lt;=$AB$1,HLOOKUP(AC239,Ouderschapsverlof!$S$67:$W$69,3,FALSE),0)))</f>
        <v>0</v>
      </c>
      <c r="AH239" s="6">
        <f>IF(OR(AC239=6,AC239=7),0,IF(NOT(AF239),IF(AB239&lt;=$AB$1,HLOOKUP(AC239,Ouderschapsverlof!$S$67:$W$69,3,FALSE),0),0))</f>
        <v>0</v>
      </c>
      <c r="AK239" t="str">
        <f t="shared" si="91"/>
        <v>1900-8-0</v>
      </c>
      <c r="AL239" t="str">
        <f t="shared" si="92"/>
        <v>1900-8-0</v>
      </c>
      <c r="AM239" t="str">
        <f t="shared" si="93"/>
        <v>1900-8-0</v>
      </c>
      <c r="AN239" t="str">
        <f t="shared" si="94"/>
        <v>1900-8-0</v>
      </c>
    </row>
    <row r="240" spans="1:40" x14ac:dyDescent="0.3">
      <c r="A240" s="2">
        <f t="shared" si="95"/>
        <v>238</v>
      </c>
      <c r="B240">
        <f t="shared" si="96"/>
        <v>6</v>
      </c>
      <c r="C240" s="2">
        <f t="shared" si="75"/>
        <v>1</v>
      </c>
      <c r="D240" s="2">
        <f t="shared" si="76"/>
        <v>1</v>
      </c>
      <c r="E240" s="6" t="b">
        <f t="shared" si="77"/>
        <v>1</v>
      </c>
      <c r="F240" s="6">
        <f>IF(OR(B240=6,B240=7),0,IF(NOT(E240),0,IF(A240&lt;=$A$1,HLOOKUP(B240,Ouderschapsverlof!$S$28:$W$30,3,FALSE),0)))</f>
        <v>0</v>
      </c>
      <c r="G240" s="6">
        <f>IF(OR(B240=6,B240=7),0,IF(NOT(E240),IF(A240&lt;=$A$1,HLOOKUP(B240,Ouderschapsverlof!$S$28:$W$30,3,FALSE),0),0))</f>
        <v>0</v>
      </c>
      <c r="H240" s="7">
        <f t="shared" si="78"/>
        <v>0</v>
      </c>
      <c r="L240" s="2">
        <f t="shared" si="97"/>
        <v>238</v>
      </c>
      <c r="M240">
        <f t="shared" si="79"/>
        <v>6</v>
      </c>
      <c r="N240" s="2">
        <f t="shared" si="80"/>
        <v>1</v>
      </c>
      <c r="O240" s="2">
        <f t="shared" si="81"/>
        <v>1</v>
      </c>
      <c r="P240" s="6" t="b">
        <f t="shared" si="82"/>
        <v>1</v>
      </c>
      <c r="Q240" s="6">
        <f>IF(OR(M240=6,M240=7),0,IF(NOT(P240),0,IF(L240&lt;=$L$1,HLOOKUP(M240,Ouderschapsverlof!$S$40:$W$42,3,FALSE),0)))</f>
        <v>0</v>
      </c>
      <c r="R240" s="6">
        <f>IF(OR(M240=6,M240=7),0,IF(NOT(P240),IF(L240&lt;=$L$1,HLOOKUP(M240,Ouderschapsverlof!$S$40:$W$42,3,FALSE),0),0))</f>
        <v>0</v>
      </c>
      <c r="T240" s="2">
        <f t="shared" si="98"/>
        <v>238</v>
      </c>
      <c r="U240">
        <f t="shared" si="83"/>
        <v>6</v>
      </c>
      <c r="V240" s="2">
        <f t="shared" si="84"/>
        <v>1</v>
      </c>
      <c r="W240" s="2">
        <f t="shared" si="85"/>
        <v>1</v>
      </c>
      <c r="X240" s="6" t="b">
        <f t="shared" si="86"/>
        <v>1</v>
      </c>
      <c r="Y240" s="6">
        <f>IF(OR(U240=6,U240=7),0,IF(NOT(X240),0,IF(T240&lt;=$T$1,HLOOKUP(U240,Ouderschapsverlof!$S$55:$W$57,3,FALSE),0)))</f>
        <v>0</v>
      </c>
      <c r="Z240" s="6">
        <f>IF(OR(U240=6,U240=7),0,IF(NOT(X240),IF(T240&lt;=$T$1,HLOOKUP(U240,Ouderschapsverlof!$S$55:$W$57,3,FALSE),0),0))</f>
        <v>0</v>
      </c>
      <c r="AB240" s="2">
        <f t="shared" si="99"/>
        <v>238</v>
      </c>
      <c r="AC240">
        <f t="shared" si="87"/>
        <v>6</v>
      </c>
      <c r="AD240" s="2">
        <f t="shared" si="88"/>
        <v>1</v>
      </c>
      <c r="AE240" s="2">
        <f t="shared" si="89"/>
        <v>1</v>
      </c>
      <c r="AF240" s="6" t="b">
        <f t="shared" si="90"/>
        <v>1</v>
      </c>
      <c r="AG240" s="6">
        <f>IF(OR(AC240=6,AC240=7),0,IF(NOT(AF240),0,IF(AB240&lt;=$AB$1,HLOOKUP(AC240,Ouderschapsverlof!$S$67:$W$69,3,FALSE),0)))</f>
        <v>0</v>
      </c>
      <c r="AH240" s="6">
        <f>IF(OR(AC240=6,AC240=7),0,IF(NOT(AF240),IF(AB240&lt;=$AB$1,HLOOKUP(AC240,Ouderschapsverlof!$S$67:$W$69,3,FALSE),0),0))</f>
        <v>0</v>
      </c>
      <c r="AK240" t="str">
        <f t="shared" si="91"/>
        <v>1900-8-0</v>
      </c>
      <c r="AL240" t="str">
        <f t="shared" si="92"/>
        <v>1900-8-0</v>
      </c>
      <c r="AM240" t="str">
        <f t="shared" si="93"/>
        <v>1900-8-0</v>
      </c>
      <c r="AN240" t="str">
        <f t="shared" si="94"/>
        <v>1900-8-0</v>
      </c>
    </row>
    <row r="241" spans="1:40" x14ac:dyDescent="0.3">
      <c r="A241" s="2">
        <f t="shared" si="95"/>
        <v>239</v>
      </c>
      <c r="B241">
        <f t="shared" si="96"/>
        <v>7</v>
      </c>
      <c r="C241" s="2">
        <f t="shared" si="75"/>
        <v>1</v>
      </c>
      <c r="D241" s="2">
        <f t="shared" si="76"/>
        <v>1</v>
      </c>
      <c r="E241" s="6" t="b">
        <f t="shared" si="77"/>
        <v>1</v>
      </c>
      <c r="F241" s="6">
        <f>IF(OR(B241=6,B241=7),0,IF(NOT(E241),0,IF(A241&lt;=$A$1,HLOOKUP(B241,Ouderschapsverlof!$S$28:$W$30,3,FALSE),0)))</f>
        <v>0</v>
      </c>
      <c r="G241" s="6">
        <f>IF(OR(B241=6,B241=7),0,IF(NOT(E241),IF(A241&lt;=$A$1,HLOOKUP(B241,Ouderschapsverlof!$S$28:$W$30,3,FALSE),0),0))</f>
        <v>0</v>
      </c>
      <c r="H241" s="7">
        <f t="shared" si="78"/>
        <v>0</v>
      </c>
      <c r="L241" s="2">
        <f t="shared" si="97"/>
        <v>239</v>
      </c>
      <c r="M241">
        <f t="shared" si="79"/>
        <v>7</v>
      </c>
      <c r="N241" s="2">
        <f t="shared" si="80"/>
        <v>1</v>
      </c>
      <c r="O241" s="2">
        <f t="shared" si="81"/>
        <v>1</v>
      </c>
      <c r="P241" s="6" t="b">
        <f t="shared" si="82"/>
        <v>1</v>
      </c>
      <c r="Q241" s="6">
        <f>IF(OR(M241=6,M241=7),0,IF(NOT(P241),0,IF(L241&lt;=$L$1,HLOOKUP(M241,Ouderschapsverlof!$S$40:$W$42,3,FALSE),0)))</f>
        <v>0</v>
      </c>
      <c r="R241" s="6">
        <f>IF(OR(M241=6,M241=7),0,IF(NOT(P241),IF(L241&lt;=$L$1,HLOOKUP(M241,Ouderschapsverlof!$S$40:$W$42,3,FALSE),0),0))</f>
        <v>0</v>
      </c>
      <c r="T241" s="2">
        <f t="shared" si="98"/>
        <v>239</v>
      </c>
      <c r="U241">
        <f t="shared" si="83"/>
        <v>7</v>
      </c>
      <c r="V241" s="2">
        <f t="shared" si="84"/>
        <v>1</v>
      </c>
      <c r="W241" s="2">
        <f t="shared" si="85"/>
        <v>1</v>
      </c>
      <c r="X241" s="6" t="b">
        <f t="shared" si="86"/>
        <v>1</v>
      </c>
      <c r="Y241" s="6">
        <f>IF(OR(U241=6,U241=7),0,IF(NOT(X241),0,IF(T241&lt;=$T$1,HLOOKUP(U241,Ouderschapsverlof!$S$55:$W$57,3,FALSE),0)))</f>
        <v>0</v>
      </c>
      <c r="Z241" s="6">
        <f>IF(OR(U241=6,U241=7),0,IF(NOT(X241),IF(T241&lt;=$T$1,HLOOKUP(U241,Ouderschapsverlof!$S$55:$W$57,3,FALSE),0),0))</f>
        <v>0</v>
      </c>
      <c r="AB241" s="2">
        <f t="shared" si="99"/>
        <v>239</v>
      </c>
      <c r="AC241">
        <f t="shared" si="87"/>
        <v>7</v>
      </c>
      <c r="AD241" s="2">
        <f t="shared" si="88"/>
        <v>1</v>
      </c>
      <c r="AE241" s="2">
        <f t="shared" si="89"/>
        <v>1</v>
      </c>
      <c r="AF241" s="6" t="b">
        <f t="shared" si="90"/>
        <v>1</v>
      </c>
      <c r="AG241" s="6">
        <f>IF(OR(AC241=6,AC241=7),0,IF(NOT(AF241),0,IF(AB241&lt;=$AB$1,HLOOKUP(AC241,Ouderschapsverlof!$S$67:$W$69,3,FALSE),0)))</f>
        <v>0</v>
      </c>
      <c r="AH241" s="6">
        <f>IF(OR(AC241=6,AC241=7),0,IF(NOT(AF241),IF(AB241&lt;=$AB$1,HLOOKUP(AC241,Ouderschapsverlof!$S$67:$W$69,3,FALSE),0),0))</f>
        <v>0</v>
      </c>
      <c r="AK241" t="str">
        <f t="shared" si="91"/>
        <v>1900-8-0</v>
      </c>
      <c r="AL241" t="str">
        <f t="shared" si="92"/>
        <v>1900-8-0</v>
      </c>
      <c r="AM241" t="str">
        <f t="shared" si="93"/>
        <v>1900-8-0</v>
      </c>
      <c r="AN241" t="str">
        <f t="shared" si="94"/>
        <v>1900-8-0</v>
      </c>
    </row>
    <row r="242" spans="1:40" x14ac:dyDescent="0.3">
      <c r="A242" s="2">
        <f t="shared" si="95"/>
        <v>240</v>
      </c>
      <c r="B242">
        <f t="shared" si="96"/>
        <v>1</v>
      </c>
      <c r="C242" s="2">
        <f t="shared" si="75"/>
        <v>1</v>
      </c>
      <c r="D242" s="2">
        <f t="shared" si="76"/>
        <v>1</v>
      </c>
      <c r="E242" s="6" t="b">
        <f t="shared" si="77"/>
        <v>1</v>
      </c>
      <c r="F242" s="6">
        <f>IF(OR(B242=6,B242=7),0,IF(NOT(E242),0,IF(A242&lt;=$A$1,HLOOKUP(B242,Ouderschapsverlof!$S$28:$W$30,3,FALSE),0)))</f>
        <v>0</v>
      </c>
      <c r="G242" s="6">
        <f>IF(OR(B242=6,B242=7),0,IF(NOT(E242),IF(A242&lt;=$A$1,HLOOKUP(B242,Ouderschapsverlof!$S$28:$W$30,3,FALSE),0),0))</f>
        <v>0</v>
      </c>
      <c r="H242" s="7">
        <f t="shared" si="78"/>
        <v>0</v>
      </c>
      <c r="L242" s="2">
        <f t="shared" si="97"/>
        <v>240</v>
      </c>
      <c r="M242">
        <f t="shared" si="79"/>
        <v>1</v>
      </c>
      <c r="N242" s="2">
        <f t="shared" si="80"/>
        <v>1</v>
      </c>
      <c r="O242" s="2">
        <f t="shared" si="81"/>
        <v>1</v>
      </c>
      <c r="P242" s="6" t="b">
        <f t="shared" si="82"/>
        <v>1</v>
      </c>
      <c r="Q242" s="6">
        <f>IF(OR(M242=6,M242=7),0,IF(NOT(P242),0,IF(L242&lt;=$L$1,HLOOKUP(M242,Ouderschapsverlof!$S$40:$W$42,3,FALSE),0)))</f>
        <v>0</v>
      </c>
      <c r="R242" s="6">
        <f>IF(OR(M242=6,M242=7),0,IF(NOT(P242),IF(L242&lt;=$L$1,HLOOKUP(M242,Ouderschapsverlof!$S$40:$W$42,3,FALSE),0),0))</f>
        <v>0</v>
      </c>
      <c r="T242" s="2">
        <f t="shared" si="98"/>
        <v>240</v>
      </c>
      <c r="U242">
        <f t="shared" si="83"/>
        <v>1</v>
      </c>
      <c r="V242" s="2">
        <f t="shared" si="84"/>
        <v>1</v>
      </c>
      <c r="W242" s="2">
        <f t="shared" si="85"/>
        <v>1</v>
      </c>
      <c r="X242" s="6" t="b">
        <f t="shared" si="86"/>
        <v>1</v>
      </c>
      <c r="Y242" s="6">
        <f>IF(OR(U242=6,U242=7),0,IF(NOT(X242),0,IF(T242&lt;=$T$1,HLOOKUP(U242,Ouderschapsverlof!$S$55:$W$57,3,FALSE),0)))</f>
        <v>0</v>
      </c>
      <c r="Z242" s="6">
        <f>IF(OR(U242=6,U242=7),0,IF(NOT(X242),IF(T242&lt;=$T$1,HLOOKUP(U242,Ouderschapsverlof!$S$55:$W$57,3,FALSE),0),0))</f>
        <v>0</v>
      </c>
      <c r="AB242" s="2">
        <f t="shared" si="99"/>
        <v>240</v>
      </c>
      <c r="AC242">
        <f t="shared" si="87"/>
        <v>1</v>
      </c>
      <c r="AD242" s="2">
        <f t="shared" si="88"/>
        <v>1</v>
      </c>
      <c r="AE242" s="2">
        <f t="shared" si="89"/>
        <v>1</v>
      </c>
      <c r="AF242" s="6" t="b">
        <f t="shared" si="90"/>
        <v>1</v>
      </c>
      <c r="AG242" s="6">
        <f>IF(OR(AC242=6,AC242=7),0,IF(NOT(AF242),0,IF(AB242&lt;=$AB$1,HLOOKUP(AC242,Ouderschapsverlof!$S$67:$W$69,3,FALSE),0)))</f>
        <v>0</v>
      </c>
      <c r="AH242" s="6">
        <f>IF(OR(AC242=6,AC242=7),0,IF(NOT(AF242),IF(AB242&lt;=$AB$1,HLOOKUP(AC242,Ouderschapsverlof!$S$67:$W$69,3,FALSE),0),0))</f>
        <v>0</v>
      </c>
      <c r="AK242" t="str">
        <f t="shared" si="91"/>
        <v>1900-8-0</v>
      </c>
      <c r="AL242" t="str">
        <f t="shared" si="92"/>
        <v>1900-8-0</v>
      </c>
      <c r="AM242" t="str">
        <f t="shared" si="93"/>
        <v>1900-8-0</v>
      </c>
      <c r="AN242" t="str">
        <f t="shared" si="94"/>
        <v>1900-8-0</v>
      </c>
    </row>
    <row r="243" spans="1:40" x14ac:dyDescent="0.3">
      <c r="A243" s="2">
        <f t="shared" si="95"/>
        <v>241</v>
      </c>
      <c r="B243">
        <f t="shared" si="96"/>
        <v>2</v>
      </c>
      <c r="C243" s="2">
        <f t="shared" si="75"/>
        <v>1</v>
      </c>
      <c r="D243" s="2">
        <f t="shared" si="76"/>
        <v>1</v>
      </c>
      <c r="E243" s="6" t="b">
        <f t="shared" si="77"/>
        <v>1</v>
      </c>
      <c r="F243" s="6">
        <f>IF(OR(B243=6,B243=7),0,IF(NOT(E243),0,IF(A243&lt;=$A$1,HLOOKUP(B243,Ouderschapsverlof!$S$28:$W$30,3,FALSE),0)))</f>
        <v>0</v>
      </c>
      <c r="G243" s="6">
        <f>IF(OR(B243=6,B243=7),0,IF(NOT(E243),IF(A243&lt;=$A$1,HLOOKUP(B243,Ouderschapsverlof!$S$28:$W$30,3,FALSE),0),0))</f>
        <v>0</v>
      </c>
      <c r="H243" s="7">
        <f t="shared" si="78"/>
        <v>0</v>
      </c>
      <c r="L243" s="2">
        <f t="shared" si="97"/>
        <v>241</v>
      </c>
      <c r="M243">
        <f t="shared" si="79"/>
        <v>2</v>
      </c>
      <c r="N243" s="2">
        <f t="shared" si="80"/>
        <v>1</v>
      </c>
      <c r="O243" s="2">
        <f t="shared" si="81"/>
        <v>1</v>
      </c>
      <c r="P243" s="6" t="b">
        <f t="shared" si="82"/>
        <v>1</v>
      </c>
      <c r="Q243" s="6">
        <f>IF(OR(M243=6,M243=7),0,IF(NOT(P243),0,IF(L243&lt;=$L$1,HLOOKUP(M243,Ouderschapsverlof!$S$40:$W$42,3,FALSE),0)))</f>
        <v>0</v>
      </c>
      <c r="R243" s="6">
        <f>IF(OR(M243=6,M243=7),0,IF(NOT(P243),IF(L243&lt;=$L$1,HLOOKUP(M243,Ouderschapsverlof!$S$40:$W$42,3,FALSE),0),0))</f>
        <v>0</v>
      </c>
      <c r="T243" s="2">
        <f t="shared" si="98"/>
        <v>241</v>
      </c>
      <c r="U243">
        <f t="shared" si="83"/>
        <v>2</v>
      </c>
      <c r="V243" s="2">
        <f t="shared" si="84"/>
        <v>1</v>
      </c>
      <c r="W243" s="2">
        <f t="shared" si="85"/>
        <v>1</v>
      </c>
      <c r="X243" s="6" t="b">
        <f t="shared" si="86"/>
        <v>1</v>
      </c>
      <c r="Y243" s="6">
        <f>IF(OR(U243=6,U243=7),0,IF(NOT(X243),0,IF(T243&lt;=$T$1,HLOOKUP(U243,Ouderschapsverlof!$S$55:$W$57,3,FALSE),0)))</f>
        <v>0</v>
      </c>
      <c r="Z243" s="6">
        <f>IF(OR(U243=6,U243=7),0,IF(NOT(X243),IF(T243&lt;=$T$1,HLOOKUP(U243,Ouderschapsverlof!$S$55:$W$57,3,FALSE),0),0))</f>
        <v>0</v>
      </c>
      <c r="AB243" s="2">
        <f t="shared" si="99"/>
        <v>241</v>
      </c>
      <c r="AC243">
        <f t="shared" si="87"/>
        <v>2</v>
      </c>
      <c r="AD243" s="2">
        <f t="shared" si="88"/>
        <v>1</v>
      </c>
      <c r="AE243" s="2">
        <f t="shared" si="89"/>
        <v>1</v>
      </c>
      <c r="AF243" s="6" t="b">
        <f t="shared" si="90"/>
        <v>1</v>
      </c>
      <c r="AG243" s="6">
        <f>IF(OR(AC243=6,AC243=7),0,IF(NOT(AF243),0,IF(AB243&lt;=$AB$1,HLOOKUP(AC243,Ouderschapsverlof!$S$67:$W$69,3,FALSE),0)))</f>
        <v>0</v>
      </c>
      <c r="AH243" s="6">
        <f>IF(OR(AC243=6,AC243=7),0,IF(NOT(AF243),IF(AB243&lt;=$AB$1,HLOOKUP(AC243,Ouderschapsverlof!$S$67:$W$69,3,FALSE),0),0))</f>
        <v>0</v>
      </c>
      <c r="AK243" t="str">
        <f t="shared" si="91"/>
        <v>1900-8-0</v>
      </c>
      <c r="AL243" t="str">
        <f t="shared" si="92"/>
        <v>1900-8-0</v>
      </c>
      <c r="AM243" t="str">
        <f t="shared" si="93"/>
        <v>1900-8-0</v>
      </c>
      <c r="AN243" t="str">
        <f t="shared" si="94"/>
        <v>1900-8-0</v>
      </c>
    </row>
    <row r="244" spans="1:40" x14ac:dyDescent="0.3">
      <c r="A244" s="2">
        <f t="shared" si="95"/>
        <v>242</v>
      </c>
      <c r="B244">
        <f t="shared" si="96"/>
        <v>3</v>
      </c>
      <c r="C244" s="2">
        <f t="shared" si="75"/>
        <v>1</v>
      </c>
      <c r="D244" s="2">
        <f t="shared" si="76"/>
        <v>1</v>
      </c>
      <c r="E244" s="6" t="b">
        <f t="shared" si="77"/>
        <v>1</v>
      </c>
      <c r="F244" s="6">
        <f>IF(OR(B244=6,B244=7),0,IF(NOT(E244),0,IF(A244&lt;=$A$1,HLOOKUP(B244,Ouderschapsverlof!$S$28:$W$30,3,FALSE),0)))</f>
        <v>0</v>
      </c>
      <c r="G244" s="6">
        <f>IF(OR(B244=6,B244=7),0,IF(NOT(E244),IF(A244&lt;=$A$1,HLOOKUP(B244,Ouderschapsverlof!$S$28:$W$30,3,FALSE),0),0))</f>
        <v>0</v>
      </c>
      <c r="H244" s="7">
        <f t="shared" si="78"/>
        <v>0</v>
      </c>
      <c r="L244" s="2">
        <f t="shared" si="97"/>
        <v>242</v>
      </c>
      <c r="M244">
        <f t="shared" si="79"/>
        <v>3</v>
      </c>
      <c r="N244" s="2">
        <f t="shared" si="80"/>
        <v>1</v>
      </c>
      <c r="O244" s="2">
        <f t="shared" si="81"/>
        <v>1</v>
      </c>
      <c r="P244" s="6" t="b">
        <f t="shared" si="82"/>
        <v>1</v>
      </c>
      <c r="Q244" s="6">
        <f>IF(OR(M244=6,M244=7),0,IF(NOT(P244),0,IF(L244&lt;=$L$1,HLOOKUP(M244,Ouderschapsverlof!$S$40:$W$42,3,FALSE),0)))</f>
        <v>0</v>
      </c>
      <c r="R244" s="6">
        <f>IF(OR(M244=6,M244=7),0,IF(NOT(P244),IF(L244&lt;=$L$1,HLOOKUP(M244,Ouderschapsverlof!$S$40:$W$42,3,FALSE),0),0))</f>
        <v>0</v>
      </c>
      <c r="T244" s="2">
        <f t="shared" si="98"/>
        <v>242</v>
      </c>
      <c r="U244">
        <f t="shared" si="83"/>
        <v>3</v>
      </c>
      <c r="V244" s="2">
        <f t="shared" si="84"/>
        <v>1</v>
      </c>
      <c r="W244" s="2">
        <f t="shared" si="85"/>
        <v>1</v>
      </c>
      <c r="X244" s="6" t="b">
        <f t="shared" si="86"/>
        <v>1</v>
      </c>
      <c r="Y244" s="6">
        <f>IF(OR(U244=6,U244=7),0,IF(NOT(X244),0,IF(T244&lt;=$T$1,HLOOKUP(U244,Ouderschapsverlof!$S$55:$W$57,3,FALSE),0)))</f>
        <v>0</v>
      </c>
      <c r="Z244" s="6">
        <f>IF(OR(U244=6,U244=7),0,IF(NOT(X244),IF(T244&lt;=$T$1,HLOOKUP(U244,Ouderschapsverlof!$S$55:$W$57,3,FALSE),0),0))</f>
        <v>0</v>
      </c>
      <c r="AB244" s="2">
        <f t="shared" si="99"/>
        <v>242</v>
      </c>
      <c r="AC244">
        <f t="shared" si="87"/>
        <v>3</v>
      </c>
      <c r="AD244" s="2">
        <f t="shared" si="88"/>
        <v>1</v>
      </c>
      <c r="AE244" s="2">
        <f t="shared" si="89"/>
        <v>1</v>
      </c>
      <c r="AF244" s="6" t="b">
        <f t="shared" si="90"/>
        <v>1</v>
      </c>
      <c r="AG244" s="6">
        <f>IF(OR(AC244=6,AC244=7),0,IF(NOT(AF244),0,IF(AB244&lt;=$AB$1,HLOOKUP(AC244,Ouderschapsverlof!$S$67:$W$69,3,FALSE),0)))</f>
        <v>0</v>
      </c>
      <c r="AH244" s="6">
        <f>IF(OR(AC244=6,AC244=7),0,IF(NOT(AF244),IF(AB244&lt;=$AB$1,HLOOKUP(AC244,Ouderschapsverlof!$S$67:$W$69,3,FALSE),0),0))</f>
        <v>0</v>
      </c>
      <c r="AK244" t="str">
        <f t="shared" si="91"/>
        <v>1900-8-0</v>
      </c>
      <c r="AL244" t="str">
        <f t="shared" si="92"/>
        <v>1900-8-0</v>
      </c>
      <c r="AM244" t="str">
        <f t="shared" si="93"/>
        <v>1900-8-0</v>
      </c>
      <c r="AN244" t="str">
        <f t="shared" si="94"/>
        <v>1900-8-0</v>
      </c>
    </row>
    <row r="245" spans="1:40" x14ac:dyDescent="0.3">
      <c r="A245" s="2">
        <f t="shared" si="95"/>
        <v>243</v>
      </c>
      <c r="B245">
        <f t="shared" si="96"/>
        <v>4</v>
      </c>
      <c r="C245" s="2">
        <f t="shared" si="75"/>
        <v>1</v>
      </c>
      <c r="D245" s="2">
        <f t="shared" si="76"/>
        <v>1</v>
      </c>
      <c r="E245" s="6" t="b">
        <f t="shared" si="77"/>
        <v>1</v>
      </c>
      <c r="F245" s="6">
        <f>IF(OR(B245=6,B245=7),0,IF(NOT(E245),0,IF(A245&lt;=$A$1,HLOOKUP(B245,Ouderschapsverlof!$S$28:$W$30,3,FALSE),0)))</f>
        <v>0</v>
      </c>
      <c r="G245" s="6">
        <f>IF(OR(B245=6,B245=7),0,IF(NOT(E245),IF(A245&lt;=$A$1,HLOOKUP(B245,Ouderschapsverlof!$S$28:$W$30,3,FALSE),0),0))</f>
        <v>0</v>
      </c>
      <c r="H245" s="7">
        <f t="shared" si="78"/>
        <v>0</v>
      </c>
      <c r="L245" s="2">
        <f t="shared" si="97"/>
        <v>243</v>
      </c>
      <c r="M245">
        <f t="shared" si="79"/>
        <v>4</v>
      </c>
      <c r="N245" s="2">
        <f t="shared" si="80"/>
        <v>1</v>
      </c>
      <c r="O245" s="2">
        <f t="shared" si="81"/>
        <v>1</v>
      </c>
      <c r="P245" s="6" t="b">
        <f t="shared" si="82"/>
        <v>1</v>
      </c>
      <c r="Q245" s="6">
        <f>IF(OR(M245=6,M245=7),0,IF(NOT(P245),0,IF(L245&lt;=$L$1,HLOOKUP(M245,Ouderschapsverlof!$S$40:$W$42,3,FALSE),0)))</f>
        <v>0</v>
      </c>
      <c r="R245" s="6">
        <f>IF(OR(M245=6,M245=7),0,IF(NOT(P245),IF(L245&lt;=$L$1,HLOOKUP(M245,Ouderschapsverlof!$S$40:$W$42,3,FALSE),0),0))</f>
        <v>0</v>
      </c>
      <c r="T245" s="2">
        <f t="shared" si="98"/>
        <v>243</v>
      </c>
      <c r="U245">
        <f t="shared" si="83"/>
        <v>4</v>
      </c>
      <c r="V245" s="2">
        <f t="shared" si="84"/>
        <v>1</v>
      </c>
      <c r="W245" s="2">
        <f t="shared" si="85"/>
        <v>1</v>
      </c>
      <c r="X245" s="6" t="b">
        <f t="shared" si="86"/>
        <v>1</v>
      </c>
      <c r="Y245" s="6">
        <f>IF(OR(U245=6,U245=7),0,IF(NOT(X245),0,IF(T245&lt;=$T$1,HLOOKUP(U245,Ouderschapsverlof!$S$55:$W$57,3,FALSE),0)))</f>
        <v>0</v>
      </c>
      <c r="Z245" s="6">
        <f>IF(OR(U245=6,U245=7),0,IF(NOT(X245),IF(T245&lt;=$T$1,HLOOKUP(U245,Ouderschapsverlof!$S$55:$W$57,3,FALSE),0),0))</f>
        <v>0</v>
      </c>
      <c r="AB245" s="2">
        <f t="shared" si="99"/>
        <v>243</v>
      </c>
      <c r="AC245">
        <f t="shared" si="87"/>
        <v>4</v>
      </c>
      <c r="AD245" s="2">
        <f t="shared" si="88"/>
        <v>1</v>
      </c>
      <c r="AE245" s="2">
        <f t="shared" si="89"/>
        <v>1</v>
      </c>
      <c r="AF245" s="6" t="b">
        <f t="shared" si="90"/>
        <v>1</v>
      </c>
      <c r="AG245" s="6">
        <f>IF(OR(AC245=6,AC245=7),0,IF(NOT(AF245),0,IF(AB245&lt;=$AB$1,HLOOKUP(AC245,Ouderschapsverlof!$S$67:$W$69,3,FALSE),0)))</f>
        <v>0</v>
      </c>
      <c r="AH245" s="6">
        <f>IF(OR(AC245=6,AC245=7),0,IF(NOT(AF245),IF(AB245&lt;=$AB$1,HLOOKUP(AC245,Ouderschapsverlof!$S$67:$W$69,3,FALSE),0),0))</f>
        <v>0</v>
      </c>
      <c r="AK245" t="str">
        <f t="shared" si="91"/>
        <v>1900-8-0</v>
      </c>
      <c r="AL245" t="str">
        <f t="shared" si="92"/>
        <v>1900-8-0</v>
      </c>
      <c r="AM245" t="str">
        <f t="shared" si="93"/>
        <v>1900-8-0</v>
      </c>
      <c r="AN245" t="str">
        <f t="shared" si="94"/>
        <v>1900-8-0</v>
      </c>
    </row>
    <row r="246" spans="1:40" x14ac:dyDescent="0.3">
      <c r="A246" s="2">
        <f t="shared" si="95"/>
        <v>244</v>
      </c>
      <c r="B246">
        <f t="shared" si="96"/>
        <v>5</v>
      </c>
      <c r="C246" s="2">
        <f t="shared" si="75"/>
        <v>1</v>
      </c>
      <c r="D246" s="2">
        <f t="shared" si="76"/>
        <v>1</v>
      </c>
      <c r="E246" s="6" t="b">
        <f t="shared" si="77"/>
        <v>1</v>
      </c>
      <c r="F246" s="6">
        <f>IF(OR(B246=6,B246=7),0,IF(NOT(E246),0,IF(A246&lt;=$A$1,HLOOKUP(B246,Ouderschapsverlof!$S$28:$W$30,3,FALSE),0)))</f>
        <v>0</v>
      </c>
      <c r="G246" s="6">
        <f>IF(OR(B246=6,B246=7),0,IF(NOT(E246),IF(A246&lt;=$A$1,HLOOKUP(B246,Ouderschapsverlof!$S$28:$W$30,3,FALSE),0),0))</f>
        <v>0</v>
      </c>
      <c r="H246" s="7">
        <f t="shared" si="78"/>
        <v>0</v>
      </c>
      <c r="L246" s="2">
        <f t="shared" si="97"/>
        <v>244</v>
      </c>
      <c r="M246">
        <f t="shared" si="79"/>
        <v>5</v>
      </c>
      <c r="N246" s="2">
        <f t="shared" si="80"/>
        <v>1</v>
      </c>
      <c r="O246" s="2">
        <f t="shared" si="81"/>
        <v>1</v>
      </c>
      <c r="P246" s="6" t="b">
        <f t="shared" si="82"/>
        <v>1</v>
      </c>
      <c r="Q246" s="6">
        <f>IF(OR(M246=6,M246=7),0,IF(NOT(P246),0,IF(L246&lt;=$L$1,HLOOKUP(M246,Ouderschapsverlof!$S$40:$W$42,3,FALSE),0)))</f>
        <v>0</v>
      </c>
      <c r="R246" s="6">
        <f>IF(OR(M246=6,M246=7),0,IF(NOT(P246),IF(L246&lt;=$L$1,HLOOKUP(M246,Ouderschapsverlof!$S$40:$W$42,3,FALSE),0),0))</f>
        <v>0</v>
      </c>
      <c r="T246" s="2">
        <f t="shared" si="98"/>
        <v>244</v>
      </c>
      <c r="U246">
        <f t="shared" si="83"/>
        <v>5</v>
      </c>
      <c r="V246" s="2">
        <f t="shared" si="84"/>
        <v>1</v>
      </c>
      <c r="W246" s="2">
        <f t="shared" si="85"/>
        <v>1</v>
      </c>
      <c r="X246" s="6" t="b">
        <f t="shared" si="86"/>
        <v>1</v>
      </c>
      <c r="Y246" s="6">
        <f>IF(OR(U246=6,U246=7),0,IF(NOT(X246),0,IF(T246&lt;=$T$1,HLOOKUP(U246,Ouderschapsverlof!$S$55:$W$57,3,FALSE),0)))</f>
        <v>0</v>
      </c>
      <c r="Z246" s="6">
        <f>IF(OR(U246=6,U246=7),0,IF(NOT(X246),IF(T246&lt;=$T$1,HLOOKUP(U246,Ouderschapsverlof!$S$55:$W$57,3,FALSE),0),0))</f>
        <v>0</v>
      </c>
      <c r="AB246" s="2">
        <f t="shared" si="99"/>
        <v>244</v>
      </c>
      <c r="AC246">
        <f t="shared" si="87"/>
        <v>5</v>
      </c>
      <c r="AD246" s="2">
        <f t="shared" si="88"/>
        <v>1</v>
      </c>
      <c r="AE246" s="2">
        <f t="shared" si="89"/>
        <v>1</v>
      </c>
      <c r="AF246" s="6" t="b">
        <f t="shared" si="90"/>
        <v>1</v>
      </c>
      <c r="AG246" s="6">
        <f>IF(OR(AC246=6,AC246=7),0,IF(NOT(AF246),0,IF(AB246&lt;=$AB$1,HLOOKUP(AC246,Ouderschapsverlof!$S$67:$W$69,3,FALSE),0)))</f>
        <v>0</v>
      </c>
      <c r="AH246" s="6">
        <f>IF(OR(AC246=6,AC246=7),0,IF(NOT(AF246),IF(AB246&lt;=$AB$1,HLOOKUP(AC246,Ouderschapsverlof!$S$67:$W$69,3,FALSE),0),0))</f>
        <v>0</v>
      </c>
      <c r="AK246" t="str">
        <f t="shared" si="91"/>
        <v>1900-8-0</v>
      </c>
      <c r="AL246" t="str">
        <f t="shared" si="92"/>
        <v>1900-8-0</v>
      </c>
      <c r="AM246" t="str">
        <f t="shared" si="93"/>
        <v>1900-8-0</v>
      </c>
      <c r="AN246" t="str">
        <f t="shared" si="94"/>
        <v>1900-8-0</v>
      </c>
    </row>
    <row r="247" spans="1:40" x14ac:dyDescent="0.3">
      <c r="A247" s="2">
        <f t="shared" si="95"/>
        <v>245</v>
      </c>
      <c r="B247">
        <f t="shared" si="96"/>
        <v>6</v>
      </c>
      <c r="C247" s="2">
        <f t="shared" si="75"/>
        <v>1</v>
      </c>
      <c r="D247" s="2">
        <f t="shared" si="76"/>
        <v>1</v>
      </c>
      <c r="E247" s="6" t="b">
        <f t="shared" si="77"/>
        <v>1</v>
      </c>
      <c r="F247" s="6">
        <f>IF(OR(B247=6,B247=7),0,IF(NOT(E247),0,IF(A247&lt;=$A$1,HLOOKUP(B247,Ouderschapsverlof!$S$28:$W$30,3,FALSE),0)))</f>
        <v>0</v>
      </c>
      <c r="G247" s="6">
        <f>IF(OR(B247=6,B247=7),0,IF(NOT(E247),IF(A247&lt;=$A$1,HLOOKUP(B247,Ouderschapsverlof!$S$28:$W$30,3,FALSE),0),0))</f>
        <v>0</v>
      </c>
      <c r="H247" s="7">
        <f t="shared" si="78"/>
        <v>0</v>
      </c>
      <c r="L247" s="2">
        <f t="shared" si="97"/>
        <v>245</v>
      </c>
      <c r="M247">
        <f t="shared" si="79"/>
        <v>6</v>
      </c>
      <c r="N247" s="2">
        <f t="shared" si="80"/>
        <v>1</v>
      </c>
      <c r="O247" s="2">
        <f t="shared" si="81"/>
        <v>1</v>
      </c>
      <c r="P247" s="6" t="b">
        <f t="shared" si="82"/>
        <v>1</v>
      </c>
      <c r="Q247" s="6">
        <f>IF(OR(M247=6,M247=7),0,IF(NOT(P247),0,IF(L247&lt;=$L$1,HLOOKUP(M247,Ouderschapsverlof!$S$40:$W$42,3,FALSE),0)))</f>
        <v>0</v>
      </c>
      <c r="R247" s="6">
        <f>IF(OR(M247=6,M247=7),0,IF(NOT(P247),IF(L247&lt;=$L$1,HLOOKUP(M247,Ouderschapsverlof!$S$40:$W$42,3,FALSE),0),0))</f>
        <v>0</v>
      </c>
      <c r="T247" s="2">
        <f t="shared" si="98"/>
        <v>245</v>
      </c>
      <c r="U247">
        <f t="shared" si="83"/>
        <v>6</v>
      </c>
      <c r="V247" s="2">
        <f t="shared" si="84"/>
        <v>1</v>
      </c>
      <c r="W247" s="2">
        <f t="shared" si="85"/>
        <v>1</v>
      </c>
      <c r="X247" s="6" t="b">
        <f t="shared" si="86"/>
        <v>1</v>
      </c>
      <c r="Y247" s="6">
        <f>IF(OR(U247=6,U247=7),0,IF(NOT(X247),0,IF(T247&lt;=$T$1,HLOOKUP(U247,Ouderschapsverlof!$S$55:$W$57,3,FALSE),0)))</f>
        <v>0</v>
      </c>
      <c r="Z247" s="6">
        <f>IF(OR(U247=6,U247=7),0,IF(NOT(X247),IF(T247&lt;=$T$1,HLOOKUP(U247,Ouderschapsverlof!$S$55:$W$57,3,FALSE),0),0))</f>
        <v>0</v>
      </c>
      <c r="AB247" s="2">
        <f t="shared" si="99"/>
        <v>245</v>
      </c>
      <c r="AC247">
        <f t="shared" si="87"/>
        <v>6</v>
      </c>
      <c r="AD247" s="2">
        <f t="shared" si="88"/>
        <v>1</v>
      </c>
      <c r="AE247" s="2">
        <f t="shared" si="89"/>
        <v>1</v>
      </c>
      <c r="AF247" s="6" t="b">
        <f t="shared" si="90"/>
        <v>1</v>
      </c>
      <c r="AG247" s="6">
        <f>IF(OR(AC247=6,AC247=7),0,IF(NOT(AF247),0,IF(AB247&lt;=$AB$1,HLOOKUP(AC247,Ouderschapsverlof!$S$67:$W$69,3,FALSE),0)))</f>
        <v>0</v>
      </c>
      <c r="AH247" s="6">
        <f>IF(OR(AC247=6,AC247=7),0,IF(NOT(AF247),IF(AB247&lt;=$AB$1,HLOOKUP(AC247,Ouderschapsverlof!$S$67:$W$69,3,FALSE),0),0))</f>
        <v>0</v>
      </c>
      <c r="AK247" t="str">
        <f t="shared" si="91"/>
        <v>1900-9-0</v>
      </c>
      <c r="AL247" t="str">
        <f t="shared" si="92"/>
        <v>1900-9-0</v>
      </c>
      <c r="AM247" t="str">
        <f t="shared" si="93"/>
        <v>1900-9-0</v>
      </c>
      <c r="AN247" t="str">
        <f t="shared" si="94"/>
        <v>1900-9-0</v>
      </c>
    </row>
    <row r="248" spans="1:40" x14ac:dyDescent="0.3">
      <c r="A248" s="2">
        <f t="shared" si="95"/>
        <v>246</v>
      </c>
      <c r="B248">
        <f t="shared" si="96"/>
        <v>7</v>
      </c>
      <c r="C248" s="2">
        <f t="shared" si="75"/>
        <v>1</v>
      </c>
      <c r="D248" s="2">
        <f t="shared" si="76"/>
        <v>1</v>
      </c>
      <c r="E248" s="6" t="b">
        <f t="shared" si="77"/>
        <v>1</v>
      </c>
      <c r="F248" s="6">
        <f>IF(OR(B248=6,B248=7),0,IF(NOT(E248),0,IF(A248&lt;=$A$1,HLOOKUP(B248,Ouderschapsverlof!$S$28:$W$30,3,FALSE),0)))</f>
        <v>0</v>
      </c>
      <c r="G248" s="6">
        <f>IF(OR(B248=6,B248=7),0,IF(NOT(E248),IF(A248&lt;=$A$1,HLOOKUP(B248,Ouderschapsverlof!$S$28:$W$30,3,FALSE),0),0))</f>
        <v>0</v>
      </c>
      <c r="H248" s="7">
        <f t="shared" si="78"/>
        <v>0</v>
      </c>
      <c r="L248" s="2">
        <f t="shared" si="97"/>
        <v>246</v>
      </c>
      <c r="M248">
        <f t="shared" si="79"/>
        <v>7</v>
      </c>
      <c r="N248" s="2">
        <f t="shared" si="80"/>
        <v>1</v>
      </c>
      <c r="O248" s="2">
        <f t="shared" si="81"/>
        <v>1</v>
      </c>
      <c r="P248" s="6" t="b">
        <f t="shared" si="82"/>
        <v>1</v>
      </c>
      <c r="Q248" s="6">
        <f>IF(OR(M248=6,M248=7),0,IF(NOT(P248),0,IF(L248&lt;=$L$1,HLOOKUP(M248,Ouderschapsverlof!$S$40:$W$42,3,FALSE),0)))</f>
        <v>0</v>
      </c>
      <c r="R248" s="6">
        <f>IF(OR(M248=6,M248=7),0,IF(NOT(P248),IF(L248&lt;=$L$1,HLOOKUP(M248,Ouderschapsverlof!$S$40:$W$42,3,FALSE),0),0))</f>
        <v>0</v>
      </c>
      <c r="T248" s="2">
        <f t="shared" si="98"/>
        <v>246</v>
      </c>
      <c r="U248">
        <f t="shared" si="83"/>
        <v>7</v>
      </c>
      <c r="V248" s="2">
        <f t="shared" si="84"/>
        <v>1</v>
      </c>
      <c r="W248" s="2">
        <f t="shared" si="85"/>
        <v>1</v>
      </c>
      <c r="X248" s="6" t="b">
        <f t="shared" si="86"/>
        <v>1</v>
      </c>
      <c r="Y248" s="6">
        <f>IF(OR(U248=6,U248=7),0,IF(NOT(X248),0,IF(T248&lt;=$T$1,HLOOKUP(U248,Ouderschapsverlof!$S$55:$W$57,3,FALSE),0)))</f>
        <v>0</v>
      </c>
      <c r="Z248" s="6">
        <f>IF(OR(U248=6,U248=7),0,IF(NOT(X248),IF(T248&lt;=$T$1,HLOOKUP(U248,Ouderschapsverlof!$S$55:$W$57,3,FALSE),0),0))</f>
        <v>0</v>
      </c>
      <c r="AB248" s="2">
        <f t="shared" si="99"/>
        <v>246</v>
      </c>
      <c r="AC248">
        <f t="shared" si="87"/>
        <v>7</v>
      </c>
      <c r="AD248" s="2">
        <f t="shared" si="88"/>
        <v>1</v>
      </c>
      <c r="AE248" s="2">
        <f t="shared" si="89"/>
        <v>1</v>
      </c>
      <c r="AF248" s="6" t="b">
        <f t="shared" si="90"/>
        <v>1</v>
      </c>
      <c r="AG248" s="6">
        <f>IF(OR(AC248=6,AC248=7),0,IF(NOT(AF248),0,IF(AB248&lt;=$AB$1,HLOOKUP(AC248,Ouderschapsverlof!$S$67:$W$69,3,FALSE),0)))</f>
        <v>0</v>
      </c>
      <c r="AH248" s="6">
        <f>IF(OR(AC248=6,AC248=7),0,IF(NOT(AF248),IF(AB248&lt;=$AB$1,HLOOKUP(AC248,Ouderschapsverlof!$S$67:$W$69,3,FALSE),0),0))</f>
        <v>0</v>
      </c>
      <c r="AK248" t="str">
        <f t="shared" si="91"/>
        <v>1900-9-0</v>
      </c>
      <c r="AL248" t="str">
        <f t="shared" si="92"/>
        <v>1900-9-0</v>
      </c>
      <c r="AM248" t="str">
        <f t="shared" si="93"/>
        <v>1900-9-0</v>
      </c>
      <c r="AN248" t="str">
        <f t="shared" si="94"/>
        <v>1900-9-0</v>
      </c>
    </row>
    <row r="249" spans="1:40" x14ac:dyDescent="0.3">
      <c r="A249" s="2">
        <f t="shared" si="95"/>
        <v>247</v>
      </c>
      <c r="B249">
        <f t="shared" si="96"/>
        <v>1</v>
      </c>
      <c r="C249" s="2">
        <f t="shared" si="75"/>
        <v>1</v>
      </c>
      <c r="D249" s="2">
        <f t="shared" si="76"/>
        <v>1</v>
      </c>
      <c r="E249" s="6" t="b">
        <f t="shared" si="77"/>
        <v>1</v>
      </c>
      <c r="F249" s="6">
        <f>IF(OR(B249=6,B249=7),0,IF(NOT(E249),0,IF(A249&lt;=$A$1,HLOOKUP(B249,Ouderschapsverlof!$S$28:$W$30,3,FALSE),0)))</f>
        <v>0</v>
      </c>
      <c r="G249" s="6">
        <f>IF(OR(B249=6,B249=7),0,IF(NOT(E249),IF(A249&lt;=$A$1,HLOOKUP(B249,Ouderschapsverlof!$S$28:$W$30,3,FALSE),0),0))</f>
        <v>0</v>
      </c>
      <c r="H249" s="7">
        <f t="shared" si="78"/>
        <v>0</v>
      </c>
      <c r="L249" s="2">
        <f t="shared" si="97"/>
        <v>247</v>
      </c>
      <c r="M249">
        <f t="shared" si="79"/>
        <v>1</v>
      </c>
      <c r="N249" s="2">
        <f t="shared" si="80"/>
        <v>1</v>
      </c>
      <c r="O249" s="2">
        <f t="shared" si="81"/>
        <v>1</v>
      </c>
      <c r="P249" s="6" t="b">
        <f t="shared" si="82"/>
        <v>1</v>
      </c>
      <c r="Q249" s="6">
        <f>IF(OR(M249=6,M249=7),0,IF(NOT(P249),0,IF(L249&lt;=$L$1,HLOOKUP(M249,Ouderschapsverlof!$S$40:$W$42,3,FALSE),0)))</f>
        <v>0</v>
      </c>
      <c r="R249" s="6">
        <f>IF(OR(M249=6,M249=7),0,IF(NOT(P249),IF(L249&lt;=$L$1,HLOOKUP(M249,Ouderschapsverlof!$S$40:$W$42,3,FALSE),0),0))</f>
        <v>0</v>
      </c>
      <c r="T249" s="2">
        <f t="shared" si="98"/>
        <v>247</v>
      </c>
      <c r="U249">
        <f t="shared" si="83"/>
        <v>1</v>
      </c>
      <c r="V249" s="2">
        <f t="shared" si="84"/>
        <v>1</v>
      </c>
      <c r="W249" s="2">
        <f t="shared" si="85"/>
        <v>1</v>
      </c>
      <c r="X249" s="6" t="b">
        <f t="shared" si="86"/>
        <v>1</v>
      </c>
      <c r="Y249" s="6">
        <f>IF(OR(U249=6,U249=7),0,IF(NOT(X249),0,IF(T249&lt;=$T$1,HLOOKUP(U249,Ouderschapsverlof!$S$55:$W$57,3,FALSE),0)))</f>
        <v>0</v>
      </c>
      <c r="Z249" s="6">
        <f>IF(OR(U249=6,U249=7),0,IF(NOT(X249),IF(T249&lt;=$T$1,HLOOKUP(U249,Ouderschapsverlof!$S$55:$W$57,3,FALSE),0),0))</f>
        <v>0</v>
      </c>
      <c r="AB249" s="2">
        <f t="shared" si="99"/>
        <v>247</v>
      </c>
      <c r="AC249">
        <f t="shared" si="87"/>
        <v>1</v>
      </c>
      <c r="AD249" s="2">
        <f t="shared" si="88"/>
        <v>1</v>
      </c>
      <c r="AE249" s="2">
        <f t="shared" si="89"/>
        <v>1</v>
      </c>
      <c r="AF249" s="6" t="b">
        <f t="shared" si="90"/>
        <v>1</v>
      </c>
      <c r="AG249" s="6">
        <f>IF(OR(AC249=6,AC249=7),0,IF(NOT(AF249),0,IF(AB249&lt;=$AB$1,HLOOKUP(AC249,Ouderschapsverlof!$S$67:$W$69,3,FALSE),0)))</f>
        <v>0</v>
      </c>
      <c r="AH249" s="6">
        <f>IF(OR(AC249=6,AC249=7),0,IF(NOT(AF249),IF(AB249&lt;=$AB$1,HLOOKUP(AC249,Ouderschapsverlof!$S$67:$W$69,3,FALSE),0),0))</f>
        <v>0</v>
      </c>
      <c r="AK249" t="str">
        <f t="shared" si="91"/>
        <v>1900-9-0</v>
      </c>
      <c r="AL249" t="str">
        <f t="shared" si="92"/>
        <v>1900-9-0</v>
      </c>
      <c r="AM249" t="str">
        <f t="shared" si="93"/>
        <v>1900-9-0</v>
      </c>
      <c r="AN249" t="str">
        <f t="shared" si="94"/>
        <v>1900-9-0</v>
      </c>
    </row>
    <row r="250" spans="1:40" x14ac:dyDescent="0.3">
      <c r="A250" s="2">
        <f t="shared" si="95"/>
        <v>248</v>
      </c>
      <c r="B250">
        <f t="shared" si="96"/>
        <v>2</v>
      </c>
      <c r="C250" s="2">
        <f t="shared" si="75"/>
        <v>1</v>
      </c>
      <c r="D250" s="2">
        <f t="shared" si="76"/>
        <v>1</v>
      </c>
      <c r="E250" s="6" t="b">
        <f t="shared" si="77"/>
        <v>1</v>
      </c>
      <c r="F250" s="6">
        <f>IF(OR(B250=6,B250=7),0,IF(NOT(E250),0,IF(A250&lt;=$A$1,HLOOKUP(B250,Ouderschapsverlof!$S$28:$W$30,3,FALSE),0)))</f>
        <v>0</v>
      </c>
      <c r="G250" s="6">
        <f>IF(OR(B250=6,B250=7),0,IF(NOT(E250),IF(A250&lt;=$A$1,HLOOKUP(B250,Ouderschapsverlof!$S$28:$W$30,3,FALSE),0),0))</f>
        <v>0</v>
      </c>
      <c r="H250" s="7">
        <f t="shared" si="78"/>
        <v>0</v>
      </c>
      <c r="L250" s="2">
        <f t="shared" si="97"/>
        <v>248</v>
      </c>
      <c r="M250">
        <f t="shared" si="79"/>
        <v>2</v>
      </c>
      <c r="N250" s="2">
        <f t="shared" si="80"/>
        <v>1</v>
      </c>
      <c r="O250" s="2">
        <f t="shared" si="81"/>
        <v>1</v>
      </c>
      <c r="P250" s="6" t="b">
        <f t="shared" si="82"/>
        <v>1</v>
      </c>
      <c r="Q250" s="6">
        <f>IF(OR(M250=6,M250=7),0,IF(NOT(P250),0,IF(L250&lt;=$L$1,HLOOKUP(M250,Ouderschapsverlof!$S$40:$W$42,3,FALSE),0)))</f>
        <v>0</v>
      </c>
      <c r="R250" s="6">
        <f>IF(OR(M250=6,M250=7),0,IF(NOT(P250),IF(L250&lt;=$L$1,HLOOKUP(M250,Ouderschapsverlof!$S$40:$W$42,3,FALSE),0),0))</f>
        <v>0</v>
      </c>
      <c r="T250" s="2">
        <f t="shared" si="98"/>
        <v>248</v>
      </c>
      <c r="U250">
        <f t="shared" si="83"/>
        <v>2</v>
      </c>
      <c r="V250" s="2">
        <f t="shared" si="84"/>
        <v>1</v>
      </c>
      <c r="W250" s="2">
        <f t="shared" si="85"/>
        <v>1</v>
      </c>
      <c r="X250" s="6" t="b">
        <f t="shared" si="86"/>
        <v>1</v>
      </c>
      <c r="Y250" s="6">
        <f>IF(OR(U250=6,U250=7),0,IF(NOT(X250),0,IF(T250&lt;=$T$1,HLOOKUP(U250,Ouderschapsverlof!$S$55:$W$57,3,FALSE),0)))</f>
        <v>0</v>
      </c>
      <c r="Z250" s="6">
        <f>IF(OR(U250=6,U250=7),0,IF(NOT(X250),IF(T250&lt;=$T$1,HLOOKUP(U250,Ouderschapsverlof!$S$55:$W$57,3,FALSE),0),0))</f>
        <v>0</v>
      </c>
      <c r="AB250" s="2">
        <f t="shared" si="99"/>
        <v>248</v>
      </c>
      <c r="AC250">
        <f t="shared" si="87"/>
        <v>2</v>
      </c>
      <c r="AD250" s="2">
        <f t="shared" si="88"/>
        <v>1</v>
      </c>
      <c r="AE250" s="2">
        <f t="shared" si="89"/>
        <v>1</v>
      </c>
      <c r="AF250" s="6" t="b">
        <f t="shared" si="90"/>
        <v>1</v>
      </c>
      <c r="AG250" s="6">
        <f>IF(OR(AC250=6,AC250=7),0,IF(NOT(AF250),0,IF(AB250&lt;=$AB$1,HLOOKUP(AC250,Ouderschapsverlof!$S$67:$W$69,3,FALSE),0)))</f>
        <v>0</v>
      </c>
      <c r="AH250" s="6">
        <f>IF(OR(AC250=6,AC250=7),0,IF(NOT(AF250),IF(AB250&lt;=$AB$1,HLOOKUP(AC250,Ouderschapsverlof!$S$67:$W$69,3,FALSE),0),0))</f>
        <v>0</v>
      </c>
      <c r="AK250" t="str">
        <f t="shared" si="91"/>
        <v>1900-9-0</v>
      </c>
      <c r="AL250" t="str">
        <f t="shared" si="92"/>
        <v>1900-9-0</v>
      </c>
      <c r="AM250" t="str">
        <f t="shared" si="93"/>
        <v>1900-9-0</v>
      </c>
      <c r="AN250" t="str">
        <f t="shared" si="94"/>
        <v>1900-9-0</v>
      </c>
    </row>
    <row r="251" spans="1:40" x14ac:dyDescent="0.3">
      <c r="A251" s="2">
        <f t="shared" si="95"/>
        <v>249</v>
      </c>
      <c r="B251">
        <f t="shared" si="96"/>
        <v>3</v>
      </c>
      <c r="C251" s="2">
        <f t="shared" si="75"/>
        <v>1</v>
      </c>
      <c r="D251" s="2">
        <f t="shared" si="76"/>
        <v>1</v>
      </c>
      <c r="E251" s="6" t="b">
        <f t="shared" si="77"/>
        <v>1</v>
      </c>
      <c r="F251" s="6">
        <f>IF(OR(B251=6,B251=7),0,IF(NOT(E251),0,IF(A251&lt;=$A$1,HLOOKUP(B251,Ouderschapsverlof!$S$28:$W$30,3,FALSE),0)))</f>
        <v>0</v>
      </c>
      <c r="G251" s="6">
        <f>IF(OR(B251=6,B251=7),0,IF(NOT(E251),IF(A251&lt;=$A$1,HLOOKUP(B251,Ouderschapsverlof!$S$28:$W$30,3,FALSE),0),0))</f>
        <v>0</v>
      </c>
      <c r="H251" s="7">
        <f t="shared" si="78"/>
        <v>0</v>
      </c>
      <c r="L251" s="2">
        <f t="shared" si="97"/>
        <v>249</v>
      </c>
      <c r="M251">
        <f t="shared" si="79"/>
        <v>3</v>
      </c>
      <c r="N251" s="2">
        <f t="shared" si="80"/>
        <v>1</v>
      </c>
      <c r="O251" s="2">
        <f t="shared" si="81"/>
        <v>1</v>
      </c>
      <c r="P251" s="6" t="b">
        <f t="shared" si="82"/>
        <v>1</v>
      </c>
      <c r="Q251" s="6">
        <f>IF(OR(M251=6,M251=7),0,IF(NOT(P251),0,IF(L251&lt;=$L$1,HLOOKUP(M251,Ouderschapsverlof!$S$40:$W$42,3,FALSE),0)))</f>
        <v>0</v>
      </c>
      <c r="R251" s="6">
        <f>IF(OR(M251=6,M251=7),0,IF(NOT(P251),IF(L251&lt;=$L$1,HLOOKUP(M251,Ouderschapsverlof!$S$40:$W$42,3,FALSE),0),0))</f>
        <v>0</v>
      </c>
      <c r="T251" s="2">
        <f t="shared" si="98"/>
        <v>249</v>
      </c>
      <c r="U251">
        <f t="shared" si="83"/>
        <v>3</v>
      </c>
      <c r="V251" s="2">
        <f t="shared" si="84"/>
        <v>1</v>
      </c>
      <c r="W251" s="2">
        <f t="shared" si="85"/>
        <v>1</v>
      </c>
      <c r="X251" s="6" t="b">
        <f t="shared" si="86"/>
        <v>1</v>
      </c>
      <c r="Y251" s="6">
        <f>IF(OR(U251=6,U251=7),0,IF(NOT(X251),0,IF(T251&lt;=$T$1,HLOOKUP(U251,Ouderschapsverlof!$S$55:$W$57,3,FALSE),0)))</f>
        <v>0</v>
      </c>
      <c r="Z251" s="6">
        <f>IF(OR(U251=6,U251=7),0,IF(NOT(X251),IF(T251&lt;=$T$1,HLOOKUP(U251,Ouderschapsverlof!$S$55:$W$57,3,FALSE),0),0))</f>
        <v>0</v>
      </c>
      <c r="AB251" s="2">
        <f t="shared" si="99"/>
        <v>249</v>
      </c>
      <c r="AC251">
        <f t="shared" si="87"/>
        <v>3</v>
      </c>
      <c r="AD251" s="2">
        <f t="shared" si="88"/>
        <v>1</v>
      </c>
      <c r="AE251" s="2">
        <f t="shared" si="89"/>
        <v>1</v>
      </c>
      <c r="AF251" s="6" t="b">
        <f t="shared" si="90"/>
        <v>1</v>
      </c>
      <c r="AG251" s="6">
        <f>IF(OR(AC251=6,AC251=7),0,IF(NOT(AF251),0,IF(AB251&lt;=$AB$1,HLOOKUP(AC251,Ouderschapsverlof!$S$67:$W$69,3,FALSE),0)))</f>
        <v>0</v>
      </c>
      <c r="AH251" s="6">
        <f>IF(OR(AC251=6,AC251=7),0,IF(NOT(AF251),IF(AB251&lt;=$AB$1,HLOOKUP(AC251,Ouderschapsverlof!$S$67:$W$69,3,FALSE),0),0))</f>
        <v>0</v>
      </c>
      <c r="AK251" t="str">
        <f t="shared" si="91"/>
        <v>1900-9-0</v>
      </c>
      <c r="AL251" t="str">
        <f t="shared" si="92"/>
        <v>1900-9-0</v>
      </c>
      <c r="AM251" t="str">
        <f t="shared" si="93"/>
        <v>1900-9-0</v>
      </c>
      <c r="AN251" t="str">
        <f t="shared" si="94"/>
        <v>1900-9-0</v>
      </c>
    </row>
    <row r="252" spans="1:40" x14ac:dyDescent="0.3">
      <c r="A252" s="2">
        <f t="shared" si="95"/>
        <v>250</v>
      </c>
      <c r="B252">
        <f t="shared" si="96"/>
        <v>4</v>
      </c>
      <c r="C252" s="2">
        <f t="shared" si="75"/>
        <v>1</v>
      </c>
      <c r="D252" s="2">
        <f t="shared" si="76"/>
        <v>1</v>
      </c>
      <c r="E252" s="6" t="b">
        <f t="shared" si="77"/>
        <v>1</v>
      </c>
      <c r="F252" s="6">
        <f>IF(OR(B252=6,B252=7),0,IF(NOT(E252),0,IF(A252&lt;=$A$1,HLOOKUP(B252,Ouderschapsverlof!$S$28:$W$30,3,FALSE),0)))</f>
        <v>0</v>
      </c>
      <c r="G252" s="6">
        <f>IF(OR(B252=6,B252=7),0,IF(NOT(E252),IF(A252&lt;=$A$1,HLOOKUP(B252,Ouderschapsverlof!$S$28:$W$30,3,FALSE),0),0))</f>
        <v>0</v>
      </c>
      <c r="H252" s="7">
        <f t="shared" si="78"/>
        <v>0</v>
      </c>
      <c r="L252" s="2">
        <f t="shared" si="97"/>
        <v>250</v>
      </c>
      <c r="M252">
        <f t="shared" si="79"/>
        <v>4</v>
      </c>
      <c r="N252" s="2">
        <f t="shared" si="80"/>
        <v>1</v>
      </c>
      <c r="O252" s="2">
        <f t="shared" si="81"/>
        <v>1</v>
      </c>
      <c r="P252" s="6" t="b">
        <f t="shared" si="82"/>
        <v>1</v>
      </c>
      <c r="Q252" s="6">
        <f>IF(OR(M252=6,M252=7),0,IF(NOT(P252),0,IF(L252&lt;=$L$1,HLOOKUP(M252,Ouderschapsverlof!$S$40:$W$42,3,FALSE),0)))</f>
        <v>0</v>
      </c>
      <c r="R252" s="6">
        <f>IF(OR(M252=6,M252=7),0,IF(NOT(P252),IF(L252&lt;=$L$1,HLOOKUP(M252,Ouderschapsverlof!$S$40:$W$42,3,FALSE),0),0))</f>
        <v>0</v>
      </c>
      <c r="T252" s="2">
        <f t="shared" si="98"/>
        <v>250</v>
      </c>
      <c r="U252">
        <f t="shared" si="83"/>
        <v>4</v>
      </c>
      <c r="V252" s="2">
        <f t="shared" si="84"/>
        <v>1</v>
      </c>
      <c r="W252" s="2">
        <f t="shared" si="85"/>
        <v>1</v>
      </c>
      <c r="X252" s="6" t="b">
        <f t="shared" si="86"/>
        <v>1</v>
      </c>
      <c r="Y252" s="6">
        <f>IF(OR(U252=6,U252=7),0,IF(NOT(X252),0,IF(T252&lt;=$T$1,HLOOKUP(U252,Ouderschapsverlof!$S$55:$W$57,3,FALSE),0)))</f>
        <v>0</v>
      </c>
      <c r="Z252" s="6">
        <f>IF(OR(U252=6,U252=7),0,IF(NOT(X252),IF(T252&lt;=$T$1,HLOOKUP(U252,Ouderschapsverlof!$S$55:$W$57,3,FALSE),0),0))</f>
        <v>0</v>
      </c>
      <c r="AB252" s="2">
        <f t="shared" si="99"/>
        <v>250</v>
      </c>
      <c r="AC252">
        <f t="shared" si="87"/>
        <v>4</v>
      </c>
      <c r="AD252" s="2">
        <f t="shared" si="88"/>
        <v>1</v>
      </c>
      <c r="AE252" s="2">
        <f t="shared" si="89"/>
        <v>1</v>
      </c>
      <c r="AF252" s="6" t="b">
        <f t="shared" si="90"/>
        <v>1</v>
      </c>
      <c r="AG252" s="6">
        <f>IF(OR(AC252=6,AC252=7),0,IF(NOT(AF252),0,IF(AB252&lt;=$AB$1,HLOOKUP(AC252,Ouderschapsverlof!$S$67:$W$69,3,FALSE),0)))</f>
        <v>0</v>
      </c>
      <c r="AH252" s="6">
        <f>IF(OR(AC252=6,AC252=7),0,IF(NOT(AF252),IF(AB252&lt;=$AB$1,HLOOKUP(AC252,Ouderschapsverlof!$S$67:$W$69,3,FALSE),0),0))</f>
        <v>0</v>
      </c>
      <c r="AK252" t="str">
        <f t="shared" si="91"/>
        <v>1900-9-0</v>
      </c>
      <c r="AL252" t="str">
        <f t="shared" si="92"/>
        <v>1900-9-0</v>
      </c>
      <c r="AM252" t="str">
        <f t="shared" si="93"/>
        <v>1900-9-0</v>
      </c>
      <c r="AN252" t="str">
        <f t="shared" si="94"/>
        <v>1900-9-0</v>
      </c>
    </row>
    <row r="253" spans="1:40" x14ac:dyDescent="0.3">
      <c r="A253" s="2">
        <f t="shared" si="95"/>
        <v>251</v>
      </c>
      <c r="B253">
        <f t="shared" si="96"/>
        <v>5</v>
      </c>
      <c r="C253" s="2">
        <f t="shared" si="75"/>
        <v>1</v>
      </c>
      <c r="D253" s="2">
        <f t="shared" si="76"/>
        <v>1</v>
      </c>
      <c r="E253" s="6" t="b">
        <f t="shared" si="77"/>
        <v>1</v>
      </c>
      <c r="F253" s="6">
        <f>IF(OR(B253=6,B253=7),0,IF(NOT(E253),0,IF(A253&lt;=$A$1,HLOOKUP(B253,Ouderschapsverlof!$S$28:$W$30,3,FALSE),0)))</f>
        <v>0</v>
      </c>
      <c r="G253" s="6">
        <f>IF(OR(B253=6,B253=7),0,IF(NOT(E253),IF(A253&lt;=$A$1,HLOOKUP(B253,Ouderschapsverlof!$S$28:$W$30,3,FALSE),0),0))</f>
        <v>0</v>
      </c>
      <c r="H253" s="7">
        <f t="shared" si="78"/>
        <v>0</v>
      </c>
      <c r="L253" s="2">
        <f t="shared" si="97"/>
        <v>251</v>
      </c>
      <c r="M253">
        <f t="shared" si="79"/>
        <v>5</v>
      </c>
      <c r="N253" s="2">
        <f t="shared" si="80"/>
        <v>1</v>
      </c>
      <c r="O253" s="2">
        <f t="shared" si="81"/>
        <v>1</v>
      </c>
      <c r="P253" s="6" t="b">
        <f t="shared" si="82"/>
        <v>1</v>
      </c>
      <c r="Q253" s="6">
        <f>IF(OR(M253=6,M253=7),0,IF(NOT(P253),0,IF(L253&lt;=$L$1,HLOOKUP(M253,Ouderschapsverlof!$S$40:$W$42,3,FALSE),0)))</f>
        <v>0</v>
      </c>
      <c r="R253" s="6">
        <f>IF(OR(M253=6,M253=7),0,IF(NOT(P253),IF(L253&lt;=$L$1,HLOOKUP(M253,Ouderschapsverlof!$S$40:$W$42,3,FALSE),0),0))</f>
        <v>0</v>
      </c>
      <c r="T253" s="2">
        <f t="shared" si="98"/>
        <v>251</v>
      </c>
      <c r="U253">
        <f t="shared" si="83"/>
        <v>5</v>
      </c>
      <c r="V253" s="2">
        <f t="shared" si="84"/>
        <v>1</v>
      </c>
      <c r="W253" s="2">
        <f t="shared" si="85"/>
        <v>1</v>
      </c>
      <c r="X253" s="6" t="b">
        <f t="shared" si="86"/>
        <v>1</v>
      </c>
      <c r="Y253" s="6">
        <f>IF(OR(U253=6,U253=7),0,IF(NOT(X253),0,IF(T253&lt;=$T$1,HLOOKUP(U253,Ouderschapsverlof!$S$55:$W$57,3,FALSE),0)))</f>
        <v>0</v>
      </c>
      <c r="Z253" s="6">
        <f>IF(OR(U253=6,U253=7),0,IF(NOT(X253),IF(T253&lt;=$T$1,HLOOKUP(U253,Ouderschapsverlof!$S$55:$W$57,3,FALSE),0),0))</f>
        <v>0</v>
      </c>
      <c r="AB253" s="2">
        <f t="shared" si="99"/>
        <v>251</v>
      </c>
      <c r="AC253">
        <f t="shared" si="87"/>
        <v>5</v>
      </c>
      <c r="AD253" s="2">
        <f t="shared" si="88"/>
        <v>1</v>
      </c>
      <c r="AE253" s="2">
        <f t="shared" si="89"/>
        <v>1</v>
      </c>
      <c r="AF253" s="6" t="b">
        <f t="shared" si="90"/>
        <v>1</v>
      </c>
      <c r="AG253" s="6">
        <f>IF(OR(AC253=6,AC253=7),0,IF(NOT(AF253),0,IF(AB253&lt;=$AB$1,HLOOKUP(AC253,Ouderschapsverlof!$S$67:$W$69,3,FALSE),0)))</f>
        <v>0</v>
      </c>
      <c r="AH253" s="6">
        <f>IF(OR(AC253=6,AC253=7),0,IF(NOT(AF253),IF(AB253&lt;=$AB$1,HLOOKUP(AC253,Ouderschapsverlof!$S$67:$W$69,3,FALSE),0),0))</f>
        <v>0</v>
      </c>
      <c r="AK253" t="str">
        <f t="shared" si="91"/>
        <v>1900-9-0</v>
      </c>
      <c r="AL253" t="str">
        <f t="shared" si="92"/>
        <v>1900-9-0</v>
      </c>
      <c r="AM253" t="str">
        <f t="shared" si="93"/>
        <v>1900-9-0</v>
      </c>
      <c r="AN253" t="str">
        <f t="shared" si="94"/>
        <v>1900-9-0</v>
      </c>
    </row>
    <row r="254" spans="1:40" x14ac:dyDescent="0.3">
      <c r="A254" s="2">
        <f t="shared" si="95"/>
        <v>252</v>
      </c>
      <c r="B254">
        <f t="shared" si="96"/>
        <v>6</v>
      </c>
      <c r="C254" s="2">
        <f t="shared" si="75"/>
        <v>1</v>
      </c>
      <c r="D254" s="2">
        <f t="shared" si="76"/>
        <v>1</v>
      </c>
      <c r="E254" s="6" t="b">
        <f t="shared" si="77"/>
        <v>1</v>
      </c>
      <c r="F254" s="6">
        <f>IF(OR(B254=6,B254=7),0,IF(NOT(E254),0,IF(A254&lt;=$A$1,HLOOKUP(B254,Ouderschapsverlof!$S$28:$W$30,3,FALSE),0)))</f>
        <v>0</v>
      </c>
      <c r="G254" s="6">
        <f>IF(OR(B254=6,B254=7),0,IF(NOT(E254),IF(A254&lt;=$A$1,HLOOKUP(B254,Ouderschapsverlof!$S$28:$W$30,3,FALSE),0),0))</f>
        <v>0</v>
      </c>
      <c r="H254" s="7">
        <f t="shared" si="78"/>
        <v>0</v>
      </c>
      <c r="L254" s="2">
        <f t="shared" si="97"/>
        <v>252</v>
      </c>
      <c r="M254">
        <f t="shared" si="79"/>
        <v>6</v>
      </c>
      <c r="N254" s="2">
        <f t="shared" si="80"/>
        <v>1</v>
      </c>
      <c r="O254" s="2">
        <f t="shared" si="81"/>
        <v>1</v>
      </c>
      <c r="P254" s="6" t="b">
        <f t="shared" si="82"/>
        <v>1</v>
      </c>
      <c r="Q254" s="6">
        <f>IF(OR(M254=6,M254=7),0,IF(NOT(P254),0,IF(L254&lt;=$L$1,HLOOKUP(M254,Ouderschapsverlof!$S$40:$W$42,3,FALSE),0)))</f>
        <v>0</v>
      </c>
      <c r="R254" s="6">
        <f>IF(OR(M254=6,M254=7),0,IF(NOT(P254),IF(L254&lt;=$L$1,HLOOKUP(M254,Ouderschapsverlof!$S$40:$W$42,3,FALSE),0),0))</f>
        <v>0</v>
      </c>
      <c r="T254" s="2">
        <f t="shared" si="98"/>
        <v>252</v>
      </c>
      <c r="U254">
        <f t="shared" si="83"/>
        <v>6</v>
      </c>
      <c r="V254" s="2">
        <f t="shared" si="84"/>
        <v>1</v>
      </c>
      <c r="W254" s="2">
        <f t="shared" si="85"/>
        <v>1</v>
      </c>
      <c r="X254" s="6" t="b">
        <f t="shared" si="86"/>
        <v>1</v>
      </c>
      <c r="Y254" s="6">
        <f>IF(OR(U254=6,U254=7),0,IF(NOT(X254),0,IF(T254&lt;=$T$1,HLOOKUP(U254,Ouderschapsverlof!$S$55:$W$57,3,FALSE),0)))</f>
        <v>0</v>
      </c>
      <c r="Z254" s="6">
        <f>IF(OR(U254=6,U254=7),0,IF(NOT(X254),IF(T254&lt;=$T$1,HLOOKUP(U254,Ouderschapsverlof!$S$55:$W$57,3,FALSE),0),0))</f>
        <v>0</v>
      </c>
      <c r="AB254" s="2">
        <f t="shared" si="99"/>
        <v>252</v>
      </c>
      <c r="AC254">
        <f t="shared" si="87"/>
        <v>6</v>
      </c>
      <c r="AD254" s="2">
        <f t="shared" si="88"/>
        <v>1</v>
      </c>
      <c r="AE254" s="2">
        <f t="shared" si="89"/>
        <v>1</v>
      </c>
      <c r="AF254" s="6" t="b">
        <f t="shared" si="90"/>
        <v>1</v>
      </c>
      <c r="AG254" s="6">
        <f>IF(OR(AC254=6,AC254=7),0,IF(NOT(AF254),0,IF(AB254&lt;=$AB$1,HLOOKUP(AC254,Ouderschapsverlof!$S$67:$W$69,3,FALSE),0)))</f>
        <v>0</v>
      </c>
      <c r="AH254" s="6">
        <f>IF(OR(AC254=6,AC254=7),0,IF(NOT(AF254),IF(AB254&lt;=$AB$1,HLOOKUP(AC254,Ouderschapsverlof!$S$67:$W$69,3,FALSE),0),0))</f>
        <v>0</v>
      </c>
      <c r="AK254" t="str">
        <f t="shared" si="91"/>
        <v>1900-9-0</v>
      </c>
      <c r="AL254" t="str">
        <f t="shared" si="92"/>
        <v>1900-9-0</v>
      </c>
      <c r="AM254" t="str">
        <f t="shared" si="93"/>
        <v>1900-9-0</v>
      </c>
      <c r="AN254" t="str">
        <f t="shared" si="94"/>
        <v>1900-9-0</v>
      </c>
    </row>
    <row r="255" spans="1:40" x14ac:dyDescent="0.3">
      <c r="A255" s="2">
        <f t="shared" si="95"/>
        <v>253</v>
      </c>
      <c r="B255">
        <f t="shared" si="96"/>
        <v>7</v>
      </c>
      <c r="C255" s="2">
        <f t="shared" si="75"/>
        <v>1</v>
      </c>
      <c r="D255" s="2">
        <f t="shared" si="76"/>
        <v>1</v>
      </c>
      <c r="E255" s="6" t="b">
        <f t="shared" si="77"/>
        <v>1</v>
      </c>
      <c r="F255" s="6">
        <f>IF(OR(B255=6,B255=7),0,IF(NOT(E255),0,IF(A255&lt;=$A$1,HLOOKUP(B255,Ouderschapsverlof!$S$28:$W$30,3,FALSE),0)))</f>
        <v>0</v>
      </c>
      <c r="G255" s="6">
        <f>IF(OR(B255=6,B255=7),0,IF(NOT(E255),IF(A255&lt;=$A$1,HLOOKUP(B255,Ouderschapsverlof!$S$28:$W$30,3,FALSE),0),0))</f>
        <v>0</v>
      </c>
      <c r="H255" s="7">
        <f t="shared" si="78"/>
        <v>0</v>
      </c>
      <c r="L255" s="2">
        <f t="shared" si="97"/>
        <v>253</v>
      </c>
      <c r="M255">
        <f t="shared" si="79"/>
        <v>7</v>
      </c>
      <c r="N255" s="2">
        <f t="shared" si="80"/>
        <v>1</v>
      </c>
      <c r="O255" s="2">
        <f t="shared" si="81"/>
        <v>1</v>
      </c>
      <c r="P255" s="6" t="b">
        <f t="shared" si="82"/>
        <v>1</v>
      </c>
      <c r="Q255" s="6">
        <f>IF(OR(M255=6,M255=7),0,IF(NOT(P255),0,IF(L255&lt;=$L$1,HLOOKUP(M255,Ouderschapsverlof!$S$40:$W$42,3,FALSE),0)))</f>
        <v>0</v>
      </c>
      <c r="R255" s="6">
        <f>IF(OR(M255=6,M255=7),0,IF(NOT(P255),IF(L255&lt;=$L$1,HLOOKUP(M255,Ouderschapsverlof!$S$40:$W$42,3,FALSE),0),0))</f>
        <v>0</v>
      </c>
      <c r="T255" s="2">
        <f t="shared" si="98"/>
        <v>253</v>
      </c>
      <c r="U255">
        <f t="shared" si="83"/>
        <v>7</v>
      </c>
      <c r="V255" s="2">
        <f t="shared" si="84"/>
        <v>1</v>
      </c>
      <c r="W255" s="2">
        <f t="shared" si="85"/>
        <v>1</v>
      </c>
      <c r="X255" s="6" t="b">
        <f t="shared" si="86"/>
        <v>1</v>
      </c>
      <c r="Y255" s="6">
        <f>IF(OR(U255=6,U255=7),0,IF(NOT(X255),0,IF(T255&lt;=$T$1,HLOOKUP(U255,Ouderschapsverlof!$S$55:$W$57,3,FALSE),0)))</f>
        <v>0</v>
      </c>
      <c r="Z255" s="6">
        <f>IF(OR(U255=6,U255=7),0,IF(NOT(X255),IF(T255&lt;=$T$1,HLOOKUP(U255,Ouderschapsverlof!$S$55:$W$57,3,FALSE),0),0))</f>
        <v>0</v>
      </c>
      <c r="AB255" s="2">
        <f t="shared" si="99"/>
        <v>253</v>
      </c>
      <c r="AC255">
        <f t="shared" si="87"/>
        <v>7</v>
      </c>
      <c r="AD255" s="2">
        <f t="shared" si="88"/>
        <v>1</v>
      </c>
      <c r="AE255" s="2">
        <f t="shared" si="89"/>
        <v>1</v>
      </c>
      <c r="AF255" s="6" t="b">
        <f t="shared" si="90"/>
        <v>1</v>
      </c>
      <c r="AG255" s="6">
        <f>IF(OR(AC255=6,AC255=7),0,IF(NOT(AF255),0,IF(AB255&lt;=$AB$1,HLOOKUP(AC255,Ouderschapsverlof!$S$67:$W$69,3,FALSE),0)))</f>
        <v>0</v>
      </c>
      <c r="AH255" s="6">
        <f>IF(OR(AC255=6,AC255=7),0,IF(NOT(AF255),IF(AB255&lt;=$AB$1,HLOOKUP(AC255,Ouderschapsverlof!$S$67:$W$69,3,FALSE),0),0))</f>
        <v>0</v>
      </c>
      <c r="AK255" t="str">
        <f t="shared" si="91"/>
        <v>1900-9-0</v>
      </c>
      <c r="AL255" t="str">
        <f t="shared" si="92"/>
        <v>1900-9-0</v>
      </c>
      <c r="AM255" t="str">
        <f t="shared" si="93"/>
        <v>1900-9-0</v>
      </c>
      <c r="AN255" t="str">
        <f t="shared" si="94"/>
        <v>1900-9-0</v>
      </c>
    </row>
    <row r="256" spans="1:40" x14ac:dyDescent="0.3">
      <c r="A256" s="2">
        <f t="shared" si="95"/>
        <v>254</v>
      </c>
      <c r="B256">
        <f t="shared" si="96"/>
        <v>1</v>
      </c>
      <c r="C256" s="2">
        <f t="shared" si="75"/>
        <v>1</v>
      </c>
      <c r="D256" s="2">
        <f t="shared" si="76"/>
        <v>1</v>
      </c>
      <c r="E256" s="6" t="b">
        <f t="shared" si="77"/>
        <v>1</v>
      </c>
      <c r="F256" s="6">
        <f>IF(OR(B256=6,B256=7),0,IF(NOT(E256),0,IF(A256&lt;=$A$1,HLOOKUP(B256,Ouderschapsverlof!$S$28:$W$30,3,FALSE),0)))</f>
        <v>0</v>
      </c>
      <c r="G256" s="6">
        <f>IF(OR(B256=6,B256=7),0,IF(NOT(E256),IF(A256&lt;=$A$1,HLOOKUP(B256,Ouderschapsverlof!$S$28:$W$30,3,FALSE),0),0))</f>
        <v>0</v>
      </c>
      <c r="H256" s="7">
        <f t="shared" si="78"/>
        <v>0</v>
      </c>
      <c r="L256" s="2">
        <f t="shared" si="97"/>
        <v>254</v>
      </c>
      <c r="M256">
        <f t="shared" si="79"/>
        <v>1</v>
      </c>
      <c r="N256" s="2">
        <f t="shared" si="80"/>
        <v>1</v>
      </c>
      <c r="O256" s="2">
        <f t="shared" si="81"/>
        <v>1</v>
      </c>
      <c r="P256" s="6" t="b">
        <f t="shared" si="82"/>
        <v>1</v>
      </c>
      <c r="Q256" s="6">
        <f>IF(OR(M256=6,M256=7),0,IF(NOT(P256),0,IF(L256&lt;=$L$1,HLOOKUP(M256,Ouderschapsverlof!$S$40:$W$42,3,FALSE),0)))</f>
        <v>0</v>
      </c>
      <c r="R256" s="6">
        <f>IF(OR(M256=6,M256=7),0,IF(NOT(P256),IF(L256&lt;=$L$1,HLOOKUP(M256,Ouderschapsverlof!$S$40:$W$42,3,FALSE),0),0))</f>
        <v>0</v>
      </c>
      <c r="T256" s="2">
        <f t="shared" si="98"/>
        <v>254</v>
      </c>
      <c r="U256">
        <f t="shared" si="83"/>
        <v>1</v>
      </c>
      <c r="V256" s="2">
        <f t="shared" si="84"/>
        <v>1</v>
      </c>
      <c r="W256" s="2">
        <f t="shared" si="85"/>
        <v>1</v>
      </c>
      <c r="X256" s="6" t="b">
        <f t="shared" si="86"/>
        <v>1</v>
      </c>
      <c r="Y256" s="6">
        <f>IF(OR(U256=6,U256=7),0,IF(NOT(X256),0,IF(T256&lt;=$T$1,HLOOKUP(U256,Ouderschapsverlof!$S$55:$W$57,3,FALSE),0)))</f>
        <v>0</v>
      </c>
      <c r="Z256" s="6">
        <f>IF(OR(U256=6,U256=7),0,IF(NOT(X256),IF(T256&lt;=$T$1,HLOOKUP(U256,Ouderschapsverlof!$S$55:$W$57,3,FALSE),0),0))</f>
        <v>0</v>
      </c>
      <c r="AB256" s="2">
        <f t="shared" si="99"/>
        <v>254</v>
      </c>
      <c r="AC256">
        <f t="shared" si="87"/>
        <v>1</v>
      </c>
      <c r="AD256" s="2">
        <f t="shared" si="88"/>
        <v>1</v>
      </c>
      <c r="AE256" s="2">
        <f t="shared" si="89"/>
        <v>1</v>
      </c>
      <c r="AF256" s="6" t="b">
        <f t="shared" si="90"/>
        <v>1</v>
      </c>
      <c r="AG256" s="6">
        <f>IF(OR(AC256=6,AC256=7),0,IF(NOT(AF256),0,IF(AB256&lt;=$AB$1,HLOOKUP(AC256,Ouderschapsverlof!$S$67:$W$69,3,FALSE),0)))</f>
        <v>0</v>
      </c>
      <c r="AH256" s="6">
        <f>IF(OR(AC256=6,AC256=7),0,IF(NOT(AF256),IF(AB256&lt;=$AB$1,HLOOKUP(AC256,Ouderschapsverlof!$S$67:$W$69,3,FALSE),0),0))</f>
        <v>0</v>
      </c>
      <c r="AK256" t="str">
        <f t="shared" si="91"/>
        <v>1900-9-0</v>
      </c>
      <c r="AL256" t="str">
        <f t="shared" si="92"/>
        <v>1900-9-0</v>
      </c>
      <c r="AM256" t="str">
        <f t="shared" si="93"/>
        <v>1900-9-0</v>
      </c>
      <c r="AN256" t="str">
        <f t="shared" si="94"/>
        <v>1900-9-0</v>
      </c>
    </row>
    <row r="257" spans="1:40" x14ac:dyDescent="0.3">
      <c r="A257" s="2">
        <f t="shared" si="95"/>
        <v>255</v>
      </c>
      <c r="B257">
        <f t="shared" si="96"/>
        <v>2</v>
      </c>
      <c r="C257" s="2">
        <f t="shared" si="75"/>
        <v>1</v>
      </c>
      <c r="D257" s="2">
        <f t="shared" si="76"/>
        <v>1</v>
      </c>
      <c r="E257" s="6" t="b">
        <f t="shared" si="77"/>
        <v>1</v>
      </c>
      <c r="F257" s="6">
        <f>IF(OR(B257=6,B257=7),0,IF(NOT(E257),0,IF(A257&lt;=$A$1,HLOOKUP(B257,Ouderschapsverlof!$S$28:$W$30,3,FALSE),0)))</f>
        <v>0</v>
      </c>
      <c r="G257" s="6">
        <f>IF(OR(B257=6,B257=7),0,IF(NOT(E257),IF(A257&lt;=$A$1,HLOOKUP(B257,Ouderschapsverlof!$S$28:$W$30,3,FALSE),0),0))</f>
        <v>0</v>
      </c>
      <c r="H257" s="7">
        <f t="shared" si="78"/>
        <v>0</v>
      </c>
      <c r="L257" s="2">
        <f t="shared" si="97"/>
        <v>255</v>
      </c>
      <c r="M257">
        <f t="shared" si="79"/>
        <v>2</v>
      </c>
      <c r="N257" s="2">
        <f t="shared" si="80"/>
        <v>1</v>
      </c>
      <c r="O257" s="2">
        <f t="shared" si="81"/>
        <v>1</v>
      </c>
      <c r="P257" s="6" t="b">
        <f t="shared" si="82"/>
        <v>1</v>
      </c>
      <c r="Q257" s="6">
        <f>IF(OR(M257=6,M257=7),0,IF(NOT(P257),0,IF(L257&lt;=$L$1,HLOOKUP(M257,Ouderschapsverlof!$S$40:$W$42,3,FALSE),0)))</f>
        <v>0</v>
      </c>
      <c r="R257" s="6">
        <f>IF(OR(M257=6,M257=7),0,IF(NOT(P257),IF(L257&lt;=$L$1,HLOOKUP(M257,Ouderschapsverlof!$S$40:$W$42,3,FALSE),0),0))</f>
        <v>0</v>
      </c>
      <c r="T257" s="2">
        <f t="shared" si="98"/>
        <v>255</v>
      </c>
      <c r="U257">
        <f t="shared" si="83"/>
        <v>2</v>
      </c>
      <c r="V257" s="2">
        <f t="shared" si="84"/>
        <v>1</v>
      </c>
      <c r="W257" s="2">
        <f t="shared" si="85"/>
        <v>1</v>
      </c>
      <c r="X257" s="6" t="b">
        <f t="shared" si="86"/>
        <v>1</v>
      </c>
      <c r="Y257" s="6">
        <f>IF(OR(U257=6,U257=7),0,IF(NOT(X257),0,IF(T257&lt;=$T$1,HLOOKUP(U257,Ouderschapsverlof!$S$55:$W$57,3,FALSE),0)))</f>
        <v>0</v>
      </c>
      <c r="Z257" s="6">
        <f>IF(OR(U257=6,U257=7),0,IF(NOT(X257),IF(T257&lt;=$T$1,HLOOKUP(U257,Ouderschapsverlof!$S$55:$W$57,3,FALSE),0),0))</f>
        <v>0</v>
      </c>
      <c r="AB257" s="2">
        <f t="shared" si="99"/>
        <v>255</v>
      </c>
      <c r="AC257">
        <f t="shared" si="87"/>
        <v>2</v>
      </c>
      <c r="AD257" s="2">
        <f t="shared" si="88"/>
        <v>1</v>
      </c>
      <c r="AE257" s="2">
        <f t="shared" si="89"/>
        <v>1</v>
      </c>
      <c r="AF257" s="6" t="b">
        <f t="shared" si="90"/>
        <v>1</v>
      </c>
      <c r="AG257" s="6">
        <f>IF(OR(AC257=6,AC257=7),0,IF(NOT(AF257),0,IF(AB257&lt;=$AB$1,HLOOKUP(AC257,Ouderschapsverlof!$S$67:$W$69,3,FALSE),0)))</f>
        <v>0</v>
      </c>
      <c r="AH257" s="6">
        <f>IF(OR(AC257=6,AC257=7),0,IF(NOT(AF257),IF(AB257&lt;=$AB$1,HLOOKUP(AC257,Ouderschapsverlof!$S$67:$W$69,3,FALSE),0),0))</f>
        <v>0</v>
      </c>
      <c r="AK257" t="str">
        <f t="shared" si="91"/>
        <v>1900-9-0</v>
      </c>
      <c r="AL257" t="str">
        <f t="shared" si="92"/>
        <v>1900-9-0</v>
      </c>
      <c r="AM257" t="str">
        <f t="shared" si="93"/>
        <v>1900-9-0</v>
      </c>
      <c r="AN257" t="str">
        <f t="shared" si="94"/>
        <v>1900-9-0</v>
      </c>
    </row>
    <row r="258" spans="1:40" x14ac:dyDescent="0.3">
      <c r="A258" s="2">
        <f t="shared" si="95"/>
        <v>256</v>
      </c>
      <c r="B258">
        <f t="shared" si="96"/>
        <v>3</v>
      </c>
      <c r="C258" s="2">
        <f t="shared" si="75"/>
        <v>1</v>
      </c>
      <c r="D258" s="2">
        <f t="shared" si="76"/>
        <v>1</v>
      </c>
      <c r="E258" s="6" t="b">
        <f t="shared" si="77"/>
        <v>1</v>
      </c>
      <c r="F258" s="6">
        <f>IF(OR(B258=6,B258=7),0,IF(NOT(E258),0,IF(A258&lt;=$A$1,HLOOKUP(B258,Ouderschapsverlof!$S$28:$W$30,3,FALSE),0)))</f>
        <v>0</v>
      </c>
      <c r="G258" s="6">
        <f>IF(OR(B258=6,B258=7),0,IF(NOT(E258),IF(A258&lt;=$A$1,HLOOKUP(B258,Ouderschapsverlof!$S$28:$W$30,3,FALSE),0),0))</f>
        <v>0</v>
      </c>
      <c r="H258" s="7">
        <f t="shared" si="78"/>
        <v>0</v>
      </c>
      <c r="L258" s="2">
        <f t="shared" si="97"/>
        <v>256</v>
      </c>
      <c r="M258">
        <f t="shared" si="79"/>
        <v>3</v>
      </c>
      <c r="N258" s="2">
        <f t="shared" si="80"/>
        <v>1</v>
      </c>
      <c r="O258" s="2">
        <f t="shared" si="81"/>
        <v>1</v>
      </c>
      <c r="P258" s="6" t="b">
        <f t="shared" si="82"/>
        <v>1</v>
      </c>
      <c r="Q258" s="6">
        <f>IF(OR(M258=6,M258=7),0,IF(NOT(P258),0,IF(L258&lt;=$L$1,HLOOKUP(M258,Ouderschapsverlof!$S$40:$W$42,3,FALSE),0)))</f>
        <v>0</v>
      </c>
      <c r="R258" s="6">
        <f>IF(OR(M258=6,M258=7),0,IF(NOT(P258),IF(L258&lt;=$L$1,HLOOKUP(M258,Ouderschapsverlof!$S$40:$W$42,3,FALSE),0),0))</f>
        <v>0</v>
      </c>
      <c r="T258" s="2">
        <f t="shared" si="98"/>
        <v>256</v>
      </c>
      <c r="U258">
        <f t="shared" si="83"/>
        <v>3</v>
      </c>
      <c r="V258" s="2">
        <f t="shared" si="84"/>
        <v>1</v>
      </c>
      <c r="W258" s="2">
        <f t="shared" si="85"/>
        <v>1</v>
      </c>
      <c r="X258" s="6" t="b">
        <f t="shared" si="86"/>
        <v>1</v>
      </c>
      <c r="Y258" s="6">
        <f>IF(OR(U258=6,U258=7),0,IF(NOT(X258),0,IF(T258&lt;=$T$1,HLOOKUP(U258,Ouderschapsverlof!$S$55:$W$57,3,FALSE),0)))</f>
        <v>0</v>
      </c>
      <c r="Z258" s="6">
        <f>IF(OR(U258=6,U258=7),0,IF(NOT(X258),IF(T258&lt;=$T$1,HLOOKUP(U258,Ouderschapsverlof!$S$55:$W$57,3,FALSE),0),0))</f>
        <v>0</v>
      </c>
      <c r="AB258" s="2">
        <f t="shared" si="99"/>
        <v>256</v>
      </c>
      <c r="AC258">
        <f t="shared" si="87"/>
        <v>3</v>
      </c>
      <c r="AD258" s="2">
        <f t="shared" si="88"/>
        <v>1</v>
      </c>
      <c r="AE258" s="2">
        <f t="shared" si="89"/>
        <v>1</v>
      </c>
      <c r="AF258" s="6" t="b">
        <f t="shared" si="90"/>
        <v>1</v>
      </c>
      <c r="AG258" s="6">
        <f>IF(OR(AC258=6,AC258=7),0,IF(NOT(AF258),0,IF(AB258&lt;=$AB$1,HLOOKUP(AC258,Ouderschapsverlof!$S$67:$W$69,3,FALSE),0)))</f>
        <v>0</v>
      </c>
      <c r="AH258" s="6">
        <f>IF(OR(AC258=6,AC258=7),0,IF(NOT(AF258),IF(AB258&lt;=$AB$1,HLOOKUP(AC258,Ouderschapsverlof!$S$67:$W$69,3,FALSE),0),0))</f>
        <v>0</v>
      </c>
      <c r="AK258" t="str">
        <f t="shared" si="91"/>
        <v>1900-9-0</v>
      </c>
      <c r="AL258" t="str">
        <f t="shared" si="92"/>
        <v>1900-9-0</v>
      </c>
      <c r="AM258" t="str">
        <f t="shared" si="93"/>
        <v>1900-9-0</v>
      </c>
      <c r="AN258" t="str">
        <f t="shared" si="94"/>
        <v>1900-9-0</v>
      </c>
    </row>
    <row r="259" spans="1:40" x14ac:dyDescent="0.3">
      <c r="A259" s="2">
        <f t="shared" si="95"/>
        <v>257</v>
      </c>
      <c r="B259">
        <f t="shared" si="96"/>
        <v>4</v>
      </c>
      <c r="C259" s="2">
        <f t="shared" ref="C259:C322" si="100">VLOOKUP(A259,$I$1:$I$61,1)</f>
        <v>1</v>
      </c>
      <c r="D259" s="2">
        <f t="shared" ref="D259:D322" si="101">VLOOKUP(A259,$I$1:$J$61,2)</f>
        <v>1</v>
      </c>
      <c r="E259" s="6" t="b">
        <f t="shared" ref="E259:E322" si="102">IF(AND(A259&gt;=C259,A259&lt;=D259),FALSE,TRUE)</f>
        <v>1</v>
      </c>
      <c r="F259" s="6">
        <f>IF(OR(B259=6,B259=7),0,IF(NOT(E259),0,IF(A259&lt;=$A$1,HLOOKUP(B259,Ouderschapsverlof!$S$28:$W$30,3,FALSE),0)))</f>
        <v>0</v>
      </c>
      <c r="G259" s="6">
        <f>IF(OR(B259=6,B259=7),0,IF(NOT(E259),IF(A259&lt;=$A$1,HLOOKUP(B259,Ouderschapsverlof!$S$28:$W$30,3,FALSE),0),0))</f>
        <v>0</v>
      </c>
      <c r="H259" s="7">
        <f t="shared" ref="H259:H322" si="103">IF(ISNUMBER(I259),IF(J259&lt;J258,1,0),0)</f>
        <v>0</v>
      </c>
      <c r="L259" s="2">
        <f t="shared" si="97"/>
        <v>257</v>
      </c>
      <c r="M259">
        <f t="shared" ref="M259:M322" si="104">WEEKDAY(L259,2)</f>
        <v>4</v>
      </c>
      <c r="N259" s="2">
        <f t="shared" ref="N259:N322" si="105">VLOOKUP(L259,$I$1:$I$61,1)</f>
        <v>1</v>
      </c>
      <c r="O259" s="2">
        <f t="shared" ref="O259:O322" si="106">VLOOKUP(L259,$I$1:$J$61,2)</f>
        <v>1</v>
      </c>
      <c r="P259" s="6" t="b">
        <f t="shared" ref="P259:P322" si="107">IF(AND(L259&gt;=N259,L259&lt;=O259),FALSE,TRUE)</f>
        <v>1</v>
      </c>
      <c r="Q259" s="6">
        <f>IF(OR(M259=6,M259=7),0,IF(NOT(P259),0,IF(L259&lt;=$L$1,HLOOKUP(M259,Ouderschapsverlof!$S$40:$W$42,3,FALSE),0)))</f>
        <v>0</v>
      </c>
      <c r="R259" s="6">
        <f>IF(OR(M259=6,M259=7),0,IF(NOT(P259),IF(L259&lt;=$L$1,HLOOKUP(M259,Ouderschapsverlof!$S$40:$W$42,3,FALSE),0),0))</f>
        <v>0</v>
      </c>
      <c r="T259" s="2">
        <f t="shared" si="98"/>
        <v>257</v>
      </c>
      <c r="U259">
        <f t="shared" ref="U259:U322" si="108">WEEKDAY(T259,2)</f>
        <v>4</v>
      </c>
      <c r="V259" s="2">
        <f t="shared" ref="V259:V322" si="109">VLOOKUP(T259,$I$1:$I$61,1)</f>
        <v>1</v>
      </c>
      <c r="W259" s="2">
        <f t="shared" ref="W259:W322" si="110">VLOOKUP(T259,$I$1:$J$61,2)</f>
        <v>1</v>
      </c>
      <c r="X259" s="6" t="b">
        <f t="shared" ref="X259:X322" si="111">IF(AND(T259&gt;=V259,T259&lt;=W259),FALSE,TRUE)</f>
        <v>1</v>
      </c>
      <c r="Y259" s="6">
        <f>IF(OR(U259=6,U259=7),0,IF(NOT(X259),0,IF(T259&lt;=$T$1,HLOOKUP(U259,Ouderschapsverlof!$S$55:$W$57,3,FALSE),0)))</f>
        <v>0</v>
      </c>
      <c r="Z259" s="6">
        <f>IF(OR(U259=6,U259=7),0,IF(NOT(X259),IF(T259&lt;=$T$1,HLOOKUP(U259,Ouderschapsverlof!$S$55:$W$57,3,FALSE),0),0))</f>
        <v>0</v>
      </c>
      <c r="AB259" s="2">
        <f t="shared" si="99"/>
        <v>257</v>
      </c>
      <c r="AC259">
        <f t="shared" ref="AC259:AC322" si="112">WEEKDAY(AB259,2)</f>
        <v>4</v>
      </c>
      <c r="AD259" s="2">
        <f t="shared" ref="AD259:AD322" si="113">VLOOKUP(AB259,$I$1:$I$61,1)</f>
        <v>1</v>
      </c>
      <c r="AE259" s="2">
        <f t="shared" ref="AE259:AE322" si="114">VLOOKUP(AB259,$I$1:$J$61,2)</f>
        <v>1</v>
      </c>
      <c r="AF259" s="6" t="b">
        <f t="shared" ref="AF259:AF322" si="115">IF(AND(AB259&gt;=AD259,AB259&lt;=AE259),FALSE,TRUE)</f>
        <v>1</v>
      </c>
      <c r="AG259" s="6">
        <f>IF(OR(AC259=6,AC259=7),0,IF(NOT(AF259),0,IF(AB259&lt;=$AB$1,HLOOKUP(AC259,Ouderschapsverlof!$S$67:$W$69,3,FALSE),0)))</f>
        <v>0</v>
      </c>
      <c r="AH259" s="6">
        <f>IF(OR(AC259=6,AC259=7),0,IF(NOT(AF259),IF(AB259&lt;=$AB$1,HLOOKUP(AC259,Ouderschapsverlof!$S$67:$W$69,3,FALSE),0),0))</f>
        <v>0</v>
      </c>
      <c r="AK259" t="str">
        <f t="shared" ref="AK259:AK322" si="116">YEAR($A259)&amp;"-"&amp;MONTH($A259)&amp;"-"&amp;$F259</f>
        <v>1900-9-0</v>
      </c>
      <c r="AL259" t="str">
        <f t="shared" ref="AL259:AL322" si="117">YEAR($L259)&amp;"-"&amp;MONTH($L259)&amp;"-"&amp;$Q259</f>
        <v>1900-9-0</v>
      </c>
      <c r="AM259" t="str">
        <f t="shared" ref="AM259:AM322" si="118">YEAR($T259)&amp;"-"&amp;MONTH($T259)&amp;"-"&amp;$Y259</f>
        <v>1900-9-0</v>
      </c>
      <c r="AN259" t="str">
        <f t="shared" ref="AN259:AN322" si="119">YEAR($AB259)&amp;"-"&amp;MONTH($AB259)&amp;"-"&amp;$AG259</f>
        <v>1900-9-0</v>
      </c>
    </row>
    <row r="260" spans="1:40" x14ac:dyDescent="0.3">
      <c r="A260" s="2">
        <f t="shared" ref="A260:A323" si="120">A259+1</f>
        <v>258</v>
      </c>
      <c r="B260">
        <f t="shared" ref="B260:B323" si="121">WEEKDAY(A260,2)</f>
        <v>5</v>
      </c>
      <c r="C260" s="2">
        <f t="shared" si="100"/>
        <v>1</v>
      </c>
      <c r="D260" s="2">
        <f t="shared" si="101"/>
        <v>1</v>
      </c>
      <c r="E260" s="6" t="b">
        <f t="shared" si="102"/>
        <v>1</v>
      </c>
      <c r="F260" s="6">
        <f>IF(OR(B260=6,B260=7),0,IF(NOT(E260),0,IF(A260&lt;=$A$1,HLOOKUP(B260,Ouderschapsverlof!$S$28:$W$30,3,FALSE),0)))</f>
        <v>0</v>
      </c>
      <c r="G260" s="6">
        <f>IF(OR(B260=6,B260=7),0,IF(NOT(E260),IF(A260&lt;=$A$1,HLOOKUP(B260,Ouderschapsverlof!$S$28:$W$30,3,FALSE),0),0))</f>
        <v>0</v>
      </c>
      <c r="H260" s="7">
        <f t="shared" si="103"/>
        <v>0</v>
      </c>
      <c r="L260" s="2">
        <f t="shared" ref="L260:L323" si="122">L259+1</f>
        <v>258</v>
      </c>
      <c r="M260">
        <f t="shared" si="104"/>
        <v>5</v>
      </c>
      <c r="N260" s="2">
        <f t="shared" si="105"/>
        <v>1</v>
      </c>
      <c r="O260" s="2">
        <f t="shared" si="106"/>
        <v>1</v>
      </c>
      <c r="P260" s="6" t="b">
        <f t="shared" si="107"/>
        <v>1</v>
      </c>
      <c r="Q260" s="6">
        <f>IF(OR(M260=6,M260=7),0,IF(NOT(P260),0,IF(L260&lt;=$L$1,HLOOKUP(M260,Ouderschapsverlof!$S$40:$W$42,3,FALSE),0)))</f>
        <v>0</v>
      </c>
      <c r="R260" s="6">
        <f>IF(OR(M260=6,M260=7),0,IF(NOT(P260),IF(L260&lt;=$L$1,HLOOKUP(M260,Ouderschapsverlof!$S$40:$W$42,3,FALSE),0),0))</f>
        <v>0</v>
      </c>
      <c r="T260" s="2">
        <f t="shared" ref="T260:T323" si="123">+T259+1</f>
        <v>258</v>
      </c>
      <c r="U260">
        <f t="shared" si="108"/>
        <v>5</v>
      </c>
      <c r="V260" s="2">
        <f t="shared" si="109"/>
        <v>1</v>
      </c>
      <c r="W260" s="2">
        <f t="shared" si="110"/>
        <v>1</v>
      </c>
      <c r="X260" s="6" t="b">
        <f t="shared" si="111"/>
        <v>1</v>
      </c>
      <c r="Y260" s="6">
        <f>IF(OR(U260=6,U260=7),0,IF(NOT(X260),0,IF(T260&lt;=$T$1,HLOOKUP(U260,Ouderschapsverlof!$S$55:$W$57,3,FALSE),0)))</f>
        <v>0</v>
      </c>
      <c r="Z260" s="6">
        <f>IF(OR(U260=6,U260=7),0,IF(NOT(X260),IF(T260&lt;=$T$1,HLOOKUP(U260,Ouderschapsverlof!$S$55:$W$57,3,FALSE),0),0))</f>
        <v>0</v>
      </c>
      <c r="AB260" s="2">
        <f t="shared" ref="AB260:AB323" si="124">+AB259+1</f>
        <v>258</v>
      </c>
      <c r="AC260">
        <f t="shared" si="112"/>
        <v>5</v>
      </c>
      <c r="AD260" s="2">
        <f t="shared" si="113"/>
        <v>1</v>
      </c>
      <c r="AE260" s="2">
        <f t="shared" si="114"/>
        <v>1</v>
      </c>
      <c r="AF260" s="6" t="b">
        <f t="shared" si="115"/>
        <v>1</v>
      </c>
      <c r="AG260" s="6">
        <f>IF(OR(AC260=6,AC260=7),0,IF(NOT(AF260),0,IF(AB260&lt;=$AB$1,HLOOKUP(AC260,Ouderschapsverlof!$S$67:$W$69,3,FALSE),0)))</f>
        <v>0</v>
      </c>
      <c r="AH260" s="6">
        <f>IF(OR(AC260=6,AC260=7),0,IF(NOT(AF260),IF(AB260&lt;=$AB$1,HLOOKUP(AC260,Ouderschapsverlof!$S$67:$W$69,3,FALSE),0),0))</f>
        <v>0</v>
      </c>
      <c r="AK260" t="str">
        <f t="shared" si="116"/>
        <v>1900-9-0</v>
      </c>
      <c r="AL260" t="str">
        <f t="shared" si="117"/>
        <v>1900-9-0</v>
      </c>
      <c r="AM260" t="str">
        <f t="shared" si="118"/>
        <v>1900-9-0</v>
      </c>
      <c r="AN260" t="str">
        <f t="shared" si="119"/>
        <v>1900-9-0</v>
      </c>
    </row>
    <row r="261" spans="1:40" x14ac:dyDescent="0.3">
      <c r="A261" s="2">
        <f t="shared" si="120"/>
        <v>259</v>
      </c>
      <c r="B261">
        <f t="shared" si="121"/>
        <v>6</v>
      </c>
      <c r="C261" s="2">
        <f t="shared" si="100"/>
        <v>1</v>
      </c>
      <c r="D261" s="2">
        <f t="shared" si="101"/>
        <v>1</v>
      </c>
      <c r="E261" s="6" t="b">
        <f t="shared" si="102"/>
        <v>1</v>
      </c>
      <c r="F261" s="6">
        <f>IF(OR(B261=6,B261=7),0,IF(NOT(E261),0,IF(A261&lt;=$A$1,HLOOKUP(B261,Ouderschapsverlof!$S$28:$W$30,3,FALSE),0)))</f>
        <v>0</v>
      </c>
      <c r="G261" s="6">
        <f>IF(OR(B261=6,B261=7),0,IF(NOT(E261),IF(A261&lt;=$A$1,HLOOKUP(B261,Ouderschapsverlof!$S$28:$W$30,3,FALSE),0),0))</f>
        <v>0</v>
      </c>
      <c r="H261" s="7">
        <f t="shared" si="103"/>
        <v>0</v>
      </c>
      <c r="L261" s="2">
        <f t="shared" si="122"/>
        <v>259</v>
      </c>
      <c r="M261">
        <f t="shared" si="104"/>
        <v>6</v>
      </c>
      <c r="N261" s="2">
        <f t="shared" si="105"/>
        <v>1</v>
      </c>
      <c r="O261" s="2">
        <f t="shared" si="106"/>
        <v>1</v>
      </c>
      <c r="P261" s="6" t="b">
        <f t="shared" si="107"/>
        <v>1</v>
      </c>
      <c r="Q261" s="6">
        <f>IF(OR(M261=6,M261=7),0,IF(NOT(P261),0,IF(L261&lt;=$L$1,HLOOKUP(M261,Ouderschapsverlof!$S$40:$W$42,3,FALSE),0)))</f>
        <v>0</v>
      </c>
      <c r="R261" s="6">
        <f>IF(OR(M261=6,M261=7),0,IF(NOT(P261),IF(L261&lt;=$L$1,HLOOKUP(M261,Ouderschapsverlof!$S$40:$W$42,3,FALSE),0),0))</f>
        <v>0</v>
      </c>
      <c r="T261" s="2">
        <f t="shared" si="123"/>
        <v>259</v>
      </c>
      <c r="U261">
        <f t="shared" si="108"/>
        <v>6</v>
      </c>
      <c r="V261" s="2">
        <f t="shared" si="109"/>
        <v>1</v>
      </c>
      <c r="W261" s="2">
        <f t="shared" si="110"/>
        <v>1</v>
      </c>
      <c r="X261" s="6" t="b">
        <f t="shared" si="111"/>
        <v>1</v>
      </c>
      <c r="Y261" s="6">
        <f>IF(OR(U261=6,U261=7),0,IF(NOT(X261),0,IF(T261&lt;=$T$1,HLOOKUP(U261,Ouderschapsverlof!$S$55:$W$57,3,FALSE),0)))</f>
        <v>0</v>
      </c>
      <c r="Z261" s="6">
        <f>IF(OR(U261=6,U261=7),0,IF(NOT(X261),IF(T261&lt;=$T$1,HLOOKUP(U261,Ouderschapsverlof!$S$55:$W$57,3,FALSE),0),0))</f>
        <v>0</v>
      </c>
      <c r="AB261" s="2">
        <f t="shared" si="124"/>
        <v>259</v>
      </c>
      <c r="AC261">
        <f t="shared" si="112"/>
        <v>6</v>
      </c>
      <c r="AD261" s="2">
        <f t="shared" si="113"/>
        <v>1</v>
      </c>
      <c r="AE261" s="2">
        <f t="shared" si="114"/>
        <v>1</v>
      </c>
      <c r="AF261" s="6" t="b">
        <f t="shared" si="115"/>
        <v>1</v>
      </c>
      <c r="AG261" s="6">
        <f>IF(OR(AC261=6,AC261=7),0,IF(NOT(AF261),0,IF(AB261&lt;=$AB$1,HLOOKUP(AC261,Ouderschapsverlof!$S$67:$W$69,3,FALSE),0)))</f>
        <v>0</v>
      </c>
      <c r="AH261" s="6">
        <f>IF(OR(AC261=6,AC261=7),0,IF(NOT(AF261),IF(AB261&lt;=$AB$1,HLOOKUP(AC261,Ouderschapsverlof!$S$67:$W$69,3,FALSE),0),0))</f>
        <v>0</v>
      </c>
      <c r="AK261" t="str">
        <f t="shared" si="116"/>
        <v>1900-9-0</v>
      </c>
      <c r="AL261" t="str">
        <f t="shared" si="117"/>
        <v>1900-9-0</v>
      </c>
      <c r="AM261" t="str">
        <f t="shared" si="118"/>
        <v>1900-9-0</v>
      </c>
      <c r="AN261" t="str">
        <f t="shared" si="119"/>
        <v>1900-9-0</v>
      </c>
    </row>
    <row r="262" spans="1:40" x14ac:dyDescent="0.3">
      <c r="A262" s="2">
        <f t="shared" si="120"/>
        <v>260</v>
      </c>
      <c r="B262">
        <f t="shared" si="121"/>
        <v>7</v>
      </c>
      <c r="C262" s="2">
        <f t="shared" si="100"/>
        <v>1</v>
      </c>
      <c r="D262" s="2">
        <f t="shared" si="101"/>
        <v>1</v>
      </c>
      <c r="E262" s="6" t="b">
        <f t="shared" si="102"/>
        <v>1</v>
      </c>
      <c r="F262" s="6">
        <f>IF(OR(B262=6,B262=7),0,IF(NOT(E262),0,IF(A262&lt;=$A$1,HLOOKUP(B262,Ouderschapsverlof!$S$28:$W$30,3,FALSE),0)))</f>
        <v>0</v>
      </c>
      <c r="G262" s="6">
        <f>IF(OR(B262=6,B262=7),0,IF(NOT(E262),IF(A262&lt;=$A$1,HLOOKUP(B262,Ouderschapsverlof!$S$28:$W$30,3,FALSE),0),0))</f>
        <v>0</v>
      </c>
      <c r="H262" s="7">
        <f t="shared" si="103"/>
        <v>0</v>
      </c>
      <c r="L262" s="2">
        <f t="shared" si="122"/>
        <v>260</v>
      </c>
      <c r="M262">
        <f t="shared" si="104"/>
        <v>7</v>
      </c>
      <c r="N262" s="2">
        <f t="shared" si="105"/>
        <v>1</v>
      </c>
      <c r="O262" s="2">
        <f t="shared" si="106"/>
        <v>1</v>
      </c>
      <c r="P262" s="6" t="b">
        <f t="shared" si="107"/>
        <v>1</v>
      </c>
      <c r="Q262" s="6">
        <f>IF(OR(M262=6,M262=7),0,IF(NOT(P262),0,IF(L262&lt;=$L$1,HLOOKUP(M262,Ouderschapsverlof!$S$40:$W$42,3,FALSE),0)))</f>
        <v>0</v>
      </c>
      <c r="R262" s="6">
        <f>IF(OR(M262=6,M262=7),0,IF(NOT(P262),IF(L262&lt;=$L$1,HLOOKUP(M262,Ouderschapsverlof!$S$40:$W$42,3,FALSE),0),0))</f>
        <v>0</v>
      </c>
      <c r="T262" s="2">
        <f t="shared" si="123"/>
        <v>260</v>
      </c>
      <c r="U262">
        <f t="shared" si="108"/>
        <v>7</v>
      </c>
      <c r="V262" s="2">
        <f t="shared" si="109"/>
        <v>1</v>
      </c>
      <c r="W262" s="2">
        <f t="shared" si="110"/>
        <v>1</v>
      </c>
      <c r="X262" s="6" t="b">
        <f t="shared" si="111"/>
        <v>1</v>
      </c>
      <c r="Y262" s="6">
        <f>IF(OR(U262=6,U262=7),0,IF(NOT(X262),0,IF(T262&lt;=$T$1,HLOOKUP(U262,Ouderschapsverlof!$S$55:$W$57,3,FALSE),0)))</f>
        <v>0</v>
      </c>
      <c r="Z262" s="6">
        <f>IF(OR(U262=6,U262=7),0,IF(NOT(X262),IF(T262&lt;=$T$1,HLOOKUP(U262,Ouderschapsverlof!$S$55:$W$57,3,FALSE),0),0))</f>
        <v>0</v>
      </c>
      <c r="AB262" s="2">
        <f t="shared" si="124"/>
        <v>260</v>
      </c>
      <c r="AC262">
        <f t="shared" si="112"/>
        <v>7</v>
      </c>
      <c r="AD262" s="2">
        <f t="shared" si="113"/>
        <v>1</v>
      </c>
      <c r="AE262" s="2">
        <f t="shared" si="114"/>
        <v>1</v>
      </c>
      <c r="AF262" s="6" t="b">
        <f t="shared" si="115"/>
        <v>1</v>
      </c>
      <c r="AG262" s="6">
        <f>IF(OR(AC262=6,AC262=7),0,IF(NOT(AF262),0,IF(AB262&lt;=$AB$1,HLOOKUP(AC262,Ouderschapsverlof!$S$67:$W$69,3,FALSE),0)))</f>
        <v>0</v>
      </c>
      <c r="AH262" s="6">
        <f>IF(OR(AC262=6,AC262=7),0,IF(NOT(AF262),IF(AB262&lt;=$AB$1,HLOOKUP(AC262,Ouderschapsverlof!$S$67:$W$69,3,FALSE),0),0))</f>
        <v>0</v>
      </c>
      <c r="AK262" t="str">
        <f t="shared" si="116"/>
        <v>1900-9-0</v>
      </c>
      <c r="AL262" t="str">
        <f t="shared" si="117"/>
        <v>1900-9-0</v>
      </c>
      <c r="AM262" t="str">
        <f t="shared" si="118"/>
        <v>1900-9-0</v>
      </c>
      <c r="AN262" t="str">
        <f t="shared" si="119"/>
        <v>1900-9-0</v>
      </c>
    </row>
    <row r="263" spans="1:40" x14ac:dyDescent="0.3">
      <c r="A263" s="2">
        <f t="shared" si="120"/>
        <v>261</v>
      </c>
      <c r="B263">
        <f t="shared" si="121"/>
        <v>1</v>
      </c>
      <c r="C263" s="2">
        <f t="shared" si="100"/>
        <v>1</v>
      </c>
      <c r="D263" s="2">
        <f t="shared" si="101"/>
        <v>1</v>
      </c>
      <c r="E263" s="6" t="b">
        <f t="shared" si="102"/>
        <v>1</v>
      </c>
      <c r="F263" s="6">
        <f>IF(OR(B263=6,B263=7),0,IF(NOT(E263),0,IF(A263&lt;=$A$1,HLOOKUP(B263,Ouderschapsverlof!$S$28:$W$30,3,FALSE),0)))</f>
        <v>0</v>
      </c>
      <c r="G263" s="6">
        <f>IF(OR(B263=6,B263=7),0,IF(NOT(E263),IF(A263&lt;=$A$1,HLOOKUP(B263,Ouderschapsverlof!$S$28:$W$30,3,FALSE),0),0))</f>
        <v>0</v>
      </c>
      <c r="H263" s="7">
        <f t="shared" si="103"/>
        <v>0</v>
      </c>
      <c r="L263" s="2">
        <f t="shared" si="122"/>
        <v>261</v>
      </c>
      <c r="M263">
        <f t="shared" si="104"/>
        <v>1</v>
      </c>
      <c r="N263" s="2">
        <f t="shared" si="105"/>
        <v>1</v>
      </c>
      <c r="O263" s="2">
        <f t="shared" si="106"/>
        <v>1</v>
      </c>
      <c r="P263" s="6" t="b">
        <f t="shared" si="107"/>
        <v>1</v>
      </c>
      <c r="Q263" s="6">
        <f>IF(OR(M263=6,M263=7),0,IF(NOT(P263),0,IF(L263&lt;=$L$1,HLOOKUP(M263,Ouderschapsverlof!$S$40:$W$42,3,FALSE),0)))</f>
        <v>0</v>
      </c>
      <c r="R263" s="6">
        <f>IF(OR(M263=6,M263=7),0,IF(NOT(P263),IF(L263&lt;=$L$1,HLOOKUP(M263,Ouderschapsverlof!$S$40:$W$42,3,FALSE),0),0))</f>
        <v>0</v>
      </c>
      <c r="T263" s="2">
        <f t="shared" si="123"/>
        <v>261</v>
      </c>
      <c r="U263">
        <f t="shared" si="108"/>
        <v>1</v>
      </c>
      <c r="V263" s="2">
        <f t="shared" si="109"/>
        <v>1</v>
      </c>
      <c r="W263" s="2">
        <f t="shared" si="110"/>
        <v>1</v>
      </c>
      <c r="X263" s="6" t="b">
        <f t="shared" si="111"/>
        <v>1</v>
      </c>
      <c r="Y263" s="6">
        <f>IF(OR(U263=6,U263=7),0,IF(NOT(X263),0,IF(T263&lt;=$T$1,HLOOKUP(U263,Ouderschapsverlof!$S$55:$W$57,3,FALSE),0)))</f>
        <v>0</v>
      </c>
      <c r="Z263" s="6">
        <f>IF(OR(U263=6,U263=7),0,IF(NOT(X263),IF(T263&lt;=$T$1,HLOOKUP(U263,Ouderschapsverlof!$S$55:$W$57,3,FALSE),0),0))</f>
        <v>0</v>
      </c>
      <c r="AB263" s="2">
        <f t="shared" si="124"/>
        <v>261</v>
      </c>
      <c r="AC263">
        <f t="shared" si="112"/>
        <v>1</v>
      </c>
      <c r="AD263" s="2">
        <f t="shared" si="113"/>
        <v>1</v>
      </c>
      <c r="AE263" s="2">
        <f t="shared" si="114"/>
        <v>1</v>
      </c>
      <c r="AF263" s="6" t="b">
        <f t="shared" si="115"/>
        <v>1</v>
      </c>
      <c r="AG263" s="6">
        <f>IF(OR(AC263=6,AC263=7),0,IF(NOT(AF263),0,IF(AB263&lt;=$AB$1,HLOOKUP(AC263,Ouderschapsverlof!$S$67:$W$69,3,FALSE),0)))</f>
        <v>0</v>
      </c>
      <c r="AH263" s="6">
        <f>IF(OR(AC263=6,AC263=7),0,IF(NOT(AF263),IF(AB263&lt;=$AB$1,HLOOKUP(AC263,Ouderschapsverlof!$S$67:$W$69,3,FALSE),0),0))</f>
        <v>0</v>
      </c>
      <c r="AK263" t="str">
        <f t="shared" si="116"/>
        <v>1900-9-0</v>
      </c>
      <c r="AL263" t="str">
        <f t="shared" si="117"/>
        <v>1900-9-0</v>
      </c>
      <c r="AM263" t="str">
        <f t="shared" si="118"/>
        <v>1900-9-0</v>
      </c>
      <c r="AN263" t="str">
        <f t="shared" si="119"/>
        <v>1900-9-0</v>
      </c>
    </row>
    <row r="264" spans="1:40" x14ac:dyDescent="0.3">
      <c r="A264" s="2">
        <f t="shared" si="120"/>
        <v>262</v>
      </c>
      <c r="B264">
        <f t="shared" si="121"/>
        <v>2</v>
      </c>
      <c r="C264" s="2">
        <f t="shared" si="100"/>
        <v>1</v>
      </c>
      <c r="D264" s="2">
        <f t="shared" si="101"/>
        <v>1</v>
      </c>
      <c r="E264" s="6" t="b">
        <f t="shared" si="102"/>
        <v>1</v>
      </c>
      <c r="F264" s="6">
        <f>IF(OR(B264=6,B264=7),0,IF(NOT(E264),0,IF(A264&lt;=$A$1,HLOOKUP(B264,Ouderschapsverlof!$S$28:$W$30,3,FALSE),0)))</f>
        <v>0</v>
      </c>
      <c r="G264" s="6">
        <f>IF(OR(B264=6,B264=7),0,IF(NOT(E264),IF(A264&lt;=$A$1,HLOOKUP(B264,Ouderschapsverlof!$S$28:$W$30,3,FALSE),0),0))</f>
        <v>0</v>
      </c>
      <c r="H264" s="7">
        <f t="shared" si="103"/>
        <v>0</v>
      </c>
      <c r="L264" s="2">
        <f t="shared" si="122"/>
        <v>262</v>
      </c>
      <c r="M264">
        <f t="shared" si="104"/>
        <v>2</v>
      </c>
      <c r="N264" s="2">
        <f t="shared" si="105"/>
        <v>1</v>
      </c>
      <c r="O264" s="2">
        <f t="shared" si="106"/>
        <v>1</v>
      </c>
      <c r="P264" s="6" t="b">
        <f t="shared" si="107"/>
        <v>1</v>
      </c>
      <c r="Q264" s="6">
        <f>IF(OR(M264=6,M264=7),0,IF(NOT(P264),0,IF(L264&lt;=$L$1,HLOOKUP(M264,Ouderschapsverlof!$S$40:$W$42,3,FALSE),0)))</f>
        <v>0</v>
      </c>
      <c r="R264" s="6">
        <f>IF(OR(M264=6,M264=7),0,IF(NOT(P264),IF(L264&lt;=$L$1,HLOOKUP(M264,Ouderschapsverlof!$S$40:$W$42,3,FALSE),0),0))</f>
        <v>0</v>
      </c>
      <c r="T264" s="2">
        <f t="shared" si="123"/>
        <v>262</v>
      </c>
      <c r="U264">
        <f t="shared" si="108"/>
        <v>2</v>
      </c>
      <c r="V264" s="2">
        <f t="shared" si="109"/>
        <v>1</v>
      </c>
      <c r="W264" s="2">
        <f t="shared" si="110"/>
        <v>1</v>
      </c>
      <c r="X264" s="6" t="b">
        <f t="shared" si="111"/>
        <v>1</v>
      </c>
      <c r="Y264" s="6">
        <f>IF(OR(U264=6,U264=7),0,IF(NOT(X264),0,IF(T264&lt;=$T$1,HLOOKUP(U264,Ouderschapsverlof!$S$55:$W$57,3,FALSE),0)))</f>
        <v>0</v>
      </c>
      <c r="Z264" s="6">
        <f>IF(OR(U264=6,U264=7),0,IF(NOT(X264),IF(T264&lt;=$T$1,HLOOKUP(U264,Ouderschapsverlof!$S$55:$W$57,3,FALSE),0),0))</f>
        <v>0</v>
      </c>
      <c r="AB264" s="2">
        <f t="shared" si="124"/>
        <v>262</v>
      </c>
      <c r="AC264">
        <f t="shared" si="112"/>
        <v>2</v>
      </c>
      <c r="AD264" s="2">
        <f t="shared" si="113"/>
        <v>1</v>
      </c>
      <c r="AE264" s="2">
        <f t="shared" si="114"/>
        <v>1</v>
      </c>
      <c r="AF264" s="6" t="b">
        <f t="shared" si="115"/>
        <v>1</v>
      </c>
      <c r="AG264" s="6">
        <f>IF(OR(AC264=6,AC264=7),0,IF(NOT(AF264),0,IF(AB264&lt;=$AB$1,HLOOKUP(AC264,Ouderschapsverlof!$S$67:$W$69,3,FALSE),0)))</f>
        <v>0</v>
      </c>
      <c r="AH264" s="6">
        <f>IF(OR(AC264=6,AC264=7),0,IF(NOT(AF264),IF(AB264&lt;=$AB$1,HLOOKUP(AC264,Ouderschapsverlof!$S$67:$W$69,3,FALSE),0),0))</f>
        <v>0</v>
      </c>
      <c r="AK264" t="str">
        <f t="shared" si="116"/>
        <v>1900-9-0</v>
      </c>
      <c r="AL264" t="str">
        <f t="shared" si="117"/>
        <v>1900-9-0</v>
      </c>
      <c r="AM264" t="str">
        <f t="shared" si="118"/>
        <v>1900-9-0</v>
      </c>
      <c r="AN264" t="str">
        <f t="shared" si="119"/>
        <v>1900-9-0</v>
      </c>
    </row>
    <row r="265" spans="1:40" x14ac:dyDescent="0.3">
      <c r="A265" s="2">
        <f t="shared" si="120"/>
        <v>263</v>
      </c>
      <c r="B265">
        <f t="shared" si="121"/>
        <v>3</v>
      </c>
      <c r="C265" s="2">
        <f t="shared" si="100"/>
        <v>1</v>
      </c>
      <c r="D265" s="2">
        <f t="shared" si="101"/>
        <v>1</v>
      </c>
      <c r="E265" s="6" t="b">
        <f t="shared" si="102"/>
        <v>1</v>
      </c>
      <c r="F265" s="6">
        <f>IF(OR(B265=6,B265=7),0,IF(NOT(E265),0,IF(A265&lt;=$A$1,HLOOKUP(B265,Ouderschapsverlof!$S$28:$W$30,3,FALSE),0)))</f>
        <v>0</v>
      </c>
      <c r="G265" s="6">
        <f>IF(OR(B265=6,B265=7),0,IF(NOT(E265),IF(A265&lt;=$A$1,HLOOKUP(B265,Ouderschapsverlof!$S$28:$W$30,3,FALSE),0),0))</f>
        <v>0</v>
      </c>
      <c r="H265" s="7">
        <f t="shared" si="103"/>
        <v>0</v>
      </c>
      <c r="L265" s="2">
        <f t="shared" si="122"/>
        <v>263</v>
      </c>
      <c r="M265">
        <f t="shared" si="104"/>
        <v>3</v>
      </c>
      <c r="N265" s="2">
        <f t="shared" si="105"/>
        <v>1</v>
      </c>
      <c r="O265" s="2">
        <f t="shared" si="106"/>
        <v>1</v>
      </c>
      <c r="P265" s="6" t="b">
        <f t="shared" si="107"/>
        <v>1</v>
      </c>
      <c r="Q265" s="6">
        <f>IF(OR(M265=6,M265=7),0,IF(NOT(P265),0,IF(L265&lt;=$L$1,HLOOKUP(M265,Ouderschapsverlof!$S$40:$W$42,3,FALSE),0)))</f>
        <v>0</v>
      </c>
      <c r="R265" s="6">
        <f>IF(OR(M265=6,M265=7),0,IF(NOT(P265),IF(L265&lt;=$L$1,HLOOKUP(M265,Ouderschapsverlof!$S$40:$W$42,3,FALSE),0),0))</f>
        <v>0</v>
      </c>
      <c r="T265" s="2">
        <f t="shared" si="123"/>
        <v>263</v>
      </c>
      <c r="U265">
        <f t="shared" si="108"/>
        <v>3</v>
      </c>
      <c r="V265" s="2">
        <f t="shared" si="109"/>
        <v>1</v>
      </c>
      <c r="W265" s="2">
        <f t="shared" si="110"/>
        <v>1</v>
      </c>
      <c r="X265" s="6" t="b">
        <f t="shared" si="111"/>
        <v>1</v>
      </c>
      <c r="Y265" s="6">
        <f>IF(OR(U265=6,U265=7),0,IF(NOT(X265),0,IF(T265&lt;=$T$1,HLOOKUP(U265,Ouderschapsverlof!$S$55:$W$57,3,FALSE),0)))</f>
        <v>0</v>
      </c>
      <c r="Z265" s="6">
        <f>IF(OR(U265=6,U265=7),0,IF(NOT(X265),IF(T265&lt;=$T$1,HLOOKUP(U265,Ouderschapsverlof!$S$55:$W$57,3,FALSE),0),0))</f>
        <v>0</v>
      </c>
      <c r="AB265" s="2">
        <f t="shared" si="124"/>
        <v>263</v>
      </c>
      <c r="AC265">
        <f t="shared" si="112"/>
        <v>3</v>
      </c>
      <c r="AD265" s="2">
        <f t="shared" si="113"/>
        <v>1</v>
      </c>
      <c r="AE265" s="2">
        <f t="shared" si="114"/>
        <v>1</v>
      </c>
      <c r="AF265" s="6" t="b">
        <f t="shared" si="115"/>
        <v>1</v>
      </c>
      <c r="AG265" s="6">
        <f>IF(OR(AC265=6,AC265=7),0,IF(NOT(AF265),0,IF(AB265&lt;=$AB$1,HLOOKUP(AC265,Ouderschapsverlof!$S$67:$W$69,3,FALSE),0)))</f>
        <v>0</v>
      </c>
      <c r="AH265" s="6">
        <f>IF(OR(AC265=6,AC265=7),0,IF(NOT(AF265),IF(AB265&lt;=$AB$1,HLOOKUP(AC265,Ouderschapsverlof!$S$67:$W$69,3,FALSE),0),0))</f>
        <v>0</v>
      </c>
      <c r="AK265" t="str">
        <f t="shared" si="116"/>
        <v>1900-9-0</v>
      </c>
      <c r="AL265" t="str">
        <f t="shared" si="117"/>
        <v>1900-9-0</v>
      </c>
      <c r="AM265" t="str">
        <f t="shared" si="118"/>
        <v>1900-9-0</v>
      </c>
      <c r="AN265" t="str">
        <f t="shared" si="119"/>
        <v>1900-9-0</v>
      </c>
    </row>
    <row r="266" spans="1:40" x14ac:dyDescent="0.3">
      <c r="A266" s="2">
        <f t="shared" si="120"/>
        <v>264</v>
      </c>
      <c r="B266">
        <f t="shared" si="121"/>
        <v>4</v>
      </c>
      <c r="C266" s="2">
        <f t="shared" si="100"/>
        <v>1</v>
      </c>
      <c r="D266" s="2">
        <f t="shared" si="101"/>
        <v>1</v>
      </c>
      <c r="E266" s="6" t="b">
        <f t="shared" si="102"/>
        <v>1</v>
      </c>
      <c r="F266" s="6">
        <f>IF(OR(B266=6,B266=7),0,IF(NOT(E266),0,IF(A266&lt;=$A$1,HLOOKUP(B266,Ouderschapsverlof!$S$28:$W$30,3,FALSE),0)))</f>
        <v>0</v>
      </c>
      <c r="G266" s="6">
        <f>IF(OR(B266=6,B266=7),0,IF(NOT(E266),IF(A266&lt;=$A$1,HLOOKUP(B266,Ouderschapsverlof!$S$28:$W$30,3,FALSE),0),0))</f>
        <v>0</v>
      </c>
      <c r="H266" s="7">
        <f t="shared" si="103"/>
        <v>0</v>
      </c>
      <c r="L266" s="2">
        <f t="shared" si="122"/>
        <v>264</v>
      </c>
      <c r="M266">
        <f t="shared" si="104"/>
        <v>4</v>
      </c>
      <c r="N266" s="2">
        <f t="shared" si="105"/>
        <v>1</v>
      </c>
      <c r="O266" s="2">
        <f t="shared" si="106"/>
        <v>1</v>
      </c>
      <c r="P266" s="6" t="b">
        <f t="shared" si="107"/>
        <v>1</v>
      </c>
      <c r="Q266" s="6">
        <f>IF(OR(M266=6,M266=7),0,IF(NOT(P266),0,IF(L266&lt;=$L$1,HLOOKUP(M266,Ouderschapsverlof!$S$40:$W$42,3,FALSE),0)))</f>
        <v>0</v>
      </c>
      <c r="R266" s="6">
        <f>IF(OR(M266=6,M266=7),0,IF(NOT(P266),IF(L266&lt;=$L$1,HLOOKUP(M266,Ouderschapsverlof!$S$40:$W$42,3,FALSE),0),0))</f>
        <v>0</v>
      </c>
      <c r="T266" s="2">
        <f t="shared" si="123"/>
        <v>264</v>
      </c>
      <c r="U266">
        <f t="shared" si="108"/>
        <v>4</v>
      </c>
      <c r="V266" s="2">
        <f t="shared" si="109"/>
        <v>1</v>
      </c>
      <c r="W266" s="2">
        <f t="shared" si="110"/>
        <v>1</v>
      </c>
      <c r="X266" s="6" t="b">
        <f t="shared" si="111"/>
        <v>1</v>
      </c>
      <c r="Y266" s="6">
        <f>IF(OR(U266=6,U266=7),0,IF(NOT(X266),0,IF(T266&lt;=$T$1,HLOOKUP(U266,Ouderschapsverlof!$S$55:$W$57,3,FALSE),0)))</f>
        <v>0</v>
      </c>
      <c r="Z266" s="6">
        <f>IF(OR(U266=6,U266=7),0,IF(NOT(X266),IF(T266&lt;=$T$1,HLOOKUP(U266,Ouderschapsverlof!$S$55:$W$57,3,FALSE),0),0))</f>
        <v>0</v>
      </c>
      <c r="AB266" s="2">
        <f t="shared" si="124"/>
        <v>264</v>
      </c>
      <c r="AC266">
        <f t="shared" si="112"/>
        <v>4</v>
      </c>
      <c r="AD266" s="2">
        <f t="shared" si="113"/>
        <v>1</v>
      </c>
      <c r="AE266" s="2">
        <f t="shared" si="114"/>
        <v>1</v>
      </c>
      <c r="AF266" s="6" t="b">
        <f t="shared" si="115"/>
        <v>1</v>
      </c>
      <c r="AG266" s="6">
        <f>IF(OR(AC266=6,AC266=7),0,IF(NOT(AF266),0,IF(AB266&lt;=$AB$1,HLOOKUP(AC266,Ouderschapsverlof!$S$67:$W$69,3,FALSE),0)))</f>
        <v>0</v>
      </c>
      <c r="AH266" s="6">
        <f>IF(OR(AC266=6,AC266=7),0,IF(NOT(AF266),IF(AB266&lt;=$AB$1,HLOOKUP(AC266,Ouderschapsverlof!$S$67:$W$69,3,FALSE),0),0))</f>
        <v>0</v>
      </c>
      <c r="AK266" t="str">
        <f t="shared" si="116"/>
        <v>1900-9-0</v>
      </c>
      <c r="AL266" t="str">
        <f t="shared" si="117"/>
        <v>1900-9-0</v>
      </c>
      <c r="AM266" t="str">
        <f t="shared" si="118"/>
        <v>1900-9-0</v>
      </c>
      <c r="AN266" t="str">
        <f t="shared" si="119"/>
        <v>1900-9-0</v>
      </c>
    </row>
    <row r="267" spans="1:40" x14ac:dyDescent="0.3">
      <c r="A267" s="2">
        <f t="shared" si="120"/>
        <v>265</v>
      </c>
      <c r="B267">
        <f t="shared" si="121"/>
        <v>5</v>
      </c>
      <c r="C267" s="2">
        <f t="shared" si="100"/>
        <v>1</v>
      </c>
      <c r="D267" s="2">
        <f t="shared" si="101"/>
        <v>1</v>
      </c>
      <c r="E267" s="6" t="b">
        <f t="shared" si="102"/>
        <v>1</v>
      </c>
      <c r="F267" s="6">
        <f>IF(OR(B267=6,B267=7),0,IF(NOT(E267),0,IF(A267&lt;=$A$1,HLOOKUP(B267,Ouderschapsverlof!$S$28:$W$30,3,FALSE),0)))</f>
        <v>0</v>
      </c>
      <c r="G267" s="6">
        <f>IF(OR(B267=6,B267=7),0,IF(NOT(E267),IF(A267&lt;=$A$1,HLOOKUP(B267,Ouderschapsverlof!$S$28:$W$30,3,FALSE),0),0))</f>
        <v>0</v>
      </c>
      <c r="H267" s="7">
        <f t="shared" si="103"/>
        <v>0</v>
      </c>
      <c r="L267" s="2">
        <f t="shared" si="122"/>
        <v>265</v>
      </c>
      <c r="M267">
        <f t="shared" si="104"/>
        <v>5</v>
      </c>
      <c r="N267" s="2">
        <f t="shared" si="105"/>
        <v>1</v>
      </c>
      <c r="O267" s="2">
        <f t="shared" si="106"/>
        <v>1</v>
      </c>
      <c r="P267" s="6" t="b">
        <f t="shared" si="107"/>
        <v>1</v>
      </c>
      <c r="Q267" s="6">
        <f>IF(OR(M267=6,M267=7),0,IF(NOT(P267),0,IF(L267&lt;=$L$1,HLOOKUP(M267,Ouderschapsverlof!$S$40:$W$42,3,FALSE),0)))</f>
        <v>0</v>
      </c>
      <c r="R267" s="6">
        <f>IF(OR(M267=6,M267=7),0,IF(NOT(P267),IF(L267&lt;=$L$1,HLOOKUP(M267,Ouderschapsverlof!$S$40:$W$42,3,FALSE),0),0))</f>
        <v>0</v>
      </c>
      <c r="T267" s="2">
        <f t="shared" si="123"/>
        <v>265</v>
      </c>
      <c r="U267">
        <f t="shared" si="108"/>
        <v>5</v>
      </c>
      <c r="V267" s="2">
        <f t="shared" si="109"/>
        <v>1</v>
      </c>
      <c r="W267" s="2">
        <f t="shared" si="110"/>
        <v>1</v>
      </c>
      <c r="X267" s="6" t="b">
        <f t="shared" si="111"/>
        <v>1</v>
      </c>
      <c r="Y267" s="6">
        <f>IF(OR(U267=6,U267=7),0,IF(NOT(X267),0,IF(T267&lt;=$T$1,HLOOKUP(U267,Ouderschapsverlof!$S$55:$W$57,3,FALSE),0)))</f>
        <v>0</v>
      </c>
      <c r="Z267" s="6">
        <f>IF(OR(U267=6,U267=7),0,IF(NOT(X267),IF(T267&lt;=$T$1,HLOOKUP(U267,Ouderschapsverlof!$S$55:$W$57,3,FALSE),0),0))</f>
        <v>0</v>
      </c>
      <c r="AB267" s="2">
        <f t="shared" si="124"/>
        <v>265</v>
      </c>
      <c r="AC267">
        <f t="shared" si="112"/>
        <v>5</v>
      </c>
      <c r="AD267" s="2">
        <f t="shared" si="113"/>
        <v>1</v>
      </c>
      <c r="AE267" s="2">
        <f t="shared" si="114"/>
        <v>1</v>
      </c>
      <c r="AF267" s="6" t="b">
        <f t="shared" si="115"/>
        <v>1</v>
      </c>
      <c r="AG267" s="6">
        <f>IF(OR(AC267=6,AC267=7),0,IF(NOT(AF267),0,IF(AB267&lt;=$AB$1,HLOOKUP(AC267,Ouderschapsverlof!$S$67:$W$69,3,FALSE),0)))</f>
        <v>0</v>
      </c>
      <c r="AH267" s="6">
        <f>IF(OR(AC267=6,AC267=7),0,IF(NOT(AF267),IF(AB267&lt;=$AB$1,HLOOKUP(AC267,Ouderschapsverlof!$S$67:$W$69,3,FALSE),0),0))</f>
        <v>0</v>
      </c>
      <c r="AK267" t="str">
        <f t="shared" si="116"/>
        <v>1900-9-0</v>
      </c>
      <c r="AL267" t="str">
        <f t="shared" si="117"/>
        <v>1900-9-0</v>
      </c>
      <c r="AM267" t="str">
        <f t="shared" si="118"/>
        <v>1900-9-0</v>
      </c>
      <c r="AN267" t="str">
        <f t="shared" si="119"/>
        <v>1900-9-0</v>
      </c>
    </row>
    <row r="268" spans="1:40" x14ac:dyDescent="0.3">
      <c r="A268" s="2">
        <f t="shared" si="120"/>
        <v>266</v>
      </c>
      <c r="B268">
        <f t="shared" si="121"/>
        <v>6</v>
      </c>
      <c r="C268" s="2">
        <f t="shared" si="100"/>
        <v>1</v>
      </c>
      <c r="D268" s="2">
        <f t="shared" si="101"/>
        <v>1</v>
      </c>
      <c r="E268" s="6" t="b">
        <f t="shared" si="102"/>
        <v>1</v>
      </c>
      <c r="F268" s="6">
        <f>IF(OR(B268=6,B268=7),0,IF(NOT(E268),0,IF(A268&lt;=$A$1,HLOOKUP(B268,Ouderschapsverlof!$S$28:$W$30,3,FALSE),0)))</f>
        <v>0</v>
      </c>
      <c r="G268" s="6">
        <f>IF(OR(B268=6,B268=7),0,IF(NOT(E268),IF(A268&lt;=$A$1,HLOOKUP(B268,Ouderschapsverlof!$S$28:$W$30,3,FALSE),0),0))</f>
        <v>0</v>
      </c>
      <c r="H268" s="7">
        <f t="shared" si="103"/>
        <v>0</v>
      </c>
      <c r="L268" s="2">
        <f t="shared" si="122"/>
        <v>266</v>
      </c>
      <c r="M268">
        <f t="shared" si="104"/>
        <v>6</v>
      </c>
      <c r="N268" s="2">
        <f t="shared" si="105"/>
        <v>1</v>
      </c>
      <c r="O268" s="2">
        <f t="shared" si="106"/>
        <v>1</v>
      </c>
      <c r="P268" s="6" t="b">
        <f t="shared" si="107"/>
        <v>1</v>
      </c>
      <c r="Q268" s="6">
        <f>IF(OR(M268=6,M268=7),0,IF(NOT(P268),0,IF(L268&lt;=$L$1,HLOOKUP(M268,Ouderschapsverlof!$S$40:$W$42,3,FALSE),0)))</f>
        <v>0</v>
      </c>
      <c r="R268" s="6">
        <f>IF(OR(M268=6,M268=7),0,IF(NOT(P268),IF(L268&lt;=$L$1,HLOOKUP(M268,Ouderschapsverlof!$S$40:$W$42,3,FALSE),0),0))</f>
        <v>0</v>
      </c>
      <c r="T268" s="2">
        <f t="shared" si="123"/>
        <v>266</v>
      </c>
      <c r="U268">
        <f t="shared" si="108"/>
        <v>6</v>
      </c>
      <c r="V268" s="2">
        <f t="shared" si="109"/>
        <v>1</v>
      </c>
      <c r="W268" s="2">
        <f t="shared" si="110"/>
        <v>1</v>
      </c>
      <c r="X268" s="6" t="b">
        <f t="shared" si="111"/>
        <v>1</v>
      </c>
      <c r="Y268" s="6">
        <f>IF(OR(U268=6,U268=7),0,IF(NOT(X268),0,IF(T268&lt;=$T$1,HLOOKUP(U268,Ouderschapsverlof!$S$55:$W$57,3,FALSE),0)))</f>
        <v>0</v>
      </c>
      <c r="Z268" s="6">
        <f>IF(OR(U268=6,U268=7),0,IF(NOT(X268),IF(T268&lt;=$T$1,HLOOKUP(U268,Ouderschapsverlof!$S$55:$W$57,3,FALSE),0),0))</f>
        <v>0</v>
      </c>
      <c r="AB268" s="2">
        <f t="shared" si="124"/>
        <v>266</v>
      </c>
      <c r="AC268">
        <f t="shared" si="112"/>
        <v>6</v>
      </c>
      <c r="AD268" s="2">
        <f t="shared" si="113"/>
        <v>1</v>
      </c>
      <c r="AE268" s="2">
        <f t="shared" si="114"/>
        <v>1</v>
      </c>
      <c r="AF268" s="6" t="b">
        <f t="shared" si="115"/>
        <v>1</v>
      </c>
      <c r="AG268" s="6">
        <f>IF(OR(AC268=6,AC268=7),0,IF(NOT(AF268),0,IF(AB268&lt;=$AB$1,HLOOKUP(AC268,Ouderschapsverlof!$S$67:$W$69,3,FALSE),0)))</f>
        <v>0</v>
      </c>
      <c r="AH268" s="6">
        <f>IF(OR(AC268=6,AC268=7),0,IF(NOT(AF268),IF(AB268&lt;=$AB$1,HLOOKUP(AC268,Ouderschapsverlof!$S$67:$W$69,3,FALSE),0),0))</f>
        <v>0</v>
      </c>
      <c r="AK268" t="str">
        <f t="shared" si="116"/>
        <v>1900-9-0</v>
      </c>
      <c r="AL268" t="str">
        <f t="shared" si="117"/>
        <v>1900-9-0</v>
      </c>
      <c r="AM268" t="str">
        <f t="shared" si="118"/>
        <v>1900-9-0</v>
      </c>
      <c r="AN268" t="str">
        <f t="shared" si="119"/>
        <v>1900-9-0</v>
      </c>
    </row>
    <row r="269" spans="1:40" x14ac:dyDescent="0.3">
      <c r="A269" s="2">
        <f t="shared" si="120"/>
        <v>267</v>
      </c>
      <c r="B269">
        <f t="shared" si="121"/>
        <v>7</v>
      </c>
      <c r="C269" s="2">
        <f t="shared" si="100"/>
        <v>1</v>
      </c>
      <c r="D269" s="2">
        <f t="shared" si="101"/>
        <v>1</v>
      </c>
      <c r="E269" s="6" t="b">
        <f t="shared" si="102"/>
        <v>1</v>
      </c>
      <c r="F269" s="6">
        <f>IF(OR(B269=6,B269=7),0,IF(NOT(E269),0,IF(A269&lt;=$A$1,HLOOKUP(B269,Ouderschapsverlof!$S$28:$W$30,3,FALSE),0)))</f>
        <v>0</v>
      </c>
      <c r="G269" s="6">
        <f>IF(OR(B269=6,B269=7),0,IF(NOT(E269),IF(A269&lt;=$A$1,HLOOKUP(B269,Ouderschapsverlof!$S$28:$W$30,3,FALSE),0),0))</f>
        <v>0</v>
      </c>
      <c r="H269" s="7">
        <f t="shared" si="103"/>
        <v>0</v>
      </c>
      <c r="L269" s="2">
        <f t="shared" si="122"/>
        <v>267</v>
      </c>
      <c r="M269">
        <f t="shared" si="104"/>
        <v>7</v>
      </c>
      <c r="N269" s="2">
        <f t="shared" si="105"/>
        <v>1</v>
      </c>
      <c r="O269" s="2">
        <f t="shared" si="106"/>
        <v>1</v>
      </c>
      <c r="P269" s="6" t="b">
        <f t="shared" si="107"/>
        <v>1</v>
      </c>
      <c r="Q269" s="6">
        <f>IF(OR(M269=6,M269=7),0,IF(NOT(P269),0,IF(L269&lt;=$L$1,HLOOKUP(M269,Ouderschapsverlof!$S$40:$W$42,3,FALSE),0)))</f>
        <v>0</v>
      </c>
      <c r="R269" s="6">
        <f>IF(OR(M269=6,M269=7),0,IF(NOT(P269),IF(L269&lt;=$L$1,HLOOKUP(M269,Ouderschapsverlof!$S$40:$W$42,3,FALSE),0),0))</f>
        <v>0</v>
      </c>
      <c r="T269" s="2">
        <f t="shared" si="123"/>
        <v>267</v>
      </c>
      <c r="U269">
        <f t="shared" si="108"/>
        <v>7</v>
      </c>
      <c r="V269" s="2">
        <f t="shared" si="109"/>
        <v>1</v>
      </c>
      <c r="W269" s="2">
        <f t="shared" si="110"/>
        <v>1</v>
      </c>
      <c r="X269" s="6" t="b">
        <f t="shared" si="111"/>
        <v>1</v>
      </c>
      <c r="Y269" s="6">
        <f>IF(OR(U269=6,U269=7),0,IF(NOT(X269),0,IF(T269&lt;=$T$1,HLOOKUP(U269,Ouderschapsverlof!$S$55:$W$57,3,FALSE),0)))</f>
        <v>0</v>
      </c>
      <c r="Z269" s="6">
        <f>IF(OR(U269=6,U269=7),0,IF(NOT(X269),IF(T269&lt;=$T$1,HLOOKUP(U269,Ouderschapsverlof!$S$55:$W$57,3,FALSE),0),0))</f>
        <v>0</v>
      </c>
      <c r="AB269" s="2">
        <f t="shared" si="124"/>
        <v>267</v>
      </c>
      <c r="AC269">
        <f t="shared" si="112"/>
        <v>7</v>
      </c>
      <c r="AD269" s="2">
        <f t="shared" si="113"/>
        <v>1</v>
      </c>
      <c r="AE269" s="2">
        <f t="shared" si="114"/>
        <v>1</v>
      </c>
      <c r="AF269" s="6" t="b">
        <f t="shared" si="115"/>
        <v>1</v>
      </c>
      <c r="AG269" s="6">
        <f>IF(OR(AC269=6,AC269=7),0,IF(NOT(AF269),0,IF(AB269&lt;=$AB$1,HLOOKUP(AC269,Ouderschapsverlof!$S$67:$W$69,3,FALSE),0)))</f>
        <v>0</v>
      </c>
      <c r="AH269" s="6">
        <f>IF(OR(AC269=6,AC269=7),0,IF(NOT(AF269),IF(AB269&lt;=$AB$1,HLOOKUP(AC269,Ouderschapsverlof!$S$67:$W$69,3,FALSE),0),0))</f>
        <v>0</v>
      </c>
      <c r="AK269" t="str">
        <f t="shared" si="116"/>
        <v>1900-9-0</v>
      </c>
      <c r="AL269" t="str">
        <f t="shared" si="117"/>
        <v>1900-9-0</v>
      </c>
      <c r="AM269" t="str">
        <f t="shared" si="118"/>
        <v>1900-9-0</v>
      </c>
      <c r="AN269" t="str">
        <f t="shared" si="119"/>
        <v>1900-9-0</v>
      </c>
    </row>
    <row r="270" spans="1:40" x14ac:dyDescent="0.3">
      <c r="A270" s="2">
        <f t="shared" si="120"/>
        <v>268</v>
      </c>
      <c r="B270">
        <f t="shared" si="121"/>
        <v>1</v>
      </c>
      <c r="C270" s="2">
        <f t="shared" si="100"/>
        <v>1</v>
      </c>
      <c r="D270" s="2">
        <f t="shared" si="101"/>
        <v>1</v>
      </c>
      <c r="E270" s="6" t="b">
        <f t="shared" si="102"/>
        <v>1</v>
      </c>
      <c r="F270" s="6">
        <f>IF(OR(B270=6,B270=7),0,IF(NOT(E270),0,IF(A270&lt;=$A$1,HLOOKUP(B270,Ouderschapsverlof!$S$28:$W$30,3,FALSE),0)))</f>
        <v>0</v>
      </c>
      <c r="G270" s="6">
        <f>IF(OR(B270=6,B270=7),0,IF(NOT(E270),IF(A270&lt;=$A$1,HLOOKUP(B270,Ouderschapsverlof!$S$28:$W$30,3,FALSE),0),0))</f>
        <v>0</v>
      </c>
      <c r="H270" s="7">
        <f t="shared" si="103"/>
        <v>0</v>
      </c>
      <c r="L270" s="2">
        <f t="shared" si="122"/>
        <v>268</v>
      </c>
      <c r="M270">
        <f t="shared" si="104"/>
        <v>1</v>
      </c>
      <c r="N270" s="2">
        <f t="shared" si="105"/>
        <v>1</v>
      </c>
      <c r="O270" s="2">
        <f t="shared" si="106"/>
        <v>1</v>
      </c>
      <c r="P270" s="6" t="b">
        <f t="shared" si="107"/>
        <v>1</v>
      </c>
      <c r="Q270" s="6">
        <f>IF(OR(M270=6,M270=7),0,IF(NOT(P270),0,IF(L270&lt;=$L$1,HLOOKUP(M270,Ouderschapsverlof!$S$40:$W$42,3,FALSE),0)))</f>
        <v>0</v>
      </c>
      <c r="R270" s="6">
        <f>IF(OR(M270=6,M270=7),0,IF(NOT(P270),IF(L270&lt;=$L$1,HLOOKUP(M270,Ouderschapsverlof!$S$40:$W$42,3,FALSE),0),0))</f>
        <v>0</v>
      </c>
      <c r="T270" s="2">
        <f t="shared" si="123"/>
        <v>268</v>
      </c>
      <c r="U270">
        <f t="shared" si="108"/>
        <v>1</v>
      </c>
      <c r="V270" s="2">
        <f t="shared" si="109"/>
        <v>1</v>
      </c>
      <c r="W270" s="2">
        <f t="shared" si="110"/>
        <v>1</v>
      </c>
      <c r="X270" s="6" t="b">
        <f t="shared" si="111"/>
        <v>1</v>
      </c>
      <c r="Y270" s="6">
        <f>IF(OR(U270=6,U270=7),0,IF(NOT(X270),0,IF(T270&lt;=$T$1,HLOOKUP(U270,Ouderschapsverlof!$S$55:$W$57,3,FALSE),0)))</f>
        <v>0</v>
      </c>
      <c r="Z270" s="6">
        <f>IF(OR(U270=6,U270=7),0,IF(NOT(X270),IF(T270&lt;=$T$1,HLOOKUP(U270,Ouderschapsverlof!$S$55:$W$57,3,FALSE),0),0))</f>
        <v>0</v>
      </c>
      <c r="AB270" s="2">
        <f t="shared" si="124"/>
        <v>268</v>
      </c>
      <c r="AC270">
        <f t="shared" si="112"/>
        <v>1</v>
      </c>
      <c r="AD270" s="2">
        <f t="shared" si="113"/>
        <v>1</v>
      </c>
      <c r="AE270" s="2">
        <f t="shared" si="114"/>
        <v>1</v>
      </c>
      <c r="AF270" s="6" t="b">
        <f t="shared" si="115"/>
        <v>1</v>
      </c>
      <c r="AG270" s="6">
        <f>IF(OR(AC270=6,AC270=7),0,IF(NOT(AF270),0,IF(AB270&lt;=$AB$1,HLOOKUP(AC270,Ouderschapsverlof!$S$67:$W$69,3,FALSE),0)))</f>
        <v>0</v>
      </c>
      <c r="AH270" s="6">
        <f>IF(OR(AC270=6,AC270=7),0,IF(NOT(AF270),IF(AB270&lt;=$AB$1,HLOOKUP(AC270,Ouderschapsverlof!$S$67:$W$69,3,FALSE),0),0))</f>
        <v>0</v>
      </c>
      <c r="AK270" t="str">
        <f t="shared" si="116"/>
        <v>1900-9-0</v>
      </c>
      <c r="AL270" t="str">
        <f t="shared" si="117"/>
        <v>1900-9-0</v>
      </c>
      <c r="AM270" t="str">
        <f t="shared" si="118"/>
        <v>1900-9-0</v>
      </c>
      <c r="AN270" t="str">
        <f t="shared" si="119"/>
        <v>1900-9-0</v>
      </c>
    </row>
    <row r="271" spans="1:40" x14ac:dyDescent="0.3">
      <c r="A271" s="2">
        <f t="shared" si="120"/>
        <v>269</v>
      </c>
      <c r="B271">
        <f t="shared" si="121"/>
        <v>2</v>
      </c>
      <c r="C271" s="2">
        <f t="shared" si="100"/>
        <v>1</v>
      </c>
      <c r="D271" s="2">
        <f t="shared" si="101"/>
        <v>1</v>
      </c>
      <c r="E271" s="6" t="b">
        <f t="shared" si="102"/>
        <v>1</v>
      </c>
      <c r="F271" s="6">
        <f>IF(OR(B271=6,B271=7),0,IF(NOT(E271),0,IF(A271&lt;=$A$1,HLOOKUP(B271,Ouderschapsverlof!$S$28:$W$30,3,FALSE),0)))</f>
        <v>0</v>
      </c>
      <c r="G271" s="6">
        <f>IF(OR(B271=6,B271=7),0,IF(NOT(E271),IF(A271&lt;=$A$1,HLOOKUP(B271,Ouderschapsverlof!$S$28:$W$30,3,FALSE),0),0))</f>
        <v>0</v>
      </c>
      <c r="H271" s="7">
        <f t="shared" si="103"/>
        <v>0</v>
      </c>
      <c r="L271" s="2">
        <f t="shared" si="122"/>
        <v>269</v>
      </c>
      <c r="M271">
        <f t="shared" si="104"/>
        <v>2</v>
      </c>
      <c r="N271" s="2">
        <f t="shared" si="105"/>
        <v>1</v>
      </c>
      <c r="O271" s="2">
        <f t="shared" si="106"/>
        <v>1</v>
      </c>
      <c r="P271" s="6" t="b">
        <f t="shared" si="107"/>
        <v>1</v>
      </c>
      <c r="Q271" s="6">
        <f>IF(OR(M271=6,M271=7),0,IF(NOT(P271),0,IF(L271&lt;=$L$1,HLOOKUP(M271,Ouderschapsverlof!$S$40:$W$42,3,FALSE),0)))</f>
        <v>0</v>
      </c>
      <c r="R271" s="6">
        <f>IF(OR(M271=6,M271=7),0,IF(NOT(P271),IF(L271&lt;=$L$1,HLOOKUP(M271,Ouderschapsverlof!$S$40:$W$42,3,FALSE),0),0))</f>
        <v>0</v>
      </c>
      <c r="T271" s="2">
        <f t="shared" si="123"/>
        <v>269</v>
      </c>
      <c r="U271">
        <f t="shared" si="108"/>
        <v>2</v>
      </c>
      <c r="V271" s="2">
        <f t="shared" si="109"/>
        <v>1</v>
      </c>
      <c r="W271" s="2">
        <f t="shared" si="110"/>
        <v>1</v>
      </c>
      <c r="X271" s="6" t="b">
        <f t="shared" si="111"/>
        <v>1</v>
      </c>
      <c r="Y271" s="6">
        <f>IF(OR(U271=6,U271=7),0,IF(NOT(X271),0,IF(T271&lt;=$T$1,HLOOKUP(U271,Ouderschapsverlof!$S$55:$W$57,3,FALSE),0)))</f>
        <v>0</v>
      </c>
      <c r="Z271" s="6">
        <f>IF(OR(U271=6,U271=7),0,IF(NOT(X271),IF(T271&lt;=$T$1,HLOOKUP(U271,Ouderschapsverlof!$S$55:$W$57,3,FALSE),0),0))</f>
        <v>0</v>
      </c>
      <c r="AB271" s="2">
        <f t="shared" si="124"/>
        <v>269</v>
      </c>
      <c r="AC271">
        <f t="shared" si="112"/>
        <v>2</v>
      </c>
      <c r="AD271" s="2">
        <f t="shared" si="113"/>
        <v>1</v>
      </c>
      <c r="AE271" s="2">
        <f t="shared" si="114"/>
        <v>1</v>
      </c>
      <c r="AF271" s="6" t="b">
        <f t="shared" si="115"/>
        <v>1</v>
      </c>
      <c r="AG271" s="6">
        <f>IF(OR(AC271=6,AC271=7),0,IF(NOT(AF271),0,IF(AB271&lt;=$AB$1,HLOOKUP(AC271,Ouderschapsverlof!$S$67:$W$69,3,FALSE),0)))</f>
        <v>0</v>
      </c>
      <c r="AH271" s="6">
        <f>IF(OR(AC271=6,AC271=7),0,IF(NOT(AF271),IF(AB271&lt;=$AB$1,HLOOKUP(AC271,Ouderschapsverlof!$S$67:$W$69,3,FALSE),0),0))</f>
        <v>0</v>
      </c>
      <c r="AK271" t="str">
        <f t="shared" si="116"/>
        <v>1900-9-0</v>
      </c>
      <c r="AL271" t="str">
        <f t="shared" si="117"/>
        <v>1900-9-0</v>
      </c>
      <c r="AM271" t="str">
        <f t="shared" si="118"/>
        <v>1900-9-0</v>
      </c>
      <c r="AN271" t="str">
        <f t="shared" si="119"/>
        <v>1900-9-0</v>
      </c>
    </row>
    <row r="272" spans="1:40" x14ac:dyDescent="0.3">
      <c r="A272" s="2">
        <f t="shared" si="120"/>
        <v>270</v>
      </c>
      <c r="B272">
        <f t="shared" si="121"/>
        <v>3</v>
      </c>
      <c r="C272" s="2">
        <f t="shared" si="100"/>
        <v>1</v>
      </c>
      <c r="D272" s="2">
        <f t="shared" si="101"/>
        <v>1</v>
      </c>
      <c r="E272" s="6" t="b">
        <f t="shared" si="102"/>
        <v>1</v>
      </c>
      <c r="F272" s="6">
        <f>IF(OR(B272=6,B272=7),0,IF(NOT(E272),0,IF(A272&lt;=$A$1,HLOOKUP(B272,Ouderschapsverlof!$S$28:$W$30,3,FALSE),0)))</f>
        <v>0</v>
      </c>
      <c r="G272" s="6">
        <f>IF(OR(B272=6,B272=7),0,IF(NOT(E272),IF(A272&lt;=$A$1,HLOOKUP(B272,Ouderschapsverlof!$S$28:$W$30,3,FALSE),0),0))</f>
        <v>0</v>
      </c>
      <c r="H272" s="7">
        <f t="shared" si="103"/>
        <v>0</v>
      </c>
      <c r="L272" s="2">
        <f t="shared" si="122"/>
        <v>270</v>
      </c>
      <c r="M272">
        <f t="shared" si="104"/>
        <v>3</v>
      </c>
      <c r="N272" s="2">
        <f t="shared" si="105"/>
        <v>1</v>
      </c>
      <c r="O272" s="2">
        <f t="shared" si="106"/>
        <v>1</v>
      </c>
      <c r="P272" s="6" t="b">
        <f t="shared" si="107"/>
        <v>1</v>
      </c>
      <c r="Q272" s="6">
        <f>IF(OR(M272=6,M272=7),0,IF(NOT(P272),0,IF(L272&lt;=$L$1,HLOOKUP(M272,Ouderschapsverlof!$S$40:$W$42,3,FALSE),0)))</f>
        <v>0</v>
      </c>
      <c r="R272" s="6">
        <f>IF(OR(M272=6,M272=7),0,IF(NOT(P272),IF(L272&lt;=$L$1,HLOOKUP(M272,Ouderschapsverlof!$S$40:$W$42,3,FALSE),0),0))</f>
        <v>0</v>
      </c>
      <c r="T272" s="2">
        <f t="shared" si="123"/>
        <v>270</v>
      </c>
      <c r="U272">
        <f t="shared" si="108"/>
        <v>3</v>
      </c>
      <c r="V272" s="2">
        <f t="shared" si="109"/>
        <v>1</v>
      </c>
      <c r="W272" s="2">
        <f t="shared" si="110"/>
        <v>1</v>
      </c>
      <c r="X272" s="6" t="b">
        <f t="shared" si="111"/>
        <v>1</v>
      </c>
      <c r="Y272" s="6">
        <f>IF(OR(U272=6,U272=7),0,IF(NOT(X272),0,IF(T272&lt;=$T$1,HLOOKUP(U272,Ouderschapsverlof!$S$55:$W$57,3,FALSE),0)))</f>
        <v>0</v>
      </c>
      <c r="Z272" s="6">
        <f>IF(OR(U272=6,U272=7),0,IF(NOT(X272),IF(T272&lt;=$T$1,HLOOKUP(U272,Ouderschapsverlof!$S$55:$W$57,3,FALSE),0),0))</f>
        <v>0</v>
      </c>
      <c r="AB272" s="2">
        <f t="shared" si="124"/>
        <v>270</v>
      </c>
      <c r="AC272">
        <f t="shared" si="112"/>
        <v>3</v>
      </c>
      <c r="AD272" s="2">
        <f t="shared" si="113"/>
        <v>1</v>
      </c>
      <c r="AE272" s="2">
        <f t="shared" si="114"/>
        <v>1</v>
      </c>
      <c r="AF272" s="6" t="b">
        <f t="shared" si="115"/>
        <v>1</v>
      </c>
      <c r="AG272" s="6">
        <f>IF(OR(AC272=6,AC272=7),0,IF(NOT(AF272),0,IF(AB272&lt;=$AB$1,HLOOKUP(AC272,Ouderschapsverlof!$S$67:$W$69,3,FALSE),0)))</f>
        <v>0</v>
      </c>
      <c r="AH272" s="6">
        <f>IF(OR(AC272=6,AC272=7),0,IF(NOT(AF272),IF(AB272&lt;=$AB$1,HLOOKUP(AC272,Ouderschapsverlof!$S$67:$W$69,3,FALSE),0),0))</f>
        <v>0</v>
      </c>
      <c r="AK272" t="str">
        <f t="shared" si="116"/>
        <v>1900-9-0</v>
      </c>
      <c r="AL272" t="str">
        <f t="shared" si="117"/>
        <v>1900-9-0</v>
      </c>
      <c r="AM272" t="str">
        <f t="shared" si="118"/>
        <v>1900-9-0</v>
      </c>
      <c r="AN272" t="str">
        <f t="shared" si="119"/>
        <v>1900-9-0</v>
      </c>
    </row>
    <row r="273" spans="1:40" x14ac:dyDescent="0.3">
      <c r="A273" s="2">
        <f t="shared" si="120"/>
        <v>271</v>
      </c>
      <c r="B273">
        <f t="shared" si="121"/>
        <v>4</v>
      </c>
      <c r="C273" s="2">
        <f t="shared" si="100"/>
        <v>1</v>
      </c>
      <c r="D273" s="2">
        <f t="shared" si="101"/>
        <v>1</v>
      </c>
      <c r="E273" s="6" t="b">
        <f t="shared" si="102"/>
        <v>1</v>
      </c>
      <c r="F273" s="6">
        <f>IF(OR(B273=6,B273=7),0,IF(NOT(E273),0,IF(A273&lt;=$A$1,HLOOKUP(B273,Ouderschapsverlof!$S$28:$W$30,3,FALSE),0)))</f>
        <v>0</v>
      </c>
      <c r="G273" s="6">
        <f>IF(OR(B273=6,B273=7),0,IF(NOT(E273),IF(A273&lt;=$A$1,HLOOKUP(B273,Ouderschapsverlof!$S$28:$W$30,3,FALSE),0),0))</f>
        <v>0</v>
      </c>
      <c r="H273" s="7">
        <f t="shared" si="103"/>
        <v>0</v>
      </c>
      <c r="L273" s="2">
        <f t="shared" si="122"/>
        <v>271</v>
      </c>
      <c r="M273">
        <f t="shared" si="104"/>
        <v>4</v>
      </c>
      <c r="N273" s="2">
        <f t="shared" si="105"/>
        <v>1</v>
      </c>
      <c r="O273" s="2">
        <f t="shared" si="106"/>
        <v>1</v>
      </c>
      <c r="P273" s="6" t="b">
        <f t="shared" si="107"/>
        <v>1</v>
      </c>
      <c r="Q273" s="6">
        <f>IF(OR(M273=6,M273=7),0,IF(NOT(P273),0,IF(L273&lt;=$L$1,HLOOKUP(M273,Ouderschapsverlof!$S$40:$W$42,3,FALSE),0)))</f>
        <v>0</v>
      </c>
      <c r="R273" s="6">
        <f>IF(OR(M273=6,M273=7),0,IF(NOT(P273),IF(L273&lt;=$L$1,HLOOKUP(M273,Ouderschapsverlof!$S$40:$W$42,3,FALSE),0),0))</f>
        <v>0</v>
      </c>
      <c r="T273" s="2">
        <f t="shared" si="123"/>
        <v>271</v>
      </c>
      <c r="U273">
        <f t="shared" si="108"/>
        <v>4</v>
      </c>
      <c r="V273" s="2">
        <f t="shared" si="109"/>
        <v>1</v>
      </c>
      <c r="W273" s="2">
        <f t="shared" si="110"/>
        <v>1</v>
      </c>
      <c r="X273" s="6" t="b">
        <f t="shared" si="111"/>
        <v>1</v>
      </c>
      <c r="Y273" s="6">
        <f>IF(OR(U273=6,U273=7),0,IF(NOT(X273),0,IF(T273&lt;=$T$1,HLOOKUP(U273,Ouderschapsverlof!$S$55:$W$57,3,FALSE),0)))</f>
        <v>0</v>
      </c>
      <c r="Z273" s="6">
        <f>IF(OR(U273=6,U273=7),0,IF(NOT(X273),IF(T273&lt;=$T$1,HLOOKUP(U273,Ouderschapsverlof!$S$55:$W$57,3,FALSE),0),0))</f>
        <v>0</v>
      </c>
      <c r="AB273" s="2">
        <f t="shared" si="124"/>
        <v>271</v>
      </c>
      <c r="AC273">
        <f t="shared" si="112"/>
        <v>4</v>
      </c>
      <c r="AD273" s="2">
        <f t="shared" si="113"/>
        <v>1</v>
      </c>
      <c r="AE273" s="2">
        <f t="shared" si="114"/>
        <v>1</v>
      </c>
      <c r="AF273" s="6" t="b">
        <f t="shared" si="115"/>
        <v>1</v>
      </c>
      <c r="AG273" s="6">
        <f>IF(OR(AC273=6,AC273=7),0,IF(NOT(AF273),0,IF(AB273&lt;=$AB$1,HLOOKUP(AC273,Ouderschapsverlof!$S$67:$W$69,3,FALSE),0)))</f>
        <v>0</v>
      </c>
      <c r="AH273" s="6">
        <f>IF(OR(AC273=6,AC273=7),0,IF(NOT(AF273),IF(AB273&lt;=$AB$1,HLOOKUP(AC273,Ouderschapsverlof!$S$67:$W$69,3,FALSE),0),0))</f>
        <v>0</v>
      </c>
      <c r="AK273" t="str">
        <f t="shared" si="116"/>
        <v>1900-9-0</v>
      </c>
      <c r="AL273" t="str">
        <f t="shared" si="117"/>
        <v>1900-9-0</v>
      </c>
      <c r="AM273" t="str">
        <f t="shared" si="118"/>
        <v>1900-9-0</v>
      </c>
      <c r="AN273" t="str">
        <f t="shared" si="119"/>
        <v>1900-9-0</v>
      </c>
    </row>
    <row r="274" spans="1:40" x14ac:dyDescent="0.3">
      <c r="A274" s="2">
        <f t="shared" si="120"/>
        <v>272</v>
      </c>
      <c r="B274">
        <f t="shared" si="121"/>
        <v>5</v>
      </c>
      <c r="C274" s="2">
        <f t="shared" si="100"/>
        <v>1</v>
      </c>
      <c r="D274" s="2">
        <f t="shared" si="101"/>
        <v>1</v>
      </c>
      <c r="E274" s="6" t="b">
        <f t="shared" si="102"/>
        <v>1</v>
      </c>
      <c r="F274" s="6">
        <f>IF(OR(B274=6,B274=7),0,IF(NOT(E274),0,IF(A274&lt;=$A$1,HLOOKUP(B274,Ouderschapsverlof!$S$28:$W$30,3,FALSE),0)))</f>
        <v>0</v>
      </c>
      <c r="G274" s="6">
        <f>IF(OR(B274=6,B274=7),0,IF(NOT(E274),IF(A274&lt;=$A$1,HLOOKUP(B274,Ouderschapsverlof!$S$28:$W$30,3,FALSE),0),0))</f>
        <v>0</v>
      </c>
      <c r="H274" s="7">
        <f t="shared" si="103"/>
        <v>0</v>
      </c>
      <c r="L274" s="2">
        <f t="shared" si="122"/>
        <v>272</v>
      </c>
      <c r="M274">
        <f t="shared" si="104"/>
        <v>5</v>
      </c>
      <c r="N274" s="2">
        <f t="shared" si="105"/>
        <v>1</v>
      </c>
      <c r="O274" s="2">
        <f t="shared" si="106"/>
        <v>1</v>
      </c>
      <c r="P274" s="6" t="b">
        <f t="shared" si="107"/>
        <v>1</v>
      </c>
      <c r="Q274" s="6">
        <f>IF(OR(M274=6,M274=7),0,IF(NOT(P274),0,IF(L274&lt;=$L$1,HLOOKUP(M274,Ouderschapsverlof!$S$40:$W$42,3,FALSE),0)))</f>
        <v>0</v>
      </c>
      <c r="R274" s="6">
        <f>IF(OR(M274=6,M274=7),0,IF(NOT(P274),IF(L274&lt;=$L$1,HLOOKUP(M274,Ouderschapsverlof!$S$40:$W$42,3,FALSE),0),0))</f>
        <v>0</v>
      </c>
      <c r="T274" s="2">
        <f t="shared" si="123"/>
        <v>272</v>
      </c>
      <c r="U274">
        <f t="shared" si="108"/>
        <v>5</v>
      </c>
      <c r="V274" s="2">
        <f t="shared" si="109"/>
        <v>1</v>
      </c>
      <c r="W274" s="2">
        <f t="shared" si="110"/>
        <v>1</v>
      </c>
      <c r="X274" s="6" t="b">
        <f t="shared" si="111"/>
        <v>1</v>
      </c>
      <c r="Y274" s="6">
        <f>IF(OR(U274=6,U274=7),0,IF(NOT(X274),0,IF(T274&lt;=$T$1,HLOOKUP(U274,Ouderschapsverlof!$S$55:$W$57,3,FALSE),0)))</f>
        <v>0</v>
      </c>
      <c r="Z274" s="6">
        <f>IF(OR(U274=6,U274=7),0,IF(NOT(X274),IF(T274&lt;=$T$1,HLOOKUP(U274,Ouderschapsverlof!$S$55:$W$57,3,FALSE),0),0))</f>
        <v>0</v>
      </c>
      <c r="AB274" s="2">
        <f t="shared" si="124"/>
        <v>272</v>
      </c>
      <c r="AC274">
        <f t="shared" si="112"/>
        <v>5</v>
      </c>
      <c r="AD274" s="2">
        <f t="shared" si="113"/>
        <v>1</v>
      </c>
      <c r="AE274" s="2">
        <f t="shared" si="114"/>
        <v>1</v>
      </c>
      <c r="AF274" s="6" t="b">
        <f t="shared" si="115"/>
        <v>1</v>
      </c>
      <c r="AG274" s="6">
        <f>IF(OR(AC274=6,AC274=7),0,IF(NOT(AF274),0,IF(AB274&lt;=$AB$1,HLOOKUP(AC274,Ouderschapsverlof!$S$67:$W$69,3,FALSE),0)))</f>
        <v>0</v>
      </c>
      <c r="AH274" s="6">
        <f>IF(OR(AC274=6,AC274=7),0,IF(NOT(AF274),IF(AB274&lt;=$AB$1,HLOOKUP(AC274,Ouderschapsverlof!$S$67:$W$69,3,FALSE),0),0))</f>
        <v>0</v>
      </c>
      <c r="AK274" t="str">
        <f t="shared" si="116"/>
        <v>1900-9-0</v>
      </c>
      <c r="AL274" t="str">
        <f t="shared" si="117"/>
        <v>1900-9-0</v>
      </c>
      <c r="AM274" t="str">
        <f t="shared" si="118"/>
        <v>1900-9-0</v>
      </c>
      <c r="AN274" t="str">
        <f t="shared" si="119"/>
        <v>1900-9-0</v>
      </c>
    </row>
    <row r="275" spans="1:40" x14ac:dyDescent="0.3">
      <c r="A275" s="2">
        <f t="shared" si="120"/>
        <v>273</v>
      </c>
      <c r="B275">
        <f t="shared" si="121"/>
        <v>6</v>
      </c>
      <c r="C275" s="2">
        <f t="shared" si="100"/>
        <v>1</v>
      </c>
      <c r="D275" s="2">
        <f t="shared" si="101"/>
        <v>1</v>
      </c>
      <c r="E275" s="6" t="b">
        <f t="shared" si="102"/>
        <v>1</v>
      </c>
      <c r="F275" s="6">
        <f>IF(OR(B275=6,B275=7),0,IF(NOT(E275),0,IF(A275&lt;=$A$1,HLOOKUP(B275,Ouderschapsverlof!$S$28:$W$30,3,FALSE),0)))</f>
        <v>0</v>
      </c>
      <c r="G275" s="6">
        <f>IF(OR(B275=6,B275=7),0,IF(NOT(E275),IF(A275&lt;=$A$1,HLOOKUP(B275,Ouderschapsverlof!$S$28:$W$30,3,FALSE),0),0))</f>
        <v>0</v>
      </c>
      <c r="H275" s="7">
        <f t="shared" si="103"/>
        <v>0</v>
      </c>
      <c r="L275" s="2">
        <f t="shared" si="122"/>
        <v>273</v>
      </c>
      <c r="M275">
        <f t="shared" si="104"/>
        <v>6</v>
      </c>
      <c r="N275" s="2">
        <f t="shared" si="105"/>
        <v>1</v>
      </c>
      <c r="O275" s="2">
        <f t="shared" si="106"/>
        <v>1</v>
      </c>
      <c r="P275" s="6" t="b">
        <f t="shared" si="107"/>
        <v>1</v>
      </c>
      <c r="Q275" s="6">
        <f>IF(OR(M275=6,M275=7),0,IF(NOT(P275),0,IF(L275&lt;=$L$1,HLOOKUP(M275,Ouderschapsverlof!$S$40:$W$42,3,FALSE),0)))</f>
        <v>0</v>
      </c>
      <c r="R275" s="6">
        <f>IF(OR(M275=6,M275=7),0,IF(NOT(P275),IF(L275&lt;=$L$1,HLOOKUP(M275,Ouderschapsverlof!$S$40:$W$42,3,FALSE),0),0))</f>
        <v>0</v>
      </c>
      <c r="T275" s="2">
        <f t="shared" si="123"/>
        <v>273</v>
      </c>
      <c r="U275">
        <f t="shared" si="108"/>
        <v>6</v>
      </c>
      <c r="V275" s="2">
        <f t="shared" si="109"/>
        <v>1</v>
      </c>
      <c r="W275" s="2">
        <f t="shared" si="110"/>
        <v>1</v>
      </c>
      <c r="X275" s="6" t="b">
        <f t="shared" si="111"/>
        <v>1</v>
      </c>
      <c r="Y275" s="6">
        <f>IF(OR(U275=6,U275=7),0,IF(NOT(X275),0,IF(T275&lt;=$T$1,HLOOKUP(U275,Ouderschapsverlof!$S$55:$W$57,3,FALSE),0)))</f>
        <v>0</v>
      </c>
      <c r="Z275" s="6">
        <f>IF(OR(U275=6,U275=7),0,IF(NOT(X275),IF(T275&lt;=$T$1,HLOOKUP(U275,Ouderschapsverlof!$S$55:$W$57,3,FALSE),0),0))</f>
        <v>0</v>
      </c>
      <c r="AB275" s="2">
        <f t="shared" si="124"/>
        <v>273</v>
      </c>
      <c r="AC275">
        <f t="shared" si="112"/>
        <v>6</v>
      </c>
      <c r="AD275" s="2">
        <f t="shared" si="113"/>
        <v>1</v>
      </c>
      <c r="AE275" s="2">
        <f t="shared" si="114"/>
        <v>1</v>
      </c>
      <c r="AF275" s="6" t="b">
        <f t="shared" si="115"/>
        <v>1</v>
      </c>
      <c r="AG275" s="6">
        <f>IF(OR(AC275=6,AC275=7),0,IF(NOT(AF275),0,IF(AB275&lt;=$AB$1,HLOOKUP(AC275,Ouderschapsverlof!$S$67:$W$69,3,FALSE),0)))</f>
        <v>0</v>
      </c>
      <c r="AH275" s="6">
        <f>IF(OR(AC275=6,AC275=7),0,IF(NOT(AF275),IF(AB275&lt;=$AB$1,HLOOKUP(AC275,Ouderschapsverlof!$S$67:$W$69,3,FALSE),0),0))</f>
        <v>0</v>
      </c>
      <c r="AK275" t="str">
        <f t="shared" si="116"/>
        <v>1900-9-0</v>
      </c>
      <c r="AL275" t="str">
        <f t="shared" si="117"/>
        <v>1900-9-0</v>
      </c>
      <c r="AM275" t="str">
        <f t="shared" si="118"/>
        <v>1900-9-0</v>
      </c>
      <c r="AN275" t="str">
        <f t="shared" si="119"/>
        <v>1900-9-0</v>
      </c>
    </row>
    <row r="276" spans="1:40" x14ac:dyDescent="0.3">
      <c r="A276" s="2">
        <f t="shared" si="120"/>
        <v>274</v>
      </c>
      <c r="B276">
        <f t="shared" si="121"/>
        <v>7</v>
      </c>
      <c r="C276" s="2">
        <f t="shared" si="100"/>
        <v>1</v>
      </c>
      <c r="D276" s="2">
        <f t="shared" si="101"/>
        <v>1</v>
      </c>
      <c r="E276" s="6" t="b">
        <f t="shared" si="102"/>
        <v>1</v>
      </c>
      <c r="F276" s="6">
        <f>IF(OR(B276=6,B276=7),0,IF(NOT(E276),0,IF(A276&lt;=$A$1,HLOOKUP(B276,Ouderschapsverlof!$S$28:$W$30,3,FALSE),0)))</f>
        <v>0</v>
      </c>
      <c r="G276" s="6">
        <f>IF(OR(B276=6,B276=7),0,IF(NOT(E276),IF(A276&lt;=$A$1,HLOOKUP(B276,Ouderschapsverlof!$S$28:$W$30,3,FALSE),0),0))</f>
        <v>0</v>
      </c>
      <c r="H276" s="7">
        <f t="shared" si="103"/>
        <v>0</v>
      </c>
      <c r="L276" s="2">
        <f t="shared" si="122"/>
        <v>274</v>
      </c>
      <c r="M276">
        <f t="shared" si="104"/>
        <v>7</v>
      </c>
      <c r="N276" s="2">
        <f t="shared" si="105"/>
        <v>1</v>
      </c>
      <c r="O276" s="2">
        <f t="shared" si="106"/>
        <v>1</v>
      </c>
      <c r="P276" s="6" t="b">
        <f t="shared" si="107"/>
        <v>1</v>
      </c>
      <c r="Q276" s="6">
        <f>IF(OR(M276=6,M276=7),0,IF(NOT(P276),0,IF(L276&lt;=$L$1,HLOOKUP(M276,Ouderschapsverlof!$S$40:$W$42,3,FALSE),0)))</f>
        <v>0</v>
      </c>
      <c r="R276" s="6">
        <f>IF(OR(M276=6,M276=7),0,IF(NOT(P276),IF(L276&lt;=$L$1,HLOOKUP(M276,Ouderschapsverlof!$S$40:$W$42,3,FALSE),0),0))</f>
        <v>0</v>
      </c>
      <c r="T276" s="2">
        <f t="shared" si="123"/>
        <v>274</v>
      </c>
      <c r="U276">
        <f t="shared" si="108"/>
        <v>7</v>
      </c>
      <c r="V276" s="2">
        <f t="shared" si="109"/>
        <v>1</v>
      </c>
      <c r="W276" s="2">
        <f t="shared" si="110"/>
        <v>1</v>
      </c>
      <c r="X276" s="6" t="b">
        <f t="shared" si="111"/>
        <v>1</v>
      </c>
      <c r="Y276" s="6">
        <f>IF(OR(U276=6,U276=7),0,IF(NOT(X276),0,IF(T276&lt;=$T$1,HLOOKUP(U276,Ouderschapsverlof!$S$55:$W$57,3,FALSE),0)))</f>
        <v>0</v>
      </c>
      <c r="Z276" s="6">
        <f>IF(OR(U276=6,U276=7),0,IF(NOT(X276),IF(T276&lt;=$T$1,HLOOKUP(U276,Ouderschapsverlof!$S$55:$W$57,3,FALSE),0),0))</f>
        <v>0</v>
      </c>
      <c r="AB276" s="2">
        <f t="shared" si="124"/>
        <v>274</v>
      </c>
      <c r="AC276">
        <f t="shared" si="112"/>
        <v>7</v>
      </c>
      <c r="AD276" s="2">
        <f t="shared" si="113"/>
        <v>1</v>
      </c>
      <c r="AE276" s="2">
        <f t="shared" si="114"/>
        <v>1</v>
      </c>
      <c r="AF276" s="6" t="b">
        <f t="shared" si="115"/>
        <v>1</v>
      </c>
      <c r="AG276" s="6">
        <f>IF(OR(AC276=6,AC276=7),0,IF(NOT(AF276),0,IF(AB276&lt;=$AB$1,HLOOKUP(AC276,Ouderschapsverlof!$S$67:$W$69,3,FALSE),0)))</f>
        <v>0</v>
      </c>
      <c r="AH276" s="6">
        <f>IF(OR(AC276=6,AC276=7),0,IF(NOT(AF276),IF(AB276&lt;=$AB$1,HLOOKUP(AC276,Ouderschapsverlof!$S$67:$W$69,3,FALSE),0),0))</f>
        <v>0</v>
      </c>
      <c r="AK276" t="str">
        <f t="shared" si="116"/>
        <v>1900-9-0</v>
      </c>
      <c r="AL276" t="str">
        <f t="shared" si="117"/>
        <v>1900-9-0</v>
      </c>
      <c r="AM276" t="str">
        <f t="shared" si="118"/>
        <v>1900-9-0</v>
      </c>
      <c r="AN276" t="str">
        <f t="shared" si="119"/>
        <v>1900-9-0</v>
      </c>
    </row>
    <row r="277" spans="1:40" x14ac:dyDescent="0.3">
      <c r="A277" s="2">
        <f t="shared" si="120"/>
        <v>275</v>
      </c>
      <c r="B277">
        <f t="shared" si="121"/>
        <v>1</v>
      </c>
      <c r="C277" s="2">
        <f t="shared" si="100"/>
        <v>1</v>
      </c>
      <c r="D277" s="2">
        <f t="shared" si="101"/>
        <v>1</v>
      </c>
      <c r="E277" s="6" t="b">
        <f t="shared" si="102"/>
        <v>1</v>
      </c>
      <c r="F277" s="6">
        <f>IF(OR(B277=6,B277=7),0,IF(NOT(E277),0,IF(A277&lt;=$A$1,HLOOKUP(B277,Ouderschapsverlof!$S$28:$W$30,3,FALSE),0)))</f>
        <v>0</v>
      </c>
      <c r="G277" s="6">
        <f>IF(OR(B277=6,B277=7),0,IF(NOT(E277),IF(A277&lt;=$A$1,HLOOKUP(B277,Ouderschapsverlof!$S$28:$W$30,3,FALSE),0),0))</f>
        <v>0</v>
      </c>
      <c r="H277" s="7">
        <f t="shared" si="103"/>
        <v>0</v>
      </c>
      <c r="L277" s="2">
        <f t="shared" si="122"/>
        <v>275</v>
      </c>
      <c r="M277">
        <f t="shared" si="104"/>
        <v>1</v>
      </c>
      <c r="N277" s="2">
        <f t="shared" si="105"/>
        <v>1</v>
      </c>
      <c r="O277" s="2">
        <f t="shared" si="106"/>
        <v>1</v>
      </c>
      <c r="P277" s="6" t="b">
        <f t="shared" si="107"/>
        <v>1</v>
      </c>
      <c r="Q277" s="6">
        <f>IF(OR(M277=6,M277=7),0,IF(NOT(P277),0,IF(L277&lt;=$L$1,HLOOKUP(M277,Ouderschapsverlof!$S$40:$W$42,3,FALSE),0)))</f>
        <v>0</v>
      </c>
      <c r="R277" s="6">
        <f>IF(OR(M277=6,M277=7),0,IF(NOT(P277),IF(L277&lt;=$L$1,HLOOKUP(M277,Ouderschapsverlof!$S$40:$W$42,3,FALSE),0),0))</f>
        <v>0</v>
      </c>
      <c r="T277" s="2">
        <f t="shared" si="123"/>
        <v>275</v>
      </c>
      <c r="U277">
        <f t="shared" si="108"/>
        <v>1</v>
      </c>
      <c r="V277" s="2">
        <f t="shared" si="109"/>
        <v>1</v>
      </c>
      <c r="W277" s="2">
        <f t="shared" si="110"/>
        <v>1</v>
      </c>
      <c r="X277" s="6" t="b">
        <f t="shared" si="111"/>
        <v>1</v>
      </c>
      <c r="Y277" s="6">
        <f>IF(OR(U277=6,U277=7),0,IF(NOT(X277),0,IF(T277&lt;=$T$1,HLOOKUP(U277,Ouderschapsverlof!$S$55:$W$57,3,FALSE),0)))</f>
        <v>0</v>
      </c>
      <c r="Z277" s="6">
        <f>IF(OR(U277=6,U277=7),0,IF(NOT(X277),IF(T277&lt;=$T$1,HLOOKUP(U277,Ouderschapsverlof!$S$55:$W$57,3,FALSE),0),0))</f>
        <v>0</v>
      </c>
      <c r="AB277" s="2">
        <f t="shared" si="124"/>
        <v>275</v>
      </c>
      <c r="AC277">
        <f t="shared" si="112"/>
        <v>1</v>
      </c>
      <c r="AD277" s="2">
        <f t="shared" si="113"/>
        <v>1</v>
      </c>
      <c r="AE277" s="2">
        <f t="shared" si="114"/>
        <v>1</v>
      </c>
      <c r="AF277" s="6" t="b">
        <f t="shared" si="115"/>
        <v>1</v>
      </c>
      <c r="AG277" s="6">
        <f>IF(OR(AC277=6,AC277=7),0,IF(NOT(AF277),0,IF(AB277&lt;=$AB$1,HLOOKUP(AC277,Ouderschapsverlof!$S$67:$W$69,3,FALSE),0)))</f>
        <v>0</v>
      </c>
      <c r="AH277" s="6">
        <f>IF(OR(AC277=6,AC277=7),0,IF(NOT(AF277),IF(AB277&lt;=$AB$1,HLOOKUP(AC277,Ouderschapsverlof!$S$67:$W$69,3,FALSE),0),0))</f>
        <v>0</v>
      </c>
      <c r="AK277" t="str">
        <f t="shared" si="116"/>
        <v>1900-10-0</v>
      </c>
      <c r="AL277" t="str">
        <f t="shared" si="117"/>
        <v>1900-10-0</v>
      </c>
      <c r="AM277" t="str">
        <f t="shared" si="118"/>
        <v>1900-10-0</v>
      </c>
      <c r="AN277" t="str">
        <f t="shared" si="119"/>
        <v>1900-10-0</v>
      </c>
    </row>
    <row r="278" spans="1:40" x14ac:dyDescent="0.3">
      <c r="A278" s="2">
        <f t="shared" si="120"/>
        <v>276</v>
      </c>
      <c r="B278">
        <f t="shared" si="121"/>
        <v>2</v>
      </c>
      <c r="C278" s="2">
        <f t="shared" si="100"/>
        <v>1</v>
      </c>
      <c r="D278" s="2">
        <f t="shared" si="101"/>
        <v>1</v>
      </c>
      <c r="E278" s="6" t="b">
        <f t="shared" si="102"/>
        <v>1</v>
      </c>
      <c r="F278" s="6">
        <f>IF(OR(B278=6,B278=7),0,IF(NOT(E278),0,IF(A278&lt;=$A$1,HLOOKUP(B278,Ouderschapsverlof!$S$28:$W$30,3,FALSE),0)))</f>
        <v>0</v>
      </c>
      <c r="G278" s="6">
        <f>IF(OR(B278=6,B278=7),0,IF(NOT(E278),IF(A278&lt;=$A$1,HLOOKUP(B278,Ouderschapsverlof!$S$28:$W$30,3,FALSE),0),0))</f>
        <v>0</v>
      </c>
      <c r="H278" s="7">
        <f t="shared" si="103"/>
        <v>0</v>
      </c>
      <c r="L278" s="2">
        <f t="shared" si="122"/>
        <v>276</v>
      </c>
      <c r="M278">
        <f t="shared" si="104"/>
        <v>2</v>
      </c>
      <c r="N278" s="2">
        <f t="shared" si="105"/>
        <v>1</v>
      </c>
      <c r="O278" s="2">
        <f t="shared" si="106"/>
        <v>1</v>
      </c>
      <c r="P278" s="6" t="b">
        <f t="shared" si="107"/>
        <v>1</v>
      </c>
      <c r="Q278" s="6">
        <f>IF(OR(M278=6,M278=7),0,IF(NOT(P278),0,IF(L278&lt;=$L$1,HLOOKUP(M278,Ouderschapsverlof!$S$40:$W$42,3,FALSE),0)))</f>
        <v>0</v>
      </c>
      <c r="R278" s="6">
        <f>IF(OR(M278=6,M278=7),0,IF(NOT(P278),IF(L278&lt;=$L$1,HLOOKUP(M278,Ouderschapsverlof!$S$40:$W$42,3,FALSE),0),0))</f>
        <v>0</v>
      </c>
      <c r="T278" s="2">
        <f t="shared" si="123"/>
        <v>276</v>
      </c>
      <c r="U278">
        <f t="shared" si="108"/>
        <v>2</v>
      </c>
      <c r="V278" s="2">
        <f t="shared" si="109"/>
        <v>1</v>
      </c>
      <c r="W278" s="2">
        <f t="shared" si="110"/>
        <v>1</v>
      </c>
      <c r="X278" s="6" t="b">
        <f t="shared" si="111"/>
        <v>1</v>
      </c>
      <c r="Y278" s="6">
        <f>IF(OR(U278=6,U278=7),0,IF(NOT(X278),0,IF(T278&lt;=$T$1,HLOOKUP(U278,Ouderschapsverlof!$S$55:$W$57,3,FALSE),0)))</f>
        <v>0</v>
      </c>
      <c r="Z278" s="6">
        <f>IF(OR(U278=6,U278=7),0,IF(NOT(X278),IF(T278&lt;=$T$1,HLOOKUP(U278,Ouderschapsverlof!$S$55:$W$57,3,FALSE),0),0))</f>
        <v>0</v>
      </c>
      <c r="AB278" s="2">
        <f t="shared" si="124"/>
        <v>276</v>
      </c>
      <c r="AC278">
        <f t="shared" si="112"/>
        <v>2</v>
      </c>
      <c r="AD278" s="2">
        <f t="shared" si="113"/>
        <v>1</v>
      </c>
      <c r="AE278" s="2">
        <f t="shared" si="114"/>
        <v>1</v>
      </c>
      <c r="AF278" s="6" t="b">
        <f t="shared" si="115"/>
        <v>1</v>
      </c>
      <c r="AG278" s="6">
        <f>IF(OR(AC278=6,AC278=7),0,IF(NOT(AF278),0,IF(AB278&lt;=$AB$1,HLOOKUP(AC278,Ouderschapsverlof!$S$67:$W$69,3,FALSE),0)))</f>
        <v>0</v>
      </c>
      <c r="AH278" s="6">
        <f>IF(OR(AC278=6,AC278=7),0,IF(NOT(AF278),IF(AB278&lt;=$AB$1,HLOOKUP(AC278,Ouderschapsverlof!$S$67:$W$69,3,FALSE),0),0))</f>
        <v>0</v>
      </c>
      <c r="AK278" t="str">
        <f t="shared" si="116"/>
        <v>1900-10-0</v>
      </c>
      <c r="AL278" t="str">
        <f t="shared" si="117"/>
        <v>1900-10-0</v>
      </c>
      <c r="AM278" t="str">
        <f t="shared" si="118"/>
        <v>1900-10-0</v>
      </c>
      <c r="AN278" t="str">
        <f t="shared" si="119"/>
        <v>1900-10-0</v>
      </c>
    </row>
    <row r="279" spans="1:40" x14ac:dyDescent="0.3">
      <c r="A279" s="2">
        <f t="shared" si="120"/>
        <v>277</v>
      </c>
      <c r="B279">
        <f t="shared" si="121"/>
        <v>3</v>
      </c>
      <c r="C279" s="2">
        <f t="shared" si="100"/>
        <v>1</v>
      </c>
      <c r="D279" s="2">
        <f t="shared" si="101"/>
        <v>1</v>
      </c>
      <c r="E279" s="6" t="b">
        <f t="shared" si="102"/>
        <v>1</v>
      </c>
      <c r="F279" s="6">
        <f>IF(OR(B279=6,B279=7),0,IF(NOT(E279),0,IF(A279&lt;=$A$1,HLOOKUP(B279,Ouderschapsverlof!$S$28:$W$30,3,FALSE),0)))</f>
        <v>0</v>
      </c>
      <c r="G279" s="6">
        <f>IF(OR(B279=6,B279=7),0,IF(NOT(E279),IF(A279&lt;=$A$1,HLOOKUP(B279,Ouderschapsverlof!$S$28:$W$30,3,FALSE),0),0))</f>
        <v>0</v>
      </c>
      <c r="H279" s="7">
        <f t="shared" si="103"/>
        <v>0</v>
      </c>
      <c r="L279" s="2">
        <f t="shared" si="122"/>
        <v>277</v>
      </c>
      <c r="M279">
        <f t="shared" si="104"/>
        <v>3</v>
      </c>
      <c r="N279" s="2">
        <f t="shared" si="105"/>
        <v>1</v>
      </c>
      <c r="O279" s="2">
        <f t="shared" si="106"/>
        <v>1</v>
      </c>
      <c r="P279" s="6" t="b">
        <f t="shared" si="107"/>
        <v>1</v>
      </c>
      <c r="Q279" s="6">
        <f>IF(OR(M279=6,M279=7),0,IF(NOT(P279),0,IF(L279&lt;=$L$1,HLOOKUP(M279,Ouderschapsverlof!$S$40:$W$42,3,FALSE),0)))</f>
        <v>0</v>
      </c>
      <c r="R279" s="6">
        <f>IF(OR(M279=6,M279=7),0,IF(NOT(P279),IF(L279&lt;=$L$1,HLOOKUP(M279,Ouderschapsverlof!$S$40:$W$42,3,FALSE),0),0))</f>
        <v>0</v>
      </c>
      <c r="T279" s="2">
        <f t="shared" si="123"/>
        <v>277</v>
      </c>
      <c r="U279">
        <f t="shared" si="108"/>
        <v>3</v>
      </c>
      <c r="V279" s="2">
        <f t="shared" si="109"/>
        <v>1</v>
      </c>
      <c r="W279" s="2">
        <f t="shared" si="110"/>
        <v>1</v>
      </c>
      <c r="X279" s="6" t="b">
        <f t="shared" si="111"/>
        <v>1</v>
      </c>
      <c r="Y279" s="6">
        <f>IF(OR(U279=6,U279=7),0,IF(NOT(X279),0,IF(T279&lt;=$T$1,HLOOKUP(U279,Ouderschapsverlof!$S$55:$W$57,3,FALSE),0)))</f>
        <v>0</v>
      </c>
      <c r="Z279" s="6">
        <f>IF(OR(U279=6,U279=7),0,IF(NOT(X279),IF(T279&lt;=$T$1,HLOOKUP(U279,Ouderschapsverlof!$S$55:$W$57,3,FALSE),0),0))</f>
        <v>0</v>
      </c>
      <c r="AB279" s="2">
        <f t="shared" si="124"/>
        <v>277</v>
      </c>
      <c r="AC279">
        <f t="shared" si="112"/>
        <v>3</v>
      </c>
      <c r="AD279" s="2">
        <f t="shared" si="113"/>
        <v>1</v>
      </c>
      <c r="AE279" s="2">
        <f t="shared" si="114"/>
        <v>1</v>
      </c>
      <c r="AF279" s="6" t="b">
        <f t="shared" si="115"/>
        <v>1</v>
      </c>
      <c r="AG279" s="6">
        <f>IF(OR(AC279=6,AC279=7),0,IF(NOT(AF279),0,IF(AB279&lt;=$AB$1,HLOOKUP(AC279,Ouderschapsverlof!$S$67:$W$69,3,FALSE),0)))</f>
        <v>0</v>
      </c>
      <c r="AH279" s="6">
        <f>IF(OR(AC279=6,AC279=7),0,IF(NOT(AF279),IF(AB279&lt;=$AB$1,HLOOKUP(AC279,Ouderschapsverlof!$S$67:$W$69,3,FALSE),0),0))</f>
        <v>0</v>
      </c>
      <c r="AK279" t="str">
        <f t="shared" si="116"/>
        <v>1900-10-0</v>
      </c>
      <c r="AL279" t="str">
        <f t="shared" si="117"/>
        <v>1900-10-0</v>
      </c>
      <c r="AM279" t="str">
        <f t="shared" si="118"/>
        <v>1900-10-0</v>
      </c>
      <c r="AN279" t="str">
        <f t="shared" si="119"/>
        <v>1900-10-0</v>
      </c>
    </row>
    <row r="280" spans="1:40" x14ac:dyDescent="0.3">
      <c r="A280" s="2">
        <f t="shared" si="120"/>
        <v>278</v>
      </c>
      <c r="B280">
        <f t="shared" si="121"/>
        <v>4</v>
      </c>
      <c r="C280" s="2">
        <f t="shared" si="100"/>
        <v>1</v>
      </c>
      <c r="D280" s="2">
        <f t="shared" si="101"/>
        <v>1</v>
      </c>
      <c r="E280" s="6" t="b">
        <f t="shared" si="102"/>
        <v>1</v>
      </c>
      <c r="F280" s="6">
        <f>IF(OR(B280=6,B280=7),0,IF(NOT(E280),0,IF(A280&lt;=$A$1,HLOOKUP(B280,Ouderschapsverlof!$S$28:$W$30,3,FALSE),0)))</f>
        <v>0</v>
      </c>
      <c r="G280" s="6">
        <f>IF(OR(B280=6,B280=7),0,IF(NOT(E280),IF(A280&lt;=$A$1,HLOOKUP(B280,Ouderschapsverlof!$S$28:$W$30,3,FALSE),0),0))</f>
        <v>0</v>
      </c>
      <c r="H280" s="7">
        <f t="shared" si="103"/>
        <v>0</v>
      </c>
      <c r="L280" s="2">
        <f t="shared" si="122"/>
        <v>278</v>
      </c>
      <c r="M280">
        <f t="shared" si="104"/>
        <v>4</v>
      </c>
      <c r="N280" s="2">
        <f t="shared" si="105"/>
        <v>1</v>
      </c>
      <c r="O280" s="2">
        <f t="shared" si="106"/>
        <v>1</v>
      </c>
      <c r="P280" s="6" t="b">
        <f t="shared" si="107"/>
        <v>1</v>
      </c>
      <c r="Q280" s="6">
        <f>IF(OR(M280=6,M280=7),0,IF(NOT(P280),0,IF(L280&lt;=$L$1,HLOOKUP(M280,Ouderschapsverlof!$S$40:$W$42,3,FALSE),0)))</f>
        <v>0</v>
      </c>
      <c r="R280" s="6">
        <f>IF(OR(M280=6,M280=7),0,IF(NOT(P280),IF(L280&lt;=$L$1,HLOOKUP(M280,Ouderschapsverlof!$S$40:$W$42,3,FALSE),0),0))</f>
        <v>0</v>
      </c>
      <c r="T280" s="2">
        <f t="shared" si="123"/>
        <v>278</v>
      </c>
      <c r="U280">
        <f t="shared" si="108"/>
        <v>4</v>
      </c>
      <c r="V280" s="2">
        <f t="shared" si="109"/>
        <v>1</v>
      </c>
      <c r="W280" s="2">
        <f t="shared" si="110"/>
        <v>1</v>
      </c>
      <c r="X280" s="6" t="b">
        <f t="shared" si="111"/>
        <v>1</v>
      </c>
      <c r="Y280" s="6">
        <f>IF(OR(U280=6,U280=7),0,IF(NOT(X280),0,IF(T280&lt;=$T$1,HLOOKUP(U280,Ouderschapsverlof!$S$55:$W$57,3,FALSE),0)))</f>
        <v>0</v>
      </c>
      <c r="Z280" s="6">
        <f>IF(OR(U280=6,U280=7),0,IF(NOT(X280),IF(T280&lt;=$T$1,HLOOKUP(U280,Ouderschapsverlof!$S$55:$W$57,3,FALSE),0),0))</f>
        <v>0</v>
      </c>
      <c r="AB280" s="2">
        <f t="shared" si="124"/>
        <v>278</v>
      </c>
      <c r="AC280">
        <f t="shared" si="112"/>
        <v>4</v>
      </c>
      <c r="AD280" s="2">
        <f t="shared" si="113"/>
        <v>1</v>
      </c>
      <c r="AE280" s="2">
        <f t="shared" si="114"/>
        <v>1</v>
      </c>
      <c r="AF280" s="6" t="b">
        <f t="shared" si="115"/>
        <v>1</v>
      </c>
      <c r="AG280" s="6">
        <f>IF(OR(AC280=6,AC280=7),0,IF(NOT(AF280),0,IF(AB280&lt;=$AB$1,HLOOKUP(AC280,Ouderschapsverlof!$S$67:$W$69,3,FALSE),0)))</f>
        <v>0</v>
      </c>
      <c r="AH280" s="6">
        <f>IF(OR(AC280=6,AC280=7),0,IF(NOT(AF280),IF(AB280&lt;=$AB$1,HLOOKUP(AC280,Ouderschapsverlof!$S$67:$W$69,3,FALSE),0),0))</f>
        <v>0</v>
      </c>
      <c r="AK280" t="str">
        <f t="shared" si="116"/>
        <v>1900-10-0</v>
      </c>
      <c r="AL280" t="str">
        <f t="shared" si="117"/>
        <v>1900-10-0</v>
      </c>
      <c r="AM280" t="str">
        <f t="shared" si="118"/>
        <v>1900-10-0</v>
      </c>
      <c r="AN280" t="str">
        <f t="shared" si="119"/>
        <v>1900-10-0</v>
      </c>
    </row>
    <row r="281" spans="1:40" x14ac:dyDescent="0.3">
      <c r="A281" s="2">
        <f t="shared" si="120"/>
        <v>279</v>
      </c>
      <c r="B281">
        <f t="shared" si="121"/>
        <v>5</v>
      </c>
      <c r="C281" s="2">
        <f t="shared" si="100"/>
        <v>1</v>
      </c>
      <c r="D281" s="2">
        <f t="shared" si="101"/>
        <v>1</v>
      </c>
      <c r="E281" s="6" t="b">
        <f t="shared" si="102"/>
        <v>1</v>
      </c>
      <c r="F281" s="6">
        <f>IF(OR(B281=6,B281=7),0,IF(NOT(E281),0,IF(A281&lt;=$A$1,HLOOKUP(B281,Ouderschapsverlof!$S$28:$W$30,3,FALSE),0)))</f>
        <v>0</v>
      </c>
      <c r="G281" s="6">
        <f>IF(OR(B281=6,B281=7),0,IF(NOT(E281),IF(A281&lt;=$A$1,HLOOKUP(B281,Ouderschapsverlof!$S$28:$W$30,3,FALSE),0),0))</f>
        <v>0</v>
      </c>
      <c r="H281" s="7">
        <f t="shared" si="103"/>
        <v>0</v>
      </c>
      <c r="L281" s="2">
        <f t="shared" si="122"/>
        <v>279</v>
      </c>
      <c r="M281">
        <f t="shared" si="104"/>
        <v>5</v>
      </c>
      <c r="N281" s="2">
        <f t="shared" si="105"/>
        <v>1</v>
      </c>
      <c r="O281" s="2">
        <f t="shared" si="106"/>
        <v>1</v>
      </c>
      <c r="P281" s="6" t="b">
        <f t="shared" si="107"/>
        <v>1</v>
      </c>
      <c r="Q281" s="6">
        <f>IF(OR(M281=6,M281=7),0,IF(NOT(P281),0,IF(L281&lt;=$L$1,HLOOKUP(M281,Ouderschapsverlof!$S$40:$W$42,3,FALSE),0)))</f>
        <v>0</v>
      </c>
      <c r="R281" s="6">
        <f>IF(OR(M281=6,M281=7),0,IF(NOT(P281),IF(L281&lt;=$L$1,HLOOKUP(M281,Ouderschapsverlof!$S$40:$W$42,3,FALSE),0),0))</f>
        <v>0</v>
      </c>
      <c r="T281" s="2">
        <f t="shared" si="123"/>
        <v>279</v>
      </c>
      <c r="U281">
        <f t="shared" si="108"/>
        <v>5</v>
      </c>
      <c r="V281" s="2">
        <f t="shared" si="109"/>
        <v>1</v>
      </c>
      <c r="W281" s="2">
        <f t="shared" si="110"/>
        <v>1</v>
      </c>
      <c r="X281" s="6" t="b">
        <f t="shared" si="111"/>
        <v>1</v>
      </c>
      <c r="Y281" s="6">
        <f>IF(OR(U281=6,U281=7),0,IF(NOT(X281),0,IF(T281&lt;=$T$1,HLOOKUP(U281,Ouderschapsverlof!$S$55:$W$57,3,FALSE),0)))</f>
        <v>0</v>
      </c>
      <c r="Z281" s="6">
        <f>IF(OR(U281=6,U281=7),0,IF(NOT(X281),IF(T281&lt;=$T$1,HLOOKUP(U281,Ouderschapsverlof!$S$55:$W$57,3,FALSE),0),0))</f>
        <v>0</v>
      </c>
      <c r="AB281" s="2">
        <f t="shared" si="124"/>
        <v>279</v>
      </c>
      <c r="AC281">
        <f t="shared" si="112"/>
        <v>5</v>
      </c>
      <c r="AD281" s="2">
        <f t="shared" si="113"/>
        <v>1</v>
      </c>
      <c r="AE281" s="2">
        <f t="shared" si="114"/>
        <v>1</v>
      </c>
      <c r="AF281" s="6" t="b">
        <f t="shared" si="115"/>
        <v>1</v>
      </c>
      <c r="AG281" s="6">
        <f>IF(OR(AC281=6,AC281=7),0,IF(NOT(AF281),0,IF(AB281&lt;=$AB$1,HLOOKUP(AC281,Ouderschapsverlof!$S$67:$W$69,3,FALSE),0)))</f>
        <v>0</v>
      </c>
      <c r="AH281" s="6">
        <f>IF(OR(AC281=6,AC281=7),0,IF(NOT(AF281),IF(AB281&lt;=$AB$1,HLOOKUP(AC281,Ouderschapsverlof!$S$67:$W$69,3,FALSE),0),0))</f>
        <v>0</v>
      </c>
      <c r="AK281" t="str">
        <f t="shared" si="116"/>
        <v>1900-10-0</v>
      </c>
      <c r="AL281" t="str">
        <f t="shared" si="117"/>
        <v>1900-10-0</v>
      </c>
      <c r="AM281" t="str">
        <f t="shared" si="118"/>
        <v>1900-10-0</v>
      </c>
      <c r="AN281" t="str">
        <f t="shared" si="119"/>
        <v>1900-10-0</v>
      </c>
    </row>
    <row r="282" spans="1:40" x14ac:dyDescent="0.3">
      <c r="A282" s="2">
        <f t="shared" si="120"/>
        <v>280</v>
      </c>
      <c r="B282">
        <f t="shared" si="121"/>
        <v>6</v>
      </c>
      <c r="C282" s="2">
        <f t="shared" si="100"/>
        <v>1</v>
      </c>
      <c r="D282" s="2">
        <f t="shared" si="101"/>
        <v>1</v>
      </c>
      <c r="E282" s="6" t="b">
        <f t="shared" si="102"/>
        <v>1</v>
      </c>
      <c r="F282" s="6">
        <f>IF(OR(B282=6,B282=7),0,IF(NOT(E282),0,IF(A282&lt;=$A$1,HLOOKUP(B282,Ouderschapsverlof!$S$28:$W$30,3,FALSE),0)))</f>
        <v>0</v>
      </c>
      <c r="G282" s="6">
        <f>IF(OR(B282=6,B282=7),0,IF(NOT(E282),IF(A282&lt;=$A$1,HLOOKUP(B282,Ouderschapsverlof!$S$28:$W$30,3,FALSE),0),0))</f>
        <v>0</v>
      </c>
      <c r="H282" s="7">
        <f t="shared" si="103"/>
        <v>0</v>
      </c>
      <c r="L282" s="2">
        <f t="shared" si="122"/>
        <v>280</v>
      </c>
      <c r="M282">
        <f t="shared" si="104"/>
        <v>6</v>
      </c>
      <c r="N282" s="2">
        <f t="shared" si="105"/>
        <v>1</v>
      </c>
      <c r="O282" s="2">
        <f t="shared" si="106"/>
        <v>1</v>
      </c>
      <c r="P282" s="6" t="b">
        <f t="shared" si="107"/>
        <v>1</v>
      </c>
      <c r="Q282" s="6">
        <f>IF(OR(M282=6,M282=7),0,IF(NOT(P282),0,IF(L282&lt;=$L$1,HLOOKUP(M282,Ouderschapsverlof!$S$40:$W$42,3,FALSE),0)))</f>
        <v>0</v>
      </c>
      <c r="R282" s="6">
        <f>IF(OR(M282=6,M282=7),0,IF(NOT(P282),IF(L282&lt;=$L$1,HLOOKUP(M282,Ouderschapsverlof!$S$40:$W$42,3,FALSE),0),0))</f>
        <v>0</v>
      </c>
      <c r="T282" s="2">
        <f t="shared" si="123"/>
        <v>280</v>
      </c>
      <c r="U282">
        <f t="shared" si="108"/>
        <v>6</v>
      </c>
      <c r="V282" s="2">
        <f t="shared" si="109"/>
        <v>1</v>
      </c>
      <c r="W282" s="2">
        <f t="shared" si="110"/>
        <v>1</v>
      </c>
      <c r="X282" s="6" t="b">
        <f t="shared" si="111"/>
        <v>1</v>
      </c>
      <c r="Y282" s="6">
        <f>IF(OR(U282=6,U282=7),0,IF(NOT(X282),0,IF(T282&lt;=$T$1,HLOOKUP(U282,Ouderschapsverlof!$S$55:$W$57,3,FALSE),0)))</f>
        <v>0</v>
      </c>
      <c r="Z282" s="6">
        <f>IF(OR(U282=6,U282=7),0,IF(NOT(X282),IF(T282&lt;=$T$1,HLOOKUP(U282,Ouderschapsverlof!$S$55:$W$57,3,FALSE),0),0))</f>
        <v>0</v>
      </c>
      <c r="AB282" s="2">
        <f t="shared" si="124"/>
        <v>280</v>
      </c>
      <c r="AC282">
        <f t="shared" si="112"/>
        <v>6</v>
      </c>
      <c r="AD282" s="2">
        <f t="shared" si="113"/>
        <v>1</v>
      </c>
      <c r="AE282" s="2">
        <f t="shared" si="114"/>
        <v>1</v>
      </c>
      <c r="AF282" s="6" t="b">
        <f t="shared" si="115"/>
        <v>1</v>
      </c>
      <c r="AG282" s="6">
        <f>IF(OR(AC282=6,AC282=7),0,IF(NOT(AF282),0,IF(AB282&lt;=$AB$1,HLOOKUP(AC282,Ouderschapsverlof!$S$67:$W$69,3,FALSE),0)))</f>
        <v>0</v>
      </c>
      <c r="AH282" s="6">
        <f>IF(OR(AC282=6,AC282=7),0,IF(NOT(AF282),IF(AB282&lt;=$AB$1,HLOOKUP(AC282,Ouderschapsverlof!$S$67:$W$69,3,FALSE),0),0))</f>
        <v>0</v>
      </c>
      <c r="AK282" t="str">
        <f t="shared" si="116"/>
        <v>1900-10-0</v>
      </c>
      <c r="AL282" t="str">
        <f t="shared" si="117"/>
        <v>1900-10-0</v>
      </c>
      <c r="AM282" t="str">
        <f t="shared" si="118"/>
        <v>1900-10-0</v>
      </c>
      <c r="AN282" t="str">
        <f t="shared" si="119"/>
        <v>1900-10-0</v>
      </c>
    </row>
    <row r="283" spans="1:40" x14ac:dyDescent="0.3">
      <c r="A283" s="2">
        <f t="shared" si="120"/>
        <v>281</v>
      </c>
      <c r="B283">
        <f t="shared" si="121"/>
        <v>7</v>
      </c>
      <c r="C283" s="2">
        <f t="shared" si="100"/>
        <v>1</v>
      </c>
      <c r="D283" s="2">
        <f t="shared" si="101"/>
        <v>1</v>
      </c>
      <c r="E283" s="6" t="b">
        <f t="shared" si="102"/>
        <v>1</v>
      </c>
      <c r="F283" s="6">
        <f>IF(OR(B283=6,B283=7),0,IF(NOT(E283),0,IF(A283&lt;=$A$1,HLOOKUP(B283,Ouderschapsverlof!$S$28:$W$30,3,FALSE),0)))</f>
        <v>0</v>
      </c>
      <c r="G283" s="6">
        <f>IF(OR(B283=6,B283=7),0,IF(NOT(E283),IF(A283&lt;=$A$1,HLOOKUP(B283,Ouderschapsverlof!$S$28:$W$30,3,FALSE),0),0))</f>
        <v>0</v>
      </c>
      <c r="H283" s="7">
        <f t="shared" si="103"/>
        <v>0</v>
      </c>
      <c r="L283" s="2">
        <f t="shared" si="122"/>
        <v>281</v>
      </c>
      <c r="M283">
        <f t="shared" si="104"/>
        <v>7</v>
      </c>
      <c r="N283" s="2">
        <f t="shared" si="105"/>
        <v>1</v>
      </c>
      <c r="O283" s="2">
        <f t="shared" si="106"/>
        <v>1</v>
      </c>
      <c r="P283" s="6" t="b">
        <f t="shared" si="107"/>
        <v>1</v>
      </c>
      <c r="Q283" s="6">
        <f>IF(OR(M283=6,M283=7),0,IF(NOT(P283),0,IF(L283&lt;=$L$1,HLOOKUP(M283,Ouderschapsverlof!$S$40:$W$42,3,FALSE),0)))</f>
        <v>0</v>
      </c>
      <c r="R283" s="6">
        <f>IF(OR(M283=6,M283=7),0,IF(NOT(P283),IF(L283&lt;=$L$1,HLOOKUP(M283,Ouderschapsverlof!$S$40:$W$42,3,FALSE),0),0))</f>
        <v>0</v>
      </c>
      <c r="T283" s="2">
        <f t="shared" si="123"/>
        <v>281</v>
      </c>
      <c r="U283">
        <f t="shared" si="108"/>
        <v>7</v>
      </c>
      <c r="V283" s="2">
        <f t="shared" si="109"/>
        <v>1</v>
      </c>
      <c r="W283" s="2">
        <f t="shared" si="110"/>
        <v>1</v>
      </c>
      <c r="X283" s="6" t="b">
        <f t="shared" si="111"/>
        <v>1</v>
      </c>
      <c r="Y283" s="6">
        <f>IF(OR(U283=6,U283=7),0,IF(NOT(X283),0,IF(T283&lt;=$T$1,HLOOKUP(U283,Ouderschapsverlof!$S$55:$W$57,3,FALSE),0)))</f>
        <v>0</v>
      </c>
      <c r="Z283" s="6">
        <f>IF(OR(U283=6,U283=7),0,IF(NOT(X283),IF(T283&lt;=$T$1,HLOOKUP(U283,Ouderschapsverlof!$S$55:$W$57,3,FALSE),0),0))</f>
        <v>0</v>
      </c>
      <c r="AB283" s="2">
        <f t="shared" si="124"/>
        <v>281</v>
      </c>
      <c r="AC283">
        <f t="shared" si="112"/>
        <v>7</v>
      </c>
      <c r="AD283" s="2">
        <f t="shared" si="113"/>
        <v>1</v>
      </c>
      <c r="AE283" s="2">
        <f t="shared" si="114"/>
        <v>1</v>
      </c>
      <c r="AF283" s="6" t="b">
        <f t="shared" si="115"/>
        <v>1</v>
      </c>
      <c r="AG283" s="6">
        <f>IF(OR(AC283=6,AC283=7),0,IF(NOT(AF283),0,IF(AB283&lt;=$AB$1,HLOOKUP(AC283,Ouderschapsverlof!$S$67:$W$69,3,FALSE),0)))</f>
        <v>0</v>
      </c>
      <c r="AH283" s="6">
        <f>IF(OR(AC283=6,AC283=7),0,IF(NOT(AF283),IF(AB283&lt;=$AB$1,HLOOKUP(AC283,Ouderschapsverlof!$S$67:$W$69,3,FALSE),0),0))</f>
        <v>0</v>
      </c>
      <c r="AK283" t="str">
        <f t="shared" si="116"/>
        <v>1900-10-0</v>
      </c>
      <c r="AL283" t="str">
        <f t="shared" si="117"/>
        <v>1900-10-0</v>
      </c>
      <c r="AM283" t="str">
        <f t="shared" si="118"/>
        <v>1900-10-0</v>
      </c>
      <c r="AN283" t="str">
        <f t="shared" si="119"/>
        <v>1900-10-0</v>
      </c>
    </row>
    <row r="284" spans="1:40" x14ac:dyDescent="0.3">
      <c r="A284" s="2">
        <f t="shared" si="120"/>
        <v>282</v>
      </c>
      <c r="B284">
        <f t="shared" si="121"/>
        <v>1</v>
      </c>
      <c r="C284" s="2">
        <f t="shared" si="100"/>
        <v>1</v>
      </c>
      <c r="D284" s="2">
        <f t="shared" si="101"/>
        <v>1</v>
      </c>
      <c r="E284" s="6" t="b">
        <f t="shared" si="102"/>
        <v>1</v>
      </c>
      <c r="F284" s="6">
        <f>IF(OR(B284=6,B284=7),0,IF(NOT(E284),0,IF(A284&lt;=$A$1,HLOOKUP(B284,Ouderschapsverlof!$S$28:$W$30,3,FALSE),0)))</f>
        <v>0</v>
      </c>
      <c r="G284" s="6">
        <f>IF(OR(B284=6,B284=7),0,IF(NOT(E284),IF(A284&lt;=$A$1,HLOOKUP(B284,Ouderschapsverlof!$S$28:$W$30,3,FALSE),0),0))</f>
        <v>0</v>
      </c>
      <c r="H284" s="7">
        <f t="shared" si="103"/>
        <v>0</v>
      </c>
      <c r="L284" s="2">
        <f t="shared" si="122"/>
        <v>282</v>
      </c>
      <c r="M284">
        <f t="shared" si="104"/>
        <v>1</v>
      </c>
      <c r="N284" s="2">
        <f t="shared" si="105"/>
        <v>1</v>
      </c>
      <c r="O284" s="2">
        <f t="shared" si="106"/>
        <v>1</v>
      </c>
      <c r="P284" s="6" t="b">
        <f t="shared" si="107"/>
        <v>1</v>
      </c>
      <c r="Q284" s="6">
        <f>IF(OR(M284=6,M284=7),0,IF(NOT(P284),0,IF(L284&lt;=$L$1,HLOOKUP(M284,Ouderschapsverlof!$S$40:$W$42,3,FALSE),0)))</f>
        <v>0</v>
      </c>
      <c r="R284" s="6">
        <f>IF(OR(M284=6,M284=7),0,IF(NOT(P284),IF(L284&lt;=$L$1,HLOOKUP(M284,Ouderschapsverlof!$S$40:$W$42,3,FALSE),0),0))</f>
        <v>0</v>
      </c>
      <c r="T284" s="2">
        <f t="shared" si="123"/>
        <v>282</v>
      </c>
      <c r="U284">
        <f t="shared" si="108"/>
        <v>1</v>
      </c>
      <c r="V284" s="2">
        <f t="shared" si="109"/>
        <v>1</v>
      </c>
      <c r="W284" s="2">
        <f t="shared" si="110"/>
        <v>1</v>
      </c>
      <c r="X284" s="6" t="b">
        <f t="shared" si="111"/>
        <v>1</v>
      </c>
      <c r="Y284" s="6">
        <f>IF(OR(U284=6,U284=7),0,IF(NOT(X284),0,IF(T284&lt;=$T$1,HLOOKUP(U284,Ouderschapsverlof!$S$55:$W$57,3,FALSE),0)))</f>
        <v>0</v>
      </c>
      <c r="Z284" s="6">
        <f>IF(OR(U284=6,U284=7),0,IF(NOT(X284),IF(T284&lt;=$T$1,HLOOKUP(U284,Ouderschapsverlof!$S$55:$W$57,3,FALSE),0),0))</f>
        <v>0</v>
      </c>
      <c r="AB284" s="2">
        <f t="shared" si="124"/>
        <v>282</v>
      </c>
      <c r="AC284">
        <f t="shared" si="112"/>
        <v>1</v>
      </c>
      <c r="AD284" s="2">
        <f t="shared" si="113"/>
        <v>1</v>
      </c>
      <c r="AE284" s="2">
        <f t="shared" si="114"/>
        <v>1</v>
      </c>
      <c r="AF284" s="6" t="b">
        <f t="shared" si="115"/>
        <v>1</v>
      </c>
      <c r="AG284" s="6">
        <f>IF(OR(AC284=6,AC284=7),0,IF(NOT(AF284),0,IF(AB284&lt;=$AB$1,HLOOKUP(AC284,Ouderschapsverlof!$S$67:$W$69,3,FALSE),0)))</f>
        <v>0</v>
      </c>
      <c r="AH284" s="6">
        <f>IF(OR(AC284=6,AC284=7),0,IF(NOT(AF284),IF(AB284&lt;=$AB$1,HLOOKUP(AC284,Ouderschapsverlof!$S$67:$W$69,3,FALSE),0),0))</f>
        <v>0</v>
      </c>
      <c r="AK284" t="str">
        <f t="shared" si="116"/>
        <v>1900-10-0</v>
      </c>
      <c r="AL284" t="str">
        <f t="shared" si="117"/>
        <v>1900-10-0</v>
      </c>
      <c r="AM284" t="str">
        <f t="shared" si="118"/>
        <v>1900-10-0</v>
      </c>
      <c r="AN284" t="str">
        <f t="shared" si="119"/>
        <v>1900-10-0</v>
      </c>
    </row>
    <row r="285" spans="1:40" x14ac:dyDescent="0.3">
      <c r="A285" s="2">
        <f t="shared" si="120"/>
        <v>283</v>
      </c>
      <c r="B285">
        <f t="shared" si="121"/>
        <v>2</v>
      </c>
      <c r="C285" s="2">
        <f t="shared" si="100"/>
        <v>1</v>
      </c>
      <c r="D285" s="2">
        <f t="shared" si="101"/>
        <v>1</v>
      </c>
      <c r="E285" s="6" t="b">
        <f t="shared" si="102"/>
        <v>1</v>
      </c>
      <c r="F285" s="6">
        <f>IF(OR(B285=6,B285=7),0,IF(NOT(E285),0,IF(A285&lt;=$A$1,HLOOKUP(B285,Ouderschapsverlof!$S$28:$W$30,3,FALSE),0)))</f>
        <v>0</v>
      </c>
      <c r="G285" s="6">
        <f>IF(OR(B285=6,B285=7),0,IF(NOT(E285),IF(A285&lt;=$A$1,HLOOKUP(B285,Ouderschapsverlof!$S$28:$W$30,3,FALSE),0),0))</f>
        <v>0</v>
      </c>
      <c r="H285" s="7">
        <f t="shared" si="103"/>
        <v>0</v>
      </c>
      <c r="L285" s="2">
        <f t="shared" si="122"/>
        <v>283</v>
      </c>
      <c r="M285">
        <f t="shared" si="104"/>
        <v>2</v>
      </c>
      <c r="N285" s="2">
        <f t="shared" si="105"/>
        <v>1</v>
      </c>
      <c r="O285" s="2">
        <f t="shared" si="106"/>
        <v>1</v>
      </c>
      <c r="P285" s="6" t="b">
        <f t="shared" si="107"/>
        <v>1</v>
      </c>
      <c r="Q285" s="6">
        <f>IF(OR(M285=6,M285=7),0,IF(NOT(P285),0,IF(L285&lt;=$L$1,HLOOKUP(M285,Ouderschapsverlof!$S$40:$W$42,3,FALSE),0)))</f>
        <v>0</v>
      </c>
      <c r="R285" s="6">
        <f>IF(OR(M285=6,M285=7),0,IF(NOT(P285),IF(L285&lt;=$L$1,HLOOKUP(M285,Ouderschapsverlof!$S$40:$W$42,3,FALSE),0),0))</f>
        <v>0</v>
      </c>
      <c r="T285" s="2">
        <f t="shared" si="123"/>
        <v>283</v>
      </c>
      <c r="U285">
        <f t="shared" si="108"/>
        <v>2</v>
      </c>
      <c r="V285" s="2">
        <f t="shared" si="109"/>
        <v>1</v>
      </c>
      <c r="W285" s="2">
        <f t="shared" si="110"/>
        <v>1</v>
      </c>
      <c r="X285" s="6" t="b">
        <f t="shared" si="111"/>
        <v>1</v>
      </c>
      <c r="Y285" s="6">
        <f>IF(OR(U285=6,U285=7),0,IF(NOT(X285),0,IF(T285&lt;=$T$1,HLOOKUP(U285,Ouderschapsverlof!$S$55:$W$57,3,FALSE),0)))</f>
        <v>0</v>
      </c>
      <c r="Z285" s="6">
        <f>IF(OR(U285=6,U285=7),0,IF(NOT(X285),IF(T285&lt;=$T$1,HLOOKUP(U285,Ouderschapsverlof!$S$55:$W$57,3,FALSE),0),0))</f>
        <v>0</v>
      </c>
      <c r="AB285" s="2">
        <f t="shared" si="124"/>
        <v>283</v>
      </c>
      <c r="AC285">
        <f t="shared" si="112"/>
        <v>2</v>
      </c>
      <c r="AD285" s="2">
        <f t="shared" si="113"/>
        <v>1</v>
      </c>
      <c r="AE285" s="2">
        <f t="shared" si="114"/>
        <v>1</v>
      </c>
      <c r="AF285" s="6" t="b">
        <f t="shared" si="115"/>
        <v>1</v>
      </c>
      <c r="AG285" s="6">
        <f>IF(OR(AC285=6,AC285=7),0,IF(NOT(AF285),0,IF(AB285&lt;=$AB$1,HLOOKUP(AC285,Ouderschapsverlof!$S$67:$W$69,3,FALSE),0)))</f>
        <v>0</v>
      </c>
      <c r="AH285" s="6">
        <f>IF(OR(AC285=6,AC285=7),0,IF(NOT(AF285),IF(AB285&lt;=$AB$1,HLOOKUP(AC285,Ouderschapsverlof!$S$67:$W$69,3,FALSE),0),0))</f>
        <v>0</v>
      </c>
      <c r="AK285" t="str">
        <f t="shared" si="116"/>
        <v>1900-10-0</v>
      </c>
      <c r="AL285" t="str">
        <f t="shared" si="117"/>
        <v>1900-10-0</v>
      </c>
      <c r="AM285" t="str">
        <f t="shared" si="118"/>
        <v>1900-10-0</v>
      </c>
      <c r="AN285" t="str">
        <f t="shared" si="119"/>
        <v>1900-10-0</v>
      </c>
    </row>
    <row r="286" spans="1:40" x14ac:dyDescent="0.3">
      <c r="A286" s="2">
        <f t="shared" si="120"/>
        <v>284</v>
      </c>
      <c r="B286">
        <f t="shared" si="121"/>
        <v>3</v>
      </c>
      <c r="C286" s="2">
        <f t="shared" si="100"/>
        <v>1</v>
      </c>
      <c r="D286" s="2">
        <f t="shared" si="101"/>
        <v>1</v>
      </c>
      <c r="E286" s="6" t="b">
        <f t="shared" si="102"/>
        <v>1</v>
      </c>
      <c r="F286" s="6">
        <f>IF(OR(B286=6,B286=7),0,IF(NOT(E286),0,IF(A286&lt;=$A$1,HLOOKUP(B286,Ouderschapsverlof!$S$28:$W$30,3,FALSE),0)))</f>
        <v>0</v>
      </c>
      <c r="G286" s="6">
        <f>IF(OR(B286=6,B286=7),0,IF(NOT(E286),IF(A286&lt;=$A$1,HLOOKUP(B286,Ouderschapsverlof!$S$28:$W$30,3,FALSE),0),0))</f>
        <v>0</v>
      </c>
      <c r="H286" s="7">
        <f t="shared" si="103"/>
        <v>0</v>
      </c>
      <c r="L286" s="2">
        <f t="shared" si="122"/>
        <v>284</v>
      </c>
      <c r="M286">
        <f t="shared" si="104"/>
        <v>3</v>
      </c>
      <c r="N286" s="2">
        <f t="shared" si="105"/>
        <v>1</v>
      </c>
      <c r="O286" s="2">
        <f t="shared" si="106"/>
        <v>1</v>
      </c>
      <c r="P286" s="6" t="b">
        <f t="shared" si="107"/>
        <v>1</v>
      </c>
      <c r="Q286" s="6">
        <f>IF(OR(M286=6,M286=7),0,IF(NOT(P286),0,IF(L286&lt;=$L$1,HLOOKUP(M286,Ouderschapsverlof!$S$40:$W$42,3,FALSE),0)))</f>
        <v>0</v>
      </c>
      <c r="R286" s="6">
        <f>IF(OR(M286=6,M286=7),0,IF(NOT(P286),IF(L286&lt;=$L$1,HLOOKUP(M286,Ouderschapsverlof!$S$40:$W$42,3,FALSE),0),0))</f>
        <v>0</v>
      </c>
      <c r="T286" s="2">
        <f t="shared" si="123"/>
        <v>284</v>
      </c>
      <c r="U286">
        <f t="shared" si="108"/>
        <v>3</v>
      </c>
      <c r="V286" s="2">
        <f t="shared" si="109"/>
        <v>1</v>
      </c>
      <c r="W286" s="2">
        <f t="shared" si="110"/>
        <v>1</v>
      </c>
      <c r="X286" s="6" t="b">
        <f t="shared" si="111"/>
        <v>1</v>
      </c>
      <c r="Y286" s="6">
        <f>IF(OR(U286=6,U286=7),0,IF(NOT(X286),0,IF(T286&lt;=$T$1,HLOOKUP(U286,Ouderschapsverlof!$S$55:$W$57,3,FALSE),0)))</f>
        <v>0</v>
      </c>
      <c r="Z286" s="6">
        <f>IF(OR(U286=6,U286=7),0,IF(NOT(X286),IF(T286&lt;=$T$1,HLOOKUP(U286,Ouderschapsverlof!$S$55:$W$57,3,FALSE),0),0))</f>
        <v>0</v>
      </c>
      <c r="AB286" s="2">
        <f t="shared" si="124"/>
        <v>284</v>
      </c>
      <c r="AC286">
        <f t="shared" si="112"/>
        <v>3</v>
      </c>
      <c r="AD286" s="2">
        <f t="shared" si="113"/>
        <v>1</v>
      </c>
      <c r="AE286" s="2">
        <f t="shared" si="114"/>
        <v>1</v>
      </c>
      <c r="AF286" s="6" t="b">
        <f t="shared" si="115"/>
        <v>1</v>
      </c>
      <c r="AG286" s="6">
        <f>IF(OR(AC286=6,AC286=7),0,IF(NOT(AF286),0,IF(AB286&lt;=$AB$1,HLOOKUP(AC286,Ouderschapsverlof!$S$67:$W$69,3,FALSE),0)))</f>
        <v>0</v>
      </c>
      <c r="AH286" s="6">
        <f>IF(OR(AC286=6,AC286=7),0,IF(NOT(AF286),IF(AB286&lt;=$AB$1,HLOOKUP(AC286,Ouderschapsverlof!$S$67:$W$69,3,FALSE),0),0))</f>
        <v>0</v>
      </c>
      <c r="AK286" t="str">
        <f t="shared" si="116"/>
        <v>1900-10-0</v>
      </c>
      <c r="AL286" t="str">
        <f t="shared" si="117"/>
        <v>1900-10-0</v>
      </c>
      <c r="AM286" t="str">
        <f t="shared" si="118"/>
        <v>1900-10-0</v>
      </c>
      <c r="AN286" t="str">
        <f t="shared" si="119"/>
        <v>1900-10-0</v>
      </c>
    </row>
    <row r="287" spans="1:40" x14ac:dyDescent="0.3">
      <c r="A287" s="2">
        <f t="shared" si="120"/>
        <v>285</v>
      </c>
      <c r="B287">
        <f t="shared" si="121"/>
        <v>4</v>
      </c>
      <c r="C287" s="2">
        <f t="shared" si="100"/>
        <v>1</v>
      </c>
      <c r="D287" s="2">
        <f t="shared" si="101"/>
        <v>1</v>
      </c>
      <c r="E287" s="6" t="b">
        <f t="shared" si="102"/>
        <v>1</v>
      </c>
      <c r="F287" s="6">
        <f>IF(OR(B287=6,B287=7),0,IF(NOT(E287),0,IF(A287&lt;=$A$1,HLOOKUP(B287,Ouderschapsverlof!$S$28:$W$30,3,FALSE),0)))</f>
        <v>0</v>
      </c>
      <c r="G287" s="6">
        <f>IF(OR(B287=6,B287=7),0,IF(NOT(E287),IF(A287&lt;=$A$1,HLOOKUP(B287,Ouderschapsverlof!$S$28:$W$30,3,FALSE),0),0))</f>
        <v>0</v>
      </c>
      <c r="H287" s="7">
        <f t="shared" si="103"/>
        <v>0</v>
      </c>
      <c r="L287" s="2">
        <f t="shared" si="122"/>
        <v>285</v>
      </c>
      <c r="M287">
        <f t="shared" si="104"/>
        <v>4</v>
      </c>
      <c r="N287" s="2">
        <f t="shared" si="105"/>
        <v>1</v>
      </c>
      <c r="O287" s="2">
        <f t="shared" si="106"/>
        <v>1</v>
      </c>
      <c r="P287" s="6" t="b">
        <f t="shared" si="107"/>
        <v>1</v>
      </c>
      <c r="Q287" s="6">
        <f>IF(OR(M287=6,M287=7),0,IF(NOT(P287),0,IF(L287&lt;=$L$1,HLOOKUP(M287,Ouderschapsverlof!$S$40:$W$42,3,FALSE),0)))</f>
        <v>0</v>
      </c>
      <c r="R287" s="6">
        <f>IF(OR(M287=6,M287=7),0,IF(NOT(P287),IF(L287&lt;=$L$1,HLOOKUP(M287,Ouderschapsverlof!$S$40:$W$42,3,FALSE),0),0))</f>
        <v>0</v>
      </c>
      <c r="T287" s="2">
        <f t="shared" si="123"/>
        <v>285</v>
      </c>
      <c r="U287">
        <f t="shared" si="108"/>
        <v>4</v>
      </c>
      <c r="V287" s="2">
        <f t="shared" si="109"/>
        <v>1</v>
      </c>
      <c r="W287" s="2">
        <f t="shared" si="110"/>
        <v>1</v>
      </c>
      <c r="X287" s="6" t="b">
        <f t="shared" si="111"/>
        <v>1</v>
      </c>
      <c r="Y287" s="6">
        <f>IF(OR(U287=6,U287=7),0,IF(NOT(X287),0,IF(T287&lt;=$T$1,HLOOKUP(U287,Ouderschapsverlof!$S$55:$W$57,3,FALSE),0)))</f>
        <v>0</v>
      </c>
      <c r="Z287" s="6">
        <f>IF(OR(U287=6,U287=7),0,IF(NOT(X287),IF(T287&lt;=$T$1,HLOOKUP(U287,Ouderschapsverlof!$S$55:$W$57,3,FALSE),0),0))</f>
        <v>0</v>
      </c>
      <c r="AB287" s="2">
        <f t="shared" si="124"/>
        <v>285</v>
      </c>
      <c r="AC287">
        <f t="shared" si="112"/>
        <v>4</v>
      </c>
      <c r="AD287" s="2">
        <f t="shared" si="113"/>
        <v>1</v>
      </c>
      <c r="AE287" s="2">
        <f t="shared" si="114"/>
        <v>1</v>
      </c>
      <c r="AF287" s="6" t="b">
        <f t="shared" si="115"/>
        <v>1</v>
      </c>
      <c r="AG287" s="6">
        <f>IF(OR(AC287=6,AC287=7),0,IF(NOT(AF287),0,IF(AB287&lt;=$AB$1,HLOOKUP(AC287,Ouderschapsverlof!$S$67:$W$69,3,FALSE),0)))</f>
        <v>0</v>
      </c>
      <c r="AH287" s="6">
        <f>IF(OR(AC287=6,AC287=7),0,IF(NOT(AF287),IF(AB287&lt;=$AB$1,HLOOKUP(AC287,Ouderschapsverlof!$S$67:$W$69,3,FALSE),0),0))</f>
        <v>0</v>
      </c>
      <c r="AK287" t="str">
        <f t="shared" si="116"/>
        <v>1900-10-0</v>
      </c>
      <c r="AL287" t="str">
        <f t="shared" si="117"/>
        <v>1900-10-0</v>
      </c>
      <c r="AM287" t="str">
        <f t="shared" si="118"/>
        <v>1900-10-0</v>
      </c>
      <c r="AN287" t="str">
        <f t="shared" si="119"/>
        <v>1900-10-0</v>
      </c>
    </row>
    <row r="288" spans="1:40" x14ac:dyDescent="0.3">
      <c r="A288" s="2">
        <f t="shared" si="120"/>
        <v>286</v>
      </c>
      <c r="B288">
        <f t="shared" si="121"/>
        <v>5</v>
      </c>
      <c r="C288" s="2">
        <f t="shared" si="100"/>
        <v>1</v>
      </c>
      <c r="D288" s="2">
        <f t="shared" si="101"/>
        <v>1</v>
      </c>
      <c r="E288" s="6" t="b">
        <f t="shared" si="102"/>
        <v>1</v>
      </c>
      <c r="F288" s="6">
        <f>IF(OR(B288=6,B288=7),0,IF(NOT(E288),0,IF(A288&lt;=$A$1,HLOOKUP(B288,Ouderschapsverlof!$S$28:$W$30,3,FALSE),0)))</f>
        <v>0</v>
      </c>
      <c r="G288" s="6">
        <f>IF(OR(B288=6,B288=7),0,IF(NOT(E288),IF(A288&lt;=$A$1,HLOOKUP(B288,Ouderschapsverlof!$S$28:$W$30,3,FALSE),0),0))</f>
        <v>0</v>
      </c>
      <c r="H288" s="7">
        <f t="shared" si="103"/>
        <v>0</v>
      </c>
      <c r="L288" s="2">
        <f t="shared" si="122"/>
        <v>286</v>
      </c>
      <c r="M288">
        <f t="shared" si="104"/>
        <v>5</v>
      </c>
      <c r="N288" s="2">
        <f t="shared" si="105"/>
        <v>1</v>
      </c>
      <c r="O288" s="2">
        <f t="shared" si="106"/>
        <v>1</v>
      </c>
      <c r="P288" s="6" t="b">
        <f t="shared" si="107"/>
        <v>1</v>
      </c>
      <c r="Q288" s="6">
        <f>IF(OR(M288=6,M288=7),0,IF(NOT(P288),0,IF(L288&lt;=$L$1,HLOOKUP(M288,Ouderschapsverlof!$S$40:$W$42,3,FALSE),0)))</f>
        <v>0</v>
      </c>
      <c r="R288" s="6">
        <f>IF(OR(M288=6,M288=7),0,IF(NOT(P288),IF(L288&lt;=$L$1,HLOOKUP(M288,Ouderschapsverlof!$S$40:$W$42,3,FALSE),0),0))</f>
        <v>0</v>
      </c>
      <c r="T288" s="2">
        <f t="shared" si="123"/>
        <v>286</v>
      </c>
      <c r="U288">
        <f t="shared" si="108"/>
        <v>5</v>
      </c>
      <c r="V288" s="2">
        <f t="shared" si="109"/>
        <v>1</v>
      </c>
      <c r="W288" s="2">
        <f t="shared" si="110"/>
        <v>1</v>
      </c>
      <c r="X288" s="6" t="b">
        <f t="shared" si="111"/>
        <v>1</v>
      </c>
      <c r="Y288" s="6">
        <f>IF(OR(U288=6,U288=7),0,IF(NOT(X288),0,IF(T288&lt;=$T$1,HLOOKUP(U288,Ouderschapsverlof!$S$55:$W$57,3,FALSE),0)))</f>
        <v>0</v>
      </c>
      <c r="Z288" s="6">
        <f>IF(OR(U288=6,U288=7),0,IF(NOT(X288),IF(T288&lt;=$T$1,HLOOKUP(U288,Ouderschapsverlof!$S$55:$W$57,3,FALSE),0),0))</f>
        <v>0</v>
      </c>
      <c r="AB288" s="2">
        <f t="shared" si="124"/>
        <v>286</v>
      </c>
      <c r="AC288">
        <f t="shared" si="112"/>
        <v>5</v>
      </c>
      <c r="AD288" s="2">
        <f t="shared" si="113"/>
        <v>1</v>
      </c>
      <c r="AE288" s="2">
        <f t="shared" si="114"/>
        <v>1</v>
      </c>
      <c r="AF288" s="6" t="b">
        <f t="shared" si="115"/>
        <v>1</v>
      </c>
      <c r="AG288" s="6">
        <f>IF(OR(AC288=6,AC288=7),0,IF(NOT(AF288),0,IF(AB288&lt;=$AB$1,HLOOKUP(AC288,Ouderschapsverlof!$S$67:$W$69,3,FALSE),0)))</f>
        <v>0</v>
      </c>
      <c r="AH288" s="6">
        <f>IF(OR(AC288=6,AC288=7),0,IF(NOT(AF288),IF(AB288&lt;=$AB$1,HLOOKUP(AC288,Ouderschapsverlof!$S$67:$W$69,3,FALSE),0),0))</f>
        <v>0</v>
      </c>
      <c r="AK288" t="str">
        <f t="shared" si="116"/>
        <v>1900-10-0</v>
      </c>
      <c r="AL288" t="str">
        <f t="shared" si="117"/>
        <v>1900-10-0</v>
      </c>
      <c r="AM288" t="str">
        <f t="shared" si="118"/>
        <v>1900-10-0</v>
      </c>
      <c r="AN288" t="str">
        <f t="shared" si="119"/>
        <v>1900-10-0</v>
      </c>
    </row>
    <row r="289" spans="1:40" x14ac:dyDescent="0.3">
      <c r="A289" s="2">
        <f t="shared" si="120"/>
        <v>287</v>
      </c>
      <c r="B289">
        <f t="shared" si="121"/>
        <v>6</v>
      </c>
      <c r="C289" s="2">
        <f t="shared" si="100"/>
        <v>1</v>
      </c>
      <c r="D289" s="2">
        <f t="shared" si="101"/>
        <v>1</v>
      </c>
      <c r="E289" s="6" t="b">
        <f t="shared" si="102"/>
        <v>1</v>
      </c>
      <c r="F289" s="6">
        <f>IF(OR(B289=6,B289=7),0,IF(NOT(E289),0,IF(A289&lt;=$A$1,HLOOKUP(B289,Ouderschapsverlof!$S$28:$W$30,3,FALSE),0)))</f>
        <v>0</v>
      </c>
      <c r="G289" s="6">
        <f>IF(OR(B289=6,B289=7),0,IF(NOT(E289),IF(A289&lt;=$A$1,HLOOKUP(B289,Ouderschapsverlof!$S$28:$W$30,3,FALSE),0),0))</f>
        <v>0</v>
      </c>
      <c r="H289" s="7">
        <f t="shared" si="103"/>
        <v>0</v>
      </c>
      <c r="L289" s="2">
        <f t="shared" si="122"/>
        <v>287</v>
      </c>
      <c r="M289">
        <f t="shared" si="104"/>
        <v>6</v>
      </c>
      <c r="N289" s="2">
        <f t="shared" si="105"/>
        <v>1</v>
      </c>
      <c r="O289" s="2">
        <f t="shared" si="106"/>
        <v>1</v>
      </c>
      <c r="P289" s="6" t="b">
        <f t="shared" si="107"/>
        <v>1</v>
      </c>
      <c r="Q289" s="6">
        <f>IF(OR(M289=6,M289=7),0,IF(NOT(P289),0,IF(L289&lt;=$L$1,HLOOKUP(M289,Ouderschapsverlof!$S$40:$W$42,3,FALSE),0)))</f>
        <v>0</v>
      </c>
      <c r="R289" s="6">
        <f>IF(OR(M289=6,M289=7),0,IF(NOT(P289),IF(L289&lt;=$L$1,HLOOKUP(M289,Ouderschapsverlof!$S$40:$W$42,3,FALSE),0),0))</f>
        <v>0</v>
      </c>
      <c r="T289" s="2">
        <f t="shared" si="123"/>
        <v>287</v>
      </c>
      <c r="U289">
        <f t="shared" si="108"/>
        <v>6</v>
      </c>
      <c r="V289" s="2">
        <f t="shared" si="109"/>
        <v>1</v>
      </c>
      <c r="W289" s="2">
        <f t="shared" si="110"/>
        <v>1</v>
      </c>
      <c r="X289" s="6" t="b">
        <f t="shared" si="111"/>
        <v>1</v>
      </c>
      <c r="Y289" s="6">
        <f>IF(OR(U289=6,U289=7),0,IF(NOT(X289),0,IF(T289&lt;=$T$1,HLOOKUP(U289,Ouderschapsverlof!$S$55:$W$57,3,FALSE),0)))</f>
        <v>0</v>
      </c>
      <c r="Z289" s="6">
        <f>IF(OR(U289=6,U289=7),0,IF(NOT(X289),IF(T289&lt;=$T$1,HLOOKUP(U289,Ouderschapsverlof!$S$55:$W$57,3,FALSE),0),0))</f>
        <v>0</v>
      </c>
      <c r="AB289" s="2">
        <f t="shared" si="124"/>
        <v>287</v>
      </c>
      <c r="AC289">
        <f t="shared" si="112"/>
        <v>6</v>
      </c>
      <c r="AD289" s="2">
        <f t="shared" si="113"/>
        <v>1</v>
      </c>
      <c r="AE289" s="2">
        <f t="shared" si="114"/>
        <v>1</v>
      </c>
      <c r="AF289" s="6" t="b">
        <f t="shared" si="115"/>
        <v>1</v>
      </c>
      <c r="AG289" s="6">
        <f>IF(OR(AC289=6,AC289=7),0,IF(NOT(AF289),0,IF(AB289&lt;=$AB$1,HLOOKUP(AC289,Ouderschapsverlof!$S$67:$W$69,3,FALSE),0)))</f>
        <v>0</v>
      </c>
      <c r="AH289" s="6">
        <f>IF(OR(AC289=6,AC289=7),0,IF(NOT(AF289),IF(AB289&lt;=$AB$1,HLOOKUP(AC289,Ouderschapsverlof!$S$67:$W$69,3,FALSE),0),0))</f>
        <v>0</v>
      </c>
      <c r="AK289" t="str">
        <f t="shared" si="116"/>
        <v>1900-10-0</v>
      </c>
      <c r="AL289" t="str">
        <f t="shared" si="117"/>
        <v>1900-10-0</v>
      </c>
      <c r="AM289" t="str">
        <f t="shared" si="118"/>
        <v>1900-10-0</v>
      </c>
      <c r="AN289" t="str">
        <f t="shared" si="119"/>
        <v>1900-10-0</v>
      </c>
    </row>
    <row r="290" spans="1:40" x14ac:dyDescent="0.3">
      <c r="A290" s="2">
        <f t="shared" si="120"/>
        <v>288</v>
      </c>
      <c r="B290">
        <f t="shared" si="121"/>
        <v>7</v>
      </c>
      <c r="C290" s="2">
        <f t="shared" si="100"/>
        <v>1</v>
      </c>
      <c r="D290" s="2">
        <f t="shared" si="101"/>
        <v>1</v>
      </c>
      <c r="E290" s="6" t="b">
        <f t="shared" si="102"/>
        <v>1</v>
      </c>
      <c r="F290" s="6">
        <f>IF(OR(B290=6,B290=7),0,IF(NOT(E290),0,IF(A290&lt;=$A$1,HLOOKUP(B290,Ouderschapsverlof!$S$28:$W$30,3,FALSE),0)))</f>
        <v>0</v>
      </c>
      <c r="G290" s="6">
        <f>IF(OR(B290=6,B290=7),0,IF(NOT(E290),IF(A290&lt;=$A$1,HLOOKUP(B290,Ouderschapsverlof!$S$28:$W$30,3,FALSE),0),0))</f>
        <v>0</v>
      </c>
      <c r="H290" s="7">
        <f t="shared" si="103"/>
        <v>0</v>
      </c>
      <c r="L290" s="2">
        <f t="shared" si="122"/>
        <v>288</v>
      </c>
      <c r="M290">
        <f t="shared" si="104"/>
        <v>7</v>
      </c>
      <c r="N290" s="2">
        <f t="shared" si="105"/>
        <v>1</v>
      </c>
      <c r="O290" s="2">
        <f t="shared" si="106"/>
        <v>1</v>
      </c>
      <c r="P290" s="6" t="b">
        <f t="shared" si="107"/>
        <v>1</v>
      </c>
      <c r="Q290" s="6">
        <f>IF(OR(M290=6,M290=7),0,IF(NOT(P290),0,IF(L290&lt;=$L$1,HLOOKUP(M290,Ouderschapsverlof!$S$40:$W$42,3,FALSE),0)))</f>
        <v>0</v>
      </c>
      <c r="R290" s="6">
        <f>IF(OR(M290=6,M290=7),0,IF(NOT(P290),IF(L290&lt;=$L$1,HLOOKUP(M290,Ouderschapsverlof!$S$40:$W$42,3,FALSE),0),0))</f>
        <v>0</v>
      </c>
      <c r="T290" s="2">
        <f t="shared" si="123"/>
        <v>288</v>
      </c>
      <c r="U290">
        <f t="shared" si="108"/>
        <v>7</v>
      </c>
      <c r="V290" s="2">
        <f t="shared" si="109"/>
        <v>1</v>
      </c>
      <c r="W290" s="2">
        <f t="shared" si="110"/>
        <v>1</v>
      </c>
      <c r="X290" s="6" t="b">
        <f t="shared" si="111"/>
        <v>1</v>
      </c>
      <c r="Y290" s="6">
        <f>IF(OR(U290=6,U290=7),0,IF(NOT(X290),0,IF(T290&lt;=$T$1,HLOOKUP(U290,Ouderschapsverlof!$S$55:$W$57,3,FALSE),0)))</f>
        <v>0</v>
      </c>
      <c r="Z290" s="6">
        <f>IF(OR(U290=6,U290=7),0,IF(NOT(X290),IF(T290&lt;=$T$1,HLOOKUP(U290,Ouderschapsverlof!$S$55:$W$57,3,FALSE),0),0))</f>
        <v>0</v>
      </c>
      <c r="AB290" s="2">
        <f t="shared" si="124"/>
        <v>288</v>
      </c>
      <c r="AC290">
        <f t="shared" si="112"/>
        <v>7</v>
      </c>
      <c r="AD290" s="2">
        <f t="shared" si="113"/>
        <v>1</v>
      </c>
      <c r="AE290" s="2">
        <f t="shared" si="114"/>
        <v>1</v>
      </c>
      <c r="AF290" s="6" t="b">
        <f t="shared" si="115"/>
        <v>1</v>
      </c>
      <c r="AG290" s="6">
        <f>IF(OR(AC290=6,AC290=7),0,IF(NOT(AF290),0,IF(AB290&lt;=$AB$1,HLOOKUP(AC290,Ouderschapsverlof!$S$67:$W$69,3,FALSE),0)))</f>
        <v>0</v>
      </c>
      <c r="AH290" s="6">
        <f>IF(OR(AC290=6,AC290=7),0,IF(NOT(AF290),IF(AB290&lt;=$AB$1,HLOOKUP(AC290,Ouderschapsverlof!$S$67:$W$69,3,FALSE),0),0))</f>
        <v>0</v>
      </c>
      <c r="AK290" t="str">
        <f t="shared" si="116"/>
        <v>1900-10-0</v>
      </c>
      <c r="AL290" t="str">
        <f t="shared" si="117"/>
        <v>1900-10-0</v>
      </c>
      <c r="AM290" t="str">
        <f t="shared" si="118"/>
        <v>1900-10-0</v>
      </c>
      <c r="AN290" t="str">
        <f t="shared" si="119"/>
        <v>1900-10-0</v>
      </c>
    </row>
    <row r="291" spans="1:40" x14ac:dyDescent="0.3">
      <c r="A291" s="2">
        <f t="shared" si="120"/>
        <v>289</v>
      </c>
      <c r="B291">
        <f t="shared" si="121"/>
        <v>1</v>
      </c>
      <c r="C291" s="2">
        <f t="shared" si="100"/>
        <v>1</v>
      </c>
      <c r="D291" s="2">
        <f t="shared" si="101"/>
        <v>1</v>
      </c>
      <c r="E291" s="6" t="b">
        <f t="shared" si="102"/>
        <v>1</v>
      </c>
      <c r="F291" s="6">
        <f>IF(OR(B291=6,B291=7),0,IF(NOT(E291),0,IF(A291&lt;=$A$1,HLOOKUP(B291,Ouderschapsverlof!$S$28:$W$30,3,FALSE),0)))</f>
        <v>0</v>
      </c>
      <c r="G291" s="6">
        <f>IF(OR(B291=6,B291=7),0,IF(NOT(E291),IF(A291&lt;=$A$1,HLOOKUP(B291,Ouderschapsverlof!$S$28:$W$30,3,FALSE),0),0))</f>
        <v>0</v>
      </c>
      <c r="H291" s="7">
        <f t="shared" si="103"/>
        <v>0</v>
      </c>
      <c r="L291" s="2">
        <f t="shared" si="122"/>
        <v>289</v>
      </c>
      <c r="M291">
        <f t="shared" si="104"/>
        <v>1</v>
      </c>
      <c r="N291" s="2">
        <f t="shared" si="105"/>
        <v>1</v>
      </c>
      <c r="O291" s="2">
        <f t="shared" si="106"/>
        <v>1</v>
      </c>
      <c r="P291" s="6" t="b">
        <f t="shared" si="107"/>
        <v>1</v>
      </c>
      <c r="Q291" s="6">
        <f>IF(OR(M291=6,M291=7),0,IF(NOT(P291),0,IF(L291&lt;=$L$1,HLOOKUP(M291,Ouderschapsverlof!$S$40:$W$42,3,FALSE),0)))</f>
        <v>0</v>
      </c>
      <c r="R291" s="6">
        <f>IF(OR(M291=6,M291=7),0,IF(NOT(P291),IF(L291&lt;=$L$1,HLOOKUP(M291,Ouderschapsverlof!$S$40:$W$42,3,FALSE),0),0))</f>
        <v>0</v>
      </c>
      <c r="T291" s="2">
        <f t="shared" si="123"/>
        <v>289</v>
      </c>
      <c r="U291">
        <f t="shared" si="108"/>
        <v>1</v>
      </c>
      <c r="V291" s="2">
        <f t="shared" si="109"/>
        <v>1</v>
      </c>
      <c r="W291" s="2">
        <f t="shared" si="110"/>
        <v>1</v>
      </c>
      <c r="X291" s="6" t="b">
        <f t="shared" si="111"/>
        <v>1</v>
      </c>
      <c r="Y291" s="6">
        <f>IF(OR(U291=6,U291=7),0,IF(NOT(X291),0,IF(T291&lt;=$T$1,HLOOKUP(U291,Ouderschapsverlof!$S$55:$W$57,3,FALSE),0)))</f>
        <v>0</v>
      </c>
      <c r="Z291" s="6">
        <f>IF(OR(U291=6,U291=7),0,IF(NOT(X291),IF(T291&lt;=$T$1,HLOOKUP(U291,Ouderschapsverlof!$S$55:$W$57,3,FALSE),0),0))</f>
        <v>0</v>
      </c>
      <c r="AB291" s="2">
        <f t="shared" si="124"/>
        <v>289</v>
      </c>
      <c r="AC291">
        <f t="shared" si="112"/>
        <v>1</v>
      </c>
      <c r="AD291" s="2">
        <f t="shared" si="113"/>
        <v>1</v>
      </c>
      <c r="AE291" s="2">
        <f t="shared" si="114"/>
        <v>1</v>
      </c>
      <c r="AF291" s="6" t="b">
        <f t="shared" si="115"/>
        <v>1</v>
      </c>
      <c r="AG291" s="6">
        <f>IF(OR(AC291=6,AC291=7),0,IF(NOT(AF291),0,IF(AB291&lt;=$AB$1,HLOOKUP(AC291,Ouderschapsverlof!$S$67:$W$69,3,FALSE),0)))</f>
        <v>0</v>
      </c>
      <c r="AH291" s="6">
        <f>IF(OR(AC291=6,AC291=7),0,IF(NOT(AF291),IF(AB291&lt;=$AB$1,HLOOKUP(AC291,Ouderschapsverlof!$S$67:$W$69,3,FALSE),0),0))</f>
        <v>0</v>
      </c>
      <c r="AK291" t="str">
        <f t="shared" si="116"/>
        <v>1900-10-0</v>
      </c>
      <c r="AL291" t="str">
        <f t="shared" si="117"/>
        <v>1900-10-0</v>
      </c>
      <c r="AM291" t="str">
        <f t="shared" si="118"/>
        <v>1900-10-0</v>
      </c>
      <c r="AN291" t="str">
        <f t="shared" si="119"/>
        <v>1900-10-0</v>
      </c>
    </row>
    <row r="292" spans="1:40" x14ac:dyDescent="0.3">
      <c r="A292" s="2">
        <f t="shared" si="120"/>
        <v>290</v>
      </c>
      <c r="B292">
        <f t="shared" si="121"/>
        <v>2</v>
      </c>
      <c r="C292" s="2">
        <f t="shared" si="100"/>
        <v>1</v>
      </c>
      <c r="D292" s="2">
        <f t="shared" si="101"/>
        <v>1</v>
      </c>
      <c r="E292" s="6" t="b">
        <f t="shared" si="102"/>
        <v>1</v>
      </c>
      <c r="F292" s="6">
        <f>IF(OR(B292=6,B292=7),0,IF(NOT(E292),0,IF(A292&lt;=$A$1,HLOOKUP(B292,Ouderschapsverlof!$S$28:$W$30,3,FALSE),0)))</f>
        <v>0</v>
      </c>
      <c r="G292" s="6">
        <f>IF(OR(B292=6,B292=7),0,IF(NOT(E292),IF(A292&lt;=$A$1,HLOOKUP(B292,Ouderschapsverlof!$S$28:$W$30,3,FALSE),0),0))</f>
        <v>0</v>
      </c>
      <c r="H292" s="7">
        <f t="shared" si="103"/>
        <v>0</v>
      </c>
      <c r="L292" s="2">
        <f t="shared" si="122"/>
        <v>290</v>
      </c>
      <c r="M292">
        <f t="shared" si="104"/>
        <v>2</v>
      </c>
      <c r="N292" s="2">
        <f t="shared" si="105"/>
        <v>1</v>
      </c>
      <c r="O292" s="2">
        <f t="shared" si="106"/>
        <v>1</v>
      </c>
      <c r="P292" s="6" t="b">
        <f t="shared" si="107"/>
        <v>1</v>
      </c>
      <c r="Q292" s="6">
        <f>IF(OR(M292=6,M292=7),0,IF(NOT(P292),0,IF(L292&lt;=$L$1,HLOOKUP(M292,Ouderschapsverlof!$S$40:$W$42,3,FALSE),0)))</f>
        <v>0</v>
      </c>
      <c r="R292" s="6">
        <f>IF(OR(M292=6,M292=7),0,IF(NOT(P292),IF(L292&lt;=$L$1,HLOOKUP(M292,Ouderschapsverlof!$S$40:$W$42,3,FALSE),0),0))</f>
        <v>0</v>
      </c>
      <c r="T292" s="2">
        <f t="shared" si="123"/>
        <v>290</v>
      </c>
      <c r="U292">
        <f t="shared" si="108"/>
        <v>2</v>
      </c>
      <c r="V292" s="2">
        <f t="shared" si="109"/>
        <v>1</v>
      </c>
      <c r="W292" s="2">
        <f t="shared" si="110"/>
        <v>1</v>
      </c>
      <c r="X292" s="6" t="b">
        <f t="shared" si="111"/>
        <v>1</v>
      </c>
      <c r="Y292" s="6">
        <f>IF(OR(U292=6,U292=7),0,IF(NOT(X292),0,IF(T292&lt;=$T$1,HLOOKUP(U292,Ouderschapsverlof!$S$55:$W$57,3,FALSE),0)))</f>
        <v>0</v>
      </c>
      <c r="Z292" s="6">
        <f>IF(OR(U292=6,U292=7),0,IF(NOT(X292),IF(T292&lt;=$T$1,HLOOKUP(U292,Ouderschapsverlof!$S$55:$W$57,3,FALSE),0),0))</f>
        <v>0</v>
      </c>
      <c r="AB292" s="2">
        <f t="shared" si="124"/>
        <v>290</v>
      </c>
      <c r="AC292">
        <f t="shared" si="112"/>
        <v>2</v>
      </c>
      <c r="AD292" s="2">
        <f t="shared" si="113"/>
        <v>1</v>
      </c>
      <c r="AE292" s="2">
        <f t="shared" si="114"/>
        <v>1</v>
      </c>
      <c r="AF292" s="6" t="b">
        <f t="shared" si="115"/>
        <v>1</v>
      </c>
      <c r="AG292" s="6">
        <f>IF(OR(AC292=6,AC292=7),0,IF(NOT(AF292),0,IF(AB292&lt;=$AB$1,HLOOKUP(AC292,Ouderschapsverlof!$S$67:$W$69,3,FALSE),0)))</f>
        <v>0</v>
      </c>
      <c r="AH292" s="6">
        <f>IF(OR(AC292=6,AC292=7),0,IF(NOT(AF292),IF(AB292&lt;=$AB$1,HLOOKUP(AC292,Ouderschapsverlof!$S$67:$W$69,3,FALSE),0),0))</f>
        <v>0</v>
      </c>
      <c r="AK292" t="str">
        <f t="shared" si="116"/>
        <v>1900-10-0</v>
      </c>
      <c r="AL292" t="str">
        <f t="shared" si="117"/>
        <v>1900-10-0</v>
      </c>
      <c r="AM292" t="str">
        <f t="shared" si="118"/>
        <v>1900-10-0</v>
      </c>
      <c r="AN292" t="str">
        <f t="shared" si="119"/>
        <v>1900-10-0</v>
      </c>
    </row>
    <row r="293" spans="1:40" x14ac:dyDescent="0.3">
      <c r="A293" s="2">
        <f t="shared" si="120"/>
        <v>291</v>
      </c>
      <c r="B293">
        <f t="shared" si="121"/>
        <v>3</v>
      </c>
      <c r="C293" s="2">
        <f t="shared" si="100"/>
        <v>1</v>
      </c>
      <c r="D293" s="2">
        <f t="shared" si="101"/>
        <v>1</v>
      </c>
      <c r="E293" s="6" t="b">
        <f t="shared" si="102"/>
        <v>1</v>
      </c>
      <c r="F293" s="6">
        <f>IF(OR(B293=6,B293=7),0,IF(NOT(E293),0,IF(A293&lt;=$A$1,HLOOKUP(B293,Ouderschapsverlof!$S$28:$W$30,3,FALSE),0)))</f>
        <v>0</v>
      </c>
      <c r="G293" s="6">
        <f>IF(OR(B293=6,B293=7),0,IF(NOT(E293),IF(A293&lt;=$A$1,HLOOKUP(B293,Ouderschapsverlof!$S$28:$W$30,3,FALSE),0),0))</f>
        <v>0</v>
      </c>
      <c r="H293" s="7">
        <f t="shared" si="103"/>
        <v>0</v>
      </c>
      <c r="L293" s="2">
        <f t="shared" si="122"/>
        <v>291</v>
      </c>
      <c r="M293">
        <f t="shared" si="104"/>
        <v>3</v>
      </c>
      <c r="N293" s="2">
        <f t="shared" si="105"/>
        <v>1</v>
      </c>
      <c r="O293" s="2">
        <f t="shared" si="106"/>
        <v>1</v>
      </c>
      <c r="P293" s="6" t="b">
        <f t="shared" si="107"/>
        <v>1</v>
      </c>
      <c r="Q293" s="6">
        <f>IF(OR(M293=6,M293=7),0,IF(NOT(P293),0,IF(L293&lt;=$L$1,HLOOKUP(M293,Ouderschapsverlof!$S$40:$W$42,3,FALSE),0)))</f>
        <v>0</v>
      </c>
      <c r="R293" s="6">
        <f>IF(OR(M293=6,M293=7),0,IF(NOT(P293),IF(L293&lt;=$L$1,HLOOKUP(M293,Ouderschapsverlof!$S$40:$W$42,3,FALSE),0),0))</f>
        <v>0</v>
      </c>
      <c r="T293" s="2">
        <f t="shared" si="123"/>
        <v>291</v>
      </c>
      <c r="U293">
        <f t="shared" si="108"/>
        <v>3</v>
      </c>
      <c r="V293" s="2">
        <f t="shared" si="109"/>
        <v>1</v>
      </c>
      <c r="W293" s="2">
        <f t="shared" si="110"/>
        <v>1</v>
      </c>
      <c r="X293" s="6" t="b">
        <f t="shared" si="111"/>
        <v>1</v>
      </c>
      <c r="Y293" s="6">
        <f>IF(OR(U293=6,U293=7),0,IF(NOT(X293),0,IF(T293&lt;=$T$1,HLOOKUP(U293,Ouderschapsverlof!$S$55:$W$57,3,FALSE),0)))</f>
        <v>0</v>
      </c>
      <c r="Z293" s="6">
        <f>IF(OR(U293=6,U293=7),0,IF(NOT(X293),IF(T293&lt;=$T$1,HLOOKUP(U293,Ouderschapsverlof!$S$55:$W$57,3,FALSE),0),0))</f>
        <v>0</v>
      </c>
      <c r="AB293" s="2">
        <f t="shared" si="124"/>
        <v>291</v>
      </c>
      <c r="AC293">
        <f t="shared" si="112"/>
        <v>3</v>
      </c>
      <c r="AD293" s="2">
        <f t="shared" si="113"/>
        <v>1</v>
      </c>
      <c r="AE293" s="2">
        <f t="shared" si="114"/>
        <v>1</v>
      </c>
      <c r="AF293" s="6" t="b">
        <f t="shared" si="115"/>
        <v>1</v>
      </c>
      <c r="AG293" s="6">
        <f>IF(OR(AC293=6,AC293=7),0,IF(NOT(AF293),0,IF(AB293&lt;=$AB$1,HLOOKUP(AC293,Ouderschapsverlof!$S$67:$W$69,3,FALSE),0)))</f>
        <v>0</v>
      </c>
      <c r="AH293" s="6">
        <f>IF(OR(AC293=6,AC293=7),0,IF(NOT(AF293),IF(AB293&lt;=$AB$1,HLOOKUP(AC293,Ouderschapsverlof!$S$67:$W$69,3,FALSE),0),0))</f>
        <v>0</v>
      </c>
      <c r="AK293" t="str">
        <f t="shared" si="116"/>
        <v>1900-10-0</v>
      </c>
      <c r="AL293" t="str">
        <f t="shared" si="117"/>
        <v>1900-10-0</v>
      </c>
      <c r="AM293" t="str">
        <f t="shared" si="118"/>
        <v>1900-10-0</v>
      </c>
      <c r="AN293" t="str">
        <f t="shared" si="119"/>
        <v>1900-10-0</v>
      </c>
    </row>
    <row r="294" spans="1:40" x14ac:dyDescent="0.3">
      <c r="A294" s="2">
        <f t="shared" si="120"/>
        <v>292</v>
      </c>
      <c r="B294">
        <f t="shared" si="121"/>
        <v>4</v>
      </c>
      <c r="C294" s="2">
        <f t="shared" si="100"/>
        <v>1</v>
      </c>
      <c r="D294" s="2">
        <f t="shared" si="101"/>
        <v>1</v>
      </c>
      <c r="E294" s="6" t="b">
        <f t="shared" si="102"/>
        <v>1</v>
      </c>
      <c r="F294" s="6">
        <f>IF(OR(B294=6,B294=7),0,IF(NOT(E294),0,IF(A294&lt;=$A$1,HLOOKUP(B294,Ouderschapsverlof!$S$28:$W$30,3,FALSE),0)))</f>
        <v>0</v>
      </c>
      <c r="G294" s="6">
        <f>IF(OR(B294=6,B294=7),0,IF(NOT(E294),IF(A294&lt;=$A$1,HLOOKUP(B294,Ouderschapsverlof!$S$28:$W$30,3,FALSE),0),0))</f>
        <v>0</v>
      </c>
      <c r="H294" s="7">
        <f t="shared" si="103"/>
        <v>0</v>
      </c>
      <c r="L294" s="2">
        <f t="shared" si="122"/>
        <v>292</v>
      </c>
      <c r="M294">
        <f t="shared" si="104"/>
        <v>4</v>
      </c>
      <c r="N294" s="2">
        <f t="shared" si="105"/>
        <v>1</v>
      </c>
      <c r="O294" s="2">
        <f t="shared" si="106"/>
        <v>1</v>
      </c>
      <c r="P294" s="6" t="b">
        <f t="shared" si="107"/>
        <v>1</v>
      </c>
      <c r="Q294" s="6">
        <f>IF(OR(M294=6,M294=7),0,IF(NOT(P294),0,IF(L294&lt;=$L$1,HLOOKUP(M294,Ouderschapsverlof!$S$40:$W$42,3,FALSE),0)))</f>
        <v>0</v>
      </c>
      <c r="R294" s="6">
        <f>IF(OR(M294=6,M294=7),0,IF(NOT(P294),IF(L294&lt;=$L$1,HLOOKUP(M294,Ouderschapsverlof!$S$40:$W$42,3,FALSE),0),0))</f>
        <v>0</v>
      </c>
      <c r="T294" s="2">
        <f t="shared" si="123"/>
        <v>292</v>
      </c>
      <c r="U294">
        <f t="shared" si="108"/>
        <v>4</v>
      </c>
      <c r="V294" s="2">
        <f t="shared" si="109"/>
        <v>1</v>
      </c>
      <c r="W294" s="2">
        <f t="shared" si="110"/>
        <v>1</v>
      </c>
      <c r="X294" s="6" t="b">
        <f t="shared" si="111"/>
        <v>1</v>
      </c>
      <c r="Y294" s="6">
        <f>IF(OR(U294=6,U294=7),0,IF(NOT(X294),0,IF(T294&lt;=$T$1,HLOOKUP(U294,Ouderschapsverlof!$S$55:$W$57,3,FALSE),0)))</f>
        <v>0</v>
      </c>
      <c r="Z294" s="6">
        <f>IF(OR(U294=6,U294=7),0,IF(NOT(X294),IF(T294&lt;=$T$1,HLOOKUP(U294,Ouderschapsverlof!$S$55:$W$57,3,FALSE),0),0))</f>
        <v>0</v>
      </c>
      <c r="AB294" s="2">
        <f t="shared" si="124"/>
        <v>292</v>
      </c>
      <c r="AC294">
        <f t="shared" si="112"/>
        <v>4</v>
      </c>
      <c r="AD294" s="2">
        <f t="shared" si="113"/>
        <v>1</v>
      </c>
      <c r="AE294" s="2">
        <f t="shared" si="114"/>
        <v>1</v>
      </c>
      <c r="AF294" s="6" t="b">
        <f t="shared" si="115"/>
        <v>1</v>
      </c>
      <c r="AG294" s="6">
        <f>IF(OR(AC294=6,AC294=7),0,IF(NOT(AF294),0,IF(AB294&lt;=$AB$1,HLOOKUP(AC294,Ouderschapsverlof!$S$67:$W$69,3,FALSE),0)))</f>
        <v>0</v>
      </c>
      <c r="AH294" s="6">
        <f>IF(OR(AC294=6,AC294=7),0,IF(NOT(AF294),IF(AB294&lt;=$AB$1,HLOOKUP(AC294,Ouderschapsverlof!$S$67:$W$69,3,FALSE),0),0))</f>
        <v>0</v>
      </c>
      <c r="AK294" t="str">
        <f t="shared" si="116"/>
        <v>1900-10-0</v>
      </c>
      <c r="AL294" t="str">
        <f t="shared" si="117"/>
        <v>1900-10-0</v>
      </c>
      <c r="AM294" t="str">
        <f t="shared" si="118"/>
        <v>1900-10-0</v>
      </c>
      <c r="AN294" t="str">
        <f t="shared" si="119"/>
        <v>1900-10-0</v>
      </c>
    </row>
    <row r="295" spans="1:40" x14ac:dyDescent="0.3">
      <c r="A295" s="2">
        <f t="shared" si="120"/>
        <v>293</v>
      </c>
      <c r="B295">
        <f t="shared" si="121"/>
        <v>5</v>
      </c>
      <c r="C295" s="2">
        <f t="shared" si="100"/>
        <v>1</v>
      </c>
      <c r="D295" s="2">
        <f t="shared" si="101"/>
        <v>1</v>
      </c>
      <c r="E295" s="6" t="b">
        <f t="shared" si="102"/>
        <v>1</v>
      </c>
      <c r="F295" s="6">
        <f>IF(OR(B295=6,B295=7),0,IF(NOT(E295),0,IF(A295&lt;=$A$1,HLOOKUP(B295,Ouderschapsverlof!$S$28:$W$30,3,FALSE),0)))</f>
        <v>0</v>
      </c>
      <c r="G295" s="6">
        <f>IF(OR(B295=6,B295=7),0,IF(NOT(E295),IF(A295&lt;=$A$1,HLOOKUP(B295,Ouderschapsverlof!$S$28:$W$30,3,FALSE),0),0))</f>
        <v>0</v>
      </c>
      <c r="H295" s="7">
        <f t="shared" si="103"/>
        <v>0</v>
      </c>
      <c r="L295" s="2">
        <f t="shared" si="122"/>
        <v>293</v>
      </c>
      <c r="M295">
        <f t="shared" si="104"/>
        <v>5</v>
      </c>
      <c r="N295" s="2">
        <f t="shared" si="105"/>
        <v>1</v>
      </c>
      <c r="O295" s="2">
        <f t="shared" si="106"/>
        <v>1</v>
      </c>
      <c r="P295" s="6" t="b">
        <f t="shared" si="107"/>
        <v>1</v>
      </c>
      <c r="Q295" s="6">
        <f>IF(OR(M295=6,M295=7),0,IF(NOT(P295),0,IF(L295&lt;=$L$1,HLOOKUP(M295,Ouderschapsverlof!$S$40:$W$42,3,FALSE),0)))</f>
        <v>0</v>
      </c>
      <c r="R295" s="6">
        <f>IF(OR(M295=6,M295=7),0,IF(NOT(P295),IF(L295&lt;=$L$1,HLOOKUP(M295,Ouderschapsverlof!$S$40:$W$42,3,FALSE),0),0))</f>
        <v>0</v>
      </c>
      <c r="T295" s="2">
        <f t="shared" si="123"/>
        <v>293</v>
      </c>
      <c r="U295">
        <f t="shared" si="108"/>
        <v>5</v>
      </c>
      <c r="V295" s="2">
        <f t="shared" si="109"/>
        <v>1</v>
      </c>
      <c r="W295" s="2">
        <f t="shared" si="110"/>
        <v>1</v>
      </c>
      <c r="X295" s="6" t="b">
        <f t="shared" si="111"/>
        <v>1</v>
      </c>
      <c r="Y295" s="6">
        <f>IF(OR(U295=6,U295=7),0,IF(NOT(X295),0,IF(T295&lt;=$T$1,HLOOKUP(U295,Ouderschapsverlof!$S$55:$W$57,3,FALSE),0)))</f>
        <v>0</v>
      </c>
      <c r="Z295" s="6">
        <f>IF(OR(U295=6,U295=7),0,IF(NOT(X295),IF(T295&lt;=$T$1,HLOOKUP(U295,Ouderschapsverlof!$S$55:$W$57,3,FALSE),0),0))</f>
        <v>0</v>
      </c>
      <c r="AB295" s="2">
        <f t="shared" si="124"/>
        <v>293</v>
      </c>
      <c r="AC295">
        <f t="shared" si="112"/>
        <v>5</v>
      </c>
      <c r="AD295" s="2">
        <f t="shared" si="113"/>
        <v>1</v>
      </c>
      <c r="AE295" s="2">
        <f t="shared" si="114"/>
        <v>1</v>
      </c>
      <c r="AF295" s="6" t="b">
        <f t="shared" si="115"/>
        <v>1</v>
      </c>
      <c r="AG295" s="6">
        <f>IF(OR(AC295=6,AC295=7),0,IF(NOT(AF295),0,IF(AB295&lt;=$AB$1,HLOOKUP(AC295,Ouderschapsverlof!$S$67:$W$69,3,FALSE),0)))</f>
        <v>0</v>
      </c>
      <c r="AH295" s="6">
        <f>IF(OR(AC295=6,AC295=7),0,IF(NOT(AF295),IF(AB295&lt;=$AB$1,HLOOKUP(AC295,Ouderschapsverlof!$S$67:$W$69,3,FALSE),0),0))</f>
        <v>0</v>
      </c>
      <c r="AK295" t="str">
        <f t="shared" si="116"/>
        <v>1900-10-0</v>
      </c>
      <c r="AL295" t="str">
        <f t="shared" si="117"/>
        <v>1900-10-0</v>
      </c>
      <c r="AM295" t="str">
        <f t="shared" si="118"/>
        <v>1900-10-0</v>
      </c>
      <c r="AN295" t="str">
        <f t="shared" si="119"/>
        <v>1900-10-0</v>
      </c>
    </row>
    <row r="296" spans="1:40" x14ac:dyDescent="0.3">
      <c r="A296" s="2">
        <f t="shared" si="120"/>
        <v>294</v>
      </c>
      <c r="B296">
        <f t="shared" si="121"/>
        <v>6</v>
      </c>
      <c r="C296" s="2">
        <f t="shared" si="100"/>
        <v>1</v>
      </c>
      <c r="D296" s="2">
        <f t="shared" si="101"/>
        <v>1</v>
      </c>
      <c r="E296" s="6" t="b">
        <f t="shared" si="102"/>
        <v>1</v>
      </c>
      <c r="F296" s="6">
        <f>IF(OR(B296=6,B296=7),0,IF(NOT(E296),0,IF(A296&lt;=$A$1,HLOOKUP(B296,Ouderschapsverlof!$S$28:$W$30,3,FALSE),0)))</f>
        <v>0</v>
      </c>
      <c r="G296" s="6">
        <f>IF(OR(B296=6,B296=7),0,IF(NOT(E296),IF(A296&lt;=$A$1,HLOOKUP(B296,Ouderschapsverlof!$S$28:$W$30,3,FALSE),0),0))</f>
        <v>0</v>
      </c>
      <c r="H296" s="7">
        <f t="shared" si="103"/>
        <v>0</v>
      </c>
      <c r="L296" s="2">
        <f t="shared" si="122"/>
        <v>294</v>
      </c>
      <c r="M296">
        <f t="shared" si="104"/>
        <v>6</v>
      </c>
      <c r="N296" s="2">
        <f t="shared" si="105"/>
        <v>1</v>
      </c>
      <c r="O296" s="2">
        <f t="shared" si="106"/>
        <v>1</v>
      </c>
      <c r="P296" s="6" t="b">
        <f t="shared" si="107"/>
        <v>1</v>
      </c>
      <c r="Q296" s="6">
        <f>IF(OR(M296=6,M296=7),0,IF(NOT(P296),0,IF(L296&lt;=$L$1,HLOOKUP(M296,Ouderschapsverlof!$S$40:$W$42,3,FALSE),0)))</f>
        <v>0</v>
      </c>
      <c r="R296" s="6">
        <f>IF(OR(M296=6,M296=7),0,IF(NOT(P296),IF(L296&lt;=$L$1,HLOOKUP(M296,Ouderschapsverlof!$S$40:$W$42,3,FALSE),0),0))</f>
        <v>0</v>
      </c>
      <c r="T296" s="2">
        <f t="shared" si="123"/>
        <v>294</v>
      </c>
      <c r="U296">
        <f t="shared" si="108"/>
        <v>6</v>
      </c>
      <c r="V296" s="2">
        <f t="shared" si="109"/>
        <v>1</v>
      </c>
      <c r="W296" s="2">
        <f t="shared" si="110"/>
        <v>1</v>
      </c>
      <c r="X296" s="6" t="b">
        <f t="shared" si="111"/>
        <v>1</v>
      </c>
      <c r="Y296" s="6">
        <f>IF(OR(U296=6,U296=7),0,IF(NOT(X296),0,IF(T296&lt;=$T$1,HLOOKUP(U296,Ouderschapsverlof!$S$55:$W$57,3,FALSE),0)))</f>
        <v>0</v>
      </c>
      <c r="Z296" s="6">
        <f>IF(OR(U296=6,U296=7),0,IF(NOT(X296),IF(T296&lt;=$T$1,HLOOKUP(U296,Ouderschapsverlof!$S$55:$W$57,3,FALSE),0),0))</f>
        <v>0</v>
      </c>
      <c r="AB296" s="2">
        <f t="shared" si="124"/>
        <v>294</v>
      </c>
      <c r="AC296">
        <f t="shared" si="112"/>
        <v>6</v>
      </c>
      <c r="AD296" s="2">
        <f t="shared" si="113"/>
        <v>1</v>
      </c>
      <c r="AE296" s="2">
        <f t="shared" si="114"/>
        <v>1</v>
      </c>
      <c r="AF296" s="6" t="b">
        <f t="shared" si="115"/>
        <v>1</v>
      </c>
      <c r="AG296" s="6">
        <f>IF(OR(AC296=6,AC296=7),0,IF(NOT(AF296),0,IF(AB296&lt;=$AB$1,HLOOKUP(AC296,Ouderschapsverlof!$S$67:$W$69,3,FALSE),0)))</f>
        <v>0</v>
      </c>
      <c r="AH296" s="6">
        <f>IF(OR(AC296=6,AC296=7),0,IF(NOT(AF296),IF(AB296&lt;=$AB$1,HLOOKUP(AC296,Ouderschapsverlof!$S$67:$W$69,3,FALSE),0),0))</f>
        <v>0</v>
      </c>
      <c r="AK296" t="str">
        <f t="shared" si="116"/>
        <v>1900-10-0</v>
      </c>
      <c r="AL296" t="str">
        <f t="shared" si="117"/>
        <v>1900-10-0</v>
      </c>
      <c r="AM296" t="str">
        <f t="shared" si="118"/>
        <v>1900-10-0</v>
      </c>
      <c r="AN296" t="str">
        <f t="shared" si="119"/>
        <v>1900-10-0</v>
      </c>
    </row>
    <row r="297" spans="1:40" x14ac:dyDescent="0.3">
      <c r="A297" s="2">
        <f t="shared" si="120"/>
        <v>295</v>
      </c>
      <c r="B297">
        <f t="shared" si="121"/>
        <v>7</v>
      </c>
      <c r="C297" s="2">
        <f t="shared" si="100"/>
        <v>1</v>
      </c>
      <c r="D297" s="2">
        <f t="shared" si="101"/>
        <v>1</v>
      </c>
      <c r="E297" s="6" t="b">
        <f t="shared" si="102"/>
        <v>1</v>
      </c>
      <c r="F297" s="6">
        <f>IF(OR(B297=6,B297=7),0,IF(NOT(E297),0,IF(A297&lt;=$A$1,HLOOKUP(B297,Ouderschapsverlof!$S$28:$W$30,3,FALSE),0)))</f>
        <v>0</v>
      </c>
      <c r="G297" s="6">
        <f>IF(OR(B297=6,B297=7),0,IF(NOT(E297),IF(A297&lt;=$A$1,HLOOKUP(B297,Ouderschapsverlof!$S$28:$W$30,3,FALSE),0),0))</f>
        <v>0</v>
      </c>
      <c r="H297" s="7">
        <f t="shared" si="103"/>
        <v>0</v>
      </c>
      <c r="L297" s="2">
        <f t="shared" si="122"/>
        <v>295</v>
      </c>
      <c r="M297">
        <f t="shared" si="104"/>
        <v>7</v>
      </c>
      <c r="N297" s="2">
        <f t="shared" si="105"/>
        <v>1</v>
      </c>
      <c r="O297" s="2">
        <f t="shared" si="106"/>
        <v>1</v>
      </c>
      <c r="P297" s="6" t="b">
        <f t="shared" si="107"/>
        <v>1</v>
      </c>
      <c r="Q297" s="6">
        <f>IF(OR(M297=6,M297=7),0,IF(NOT(P297),0,IF(L297&lt;=$L$1,HLOOKUP(M297,Ouderschapsverlof!$S$40:$W$42,3,FALSE),0)))</f>
        <v>0</v>
      </c>
      <c r="R297" s="6">
        <f>IF(OR(M297=6,M297=7),0,IF(NOT(P297),IF(L297&lt;=$L$1,HLOOKUP(M297,Ouderschapsverlof!$S$40:$W$42,3,FALSE),0),0))</f>
        <v>0</v>
      </c>
      <c r="T297" s="2">
        <f t="shared" si="123"/>
        <v>295</v>
      </c>
      <c r="U297">
        <f t="shared" si="108"/>
        <v>7</v>
      </c>
      <c r="V297" s="2">
        <f t="shared" si="109"/>
        <v>1</v>
      </c>
      <c r="W297" s="2">
        <f t="shared" si="110"/>
        <v>1</v>
      </c>
      <c r="X297" s="6" t="b">
        <f t="shared" si="111"/>
        <v>1</v>
      </c>
      <c r="Y297" s="6">
        <f>IF(OR(U297=6,U297=7),0,IF(NOT(X297),0,IF(T297&lt;=$T$1,HLOOKUP(U297,Ouderschapsverlof!$S$55:$W$57,3,FALSE),0)))</f>
        <v>0</v>
      </c>
      <c r="Z297" s="6">
        <f>IF(OR(U297=6,U297=7),0,IF(NOT(X297),IF(T297&lt;=$T$1,HLOOKUP(U297,Ouderschapsverlof!$S$55:$W$57,3,FALSE),0),0))</f>
        <v>0</v>
      </c>
      <c r="AB297" s="2">
        <f t="shared" si="124"/>
        <v>295</v>
      </c>
      <c r="AC297">
        <f t="shared" si="112"/>
        <v>7</v>
      </c>
      <c r="AD297" s="2">
        <f t="shared" si="113"/>
        <v>1</v>
      </c>
      <c r="AE297" s="2">
        <f t="shared" si="114"/>
        <v>1</v>
      </c>
      <c r="AF297" s="6" t="b">
        <f t="shared" si="115"/>
        <v>1</v>
      </c>
      <c r="AG297" s="6">
        <f>IF(OR(AC297=6,AC297=7),0,IF(NOT(AF297),0,IF(AB297&lt;=$AB$1,HLOOKUP(AC297,Ouderschapsverlof!$S$67:$W$69,3,FALSE),0)))</f>
        <v>0</v>
      </c>
      <c r="AH297" s="6">
        <f>IF(OR(AC297=6,AC297=7),0,IF(NOT(AF297),IF(AB297&lt;=$AB$1,HLOOKUP(AC297,Ouderschapsverlof!$S$67:$W$69,3,FALSE),0),0))</f>
        <v>0</v>
      </c>
      <c r="AK297" t="str">
        <f t="shared" si="116"/>
        <v>1900-10-0</v>
      </c>
      <c r="AL297" t="str">
        <f t="shared" si="117"/>
        <v>1900-10-0</v>
      </c>
      <c r="AM297" t="str">
        <f t="shared" si="118"/>
        <v>1900-10-0</v>
      </c>
      <c r="AN297" t="str">
        <f t="shared" si="119"/>
        <v>1900-10-0</v>
      </c>
    </row>
    <row r="298" spans="1:40" x14ac:dyDescent="0.3">
      <c r="A298" s="2">
        <f t="shared" si="120"/>
        <v>296</v>
      </c>
      <c r="B298">
        <f t="shared" si="121"/>
        <v>1</v>
      </c>
      <c r="C298" s="2">
        <f t="shared" si="100"/>
        <v>1</v>
      </c>
      <c r="D298" s="2">
        <f t="shared" si="101"/>
        <v>1</v>
      </c>
      <c r="E298" s="6" t="b">
        <f t="shared" si="102"/>
        <v>1</v>
      </c>
      <c r="F298" s="6">
        <f>IF(OR(B298=6,B298=7),0,IF(NOT(E298),0,IF(A298&lt;=$A$1,HLOOKUP(B298,Ouderschapsverlof!$S$28:$W$30,3,FALSE),0)))</f>
        <v>0</v>
      </c>
      <c r="G298" s="6">
        <f>IF(OR(B298=6,B298=7),0,IF(NOT(E298),IF(A298&lt;=$A$1,HLOOKUP(B298,Ouderschapsverlof!$S$28:$W$30,3,FALSE),0),0))</f>
        <v>0</v>
      </c>
      <c r="H298" s="7">
        <f t="shared" si="103"/>
        <v>0</v>
      </c>
      <c r="L298" s="2">
        <f t="shared" si="122"/>
        <v>296</v>
      </c>
      <c r="M298">
        <f t="shared" si="104"/>
        <v>1</v>
      </c>
      <c r="N298" s="2">
        <f t="shared" si="105"/>
        <v>1</v>
      </c>
      <c r="O298" s="2">
        <f t="shared" si="106"/>
        <v>1</v>
      </c>
      <c r="P298" s="6" t="b">
        <f t="shared" si="107"/>
        <v>1</v>
      </c>
      <c r="Q298" s="6">
        <f>IF(OR(M298=6,M298=7),0,IF(NOT(P298),0,IF(L298&lt;=$L$1,HLOOKUP(M298,Ouderschapsverlof!$S$40:$W$42,3,FALSE),0)))</f>
        <v>0</v>
      </c>
      <c r="R298" s="6">
        <f>IF(OR(M298=6,M298=7),0,IF(NOT(P298),IF(L298&lt;=$L$1,HLOOKUP(M298,Ouderschapsverlof!$S$40:$W$42,3,FALSE),0),0))</f>
        <v>0</v>
      </c>
      <c r="T298" s="2">
        <f t="shared" si="123"/>
        <v>296</v>
      </c>
      <c r="U298">
        <f t="shared" si="108"/>
        <v>1</v>
      </c>
      <c r="V298" s="2">
        <f t="shared" si="109"/>
        <v>1</v>
      </c>
      <c r="W298" s="2">
        <f t="shared" si="110"/>
        <v>1</v>
      </c>
      <c r="X298" s="6" t="b">
        <f t="shared" si="111"/>
        <v>1</v>
      </c>
      <c r="Y298" s="6">
        <f>IF(OR(U298=6,U298=7),0,IF(NOT(X298),0,IF(T298&lt;=$T$1,HLOOKUP(U298,Ouderschapsverlof!$S$55:$W$57,3,FALSE),0)))</f>
        <v>0</v>
      </c>
      <c r="Z298" s="6">
        <f>IF(OR(U298=6,U298=7),0,IF(NOT(X298),IF(T298&lt;=$T$1,HLOOKUP(U298,Ouderschapsverlof!$S$55:$W$57,3,FALSE),0),0))</f>
        <v>0</v>
      </c>
      <c r="AB298" s="2">
        <f t="shared" si="124"/>
        <v>296</v>
      </c>
      <c r="AC298">
        <f t="shared" si="112"/>
        <v>1</v>
      </c>
      <c r="AD298" s="2">
        <f t="shared" si="113"/>
        <v>1</v>
      </c>
      <c r="AE298" s="2">
        <f t="shared" si="114"/>
        <v>1</v>
      </c>
      <c r="AF298" s="6" t="b">
        <f t="shared" si="115"/>
        <v>1</v>
      </c>
      <c r="AG298" s="6">
        <f>IF(OR(AC298=6,AC298=7),0,IF(NOT(AF298),0,IF(AB298&lt;=$AB$1,HLOOKUP(AC298,Ouderschapsverlof!$S$67:$W$69,3,FALSE),0)))</f>
        <v>0</v>
      </c>
      <c r="AH298" s="6">
        <f>IF(OR(AC298=6,AC298=7),0,IF(NOT(AF298),IF(AB298&lt;=$AB$1,HLOOKUP(AC298,Ouderschapsverlof!$S$67:$W$69,3,FALSE),0),0))</f>
        <v>0</v>
      </c>
      <c r="AK298" t="str">
        <f t="shared" si="116"/>
        <v>1900-10-0</v>
      </c>
      <c r="AL298" t="str">
        <f t="shared" si="117"/>
        <v>1900-10-0</v>
      </c>
      <c r="AM298" t="str">
        <f t="shared" si="118"/>
        <v>1900-10-0</v>
      </c>
      <c r="AN298" t="str">
        <f t="shared" si="119"/>
        <v>1900-10-0</v>
      </c>
    </row>
    <row r="299" spans="1:40" x14ac:dyDescent="0.3">
      <c r="A299" s="2">
        <f t="shared" si="120"/>
        <v>297</v>
      </c>
      <c r="B299">
        <f t="shared" si="121"/>
        <v>2</v>
      </c>
      <c r="C299" s="2">
        <f t="shared" si="100"/>
        <v>1</v>
      </c>
      <c r="D299" s="2">
        <f t="shared" si="101"/>
        <v>1</v>
      </c>
      <c r="E299" s="6" t="b">
        <f t="shared" si="102"/>
        <v>1</v>
      </c>
      <c r="F299" s="6">
        <f>IF(OR(B299=6,B299=7),0,IF(NOT(E299),0,IF(A299&lt;=$A$1,HLOOKUP(B299,Ouderschapsverlof!$S$28:$W$30,3,FALSE),0)))</f>
        <v>0</v>
      </c>
      <c r="G299" s="6">
        <f>IF(OR(B299=6,B299=7),0,IF(NOT(E299),IF(A299&lt;=$A$1,HLOOKUP(B299,Ouderschapsverlof!$S$28:$W$30,3,FALSE),0),0))</f>
        <v>0</v>
      </c>
      <c r="H299" s="7">
        <f t="shared" si="103"/>
        <v>0</v>
      </c>
      <c r="L299" s="2">
        <f t="shared" si="122"/>
        <v>297</v>
      </c>
      <c r="M299">
        <f t="shared" si="104"/>
        <v>2</v>
      </c>
      <c r="N299" s="2">
        <f t="shared" si="105"/>
        <v>1</v>
      </c>
      <c r="O299" s="2">
        <f t="shared" si="106"/>
        <v>1</v>
      </c>
      <c r="P299" s="6" t="b">
        <f t="shared" si="107"/>
        <v>1</v>
      </c>
      <c r="Q299" s="6">
        <f>IF(OR(M299=6,M299=7),0,IF(NOT(P299),0,IF(L299&lt;=$L$1,HLOOKUP(M299,Ouderschapsverlof!$S$40:$W$42,3,FALSE),0)))</f>
        <v>0</v>
      </c>
      <c r="R299" s="6">
        <f>IF(OR(M299=6,M299=7),0,IF(NOT(P299),IF(L299&lt;=$L$1,HLOOKUP(M299,Ouderschapsverlof!$S$40:$W$42,3,FALSE),0),0))</f>
        <v>0</v>
      </c>
      <c r="T299" s="2">
        <f t="shared" si="123"/>
        <v>297</v>
      </c>
      <c r="U299">
        <f t="shared" si="108"/>
        <v>2</v>
      </c>
      <c r="V299" s="2">
        <f t="shared" si="109"/>
        <v>1</v>
      </c>
      <c r="W299" s="2">
        <f t="shared" si="110"/>
        <v>1</v>
      </c>
      <c r="X299" s="6" t="b">
        <f t="shared" si="111"/>
        <v>1</v>
      </c>
      <c r="Y299" s="6">
        <f>IF(OR(U299=6,U299=7),0,IF(NOT(X299),0,IF(T299&lt;=$T$1,HLOOKUP(U299,Ouderschapsverlof!$S$55:$W$57,3,FALSE),0)))</f>
        <v>0</v>
      </c>
      <c r="Z299" s="6">
        <f>IF(OR(U299=6,U299=7),0,IF(NOT(X299),IF(T299&lt;=$T$1,HLOOKUP(U299,Ouderschapsverlof!$S$55:$W$57,3,FALSE),0),0))</f>
        <v>0</v>
      </c>
      <c r="AB299" s="2">
        <f t="shared" si="124"/>
        <v>297</v>
      </c>
      <c r="AC299">
        <f t="shared" si="112"/>
        <v>2</v>
      </c>
      <c r="AD299" s="2">
        <f t="shared" si="113"/>
        <v>1</v>
      </c>
      <c r="AE299" s="2">
        <f t="shared" si="114"/>
        <v>1</v>
      </c>
      <c r="AF299" s="6" t="b">
        <f t="shared" si="115"/>
        <v>1</v>
      </c>
      <c r="AG299" s="6">
        <f>IF(OR(AC299=6,AC299=7),0,IF(NOT(AF299),0,IF(AB299&lt;=$AB$1,HLOOKUP(AC299,Ouderschapsverlof!$S$67:$W$69,3,FALSE),0)))</f>
        <v>0</v>
      </c>
      <c r="AH299" s="6">
        <f>IF(OR(AC299=6,AC299=7),0,IF(NOT(AF299),IF(AB299&lt;=$AB$1,HLOOKUP(AC299,Ouderschapsverlof!$S$67:$W$69,3,FALSE),0),0))</f>
        <v>0</v>
      </c>
      <c r="AK299" t="str">
        <f t="shared" si="116"/>
        <v>1900-10-0</v>
      </c>
      <c r="AL299" t="str">
        <f t="shared" si="117"/>
        <v>1900-10-0</v>
      </c>
      <c r="AM299" t="str">
        <f t="shared" si="118"/>
        <v>1900-10-0</v>
      </c>
      <c r="AN299" t="str">
        <f t="shared" si="119"/>
        <v>1900-10-0</v>
      </c>
    </row>
    <row r="300" spans="1:40" x14ac:dyDescent="0.3">
      <c r="A300" s="2">
        <f t="shared" si="120"/>
        <v>298</v>
      </c>
      <c r="B300">
        <f t="shared" si="121"/>
        <v>3</v>
      </c>
      <c r="C300" s="2">
        <f t="shared" si="100"/>
        <v>1</v>
      </c>
      <c r="D300" s="2">
        <f t="shared" si="101"/>
        <v>1</v>
      </c>
      <c r="E300" s="6" t="b">
        <f t="shared" si="102"/>
        <v>1</v>
      </c>
      <c r="F300" s="6">
        <f>IF(OR(B300=6,B300=7),0,IF(NOT(E300),0,IF(A300&lt;=$A$1,HLOOKUP(B300,Ouderschapsverlof!$S$28:$W$30,3,FALSE),0)))</f>
        <v>0</v>
      </c>
      <c r="G300" s="6">
        <f>IF(OR(B300=6,B300=7),0,IF(NOT(E300),IF(A300&lt;=$A$1,HLOOKUP(B300,Ouderschapsverlof!$S$28:$W$30,3,FALSE),0),0))</f>
        <v>0</v>
      </c>
      <c r="H300" s="7">
        <f t="shared" si="103"/>
        <v>0</v>
      </c>
      <c r="L300" s="2">
        <f t="shared" si="122"/>
        <v>298</v>
      </c>
      <c r="M300">
        <f t="shared" si="104"/>
        <v>3</v>
      </c>
      <c r="N300" s="2">
        <f t="shared" si="105"/>
        <v>1</v>
      </c>
      <c r="O300" s="2">
        <f t="shared" si="106"/>
        <v>1</v>
      </c>
      <c r="P300" s="6" t="b">
        <f t="shared" si="107"/>
        <v>1</v>
      </c>
      <c r="Q300" s="6">
        <f>IF(OR(M300=6,M300=7),0,IF(NOT(P300),0,IF(L300&lt;=$L$1,HLOOKUP(M300,Ouderschapsverlof!$S$40:$W$42,3,FALSE),0)))</f>
        <v>0</v>
      </c>
      <c r="R300" s="6">
        <f>IF(OR(M300=6,M300=7),0,IF(NOT(P300),IF(L300&lt;=$L$1,HLOOKUP(M300,Ouderschapsverlof!$S$40:$W$42,3,FALSE),0),0))</f>
        <v>0</v>
      </c>
      <c r="T300" s="2">
        <f t="shared" si="123"/>
        <v>298</v>
      </c>
      <c r="U300">
        <f t="shared" si="108"/>
        <v>3</v>
      </c>
      <c r="V300" s="2">
        <f t="shared" si="109"/>
        <v>1</v>
      </c>
      <c r="W300" s="2">
        <f t="shared" si="110"/>
        <v>1</v>
      </c>
      <c r="X300" s="6" t="b">
        <f t="shared" si="111"/>
        <v>1</v>
      </c>
      <c r="Y300" s="6">
        <f>IF(OR(U300=6,U300=7),0,IF(NOT(X300),0,IF(T300&lt;=$T$1,HLOOKUP(U300,Ouderschapsverlof!$S$55:$W$57,3,FALSE),0)))</f>
        <v>0</v>
      </c>
      <c r="Z300" s="6">
        <f>IF(OR(U300=6,U300=7),0,IF(NOT(X300),IF(T300&lt;=$T$1,HLOOKUP(U300,Ouderschapsverlof!$S$55:$W$57,3,FALSE),0),0))</f>
        <v>0</v>
      </c>
      <c r="AB300" s="2">
        <f t="shared" si="124"/>
        <v>298</v>
      </c>
      <c r="AC300">
        <f t="shared" si="112"/>
        <v>3</v>
      </c>
      <c r="AD300" s="2">
        <f t="shared" si="113"/>
        <v>1</v>
      </c>
      <c r="AE300" s="2">
        <f t="shared" si="114"/>
        <v>1</v>
      </c>
      <c r="AF300" s="6" t="b">
        <f t="shared" si="115"/>
        <v>1</v>
      </c>
      <c r="AG300" s="6">
        <f>IF(OR(AC300=6,AC300=7),0,IF(NOT(AF300),0,IF(AB300&lt;=$AB$1,HLOOKUP(AC300,Ouderschapsverlof!$S$67:$W$69,3,FALSE),0)))</f>
        <v>0</v>
      </c>
      <c r="AH300" s="6">
        <f>IF(OR(AC300=6,AC300=7),0,IF(NOT(AF300),IF(AB300&lt;=$AB$1,HLOOKUP(AC300,Ouderschapsverlof!$S$67:$W$69,3,FALSE),0),0))</f>
        <v>0</v>
      </c>
      <c r="AK300" t="str">
        <f t="shared" si="116"/>
        <v>1900-10-0</v>
      </c>
      <c r="AL300" t="str">
        <f t="shared" si="117"/>
        <v>1900-10-0</v>
      </c>
      <c r="AM300" t="str">
        <f t="shared" si="118"/>
        <v>1900-10-0</v>
      </c>
      <c r="AN300" t="str">
        <f t="shared" si="119"/>
        <v>1900-10-0</v>
      </c>
    </row>
    <row r="301" spans="1:40" x14ac:dyDescent="0.3">
      <c r="A301" s="2">
        <f t="shared" si="120"/>
        <v>299</v>
      </c>
      <c r="B301">
        <f t="shared" si="121"/>
        <v>4</v>
      </c>
      <c r="C301" s="2">
        <f t="shared" si="100"/>
        <v>1</v>
      </c>
      <c r="D301" s="2">
        <f t="shared" si="101"/>
        <v>1</v>
      </c>
      <c r="E301" s="6" t="b">
        <f t="shared" si="102"/>
        <v>1</v>
      </c>
      <c r="F301" s="6">
        <f>IF(OR(B301=6,B301=7),0,IF(NOT(E301),0,IF(A301&lt;=$A$1,HLOOKUP(B301,Ouderschapsverlof!$S$28:$W$30,3,FALSE),0)))</f>
        <v>0</v>
      </c>
      <c r="G301" s="6">
        <f>IF(OR(B301=6,B301=7),0,IF(NOT(E301),IF(A301&lt;=$A$1,HLOOKUP(B301,Ouderschapsverlof!$S$28:$W$30,3,FALSE),0),0))</f>
        <v>0</v>
      </c>
      <c r="H301" s="7">
        <f t="shared" si="103"/>
        <v>0</v>
      </c>
      <c r="L301" s="2">
        <f t="shared" si="122"/>
        <v>299</v>
      </c>
      <c r="M301">
        <f t="shared" si="104"/>
        <v>4</v>
      </c>
      <c r="N301" s="2">
        <f t="shared" si="105"/>
        <v>1</v>
      </c>
      <c r="O301" s="2">
        <f t="shared" si="106"/>
        <v>1</v>
      </c>
      <c r="P301" s="6" t="b">
        <f t="shared" si="107"/>
        <v>1</v>
      </c>
      <c r="Q301" s="6">
        <f>IF(OR(M301=6,M301=7),0,IF(NOT(P301),0,IF(L301&lt;=$L$1,HLOOKUP(M301,Ouderschapsverlof!$S$40:$W$42,3,FALSE),0)))</f>
        <v>0</v>
      </c>
      <c r="R301" s="6">
        <f>IF(OR(M301=6,M301=7),0,IF(NOT(P301),IF(L301&lt;=$L$1,HLOOKUP(M301,Ouderschapsverlof!$S$40:$W$42,3,FALSE),0),0))</f>
        <v>0</v>
      </c>
      <c r="T301" s="2">
        <f t="shared" si="123"/>
        <v>299</v>
      </c>
      <c r="U301">
        <f t="shared" si="108"/>
        <v>4</v>
      </c>
      <c r="V301" s="2">
        <f t="shared" si="109"/>
        <v>1</v>
      </c>
      <c r="W301" s="2">
        <f t="shared" si="110"/>
        <v>1</v>
      </c>
      <c r="X301" s="6" t="b">
        <f t="shared" si="111"/>
        <v>1</v>
      </c>
      <c r="Y301" s="6">
        <f>IF(OR(U301=6,U301=7),0,IF(NOT(X301),0,IF(T301&lt;=$T$1,HLOOKUP(U301,Ouderschapsverlof!$S$55:$W$57,3,FALSE),0)))</f>
        <v>0</v>
      </c>
      <c r="Z301" s="6">
        <f>IF(OR(U301=6,U301=7),0,IF(NOT(X301),IF(T301&lt;=$T$1,HLOOKUP(U301,Ouderschapsverlof!$S$55:$W$57,3,FALSE),0),0))</f>
        <v>0</v>
      </c>
      <c r="AB301" s="2">
        <f t="shared" si="124"/>
        <v>299</v>
      </c>
      <c r="AC301">
        <f t="shared" si="112"/>
        <v>4</v>
      </c>
      <c r="AD301" s="2">
        <f t="shared" si="113"/>
        <v>1</v>
      </c>
      <c r="AE301" s="2">
        <f t="shared" si="114"/>
        <v>1</v>
      </c>
      <c r="AF301" s="6" t="b">
        <f t="shared" si="115"/>
        <v>1</v>
      </c>
      <c r="AG301" s="6">
        <f>IF(OR(AC301=6,AC301=7),0,IF(NOT(AF301),0,IF(AB301&lt;=$AB$1,HLOOKUP(AC301,Ouderschapsverlof!$S$67:$W$69,3,FALSE),0)))</f>
        <v>0</v>
      </c>
      <c r="AH301" s="6">
        <f>IF(OR(AC301=6,AC301=7),0,IF(NOT(AF301),IF(AB301&lt;=$AB$1,HLOOKUP(AC301,Ouderschapsverlof!$S$67:$W$69,3,FALSE),0),0))</f>
        <v>0</v>
      </c>
      <c r="AK301" t="str">
        <f t="shared" si="116"/>
        <v>1900-10-0</v>
      </c>
      <c r="AL301" t="str">
        <f t="shared" si="117"/>
        <v>1900-10-0</v>
      </c>
      <c r="AM301" t="str">
        <f t="shared" si="118"/>
        <v>1900-10-0</v>
      </c>
      <c r="AN301" t="str">
        <f t="shared" si="119"/>
        <v>1900-10-0</v>
      </c>
    </row>
    <row r="302" spans="1:40" x14ac:dyDescent="0.3">
      <c r="A302" s="2">
        <f t="shared" si="120"/>
        <v>300</v>
      </c>
      <c r="B302">
        <f t="shared" si="121"/>
        <v>5</v>
      </c>
      <c r="C302" s="2">
        <f t="shared" si="100"/>
        <v>1</v>
      </c>
      <c r="D302" s="2">
        <f t="shared" si="101"/>
        <v>1</v>
      </c>
      <c r="E302" s="6" t="b">
        <f t="shared" si="102"/>
        <v>1</v>
      </c>
      <c r="F302" s="6">
        <f>IF(OR(B302=6,B302=7),0,IF(NOT(E302),0,IF(A302&lt;=$A$1,HLOOKUP(B302,Ouderschapsverlof!$S$28:$W$30,3,FALSE),0)))</f>
        <v>0</v>
      </c>
      <c r="G302" s="6">
        <f>IF(OR(B302=6,B302=7),0,IF(NOT(E302),IF(A302&lt;=$A$1,HLOOKUP(B302,Ouderschapsverlof!$S$28:$W$30,3,FALSE),0),0))</f>
        <v>0</v>
      </c>
      <c r="H302" s="7">
        <f t="shared" si="103"/>
        <v>0</v>
      </c>
      <c r="L302" s="2">
        <f t="shared" si="122"/>
        <v>300</v>
      </c>
      <c r="M302">
        <f t="shared" si="104"/>
        <v>5</v>
      </c>
      <c r="N302" s="2">
        <f t="shared" si="105"/>
        <v>1</v>
      </c>
      <c r="O302" s="2">
        <f t="shared" si="106"/>
        <v>1</v>
      </c>
      <c r="P302" s="6" t="b">
        <f t="shared" si="107"/>
        <v>1</v>
      </c>
      <c r="Q302" s="6">
        <f>IF(OR(M302=6,M302=7),0,IF(NOT(P302),0,IF(L302&lt;=$L$1,HLOOKUP(M302,Ouderschapsverlof!$S$40:$W$42,3,FALSE),0)))</f>
        <v>0</v>
      </c>
      <c r="R302" s="6">
        <f>IF(OR(M302=6,M302=7),0,IF(NOT(P302),IF(L302&lt;=$L$1,HLOOKUP(M302,Ouderschapsverlof!$S$40:$W$42,3,FALSE),0),0))</f>
        <v>0</v>
      </c>
      <c r="T302" s="2">
        <f t="shared" si="123"/>
        <v>300</v>
      </c>
      <c r="U302">
        <f t="shared" si="108"/>
        <v>5</v>
      </c>
      <c r="V302" s="2">
        <f t="shared" si="109"/>
        <v>1</v>
      </c>
      <c r="W302" s="2">
        <f t="shared" si="110"/>
        <v>1</v>
      </c>
      <c r="X302" s="6" t="b">
        <f t="shared" si="111"/>
        <v>1</v>
      </c>
      <c r="Y302" s="6">
        <f>IF(OR(U302=6,U302=7),0,IF(NOT(X302),0,IF(T302&lt;=$T$1,HLOOKUP(U302,Ouderschapsverlof!$S$55:$W$57,3,FALSE),0)))</f>
        <v>0</v>
      </c>
      <c r="Z302" s="6">
        <f>IF(OR(U302=6,U302=7),0,IF(NOT(X302),IF(T302&lt;=$T$1,HLOOKUP(U302,Ouderschapsverlof!$S$55:$W$57,3,FALSE),0),0))</f>
        <v>0</v>
      </c>
      <c r="AB302" s="2">
        <f t="shared" si="124"/>
        <v>300</v>
      </c>
      <c r="AC302">
        <f t="shared" si="112"/>
        <v>5</v>
      </c>
      <c r="AD302" s="2">
        <f t="shared" si="113"/>
        <v>1</v>
      </c>
      <c r="AE302" s="2">
        <f t="shared" si="114"/>
        <v>1</v>
      </c>
      <c r="AF302" s="6" t="b">
        <f t="shared" si="115"/>
        <v>1</v>
      </c>
      <c r="AG302" s="6">
        <f>IF(OR(AC302=6,AC302=7),0,IF(NOT(AF302),0,IF(AB302&lt;=$AB$1,HLOOKUP(AC302,Ouderschapsverlof!$S$67:$W$69,3,FALSE),0)))</f>
        <v>0</v>
      </c>
      <c r="AH302" s="6">
        <f>IF(OR(AC302=6,AC302=7),0,IF(NOT(AF302),IF(AB302&lt;=$AB$1,HLOOKUP(AC302,Ouderschapsverlof!$S$67:$W$69,3,FALSE),0),0))</f>
        <v>0</v>
      </c>
      <c r="AK302" t="str">
        <f t="shared" si="116"/>
        <v>1900-10-0</v>
      </c>
      <c r="AL302" t="str">
        <f t="shared" si="117"/>
        <v>1900-10-0</v>
      </c>
      <c r="AM302" t="str">
        <f t="shared" si="118"/>
        <v>1900-10-0</v>
      </c>
      <c r="AN302" t="str">
        <f t="shared" si="119"/>
        <v>1900-10-0</v>
      </c>
    </row>
    <row r="303" spans="1:40" x14ac:dyDescent="0.3">
      <c r="A303" s="2">
        <f t="shared" si="120"/>
        <v>301</v>
      </c>
      <c r="B303">
        <f t="shared" si="121"/>
        <v>6</v>
      </c>
      <c r="C303" s="2">
        <f t="shared" si="100"/>
        <v>1</v>
      </c>
      <c r="D303" s="2">
        <f t="shared" si="101"/>
        <v>1</v>
      </c>
      <c r="E303" s="6" t="b">
        <f t="shared" si="102"/>
        <v>1</v>
      </c>
      <c r="F303" s="6">
        <f>IF(OR(B303=6,B303=7),0,IF(NOT(E303),0,IF(A303&lt;=$A$1,HLOOKUP(B303,Ouderschapsverlof!$S$28:$W$30,3,FALSE),0)))</f>
        <v>0</v>
      </c>
      <c r="G303" s="6">
        <f>IF(OR(B303=6,B303=7),0,IF(NOT(E303),IF(A303&lt;=$A$1,HLOOKUP(B303,Ouderschapsverlof!$S$28:$W$30,3,FALSE),0),0))</f>
        <v>0</v>
      </c>
      <c r="H303" s="7">
        <f t="shared" si="103"/>
        <v>0</v>
      </c>
      <c r="L303" s="2">
        <f t="shared" si="122"/>
        <v>301</v>
      </c>
      <c r="M303">
        <f t="shared" si="104"/>
        <v>6</v>
      </c>
      <c r="N303" s="2">
        <f t="shared" si="105"/>
        <v>1</v>
      </c>
      <c r="O303" s="2">
        <f t="shared" si="106"/>
        <v>1</v>
      </c>
      <c r="P303" s="6" t="b">
        <f t="shared" si="107"/>
        <v>1</v>
      </c>
      <c r="Q303" s="6">
        <f>IF(OR(M303=6,M303=7),0,IF(NOT(P303),0,IF(L303&lt;=$L$1,HLOOKUP(M303,Ouderschapsverlof!$S$40:$W$42,3,FALSE),0)))</f>
        <v>0</v>
      </c>
      <c r="R303" s="6">
        <f>IF(OR(M303=6,M303=7),0,IF(NOT(P303),IF(L303&lt;=$L$1,HLOOKUP(M303,Ouderschapsverlof!$S$40:$W$42,3,FALSE),0),0))</f>
        <v>0</v>
      </c>
      <c r="T303" s="2">
        <f t="shared" si="123"/>
        <v>301</v>
      </c>
      <c r="U303">
        <f t="shared" si="108"/>
        <v>6</v>
      </c>
      <c r="V303" s="2">
        <f t="shared" si="109"/>
        <v>1</v>
      </c>
      <c r="W303" s="2">
        <f t="shared" si="110"/>
        <v>1</v>
      </c>
      <c r="X303" s="6" t="b">
        <f t="shared" si="111"/>
        <v>1</v>
      </c>
      <c r="Y303" s="6">
        <f>IF(OR(U303=6,U303=7),0,IF(NOT(X303),0,IF(T303&lt;=$T$1,HLOOKUP(U303,Ouderschapsverlof!$S$55:$W$57,3,FALSE),0)))</f>
        <v>0</v>
      </c>
      <c r="Z303" s="6">
        <f>IF(OR(U303=6,U303=7),0,IF(NOT(X303),IF(T303&lt;=$T$1,HLOOKUP(U303,Ouderschapsverlof!$S$55:$W$57,3,FALSE),0),0))</f>
        <v>0</v>
      </c>
      <c r="AB303" s="2">
        <f t="shared" si="124"/>
        <v>301</v>
      </c>
      <c r="AC303">
        <f t="shared" si="112"/>
        <v>6</v>
      </c>
      <c r="AD303" s="2">
        <f t="shared" si="113"/>
        <v>1</v>
      </c>
      <c r="AE303" s="2">
        <f t="shared" si="114"/>
        <v>1</v>
      </c>
      <c r="AF303" s="6" t="b">
        <f t="shared" si="115"/>
        <v>1</v>
      </c>
      <c r="AG303" s="6">
        <f>IF(OR(AC303=6,AC303=7),0,IF(NOT(AF303),0,IF(AB303&lt;=$AB$1,HLOOKUP(AC303,Ouderschapsverlof!$S$67:$W$69,3,FALSE),0)))</f>
        <v>0</v>
      </c>
      <c r="AH303" s="6">
        <f>IF(OR(AC303=6,AC303=7),0,IF(NOT(AF303),IF(AB303&lt;=$AB$1,HLOOKUP(AC303,Ouderschapsverlof!$S$67:$W$69,3,FALSE),0),0))</f>
        <v>0</v>
      </c>
      <c r="AK303" t="str">
        <f t="shared" si="116"/>
        <v>1900-10-0</v>
      </c>
      <c r="AL303" t="str">
        <f t="shared" si="117"/>
        <v>1900-10-0</v>
      </c>
      <c r="AM303" t="str">
        <f t="shared" si="118"/>
        <v>1900-10-0</v>
      </c>
      <c r="AN303" t="str">
        <f t="shared" si="119"/>
        <v>1900-10-0</v>
      </c>
    </row>
    <row r="304" spans="1:40" x14ac:dyDescent="0.3">
      <c r="A304" s="2">
        <f t="shared" si="120"/>
        <v>302</v>
      </c>
      <c r="B304">
        <f t="shared" si="121"/>
        <v>7</v>
      </c>
      <c r="C304" s="2">
        <f t="shared" si="100"/>
        <v>1</v>
      </c>
      <c r="D304" s="2">
        <f t="shared" si="101"/>
        <v>1</v>
      </c>
      <c r="E304" s="6" t="b">
        <f t="shared" si="102"/>
        <v>1</v>
      </c>
      <c r="F304" s="6">
        <f>IF(OR(B304=6,B304=7),0,IF(NOT(E304),0,IF(A304&lt;=$A$1,HLOOKUP(B304,Ouderschapsverlof!$S$28:$W$30,3,FALSE),0)))</f>
        <v>0</v>
      </c>
      <c r="G304" s="6">
        <f>IF(OR(B304=6,B304=7),0,IF(NOT(E304),IF(A304&lt;=$A$1,HLOOKUP(B304,Ouderschapsverlof!$S$28:$W$30,3,FALSE),0),0))</f>
        <v>0</v>
      </c>
      <c r="H304" s="7">
        <f t="shared" si="103"/>
        <v>0</v>
      </c>
      <c r="L304" s="2">
        <f t="shared" si="122"/>
        <v>302</v>
      </c>
      <c r="M304">
        <f t="shared" si="104"/>
        <v>7</v>
      </c>
      <c r="N304" s="2">
        <f t="shared" si="105"/>
        <v>1</v>
      </c>
      <c r="O304" s="2">
        <f t="shared" si="106"/>
        <v>1</v>
      </c>
      <c r="P304" s="6" t="b">
        <f t="shared" si="107"/>
        <v>1</v>
      </c>
      <c r="Q304" s="6">
        <f>IF(OR(M304=6,M304=7),0,IF(NOT(P304),0,IF(L304&lt;=$L$1,HLOOKUP(M304,Ouderschapsverlof!$S$40:$W$42,3,FALSE),0)))</f>
        <v>0</v>
      </c>
      <c r="R304" s="6">
        <f>IF(OR(M304=6,M304=7),0,IF(NOT(P304),IF(L304&lt;=$L$1,HLOOKUP(M304,Ouderschapsverlof!$S$40:$W$42,3,FALSE),0),0))</f>
        <v>0</v>
      </c>
      <c r="T304" s="2">
        <f t="shared" si="123"/>
        <v>302</v>
      </c>
      <c r="U304">
        <f t="shared" si="108"/>
        <v>7</v>
      </c>
      <c r="V304" s="2">
        <f t="shared" si="109"/>
        <v>1</v>
      </c>
      <c r="W304" s="2">
        <f t="shared" si="110"/>
        <v>1</v>
      </c>
      <c r="X304" s="6" t="b">
        <f t="shared" si="111"/>
        <v>1</v>
      </c>
      <c r="Y304" s="6">
        <f>IF(OR(U304=6,U304=7),0,IF(NOT(X304),0,IF(T304&lt;=$T$1,HLOOKUP(U304,Ouderschapsverlof!$S$55:$W$57,3,FALSE),0)))</f>
        <v>0</v>
      </c>
      <c r="Z304" s="6">
        <f>IF(OR(U304=6,U304=7),0,IF(NOT(X304),IF(T304&lt;=$T$1,HLOOKUP(U304,Ouderschapsverlof!$S$55:$W$57,3,FALSE),0),0))</f>
        <v>0</v>
      </c>
      <c r="AB304" s="2">
        <f t="shared" si="124"/>
        <v>302</v>
      </c>
      <c r="AC304">
        <f t="shared" si="112"/>
        <v>7</v>
      </c>
      <c r="AD304" s="2">
        <f t="shared" si="113"/>
        <v>1</v>
      </c>
      <c r="AE304" s="2">
        <f t="shared" si="114"/>
        <v>1</v>
      </c>
      <c r="AF304" s="6" t="b">
        <f t="shared" si="115"/>
        <v>1</v>
      </c>
      <c r="AG304" s="6">
        <f>IF(OR(AC304=6,AC304=7),0,IF(NOT(AF304),0,IF(AB304&lt;=$AB$1,HLOOKUP(AC304,Ouderschapsverlof!$S$67:$W$69,3,FALSE),0)))</f>
        <v>0</v>
      </c>
      <c r="AH304" s="6">
        <f>IF(OR(AC304=6,AC304=7),0,IF(NOT(AF304),IF(AB304&lt;=$AB$1,HLOOKUP(AC304,Ouderschapsverlof!$S$67:$W$69,3,FALSE),0),0))</f>
        <v>0</v>
      </c>
      <c r="AK304" t="str">
        <f t="shared" si="116"/>
        <v>1900-10-0</v>
      </c>
      <c r="AL304" t="str">
        <f t="shared" si="117"/>
        <v>1900-10-0</v>
      </c>
      <c r="AM304" t="str">
        <f t="shared" si="118"/>
        <v>1900-10-0</v>
      </c>
      <c r="AN304" t="str">
        <f t="shared" si="119"/>
        <v>1900-10-0</v>
      </c>
    </row>
    <row r="305" spans="1:40" x14ac:dyDescent="0.3">
      <c r="A305" s="2">
        <f t="shared" si="120"/>
        <v>303</v>
      </c>
      <c r="B305">
        <f t="shared" si="121"/>
        <v>1</v>
      </c>
      <c r="C305" s="2">
        <f t="shared" si="100"/>
        <v>1</v>
      </c>
      <c r="D305" s="2">
        <f t="shared" si="101"/>
        <v>1</v>
      </c>
      <c r="E305" s="6" t="b">
        <f t="shared" si="102"/>
        <v>1</v>
      </c>
      <c r="F305" s="6">
        <f>IF(OR(B305=6,B305=7),0,IF(NOT(E305),0,IF(A305&lt;=$A$1,HLOOKUP(B305,Ouderschapsverlof!$S$28:$W$30,3,FALSE),0)))</f>
        <v>0</v>
      </c>
      <c r="G305" s="6">
        <f>IF(OR(B305=6,B305=7),0,IF(NOT(E305),IF(A305&lt;=$A$1,HLOOKUP(B305,Ouderschapsverlof!$S$28:$W$30,3,FALSE),0),0))</f>
        <v>0</v>
      </c>
      <c r="H305" s="7">
        <f t="shared" si="103"/>
        <v>0</v>
      </c>
      <c r="L305" s="2">
        <f t="shared" si="122"/>
        <v>303</v>
      </c>
      <c r="M305">
        <f t="shared" si="104"/>
        <v>1</v>
      </c>
      <c r="N305" s="2">
        <f t="shared" si="105"/>
        <v>1</v>
      </c>
      <c r="O305" s="2">
        <f t="shared" si="106"/>
        <v>1</v>
      </c>
      <c r="P305" s="6" t="b">
        <f t="shared" si="107"/>
        <v>1</v>
      </c>
      <c r="Q305" s="6">
        <f>IF(OR(M305=6,M305=7),0,IF(NOT(P305),0,IF(L305&lt;=$L$1,HLOOKUP(M305,Ouderschapsverlof!$S$40:$W$42,3,FALSE),0)))</f>
        <v>0</v>
      </c>
      <c r="R305" s="6">
        <f>IF(OR(M305=6,M305=7),0,IF(NOT(P305),IF(L305&lt;=$L$1,HLOOKUP(M305,Ouderschapsverlof!$S$40:$W$42,3,FALSE),0),0))</f>
        <v>0</v>
      </c>
      <c r="T305" s="2">
        <f t="shared" si="123"/>
        <v>303</v>
      </c>
      <c r="U305">
        <f t="shared" si="108"/>
        <v>1</v>
      </c>
      <c r="V305" s="2">
        <f t="shared" si="109"/>
        <v>1</v>
      </c>
      <c r="W305" s="2">
        <f t="shared" si="110"/>
        <v>1</v>
      </c>
      <c r="X305" s="6" t="b">
        <f t="shared" si="111"/>
        <v>1</v>
      </c>
      <c r="Y305" s="6">
        <f>IF(OR(U305=6,U305=7),0,IF(NOT(X305),0,IF(T305&lt;=$T$1,HLOOKUP(U305,Ouderschapsverlof!$S$55:$W$57,3,FALSE),0)))</f>
        <v>0</v>
      </c>
      <c r="Z305" s="6">
        <f>IF(OR(U305=6,U305=7),0,IF(NOT(X305),IF(T305&lt;=$T$1,HLOOKUP(U305,Ouderschapsverlof!$S$55:$W$57,3,FALSE),0),0))</f>
        <v>0</v>
      </c>
      <c r="AB305" s="2">
        <f t="shared" si="124"/>
        <v>303</v>
      </c>
      <c r="AC305">
        <f t="shared" si="112"/>
        <v>1</v>
      </c>
      <c r="AD305" s="2">
        <f t="shared" si="113"/>
        <v>1</v>
      </c>
      <c r="AE305" s="2">
        <f t="shared" si="114"/>
        <v>1</v>
      </c>
      <c r="AF305" s="6" t="b">
        <f t="shared" si="115"/>
        <v>1</v>
      </c>
      <c r="AG305" s="6">
        <f>IF(OR(AC305=6,AC305=7),0,IF(NOT(AF305),0,IF(AB305&lt;=$AB$1,HLOOKUP(AC305,Ouderschapsverlof!$S$67:$W$69,3,FALSE),0)))</f>
        <v>0</v>
      </c>
      <c r="AH305" s="6">
        <f>IF(OR(AC305=6,AC305=7),0,IF(NOT(AF305),IF(AB305&lt;=$AB$1,HLOOKUP(AC305,Ouderschapsverlof!$S$67:$W$69,3,FALSE),0),0))</f>
        <v>0</v>
      </c>
      <c r="AK305" t="str">
        <f t="shared" si="116"/>
        <v>1900-10-0</v>
      </c>
      <c r="AL305" t="str">
        <f t="shared" si="117"/>
        <v>1900-10-0</v>
      </c>
      <c r="AM305" t="str">
        <f t="shared" si="118"/>
        <v>1900-10-0</v>
      </c>
      <c r="AN305" t="str">
        <f t="shared" si="119"/>
        <v>1900-10-0</v>
      </c>
    </row>
    <row r="306" spans="1:40" x14ac:dyDescent="0.3">
      <c r="A306" s="2">
        <f t="shared" si="120"/>
        <v>304</v>
      </c>
      <c r="B306">
        <f t="shared" si="121"/>
        <v>2</v>
      </c>
      <c r="C306" s="2">
        <f t="shared" si="100"/>
        <v>1</v>
      </c>
      <c r="D306" s="2">
        <f t="shared" si="101"/>
        <v>1</v>
      </c>
      <c r="E306" s="6" t="b">
        <f t="shared" si="102"/>
        <v>1</v>
      </c>
      <c r="F306" s="6">
        <f>IF(OR(B306=6,B306=7),0,IF(NOT(E306),0,IF(A306&lt;=$A$1,HLOOKUP(B306,Ouderschapsverlof!$S$28:$W$30,3,FALSE),0)))</f>
        <v>0</v>
      </c>
      <c r="G306" s="6">
        <f>IF(OR(B306=6,B306=7),0,IF(NOT(E306),IF(A306&lt;=$A$1,HLOOKUP(B306,Ouderschapsverlof!$S$28:$W$30,3,FALSE),0),0))</f>
        <v>0</v>
      </c>
      <c r="H306" s="7">
        <f t="shared" si="103"/>
        <v>0</v>
      </c>
      <c r="L306" s="2">
        <f t="shared" si="122"/>
        <v>304</v>
      </c>
      <c r="M306">
        <f t="shared" si="104"/>
        <v>2</v>
      </c>
      <c r="N306" s="2">
        <f t="shared" si="105"/>
        <v>1</v>
      </c>
      <c r="O306" s="2">
        <f t="shared" si="106"/>
        <v>1</v>
      </c>
      <c r="P306" s="6" t="b">
        <f t="shared" si="107"/>
        <v>1</v>
      </c>
      <c r="Q306" s="6">
        <f>IF(OR(M306=6,M306=7),0,IF(NOT(P306),0,IF(L306&lt;=$L$1,HLOOKUP(M306,Ouderschapsverlof!$S$40:$W$42,3,FALSE),0)))</f>
        <v>0</v>
      </c>
      <c r="R306" s="6">
        <f>IF(OR(M306=6,M306=7),0,IF(NOT(P306),IF(L306&lt;=$L$1,HLOOKUP(M306,Ouderschapsverlof!$S$40:$W$42,3,FALSE),0),0))</f>
        <v>0</v>
      </c>
      <c r="T306" s="2">
        <f t="shared" si="123"/>
        <v>304</v>
      </c>
      <c r="U306">
        <f t="shared" si="108"/>
        <v>2</v>
      </c>
      <c r="V306" s="2">
        <f t="shared" si="109"/>
        <v>1</v>
      </c>
      <c r="W306" s="2">
        <f t="shared" si="110"/>
        <v>1</v>
      </c>
      <c r="X306" s="6" t="b">
        <f t="shared" si="111"/>
        <v>1</v>
      </c>
      <c r="Y306" s="6">
        <f>IF(OR(U306=6,U306=7),0,IF(NOT(X306),0,IF(T306&lt;=$T$1,HLOOKUP(U306,Ouderschapsverlof!$S$55:$W$57,3,FALSE),0)))</f>
        <v>0</v>
      </c>
      <c r="Z306" s="6">
        <f>IF(OR(U306=6,U306=7),0,IF(NOT(X306),IF(T306&lt;=$T$1,HLOOKUP(U306,Ouderschapsverlof!$S$55:$W$57,3,FALSE),0),0))</f>
        <v>0</v>
      </c>
      <c r="AB306" s="2">
        <f t="shared" si="124"/>
        <v>304</v>
      </c>
      <c r="AC306">
        <f t="shared" si="112"/>
        <v>2</v>
      </c>
      <c r="AD306" s="2">
        <f t="shared" si="113"/>
        <v>1</v>
      </c>
      <c r="AE306" s="2">
        <f t="shared" si="114"/>
        <v>1</v>
      </c>
      <c r="AF306" s="6" t="b">
        <f t="shared" si="115"/>
        <v>1</v>
      </c>
      <c r="AG306" s="6">
        <f>IF(OR(AC306=6,AC306=7),0,IF(NOT(AF306),0,IF(AB306&lt;=$AB$1,HLOOKUP(AC306,Ouderschapsverlof!$S$67:$W$69,3,FALSE),0)))</f>
        <v>0</v>
      </c>
      <c r="AH306" s="6">
        <f>IF(OR(AC306=6,AC306=7),0,IF(NOT(AF306),IF(AB306&lt;=$AB$1,HLOOKUP(AC306,Ouderschapsverlof!$S$67:$W$69,3,FALSE),0),0))</f>
        <v>0</v>
      </c>
      <c r="AK306" t="str">
        <f t="shared" si="116"/>
        <v>1900-10-0</v>
      </c>
      <c r="AL306" t="str">
        <f t="shared" si="117"/>
        <v>1900-10-0</v>
      </c>
      <c r="AM306" t="str">
        <f t="shared" si="118"/>
        <v>1900-10-0</v>
      </c>
      <c r="AN306" t="str">
        <f t="shared" si="119"/>
        <v>1900-10-0</v>
      </c>
    </row>
    <row r="307" spans="1:40" x14ac:dyDescent="0.3">
      <c r="A307" s="2">
        <f t="shared" si="120"/>
        <v>305</v>
      </c>
      <c r="B307">
        <f t="shared" si="121"/>
        <v>3</v>
      </c>
      <c r="C307" s="2">
        <f t="shared" si="100"/>
        <v>1</v>
      </c>
      <c r="D307" s="2">
        <f t="shared" si="101"/>
        <v>1</v>
      </c>
      <c r="E307" s="6" t="b">
        <f t="shared" si="102"/>
        <v>1</v>
      </c>
      <c r="F307" s="6">
        <f>IF(OR(B307=6,B307=7),0,IF(NOT(E307),0,IF(A307&lt;=$A$1,HLOOKUP(B307,Ouderschapsverlof!$S$28:$W$30,3,FALSE),0)))</f>
        <v>0</v>
      </c>
      <c r="G307" s="6">
        <f>IF(OR(B307=6,B307=7),0,IF(NOT(E307),IF(A307&lt;=$A$1,HLOOKUP(B307,Ouderschapsverlof!$S$28:$W$30,3,FALSE),0),0))</f>
        <v>0</v>
      </c>
      <c r="H307" s="7">
        <f t="shared" si="103"/>
        <v>0</v>
      </c>
      <c r="L307" s="2">
        <f t="shared" si="122"/>
        <v>305</v>
      </c>
      <c r="M307">
        <f t="shared" si="104"/>
        <v>3</v>
      </c>
      <c r="N307" s="2">
        <f t="shared" si="105"/>
        <v>1</v>
      </c>
      <c r="O307" s="2">
        <f t="shared" si="106"/>
        <v>1</v>
      </c>
      <c r="P307" s="6" t="b">
        <f t="shared" si="107"/>
        <v>1</v>
      </c>
      <c r="Q307" s="6">
        <f>IF(OR(M307=6,M307=7),0,IF(NOT(P307),0,IF(L307&lt;=$L$1,HLOOKUP(M307,Ouderschapsverlof!$S$40:$W$42,3,FALSE),0)))</f>
        <v>0</v>
      </c>
      <c r="R307" s="6">
        <f>IF(OR(M307=6,M307=7),0,IF(NOT(P307),IF(L307&lt;=$L$1,HLOOKUP(M307,Ouderschapsverlof!$S$40:$W$42,3,FALSE),0),0))</f>
        <v>0</v>
      </c>
      <c r="T307" s="2">
        <f t="shared" si="123"/>
        <v>305</v>
      </c>
      <c r="U307">
        <f t="shared" si="108"/>
        <v>3</v>
      </c>
      <c r="V307" s="2">
        <f t="shared" si="109"/>
        <v>1</v>
      </c>
      <c r="W307" s="2">
        <f t="shared" si="110"/>
        <v>1</v>
      </c>
      <c r="X307" s="6" t="b">
        <f t="shared" si="111"/>
        <v>1</v>
      </c>
      <c r="Y307" s="6">
        <f>IF(OR(U307=6,U307=7),0,IF(NOT(X307),0,IF(T307&lt;=$T$1,HLOOKUP(U307,Ouderschapsverlof!$S$55:$W$57,3,FALSE),0)))</f>
        <v>0</v>
      </c>
      <c r="Z307" s="6">
        <f>IF(OR(U307=6,U307=7),0,IF(NOT(X307),IF(T307&lt;=$T$1,HLOOKUP(U307,Ouderschapsverlof!$S$55:$W$57,3,FALSE),0),0))</f>
        <v>0</v>
      </c>
      <c r="AB307" s="2">
        <f t="shared" si="124"/>
        <v>305</v>
      </c>
      <c r="AC307">
        <f t="shared" si="112"/>
        <v>3</v>
      </c>
      <c r="AD307" s="2">
        <f t="shared" si="113"/>
        <v>1</v>
      </c>
      <c r="AE307" s="2">
        <f t="shared" si="114"/>
        <v>1</v>
      </c>
      <c r="AF307" s="6" t="b">
        <f t="shared" si="115"/>
        <v>1</v>
      </c>
      <c r="AG307" s="6">
        <f>IF(OR(AC307=6,AC307=7),0,IF(NOT(AF307),0,IF(AB307&lt;=$AB$1,HLOOKUP(AC307,Ouderschapsverlof!$S$67:$W$69,3,FALSE),0)))</f>
        <v>0</v>
      </c>
      <c r="AH307" s="6">
        <f>IF(OR(AC307=6,AC307=7),0,IF(NOT(AF307),IF(AB307&lt;=$AB$1,HLOOKUP(AC307,Ouderschapsverlof!$S$67:$W$69,3,FALSE),0),0))</f>
        <v>0</v>
      </c>
      <c r="AK307" t="str">
        <f t="shared" si="116"/>
        <v>1900-10-0</v>
      </c>
      <c r="AL307" t="str">
        <f t="shared" si="117"/>
        <v>1900-10-0</v>
      </c>
      <c r="AM307" t="str">
        <f t="shared" si="118"/>
        <v>1900-10-0</v>
      </c>
      <c r="AN307" t="str">
        <f t="shared" si="119"/>
        <v>1900-10-0</v>
      </c>
    </row>
    <row r="308" spans="1:40" x14ac:dyDescent="0.3">
      <c r="A308" s="2">
        <f t="shared" si="120"/>
        <v>306</v>
      </c>
      <c r="B308">
        <f t="shared" si="121"/>
        <v>4</v>
      </c>
      <c r="C308" s="2">
        <f t="shared" si="100"/>
        <v>1</v>
      </c>
      <c r="D308" s="2">
        <f t="shared" si="101"/>
        <v>1</v>
      </c>
      <c r="E308" s="6" t="b">
        <f t="shared" si="102"/>
        <v>1</v>
      </c>
      <c r="F308" s="6">
        <f>IF(OR(B308=6,B308=7),0,IF(NOT(E308),0,IF(A308&lt;=$A$1,HLOOKUP(B308,Ouderschapsverlof!$S$28:$W$30,3,FALSE),0)))</f>
        <v>0</v>
      </c>
      <c r="G308" s="6">
        <f>IF(OR(B308=6,B308=7),0,IF(NOT(E308),IF(A308&lt;=$A$1,HLOOKUP(B308,Ouderschapsverlof!$S$28:$W$30,3,FALSE),0),0))</f>
        <v>0</v>
      </c>
      <c r="H308" s="7">
        <f t="shared" si="103"/>
        <v>0</v>
      </c>
      <c r="L308" s="2">
        <f t="shared" si="122"/>
        <v>306</v>
      </c>
      <c r="M308">
        <f t="shared" si="104"/>
        <v>4</v>
      </c>
      <c r="N308" s="2">
        <f t="shared" si="105"/>
        <v>1</v>
      </c>
      <c r="O308" s="2">
        <f t="shared" si="106"/>
        <v>1</v>
      </c>
      <c r="P308" s="6" t="b">
        <f t="shared" si="107"/>
        <v>1</v>
      </c>
      <c r="Q308" s="6">
        <f>IF(OR(M308=6,M308=7),0,IF(NOT(P308),0,IF(L308&lt;=$L$1,HLOOKUP(M308,Ouderschapsverlof!$S$40:$W$42,3,FALSE),0)))</f>
        <v>0</v>
      </c>
      <c r="R308" s="6">
        <f>IF(OR(M308=6,M308=7),0,IF(NOT(P308),IF(L308&lt;=$L$1,HLOOKUP(M308,Ouderschapsverlof!$S$40:$W$42,3,FALSE),0),0))</f>
        <v>0</v>
      </c>
      <c r="T308" s="2">
        <f t="shared" si="123"/>
        <v>306</v>
      </c>
      <c r="U308">
        <f t="shared" si="108"/>
        <v>4</v>
      </c>
      <c r="V308" s="2">
        <f t="shared" si="109"/>
        <v>1</v>
      </c>
      <c r="W308" s="2">
        <f t="shared" si="110"/>
        <v>1</v>
      </c>
      <c r="X308" s="6" t="b">
        <f t="shared" si="111"/>
        <v>1</v>
      </c>
      <c r="Y308" s="6">
        <f>IF(OR(U308=6,U308=7),0,IF(NOT(X308),0,IF(T308&lt;=$T$1,HLOOKUP(U308,Ouderschapsverlof!$S$55:$W$57,3,FALSE),0)))</f>
        <v>0</v>
      </c>
      <c r="Z308" s="6">
        <f>IF(OR(U308=6,U308=7),0,IF(NOT(X308),IF(T308&lt;=$T$1,HLOOKUP(U308,Ouderschapsverlof!$S$55:$W$57,3,FALSE),0),0))</f>
        <v>0</v>
      </c>
      <c r="AB308" s="2">
        <f t="shared" si="124"/>
        <v>306</v>
      </c>
      <c r="AC308">
        <f t="shared" si="112"/>
        <v>4</v>
      </c>
      <c r="AD308" s="2">
        <f t="shared" si="113"/>
        <v>1</v>
      </c>
      <c r="AE308" s="2">
        <f t="shared" si="114"/>
        <v>1</v>
      </c>
      <c r="AF308" s="6" t="b">
        <f t="shared" si="115"/>
        <v>1</v>
      </c>
      <c r="AG308" s="6">
        <f>IF(OR(AC308=6,AC308=7),0,IF(NOT(AF308),0,IF(AB308&lt;=$AB$1,HLOOKUP(AC308,Ouderschapsverlof!$S$67:$W$69,3,FALSE),0)))</f>
        <v>0</v>
      </c>
      <c r="AH308" s="6">
        <f>IF(OR(AC308=6,AC308=7),0,IF(NOT(AF308),IF(AB308&lt;=$AB$1,HLOOKUP(AC308,Ouderschapsverlof!$S$67:$W$69,3,FALSE),0),0))</f>
        <v>0</v>
      </c>
      <c r="AK308" t="str">
        <f t="shared" si="116"/>
        <v>1900-11-0</v>
      </c>
      <c r="AL308" t="str">
        <f t="shared" si="117"/>
        <v>1900-11-0</v>
      </c>
      <c r="AM308" t="str">
        <f t="shared" si="118"/>
        <v>1900-11-0</v>
      </c>
      <c r="AN308" t="str">
        <f t="shared" si="119"/>
        <v>1900-11-0</v>
      </c>
    </row>
    <row r="309" spans="1:40" x14ac:dyDescent="0.3">
      <c r="A309" s="2">
        <f t="shared" si="120"/>
        <v>307</v>
      </c>
      <c r="B309">
        <f t="shared" si="121"/>
        <v>5</v>
      </c>
      <c r="C309" s="2">
        <f t="shared" si="100"/>
        <v>1</v>
      </c>
      <c r="D309" s="2">
        <f t="shared" si="101"/>
        <v>1</v>
      </c>
      <c r="E309" s="6" t="b">
        <f t="shared" si="102"/>
        <v>1</v>
      </c>
      <c r="F309" s="6">
        <f>IF(OR(B309=6,B309=7),0,IF(NOT(E309),0,IF(A309&lt;=$A$1,HLOOKUP(B309,Ouderschapsverlof!$S$28:$W$30,3,FALSE),0)))</f>
        <v>0</v>
      </c>
      <c r="G309" s="6">
        <f>IF(OR(B309=6,B309=7),0,IF(NOT(E309),IF(A309&lt;=$A$1,HLOOKUP(B309,Ouderschapsverlof!$S$28:$W$30,3,FALSE),0),0))</f>
        <v>0</v>
      </c>
      <c r="H309" s="7">
        <f t="shared" si="103"/>
        <v>0</v>
      </c>
      <c r="L309" s="2">
        <f t="shared" si="122"/>
        <v>307</v>
      </c>
      <c r="M309">
        <f t="shared" si="104"/>
        <v>5</v>
      </c>
      <c r="N309" s="2">
        <f t="shared" si="105"/>
        <v>1</v>
      </c>
      <c r="O309" s="2">
        <f t="shared" si="106"/>
        <v>1</v>
      </c>
      <c r="P309" s="6" t="b">
        <f t="shared" si="107"/>
        <v>1</v>
      </c>
      <c r="Q309" s="6">
        <f>IF(OR(M309=6,M309=7),0,IF(NOT(P309),0,IF(L309&lt;=$L$1,HLOOKUP(M309,Ouderschapsverlof!$S$40:$W$42,3,FALSE),0)))</f>
        <v>0</v>
      </c>
      <c r="R309" s="6">
        <f>IF(OR(M309=6,M309=7),0,IF(NOT(P309),IF(L309&lt;=$L$1,HLOOKUP(M309,Ouderschapsverlof!$S$40:$W$42,3,FALSE),0),0))</f>
        <v>0</v>
      </c>
      <c r="T309" s="2">
        <f t="shared" si="123"/>
        <v>307</v>
      </c>
      <c r="U309">
        <f t="shared" si="108"/>
        <v>5</v>
      </c>
      <c r="V309" s="2">
        <f t="shared" si="109"/>
        <v>1</v>
      </c>
      <c r="W309" s="2">
        <f t="shared" si="110"/>
        <v>1</v>
      </c>
      <c r="X309" s="6" t="b">
        <f t="shared" si="111"/>
        <v>1</v>
      </c>
      <c r="Y309" s="6">
        <f>IF(OR(U309=6,U309=7),0,IF(NOT(X309),0,IF(T309&lt;=$T$1,HLOOKUP(U309,Ouderschapsverlof!$S$55:$W$57,3,FALSE),0)))</f>
        <v>0</v>
      </c>
      <c r="Z309" s="6">
        <f>IF(OR(U309=6,U309=7),0,IF(NOT(X309),IF(T309&lt;=$T$1,HLOOKUP(U309,Ouderschapsverlof!$S$55:$W$57,3,FALSE),0),0))</f>
        <v>0</v>
      </c>
      <c r="AB309" s="2">
        <f t="shared" si="124"/>
        <v>307</v>
      </c>
      <c r="AC309">
        <f t="shared" si="112"/>
        <v>5</v>
      </c>
      <c r="AD309" s="2">
        <f t="shared" si="113"/>
        <v>1</v>
      </c>
      <c r="AE309" s="2">
        <f t="shared" si="114"/>
        <v>1</v>
      </c>
      <c r="AF309" s="6" t="b">
        <f t="shared" si="115"/>
        <v>1</v>
      </c>
      <c r="AG309" s="6">
        <f>IF(OR(AC309=6,AC309=7),0,IF(NOT(AF309),0,IF(AB309&lt;=$AB$1,HLOOKUP(AC309,Ouderschapsverlof!$S$67:$W$69,3,FALSE),0)))</f>
        <v>0</v>
      </c>
      <c r="AH309" s="6">
        <f>IF(OR(AC309=6,AC309=7),0,IF(NOT(AF309),IF(AB309&lt;=$AB$1,HLOOKUP(AC309,Ouderschapsverlof!$S$67:$W$69,3,FALSE),0),0))</f>
        <v>0</v>
      </c>
      <c r="AK309" t="str">
        <f t="shared" si="116"/>
        <v>1900-11-0</v>
      </c>
      <c r="AL309" t="str">
        <f t="shared" si="117"/>
        <v>1900-11-0</v>
      </c>
      <c r="AM309" t="str">
        <f t="shared" si="118"/>
        <v>1900-11-0</v>
      </c>
      <c r="AN309" t="str">
        <f t="shared" si="119"/>
        <v>1900-11-0</v>
      </c>
    </row>
    <row r="310" spans="1:40" x14ac:dyDescent="0.3">
      <c r="A310" s="2">
        <f t="shared" si="120"/>
        <v>308</v>
      </c>
      <c r="B310">
        <f t="shared" si="121"/>
        <v>6</v>
      </c>
      <c r="C310" s="2">
        <f t="shared" si="100"/>
        <v>1</v>
      </c>
      <c r="D310" s="2">
        <f t="shared" si="101"/>
        <v>1</v>
      </c>
      <c r="E310" s="6" t="b">
        <f t="shared" si="102"/>
        <v>1</v>
      </c>
      <c r="F310" s="6">
        <f>IF(OR(B310=6,B310=7),0,IF(NOT(E310),0,IF(A310&lt;=$A$1,HLOOKUP(B310,Ouderschapsverlof!$S$28:$W$30,3,FALSE),0)))</f>
        <v>0</v>
      </c>
      <c r="G310" s="6">
        <f>IF(OR(B310=6,B310=7),0,IF(NOT(E310),IF(A310&lt;=$A$1,HLOOKUP(B310,Ouderschapsverlof!$S$28:$W$30,3,FALSE),0),0))</f>
        <v>0</v>
      </c>
      <c r="H310" s="7">
        <f t="shared" si="103"/>
        <v>0</v>
      </c>
      <c r="L310" s="2">
        <f t="shared" si="122"/>
        <v>308</v>
      </c>
      <c r="M310">
        <f t="shared" si="104"/>
        <v>6</v>
      </c>
      <c r="N310" s="2">
        <f t="shared" si="105"/>
        <v>1</v>
      </c>
      <c r="O310" s="2">
        <f t="shared" si="106"/>
        <v>1</v>
      </c>
      <c r="P310" s="6" t="b">
        <f t="shared" si="107"/>
        <v>1</v>
      </c>
      <c r="Q310" s="6">
        <f>IF(OR(M310=6,M310=7),0,IF(NOT(P310),0,IF(L310&lt;=$L$1,HLOOKUP(M310,Ouderschapsverlof!$S$40:$W$42,3,FALSE),0)))</f>
        <v>0</v>
      </c>
      <c r="R310" s="6">
        <f>IF(OR(M310=6,M310=7),0,IF(NOT(P310),IF(L310&lt;=$L$1,HLOOKUP(M310,Ouderschapsverlof!$S$40:$W$42,3,FALSE),0),0))</f>
        <v>0</v>
      </c>
      <c r="T310" s="2">
        <f t="shared" si="123"/>
        <v>308</v>
      </c>
      <c r="U310">
        <f t="shared" si="108"/>
        <v>6</v>
      </c>
      <c r="V310" s="2">
        <f t="shared" si="109"/>
        <v>1</v>
      </c>
      <c r="W310" s="2">
        <f t="shared" si="110"/>
        <v>1</v>
      </c>
      <c r="X310" s="6" t="b">
        <f t="shared" si="111"/>
        <v>1</v>
      </c>
      <c r="Y310" s="6">
        <f>IF(OR(U310=6,U310=7),0,IF(NOT(X310),0,IF(T310&lt;=$T$1,HLOOKUP(U310,Ouderschapsverlof!$S$55:$W$57,3,FALSE),0)))</f>
        <v>0</v>
      </c>
      <c r="Z310" s="6">
        <f>IF(OR(U310=6,U310=7),0,IF(NOT(X310),IF(T310&lt;=$T$1,HLOOKUP(U310,Ouderschapsverlof!$S$55:$W$57,3,FALSE),0),0))</f>
        <v>0</v>
      </c>
      <c r="AB310" s="2">
        <f t="shared" si="124"/>
        <v>308</v>
      </c>
      <c r="AC310">
        <f t="shared" si="112"/>
        <v>6</v>
      </c>
      <c r="AD310" s="2">
        <f t="shared" si="113"/>
        <v>1</v>
      </c>
      <c r="AE310" s="2">
        <f t="shared" si="114"/>
        <v>1</v>
      </c>
      <c r="AF310" s="6" t="b">
        <f t="shared" si="115"/>
        <v>1</v>
      </c>
      <c r="AG310" s="6">
        <f>IF(OR(AC310=6,AC310=7),0,IF(NOT(AF310),0,IF(AB310&lt;=$AB$1,HLOOKUP(AC310,Ouderschapsverlof!$S$67:$W$69,3,FALSE),0)))</f>
        <v>0</v>
      </c>
      <c r="AH310" s="6">
        <f>IF(OR(AC310=6,AC310=7),0,IF(NOT(AF310),IF(AB310&lt;=$AB$1,HLOOKUP(AC310,Ouderschapsverlof!$S$67:$W$69,3,FALSE),0),0))</f>
        <v>0</v>
      </c>
      <c r="AK310" t="str">
        <f t="shared" si="116"/>
        <v>1900-11-0</v>
      </c>
      <c r="AL310" t="str">
        <f t="shared" si="117"/>
        <v>1900-11-0</v>
      </c>
      <c r="AM310" t="str">
        <f t="shared" si="118"/>
        <v>1900-11-0</v>
      </c>
      <c r="AN310" t="str">
        <f t="shared" si="119"/>
        <v>1900-11-0</v>
      </c>
    </row>
    <row r="311" spans="1:40" x14ac:dyDescent="0.3">
      <c r="A311" s="2">
        <f t="shared" si="120"/>
        <v>309</v>
      </c>
      <c r="B311">
        <f t="shared" si="121"/>
        <v>7</v>
      </c>
      <c r="C311" s="2">
        <f t="shared" si="100"/>
        <v>1</v>
      </c>
      <c r="D311" s="2">
        <f t="shared" si="101"/>
        <v>1</v>
      </c>
      <c r="E311" s="6" t="b">
        <f t="shared" si="102"/>
        <v>1</v>
      </c>
      <c r="F311" s="6">
        <f>IF(OR(B311=6,B311=7),0,IF(NOT(E311),0,IF(A311&lt;=$A$1,HLOOKUP(B311,Ouderschapsverlof!$S$28:$W$30,3,FALSE),0)))</f>
        <v>0</v>
      </c>
      <c r="G311" s="6">
        <f>IF(OR(B311=6,B311=7),0,IF(NOT(E311),IF(A311&lt;=$A$1,HLOOKUP(B311,Ouderschapsverlof!$S$28:$W$30,3,FALSE),0),0))</f>
        <v>0</v>
      </c>
      <c r="H311" s="7">
        <f t="shared" si="103"/>
        <v>0</v>
      </c>
      <c r="L311" s="2">
        <f t="shared" si="122"/>
        <v>309</v>
      </c>
      <c r="M311">
        <f t="shared" si="104"/>
        <v>7</v>
      </c>
      <c r="N311" s="2">
        <f t="shared" si="105"/>
        <v>1</v>
      </c>
      <c r="O311" s="2">
        <f t="shared" si="106"/>
        <v>1</v>
      </c>
      <c r="P311" s="6" t="b">
        <f t="shared" si="107"/>
        <v>1</v>
      </c>
      <c r="Q311" s="6">
        <f>IF(OR(M311=6,M311=7),0,IF(NOT(P311),0,IF(L311&lt;=$L$1,HLOOKUP(M311,Ouderschapsverlof!$S$40:$W$42,3,FALSE),0)))</f>
        <v>0</v>
      </c>
      <c r="R311" s="6">
        <f>IF(OR(M311=6,M311=7),0,IF(NOT(P311),IF(L311&lt;=$L$1,HLOOKUP(M311,Ouderschapsverlof!$S$40:$W$42,3,FALSE),0),0))</f>
        <v>0</v>
      </c>
      <c r="T311" s="2">
        <f t="shared" si="123"/>
        <v>309</v>
      </c>
      <c r="U311">
        <f t="shared" si="108"/>
        <v>7</v>
      </c>
      <c r="V311" s="2">
        <f t="shared" si="109"/>
        <v>1</v>
      </c>
      <c r="W311" s="2">
        <f t="shared" si="110"/>
        <v>1</v>
      </c>
      <c r="X311" s="6" t="b">
        <f t="shared" si="111"/>
        <v>1</v>
      </c>
      <c r="Y311" s="6">
        <f>IF(OR(U311=6,U311=7),0,IF(NOT(X311),0,IF(T311&lt;=$T$1,HLOOKUP(U311,Ouderschapsverlof!$S$55:$W$57,3,FALSE),0)))</f>
        <v>0</v>
      </c>
      <c r="Z311" s="6">
        <f>IF(OR(U311=6,U311=7),0,IF(NOT(X311),IF(T311&lt;=$T$1,HLOOKUP(U311,Ouderschapsverlof!$S$55:$W$57,3,FALSE),0),0))</f>
        <v>0</v>
      </c>
      <c r="AB311" s="2">
        <f t="shared" si="124"/>
        <v>309</v>
      </c>
      <c r="AC311">
        <f t="shared" si="112"/>
        <v>7</v>
      </c>
      <c r="AD311" s="2">
        <f t="shared" si="113"/>
        <v>1</v>
      </c>
      <c r="AE311" s="2">
        <f t="shared" si="114"/>
        <v>1</v>
      </c>
      <c r="AF311" s="6" t="b">
        <f t="shared" si="115"/>
        <v>1</v>
      </c>
      <c r="AG311" s="6">
        <f>IF(OR(AC311=6,AC311=7),0,IF(NOT(AF311),0,IF(AB311&lt;=$AB$1,HLOOKUP(AC311,Ouderschapsverlof!$S$67:$W$69,3,FALSE),0)))</f>
        <v>0</v>
      </c>
      <c r="AH311" s="6">
        <f>IF(OR(AC311=6,AC311=7),0,IF(NOT(AF311),IF(AB311&lt;=$AB$1,HLOOKUP(AC311,Ouderschapsverlof!$S$67:$W$69,3,FALSE),0),0))</f>
        <v>0</v>
      </c>
      <c r="AK311" t="str">
        <f t="shared" si="116"/>
        <v>1900-11-0</v>
      </c>
      <c r="AL311" t="str">
        <f t="shared" si="117"/>
        <v>1900-11-0</v>
      </c>
      <c r="AM311" t="str">
        <f t="shared" si="118"/>
        <v>1900-11-0</v>
      </c>
      <c r="AN311" t="str">
        <f t="shared" si="119"/>
        <v>1900-11-0</v>
      </c>
    </row>
    <row r="312" spans="1:40" x14ac:dyDescent="0.3">
      <c r="A312" s="2">
        <f t="shared" si="120"/>
        <v>310</v>
      </c>
      <c r="B312">
        <f t="shared" si="121"/>
        <v>1</v>
      </c>
      <c r="C312" s="2">
        <f t="shared" si="100"/>
        <v>1</v>
      </c>
      <c r="D312" s="2">
        <f t="shared" si="101"/>
        <v>1</v>
      </c>
      <c r="E312" s="6" t="b">
        <f t="shared" si="102"/>
        <v>1</v>
      </c>
      <c r="F312" s="6">
        <f>IF(OR(B312=6,B312=7),0,IF(NOT(E312),0,IF(A312&lt;=$A$1,HLOOKUP(B312,Ouderschapsverlof!$S$28:$W$30,3,FALSE),0)))</f>
        <v>0</v>
      </c>
      <c r="G312" s="6">
        <f>IF(OR(B312=6,B312=7),0,IF(NOT(E312),IF(A312&lt;=$A$1,HLOOKUP(B312,Ouderschapsverlof!$S$28:$W$30,3,FALSE),0),0))</f>
        <v>0</v>
      </c>
      <c r="H312" s="7">
        <f t="shared" si="103"/>
        <v>0</v>
      </c>
      <c r="L312" s="2">
        <f t="shared" si="122"/>
        <v>310</v>
      </c>
      <c r="M312">
        <f t="shared" si="104"/>
        <v>1</v>
      </c>
      <c r="N312" s="2">
        <f t="shared" si="105"/>
        <v>1</v>
      </c>
      <c r="O312" s="2">
        <f t="shared" si="106"/>
        <v>1</v>
      </c>
      <c r="P312" s="6" t="b">
        <f t="shared" si="107"/>
        <v>1</v>
      </c>
      <c r="Q312" s="6">
        <f>IF(OR(M312=6,M312=7),0,IF(NOT(P312),0,IF(L312&lt;=$L$1,HLOOKUP(M312,Ouderschapsverlof!$S$40:$W$42,3,FALSE),0)))</f>
        <v>0</v>
      </c>
      <c r="R312" s="6">
        <f>IF(OR(M312=6,M312=7),0,IF(NOT(P312),IF(L312&lt;=$L$1,HLOOKUP(M312,Ouderschapsverlof!$S$40:$W$42,3,FALSE),0),0))</f>
        <v>0</v>
      </c>
      <c r="T312" s="2">
        <f t="shared" si="123"/>
        <v>310</v>
      </c>
      <c r="U312">
        <f t="shared" si="108"/>
        <v>1</v>
      </c>
      <c r="V312" s="2">
        <f t="shared" si="109"/>
        <v>1</v>
      </c>
      <c r="W312" s="2">
        <f t="shared" si="110"/>
        <v>1</v>
      </c>
      <c r="X312" s="6" t="b">
        <f t="shared" si="111"/>
        <v>1</v>
      </c>
      <c r="Y312" s="6">
        <f>IF(OR(U312=6,U312=7),0,IF(NOT(X312),0,IF(T312&lt;=$T$1,HLOOKUP(U312,Ouderschapsverlof!$S$55:$W$57,3,FALSE),0)))</f>
        <v>0</v>
      </c>
      <c r="Z312" s="6">
        <f>IF(OR(U312=6,U312=7),0,IF(NOT(X312),IF(T312&lt;=$T$1,HLOOKUP(U312,Ouderschapsverlof!$S$55:$W$57,3,FALSE),0),0))</f>
        <v>0</v>
      </c>
      <c r="AB312" s="2">
        <f t="shared" si="124"/>
        <v>310</v>
      </c>
      <c r="AC312">
        <f t="shared" si="112"/>
        <v>1</v>
      </c>
      <c r="AD312" s="2">
        <f t="shared" si="113"/>
        <v>1</v>
      </c>
      <c r="AE312" s="2">
        <f t="shared" si="114"/>
        <v>1</v>
      </c>
      <c r="AF312" s="6" t="b">
        <f t="shared" si="115"/>
        <v>1</v>
      </c>
      <c r="AG312" s="6">
        <f>IF(OR(AC312=6,AC312=7),0,IF(NOT(AF312),0,IF(AB312&lt;=$AB$1,HLOOKUP(AC312,Ouderschapsverlof!$S$67:$W$69,3,FALSE),0)))</f>
        <v>0</v>
      </c>
      <c r="AH312" s="6">
        <f>IF(OR(AC312=6,AC312=7),0,IF(NOT(AF312),IF(AB312&lt;=$AB$1,HLOOKUP(AC312,Ouderschapsverlof!$S$67:$W$69,3,FALSE),0),0))</f>
        <v>0</v>
      </c>
      <c r="AK312" t="str">
        <f t="shared" si="116"/>
        <v>1900-11-0</v>
      </c>
      <c r="AL312" t="str">
        <f t="shared" si="117"/>
        <v>1900-11-0</v>
      </c>
      <c r="AM312" t="str">
        <f t="shared" si="118"/>
        <v>1900-11-0</v>
      </c>
      <c r="AN312" t="str">
        <f t="shared" si="119"/>
        <v>1900-11-0</v>
      </c>
    </row>
    <row r="313" spans="1:40" x14ac:dyDescent="0.3">
      <c r="A313" s="2">
        <f t="shared" si="120"/>
        <v>311</v>
      </c>
      <c r="B313">
        <f t="shared" si="121"/>
        <v>2</v>
      </c>
      <c r="C313" s="2">
        <f t="shared" si="100"/>
        <v>1</v>
      </c>
      <c r="D313" s="2">
        <f t="shared" si="101"/>
        <v>1</v>
      </c>
      <c r="E313" s="6" t="b">
        <f t="shared" si="102"/>
        <v>1</v>
      </c>
      <c r="F313" s="6">
        <f>IF(OR(B313=6,B313=7),0,IF(NOT(E313),0,IF(A313&lt;=$A$1,HLOOKUP(B313,Ouderschapsverlof!$S$28:$W$30,3,FALSE),0)))</f>
        <v>0</v>
      </c>
      <c r="G313" s="6">
        <f>IF(OR(B313=6,B313=7),0,IF(NOT(E313),IF(A313&lt;=$A$1,HLOOKUP(B313,Ouderschapsverlof!$S$28:$W$30,3,FALSE),0),0))</f>
        <v>0</v>
      </c>
      <c r="H313" s="7">
        <f t="shared" si="103"/>
        <v>0</v>
      </c>
      <c r="L313" s="2">
        <f t="shared" si="122"/>
        <v>311</v>
      </c>
      <c r="M313">
        <f t="shared" si="104"/>
        <v>2</v>
      </c>
      <c r="N313" s="2">
        <f t="shared" si="105"/>
        <v>1</v>
      </c>
      <c r="O313" s="2">
        <f t="shared" si="106"/>
        <v>1</v>
      </c>
      <c r="P313" s="6" t="b">
        <f t="shared" si="107"/>
        <v>1</v>
      </c>
      <c r="Q313" s="6">
        <f>IF(OR(M313=6,M313=7),0,IF(NOT(P313),0,IF(L313&lt;=$L$1,HLOOKUP(M313,Ouderschapsverlof!$S$40:$W$42,3,FALSE),0)))</f>
        <v>0</v>
      </c>
      <c r="R313" s="6">
        <f>IF(OR(M313=6,M313=7),0,IF(NOT(P313),IF(L313&lt;=$L$1,HLOOKUP(M313,Ouderschapsverlof!$S$40:$W$42,3,FALSE),0),0))</f>
        <v>0</v>
      </c>
      <c r="T313" s="2">
        <f t="shared" si="123"/>
        <v>311</v>
      </c>
      <c r="U313">
        <f t="shared" si="108"/>
        <v>2</v>
      </c>
      <c r="V313" s="2">
        <f t="shared" si="109"/>
        <v>1</v>
      </c>
      <c r="W313" s="2">
        <f t="shared" si="110"/>
        <v>1</v>
      </c>
      <c r="X313" s="6" t="b">
        <f t="shared" si="111"/>
        <v>1</v>
      </c>
      <c r="Y313" s="6">
        <f>IF(OR(U313=6,U313=7),0,IF(NOT(X313),0,IF(T313&lt;=$T$1,HLOOKUP(U313,Ouderschapsverlof!$S$55:$W$57,3,FALSE),0)))</f>
        <v>0</v>
      </c>
      <c r="Z313" s="6">
        <f>IF(OR(U313=6,U313=7),0,IF(NOT(X313),IF(T313&lt;=$T$1,HLOOKUP(U313,Ouderschapsverlof!$S$55:$W$57,3,FALSE),0),0))</f>
        <v>0</v>
      </c>
      <c r="AB313" s="2">
        <f t="shared" si="124"/>
        <v>311</v>
      </c>
      <c r="AC313">
        <f t="shared" si="112"/>
        <v>2</v>
      </c>
      <c r="AD313" s="2">
        <f t="shared" si="113"/>
        <v>1</v>
      </c>
      <c r="AE313" s="2">
        <f t="shared" si="114"/>
        <v>1</v>
      </c>
      <c r="AF313" s="6" t="b">
        <f t="shared" si="115"/>
        <v>1</v>
      </c>
      <c r="AG313" s="6">
        <f>IF(OR(AC313=6,AC313=7),0,IF(NOT(AF313),0,IF(AB313&lt;=$AB$1,HLOOKUP(AC313,Ouderschapsverlof!$S$67:$W$69,3,FALSE),0)))</f>
        <v>0</v>
      </c>
      <c r="AH313" s="6">
        <f>IF(OR(AC313=6,AC313=7),0,IF(NOT(AF313),IF(AB313&lt;=$AB$1,HLOOKUP(AC313,Ouderschapsverlof!$S$67:$W$69,3,FALSE),0),0))</f>
        <v>0</v>
      </c>
      <c r="AK313" t="str">
        <f t="shared" si="116"/>
        <v>1900-11-0</v>
      </c>
      <c r="AL313" t="str">
        <f t="shared" si="117"/>
        <v>1900-11-0</v>
      </c>
      <c r="AM313" t="str">
        <f t="shared" si="118"/>
        <v>1900-11-0</v>
      </c>
      <c r="AN313" t="str">
        <f t="shared" si="119"/>
        <v>1900-11-0</v>
      </c>
    </row>
    <row r="314" spans="1:40" x14ac:dyDescent="0.3">
      <c r="A314" s="2">
        <f t="shared" si="120"/>
        <v>312</v>
      </c>
      <c r="B314">
        <f t="shared" si="121"/>
        <v>3</v>
      </c>
      <c r="C314" s="2">
        <f t="shared" si="100"/>
        <v>1</v>
      </c>
      <c r="D314" s="2">
        <f t="shared" si="101"/>
        <v>1</v>
      </c>
      <c r="E314" s="6" t="b">
        <f t="shared" si="102"/>
        <v>1</v>
      </c>
      <c r="F314" s="6">
        <f>IF(OR(B314=6,B314=7),0,IF(NOT(E314),0,IF(A314&lt;=$A$1,HLOOKUP(B314,Ouderschapsverlof!$S$28:$W$30,3,FALSE),0)))</f>
        <v>0</v>
      </c>
      <c r="G314" s="6">
        <f>IF(OR(B314=6,B314=7),0,IF(NOT(E314),IF(A314&lt;=$A$1,HLOOKUP(B314,Ouderschapsverlof!$S$28:$W$30,3,FALSE),0),0))</f>
        <v>0</v>
      </c>
      <c r="H314" s="7">
        <f t="shared" si="103"/>
        <v>0</v>
      </c>
      <c r="L314" s="2">
        <f t="shared" si="122"/>
        <v>312</v>
      </c>
      <c r="M314">
        <f t="shared" si="104"/>
        <v>3</v>
      </c>
      <c r="N314" s="2">
        <f t="shared" si="105"/>
        <v>1</v>
      </c>
      <c r="O314" s="2">
        <f t="shared" si="106"/>
        <v>1</v>
      </c>
      <c r="P314" s="6" t="b">
        <f t="shared" si="107"/>
        <v>1</v>
      </c>
      <c r="Q314" s="6">
        <f>IF(OR(M314=6,M314=7),0,IF(NOT(P314),0,IF(L314&lt;=$L$1,HLOOKUP(M314,Ouderschapsverlof!$S$40:$W$42,3,FALSE),0)))</f>
        <v>0</v>
      </c>
      <c r="R314" s="6">
        <f>IF(OR(M314=6,M314=7),0,IF(NOT(P314),IF(L314&lt;=$L$1,HLOOKUP(M314,Ouderschapsverlof!$S$40:$W$42,3,FALSE),0),0))</f>
        <v>0</v>
      </c>
      <c r="T314" s="2">
        <f t="shared" si="123"/>
        <v>312</v>
      </c>
      <c r="U314">
        <f t="shared" si="108"/>
        <v>3</v>
      </c>
      <c r="V314" s="2">
        <f t="shared" si="109"/>
        <v>1</v>
      </c>
      <c r="W314" s="2">
        <f t="shared" si="110"/>
        <v>1</v>
      </c>
      <c r="X314" s="6" t="b">
        <f t="shared" si="111"/>
        <v>1</v>
      </c>
      <c r="Y314" s="6">
        <f>IF(OR(U314=6,U314=7),0,IF(NOT(X314),0,IF(T314&lt;=$T$1,HLOOKUP(U314,Ouderschapsverlof!$S$55:$W$57,3,FALSE),0)))</f>
        <v>0</v>
      </c>
      <c r="Z314" s="6">
        <f>IF(OR(U314=6,U314=7),0,IF(NOT(X314),IF(T314&lt;=$T$1,HLOOKUP(U314,Ouderschapsverlof!$S$55:$W$57,3,FALSE),0),0))</f>
        <v>0</v>
      </c>
      <c r="AB314" s="2">
        <f t="shared" si="124"/>
        <v>312</v>
      </c>
      <c r="AC314">
        <f t="shared" si="112"/>
        <v>3</v>
      </c>
      <c r="AD314" s="2">
        <f t="shared" si="113"/>
        <v>1</v>
      </c>
      <c r="AE314" s="2">
        <f t="shared" si="114"/>
        <v>1</v>
      </c>
      <c r="AF314" s="6" t="b">
        <f t="shared" si="115"/>
        <v>1</v>
      </c>
      <c r="AG314" s="6">
        <f>IF(OR(AC314=6,AC314=7),0,IF(NOT(AF314),0,IF(AB314&lt;=$AB$1,HLOOKUP(AC314,Ouderschapsverlof!$S$67:$W$69,3,FALSE),0)))</f>
        <v>0</v>
      </c>
      <c r="AH314" s="6">
        <f>IF(OR(AC314=6,AC314=7),0,IF(NOT(AF314),IF(AB314&lt;=$AB$1,HLOOKUP(AC314,Ouderschapsverlof!$S$67:$W$69,3,FALSE),0),0))</f>
        <v>0</v>
      </c>
      <c r="AK314" t="str">
        <f t="shared" si="116"/>
        <v>1900-11-0</v>
      </c>
      <c r="AL314" t="str">
        <f t="shared" si="117"/>
        <v>1900-11-0</v>
      </c>
      <c r="AM314" t="str">
        <f t="shared" si="118"/>
        <v>1900-11-0</v>
      </c>
      <c r="AN314" t="str">
        <f t="shared" si="119"/>
        <v>1900-11-0</v>
      </c>
    </row>
    <row r="315" spans="1:40" x14ac:dyDescent="0.3">
      <c r="A315" s="2">
        <f t="shared" si="120"/>
        <v>313</v>
      </c>
      <c r="B315">
        <f t="shared" si="121"/>
        <v>4</v>
      </c>
      <c r="C315" s="2">
        <f t="shared" si="100"/>
        <v>1</v>
      </c>
      <c r="D315" s="2">
        <f t="shared" si="101"/>
        <v>1</v>
      </c>
      <c r="E315" s="6" t="b">
        <f t="shared" si="102"/>
        <v>1</v>
      </c>
      <c r="F315" s="6">
        <f>IF(OR(B315=6,B315=7),0,IF(NOT(E315),0,IF(A315&lt;=$A$1,HLOOKUP(B315,Ouderschapsverlof!$S$28:$W$30,3,FALSE),0)))</f>
        <v>0</v>
      </c>
      <c r="G315" s="6">
        <f>IF(OR(B315=6,B315=7),0,IF(NOT(E315),IF(A315&lt;=$A$1,HLOOKUP(B315,Ouderschapsverlof!$S$28:$W$30,3,FALSE),0),0))</f>
        <v>0</v>
      </c>
      <c r="H315" s="7">
        <f t="shared" si="103"/>
        <v>0</v>
      </c>
      <c r="L315" s="2">
        <f t="shared" si="122"/>
        <v>313</v>
      </c>
      <c r="M315">
        <f t="shared" si="104"/>
        <v>4</v>
      </c>
      <c r="N315" s="2">
        <f t="shared" si="105"/>
        <v>1</v>
      </c>
      <c r="O315" s="2">
        <f t="shared" si="106"/>
        <v>1</v>
      </c>
      <c r="P315" s="6" t="b">
        <f t="shared" si="107"/>
        <v>1</v>
      </c>
      <c r="Q315" s="6">
        <f>IF(OR(M315=6,M315=7),0,IF(NOT(P315),0,IF(L315&lt;=$L$1,HLOOKUP(M315,Ouderschapsverlof!$S$40:$W$42,3,FALSE),0)))</f>
        <v>0</v>
      </c>
      <c r="R315" s="6">
        <f>IF(OR(M315=6,M315=7),0,IF(NOT(P315),IF(L315&lt;=$L$1,HLOOKUP(M315,Ouderschapsverlof!$S$40:$W$42,3,FALSE),0),0))</f>
        <v>0</v>
      </c>
      <c r="T315" s="2">
        <f t="shared" si="123"/>
        <v>313</v>
      </c>
      <c r="U315">
        <f t="shared" si="108"/>
        <v>4</v>
      </c>
      <c r="V315" s="2">
        <f t="shared" si="109"/>
        <v>1</v>
      </c>
      <c r="W315" s="2">
        <f t="shared" si="110"/>
        <v>1</v>
      </c>
      <c r="X315" s="6" t="b">
        <f t="shared" si="111"/>
        <v>1</v>
      </c>
      <c r="Y315" s="6">
        <f>IF(OR(U315=6,U315=7),0,IF(NOT(X315),0,IF(T315&lt;=$T$1,HLOOKUP(U315,Ouderschapsverlof!$S$55:$W$57,3,FALSE),0)))</f>
        <v>0</v>
      </c>
      <c r="Z315" s="6">
        <f>IF(OR(U315=6,U315=7),0,IF(NOT(X315),IF(T315&lt;=$T$1,HLOOKUP(U315,Ouderschapsverlof!$S$55:$W$57,3,FALSE),0),0))</f>
        <v>0</v>
      </c>
      <c r="AB315" s="2">
        <f t="shared" si="124"/>
        <v>313</v>
      </c>
      <c r="AC315">
        <f t="shared" si="112"/>
        <v>4</v>
      </c>
      <c r="AD315" s="2">
        <f t="shared" si="113"/>
        <v>1</v>
      </c>
      <c r="AE315" s="2">
        <f t="shared" si="114"/>
        <v>1</v>
      </c>
      <c r="AF315" s="6" t="b">
        <f t="shared" si="115"/>
        <v>1</v>
      </c>
      <c r="AG315" s="6">
        <f>IF(OR(AC315=6,AC315=7),0,IF(NOT(AF315),0,IF(AB315&lt;=$AB$1,HLOOKUP(AC315,Ouderschapsverlof!$S$67:$W$69,3,FALSE),0)))</f>
        <v>0</v>
      </c>
      <c r="AH315" s="6">
        <f>IF(OR(AC315=6,AC315=7),0,IF(NOT(AF315),IF(AB315&lt;=$AB$1,HLOOKUP(AC315,Ouderschapsverlof!$S$67:$W$69,3,FALSE),0),0))</f>
        <v>0</v>
      </c>
      <c r="AK315" t="str">
        <f t="shared" si="116"/>
        <v>1900-11-0</v>
      </c>
      <c r="AL315" t="str">
        <f t="shared" si="117"/>
        <v>1900-11-0</v>
      </c>
      <c r="AM315" t="str">
        <f t="shared" si="118"/>
        <v>1900-11-0</v>
      </c>
      <c r="AN315" t="str">
        <f t="shared" si="119"/>
        <v>1900-11-0</v>
      </c>
    </row>
    <row r="316" spans="1:40" x14ac:dyDescent="0.3">
      <c r="A316" s="2">
        <f t="shared" si="120"/>
        <v>314</v>
      </c>
      <c r="B316">
        <f t="shared" si="121"/>
        <v>5</v>
      </c>
      <c r="C316" s="2">
        <f t="shared" si="100"/>
        <v>1</v>
      </c>
      <c r="D316" s="2">
        <f t="shared" si="101"/>
        <v>1</v>
      </c>
      <c r="E316" s="6" t="b">
        <f t="shared" si="102"/>
        <v>1</v>
      </c>
      <c r="F316" s="6">
        <f>IF(OR(B316=6,B316=7),0,IF(NOT(E316),0,IF(A316&lt;=$A$1,HLOOKUP(B316,Ouderschapsverlof!$S$28:$W$30,3,FALSE),0)))</f>
        <v>0</v>
      </c>
      <c r="G316" s="6">
        <f>IF(OR(B316=6,B316=7),0,IF(NOT(E316),IF(A316&lt;=$A$1,HLOOKUP(B316,Ouderschapsverlof!$S$28:$W$30,3,FALSE),0),0))</f>
        <v>0</v>
      </c>
      <c r="H316" s="7">
        <f t="shared" si="103"/>
        <v>0</v>
      </c>
      <c r="L316" s="2">
        <f t="shared" si="122"/>
        <v>314</v>
      </c>
      <c r="M316">
        <f t="shared" si="104"/>
        <v>5</v>
      </c>
      <c r="N316" s="2">
        <f t="shared" si="105"/>
        <v>1</v>
      </c>
      <c r="O316" s="2">
        <f t="shared" si="106"/>
        <v>1</v>
      </c>
      <c r="P316" s="6" t="b">
        <f t="shared" si="107"/>
        <v>1</v>
      </c>
      <c r="Q316" s="6">
        <f>IF(OR(M316=6,M316=7),0,IF(NOT(P316),0,IF(L316&lt;=$L$1,HLOOKUP(M316,Ouderschapsverlof!$S$40:$W$42,3,FALSE),0)))</f>
        <v>0</v>
      </c>
      <c r="R316" s="6">
        <f>IF(OR(M316=6,M316=7),0,IF(NOT(P316),IF(L316&lt;=$L$1,HLOOKUP(M316,Ouderschapsverlof!$S$40:$W$42,3,FALSE),0),0))</f>
        <v>0</v>
      </c>
      <c r="T316" s="2">
        <f t="shared" si="123"/>
        <v>314</v>
      </c>
      <c r="U316">
        <f t="shared" si="108"/>
        <v>5</v>
      </c>
      <c r="V316" s="2">
        <f t="shared" si="109"/>
        <v>1</v>
      </c>
      <c r="W316" s="2">
        <f t="shared" si="110"/>
        <v>1</v>
      </c>
      <c r="X316" s="6" t="b">
        <f t="shared" si="111"/>
        <v>1</v>
      </c>
      <c r="Y316" s="6">
        <f>IF(OR(U316=6,U316=7),0,IF(NOT(X316),0,IF(T316&lt;=$T$1,HLOOKUP(U316,Ouderschapsverlof!$S$55:$W$57,3,FALSE),0)))</f>
        <v>0</v>
      </c>
      <c r="Z316" s="6">
        <f>IF(OR(U316=6,U316=7),0,IF(NOT(X316),IF(T316&lt;=$T$1,HLOOKUP(U316,Ouderschapsverlof!$S$55:$W$57,3,FALSE),0),0))</f>
        <v>0</v>
      </c>
      <c r="AB316" s="2">
        <f t="shared" si="124"/>
        <v>314</v>
      </c>
      <c r="AC316">
        <f t="shared" si="112"/>
        <v>5</v>
      </c>
      <c r="AD316" s="2">
        <f t="shared" si="113"/>
        <v>1</v>
      </c>
      <c r="AE316" s="2">
        <f t="shared" si="114"/>
        <v>1</v>
      </c>
      <c r="AF316" s="6" t="b">
        <f t="shared" si="115"/>
        <v>1</v>
      </c>
      <c r="AG316" s="6">
        <f>IF(OR(AC316=6,AC316=7),0,IF(NOT(AF316),0,IF(AB316&lt;=$AB$1,HLOOKUP(AC316,Ouderschapsverlof!$S$67:$W$69,3,FALSE),0)))</f>
        <v>0</v>
      </c>
      <c r="AH316" s="6">
        <f>IF(OR(AC316=6,AC316=7),0,IF(NOT(AF316),IF(AB316&lt;=$AB$1,HLOOKUP(AC316,Ouderschapsverlof!$S$67:$W$69,3,FALSE),0),0))</f>
        <v>0</v>
      </c>
      <c r="AK316" t="str">
        <f t="shared" si="116"/>
        <v>1900-11-0</v>
      </c>
      <c r="AL316" t="str">
        <f t="shared" si="117"/>
        <v>1900-11-0</v>
      </c>
      <c r="AM316" t="str">
        <f t="shared" si="118"/>
        <v>1900-11-0</v>
      </c>
      <c r="AN316" t="str">
        <f t="shared" si="119"/>
        <v>1900-11-0</v>
      </c>
    </row>
    <row r="317" spans="1:40" x14ac:dyDescent="0.3">
      <c r="A317" s="2">
        <f t="shared" si="120"/>
        <v>315</v>
      </c>
      <c r="B317">
        <f t="shared" si="121"/>
        <v>6</v>
      </c>
      <c r="C317" s="2">
        <f t="shared" si="100"/>
        <v>1</v>
      </c>
      <c r="D317" s="2">
        <f t="shared" si="101"/>
        <v>1</v>
      </c>
      <c r="E317" s="6" t="b">
        <f t="shared" si="102"/>
        <v>1</v>
      </c>
      <c r="F317" s="6">
        <f>IF(OR(B317=6,B317=7),0,IF(NOT(E317),0,IF(A317&lt;=$A$1,HLOOKUP(B317,Ouderschapsverlof!$S$28:$W$30,3,FALSE),0)))</f>
        <v>0</v>
      </c>
      <c r="G317" s="6">
        <f>IF(OR(B317=6,B317=7),0,IF(NOT(E317),IF(A317&lt;=$A$1,HLOOKUP(B317,Ouderschapsverlof!$S$28:$W$30,3,FALSE),0),0))</f>
        <v>0</v>
      </c>
      <c r="H317" s="7">
        <f t="shared" si="103"/>
        <v>0</v>
      </c>
      <c r="L317" s="2">
        <f t="shared" si="122"/>
        <v>315</v>
      </c>
      <c r="M317">
        <f t="shared" si="104"/>
        <v>6</v>
      </c>
      <c r="N317" s="2">
        <f t="shared" si="105"/>
        <v>1</v>
      </c>
      <c r="O317" s="2">
        <f t="shared" si="106"/>
        <v>1</v>
      </c>
      <c r="P317" s="6" t="b">
        <f t="shared" si="107"/>
        <v>1</v>
      </c>
      <c r="Q317" s="6">
        <f>IF(OR(M317=6,M317=7),0,IF(NOT(P317),0,IF(L317&lt;=$L$1,HLOOKUP(M317,Ouderschapsverlof!$S$40:$W$42,3,FALSE),0)))</f>
        <v>0</v>
      </c>
      <c r="R317" s="6">
        <f>IF(OR(M317=6,M317=7),0,IF(NOT(P317),IF(L317&lt;=$L$1,HLOOKUP(M317,Ouderschapsverlof!$S$40:$W$42,3,FALSE),0),0))</f>
        <v>0</v>
      </c>
      <c r="T317" s="2">
        <f t="shared" si="123"/>
        <v>315</v>
      </c>
      <c r="U317">
        <f t="shared" si="108"/>
        <v>6</v>
      </c>
      <c r="V317" s="2">
        <f t="shared" si="109"/>
        <v>1</v>
      </c>
      <c r="W317" s="2">
        <f t="shared" si="110"/>
        <v>1</v>
      </c>
      <c r="X317" s="6" t="b">
        <f t="shared" si="111"/>
        <v>1</v>
      </c>
      <c r="Y317" s="6">
        <f>IF(OR(U317=6,U317=7),0,IF(NOT(X317),0,IF(T317&lt;=$T$1,HLOOKUP(U317,Ouderschapsverlof!$S$55:$W$57,3,FALSE),0)))</f>
        <v>0</v>
      </c>
      <c r="Z317" s="6">
        <f>IF(OR(U317=6,U317=7),0,IF(NOT(X317),IF(T317&lt;=$T$1,HLOOKUP(U317,Ouderschapsverlof!$S$55:$W$57,3,FALSE),0),0))</f>
        <v>0</v>
      </c>
      <c r="AB317" s="2">
        <f t="shared" si="124"/>
        <v>315</v>
      </c>
      <c r="AC317">
        <f t="shared" si="112"/>
        <v>6</v>
      </c>
      <c r="AD317" s="2">
        <f t="shared" si="113"/>
        <v>1</v>
      </c>
      <c r="AE317" s="2">
        <f t="shared" si="114"/>
        <v>1</v>
      </c>
      <c r="AF317" s="6" t="b">
        <f t="shared" si="115"/>
        <v>1</v>
      </c>
      <c r="AG317" s="6">
        <f>IF(OR(AC317=6,AC317=7),0,IF(NOT(AF317),0,IF(AB317&lt;=$AB$1,HLOOKUP(AC317,Ouderschapsverlof!$S$67:$W$69,3,FALSE),0)))</f>
        <v>0</v>
      </c>
      <c r="AH317" s="6">
        <f>IF(OR(AC317=6,AC317=7),0,IF(NOT(AF317),IF(AB317&lt;=$AB$1,HLOOKUP(AC317,Ouderschapsverlof!$S$67:$W$69,3,FALSE),0),0))</f>
        <v>0</v>
      </c>
      <c r="AK317" t="str">
        <f t="shared" si="116"/>
        <v>1900-11-0</v>
      </c>
      <c r="AL317" t="str">
        <f t="shared" si="117"/>
        <v>1900-11-0</v>
      </c>
      <c r="AM317" t="str">
        <f t="shared" si="118"/>
        <v>1900-11-0</v>
      </c>
      <c r="AN317" t="str">
        <f t="shared" si="119"/>
        <v>1900-11-0</v>
      </c>
    </row>
    <row r="318" spans="1:40" x14ac:dyDescent="0.3">
      <c r="A318" s="2">
        <f t="shared" si="120"/>
        <v>316</v>
      </c>
      <c r="B318">
        <f t="shared" si="121"/>
        <v>7</v>
      </c>
      <c r="C318" s="2">
        <f t="shared" si="100"/>
        <v>1</v>
      </c>
      <c r="D318" s="2">
        <f t="shared" si="101"/>
        <v>1</v>
      </c>
      <c r="E318" s="6" t="b">
        <f t="shared" si="102"/>
        <v>1</v>
      </c>
      <c r="F318" s="6">
        <f>IF(OR(B318=6,B318=7),0,IF(NOT(E318),0,IF(A318&lt;=$A$1,HLOOKUP(B318,Ouderschapsverlof!$S$28:$W$30,3,FALSE),0)))</f>
        <v>0</v>
      </c>
      <c r="G318" s="6">
        <f>IF(OR(B318=6,B318=7),0,IF(NOT(E318),IF(A318&lt;=$A$1,HLOOKUP(B318,Ouderschapsverlof!$S$28:$W$30,3,FALSE),0),0))</f>
        <v>0</v>
      </c>
      <c r="H318" s="7">
        <f t="shared" si="103"/>
        <v>0</v>
      </c>
      <c r="L318" s="2">
        <f t="shared" si="122"/>
        <v>316</v>
      </c>
      <c r="M318">
        <f t="shared" si="104"/>
        <v>7</v>
      </c>
      <c r="N318" s="2">
        <f t="shared" si="105"/>
        <v>1</v>
      </c>
      <c r="O318" s="2">
        <f t="shared" si="106"/>
        <v>1</v>
      </c>
      <c r="P318" s="6" t="b">
        <f t="shared" si="107"/>
        <v>1</v>
      </c>
      <c r="Q318" s="6">
        <f>IF(OR(M318=6,M318=7),0,IF(NOT(P318),0,IF(L318&lt;=$L$1,HLOOKUP(M318,Ouderschapsverlof!$S$40:$W$42,3,FALSE),0)))</f>
        <v>0</v>
      </c>
      <c r="R318" s="6">
        <f>IF(OR(M318=6,M318=7),0,IF(NOT(P318),IF(L318&lt;=$L$1,HLOOKUP(M318,Ouderschapsverlof!$S$40:$W$42,3,FALSE),0),0))</f>
        <v>0</v>
      </c>
      <c r="T318" s="2">
        <f t="shared" si="123"/>
        <v>316</v>
      </c>
      <c r="U318">
        <f t="shared" si="108"/>
        <v>7</v>
      </c>
      <c r="V318" s="2">
        <f t="shared" si="109"/>
        <v>1</v>
      </c>
      <c r="W318" s="2">
        <f t="shared" si="110"/>
        <v>1</v>
      </c>
      <c r="X318" s="6" t="b">
        <f t="shared" si="111"/>
        <v>1</v>
      </c>
      <c r="Y318" s="6">
        <f>IF(OR(U318=6,U318=7),0,IF(NOT(X318),0,IF(T318&lt;=$T$1,HLOOKUP(U318,Ouderschapsverlof!$S$55:$W$57,3,FALSE),0)))</f>
        <v>0</v>
      </c>
      <c r="Z318" s="6">
        <f>IF(OR(U318=6,U318=7),0,IF(NOT(X318),IF(T318&lt;=$T$1,HLOOKUP(U318,Ouderschapsverlof!$S$55:$W$57,3,FALSE),0),0))</f>
        <v>0</v>
      </c>
      <c r="AB318" s="2">
        <f t="shared" si="124"/>
        <v>316</v>
      </c>
      <c r="AC318">
        <f t="shared" si="112"/>
        <v>7</v>
      </c>
      <c r="AD318" s="2">
        <f t="shared" si="113"/>
        <v>1</v>
      </c>
      <c r="AE318" s="2">
        <f t="shared" si="114"/>
        <v>1</v>
      </c>
      <c r="AF318" s="6" t="b">
        <f t="shared" si="115"/>
        <v>1</v>
      </c>
      <c r="AG318" s="6">
        <f>IF(OR(AC318=6,AC318=7),0,IF(NOT(AF318),0,IF(AB318&lt;=$AB$1,HLOOKUP(AC318,Ouderschapsverlof!$S$67:$W$69,3,FALSE),0)))</f>
        <v>0</v>
      </c>
      <c r="AH318" s="6">
        <f>IF(OR(AC318=6,AC318=7),0,IF(NOT(AF318),IF(AB318&lt;=$AB$1,HLOOKUP(AC318,Ouderschapsverlof!$S$67:$W$69,3,FALSE),0),0))</f>
        <v>0</v>
      </c>
      <c r="AK318" t="str">
        <f t="shared" si="116"/>
        <v>1900-11-0</v>
      </c>
      <c r="AL318" t="str">
        <f t="shared" si="117"/>
        <v>1900-11-0</v>
      </c>
      <c r="AM318" t="str">
        <f t="shared" si="118"/>
        <v>1900-11-0</v>
      </c>
      <c r="AN318" t="str">
        <f t="shared" si="119"/>
        <v>1900-11-0</v>
      </c>
    </row>
    <row r="319" spans="1:40" x14ac:dyDescent="0.3">
      <c r="A319" s="2">
        <f t="shared" si="120"/>
        <v>317</v>
      </c>
      <c r="B319">
        <f t="shared" si="121"/>
        <v>1</v>
      </c>
      <c r="C319" s="2">
        <f t="shared" si="100"/>
        <v>1</v>
      </c>
      <c r="D319" s="2">
        <f t="shared" si="101"/>
        <v>1</v>
      </c>
      <c r="E319" s="6" t="b">
        <f t="shared" si="102"/>
        <v>1</v>
      </c>
      <c r="F319" s="6">
        <f>IF(OR(B319=6,B319=7),0,IF(NOT(E319),0,IF(A319&lt;=$A$1,HLOOKUP(B319,Ouderschapsverlof!$S$28:$W$30,3,FALSE),0)))</f>
        <v>0</v>
      </c>
      <c r="G319" s="6">
        <f>IF(OR(B319=6,B319=7),0,IF(NOT(E319),IF(A319&lt;=$A$1,HLOOKUP(B319,Ouderschapsverlof!$S$28:$W$30,3,FALSE),0),0))</f>
        <v>0</v>
      </c>
      <c r="H319" s="7">
        <f t="shared" si="103"/>
        <v>0</v>
      </c>
      <c r="L319" s="2">
        <f t="shared" si="122"/>
        <v>317</v>
      </c>
      <c r="M319">
        <f t="shared" si="104"/>
        <v>1</v>
      </c>
      <c r="N319" s="2">
        <f t="shared" si="105"/>
        <v>1</v>
      </c>
      <c r="O319" s="2">
        <f t="shared" si="106"/>
        <v>1</v>
      </c>
      <c r="P319" s="6" t="b">
        <f t="shared" si="107"/>
        <v>1</v>
      </c>
      <c r="Q319" s="6">
        <f>IF(OR(M319=6,M319=7),0,IF(NOT(P319),0,IF(L319&lt;=$L$1,HLOOKUP(M319,Ouderschapsverlof!$S$40:$W$42,3,FALSE),0)))</f>
        <v>0</v>
      </c>
      <c r="R319" s="6">
        <f>IF(OR(M319=6,M319=7),0,IF(NOT(P319),IF(L319&lt;=$L$1,HLOOKUP(M319,Ouderschapsverlof!$S$40:$W$42,3,FALSE),0),0))</f>
        <v>0</v>
      </c>
      <c r="T319" s="2">
        <f t="shared" si="123"/>
        <v>317</v>
      </c>
      <c r="U319">
        <f t="shared" si="108"/>
        <v>1</v>
      </c>
      <c r="V319" s="2">
        <f t="shared" si="109"/>
        <v>1</v>
      </c>
      <c r="W319" s="2">
        <f t="shared" si="110"/>
        <v>1</v>
      </c>
      <c r="X319" s="6" t="b">
        <f t="shared" si="111"/>
        <v>1</v>
      </c>
      <c r="Y319" s="6">
        <f>IF(OR(U319=6,U319=7),0,IF(NOT(X319),0,IF(T319&lt;=$T$1,HLOOKUP(U319,Ouderschapsverlof!$S$55:$W$57,3,FALSE),0)))</f>
        <v>0</v>
      </c>
      <c r="Z319" s="6">
        <f>IF(OR(U319=6,U319=7),0,IF(NOT(X319),IF(T319&lt;=$T$1,HLOOKUP(U319,Ouderschapsverlof!$S$55:$W$57,3,FALSE),0),0))</f>
        <v>0</v>
      </c>
      <c r="AB319" s="2">
        <f t="shared" si="124"/>
        <v>317</v>
      </c>
      <c r="AC319">
        <f t="shared" si="112"/>
        <v>1</v>
      </c>
      <c r="AD319" s="2">
        <f t="shared" si="113"/>
        <v>1</v>
      </c>
      <c r="AE319" s="2">
        <f t="shared" si="114"/>
        <v>1</v>
      </c>
      <c r="AF319" s="6" t="b">
        <f t="shared" si="115"/>
        <v>1</v>
      </c>
      <c r="AG319" s="6">
        <f>IF(OR(AC319=6,AC319=7),0,IF(NOT(AF319),0,IF(AB319&lt;=$AB$1,HLOOKUP(AC319,Ouderschapsverlof!$S$67:$W$69,3,FALSE),0)))</f>
        <v>0</v>
      </c>
      <c r="AH319" s="6">
        <f>IF(OR(AC319=6,AC319=7),0,IF(NOT(AF319),IF(AB319&lt;=$AB$1,HLOOKUP(AC319,Ouderschapsverlof!$S$67:$W$69,3,FALSE),0),0))</f>
        <v>0</v>
      </c>
      <c r="AK319" t="str">
        <f t="shared" si="116"/>
        <v>1900-11-0</v>
      </c>
      <c r="AL319" t="str">
        <f t="shared" si="117"/>
        <v>1900-11-0</v>
      </c>
      <c r="AM319" t="str">
        <f t="shared" si="118"/>
        <v>1900-11-0</v>
      </c>
      <c r="AN319" t="str">
        <f t="shared" si="119"/>
        <v>1900-11-0</v>
      </c>
    </row>
    <row r="320" spans="1:40" x14ac:dyDescent="0.3">
      <c r="A320" s="2">
        <f t="shared" si="120"/>
        <v>318</v>
      </c>
      <c r="B320">
        <f t="shared" si="121"/>
        <v>2</v>
      </c>
      <c r="C320" s="2">
        <f t="shared" si="100"/>
        <v>1</v>
      </c>
      <c r="D320" s="2">
        <f t="shared" si="101"/>
        <v>1</v>
      </c>
      <c r="E320" s="6" t="b">
        <f t="shared" si="102"/>
        <v>1</v>
      </c>
      <c r="F320" s="6">
        <f>IF(OR(B320=6,B320=7),0,IF(NOT(E320),0,IF(A320&lt;=$A$1,HLOOKUP(B320,Ouderschapsverlof!$S$28:$W$30,3,FALSE),0)))</f>
        <v>0</v>
      </c>
      <c r="G320" s="6">
        <f>IF(OR(B320=6,B320=7),0,IF(NOT(E320),IF(A320&lt;=$A$1,HLOOKUP(B320,Ouderschapsverlof!$S$28:$W$30,3,FALSE),0),0))</f>
        <v>0</v>
      </c>
      <c r="H320" s="7">
        <f t="shared" si="103"/>
        <v>0</v>
      </c>
      <c r="L320" s="2">
        <f t="shared" si="122"/>
        <v>318</v>
      </c>
      <c r="M320">
        <f t="shared" si="104"/>
        <v>2</v>
      </c>
      <c r="N320" s="2">
        <f t="shared" si="105"/>
        <v>1</v>
      </c>
      <c r="O320" s="2">
        <f t="shared" si="106"/>
        <v>1</v>
      </c>
      <c r="P320" s="6" t="b">
        <f t="shared" si="107"/>
        <v>1</v>
      </c>
      <c r="Q320" s="6">
        <f>IF(OR(M320=6,M320=7),0,IF(NOT(P320),0,IF(L320&lt;=$L$1,HLOOKUP(M320,Ouderschapsverlof!$S$40:$W$42,3,FALSE),0)))</f>
        <v>0</v>
      </c>
      <c r="R320" s="6">
        <f>IF(OR(M320=6,M320=7),0,IF(NOT(P320),IF(L320&lt;=$L$1,HLOOKUP(M320,Ouderschapsverlof!$S$40:$W$42,3,FALSE),0),0))</f>
        <v>0</v>
      </c>
      <c r="T320" s="2">
        <f t="shared" si="123"/>
        <v>318</v>
      </c>
      <c r="U320">
        <f t="shared" si="108"/>
        <v>2</v>
      </c>
      <c r="V320" s="2">
        <f t="shared" si="109"/>
        <v>1</v>
      </c>
      <c r="W320" s="2">
        <f t="shared" si="110"/>
        <v>1</v>
      </c>
      <c r="X320" s="6" t="b">
        <f t="shared" si="111"/>
        <v>1</v>
      </c>
      <c r="Y320" s="6">
        <f>IF(OR(U320=6,U320=7),0,IF(NOT(X320),0,IF(T320&lt;=$T$1,HLOOKUP(U320,Ouderschapsverlof!$S$55:$W$57,3,FALSE),0)))</f>
        <v>0</v>
      </c>
      <c r="Z320" s="6">
        <f>IF(OR(U320=6,U320=7),0,IF(NOT(X320),IF(T320&lt;=$T$1,HLOOKUP(U320,Ouderschapsverlof!$S$55:$W$57,3,FALSE),0),0))</f>
        <v>0</v>
      </c>
      <c r="AB320" s="2">
        <f t="shared" si="124"/>
        <v>318</v>
      </c>
      <c r="AC320">
        <f t="shared" si="112"/>
        <v>2</v>
      </c>
      <c r="AD320" s="2">
        <f t="shared" si="113"/>
        <v>1</v>
      </c>
      <c r="AE320" s="2">
        <f t="shared" si="114"/>
        <v>1</v>
      </c>
      <c r="AF320" s="6" t="b">
        <f t="shared" si="115"/>
        <v>1</v>
      </c>
      <c r="AG320" s="6">
        <f>IF(OR(AC320=6,AC320=7),0,IF(NOT(AF320),0,IF(AB320&lt;=$AB$1,HLOOKUP(AC320,Ouderschapsverlof!$S$67:$W$69,3,FALSE),0)))</f>
        <v>0</v>
      </c>
      <c r="AH320" s="6">
        <f>IF(OR(AC320=6,AC320=7),0,IF(NOT(AF320),IF(AB320&lt;=$AB$1,HLOOKUP(AC320,Ouderschapsverlof!$S$67:$W$69,3,FALSE),0),0))</f>
        <v>0</v>
      </c>
      <c r="AK320" t="str">
        <f t="shared" si="116"/>
        <v>1900-11-0</v>
      </c>
      <c r="AL320" t="str">
        <f t="shared" si="117"/>
        <v>1900-11-0</v>
      </c>
      <c r="AM320" t="str">
        <f t="shared" si="118"/>
        <v>1900-11-0</v>
      </c>
      <c r="AN320" t="str">
        <f t="shared" si="119"/>
        <v>1900-11-0</v>
      </c>
    </row>
    <row r="321" spans="1:40" x14ac:dyDescent="0.3">
      <c r="A321" s="2">
        <f t="shared" si="120"/>
        <v>319</v>
      </c>
      <c r="B321">
        <f t="shared" si="121"/>
        <v>3</v>
      </c>
      <c r="C321" s="2">
        <f t="shared" si="100"/>
        <v>1</v>
      </c>
      <c r="D321" s="2">
        <f t="shared" si="101"/>
        <v>1</v>
      </c>
      <c r="E321" s="6" t="b">
        <f t="shared" si="102"/>
        <v>1</v>
      </c>
      <c r="F321" s="6">
        <f>IF(OR(B321=6,B321=7),0,IF(NOT(E321),0,IF(A321&lt;=$A$1,HLOOKUP(B321,Ouderschapsverlof!$S$28:$W$30,3,FALSE),0)))</f>
        <v>0</v>
      </c>
      <c r="G321" s="6">
        <f>IF(OR(B321=6,B321=7),0,IF(NOT(E321),IF(A321&lt;=$A$1,HLOOKUP(B321,Ouderschapsverlof!$S$28:$W$30,3,FALSE),0),0))</f>
        <v>0</v>
      </c>
      <c r="H321" s="7">
        <f t="shared" si="103"/>
        <v>0</v>
      </c>
      <c r="L321" s="2">
        <f t="shared" si="122"/>
        <v>319</v>
      </c>
      <c r="M321">
        <f t="shared" si="104"/>
        <v>3</v>
      </c>
      <c r="N321" s="2">
        <f t="shared" si="105"/>
        <v>1</v>
      </c>
      <c r="O321" s="2">
        <f t="shared" si="106"/>
        <v>1</v>
      </c>
      <c r="P321" s="6" t="b">
        <f t="shared" si="107"/>
        <v>1</v>
      </c>
      <c r="Q321" s="6">
        <f>IF(OR(M321=6,M321=7),0,IF(NOT(P321),0,IF(L321&lt;=$L$1,HLOOKUP(M321,Ouderschapsverlof!$S$40:$W$42,3,FALSE),0)))</f>
        <v>0</v>
      </c>
      <c r="R321" s="6">
        <f>IF(OR(M321=6,M321=7),0,IF(NOT(P321),IF(L321&lt;=$L$1,HLOOKUP(M321,Ouderschapsverlof!$S$40:$W$42,3,FALSE),0),0))</f>
        <v>0</v>
      </c>
      <c r="T321" s="2">
        <f t="shared" si="123"/>
        <v>319</v>
      </c>
      <c r="U321">
        <f t="shared" si="108"/>
        <v>3</v>
      </c>
      <c r="V321" s="2">
        <f t="shared" si="109"/>
        <v>1</v>
      </c>
      <c r="W321" s="2">
        <f t="shared" si="110"/>
        <v>1</v>
      </c>
      <c r="X321" s="6" t="b">
        <f t="shared" si="111"/>
        <v>1</v>
      </c>
      <c r="Y321" s="6">
        <f>IF(OR(U321=6,U321=7),0,IF(NOT(X321),0,IF(T321&lt;=$T$1,HLOOKUP(U321,Ouderschapsverlof!$S$55:$W$57,3,FALSE),0)))</f>
        <v>0</v>
      </c>
      <c r="Z321" s="6">
        <f>IF(OR(U321=6,U321=7),0,IF(NOT(X321),IF(T321&lt;=$T$1,HLOOKUP(U321,Ouderschapsverlof!$S$55:$W$57,3,FALSE),0),0))</f>
        <v>0</v>
      </c>
      <c r="AB321" s="2">
        <f t="shared" si="124"/>
        <v>319</v>
      </c>
      <c r="AC321">
        <f t="shared" si="112"/>
        <v>3</v>
      </c>
      <c r="AD321" s="2">
        <f t="shared" si="113"/>
        <v>1</v>
      </c>
      <c r="AE321" s="2">
        <f t="shared" si="114"/>
        <v>1</v>
      </c>
      <c r="AF321" s="6" t="b">
        <f t="shared" si="115"/>
        <v>1</v>
      </c>
      <c r="AG321" s="6">
        <f>IF(OR(AC321=6,AC321=7),0,IF(NOT(AF321),0,IF(AB321&lt;=$AB$1,HLOOKUP(AC321,Ouderschapsverlof!$S$67:$W$69,3,FALSE),0)))</f>
        <v>0</v>
      </c>
      <c r="AH321" s="6">
        <f>IF(OR(AC321=6,AC321=7),0,IF(NOT(AF321),IF(AB321&lt;=$AB$1,HLOOKUP(AC321,Ouderschapsverlof!$S$67:$W$69,3,FALSE),0),0))</f>
        <v>0</v>
      </c>
      <c r="AK321" t="str">
        <f t="shared" si="116"/>
        <v>1900-11-0</v>
      </c>
      <c r="AL321" t="str">
        <f t="shared" si="117"/>
        <v>1900-11-0</v>
      </c>
      <c r="AM321" t="str">
        <f t="shared" si="118"/>
        <v>1900-11-0</v>
      </c>
      <c r="AN321" t="str">
        <f t="shared" si="119"/>
        <v>1900-11-0</v>
      </c>
    </row>
    <row r="322" spans="1:40" x14ac:dyDescent="0.3">
      <c r="A322" s="2">
        <f t="shared" si="120"/>
        <v>320</v>
      </c>
      <c r="B322">
        <f t="shared" si="121"/>
        <v>4</v>
      </c>
      <c r="C322" s="2">
        <f t="shared" si="100"/>
        <v>1</v>
      </c>
      <c r="D322" s="2">
        <f t="shared" si="101"/>
        <v>1</v>
      </c>
      <c r="E322" s="6" t="b">
        <f t="shared" si="102"/>
        <v>1</v>
      </c>
      <c r="F322" s="6">
        <f>IF(OR(B322=6,B322=7),0,IF(NOT(E322),0,IF(A322&lt;=$A$1,HLOOKUP(B322,Ouderschapsverlof!$S$28:$W$30,3,FALSE),0)))</f>
        <v>0</v>
      </c>
      <c r="G322" s="6">
        <f>IF(OR(B322=6,B322=7),0,IF(NOT(E322),IF(A322&lt;=$A$1,HLOOKUP(B322,Ouderschapsverlof!$S$28:$W$30,3,FALSE),0),0))</f>
        <v>0</v>
      </c>
      <c r="H322" s="7">
        <f t="shared" si="103"/>
        <v>0</v>
      </c>
      <c r="L322" s="2">
        <f t="shared" si="122"/>
        <v>320</v>
      </c>
      <c r="M322">
        <f t="shared" si="104"/>
        <v>4</v>
      </c>
      <c r="N322" s="2">
        <f t="shared" si="105"/>
        <v>1</v>
      </c>
      <c r="O322" s="2">
        <f t="shared" si="106"/>
        <v>1</v>
      </c>
      <c r="P322" s="6" t="b">
        <f t="shared" si="107"/>
        <v>1</v>
      </c>
      <c r="Q322" s="6">
        <f>IF(OR(M322=6,M322=7),0,IF(NOT(P322),0,IF(L322&lt;=$L$1,HLOOKUP(M322,Ouderschapsverlof!$S$40:$W$42,3,FALSE),0)))</f>
        <v>0</v>
      </c>
      <c r="R322" s="6">
        <f>IF(OR(M322=6,M322=7),0,IF(NOT(P322),IF(L322&lt;=$L$1,HLOOKUP(M322,Ouderschapsverlof!$S$40:$W$42,3,FALSE),0),0))</f>
        <v>0</v>
      </c>
      <c r="T322" s="2">
        <f t="shared" si="123"/>
        <v>320</v>
      </c>
      <c r="U322">
        <f t="shared" si="108"/>
        <v>4</v>
      </c>
      <c r="V322" s="2">
        <f t="shared" si="109"/>
        <v>1</v>
      </c>
      <c r="W322" s="2">
        <f t="shared" si="110"/>
        <v>1</v>
      </c>
      <c r="X322" s="6" t="b">
        <f t="shared" si="111"/>
        <v>1</v>
      </c>
      <c r="Y322" s="6">
        <f>IF(OR(U322=6,U322=7),0,IF(NOT(X322),0,IF(T322&lt;=$T$1,HLOOKUP(U322,Ouderschapsverlof!$S$55:$W$57,3,FALSE),0)))</f>
        <v>0</v>
      </c>
      <c r="Z322" s="6">
        <f>IF(OR(U322=6,U322=7),0,IF(NOT(X322),IF(T322&lt;=$T$1,HLOOKUP(U322,Ouderschapsverlof!$S$55:$W$57,3,FALSE),0),0))</f>
        <v>0</v>
      </c>
      <c r="AB322" s="2">
        <f t="shared" si="124"/>
        <v>320</v>
      </c>
      <c r="AC322">
        <f t="shared" si="112"/>
        <v>4</v>
      </c>
      <c r="AD322" s="2">
        <f t="shared" si="113"/>
        <v>1</v>
      </c>
      <c r="AE322" s="2">
        <f t="shared" si="114"/>
        <v>1</v>
      </c>
      <c r="AF322" s="6" t="b">
        <f t="shared" si="115"/>
        <v>1</v>
      </c>
      <c r="AG322" s="6">
        <f>IF(OR(AC322=6,AC322=7),0,IF(NOT(AF322),0,IF(AB322&lt;=$AB$1,HLOOKUP(AC322,Ouderschapsverlof!$S$67:$W$69,3,FALSE),0)))</f>
        <v>0</v>
      </c>
      <c r="AH322" s="6">
        <f>IF(OR(AC322=6,AC322=7),0,IF(NOT(AF322),IF(AB322&lt;=$AB$1,HLOOKUP(AC322,Ouderschapsverlof!$S$67:$W$69,3,FALSE),0),0))</f>
        <v>0</v>
      </c>
      <c r="AK322" t="str">
        <f t="shared" si="116"/>
        <v>1900-11-0</v>
      </c>
      <c r="AL322" t="str">
        <f t="shared" si="117"/>
        <v>1900-11-0</v>
      </c>
      <c r="AM322" t="str">
        <f t="shared" si="118"/>
        <v>1900-11-0</v>
      </c>
      <c r="AN322" t="str">
        <f t="shared" si="119"/>
        <v>1900-11-0</v>
      </c>
    </row>
    <row r="323" spans="1:40" x14ac:dyDescent="0.3">
      <c r="A323" s="2">
        <f t="shared" si="120"/>
        <v>321</v>
      </c>
      <c r="B323">
        <f t="shared" si="121"/>
        <v>5</v>
      </c>
      <c r="C323" s="2">
        <f t="shared" ref="C323:C386" si="125">VLOOKUP(A323,$I$1:$I$61,1)</f>
        <v>1</v>
      </c>
      <c r="D323" s="2">
        <f t="shared" ref="D323:D386" si="126">VLOOKUP(A323,$I$1:$J$61,2)</f>
        <v>1</v>
      </c>
      <c r="E323" s="6" t="b">
        <f t="shared" ref="E323:E386" si="127">IF(AND(A323&gt;=C323,A323&lt;=D323),FALSE,TRUE)</f>
        <v>1</v>
      </c>
      <c r="F323" s="6">
        <f>IF(OR(B323=6,B323=7),0,IF(NOT(E323),0,IF(A323&lt;=$A$1,HLOOKUP(B323,Ouderschapsverlof!$S$28:$W$30,3,FALSE),0)))</f>
        <v>0</v>
      </c>
      <c r="G323" s="6">
        <f>IF(OR(B323=6,B323=7),0,IF(NOT(E323),IF(A323&lt;=$A$1,HLOOKUP(B323,Ouderschapsverlof!$S$28:$W$30,3,FALSE),0),0))</f>
        <v>0</v>
      </c>
      <c r="H323" s="7">
        <f t="shared" ref="H323:H386" si="128">IF(ISNUMBER(I323),IF(J323&lt;J322,1,0),0)</f>
        <v>0</v>
      </c>
      <c r="L323" s="2">
        <f t="shared" si="122"/>
        <v>321</v>
      </c>
      <c r="M323">
        <f t="shared" ref="M323:M386" si="129">WEEKDAY(L323,2)</f>
        <v>5</v>
      </c>
      <c r="N323" s="2">
        <f t="shared" ref="N323:N386" si="130">VLOOKUP(L323,$I$1:$I$61,1)</f>
        <v>1</v>
      </c>
      <c r="O323" s="2">
        <f t="shared" ref="O323:O386" si="131">VLOOKUP(L323,$I$1:$J$61,2)</f>
        <v>1</v>
      </c>
      <c r="P323" s="6" t="b">
        <f t="shared" ref="P323:P386" si="132">IF(AND(L323&gt;=N323,L323&lt;=O323),FALSE,TRUE)</f>
        <v>1</v>
      </c>
      <c r="Q323" s="6">
        <f>IF(OR(M323=6,M323=7),0,IF(NOT(P323),0,IF(L323&lt;=$L$1,HLOOKUP(M323,Ouderschapsverlof!$S$40:$W$42,3,FALSE),0)))</f>
        <v>0</v>
      </c>
      <c r="R323" s="6">
        <f>IF(OR(M323=6,M323=7),0,IF(NOT(P323),IF(L323&lt;=$L$1,HLOOKUP(M323,Ouderschapsverlof!$S$40:$W$42,3,FALSE),0),0))</f>
        <v>0</v>
      </c>
      <c r="T323" s="2">
        <f t="shared" si="123"/>
        <v>321</v>
      </c>
      <c r="U323">
        <f t="shared" ref="U323:U386" si="133">WEEKDAY(T323,2)</f>
        <v>5</v>
      </c>
      <c r="V323" s="2">
        <f t="shared" ref="V323:V386" si="134">VLOOKUP(T323,$I$1:$I$61,1)</f>
        <v>1</v>
      </c>
      <c r="W323" s="2">
        <f t="shared" ref="W323:W386" si="135">VLOOKUP(T323,$I$1:$J$61,2)</f>
        <v>1</v>
      </c>
      <c r="X323" s="6" t="b">
        <f t="shared" ref="X323:X386" si="136">IF(AND(T323&gt;=V323,T323&lt;=W323),FALSE,TRUE)</f>
        <v>1</v>
      </c>
      <c r="Y323" s="6">
        <f>IF(OR(U323=6,U323=7),0,IF(NOT(X323),0,IF(T323&lt;=$T$1,HLOOKUP(U323,Ouderschapsverlof!$S$55:$W$57,3,FALSE),0)))</f>
        <v>0</v>
      </c>
      <c r="Z323" s="6">
        <f>IF(OR(U323=6,U323=7),0,IF(NOT(X323),IF(T323&lt;=$T$1,HLOOKUP(U323,Ouderschapsverlof!$S$55:$W$57,3,FALSE),0),0))</f>
        <v>0</v>
      </c>
      <c r="AB323" s="2">
        <f t="shared" si="124"/>
        <v>321</v>
      </c>
      <c r="AC323">
        <f t="shared" ref="AC323:AC386" si="137">WEEKDAY(AB323,2)</f>
        <v>5</v>
      </c>
      <c r="AD323" s="2">
        <f t="shared" ref="AD323:AD386" si="138">VLOOKUP(AB323,$I$1:$I$61,1)</f>
        <v>1</v>
      </c>
      <c r="AE323" s="2">
        <f t="shared" ref="AE323:AE386" si="139">VLOOKUP(AB323,$I$1:$J$61,2)</f>
        <v>1</v>
      </c>
      <c r="AF323" s="6" t="b">
        <f t="shared" ref="AF323:AF386" si="140">IF(AND(AB323&gt;=AD323,AB323&lt;=AE323),FALSE,TRUE)</f>
        <v>1</v>
      </c>
      <c r="AG323" s="6">
        <f>IF(OR(AC323=6,AC323=7),0,IF(NOT(AF323),0,IF(AB323&lt;=$AB$1,HLOOKUP(AC323,Ouderschapsverlof!$S$67:$W$69,3,FALSE),0)))</f>
        <v>0</v>
      </c>
      <c r="AH323" s="6">
        <f>IF(OR(AC323=6,AC323=7),0,IF(NOT(AF323),IF(AB323&lt;=$AB$1,HLOOKUP(AC323,Ouderschapsverlof!$S$67:$W$69,3,FALSE),0),0))</f>
        <v>0</v>
      </c>
      <c r="AK323" t="str">
        <f t="shared" ref="AK323:AK386" si="141">YEAR($A323)&amp;"-"&amp;MONTH($A323)&amp;"-"&amp;$F323</f>
        <v>1900-11-0</v>
      </c>
      <c r="AL323" t="str">
        <f t="shared" ref="AL323:AL386" si="142">YEAR($L323)&amp;"-"&amp;MONTH($L323)&amp;"-"&amp;$Q323</f>
        <v>1900-11-0</v>
      </c>
      <c r="AM323" t="str">
        <f t="shared" ref="AM323:AM386" si="143">YEAR($T323)&amp;"-"&amp;MONTH($T323)&amp;"-"&amp;$Y323</f>
        <v>1900-11-0</v>
      </c>
      <c r="AN323" t="str">
        <f t="shared" ref="AN323:AN386" si="144">YEAR($AB323)&amp;"-"&amp;MONTH($AB323)&amp;"-"&amp;$AG323</f>
        <v>1900-11-0</v>
      </c>
    </row>
    <row r="324" spans="1:40" x14ac:dyDescent="0.3">
      <c r="A324" s="2">
        <f t="shared" ref="A324:A387" si="145">A323+1</f>
        <v>322</v>
      </c>
      <c r="B324">
        <f t="shared" ref="B324:B387" si="146">WEEKDAY(A324,2)</f>
        <v>6</v>
      </c>
      <c r="C324" s="2">
        <f t="shared" si="125"/>
        <v>1</v>
      </c>
      <c r="D324" s="2">
        <f t="shared" si="126"/>
        <v>1</v>
      </c>
      <c r="E324" s="6" t="b">
        <f t="shared" si="127"/>
        <v>1</v>
      </c>
      <c r="F324" s="6">
        <f>IF(OR(B324=6,B324=7),0,IF(NOT(E324),0,IF(A324&lt;=$A$1,HLOOKUP(B324,Ouderschapsverlof!$S$28:$W$30,3,FALSE),0)))</f>
        <v>0</v>
      </c>
      <c r="G324" s="6">
        <f>IF(OR(B324=6,B324=7),0,IF(NOT(E324),IF(A324&lt;=$A$1,HLOOKUP(B324,Ouderschapsverlof!$S$28:$W$30,3,FALSE),0),0))</f>
        <v>0</v>
      </c>
      <c r="H324" s="7">
        <f t="shared" si="128"/>
        <v>0</v>
      </c>
      <c r="L324" s="2">
        <f t="shared" ref="L324:L387" si="147">L323+1</f>
        <v>322</v>
      </c>
      <c r="M324">
        <f t="shared" si="129"/>
        <v>6</v>
      </c>
      <c r="N324" s="2">
        <f t="shared" si="130"/>
        <v>1</v>
      </c>
      <c r="O324" s="2">
        <f t="shared" si="131"/>
        <v>1</v>
      </c>
      <c r="P324" s="6" t="b">
        <f t="shared" si="132"/>
        <v>1</v>
      </c>
      <c r="Q324" s="6">
        <f>IF(OR(M324=6,M324=7),0,IF(NOT(P324),0,IF(L324&lt;=$L$1,HLOOKUP(M324,Ouderschapsverlof!$S$40:$W$42,3,FALSE),0)))</f>
        <v>0</v>
      </c>
      <c r="R324" s="6">
        <f>IF(OR(M324=6,M324=7),0,IF(NOT(P324),IF(L324&lt;=$L$1,HLOOKUP(M324,Ouderschapsverlof!$S$40:$W$42,3,FALSE),0),0))</f>
        <v>0</v>
      </c>
      <c r="T324" s="2">
        <f t="shared" ref="T324:T387" si="148">+T323+1</f>
        <v>322</v>
      </c>
      <c r="U324">
        <f t="shared" si="133"/>
        <v>6</v>
      </c>
      <c r="V324" s="2">
        <f t="shared" si="134"/>
        <v>1</v>
      </c>
      <c r="W324" s="2">
        <f t="shared" si="135"/>
        <v>1</v>
      </c>
      <c r="X324" s="6" t="b">
        <f t="shared" si="136"/>
        <v>1</v>
      </c>
      <c r="Y324" s="6">
        <f>IF(OR(U324=6,U324=7),0,IF(NOT(X324),0,IF(T324&lt;=$T$1,HLOOKUP(U324,Ouderschapsverlof!$S$55:$W$57,3,FALSE),0)))</f>
        <v>0</v>
      </c>
      <c r="Z324" s="6">
        <f>IF(OR(U324=6,U324=7),0,IF(NOT(X324),IF(T324&lt;=$T$1,HLOOKUP(U324,Ouderschapsverlof!$S$55:$W$57,3,FALSE),0),0))</f>
        <v>0</v>
      </c>
      <c r="AB324" s="2">
        <f t="shared" ref="AB324:AB387" si="149">+AB323+1</f>
        <v>322</v>
      </c>
      <c r="AC324">
        <f t="shared" si="137"/>
        <v>6</v>
      </c>
      <c r="AD324" s="2">
        <f t="shared" si="138"/>
        <v>1</v>
      </c>
      <c r="AE324" s="2">
        <f t="shared" si="139"/>
        <v>1</v>
      </c>
      <c r="AF324" s="6" t="b">
        <f t="shared" si="140"/>
        <v>1</v>
      </c>
      <c r="AG324" s="6">
        <f>IF(OR(AC324=6,AC324=7),0,IF(NOT(AF324),0,IF(AB324&lt;=$AB$1,HLOOKUP(AC324,Ouderschapsverlof!$S$67:$W$69,3,FALSE),0)))</f>
        <v>0</v>
      </c>
      <c r="AH324" s="6">
        <f>IF(OR(AC324=6,AC324=7),0,IF(NOT(AF324),IF(AB324&lt;=$AB$1,HLOOKUP(AC324,Ouderschapsverlof!$S$67:$W$69,3,FALSE),0),0))</f>
        <v>0</v>
      </c>
      <c r="AK324" t="str">
        <f t="shared" si="141"/>
        <v>1900-11-0</v>
      </c>
      <c r="AL324" t="str">
        <f t="shared" si="142"/>
        <v>1900-11-0</v>
      </c>
      <c r="AM324" t="str">
        <f t="shared" si="143"/>
        <v>1900-11-0</v>
      </c>
      <c r="AN324" t="str">
        <f t="shared" si="144"/>
        <v>1900-11-0</v>
      </c>
    </row>
    <row r="325" spans="1:40" x14ac:dyDescent="0.3">
      <c r="A325" s="2">
        <f t="shared" si="145"/>
        <v>323</v>
      </c>
      <c r="B325">
        <f t="shared" si="146"/>
        <v>7</v>
      </c>
      <c r="C325" s="2">
        <f t="shared" si="125"/>
        <v>1</v>
      </c>
      <c r="D325" s="2">
        <f t="shared" si="126"/>
        <v>1</v>
      </c>
      <c r="E325" s="6" t="b">
        <f t="shared" si="127"/>
        <v>1</v>
      </c>
      <c r="F325" s="6">
        <f>IF(OR(B325=6,B325=7),0,IF(NOT(E325),0,IF(A325&lt;=$A$1,HLOOKUP(B325,Ouderschapsverlof!$S$28:$W$30,3,FALSE),0)))</f>
        <v>0</v>
      </c>
      <c r="G325" s="6">
        <f>IF(OR(B325=6,B325=7),0,IF(NOT(E325),IF(A325&lt;=$A$1,HLOOKUP(B325,Ouderschapsverlof!$S$28:$W$30,3,FALSE),0),0))</f>
        <v>0</v>
      </c>
      <c r="H325" s="7">
        <f t="shared" si="128"/>
        <v>0</v>
      </c>
      <c r="L325" s="2">
        <f t="shared" si="147"/>
        <v>323</v>
      </c>
      <c r="M325">
        <f t="shared" si="129"/>
        <v>7</v>
      </c>
      <c r="N325" s="2">
        <f t="shared" si="130"/>
        <v>1</v>
      </c>
      <c r="O325" s="2">
        <f t="shared" si="131"/>
        <v>1</v>
      </c>
      <c r="P325" s="6" t="b">
        <f t="shared" si="132"/>
        <v>1</v>
      </c>
      <c r="Q325" s="6">
        <f>IF(OR(M325=6,M325=7),0,IF(NOT(P325),0,IF(L325&lt;=$L$1,HLOOKUP(M325,Ouderschapsverlof!$S$40:$W$42,3,FALSE),0)))</f>
        <v>0</v>
      </c>
      <c r="R325" s="6">
        <f>IF(OR(M325=6,M325=7),0,IF(NOT(P325),IF(L325&lt;=$L$1,HLOOKUP(M325,Ouderschapsverlof!$S$40:$W$42,3,FALSE),0),0))</f>
        <v>0</v>
      </c>
      <c r="T325" s="2">
        <f t="shared" si="148"/>
        <v>323</v>
      </c>
      <c r="U325">
        <f t="shared" si="133"/>
        <v>7</v>
      </c>
      <c r="V325" s="2">
        <f t="shared" si="134"/>
        <v>1</v>
      </c>
      <c r="W325" s="2">
        <f t="shared" si="135"/>
        <v>1</v>
      </c>
      <c r="X325" s="6" t="b">
        <f t="shared" si="136"/>
        <v>1</v>
      </c>
      <c r="Y325" s="6">
        <f>IF(OR(U325=6,U325=7),0,IF(NOT(X325),0,IF(T325&lt;=$T$1,HLOOKUP(U325,Ouderschapsverlof!$S$55:$W$57,3,FALSE),0)))</f>
        <v>0</v>
      </c>
      <c r="Z325" s="6">
        <f>IF(OR(U325=6,U325=7),0,IF(NOT(X325),IF(T325&lt;=$T$1,HLOOKUP(U325,Ouderschapsverlof!$S$55:$W$57,3,FALSE),0),0))</f>
        <v>0</v>
      </c>
      <c r="AB325" s="2">
        <f t="shared" si="149"/>
        <v>323</v>
      </c>
      <c r="AC325">
        <f t="shared" si="137"/>
        <v>7</v>
      </c>
      <c r="AD325" s="2">
        <f t="shared" si="138"/>
        <v>1</v>
      </c>
      <c r="AE325" s="2">
        <f t="shared" si="139"/>
        <v>1</v>
      </c>
      <c r="AF325" s="6" t="b">
        <f t="shared" si="140"/>
        <v>1</v>
      </c>
      <c r="AG325" s="6">
        <f>IF(OR(AC325=6,AC325=7),0,IF(NOT(AF325),0,IF(AB325&lt;=$AB$1,HLOOKUP(AC325,Ouderschapsverlof!$S$67:$W$69,3,FALSE),0)))</f>
        <v>0</v>
      </c>
      <c r="AH325" s="6">
        <f>IF(OR(AC325=6,AC325=7),0,IF(NOT(AF325),IF(AB325&lt;=$AB$1,HLOOKUP(AC325,Ouderschapsverlof!$S$67:$W$69,3,FALSE),0),0))</f>
        <v>0</v>
      </c>
      <c r="AK325" t="str">
        <f t="shared" si="141"/>
        <v>1900-11-0</v>
      </c>
      <c r="AL325" t="str">
        <f t="shared" si="142"/>
        <v>1900-11-0</v>
      </c>
      <c r="AM325" t="str">
        <f t="shared" si="143"/>
        <v>1900-11-0</v>
      </c>
      <c r="AN325" t="str">
        <f t="shared" si="144"/>
        <v>1900-11-0</v>
      </c>
    </row>
    <row r="326" spans="1:40" x14ac:dyDescent="0.3">
      <c r="A326" s="2">
        <f t="shared" si="145"/>
        <v>324</v>
      </c>
      <c r="B326">
        <f t="shared" si="146"/>
        <v>1</v>
      </c>
      <c r="C326" s="2">
        <f t="shared" si="125"/>
        <v>1</v>
      </c>
      <c r="D326" s="2">
        <f t="shared" si="126"/>
        <v>1</v>
      </c>
      <c r="E326" s="6" t="b">
        <f t="shared" si="127"/>
        <v>1</v>
      </c>
      <c r="F326" s="6">
        <f>IF(OR(B326=6,B326=7),0,IF(NOT(E326),0,IF(A326&lt;=$A$1,HLOOKUP(B326,Ouderschapsverlof!$S$28:$W$30,3,FALSE),0)))</f>
        <v>0</v>
      </c>
      <c r="G326" s="6">
        <f>IF(OR(B326=6,B326=7),0,IF(NOT(E326),IF(A326&lt;=$A$1,HLOOKUP(B326,Ouderschapsverlof!$S$28:$W$30,3,FALSE),0),0))</f>
        <v>0</v>
      </c>
      <c r="H326" s="7">
        <f t="shared" si="128"/>
        <v>0</v>
      </c>
      <c r="L326" s="2">
        <f t="shared" si="147"/>
        <v>324</v>
      </c>
      <c r="M326">
        <f t="shared" si="129"/>
        <v>1</v>
      </c>
      <c r="N326" s="2">
        <f t="shared" si="130"/>
        <v>1</v>
      </c>
      <c r="O326" s="2">
        <f t="shared" si="131"/>
        <v>1</v>
      </c>
      <c r="P326" s="6" t="b">
        <f t="shared" si="132"/>
        <v>1</v>
      </c>
      <c r="Q326" s="6">
        <f>IF(OR(M326=6,M326=7),0,IF(NOT(P326),0,IF(L326&lt;=$L$1,HLOOKUP(M326,Ouderschapsverlof!$S$40:$W$42,3,FALSE),0)))</f>
        <v>0</v>
      </c>
      <c r="R326" s="6">
        <f>IF(OR(M326=6,M326=7),0,IF(NOT(P326),IF(L326&lt;=$L$1,HLOOKUP(M326,Ouderschapsverlof!$S$40:$W$42,3,FALSE),0),0))</f>
        <v>0</v>
      </c>
      <c r="T326" s="2">
        <f t="shared" si="148"/>
        <v>324</v>
      </c>
      <c r="U326">
        <f t="shared" si="133"/>
        <v>1</v>
      </c>
      <c r="V326" s="2">
        <f t="shared" si="134"/>
        <v>1</v>
      </c>
      <c r="W326" s="2">
        <f t="shared" si="135"/>
        <v>1</v>
      </c>
      <c r="X326" s="6" t="b">
        <f t="shared" si="136"/>
        <v>1</v>
      </c>
      <c r="Y326" s="6">
        <f>IF(OR(U326=6,U326=7),0,IF(NOT(X326),0,IF(T326&lt;=$T$1,HLOOKUP(U326,Ouderschapsverlof!$S$55:$W$57,3,FALSE),0)))</f>
        <v>0</v>
      </c>
      <c r="Z326" s="6">
        <f>IF(OR(U326=6,U326=7),0,IF(NOT(X326),IF(T326&lt;=$T$1,HLOOKUP(U326,Ouderschapsverlof!$S$55:$W$57,3,FALSE),0),0))</f>
        <v>0</v>
      </c>
      <c r="AB326" s="2">
        <f t="shared" si="149"/>
        <v>324</v>
      </c>
      <c r="AC326">
        <f t="shared" si="137"/>
        <v>1</v>
      </c>
      <c r="AD326" s="2">
        <f t="shared" si="138"/>
        <v>1</v>
      </c>
      <c r="AE326" s="2">
        <f t="shared" si="139"/>
        <v>1</v>
      </c>
      <c r="AF326" s="6" t="b">
        <f t="shared" si="140"/>
        <v>1</v>
      </c>
      <c r="AG326" s="6">
        <f>IF(OR(AC326=6,AC326=7),0,IF(NOT(AF326),0,IF(AB326&lt;=$AB$1,HLOOKUP(AC326,Ouderschapsverlof!$S$67:$W$69,3,FALSE),0)))</f>
        <v>0</v>
      </c>
      <c r="AH326" s="6">
        <f>IF(OR(AC326=6,AC326=7),0,IF(NOT(AF326),IF(AB326&lt;=$AB$1,HLOOKUP(AC326,Ouderschapsverlof!$S$67:$W$69,3,FALSE),0),0))</f>
        <v>0</v>
      </c>
      <c r="AK326" t="str">
        <f t="shared" si="141"/>
        <v>1900-11-0</v>
      </c>
      <c r="AL326" t="str">
        <f t="shared" si="142"/>
        <v>1900-11-0</v>
      </c>
      <c r="AM326" t="str">
        <f t="shared" si="143"/>
        <v>1900-11-0</v>
      </c>
      <c r="AN326" t="str">
        <f t="shared" si="144"/>
        <v>1900-11-0</v>
      </c>
    </row>
    <row r="327" spans="1:40" x14ac:dyDescent="0.3">
      <c r="A327" s="2">
        <f t="shared" si="145"/>
        <v>325</v>
      </c>
      <c r="B327">
        <f t="shared" si="146"/>
        <v>2</v>
      </c>
      <c r="C327" s="2">
        <f t="shared" si="125"/>
        <v>1</v>
      </c>
      <c r="D327" s="2">
        <f t="shared" si="126"/>
        <v>1</v>
      </c>
      <c r="E327" s="6" t="b">
        <f t="shared" si="127"/>
        <v>1</v>
      </c>
      <c r="F327" s="6">
        <f>IF(OR(B327=6,B327=7),0,IF(NOT(E327),0,IF(A327&lt;=$A$1,HLOOKUP(B327,Ouderschapsverlof!$S$28:$W$30,3,FALSE),0)))</f>
        <v>0</v>
      </c>
      <c r="G327" s="6">
        <f>IF(OR(B327=6,B327=7),0,IF(NOT(E327),IF(A327&lt;=$A$1,HLOOKUP(B327,Ouderschapsverlof!$S$28:$W$30,3,FALSE),0),0))</f>
        <v>0</v>
      </c>
      <c r="H327" s="7">
        <f t="shared" si="128"/>
        <v>0</v>
      </c>
      <c r="L327" s="2">
        <f t="shared" si="147"/>
        <v>325</v>
      </c>
      <c r="M327">
        <f t="shared" si="129"/>
        <v>2</v>
      </c>
      <c r="N327" s="2">
        <f t="shared" si="130"/>
        <v>1</v>
      </c>
      <c r="O327" s="2">
        <f t="shared" si="131"/>
        <v>1</v>
      </c>
      <c r="P327" s="6" t="b">
        <f t="shared" si="132"/>
        <v>1</v>
      </c>
      <c r="Q327" s="6">
        <f>IF(OR(M327=6,M327=7),0,IF(NOT(P327),0,IF(L327&lt;=$L$1,HLOOKUP(M327,Ouderschapsverlof!$S$40:$W$42,3,FALSE),0)))</f>
        <v>0</v>
      </c>
      <c r="R327" s="6">
        <f>IF(OR(M327=6,M327=7),0,IF(NOT(P327),IF(L327&lt;=$L$1,HLOOKUP(M327,Ouderschapsverlof!$S$40:$W$42,3,FALSE),0),0))</f>
        <v>0</v>
      </c>
      <c r="T327" s="2">
        <f t="shared" si="148"/>
        <v>325</v>
      </c>
      <c r="U327">
        <f t="shared" si="133"/>
        <v>2</v>
      </c>
      <c r="V327" s="2">
        <f t="shared" si="134"/>
        <v>1</v>
      </c>
      <c r="W327" s="2">
        <f t="shared" si="135"/>
        <v>1</v>
      </c>
      <c r="X327" s="6" t="b">
        <f t="shared" si="136"/>
        <v>1</v>
      </c>
      <c r="Y327" s="6">
        <f>IF(OR(U327=6,U327=7),0,IF(NOT(X327),0,IF(T327&lt;=$T$1,HLOOKUP(U327,Ouderschapsverlof!$S$55:$W$57,3,FALSE),0)))</f>
        <v>0</v>
      </c>
      <c r="Z327" s="6">
        <f>IF(OR(U327=6,U327=7),0,IF(NOT(X327),IF(T327&lt;=$T$1,HLOOKUP(U327,Ouderschapsverlof!$S$55:$W$57,3,FALSE),0),0))</f>
        <v>0</v>
      </c>
      <c r="AB327" s="2">
        <f t="shared" si="149"/>
        <v>325</v>
      </c>
      <c r="AC327">
        <f t="shared" si="137"/>
        <v>2</v>
      </c>
      <c r="AD327" s="2">
        <f t="shared" si="138"/>
        <v>1</v>
      </c>
      <c r="AE327" s="2">
        <f t="shared" si="139"/>
        <v>1</v>
      </c>
      <c r="AF327" s="6" t="b">
        <f t="shared" si="140"/>
        <v>1</v>
      </c>
      <c r="AG327" s="6">
        <f>IF(OR(AC327=6,AC327=7),0,IF(NOT(AF327),0,IF(AB327&lt;=$AB$1,HLOOKUP(AC327,Ouderschapsverlof!$S$67:$W$69,3,FALSE),0)))</f>
        <v>0</v>
      </c>
      <c r="AH327" s="6">
        <f>IF(OR(AC327=6,AC327=7),0,IF(NOT(AF327),IF(AB327&lt;=$AB$1,HLOOKUP(AC327,Ouderschapsverlof!$S$67:$W$69,3,FALSE),0),0))</f>
        <v>0</v>
      </c>
      <c r="AK327" t="str">
        <f t="shared" si="141"/>
        <v>1900-11-0</v>
      </c>
      <c r="AL327" t="str">
        <f t="shared" si="142"/>
        <v>1900-11-0</v>
      </c>
      <c r="AM327" t="str">
        <f t="shared" si="143"/>
        <v>1900-11-0</v>
      </c>
      <c r="AN327" t="str">
        <f t="shared" si="144"/>
        <v>1900-11-0</v>
      </c>
    </row>
    <row r="328" spans="1:40" x14ac:dyDescent="0.3">
      <c r="A328" s="2">
        <f t="shared" si="145"/>
        <v>326</v>
      </c>
      <c r="B328">
        <f t="shared" si="146"/>
        <v>3</v>
      </c>
      <c r="C328" s="2">
        <f t="shared" si="125"/>
        <v>1</v>
      </c>
      <c r="D328" s="2">
        <f t="shared" si="126"/>
        <v>1</v>
      </c>
      <c r="E328" s="6" t="b">
        <f t="shared" si="127"/>
        <v>1</v>
      </c>
      <c r="F328" s="6">
        <f>IF(OR(B328=6,B328=7),0,IF(NOT(E328),0,IF(A328&lt;=$A$1,HLOOKUP(B328,Ouderschapsverlof!$S$28:$W$30,3,FALSE),0)))</f>
        <v>0</v>
      </c>
      <c r="G328" s="6">
        <f>IF(OR(B328=6,B328=7),0,IF(NOT(E328),IF(A328&lt;=$A$1,HLOOKUP(B328,Ouderschapsverlof!$S$28:$W$30,3,FALSE),0),0))</f>
        <v>0</v>
      </c>
      <c r="H328" s="7">
        <f t="shared" si="128"/>
        <v>0</v>
      </c>
      <c r="L328" s="2">
        <f t="shared" si="147"/>
        <v>326</v>
      </c>
      <c r="M328">
        <f t="shared" si="129"/>
        <v>3</v>
      </c>
      <c r="N328" s="2">
        <f t="shared" si="130"/>
        <v>1</v>
      </c>
      <c r="O328" s="2">
        <f t="shared" si="131"/>
        <v>1</v>
      </c>
      <c r="P328" s="6" t="b">
        <f t="shared" si="132"/>
        <v>1</v>
      </c>
      <c r="Q328" s="6">
        <f>IF(OR(M328=6,M328=7),0,IF(NOT(P328),0,IF(L328&lt;=$L$1,HLOOKUP(M328,Ouderschapsverlof!$S$40:$W$42,3,FALSE),0)))</f>
        <v>0</v>
      </c>
      <c r="R328" s="6">
        <f>IF(OR(M328=6,M328=7),0,IF(NOT(P328),IF(L328&lt;=$L$1,HLOOKUP(M328,Ouderschapsverlof!$S$40:$W$42,3,FALSE),0),0))</f>
        <v>0</v>
      </c>
      <c r="T328" s="2">
        <f t="shared" si="148"/>
        <v>326</v>
      </c>
      <c r="U328">
        <f t="shared" si="133"/>
        <v>3</v>
      </c>
      <c r="V328" s="2">
        <f t="shared" si="134"/>
        <v>1</v>
      </c>
      <c r="W328" s="2">
        <f t="shared" si="135"/>
        <v>1</v>
      </c>
      <c r="X328" s="6" t="b">
        <f t="shared" si="136"/>
        <v>1</v>
      </c>
      <c r="Y328" s="6">
        <f>IF(OR(U328=6,U328=7),0,IF(NOT(X328),0,IF(T328&lt;=$T$1,HLOOKUP(U328,Ouderschapsverlof!$S$55:$W$57,3,FALSE),0)))</f>
        <v>0</v>
      </c>
      <c r="Z328" s="6">
        <f>IF(OR(U328=6,U328=7),0,IF(NOT(X328),IF(T328&lt;=$T$1,HLOOKUP(U328,Ouderschapsverlof!$S$55:$W$57,3,FALSE),0),0))</f>
        <v>0</v>
      </c>
      <c r="AB328" s="2">
        <f t="shared" si="149"/>
        <v>326</v>
      </c>
      <c r="AC328">
        <f t="shared" si="137"/>
        <v>3</v>
      </c>
      <c r="AD328" s="2">
        <f t="shared" si="138"/>
        <v>1</v>
      </c>
      <c r="AE328" s="2">
        <f t="shared" si="139"/>
        <v>1</v>
      </c>
      <c r="AF328" s="6" t="b">
        <f t="shared" si="140"/>
        <v>1</v>
      </c>
      <c r="AG328" s="6">
        <f>IF(OR(AC328=6,AC328=7),0,IF(NOT(AF328),0,IF(AB328&lt;=$AB$1,HLOOKUP(AC328,Ouderschapsverlof!$S$67:$W$69,3,FALSE),0)))</f>
        <v>0</v>
      </c>
      <c r="AH328" s="6">
        <f>IF(OR(AC328=6,AC328=7),0,IF(NOT(AF328),IF(AB328&lt;=$AB$1,HLOOKUP(AC328,Ouderschapsverlof!$S$67:$W$69,3,FALSE),0),0))</f>
        <v>0</v>
      </c>
      <c r="AK328" t="str">
        <f t="shared" si="141"/>
        <v>1900-11-0</v>
      </c>
      <c r="AL328" t="str">
        <f t="shared" si="142"/>
        <v>1900-11-0</v>
      </c>
      <c r="AM328" t="str">
        <f t="shared" si="143"/>
        <v>1900-11-0</v>
      </c>
      <c r="AN328" t="str">
        <f t="shared" si="144"/>
        <v>1900-11-0</v>
      </c>
    </row>
    <row r="329" spans="1:40" x14ac:dyDescent="0.3">
      <c r="A329" s="2">
        <f t="shared" si="145"/>
        <v>327</v>
      </c>
      <c r="B329">
        <f t="shared" si="146"/>
        <v>4</v>
      </c>
      <c r="C329" s="2">
        <f t="shared" si="125"/>
        <v>1</v>
      </c>
      <c r="D329" s="2">
        <f t="shared" si="126"/>
        <v>1</v>
      </c>
      <c r="E329" s="6" t="b">
        <f t="shared" si="127"/>
        <v>1</v>
      </c>
      <c r="F329" s="6">
        <f>IF(OR(B329=6,B329=7),0,IF(NOT(E329),0,IF(A329&lt;=$A$1,HLOOKUP(B329,Ouderschapsverlof!$S$28:$W$30,3,FALSE),0)))</f>
        <v>0</v>
      </c>
      <c r="G329" s="6">
        <f>IF(OR(B329=6,B329=7),0,IF(NOT(E329),IF(A329&lt;=$A$1,HLOOKUP(B329,Ouderschapsverlof!$S$28:$W$30,3,FALSE),0),0))</f>
        <v>0</v>
      </c>
      <c r="H329" s="7">
        <f t="shared" si="128"/>
        <v>0</v>
      </c>
      <c r="L329" s="2">
        <f t="shared" si="147"/>
        <v>327</v>
      </c>
      <c r="M329">
        <f t="shared" si="129"/>
        <v>4</v>
      </c>
      <c r="N329" s="2">
        <f t="shared" si="130"/>
        <v>1</v>
      </c>
      <c r="O329" s="2">
        <f t="shared" si="131"/>
        <v>1</v>
      </c>
      <c r="P329" s="6" t="b">
        <f t="shared" si="132"/>
        <v>1</v>
      </c>
      <c r="Q329" s="6">
        <f>IF(OR(M329=6,M329=7),0,IF(NOT(P329),0,IF(L329&lt;=$L$1,HLOOKUP(M329,Ouderschapsverlof!$S$40:$W$42,3,FALSE),0)))</f>
        <v>0</v>
      </c>
      <c r="R329" s="6">
        <f>IF(OR(M329=6,M329=7),0,IF(NOT(P329),IF(L329&lt;=$L$1,HLOOKUP(M329,Ouderschapsverlof!$S$40:$W$42,3,FALSE),0),0))</f>
        <v>0</v>
      </c>
      <c r="T329" s="2">
        <f t="shared" si="148"/>
        <v>327</v>
      </c>
      <c r="U329">
        <f t="shared" si="133"/>
        <v>4</v>
      </c>
      <c r="V329" s="2">
        <f t="shared" si="134"/>
        <v>1</v>
      </c>
      <c r="W329" s="2">
        <f t="shared" si="135"/>
        <v>1</v>
      </c>
      <c r="X329" s="6" t="b">
        <f t="shared" si="136"/>
        <v>1</v>
      </c>
      <c r="Y329" s="6">
        <f>IF(OR(U329=6,U329=7),0,IF(NOT(X329),0,IF(T329&lt;=$T$1,HLOOKUP(U329,Ouderschapsverlof!$S$55:$W$57,3,FALSE),0)))</f>
        <v>0</v>
      </c>
      <c r="Z329" s="6">
        <f>IF(OR(U329=6,U329=7),0,IF(NOT(X329),IF(T329&lt;=$T$1,HLOOKUP(U329,Ouderschapsverlof!$S$55:$W$57,3,FALSE),0),0))</f>
        <v>0</v>
      </c>
      <c r="AB329" s="2">
        <f t="shared" si="149"/>
        <v>327</v>
      </c>
      <c r="AC329">
        <f t="shared" si="137"/>
        <v>4</v>
      </c>
      <c r="AD329" s="2">
        <f t="shared" si="138"/>
        <v>1</v>
      </c>
      <c r="AE329" s="2">
        <f t="shared" si="139"/>
        <v>1</v>
      </c>
      <c r="AF329" s="6" t="b">
        <f t="shared" si="140"/>
        <v>1</v>
      </c>
      <c r="AG329" s="6">
        <f>IF(OR(AC329=6,AC329=7),0,IF(NOT(AF329),0,IF(AB329&lt;=$AB$1,HLOOKUP(AC329,Ouderschapsverlof!$S$67:$W$69,3,FALSE),0)))</f>
        <v>0</v>
      </c>
      <c r="AH329" s="6">
        <f>IF(OR(AC329=6,AC329=7),0,IF(NOT(AF329),IF(AB329&lt;=$AB$1,HLOOKUP(AC329,Ouderschapsverlof!$S$67:$W$69,3,FALSE),0),0))</f>
        <v>0</v>
      </c>
      <c r="AK329" t="str">
        <f t="shared" si="141"/>
        <v>1900-11-0</v>
      </c>
      <c r="AL329" t="str">
        <f t="shared" si="142"/>
        <v>1900-11-0</v>
      </c>
      <c r="AM329" t="str">
        <f t="shared" si="143"/>
        <v>1900-11-0</v>
      </c>
      <c r="AN329" t="str">
        <f t="shared" si="144"/>
        <v>1900-11-0</v>
      </c>
    </row>
    <row r="330" spans="1:40" x14ac:dyDescent="0.3">
      <c r="A330" s="2">
        <f t="shared" si="145"/>
        <v>328</v>
      </c>
      <c r="B330">
        <f t="shared" si="146"/>
        <v>5</v>
      </c>
      <c r="C330" s="2">
        <f t="shared" si="125"/>
        <v>1</v>
      </c>
      <c r="D330" s="2">
        <f t="shared" si="126"/>
        <v>1</v>
      </c>
      <c r="E330" s="6" t="b">
        <f t="shared" si="127"/>
        <v>1</v>
      </c>
      <c r="F330" s="6">
        <f>IF(OR(B330=6,B330=7),0,IF(NOT(E330),0,IF(A330&lt;=$A$1,HLOOKUP(B330,Ouderschapsverlof!$S$28:$W$30,3,FALSE),0)))</f>
        <v>0</v>
      </c>
      <c r="G330" s="6">
        <f>IF(OR(B330=6,B330=7),0,IF(NOT(E330),IF(A330&lt;=$A$1,HLOOKUP(B330,Ouderschapsverlof!$S$28:$W$30,3,FALSE),0),0))</f>
        <v>0</v>
      </c>
      <c r="H330" s="7">
        <f t="shared" si="128"/>
        <v>0</v>
      </c>
      <c r="L330" s="2">
        <f t="shared" si="147"/>
        <v>328</v>
      </c>
      <c r="M330">
        <f t="shared" si="129"/>
        <v>5</v>
      </c>
      <c r="N330" s="2">
        <f t="shared" si="130"/>
        <v>1</v>
      </c>
      <c r="O330" s="2">
        <f t="shared" si="131"/>
        <v>1</v>
      </c>
      <c r="P330" s="6" t="b">
        <f t="shared" si="132"/>
        <v>1</v>
      </c>
      <c r="Q330" s="6">
        <f>IF(OR(M330=6,M330=7),0,IF(NOT(P330),0,IF(L330&lt;=$L$1,HLOOKUP(M330,Ouderschapsverlof!$S$40:$W$42,3,FALSE),0)))</f>
        <v>0</v>
      </c>
      <c r="R330" s="6">
        <f>IF(OR(M330=6,M330=7),0,IF(NOT(P330),IF(L330&lt;=$L$1,HLOOKUP(M330,Ouderschapsverlof!$S$40:$W$42,3,FALSE),0),0))</f>
        <v>0</v>
      </c>
      <c r="T330" s="2">
        <f t="shared" si="148"/>
        <v>328</v>
      </c>
      <c r="U330">
        <f t="shared" si="133"/>
        <v>5</v>
      </c>
      <c r="V330" s="2">
        <f t="shared" si="134"/>
        <v>1</v>
      </c>
      <c r="W330" s="2">
        <f t="shared" si="135"/>
        <v>1</v>
      </c>
      <c r="X330" s="6" t="b">
        <f t="shared" si="136"/>
        <v>1</v>
      </c>
      <c r="Y330" s="6">
        <f>IF(OR(U330=6,U330=7),0,IF(NOT(X330),0,IF(T330&lt;=$T$1,HLOOKUP(U330,Ouderschapsverlof!$S$55:$W$57,3,FALSE),0)))</f>
        <v>0</v>
      </c>
      <c r="Z330" s="6">
        <f>IF(OR(U330=6,U330=7),0,IF(NOT(X330),IF(T330&lt;=$T$1,HLOOKUP(U330,Ouderschapsverlof!$S$55:$W$57,3,FALSE),0),0))</f>
        <v>0</v>
      </c>
      <c r="AB330" s="2">
        <f t="shared" si="149"/>
        <v>328</v>
      </c>
      <c r="AC330">
        <f t="shared" si="137"/>
        <v>5</v>
      </c>
      <c r="AD330" s="2">
        <f t="shared" si="138"/>
        <v>1</v>
      </c>
      <c r="AE330" s="2">
        <f t="shared" si="139"/>
        <v>1</v>
      </c>
      <c r="AF330" s="6" t="b">
        <f t="shared" si="140"/>
        <v>1</v>
      </c>
      <c r="AG330" s="6">
        <f>IF(OR(AC330=6,AC330=7),0,IF(NOT(AF330),0,IF(AB330&lt;=$AB$1,HLOOKUP(AC330,Ouderschapsverlof!$S$67:$W$69,3,FALSE),0)))</f>
        <v>0</v>
      </c>
      <c r="AH330" s="6">
        <f>IF(OR(AC330=6,AC330=7),0,IF(NOT(AF330),IF(AB330&lt;=$AB$1,HLOOKUP(AC330,Ouderschapsverlof!$S$67:$W$69,3,FALSE),0),0))</f>
        <v>0</v>
      </c>
      <c r="AK330" t="str">
        <f t="shared" si="141"/>
        <v>1900-11-0</v>
      </c>
      <c r="AL330" t="str">
        <f t="shared" si="142"/>
        <v>1900-11-0</v>
      </c>
      <c r="AM330" t="str">
        <f t="shared" si="143"/>
        <v>1900-11-0</v>
      </c>
      <c r="AN330" t="str">
        <f t="shared" si="144"/>
        <v>1900-11-0</v>
      </c>
    </row>
    <row r="331" spans="1:40" x14ac:dyDescent="0.3">
      <c r="A331" s="2">
        <f t="shared" si="145"/>
        <v>329</v>
      </c>
      <c r="B331">
        <f t="shared" si="146"/>
        <v>6</v>
      </c>
      <c r="C331" s="2">
        <f t="shared" si="125"/>
        <v>1</v>
      </c>
      <c r="D331" s="2">
        <f t="shared" si="126"/>
        <v>1</v>
      </c>
      <c r="E331" s="6" t="b">
        <f t="shared" si="127"/>
        <v>1</v>
      </c>
      <c r="F331" s="6">
        <f>IF(OR(B331=6,B331=7),0,IF(NOT(E331),0,IF(A331&lt;=$A$1,HLOOKUP(B331,Ouderschapsverlof!$S$28:$W$30,3,FALSE),0)))</f>
        <v>0</v>
      </c>
      <c r="G331" s="6">
        <f>IF(OR(B331=6,B331=7),0,IF(NOT(E331),IF(A331&lt;=$A$1,HLOOKUP(B331,Ouderschapsverlof!$S$28:$W$30,3,FALSE),0),0))</f>
        <v>0</v>
      </c>
      <c r="H331" s="7">
        <f t="shared" si="128"/>
        <v>0</v>
      </c>
      <c r="L331" s="2">
        <f t="shared" si="147"/>
        <v>329</v>
      </c>
      <c r="M331">
        <f t="shared" si="129"/>
        <v>6</v>
      </c>
      <c r="N331" s="2">
        <f t="shared" si="130"/>
        <v>1</v>
      </c>
      <c r="O331" s="2">
        <f t="shared" si="131"/>
        <v>1</v>
      </c>
      <c r="P331" s="6" t="b">
        <f t="shared" si="132"/>
        <v>1</v>
      </c>
      <c r="Q331" s="6">
        <f>IF(OR(M331=6,M331=7),0,IF(NOT(P331),0,IF(L331&lt;=$L$1,HLOOKUP(M331,Ouderschapsverlof!$S$40:$W$42,3,FALSE),0)))</f>
        <v>0</v>
      </c>
      <c r="R331" s="6">
        <f>IF(OR(M331=6,M331=7),0,IF(NOT(P331),IF(L331&lt;=$L$1,HLOOKUP(M331,Ouderschapsverlof!$S$40:$W$42,3,FALSE),0),0))</f>
        <v>0</v>
      </c>
      <c r="T331" s="2">
        <f t="shared" si="148"/>
        <v>329</v>
      </c>
      <c r="U331">
        <f t="shared" si="133"/>
        <v>6</v>
      </c>
      <c r="V331" s="2">
        <f t="shared" si="134"/>
        <v>1</v>
      </c>
      <c r="W331" s="2">
        <f t="shared" si="135"/>
        <v>1</v>
      </c>
      <c r="X331" s="6" t="b">
        <f t="shared" si="136"/>
        <v>1</v>
      </c>
      <c r="Y331" s="6">
        <f>IF(OR(U331=6,U331=7),0,IF(NOT(X331),0,IF(T331&lt;=$T$1,HLOOKUP(U331,Ouderschapsverlof!$S$55:$W$57,3,FALSE),0)))</f>
        <v>0</v>
      </c>
      <c r="Z331" s="6">
        <f>IF(OR(U331=6,U331=7),0,IF(NOT(X331),IF(T331&lt;=$T$1,HLOOKUP(U331,Ouderschapsverlof!$S$55:$W$57,3,FALSE),0),0))</f>
        <v>0</v>
      </c>
      <c r="AB331" s="2">
        <f t="shared" si="149"/>
        <v>329</v>
      </c>
      <c r="AC331">
        <f t="shared" si="137"/>
        <v>6</v>
      </c>
      <c r="AD331" s="2">
        <f t="shared" si="138"/>
        <v>1</v>
      </c>
      <c r="AE331" s="2">
        <f t="shared" si="139"/>
        <v>1</v>
      </c>
      <c r="AF331" s="6" t="b">
        <f t="shared" si="140"/>
        <v>1</v>
      </c>
      <c r="AG331" s="6">
        <f>IF(OR(AC331=6,AC331=7),0,IF(NOT(AF331),0,IF(AB331&lt;=$AB$1,HLOOKUP(AC331,Ouderschapsverlof!$S$67:$W$69,3,FALSE),0)))</f>
        <v>0</v>
      </c>
      <c r="AH331" s="6">
        <f>IF(OR(AC331=6,AC331=7),0,IF(NOT(AF331),IF(AB331&lt;=$AB$1,HLOOKUP(AC331,Ouderschapsverlof!$S$67:$W$69,3,FALSE),0),0))</f>
        <v>0</v>
      </c>
      <c r="AK331" t="str">
        <f t="shared" si="141"/>
        <v>1900-11-0</v>
      </c>
      <c r="AL331" t="str">
        <f t="shared" si="142"/>
        <v>1900-11-0</v>
      </c>
      <c r="AM331" t="str">
        <f t="shared" si="143"/>
        <v>1900-11-0</v>
      </c>
      <c r="AN331" t="str">
        <f t="shared" si="144"/>
        <v>1900-11-0</v>
      </c>
    </row>
    <row r="332" spans="1:40" x14ac:dyDescent="0.3">
      <c r="A332" s="2">
        <f t="shared" si="145"/>
        <v>330</v>
      </c>
      <c r="B332">
        <f t="shared" si="146"/>
        <v>7</v>
      </c>
      <c r="C332" s="2">
        <f t="shared" si="125"/>
        <v>1</v>
      </c>
      <c r="D332" s="2">
        <f t="shared" si="126"/>
        <v>1</v>
      </c>
      <c r="E332" s="6" t="b">
        <f t="shared" si="127"/>
        <v>1</v>
      </c>
      <c r="F332" s="6">
        <f>IF(OR(B332=6,B332=7),0,IF(NOT(E332),0,IF(A332&lt;=$A$1,HLOOKUP(B332,Ouderschapsverlof!$S$28:$W$30,3,FALSE),0)))</f>
        <v>0</v>
      </c>
      <c r="G332" s="6">
        <f>IF(OR(B332=6,B332=7),0,IF(NOT(E332),IF(A332&lt;=$A$1,HLOOKUP(B332,Ouderschapsverlof!$S$28:$W$30,3,FALSE),0),0))</f>
        <v>0</v>
      </c>
      <c r="H332" s="7">
        <f t="shared" si="128"/>
        <v>0</v>
      </c>
      <c r="L332" s="2">
        <f t="shared" si="147"/>
        <v>330</v>
      </c>
      <c r="M332">
        <f t="shared" si="129"/>
        <v>7</v>
      </c>
      <c r="N332" s="2">
        <f t="shared" si="130"/>
        <v>1</v>
      </c>
      <c r="O332" s="2">
        <f t="shared" si="131"/>
        <v>1</v>
      </c>
      <c r="P332" s="6" t="b">
        <f t="shared" si="132"/>
        <v>1</v>
      </c>
      <c r="Q332" s="6">
        <f>IF(OR(M332=6,M332=7),0,IF(NOT(P332),0,IF(L332&lt;=$L$1,HLOOKUP(M332,Ouderschapsverlof!$S$40:$W$42,3,FALSE),0)))</f>
        <v>0</v>
      </c>
      <c r="R332" s="6">
        <f>IF(OR(M332=6,M332=7),0,IF(NOT(P332),IF(L332&lt;=$L$1,HLOOKUP(M332,Ouderschapsverlof!$S$40:$W$42,3,FALSE),0),0))</f>
        <v>0</v>
      </c>
      <c r="T332" s="2">
        <f t="shared" si="148"/>
        <v>330</v>
      </c>
      <c r="U332">
        <f t="shared" si="133"/>
        <v>7</v>
      </c>
      <c r="V332" s="2">
        <f t="shared" si="134"/>
        <v>1</v>
      </c>
      <c r="W332" s="2">
        <f t="shared" si="135"/>
        <v>1</v>
      </c>
      <c r="X332" s="6" t="b">
        <f t="shared" si="136"/>
        <v>1</v>
      </c>
      <c r="Y332" s="6">
        <f>IF(OR(U332=6,U332=7),0,IF(NOT(X332),0,IF(T332&lt;=$T$1,HLOOKUP(U332,Ouderschapsverlof!$S$55:$W$57,3,FALSE),0)))</f>
        <v>0</v>
      </c>
      <c r="Z332" s="6">
        <f>IF(OR(U332=6,U332=7),0,IF(NOT(X332),IF(T332&lt;=$T$1,HLOOKUP(U332,Ouderschapsverlof!$S$55:$W$57,3,FALSE),0),0))</f>
        <v>0</v>
      </c>
      <c r="AB332" s="2">
        <f t="shared" si="149"/>
        <v>330</v>
      </c>
      <c r="AC332">
        <f t="shared" si="137"/>
        <v>7</v>
      </c>
      <c r="AD332" s="2">
        <f t="shared" si="138"/>
        <v>1</v>
      </c>
      <c r="AE332" s="2">
        <f t="shared" si="139"/>
        <v>1</v>
      </c>
      <c r="AF332" s="6" t="b">
        <f t="shared" si="140"/>
        <v>1</v>
      </c>
      <c r="AG332" s="6">
        <f>IF(OR(AC332=6,AC332=7),0,IF(NOT(AF332),0,IF(AB332&lt;=$AB$1,HLOOKUP(AC332,Ouderschapsverlof!$S$67:$W$69,3,FALSE),0)))</f>
        <v>0</v>
      </c>
      <c r="AH332" s="6">
        <f>IF(OR(AC332=6,AC332=7),0,IF(NOT(AF332),IF(AB332&lt;=$AB$1,HLOOKUP(AC332,Ouderschapsverlof!$S$67:$W$69,3,FALSE),0),0))</f>
        <v>0</v>
      </c>
      <c r="AK332" t="str">
        <f t="shared" si="141"/>
        <v>1900-11-0</v>
      </c>
      <c r="AL332" t="str">
        <f t="shared" si="142"/>
        <v>1900-11-0</v>
      </c>
      <c r="AM332" t="str">
        <f t="shared" si="143"/>
        <v>1900-11-0</v>
      </c>
      <c r="AN332" t="str">
        <f t="shared" si="144"/>
        <v>1900-11-0</v>
      </c>
    </row>
    <row r="333" spans="1:40" x14ac:dyDescent="0.3">
      <c r="A333" s="2">
        <f t="shared" si="145"/>
        <v>331</v>
      </c>
      <c r="B333">
        <f t="shared" si="146"/>
        <v>1</v>
      </c>
      <c r="C333" s="2">
        <f t="shared" si="125"/>
        <v>1</v>
      </c>
      <c r="D333" s="2">
        <f t="shared" si="126"/>
        <v>1</v>
      </c>
      <c r="E333" s="6" t="b">
        <f t="shared" si="127"/>
        <v>1</v>
      </c>
      <c r="F333" s="6">
        <f>IF(OR(B333=6,B333=7),0,IF(NOT(E333),0,IF(A333&lt;=$A$1,HLOOKUP(B333,Ouderschapsverlof!$S$28:$W$30,3,FALSE),0)))</f>
        <v>0</v>
      </c>
      <c r="G333" s="6">
        <f>IF(OR(B333=6,B333=7),0,IF(NOT(E333),IF(A333&lt;=$A$1,HLOOKUP(B333,Ouderschapsverlof!$S$28:$W$30,3,FALSE),0),0))</f>
        <v>0</v>
      </c>
      <c r="H333" s="7">
        <f t="shared" si="128"/>
        <v>0</v>
      </c>
      <c r="L333" s="2">
        <f t="shared" si="147"/>
        <v>331</v>
      </c>
      <c r="M333">
        <f t="shared" si="129"/>
        <v>1</v>
      </c>
      <c r="N333" s="2">
        <f t="shared" si="130"/>
        <v>1</v>
      </c>
      <c r="O333" s="2">
        <f t="shared" si="131"/>
        <v>1</v>
      </c>
      <c r="P333" s="6" t="b">
        <f t="shared" si="132"/>
        <v>1</v>
      </c>
      <c r="Q333" s="6">
        <f>IF(OR(M333=6,M333=7),0,IF(NOT(P333),0,IF(L333&lt;=$L$1,HLOOKUP(M333,Ouderschapsverlof!$S$40:$W$42,3,FALSE),0)))</f>
        <v>0</v>
      </c>
      <c r="R333" s="6">
        <f>IF(OR(M333=6,M333=7),0,IF(NOT(P333),IF(L333&lt;=$L$1,HLOOKUP(M333,Ouderschapsverlof!$S$40:$W$42,3,FALSE),0),0))</f>
        <v>0</v>
      </c>
      <c r="T333" s="2">
        <f t="shared" si="148"/>
        <v>331</v>
      </c>
      <c r="U333">
        <f t="shared" si="133"/>
        <v>1</v>
      </c>
      <c r="V333" s="2">
        <f t="shared" si="134"/>
        <v>1</v>
      </c>
      <c r="W333" s="2">
        <f t="shared" si="135"/>
        <v>1</v>
      </c>
      <c r="X333" s="6" t="b">
        <f t="shared" si="136"/>
        <v>1</v>
      </c>
      <c r="Y333" s="6">
        <f>IF(OR(U333=6,U333=7),0,IF(NOT(X333),0,IF(T333&lt;=$T$1,HLOOKUP(U333,Ouderschapsverlof!$S$55:$W$57,3,FALSE),0)))</f>
        <v>0</v>
      </c>
      <c r="Z333" s="6">
        <f>IF(OR(U333=6,U333=7),0,IF(NOT(X333),IF(T333&lt;=$T$1,HLOOKUP(U333,Ouderschapsverlof!$S$55:$W$57,3,FALSE),0),0))</f>
        <v>0</v>
      </c>
      <c r="AB333" s="2">
        <f t="shared" si="149"/>
        <v>331</v>
      </c>
      <c r="AC333">
        <f t="shared" si="137"/>
        <v>1</v>
      </c>
      <c r="AD333" s="2">
        <f t="shared" si="138"/>
        <v>1</v>
      </c>
      <c r="AE333" s="2">
        <f t="shared" si="139"/>
        <v>1</v>
      </c>
      <c r="AF333" s="6" t="b">
        <f t="shared" si="140"/>
        <v>1</v>
      </c>
      <c r="AG333" s="6">
        <f>IF(OR(AC333=6,AC333=7),0,IF(NOT(AF333),0,IF(AB333&lt;=$AB$1,HLOOKUP(AC333,Ouderschapsverlof!$S$67:$W$69,3,FALSE),0)))</f>
        <v>0</v>
      </c>
      <c r="AH333" s="6">
        <f>IF(OR(AC333=6,AC333=7),0,IF(NOT(AF333),IF(AB333&lt;=$AB$1,HLOOKUP(AC333,Ouderschapsverlof!$S$67:$W$69,3,FALSE),0),0))</f>
        <v>0</v>
      </c>
      <c r="AK333" t="str">
        <f t="shared" si="141"/>
        <v>1900-11-0</v>
      </c>
      <c r="AL333" t="str">
        <f t="shared" si="142"/>
        <v>1900-11-0</v>
      </c>
      <c r="AM333" t="str">
        <f t="shared" si="143"/>
        <v>1900-11-0</v>
      </c>
      <c r="AN333" t="str">
        <f t="shared" si="144"/>
        <v>1900-11-0</v>
      </c>
    </row>
    <row r="334" spans="1:40" x14ac:dyDescent="0.3">
      <c r="A334" s="2">
        <f t="shared" si="145"/>
        <v>332</v>
      </c>
      <c r="B334">
        <f t="shared" si="146"/>
        <v>2</v>
      </c>
      <c r="C334" s="2">
        <f t="shared" si="125"/>
        <v>1</v>
      </c>
      <c r="D334" s="2">
        <f t="shared" si="126"/>
        <v>1</v>
      </c>
      <c r="E334" s="6" t="b">
        <f t="shared" si="127"/>
        <v>1</v>
      </c>
      <c r="F334" s="6">
        <f>IF(OR(B334=6,B334=7),0,IF(NOT(E334),0,IF(A334&lt;=$A$1,HLOOKUP(B334,Ouderschapsverlof!$S$28:$W$30,3,FALSE),0)))</f>
        <v>0</v>
      </c>
      <c r="G334" s="6">
        <f>IF(OR(B334=6,B334=7),0,IF(NOT(E334),IF(A334&lt;=$A$1,HLOOKUP(B334,Ouderschapsverlof!$S$28:$W$30,3,FALSE),0),0))</f>
        <v>0</v>
      </c>
      <c r="H334" s="7">
        <f t="shared" si="128"/>
        <v>0</v>
      </c>
      <c r="L334" s="2">
        <f t="shared" si="147"/>
        <v>332</v>
      </c>
      <c r="M334">
        <f t="shared" si="129"/>
        <v>2</v>
      </c>
      <c r="N334" s="2">
        <f t="shared" si="130"/>
        <v>1</v>
      </c>
      <c r="O334" s="2">
        <f t="shared" si="131"/>
        <v>1</v>
      </c>
      <c r="P334" s="6" t="b">
        <f t="shared" si="132"/>
        <v>1</v>
      </c>
      <c r="Q334" s="6">
        <f>IF(OR(M334=6,M334=7),0,IF(NOT(P334),0,IF(L334&lt;=$L$1,HLOOKUP(M334,Ouderschapsverlof!$S$40:$W$42,3,FALSE),0)))</f>
        <v>0</v>
      </c>
      <c r="R334" s="6">
        <f>IF(OR(M334=6,M334=7),0,IF(NOT(P334),IF(L334&lt;=$L$1,HLOOKUP(M334,Ouderschapsverlof!$S$40:$W$42,3,FALSE),0),0))</f>
        <v>0</v>
      </c>
      <c r="T334" s="2">
        <f t="shared" si="148"/>
        <v>332</v>
      </c>
      <c r="U334">
        <f t="shared" si="133"/>
        <v>2</v>
      </c>
      <c r="V334" s="2">
        <f t="shared" si="134"/>
        <v>1</v>
      </c>
      <c r="W334" s="2">
        <f t="shared" si="135"/>
        <v>1</v>
      </c>
      <c r="X334" s="6" t="b">
        <f t="shared" si="136"/>
        <v>1</v>
      </c>
      <c r="Y334" s="6">
        <f>IF(OR(U334=6,U334=7),0,IF(NOT(X334),0,IF(T334&lt;=$T$1,HLOOKUP(U334,Ouderschapsverlof!$S$55:$W$57,3,FALSE),0)))</f>
        <v>0</v>
      </c>
      <c r="Z334" s="6">
        <f>IF(OR(U334=6,U334=7),0,IF(NOT(X334),IF(T334&lt;=$T$1,HLOOKUP(U334,Ouderschapsverlof!$S$55:$W$57,3,FALSE),0),0))</f>
        <v>0</v>
      </c>
      <c r="AB334" s="2">
        <f t="shared" si="149"/>
        <v>332</v>
      </c>
      <c r="AC334">
        <f t="shared" si="137"/>
        <v>2</v>
      </c>
      <c r="AD334" s="2">
        <f t="shared" si="138"/>
        <v>1</v>
      </c>
      <c r="AE334" s="2">
        <f t="shared" si="139"/>
        <v>1</v>
      </c>
      <c r="AF334" s="6" t="b">
        <f t="shared" si="140"/>
        <v>1</v>
      </c>
      <c r="AG334" s="6">
        <f>IF(OR(AC334=6,AC334=7),0,IF(NOT(AF334),0,IF(AB334&lt;=$AB$1,HLOOKUP(AC334,Ouderschapsverlof!$S$67:$W$69,3,FALSE),0)))</f>
        <v>0</v>
      </c>
      <c r="AH334" s="6">
        <f>IF(OR(AC334=6,AC334=7),0,IF(NOT(AF334),IF(AB334&lt;=$AB$1,HLOOKUP(AC334,Ouderschapsverlof!$S$67:$W$69,3,FALSE),0),0))</f>
        <v>0</v>
      </c>
      <c r="AK334" t="str">
        <f t="shared" si="141"/>
        <v>1900-11-0</v>
      </c>
      <c r="AL334" t="str">
        <f t="shared" si="142"/>
        <v>1900-11-0</v>
      </c>
      <c r="AM334" t="str">
        <f t="shared" si="143"/>
        <v>1900-11-0</v>
      </c>
      <c r="AN334" t="str">
        <f t="shared" si="144"/>
        <v>1900-11-0</v>
      </c>
    </row>
    <row r="335" spans="1:40" x14ac:dyDescent="0.3">
      <c r="A335" s="2">
        <f t="shared" si="145"/>
        <v>333</v>
      </c>
      <c r="B335">
        <f t="shared" si="146"/>
        <v>3</v>
      </c>
      <c r="C335" s="2">
        <f t="shared" si="125"/>
        <v>1</v>
      </c>
      <c r="D335" s="2">
        <f t="shared" si="126"/>
        <v>1</v>
      </c>
      <c r="E335" s="6" t="b">
        <f t="shared" si="127"/>
        <v>1</v>
      </c>
      <c r="F335" s="6">
        <f>IF(OR(B335=6,B335=7),0,IF(NOT(E335),0,IF(A335&lt;=$A$1,HLOOKUP(B335,Ouderschapsverlof!$S$28:$W$30,3,FALSE),0)))</f>
        <v>0</v>
      </c>
      <c r="G335" s="6">
        <f>IF(OR(B335=6,B335=7),0,IF(NOT(E335),IF(A335&lt;=$A$1,HLOOKUP(B335,Ouderschapsverlof!$S$28:$W$30,3,FALSE),0),0))</f>
        <v>0</v>
      </c>
      <c r="H335" s="7">
        <f t="shared" si="128"/>
        <v>0</v>
      </c>
      <c r="L335" s="2">
        <f t="shared" si="147"/>
        <v>333</v>
      </c>
      <c r="M335">
        <f t="shared" si="129"/>
        <v>3</v>
      </c>
      <c r="N335" s="2">
        <f t="shared" si="130"/>
        <v>1</v>
      </c>
      <c r="O335" s="2">
        <f t="shared" si="131"/>
        <v>1</v>
      </c>
      <c r="P335" s="6" t="b">
        <f t="shared" si="132"/>
        <v>1</v>
      </c>
      <c r="Q335" s="6">
        <f>IF(OR(M335=6,M335=7),0,IF(NOT(P335),0,IF(L335&lt;=$L$1,HLOOKUP(M335,Ouderschapsverlof!$S$40:$W$42,3,FALSE),0)))</f>
        <v>0</v>
      </c>
      <c r="R335" s="6">
        <f>IF(OR(M335=6,M335=7),0,IF(NOT(P335),IF(L335&lt;=$L$1,HLOOKUP(M335,Ouderschapsverlof!$S$40:$W$42,3,FALSE),0),0))</f>
        <v>0</v>
      </c>
      <c r="T335" s="2">
        <f t="shared" si="148"/>
        <v>333</v>
      </c>
      <c r="U335">
        <f t="shared" si="133"/>
        <v>3</v>
      </c>
      <c r="V335" s="2">
        <f t="shared" si="134"/>
        <v>1</v>
      </c>
      <c r="W335" s="2">
        <f t="shared" si="135"/>
        <v>1</v>
      </c>
      <c r="X335" s="6" t="b">
        <f t="shared" si="136"/>
        <v>1</v>
      </c>
      <c r="Y335" s="6">
        <f>IF(OR(U335=6,U335=7),0,IF(NOT(X335),0,IF(T335&lt;=$T$1,HLOOKUP(U335,Ouderschapsverlof!$S$55:$W$57,3,FALSE),0)))</f>
        <v>0</v>
      </c>
      <c r="Z335" s="6">
        <f>IF(OR(U335=6,U335=7),0,IF(NOT(X335),IF(T335&lt;=$T$1,HLOOKUP(U335,Ouderschapsverlof!$S$55:$W$57,3,FALSE),0),0))</f>
        <v>0</v>
      </c>
      <c r="AB335" s="2">
        <f t="shared" si="149"/>
        <v>333</v>
      </c>
      <c r="AC335">
        <f t="shared" si="137"/>
        <v>3</v>
      </c>
      <c r="AD335" s="2">
        <f t="shared" si="138"/>
        <v>1</v>
      </c>
      <c r="AE335" s="2">
        <f t="shared" si="139"/>
        <v>1</v>
      </c>
      <c r="AF335" s="6" t="b">
        <f t="shared" si="140"/>
        <v>1</v>
      </c>
      <c r="AG335" s="6">
        <f>IF(OR(AC335=6,AC335=7),0,IF(NOT(AF335),0,IF(AB335&lt;=$AB$1,HLOOKUP(AC335,Ouderschapsverlof!$S$67:$W$69,3,FALSE),0)))</f>
        <v>0</v>
      </c>
      <c r="AH335" s="6">
        <f>IF(OR(AC335=6,AC335=7),0,IF(NOT(AF335),IF(AB335&lt;=$AB$1,HLOOKUP(AC335,Ouderschapsverlof!$S$67:$W$69,3,FALSE),0),0))</f>
        <v>0</v>
      </c>
      <c r="AK335" t="str">
        <f t="shared" si="141"/>
        <v>1900-11-0</v>
      </c>
      <c r="AL335" t="str">
        <f t="shared" si="142"/>
        <v>1900-11-0</v>
      </c>
      <c r="AM335" t="str">
        <f t="shared" si="143"/>
        <v>1900-11-0</v>
      </c>
      <c r="AN335" t="str">
        <f t="shared" si="144"/>
        <v>1900-11-0</v>
      </c>
    </row>
    <row r="336" spans="1:40" x14ac:dyDescent="0.3">
      <c r="A336" s="2">
        <f t="shared" si="145"/>
        <v>334</v>
      </c>
      <c r="B336">
        <f t="shared" si="146"/>
        <v>4</v>
      </c>
      <c r="C336" s="2">
        <f t="shared" si="125"/>
        <v>1</v>
      </c>
      <c r="D336" s="2">
        <f t="shared" si="126"/>
        <v>1</v>
      </c>
      <c r="E336" s="6" t="b">
        <f t="shared" si="127"/>
        <v>1</v>
      </c>
      <c r="F336" s="6">
        <f>IF(OR(B336=6,B336=7),0,IF(NOT(E336),0,IF(A336&lt;=$A$1,HLOOKUP(B336,Ouderschapsverlof!$S$28:$W$30,3,FALSE),0)))</f>
        <v>0</v>
      </c>
      <c r="G336" s="6">
        <f>IF(OR(B336=6,B336=7),0,IF(NOT(E336),IF(A336&lt;=$A$1,HLOOKUP(B336,Ouderschapsverlof!$S$28:$W$30,3,FALSE),0),0))</f>
        <v>0</v>
      </c>
      <c r="H336" s="7">
        <f t="shared" si="128"/>
        <v>0</v>
      </c>
      <c r="L336" s="2">
        <f t="shared" si="147"/>
        <v>334</v>
      </c>
      <c r="M336">
        <f t="shared" si="129"/>
        <v>4</v>
      </c>
      <c r="N336" s="2">
        <f t="shared" si="130"/>
        <v>1</v>
      </c>
      <c r="O336" s="2">
        <f t="shared" si="131"/>
        <v>1</v>
      </c>
      <c r="P336" s="6" t="b">
        <f t="shared" si="132"/>
        <v>1</v>
      </c>
      <c r="Q336" s="6">
        <f>IF(OR(M336=6,M336=7),0,IF(NOT(P336),0,IF(L336&lt;=$L$1,HLOOKUP(M336,Ouderschapsverlof!$S$40:$W$42,3,FALSE),0)))</f>
        <v>0</v>
      </c>
      <c r="R336" s="6">
        <f>IF(OR(M336=6,M336=7),0,IF(NOT(P336),IF(L336&lt;=$L$1,HLOOKUP(M336,Ouderschapsverlof!$S$40:$W$42,3,FALSE),0),0))</f>
        <v>0</v>
      </c>
      <c r="T336" s="2">
        <f t="shared" si="148"/>
        <v>334</v>
      </c>
      <c r="U336">
        <f t="shared" si="133"/>
        <v>4</v>
      </c>
      <c r="V336" s="2">
        <f t="shared" si="134"/>
        <v>1</v>
      </c>
      <c r="W336" s="2">
        <f t="shared" si="135"/>
        <v>1</v>
      </c>
      <c r="X336" s="6" t="b">
        <f t="shared" si="136"/>
        <v>1</v>
      </c>
      <c r="Y336" s="6">
        <f>IF(OR(U336=6,U336=7),0,IF(NOT(X336),0,IF(T336&lt;=$T$1,HLOOKUP(U336,Ouderschapsverlof!$S$55:$W$57,3,FALSE),0)))</f>
        <v>0</v>
      </c>
      <c r="Z336" s="6">
        <f>IF(OR(U336=6,U336=7),0,IF(NOT(X336),IF(T336&lt;=$T$1,HLOOKUP(U336,Ouderschapsverlof!$S$55:$W$57,3,FALSE),0),0))</f>
        <v>0</v>
      </c>
      <c r="AB336" s="2">
        <f t="shared" si="149"/>
        <v>334</v>
      </c>
      <c r="AC336">
        <f t="shared" si="137"/>
        <v>4</v>
      </c>
      <c r="AD336" s="2">
        <f t="shared" si="138"/>
        <v>1</v>
      </c>
      <c r="AE336" s="2">
        <f t="shared" si="139"/>
        <v>1</v>
      </c>
      <c r="AF336" s="6" t="b">
        <f t="shared" si="140"/>
        <v>1</v>
      </c>
      <c r="AG336" s="6">
        <f>IF(OR(AC336=6,AC336=7),0,IF(NOT(AF336),0,IF(AB336&lt;=$AB$1,HLOOKUP(AC336,Ouderschapsverlof!$S$67:$W$69,3,FALSE),0)))</f>
        <v>0</v>
      </c>
      <c r="AH336" s="6">
        <f>IF(OR(AC336=6,AC336=7),0,IF(NOT(AF336),IF(AB336&lt;=$AB$1,HLOOKUP(AC336,Ouderschapsverlof!$S$67:$W$69,3,FALSE),0),0))</f>
        <v>0</v>
      </c>
      <c r="AK336" t="str">
        <f t="shared" si="141"/>
        <v>1900-11-0</v>
      </c>
      <c r="AL336" t="str">
        <f t="shared" si="142"/>
        <v>1900-11-0</v>
      </c>
      <c r="AM336" t="str">
        <f t="shared" si="143"/>
        <v>1900-11-0</v>
      </c>
      <c r="AN336" t="str">
        <f t="shared" si="144"/>
        <v>1900-11-0</v>
      </c>
    </row>
    <row r="337" spans="1:40" x14ac:dyDescent="0.3">
      <c r="A337" s="2">
        <f t="shared" si="145"/>
        <v>335</v>
      </c>
      <c r="B337">
        <f t="shared" si="146"/>
        <v>5</v>
      </c>
      <c r="C337" s="2">
        <f t="shared" si="125"/>
        <v>1</v>
      </c>
      <c r="D337" s="2">
        <f t="shared" si="126"/>
        <v>1</v>
      </c>
      <c r="E337" s="6" t="b">
        <f t="shared" si="127"/>
        <v>1</v>
      </c>
      <c r="F337" s="6">
        <f>IF(OR(B337=6,B337=7),0,IF(NOT(E337),0,IF(A337&lt;=$A$1,HLOOKUP(B337,Ouderschapsverlof!$S$28:$W$30,3,FALSE),0)))</f>
        <v>0</v>
      </c>
      <c r="G337" s="6">
        <f>IF(OR(B337=6,B337=7),0,IF(NOT(E337),IF(A337&lt;=$A$1,HLOOKUP(B337,Ouderschapsverlof!$S$28:$W$30,3,FALSE),0),0))</f>
        <v>0</v>
      </c>
      <c r="H337" s="7">
        <f t="shared" si="128"/>
        <v>0</v>
      </c>
      <c r="L337" s="2">
        <f t="shared" si="147"/>
        <v>335</v>
      </c>
      <c r="M337">
        <f t="shared" si="129"/>
        <v>5</v>
      </c>
      <c r="N337" s="2">
        <f t="shared" si="130"/>
        <v>1</v>
      </c>
      <c r="O337" s="2">
        <f t="shared" si="131"/>
        <v>1</v>
      </c>
      <c r="P337" s="6" t="b">
        <f t="shared" si="132"/>
        <v>1</v>
      </c>
      <c r="Q337" s="6">
        <f>IF(OR(M337=6,M337=7),0,IF(NOT(P337),0,IF(L337&lt;=$L$1,HLOOKUP(M337,Ouderschapsverlof!$S$40:$W$42,3,FALSE),0)))</f>
        <v>0</v>
      </c>
      <c r="R337" s="6">
        <f>IF(OR(M337=6,M337=7),0,IF(NOT(P337),IF(L337&lt;=$L$1,HLOOKUP(M337,Ouderschapsverlof!$S$40:$W$42,3,FALSE),0),0))</f>
        <v>0</v>
      </c>
      <c r="T337" s="2">
        <f t="shared" si="148"/>
        <v>335</v>
      </c>
      <c r="U337">
        <f t="shared" si="133"/>
        <v>5</v>
      </c>
      <c r="V337" s="2">
        <f t="shared" si="134"/>
        <v>1</v>
      </c>
      <c r="W337" s="2">
        <f t="shared" si="135"/>
        <v>1</v>
      </c>
      <c r="X337" s="6" t="b">
        <f t="shared" si="136"/>
        <v>1</v>
      </c>
      <c r="Y337" s="6">
        <f>IF(OR(U337=6,U337=7),0,IF(NOT(X337),0,IF(T337&lt;=$T$1,HLOOKUP(U337,Ouderschapsverlof!$S$55:$W$57,3,FALSE),0)))</f>
        <v>0</v>
      </c>
      <c r="Z337" s="6">
        <f>IF(OR(U337=6,U337=7),0,IF(NOT(X337),IF(T337&lt;=$T$1,HLOOKUP(U337,Ouderschapsverlof!$S$55:$W$57,3,FALSE),0),0))</f>
        <v>0</v>
      </c>
      <c r="AB337" s="2">
        <f t="shared" si="149"/>
        <v>335</v>
      </c>
      <c r="AC337">
        <f t="shared" si="137"/>
        <v>5</v>
      </c>
      <c r="AD337" s="2">
        <f t="shared" si="138"/>
        <v>1</v>
      </c>
      <c r="AE337" s="2">
        <f t="shared" si="139"/>
        <v>1</v>
      </c>
      <c r="AF337" s="6" t="b">
        <f t="shared" si="140"/>
        <v>1</v>
      </c>
      <c r="AG337" s="6">
        <f>IF(OR(AC337=6,AC337=7),0,IF(NOT(AF337),0,IF(AB337&lt;=$AB$1,HLOOKUP(AC337,Ouderschapsverlof!$S$67:$W$69,3,FALSE),0)))</f>
        <v>0</v>
      </c>
      <c r="AH337" s="6">
        <f>IF(OR(AC337=6,AC337=7),0,IF(NOT(AF337),IF(AB337&lt;=$AB$1,HLOOKUP(AC337,Ouderschapsverlof!$S$67:$W$69,3,FALSE),0),0))</f>
        <v>0</v>
      </c>
      <c r="AK337" t="str">
        <f t="shared" si="141"/>
        <v>1900-11-0</v>
      </c>
      <c r="AL337" t="str">
        <f t="shared" si="142"/>
        <v>1900-11-0</v>
      </c>
      <c r="AM337" t="str">
        <f t="shared" si="143"/>
        <v>1900-11-0</v>
      </c>
      <c r="AN337" t="str">
        <f t="shared" si="144"/>
        <v>1900-11-0</v>
      </c>
    </row>
    <row r="338" spans="1:40" x14ac:dyDescent="0.3">
      <c r="A338" s="2">
        <f t="shared" si="145"/>
        <v>336</v>
      </c>
      <c r="B338">
        <f t="shared" si="146"/>
        <v>6</v>
      </c>
      <c r="C338" s="2">
        <f t="shared" si="125"/>
        <v>1</v>
      </c>
      <c r="D338" s="2">
        <f t="shared" si="126"/>
        <v>1</v>
      </c>
      <c r="E338" s="6" t="b">
        <f t="shared" si="127"/>
        <v>1</v>
      </c>
      <c r="F338" s="6">
        <f>IF(OR(B338=6,B338=7),0,IF(NOT(E338),0,IF(A338&lt;=$A$1,HLOOKUP(B338,Ouderschapsverlof!$S$28:$W$30,3,FALSE),0)))</f>
        <v>0</v>
      </c>
      <c r="G338" s="6">
        <f>IF(OR(B338=6,B338=7),0,IF(NOT(E338),IF(A338&lt;=$A$1,HLOOKUP(B338,Ouderschapsverlof!$S$28:$W$30,3,FALSE),0),0))</f>
        <v>0</v>
      </c>
      <c r="H338" s="7">
        <f t="shared" si="128"/>
        <v>0</v>
      </c>
      <c r="L338" s="2">
        <f t="shared" si="147"/>
        <v>336</v>
      </c>
      <c r="M338">
        <f t="shared" si="129"/>
        <v>6</v>
      </c>
      <c r="N338" s="2">
        <f t="shared" si="130"/>
        <v>1</v>
      </c>
      <c r="O338" s="2">
        <f t="shared" si="131"/>
        <v>1</v>
      </c>
      <c r="P338" s="6" t="b">
        <f t="shared" si="132"/>
        <v>1</v>
      </c>
      <c r="Q338" s="6">
        <f>IF(OR(M338=6,M338=7),0,IF(NOT(P338),0,IF(L338&lt;=$L$1,HLOOKUP(M338,Ouderschapsverlof!$S$40:$W$42,3,FALSE),0)))</f>
        <v>0</v>
      </c>
      <c r="R338" s="6">
        <f>IF(OR(M338=6,M338=7),0,IF(NOT(P338),IF(L338&lt;=$L$1,HLOOKUP(M338,Ouderschapsverlof!$S$40:$W$42,3,FALSE),0),0))</f>
        <v>0</v>
      </c>
      <c r="T338" s="2">
        <f t="shared" si="148"/>
        <v>336</v>
      </c>
      <c r="U338">
        <f t="shared" si="133"/>
        <v>6</v>
      </c>
      <c r="V338" s="2">
        <f t="shared" si="134"/>
        <v>1</v>
      </c>
      <c r="W338" s="2">
        <f t="shared" si="135"/>
        <v>1</v>
      </c>
      <c r="X338" s="6" t="b">
        <f t="shared" si="136"/>
        <v>1</v>
      </c>
      <c r="Y338" s="6">
        <f>IF(OR(U338=6,U338=7),0,IF(NOT(X338),0,IF(T338&lt;=$T$1,HLOOKUP(U338,Ouderschapsverlof!$S$55:$W$57,3,FALSE),0)))</f>
        <v>0</v>
      </c>
      <c r="Z338" s="6">
        <f>IF(OR(U338=6,U338=7),0,IF(NOT(X338),IF(T338&lt;=$T$1,HLOOKUP(U338,Ouderschapsverlof!$S$55:$W$57,3,FALSE),0),0))</f>
        <v>0</v>
      </c>
      <c r="AB338" s="2">
        <f t="shared" si="149"/>
        <v>336</v>
      </c>
      <c r="AC338">
        <f t="shared" si="137"/>
        <v>6</v>
      </c>
      <c r="AD338" s="2">
        <f t="shared" si="138"/>
        <v>1</v>
      </c>
      <c r="AE338" s="2">
        <f t="shared" si="139"/>
        <v>1</v>
      </c>
      <c r="AF338" s="6" t="b">
        <f t="shared" si="140"/>
        <v>1</v>
      </c>
      <c r="AG338" s="6">
        <f>IF(OR(AC338=6,AC338=7),0,IF(NOT(AF338),0,IF(AB338&lt;=$AB$1,HLOOKUP(AC338,Ouderschapsverlof!$S$67:$W$69,3,FALSE),0)))</f>
        <v>0</v>
      </c>
      <c r="AH338" s="6">
        <f>IF(OR(AC338=6,AC338=7),0,IF(NOT(AF338),IF(AB338&lt;=$AB$1,HLOOKUP(AC338,Ouderschapsverlof!$S$67:$W$69,3,FALSE),0),0))</f>
        <v>0</v>
      </c>
      <c r="AK338" t="str">
        <f t="shared" si="141"/>
        <v>1900-12-0</v>
      </c>
      <c r="AL338" t="str">
        <f t="shared" si="142"/>
        <v>1900-12-0</v>
      </c>
      <c r="AM338" t="str">
        <f t="shared" si="143"/>
        <v>1900-12-0</v>
      </c>
      <c r="AN338" t="str">
        <f t="shared" si="144"/>
        <v>1900-12-0</v>
      </c>
    </row>
    <row r="339" spans="1:40" x14ac:dyDescent="0.3">
      <c r="A339" s="2">
        <f t="shared" si="145"/>
        <v>337</v>
      </c>
      <c r="B339">
        <f t="shared" si="146"/>
        <v>7</v>
      </c>
      <c r="C339" s="2">
        <f t="shared" si="125"/>
        <v>1</v>
      </c>
      <c r="D339" s="2">
        <f t="shared" si="126"/>
        <v>1</v>
      </c>
      <c r="E339" s="6" t="b">
        <f t="shared" si="127"/>
        <v>1</v>
      </c>
      <c r="F339" s="6">
        <f>IF(OR(B339=6,B339=7),0,IF(NOT(E339),0,IF(A339&lt;=$A$1,HLOOKUP(B339,Ouderschapsverlof!$S$28:$W$30,3,FALSE),0)))</f>
        <v>0</v>
      </c>
      <c r="G339" s="6">
        <f>IF(OR(B339=6,B339=7),0,IF(NOT(E339),IF(A339&lt;=$A$1,HLOOKUP(B339,Ouderschapsverlof!$S$28:$W$30,3,FALSE),0),0))</f>
        <v>0</v>
      </c>
      <c r="H339" s="7">
        <f t="shared" si="128"/>
        <v>0</v>
      </c>
      <c r="L339" s="2">
        <f t="shared" si="147"/>
        <v>337</v>
      </c>
      <c r="M339">
        <f t="shared" si="129"/>
        <v>7</v>
      </c>
      <c r="N339" s="2">
        <f t="shared" si="130"/>
        <v>1</v>
      </c>
      <c r="O339" s="2">
        <f t="shared" si="131"/>
        <v>1</v>
      </c>
      <c r="P339" s="6" t="b">
        <f t="shared" si="132"/>
        <v>1</v>
      </c>
      <c r="Q339" s="6">
        <f>IF(OR(M339=6,M339=7),0,IF(NOT(P339),0,IF(L339&lt;=$L$1,HLOOKUP(M339,Ouderschapsverlof!$S$40:$W$42,3,FALSE),0)))</f>
        <v>0</v>
      </c>
      <c r="R339" s="6">
        <f>IF(OR(M339=6,M339=7),0,IF(NOT(P339),IF(L339&lt;=$L$1,HLOOKUP(M339,Ouderschapsverlof!$S$40:$W$42,3,FALSE),0),0))</f>
        <v>0</v>
      </c>
      <c r="T339" s="2">
        <f t="shared" si="148"/>
        <v>337</v>
      </c>
      <c r="U339">
        <f t="shared" si="133"/>
        <v>7</v>
      </c>
      <c r="V339" s="2">
        <f t="shared" si="134"/>
        <v>1</v>
      </c>
      <c r="W339" s="2">
        <f t="shared" si="135"/>
        <v>1</v>
      </c>
      <c r="X339" s="6" t="b">
        <f t="shared" si="136"/>
        <v>1</v>
      </c>
      <c r="Y339" s="6">
        <f>IF(OR(U339=6,U339=7),0,IF(NOT(X339),0,IF(T339&lt;=$T$1,HLOOKUP(U339,Ouderschapsverlof!$S$55:$W$57,3,FALSE),0)))</f>
        <v>0</v>
      </c>
      <c r="Z339" s="6">
        <f>IF(OR(U339=6,U339=7),0,IF(NOT(X339),IF(T339&lt;=$T$1,HLOOKUP(U339,Ouderschapsverlof!$S$55:$W$57,3,FALSE),0),0))</f>
        <v>0</v>
      </c>
      <c r="AB339" s="2">
        <f t="shared" si="149"/>
        <v>337</v>
      </c>
      <c r="AC339">
        <f t="shared" si="137"/>
        <v>7</v>
      </c>
      <c r="AD339" s="2">
        <f t="shared" si="138"/>
        <v>1</v>
      </c>
      <c r="AE339" s="2">
        <f t="shared" si="139"/>
        <v>1</v>
      </c>
      <c r="AF339" s="6" t="b">
        <f t="shared" si="140"/>
        <v>1</v>
      </c>
      <c r="AG339" s="6">
        <f>IF(OR(AC339=6,AC339=7),0,IF(NOT(AF339),0,IF(AB339&lt;=$AB$1,HLOOKUP(AC339,Ouderschapsverlof!$S$67:$W$69,3,FALSE),0)))</f>
        <v>0</v>
      </c>
      <c r="AH339" s="6">
        <f>IF(OR(AC339=6,AC339=7),0,IF(NOT(AF339),IF(AB339&lt;=$AB$1,HLOOKUP(AC339,Ouderschapsverlof!$S$67:$W$69,3,FALSE),0),0))</f>
        <v>0</v>
      </c>
      <c r="AK339" t="str">
        <f t="shared" si="141"/>
        <v>1900-12-0</v>
      </c>
      <c r="AL339" t="str">
        <f t="shared" si="142"/>
        <v>1900-12-0</v>
      </c>
      <c r="AM339" t="str">
        <f t="shared" si="143"/>
        <v>1900-12-0</v>
      </c>
      <c r="AN339" t="str">
        <f t="shared" si="144"/>
        <v>1900-12-0</v>
      </c>
    </row>
    <row r="340" spans="1:40" x14ac:dyDescent="0.3">
      <c r="A340" s="2">
        <f t="shared" si="145"/>
        <v>338</v>
      </c>
      <c r="B340">
        <f t="shared" si="146"/>
        <v>1</v>
      </c>
      <c r="C340" s="2">
        <f t="shared" si="125"/>
        <v>1</v>
      </c>
      <c r="D340" s="2">
        <f t="shared" si="126"/>
        <v>1</v>
      </c>
      <c r="E340" s="6" t="b">
        <f t="shared" si="127"/>
        <v>1</v>
      </c>
      <c r="F340" s="6">
        <f>IF(OR(B340=6,B340=7),0,IF(NOT(E340),0,IF(A340&lt;=$A$1,HLOOKUP(B340,Ouderschapsverlof!$S$28:$W$30,3,FALSE),0)))</f>
        <v>0</v>
      </c>
      <c r="G340" s="6">
        <f>IF(OR(B340=6,B340=7),0,IF(NOT(E340),IF(A340&lt;=$A$1,HLOOKUP(B340,Ouderschapsverlof!$S$28:$W$30,3,FALSE),0),0))</f>
        <v>0</v>
      </c>
      <c r="H340" s="7">
        <f t="shared" si="128"/>
        <v>0</v>
      </c>
      <c r="L340" s="2">
        <f t="shared" si="147"/>
        <v>338</v>
      </c>
      <c r="M340">
        <f t="shared" si="129"/>
        <v>1</v>
      </c>
      <c r="N340" s="2">
        <f t="shared" si="130"/>
        <v>1</v>
      </c>
      <c r="O340" s="2">
        <f t="shared" si="131"/>
        <v>1</v>
      </c>
      <c r="P340" s="6" t="b">
        <f t="shared" si="132"/>
        <v>1</v>
      </c>
      <c r="Q340" s="6">
        <f>IF(OR(M340=6,M340=7),0,IF(NOT(P340),0,IF(L340&lt;=$L$1,HLOOKUP(M340,Ouderschapsverlof!$S$40:$W$42,3,FALSE),0)))</f>
        <v>0</v>
      </c>
      <c r="R340" s="6">
        <f>IF(OR(M340=6,M340=7),0,IF(NOT(P340),IF(L340&lt;=$L$1,HLOOKUP(M340,Ouderschapsverlof!$S$40:$W$42,3,FALSE),0),0))</f>
        <v>0</v>
      </c>
      <c r="T340" s="2">
        <f t="shared" si="148"/>
        <v>338</v>
      </c>
      <c r="U340">
        <f t="shared" si="133"/>
        <v>1</v>
      </c>
      <c r="V340" s="2">
        <f t="shared" si="134"/>
        <v>1</v>
      </c>
      <c r="W340" s="2">
        <f t="shared" si="135"/>
        <v>1</v>
      </c>
      <c r="X340" s="6" t="b">
        <f t="shared" si="136"/>
        <v>1</v>
      </c>
      <c r="Y340" s="6">
        <f>IF(OR(U340=6,U340=7),0,IF(NOT(X340),0,IF(T340&lt;=$T$1,HLOOKUP(U340,Ouderschapsverlof!$S$55:$W$57,3,FALSE),0)))</f>
        <v>0</v>
      </c>
      <c r="Z340" s="6">
        <f>IF(OR(U340=6,U340=7),0,IF(NOT(X340),IF(T340&lt;=$T$1,HLOOKUP(U340,Ouderschapsverlof!$S$55:$W$57,3,FALSE),0),0))</f>
        <v>0</v>
      </c>
      <c r="AB340" s="2">
        <f t="shared" si="149"/>
        <v>338</v>
      </c>
      <c r="AC340">
        <f t="shared" si="137"/>
        <v>1</v>
      </c>
      <c r="AD340" s="2">
        <f t="shared" si="138"/>
        <v>1</v>
      </c>
      <c r="AE340" s="2">
        <f t="shared" si="139"/>
        <v>1</v>
      </c>
      <c r="AF340" s="6" t="b">
        <f t="shared" si="140"/>
        <v>1</v>
      </c>
      <c r="AG340" s="6">
        <f>IF(OR(AC340=6,AC340=7),0,IF(NOT(AF340),0,IF(AB340&lt;=$AB$1,HLOOKUP(AC340,Ouderschapsverlof!$S$67:$W$69,3,FALSE),0)))</f>
        <v>0</v>
      </c>
      <c r="AH340" s="6">
        <f>IF(OR(AC340=6,AC340=7),0,IF(NOT(AF340),IF(AB340&lt;=$AB$1,HLOOKUP(AC340,Ouderschapsverlof!$S$67:$W$69,3,FALSE),0),0))</f>
        <v>0</v>
      </c>
      <c r="AK340" t="str">
        <f t="shared" si="141"/>
        <v>1900-12-0</v>
      </c>
      <c r="AL340" t="str">
        <f t="shared" si="142"/>
        <v>1900-12-0</v>
      </c>
      <c r="AM340" t="str">
        <f t="shared" si="143"/>
        <v>1900-12-0</v>
      </c>
      <c r="AN340" t="str">
        <f t="shared" si="144"/>
        <v>1900-12-0</v>
      </c>
    </row>
    <row r="341" spans="1:40" x14ac:dyDescent="0.3">
      <c r="A341" s="2">
        <f t="shared" si="145"/>
        <v>339</v>
      </c>
      <c r="B341">
        <f t="shared" si="146"/>
        <v>2</v>
      </c>
      <c r="C341" s="2">
        <f t="shared" si="125"/>
        <v>1</v>
      </c>
      <c r="D341" s="2">
        <f t="shared" si="126"/>
        <v>1</v>
      </c>
      <c r="E341" s="6" t="b">
        <f t="shared" si="127"/>
        <v>1</v>
      </c>
      <c r="F341" s="6">
        <f>IF(OR(B341=6,B341=7),0,IF(NOT(E341),0,IF(A341&lt;=$A$1,HLOOKUP(B341,Ouderschapsverlof!$S$28:$W$30,3,FALSE),0)))</f>
        <v>0</v>
      </c>
      <c r="G341" s="6">
        <f>IF(OR(B341=6,B341=7),0,IF(NOT(E341),IF(A341&lt;=$A$1,HLOOKUP(B341,Ouderschapsverlof!$S$28:$W$30,3,FALSE),0),0))</f>
        <v>0</v>
      </c>
      <c r="H341" s="7">
        <f t="shared" si="128"/>
        <v>0</v>
      </c>
      <c r="L341" s="2">
        <f t="shared" si="147"/>
        <v>339</v>
      </c>
      <c r="M341">
        <f t="shared" si="129"/>
        <v>2</v>
      </c>
      <c r="N341" s="2">
        <f t="shared" si="130"/>
        <v>1</v>
      </c>
      <c r="O341" s="2">
        <f t="shared" si="131"/>
        <v>1</v>
      </c>
      <c r="P341" s="6" t="b">
        <f t="shared" si="132"/>
        <v>1</v>
      </c>
      <c r="Q341" s="6">
        <f>IF(OR(M341=6,M341=7),0,IF(NOT(P341),0,IF(L341&lt;=$L$1,HLOOKUP(M341,Ouderschapsverlof!$S$40:$W$42,3,FALSE),0)))</f>
        <v>0</v>
      </c>
      <c r="R341" s="6">
        <f>IF(OR(M341=6,M341=7),0,IF(NOT(P341),IF(L341&lt;=$L$1,HLOOKUP(M341,Ouderschapsverlof!$S$40:$W$42,3,FALSE),0),0))</f>
        <v>0</v>
      </c>
      <c r="T341" s="2">
        <f t="shared" si="148"/>
        <v>339</v>
      </c>
      <c r="U341">
        <f t="shared" si="133"/>
        <v>2</v>
      </c>
      <c r="V341" s="2">
        <f t="shared" si="134"/>
        <v>1</v>
      </c>
      <c r="W341" s="2">
        <f t="shared" si="135"/>
        <v>1</v>
      </c>
      <c r="X341" s="6" t="b">
        <f t="shared" si="136"/>
        <v>1</v>
      </c>
      <c r="Y341" s="6">
        <f>IF(OR(U341=6,U341=7),0,IF(NOT(X341),0,IF(T341&lt;=$T$1,HLOOKUP(U341,Ouderschapsverlof!$S$55:$W$57,3,FALSE),0)))</f>
        <v>0</v>
      </c>
      <c r="Z341" s="6">
        <f>IF(OR(U341=6,U341=7),0,IF(NOT(X341),IF(T341&lt;=$T$1,HLOOKUP(U341,Ouderschapsverlof!$S$55:$W$57,3,FALSE),0),0))</f>
        <v>0</v>
      </c>
      <c r="AB341" s="2">
        <f t="shared" si="149"/>
        <v>339</v>
      </c>
      <c r="AC341">
        <f t="shared" si="137"/>
        <v>2</v>
      </c>
      <c r="AD341" s="2">
        <f t="shared" si="138"/>
        <v>1</v>
      </c>
      <c r="AE341" s="2">
        <f t="shared" si="139"/>
        <v>1</v>
      </c>
      <c r="AF341" s="6" t="b">
        <f t="shared" si="140"/>
        <v>1</v>
      </c>
      <c r="AG341" s="6">
        <f>IF(OR(AC341=6,AC341=7),0,IF(NOT(AF341),0,IF(AB341&lt;=$AB$1,HLOOKUP(AC341,Ouderschapsverlof!$S$67:$W$69,3,FALSE),0)))</f>
        <v>0</v>
      </c>
      <c r="AH341" s="6">
        <f>IF(OR(AC341=6,AC341=7),0,IF(NOT(AF341),IF(AB341&lt;=$AB$1,HLOOKUP(AC341,Ouderschapsverlof!$S$67:$W$69,3,FALSE),0),0))</f>
        <v>0</v>
      </c>
      <c r="AK341" t="str">
        <f t="shared" si="141"/>
        <v>1900-12-0</v>
      </c>
      <c r="AL341" t="str">
        <f t="shared" si="142"/>
        <v>1900-12-0</v>
      </c>
      <c r="AM341" t="str">
        <f t="shared" si="143"/>
        <v>1900-12-0</v>
      </c>
      <c r="AN341" t="str">
        <f t="shared" si="144"/>
        <v>1900-12-0</v>
      </c>
    </row>
    <row r="342" spans="1:40" x14ac:dyDescent="0.3">
      <c r="A342" s="2">
        <f t="shared" si="145"/>
        <v>340</v>
      </c>
      <c r="B342">
        <f t="shared" si="146"/>
        <v>3</v>
      </c>
      <c r="C342" s="2">
        <f t="shared" si="125"/>
        <v>1</v>
      </c>
      <c r="D342" s="2">
        <f t="shared" si="126"/>
        <v>1</v>
      </c>
      <c r="E342" s="6" t="b">
        <f t="shared" si="127"/>
        <v>1</v>
      </c>
      <c r="F342" s="6">
        <f>IF(OR(B342=6,B342=7),0,IF(NOT(E342),0,IF(A342&lt;=$A$1,HLOOKUP(B342,Ouderschapsverlof!$S$28:$W$30,3,FALSE),0)))</f>
        <v>0</v>
      </c>
      <c r="G342" s="6">
        <f>IF(OR(B342=6,B342=7),0,IF(NOT(E342),IF(A342&lt;=$A$1,HLOOKUP(B342,Ouderschapsverlof!$S$28:$W$30,3,FALSE),0),0))</f>
        <v>0</v>
      </c>
      <c r="H342" s="7">
        <f t="shared" si="128"/>
        <v>0</v>
      </c>
      <c r="L342" s="2">
        <f t="shared" si="147"/>
        <v>340</v>
      </c>
      <c r="M342">
        <f t="shared" si="129"/>
        <v>3</v>
      </c>
      <c r="N342" s="2">
        <f t="shared" si="130"/>
        <v>1</v>
      </c>
      <c r="O342" s="2">
        <f t="shared" si="131"/>
        <v>1</v>
      </c>
      <c r="P342" s="6" t="b">
        <f t="shared" si="132"/>
        <v>1</v>
      </c>
      <c r="Q342" s="6">
        <f>IF(OR(M342=6,M342=7),0,IF(NOT(P342),0,IF(L342&lt;=$L$1,HLOOKUP(M342,Ouderschapsverlof!$S$40:$W$42,3,FALSE),0)))</f>
        <v>0</v>
      </c>
      <c r="R342" s="6">
        <f>IF(OR(M342=6,M342=7),0,IF(NOT(P342),IF(L342&lt;=$L$1,HLOOKUP(M342,Ouderschapsverlof!$S$40:$W$42,3,FALSE),0),0))</f>
        <v>0</v>
      </c>
      <c r="T342" s="2">
        <f t="shared" si="148"/>
        <v>340</v>
      </c>
      <c r="U342">
        <f t="shared" si="133"/>
        <v>3</v>
      </c>
      <c r="V342" s="2">
        <f t="shared" si="134"/>
        <v>1</v>
      </c>
      <c r="W342" s="2">
        <f t="shared" si="135"/>
        <v>1</v>
      </c>
      <c r="X342" s="6" t="b">
        <f t="shared" si="136"/>
        <v>1</v>
      </c>
      <c r="Y342" s="6">
        <f>IF(OR(U342=6,U342=7),0,IF(NOT(X342),0,IF(T342&lt;=$T$1,HLOOKUP(U342,Ouderschapsverlof!$S$55:$W$57,3,FALSE),0)))</f>
        <v>0</v>
      </c>
      <c r="Z342" s="6">
        <f>IF(OR(U342=6,U342=7),0,IF(NOT(X342),IF(T342&lt;=$T$1,HLOOKUP(U342,Ouderschapsverlof!$S$55:$W$57,3,FALSE),0),0))</f>
        <v>0</v>
      </c>
      <c r="AB342" s="2">
        <f t="shared" si="149"/>
        <v>340</v>
      </c>
      <c r="AC342">
        <f t="shared" si="137"/>
        <v>3</v>
      </c>
      <c r="AD342" s="2">
        <f t="shared" si="138"/>
        <v>1</v>
      </c>
      <c r="AE342" s="2">
        <f t="shared" si="139"/>
        <v>1</v>
      </c>
      <c r="AF342" s="6" t="b">
        <f t="shared" si="140"/>
        <v>1</v>
      </c>
      <c r="AG342" s="6">
        <f>IF(OR(AC342=6,AC342=7),0,IF(NOT(AF342),0,IF(AB342&lt;=$AB$1,HLOOKUP(AC342,Ouderschapsverlof!$S$67:$W$69,3,FALSE),0)))</f>
        <v>0</v>
      </c>
      <c r="AH342" s="6">
        <f>IF(OR(AC342=6,AC342=7),0,IF(NOT(AF342),IF(AB342&lt;=$AB$1,HLOOKUP(AC342,Ouderschapsverlof!$S$67:$W$69,3,FALSE),0),0))</f>
        <v>0</v>
      </c>
      <c r="AK342" t="str">
        <f t="shared" si="141"/>
        <v>1900-12-0</v>
      </c>
      <c r="AL342" t="str">
        <f t="shared" si="142"/>
        <v>1900-12-0</v>
      </c>
      <c r="AM342" t="str">
        <f t="shared" si="143"/>
        <v>1900-12-0</v>
      </c>
      <c r="AN342" t="str">
        <f t="shared" si="144"/>
        <v>1900-12-0</v>
      </c>
    </row>
    <row r="343" spans="1:40" x14ac:dyDescent="0.3">
      <c r="A343" s="2">
        <f t="shared" si="145"/>
        <v>341</v>
      </c>
      <c r="B343">
        <f t="shared" si="146"/>
        <v>4</v>
      </c>
      <c r="C343" s="2">
        <f t="shared" si="125"/>
        <v>1</v>
      </c>
      <c r="D343" s="2">
        <f t="shared" si="126"/>
        <v>1</v>
      </c>
      <c r="E343" s="6" t="b">
        <f t="shared" si="127"/>
        <v>1</v>
      </c>
      <c r="F343" s="6">
        <f>IF(OR(B343=6,B343=7),0,IF(NOT(E343),0,IF(A343&lt;=$A$1,HLOOKUP(B343,Ouderschapsverlof!$S$28:$W$30,3,FALSE),0)))</f>
        <v>0</v>
      </c>
      <c r="G343" s="6">
        <f>IF(OR(B343=6,B343=7),0,IF(NOT(E343),IF(A343&lt;=$A$1,HLOOKUP(B343,Ouderschapsverlof!$S$28:$W$30,3,FALSE),0),0))</f>
        <v>0</v>
      </c>
      <c r="H343" s="7">
        <f t="shared" si="128"/>
        <v>0</v>
      </c>
      <c r="L343" s="2">
        <f t="shared" si="147"/>
        <v>341</v>
      </c>
      <c r="M343">
        <f t="shared" si="129"/>
        <v>4</v>
      </c>
      <c r="N343" s="2">
        <f t="shared" si="130"/>
        <v>1</v>
      </c>
      <c r="O343" s="2">
        <f t="shared" si="131"/>
        <v>1</v>
      </c>
      <c r="P343" s="6" t="b">
        <f t="shared" si="132"/>
        <v>1</v>
      </c>
      <c r="Q343" s="6">
        <f>IF(OR(M343=6,M343=7),0,IF(NOT(P343),0,IF(L343&lt;=$L$1,HLOOKUP(M343,Ouderschapsverlof!$S$40:$W$42,3,FALSE),0)))</f>
        <v>0</v>
      </c>
      <c r="R343" s="6">
        <f>IF(OR(M343=6,M343=7),0,IF(NOT(P343),IF(L343&lt;=$L$1,HLOOKUP(M343,Ouderschapsverlof!$S$40:$W$42,3,FALSE),0),0))</f>
        <v>0</v>
      </c>
      <c r="T343" s="2">
        <f t="shared" si="148"/>
        <v>341</v>
      </c>
      <c r="U343">
        <f t="shared" si="133"/>
        <v>4</v>
      </c>
      <c r="V343" s="2">
        <f t="shared" si="134"/>
        <v>1</v>
      </c>
      <c r="W343" s="2">
        <f t="shared" si="135"/>
        <v>1</v>
      </c>
      <c r="X343" s="6" t="b">
        <f t="shared" si="136"/>
        <v>1</v>
      </c>
      <c r="Y343" s="6">
        <f>IF(OR(U343=6,U343=7),0,IF(NOT(X343),0,IF(T343&lt;=$T$1,HLOOKUP(U343,Ouderschapsverlof!$S$55:$W$57,3,FALSE),0)))</f>
        <v>0</v>
      </c>
      <c r="Z343" s="6">
        <f>IF(OR(U343=6,U343=7),0,IF(NOT(X343),IF(T343&lt;=$T$1,HLOOKUP(U343,Ouderschapsverlof!$S$55:$W$57,3,FALSE),0),0))</f>
        <v>0</v>
      </c>
      <c r="AB343" s="2">
        <f t="shared" si="149"/>
        <v>341</v>
      </c>
      <c r="AC343">
        <f t="shared" si="137"/>
        <v>4</v>
      </c>
      <c r="AD343" s="2">
        <f t="shared" si="138"/>
        <v>1</v>
      </c>
      <c r="AE343" s="2">
        <f t="shared" si="139"/>
        <v>1</v>
      </c>
      <c r="AF343" s="6" t="b">
        <f t="shared" si="140"/>
        <v>1</v>
      </c>
      <c r="AG343" s="6">
        <f>IF(OR(AC343=6,AC343=7),0,IF(NOT(AF343),0,IF(AB343&lt;=$AB$1,HLOOKUP(AC343,Ouderschapsverlof!$S$67:$W$69,3,FALSE),0)))</f>
        <v>0</v>
      </c>
      <c r="AH343" s="6">
        <f>IF(OR(AC343=6,AC343=7),0,IF(NOT(AF343),IF(AB343&lt;=$AB$1,HLOOKUP(AC343,Ouderschapsverlof!$S$67:$W$69,3,FALSE),0),0))</f>
        <v>0</v>
      </c>
      <c r="AK343" t="str">
        <f t="shared" si="141"/>
        <v>1900-12-0</v>
      </c>
      <c r="AL343" t="str">
        <f t="shared" si="142"/>
        <v>1900-12-0</v>
      </c>
      <c r="AM343" t="str">
        <f t="shared" si="143"/>
        <v>1900-12-0</v>
      </c>
      <c r="AN343" t="str">
        <f t="shared" si="144"/>
        <v>1900-12-0</v>
      </c>
    </row>
    <row r="344" spans="1:40" x14ac:dyDescent="0.3">
      <c r="A344" s="2">
        <f t="shared" si="145"/>
        <v>342</v>
      </c>
      <c r="B344">
        <f t="shared" si="146"/>
        <v>5</v>
      </c>
      <c r="C344" s="2">
        <f t="shared" si="125"/>
        <v>1</v>
      </c>
      <c r="D344" s="2">
        <f t="shared" si="126"/>
        <v>1</v>
      </c>
      <c r="E344" s="6" t="b">
        <f t="shared" si="127"/>
        <v>1</v>
      </c>
      <c r="F344" s="6">
        <f>IF(OR(B344=6,B344=7),0,IF(NOT(E344),0,IF(A344&lt;=$A$1,HLOOKUP(B344,Ouderschapsverlof!$S$28:$W$30,3,FALSE),0)))</f>
        <v>0</v>
      </c>
      <c r="G344" s="6">
        <f>IF(OR(B344=6,B344=7),0,IF(NOT(E344),IF(A344&lt;=$A$1,HLOOKUP(B344,Ouderschapsverlof!$S$28:$W$30,3,FALSE),0),0))</f>
        <v>0</v>
      </c>
      <c r="H344" s="7">
        <f t="shared" si="128"/>
        <v>0</v>
      </c>
      <c r="L344" s="2">
        <f t="shared" si="147"/>
        <v>342</v>
      </c>
      <c r="M344">
        <f t="shared" si="129"/>
        <v>5</v>
      </c>
      <c r="N344" s="2">
        <f t="shared" si="130"/>
        <v>1</v>
      </c>
      <c r="O344" s="2">
        <f t="shared" si="131"/>
        <v>1</v>
      </c>
      <c r="P344" s="6" t="b">
        <f t="shared" si="132"/>
        <v>1</v>
      </c>
      <c r="Q344" s="6">
        <f>IF(OR(M344=6,M344=7),0,IF(NOT(P344),0,IF(L344&lt;=$L$1,HLOOKUP(M344,Ouderschapsverlof!$S$40:$W$42,3,FALSE),0)))</f>
        <v>0</v>
      </c>
      <c r="R344" s="6">
        <f>IF(OR(M344=6,M344=7),0,IF(NOT(P344),IF(L344&lt;=$L$1,HLOOKUP(M344,Ouderschapsverlof!$S$40:$W$42,3,FALSE),0),0))</f>
        <v>0</v>
      </c>
      <c r="T344" s="2">
        <f t="shared" si="148"/>
        <v>342</v>
      </c>
      <c r="U344">
        <f t="shared" si="133"/>
        <v>5</v>
      </c>
      <c r="V344" s="2">
        <f t="shared" si="134"/>
        <v>1</v>
      </c>
      <c r="W344" s="2">
        <f t="shared" si="135"/>
        <v>1</v>
      </c>
      <c r="X344" s="6" t="b">
        <f t="shared" si="136"/>
        <v>1</v>
      </c>
      <c r="Y344" s="6">
        <f>IF(OR(U344=6,U344=7),0,IF(NOT(X344),0,IF(T344&lt;=$T$1,HLOOKUP(U344,Ouderschapsverlof!$S$55:$W$57,3,FALSE),0)))</f>
        <v>0</v>
      </c>
      <c r="Z344" s="6">
        <f>IF(OR(U344=6,U344=7),0,IF(NOT(X344),IF(T344&lt;=$T$1,HLOOKUP(U344,Ouderschapsverlof!$S$55:$W$57,3,FALSE),0),0))</f>
        <v>0</v>
      </c>
      <c r="AB344" s="2">
        <f t="shared" si="149"/>
        <v>342</v>
      </c>
      <c r="AC344">
        <f t="shared" si="137"/>
        <v>5</v>
      </c>
      <c r="AD344" s="2">
        <f t="shared" si="138"/>
        <v>1</v>
      </c>
      <c r="AE344" s="2">
        <f t="shared" si="139"/>
        <v>1</v>
      </c>
      <c r="AF344" s="6" t="b">
        <f t="shared" si="140"/>
        <v>1</v>
      </c>
      <c r="AG344" s="6">
        <f>IF(OR(AC344=6,AC344=7),0,IF(NOT(AF344),0,IF(AB344&lt;=$AB$1,HLOOKUP(AC344,Ouderschapsverlof!$S$67:$W$69,3,FALSE),0)))</f>
        <v>0</v>
      </c>
      <c r="AH344" s="6">
        <f>IF(OR(AC344=6,AC344=7),0,IF(NOT(AF344),IF(AB344&lt;=$AB$1,HLOOKUP(AC344,Ouderschapsverlof!$S$67:$W$69,3,FALSE),0),0))</f>
        <v>0</v>
      </c>
      <c r="AK344" t="str">
        <f t="shared" si="141"/>
        <v>1900-12-0</v>
      </c>
      <c r="AL344" t="str">
        <f t="shared" si="142"/>
        <v>1900-12-0</v>
      </c>
      <c r="AM344" t="str">
        <f t="shared" si="143"/>
        <v>1900-12-0</v>
      </c>
      <c r="AN344" t="str">
        <f t="shared" si="144"/>
        <v>1900-12-0</v>
      </c>
    </row>
    <row r="345" spans="1:40" x14ac:dyDescent="0.3">
      <c r="A345" s="2">
        <f t="shared" si="145"/>
        <v>343</v>
      </c>
      <c r="B345">
        <f t="shared" si="146"/>
        <v>6</v>
      </c>
      <c r="C345" s="2">
        <f t="shared" si="125"/>
        <v>1</v>
      </c>
      <c r="D345" s="2">
        <f t="shared" si="126"/>
        <v>1</v>
      </c>
      <c r="E345" s="6" t="b">
        <f t="shared" si="127"/>
        <v>1</v>
      </c>
      <c r="F345" s="6">
        <f>IF(OR(B345=6,B345=7),0,IF(NOT(E345),0,IF(A345&lt;=$A$1,HLOOKUP(B345,Ouderschapsverlof!$S$28:$W$30,3,FALSE),0)))</f>
        <v>0</v>
      </c>
      <c r="G345" s="6">
        <f>IF(OR(B345=6,B345=7),0,IF(NOT(E345),IF(A345&lt;=$A$1,HLOOKUP(B345,Ouderschapsverlof!$S$28:$W$30,3,FALSE),0),0))</f>
        <v>0</v>
      </c>
      <c r="H345" s="7">
        <f t="shared" si="128"/>
        <v>0</v>
      </c>
      <c r="L345" s="2">
        <f t="shared" si="147"/>
        <v>343</v>
      </c>
      <c r="M345">
        <f t="shared" si="129"/>
        <v>6</v>
      </c>
      <c r="N345" s="2">
        <f t="shared" si="130"/>
        <v>1</v>
      </c>
      <c r="O345" s="2">
        <f t="shared" si="131"/>
        <v>1</v>
      </c>
      <c r="P345" s="6" t="b">
        <f t="shared" si="132"/>
        <v>1</v>
      </c>
      <c r="Q345" s="6">
        <f>IF(OR(M345=6,M345=7),0,IF(NOT(P345),0,IF(L345&lt;=$L$1,HLOOKUP(M345,Ouderschapsverlof!$S$40:$W$42,3,FALSE),0)))</f>
        <v>0</v>
      </c>
      <c r="R345" s="6">
        <f>IF(OR(M345=6,M345=7),0,IF(NOT(P345),IF(L345&lt;=$L$1,HLOOKUP(M345,Ouderschapsverlof!$S$40:$W$42,3,FALSE),0),0))</f>
        <v>0</v>
      </c>
      <c r="T345" s="2">
        <f t="shared" si="148"/>
        <v>343</v>
      </c>
      <c r="U345">
        <f t="shared" si="133"/>
        <v>6</v>
      </c>
      <c r="V345" s="2">
        <f t="shared" si="134"/>
        <v>1</v>
      </c>
      <c r="W345" s="2">
        <f t="shared" si="135"/>
        <v>1</v>
      </c>
      <c r="X345" s="6" t="b">
        <f t="shared" si="136"/>
        <v>1</v>
      </c>
      <c r="Y345" s="6">
        <f>IF(OR(U345=6,U345=7),0,IF(NOT(X345),0,IF(T345&lt;=$T$1,HLOOKUP(U345,Ouderschapsverlof!$S$55:$W$57,3,FALSE),0)))</f>
        <v>0</v>
      </c>
      <c r="Z345" s="6">
        <f>IF(OR(U345=6,U345=7),0,IF(NOT(X345),IF(T345&lt;=$T$1,HLOOKUP(U345,Ouderschapsverlof!$S$55:$W$57,3,FALSE),0),0))</f>
        <v>0</v>
      </c>
      <c r="AB345" s="2">
        <f t="shared" si="149"/>
        <v>343</v>
      </c>
      <c r="AC345">
        <f t="shared" si="137"/>
        <v>6</v>
      </c>
      <c r="AD345" s="2">
        <f t="shared" si="138"/>
        <v>1</v>
      </c>
      <c r="AE345" s="2">
        <f t="shared" si="139"/>
        <v>1</v>
      </c>
      <c r="AF345" s="6" t="b">
        <f t="shared" si="140"/>
        <v>1</v>
      </c>
      <c r="AG345" s="6">
        <f>IF(OR(AC345=6,AC345=7),0,IF(NOT(AF345),0,IF(AB345&lt;=$AB$1,HLOOKUP(AC345,Ouderschapsverlof!$S$67:$W$69,3,FALSE),0)))</f>
        <v>0</v>
      </c>
      <c r="AH345" s="6">
        <f>IF(OR(AC345=6,AC345=7),0,IF(NOT(AF345),IF(AB345&lt;=$AB$1,HLOOKUP(AC345,Ouderschapsverlof!$S$67:$W$69,3,FALSE),0),0))</f>
        <v>0</v>
      </c>
      <c r="AK345" t="str">
        <f t="shared" si="141"/>
        <v>1900-12-0</v>
      </c>
      <c r="AL345" t="str">
        <f t="shared" si="142"/>
        <v>1900-12-0</v>
      </c>
      <c r="AM345" t="str">
        <f t="shared" si="143"/>
        <v>1900-12-0</v>
      </c>
      <c r="AN345" t="str">
        <f t="shared" si="144"/>
        <v>1900-12-0</v>
      </c>
    </row>
    <row r="346" spans="1:40" x14ac:dyDescent="0.3">
      <c r="A346" s="2">
        <f t="shared" si="145"/>
        <v>344</v>
      </c>
      <c r="B346">
        <f t="shared" si="146"/>
        <v>7</v>
      </c>
      <c r="C346" s="2">
        <f t="shared" si="125"/>
        <v>1</v>
      </c>
      <c r="D346" s="2">
        <f t="shared" si="126"/>
        <v>1</v>
      </c>
      <c r="E346" s="6" t="b">
        <f t="shared" si="127"/>
        <v>1</v>
      </c>
      <c r="F346" s="6">
        <f>IF(OR(B346=6,B346=7),0,IF(NOT(E346),0,IF(A346&lt;=$A$1,HLOOKUP(B346,Ouderschapsverlof!$S$28:$W$30,3,FALSE),0)))</f>
        <v>0</v>
      </c>
      <c r="G346" s="6">
        <f>IF(OR(B346=6,B346=7),0,IF(NOT(E346),IF(A346&lt;=$A$1,HLOOKUP(B346,Ouderschapsverlof!$S$28:$W$30,3,FALSE),0),0))</f>
        <v>0</v>
      </c>
      <c r="H346" s="7">
        <f t="shared" si="128"/>
        <v>0</v>
      </c>
      <c r="L346" s="2">
        <f t="shared" si="147"/>
        <v>344</v>
      </c>
      <c r="M346">
        <f t="shared" si="129"/>
        <v>7</v>
      </c>
      <c r="N346" s="2">
        <f t="shared" si="130"/>
        <v>1</v>
      </c>
      <c r="O346" s="2">
        <f t="shared" si="131"/>
        <v>1</v>
      </c>
      <c r="P346" s="6" t="b">
        <f t="shared" si="132"/>
        <v>1</v>
      </c>
      <c r="Q346" s="6">
        <f>IF(OR(M346=6,M346=7),0,IF(NOT(P346),0,IF(L346&lt;=$L$1,HLOOKUP(M346,Ouderschapsverlof!$S$40:$W$42,3,FALSE),0)))</f>
        <v>0</v>
      </c>
      <c r="R346" s="6">
        <f>IF(OR(M346=6,M346=7),0,IF(NOT(P346),IF(L346&lt;=$L$1,HLOOKUP(M346,Ouderschapsverlof!$S$40:$W$42,3,FALSE),0),0))</f>
        <v>0</v>
      </c>
      <c r="T346" s="2">
        <f t="shared" si="148"/>
        <v>344</v>
      </c>
      <c r="U346">
        <f t="shared" si="133"/>
        <v>7</v>
      </c>
      <c r="V346" s="2">
        <f t="shared" si="134"/>
        <v>1</v>
      </c>
      <c r="W346" s="2">
        <f t="shared" si="135"/>
        <v>1</v>
      </c>
      <c r="X346" s="6" t="b">
        <f t="shared" si="136"/>
        <v>1</v>
      </c>
      <c r="Y346" s="6">
        <f>IF(OR(U346=6,U346=7),0,IF(NOT(X346),0,IF(T346&lt;=$T$1,HLOOKUP(U346,Ouderschapsverlof!$S$55:$W$57,3,FALSE),0)))</f>
        <v>0</v>
      </c>
      <c r="Z346" s="6">
        <f>IF(OR(U346=6,U346=7),0,IF(NOT(X346),IF(T346&lt;=$T$1,HLOOKUP(U346,Ouderschapsverlof!$S$55:$W$57,3,FALSE),0),0))</f>
        <v>0</v>
      </c>
      <c r="AB346" s="2">
        <f t="shared" si="149"/>
        <v>344</v>
      </c>
      <c r="AC346">
        <f t="shared" si="137"/>
        <v>7</v>
      </c>
      <c r="AD346" s="2">
        <f t="shared" si="138"/>
        <v>1</v>
      </c>
      <c r="AE346" s="2">
        <f t="shared" si="139"/>
        <v>1</v>
      </c>
      <c r="AF346" s="6" t="b">
        <f t="shared" si="140"/>
        <v>1</v>
      </c>
      <c r="AG346" s="6">
        <f>IF(OR(AC346=6,AC346=7),0,IF(NOT(AF346),0,IF(AB346&lt;=$AB$1,HLOOKUP(AC346,Ouderschapsverlof!$S$67:$W$69,3,FALSE),0)))</f>
        <v>0</v>
      </c>
      <c r="AH346" s="6">
        <f>IF(OR(AC346=6,AC346=7),0,IF(NOT(AF346),IF(AB346&lt;=$AB$1,HLOOKUP(AC346,Ouderschapsverlof!$S$67:$W$69,3,FALSE),0),0))</f>
        <v>0</v>
      </c>
      <c r="AK346" t="str">
        <f t="shared" si="141"/>
        <v>1900-12-0</v>
      </c>
      <c r="AL346" t="str">
        <f t="shared" si="142"/>
        <v>1900-12-0</v>
      </c>
      <c r="AM346" t="str">
        <f t="shared" si="143"/>
        <v>1900-12-0</v>
      </c>
      <c r="AN346" t="str">
        <f t="shared" si="144"/>
        <v>1900-12-0</v>
      </c>
    </row>
    <row r="347" spans="1:40" x14ac:dyDescent="0.3">
      <c r="A347" s="2">
        <f t="shared" si="145"/>
        <v>345</v>
      </c>
      <c r="B347">
        <f t="shared" si="146"/>
        <v>1</v>
      </c>
      <c r="C347" s="2">
        <f t="shared" si="125"/>
        <v>1</v>
      </c>
      <c r="D347" s="2">
        <f t="shared" si="126"/>
        <v>1</v>
      </c>
      <c r="E347" s="6" t="b">
        <f t="shared" si="127"/>
        <v>1</v>
      </c>
      <c r="F347" s="6">
        <f>IF(OR(B347=6,B347=7),0,IF(NOT(E347),0,IF(A347&lt;=$A$1,HLOOKUP(B347,Ouderschapsverlof!$S$28:$W$30,3,FALSE),0)))</f>
        <v>0</v>
      </c>
      <c r="G347" s="6">
        <f>IF(OR(B347=6,B347=7),0,IF(NOT(E347),IF(A347&lt;=$A$1,HLOOKUP(B347,Ouderschapsverlof!$S$28:$W$30,3,FALSE),0),0))</f>
        <v>0</v>
      </c>
      <c r="H347" s="7">
        <f t="shared" si="128"/>
        <v>0</v>
      </c>
      <c r="L347" s="2">
        <f t="shared" si="147"/>
        <v>345</v>
      </c>
      <c r="M347">
        <f t="shared" si="129"/>
        <v>1</v>
      </c>
      <c r="N347" s="2">
        <f t="shared" si="130"/>
        <v>1</v>
      </c>
      <c r="O347" s="2">
        <f t="shared" si="131"/>
        <v>1</v>
      </c>
      <c r="P347" s="6" t="b">
        <f t="shared" si="132"/>
        <v>1</v>
      </c>
      <c r="Q347" s="6">
        <f>IF(OR(M347=6,M347=7),0,IF(NOT(P347),0,IF(L347&lt;=$L$1,HLOOKUP(M347,Ouderschapsverlof!$S$40:$W$42,3,FALSE),0)))</f>
        <v>0</v>
      </c>
      <c r="R347" s="6">
        <f>IF(OR(M347=6,M347=7),0,IF(NOT(P347),IF(L347&lt;=$L$1,HLOOKUP(M347,Ouderschapsverlof!$S$40:$W$42,3,FALSE),0),0))</f>
        <v>0</v>
      </c>
      <c r="T347" s="2">
        <f t="shared" si="148"/>
        <v>345</v>
      </c>
      <c r="U347">
        <f t="shared" si="133"/>
        <v>1</v>
      </c>
      <c r="V347" s="2">
        <f t="shared" si="134"/>
        <v>1</v>
      </c>
      <c r="W347" s="2">
        <f t="shared" si="135"/>
        <v>1</v>
      </c>
      <c r="X347" s="6" t="b">
        <f t="shared" si="136"/>
        <v>1</v>
      </c>
      <c r="Y347" s="6">
        <f>IF(OR(U347=6,U347=7),0,IF(NOT(X347),0,IF(T347&lt;=$T$1,HLOOKUP(U347,Ouderschapsverlof!$S$55:$W$57,3,FALSE),0)))</f>
        <v>0</v>
      </c>
      <c r="Z347" s="6">
        <f>IF(OR(U347=6,U347=7),0,IF(NOT(X347),IF(T347&lt;=$T$1,HLOOKUP(U347,Ouderschapsverlof!$S$55:$W$57,3,FALSE),0),0))</f>
        <v>0</v>
      </c>
      <c r="AB347" s="2">
        <f t="shared" si="149"/>
        <v>345</v>
      </c>
      <c r="AC347">
        <f t="shared" si="137"/>
        <v>1</v>
      </c>
      <c r="AD347" s="2">
        <f t="shared" si="138"/>
        <v>1</v>
      </c>
      <c r="AE347" s="2">
        <f t="shared" si="139"/>
        <v>1</v>
      </c>
      <c r="AF347" s="6" t="b">
        <f t="shared" si="140"/>
        <v>1</v>
      </c>
      <c r="AG347" s="6">
        <f>IF(OR(AC347=6,AC347=7),0,IF(NOT(AF347),0,IF(AB347&lt;=$AB$1,HLOOKUP(AC347,Ouderschapsverlof!$S$67:$W$69,3,FALSE),0)))</f>
        <v>0</v>
      </c>
      <c r="AH347" s="6">
        <f>IF(OR(AC347=6,AC347=7),0,IF(NOT(AF347),IF(AB347&lt;=$AB$1,HLOOKUP(AC347,Ouderschapsverlof!$S$67:$W$69,3,FALSE),0),0))</f>
        <v>0</v>
      </c>
      <c r="AK347" t="str">
        <f t="shared" si="141"/>
        <v>1900-12-0</v>
      </c>
      <c r="AL347" t="str">
        <f t="shared" si="142"/>
        <v>1900-12-0</v>
      </c>
      <c r="AM347" t="str">
        <f t="shared" si="143"/>
        <v>1900-12-0</v>
      </c>
      <c r="AN347" t="str">
        <f t="shared" si="144"/>
        <v>1900-12-0</v>
      </c>
    </row>
    <row r="348" spans="1:40" x14ac:dyDescent="0.3">
      <c r="A348" s="2">
        <f t="shared" si="145"/>
        <v>346</v>
      </c>
      <c r="B348">
        <f t="shared" si="146"/>
        <v>2</v>
      </c>
      <c r="C348" s="2">
        <f t="shared" si="125"/>
        <v>1</v>
      </c>
      <c r="D348" s="2">
        <f t="shared" si="126"/>
        <v>1</v>
      </c>
      <c r="E348" s="6" t="b">
        <f t="shared" si="127"/>
        <v>1</v>
      </c>
      <c r="F348" s="6">
        <f>IF(OR(B348=6,B348=7),0,IF(NOT(E348),0,IF(A348&lt;=$A$1,HLOOKUP(B348,Ouderschapsverlof!$S$28:$W$30,3,FALSE),0)))</f>
        <v>0</v>
      </c>
      <c r="G348" s="6">
        <f>IF(OR(B348=6,B348=7),0,IF(NOT(E348),IF(A348&lt;=$A$1,HLOOKUP(B348,Ouderschapsverlof!$S$28:$W$30,3,FALSE),0),0))</f>
        <v>0</v>
      </c>
      <c r="H348" s="7">
        <f t="shared" si="128"/>
        <v>0</v>
      </c>
      <c r="L348" s="2">
        <f t="shared" si="147"/>
        <v>346</v>
      </c>
      <c r="M348">
        <f t="shared" si="129"/>
        <v>2</v>
      </c>
      <c r="N348" s="2">
        <f t="shared" si="130"/>
        <v>1</v>
      </c>
      <c r="O348" s="2">
        <f t="shared" si="131"/>
        <v>1</v>
      </c>
      <c r="P348" s="6" t="b">
        <f t="shared" si="132"/>
        <v>1</v>
      </c>
      <c r="Q348" s="6">
        <f>IF(OR(M348=6,M348=7),0,IF(NOT(P348),0,IF(L348&lt;=$L$1,HLOOKUP(M348,Ouderschapsverlof!$S$40:$W$42,3,FALSE),0)))</f>
        <v>0</v>
      </c>
      <c r="R348" s="6">
        <f>IF(OR(M348=6,M348=7),0,IF(NOT(P348),IF(L348&lt;=$L$1,HLOOKUP(M348,Ouderschapsverlof!$S$40:$W$42,3,FALSE),0),0))</f>
        <v>0</v>
      </c>
      <c r="T348" s="2">
        <f t="shared" si="148"/>
        <v>346</v>
      </c>
      <c r="U348">
        <f t="shared" si="133"/>
        <v>2</v>
      </c>
      <c r="V348" s="2">
        <f t="shared" si="134"/>
        <v>1</v>
      </c>
      <c r="W348" s="2">
        <f t="shared" si="135"/>
        <v>1</v>
      </c>
      <c r="X348" s="6" t="b">
        <f t="shared" si="136"/>
        <v>1</v>
      </c>
      <c r="Y348" s="6">
        <f>IF(OR(U348=6,U348=7),0,IF(NOT(X348),0,IF(T348&lt;=$T$1,HLOOKUP(U348,Ouderschapsverlof!$S$55:$W$57,3,FALSE),0)))</f>
        <v>0</v>
      </c>
      <c r="Z348" s="6">
        <f>IF(OR(U348=6,U348=7),0,IF(NOT(X348),IF(T348&lt;=$T$1,HLOOKUP(U348,Ouderschapsverlof!$S$55:$W$57,3,FALSE),0),0))</f>
        <v>0</v>
      </c>
      <c r="AB348" s="2">
        <f t="shared" si="149"/>
        <v>346</v>
      </c>
      <c r="AC348">
        <f t="shared" si="137"/>
        <v>2</v>
      </c>
      <c r="AD348" s="2">
        <f t="shared" si="138"/>
        <v>1</v>
      </c>
      <c r="AE348" s="2">
        <f t="shared" si="139"/>
        <v>1</v>
      </c>
      <c r="AF348" s="6" t="b">
        <f t="shared" si="140"/>
        <v>1</v>
      </c>
      <c r="AG348" s="6">
        <f>IF(OR(AC348=6,AC348=7),0,IF(NOT(AF348),0,IF(AB348&lt;=$AB$1,HLOOKUP(AC348,Ouderschapsverlof!$S$67:$W$69,3,FALSE),0)))</f>
        <v>0</v>
      </c>
      <c r="AH348" s="6">
        <f>IF(OR(AC348=6,AC348=7),0,IF(NOT(AF348),IF(AB348&lt;=$AB$1,HLOOKUP(AC348,Ouderschapsverlof!$S$67:$W$69,3,FALSE),0),0))</f>
        <v>0</v>
      </c>
      <c r="AK348" t="str">
        <f t="shared" si="141"/>
        <v>1900-12-0</v>
      </c>
      <c r="AL348" t="str">
        <f t="shared" si="142"/>
        <v>1900-12-0</v>
      </c>
      <c r="AM348" t="str">
        <f t="shared" si="143"/>
        <v>1900-12-0</v>
      </c>
      <c r="AN348" t="str">
        <f t="shared" si="144"/>
        <v>1900-12-0</v>
      </c>
    </row>
    <row r="349" spans="1:40" x14ac:dyDescent="0.3">
      <c r="A349" s="2">
        <f t="shared" si="145"/>
        <v>347</v>
      </c>
      <c r="B349">
        <f t="shared" si="146"/>
        <v>3</v>
      </c>
      <c r="C349" s="2">
        <f t="shared" si="125"/>
        <v>1</v>
      </c>
      <c r="D349" s="2">
        <f t="shared" si="126"/>
        <v>1</v>
      </c>
      <c r="E349" s="6" t="b">
        <f t="shared" si="127"/>
        <v>1</v>
      </c>
      <c r="F349" s="6">
        <f>IF(OR(B349=6,B349=7),0,IF(NOT(E349),0,IF(A349&lt;=$A$1,HLOOKUP(B349,Ouderschapsverlof!$S$28:$W$30,3,FALSE),0)))</f>
        <v>0</v>
      </c>
      <c r="G349" s="6">
        <f>IF(OR(B349=6,B349=7),0,IF(NOT(E349),IF(A349&lt;=$A$1,HLOOKUP(B349,Ouderschapsverlof!$S$28:$W$30,3,FALSE),0),0))</f>
        <v>0</v>
      </c>
      <c r="H349" s="7">
        <f t="shared" si="128"/>
        <v>0</v>
      </c>
      <c r="L349" s="2">
        <f t="shared" si="147"/>
        <v>347</v>
      </c>
      <c r="M349">
        <f t="shared" si="129"/>
        <v>3</v>
      </c>
      <c r="N349" s="2">
        <f t="shared" si="130"/>
        <v>1</v>
      </c>
      <c r="O349" s="2">
        <f t="shared" si="131"/>
        <v>1</v>
      </c>
      <c r="P349" s="6" t="b">
        <f t="shared" si="132"/>
        <v>1</v>
      </c>
      <c r="Q349" s="6">
        <f>IF(OR(M349=6,M349=7),0,IF(NOT(P349),0,IF(L349&lt;=$L$1,HLOOKUP(M349,Ouderschapsverlof!$S$40:$W$42,3,FALSE),0)))</f>
        <v>0</v>
      </c>
      <c r="R349" s="6">
        <f>IF(OR(M349=6,M349=7),0,IF(NOT(P349),IF(L349&lt;=$L$1,HLOOKUP(M349,Ouderschapsverlof!$S$40:$W$42,3,FALSE),0),0))</f>
        <v>0</v>
      </c>
      <c r="T349" s="2">
        <f t="shared" si="148"/>
        <v>347</v>
      </c>
      <c r="U349">
        <f t="shared" si="133"/>
        <v>3</v>
      </c>
      <c r="V349" s="2">
        <f t="shared" si="134"/>
        <v>1</v>
      </c>
      <c r="W349" s="2">
        <f t="shared" si="135"/>
        <v>1</v>
      </c>
      <c r="X349" s="6" t="b">
        <f t="shared" si="136"/>
        <v>1</v>
      </c>
      <c r="Y349" s="6">
        <f>IF(OR(U349=6,U349=7),0,IF(NOT(X349),0,IF(T349&lt;=$T$1,HLOOKUP(U349,Ouderschapsverlof!$S$55:$W$57,3,FALSE),0)))</f>
        <v>0</v>
      </c>
      <c r="Z349" s="6">
        <f>IF(OR(U349=6,U349=7),0,IF(NOT(X349),IF(T349&lt;=$T$1,HLOOKUP(U349,Ouderschapsverlof!$S$55:$W$57,3,FALSE),0),0))</f>
        <v>0</v>
      </c>
      <c r="AB349" s="2">
        <f t="shared" si="149"/>
        <v>347</v>
      </c>
      <c r="AC349">
        <f t="shared" si="137"/>
        <v>3</v>
      </c>
      <c r="AD349" s="2">
        <f t="shared" si="138"/>
        <v>1</v>
      </c>
      <c r="AE349" s="2">
        <f t="shared" si="139"/>
        <v>1</v>
      </c>
      <c r="AF349" s="6" t="b">
        <f t="shared" si="140"/>
        <v>1</v>
      </c>
      <c r="AG349" s="6">
        <f>IF(OR(AC349=6,AC349=7),0,IF(NOT(AF349),0,IF(AB349&lt;=$AB$1,HLOOKUP(AC349,Ouderschapsverlof!$S$67:$W$69,3,FALSE),0)))</f>
        <v>0</v>
      </c>
      <c r="AH349" s="6">
        <f>IF(OR(AC349=6,AC349=7),0,IF(NOT(AF349),IF(AB349&lt;=$AB$1,HLOOKUP(AC349,Ouderschapsverlof!$S$67:$W$69,3,FALSE),0),0))</f>
        <v>0</v>
      </c>
      <c r="AK349" t="str">
        <f t="shared" si="141"/>
        <v>1900-12-0</v>
      </c>
      <c r="AL349" t="str">
        <f t="shared" si="142"/>
        <v>1900-12-0</v>
      </c>
      <c r="AM349" t="str">
        <f t="shared" si="143"/>
        <v>1900-12-0</v>
      </c>
      <c r="AN349" t="str">
        <f t="shared" si="144"/>
        <v>1900-12-0</v>
      </c>
    </row>
    <row r="350" spans="1:40" x14ac:dyDescent="0.3">
      <c r="A350" s="2">
        <f t="shared" si="145"/>
        <v>348</v>
      </c>
      <c r="B350">
        <f t="shared" si="146"/>
        <v>4</v>
      </c>
      <c r="C350" s="2">
        <f t="shared" si="125"/>
        <v>1</v>
      </c>
      <c r="D350" s="2">
        <f t="shared" si="126"/>
        <v>1</v>
      </c>
      <c r="E350" s="6" t="b">
        <f t="shared" si="127"/>
        <v>1</v>
      </c>
      <c r="F350" s="6">
        <f>IF(OR(B350=6,B350=7),0,IF(NOT(E350),0,IF(A350&lt;=$A$1,HLOOKUP(B350,Ouderschapsverlof!$S$28:$W$30,3,FALSE),0)))</f>
        <v>0</v>
      </c>
      <c r="G350" s="6">
        <f>IF(OR(B350=6,B350=7),0,IF(NOT(E350),IF(A350&lt;=$A$1,HLOOKUP(B350,Ouderschapsverlof!$S$28:$W$30,3,FALSE),0),0))</f>
        <v>0</v>
      </c>
      <c r="H350" s="7">
        <f t="shared" si="128"/>
        <v>0</v>
      </c>
      <c r="L350" s="2">
        <f t="shared" si="147"/>
        <v>348</v>
      </c>
      <c r="M350">
        <f t="shared" si="129"/>
        <v>4</v>
      </c>
      <c r="N350" s="2">
        <f t="shared" si="130"/>
        <v>1</v>
      </c>
      <c r="O350" s="2">
        <f t="shared" si="131"/>
        <v>1</v>
      </c>
      <c r="P350" s="6" t="b">
        <f t="shared" si="132"/>
        <v>1</v>
      </c>
      <c r="Q350" s="6">
        <f>IF(OR(M350=6,M350=7),0,IF(NOT(P350),0,IF(L350&lt;=$L$1,HLOOKUP(M350,Ouderschapsverlof!$S$40:$W$42,3,FALSE),0)))</f>
        <v>0</v>
      </c>
      <c r="R350" s="6">
        <f>IF(OR(M350=6,M350=7),0,IF(NOT(P350),IF(L350&lt;=$L$1,HLOOKUP(M350,Ouderschapsverlof!$S$40:$W$42,3,FALSE),0),0))</f>
        <v>0</v>
      </c>
      <c r="T350" s="2">
        <f t="shared" si="148"/>
        <v>348</v>
      </c>
      <c r="U350">
        <f t="shared" si="133"/>
        <v>4</v>
      </c>
      <c r="V350" s="2">
        <f t="shared" si="134"/>
        <v>1</v>
      </c>
      <c r="W350" s="2">
        <f t="shared" si="135"/>
        <v>1</v>
      </c>
      <c r="X350" s="6" t="b">
        <f t="shared" si="136"/>
        <v>1</v>
      </c>
      <c r="Y350" s="6">
        <f>IF(OR(U350=6,U350=7),0,IF(NOT(X350),0,IF(T350&lt;=$T$1,HLOOKUP(U350,Ouderschapsverlof!$S$55:$W$57,3,FALSE),0)))</f>
        <v>0</v>
      </c>
      <c r="Z350" s="6">
        <f>IF(OR(U350=6,U350=7),0,IF(NOT(X350),IF(T350&lt;=$T$1,HLOOKUP(U350,Ouderschapsverlof!$S$55:$W$57,3,FALSE),0),0))</f>
        <v>0</v>
      </c>
      <c r="AB350" s="2">
        <f t="shared" si="149"/>
        <v>348</v>
      </c>
      <c r="AC350">
        <f t="shared" si="137"/>
        <v>4</v>
      </c>
      <c r="AD350" s="2">
        <f t="shared" si="138"/>
        <v>1</v>
      </c>
      <c r="AE350" s="2">
        <f t="shared" si="139"/>
        <v>1</v>
      </c>
      <c r="AF350" s="6" t="b">
        <f t="shared" si="140"/>
        <v>1</v>
      </c>
      <c r="AG350" s="6">
        <f>IF(OR(AC350=6,AC350=7),0,IF(NOT(AF350),0,IF(AB350&lt;=$AB$1,HLOOKUP(AC350,Ouderschapsverlof!$S$67:$W$69,3,FALSE),0)))</f>
        <v>0</v>
      </c>
      <c r="AH350" s="6">
        <f>IF(OR(AC350=6,AC350=7),0,IF(NOT(AF350),IF(AB350&lt;=$AB$1,HLOOKUP(AC350,Ouderschapsverlof!$S$67:$W$69,3,FALSE),0),0))</f>
        <v>0</v>
      </c>
      <c r="AK350" t="str">
        <f t="shared" si="141"/>
        <v>1900-12-0</v>
      </c>
      <c r="AL350" t="str">
        <f t="shared" si="142"/>
        <v>1900-12-0</v>
      </c>
      <c r="AM350" t="str">
        <f t="shared" si="143"/>
        <v>1900-12-0</v>
      </c>
      <c r="AN350" t="str">
        <f t="shared" si="144"/>
        <v>1900-12-0</v>
      </c>
    </row>
    <row r="351" spans="1:40" x14ac:dyDescent="0.3">
      <c r="A351" s="2">
        <f t="shared" si="145"/>
        <v>349</v>
      </c>
      <c r="B351">
        <f t="shared" si="146"/>
        <v>5</v>
      </c>
      <c r="C351" s="2">
        <f t="shared" si="125"/>
        <v>1</v>
      </c>
      <c r="D351" s="2">
        <f t="shared" si="126"/>
        <v>1</v>
      </c>
      <c r="E351" s="6" t="b">
        <f t="shared" si="127"/>
        <v>1</v>
      </c>
      <c r="F351" s="6">
        <f>IF(OR(B351=6,B351=7),0,IF(NOT(E351),0,IF(A351&lt;=$A$1,HLOOKUP(B351,Ouderschapsverlof!$S$28:$W$30,3,FALSE),0)))</f>
        <v>0</v>
      </c>
      <c r="G351" s="6">
        <f>IF(OR(B351=6,B351=7),0,IF(NOT(E351),IF(A351&lt;=$A$1,HLOOKUP(B351,Ouderschapsverlof!$S$28:$W$30,3,FALSE),0),0))</f>
        <v>0</v>
      </c>
      <c r="H351" s="7">
        <f t="shared" si="128"/>
        <v>0</v>
      </c>
      <c r="L351" s="2">
        <f t="shared" si="147"/>
        <v>349</v>
      </c>
      <c r="M351">
        <f t="shared" si="129"/>
        <v>5</v>
      </c>
      <c r="N351" s="2">
        <f t="shared" si="130"/>
        <v>1</v>
      </c>
      <c r="O351" s="2">
        <f t="shared" si="131"/>
        <v>1</v>
      </c>
      <c r="P351" s="6" t="b">
        <f t="shared" si="132"/>
        <v>1</v>
      </c>
      <c r="Q351" s="6">
        <f>IF(OR(M351=6,M351=7),0,IF(NOT(P351),0,IF(L351&lt;=$L$1,HLOOKUP(M351,Ouderschapsverlof!$S$40:$W$42,3,FALSE),0)))</f>
        <v>0</v>
      </c>
      <c r="R351" s="6">
        <f>IF(OR(M351=6,M351=7),0,IF(NOT(P351),IF(L351&lt;=$L$1,HLOOKUP(M351,Ouderschapsverlof!$S$40:$W$42,3,FALSE),0),0))</f>
        <v>0</v>
      </c>
      <c r="T351" s="2">
        <f t="shared" si="148"/>
        <v>349</v>
      </c>
      <c r="U351">
        <f t="shared" si="133"/>
        <v>5</v>
      </c>
      <c r="V351" s="2">
        <f t="shared" si="134"/>
        <v>1</v>
      </c>
      <c r="W351" s="2">
        <f t="shared" si="135"/>
        <v>1</v>
      </c>
      <c r="X351" s="6" t="b">
        <f t="shared" si="136"/>
        <v>1</v>
      </c>
      <c r="Y351" s="6">
        <f>IF(OR(U351=6,U351=7),0,IF(NOT(X351),0,IF(T351&lt;=$T$1,HLOOKUP(U351,Ouderschapsverlof!$S$55:$W$57,3,FALSE),0)))</f>
        <v>0</v>
      </c>
      <c r="Z351" s="6">
        <f>IF(OR(U351=6,U351=7),0,IF(NOT(X351),IF(T351&lt;=$T$1,HLOOKUP(U351,Ouderschapsverlof!$S$55:$W$57,3,FALSE),0),0))</f>
        <v>0</v>
      </c>
      <c r="AB351" s="2">
        <f t="shared" si="149"/>
        <v>349</v>
      </c>
      <c r="AC351">
        <f t="shared" si="137"/>
        <v>5</v>
      </c>
      <c r="AD351" s="2">
        <f t="shared" si="138"/>
        <v>1</v>
      </c>
      <c r="AE351" s="2">
        <f t="shared" si="139"/>
        <v>1</v>
      </c>
      <c r="AF351" s="6" t="b">
        <f t="shared" si="140"/>
        <v>1</v>
      </c>
      <c r="AG351" s="6">
        <f>IF(OR(AC351=6,AC351=7),0,IF(NOT(AF351),0,IF(AB351&lt;=$AB$1,HLOOKUP(AC351,Ouderschapsverlof!$S$67:$W$69,3,FALSE),0)))</f>
        <v>0</v>
      </c>
      <c r="AH351" s="6">
        <f>IF(OR(AC351=6,AC351=7),0,IF(NOT(AF351),IF(AB351&lt;=$AB$1,HLOOKUP(AC351,Ouderschapsverlof!$S$67:$W$69,3,FALSE),0),0))</f>
        <v>0</v>
      </c>
      <c r="AK351" t="str">
        <f t="shared" si="141"/>
        <v>1900-12-0</v>
      </c>
      <c r="AL351" t="str">
        <f t="shared" si="142"/>
        <v>1900-12-0</v>
      </c>
      <c r="AM351" t="str">
        <f t="shared" si="143"/>
        <v>1900-12-0</v>
      </c>
      <c r="AN351" t="str">
        <f t="shared" si="144"/>
        <v>1900-12-0</v>
      </c>
    </row>
    <row r="352" spans="1:40" x14ac:dyDescent="0.3">
      <c r="A352" s="2">
        <f t="shared" si="145"/>
        <v>350</v>
      </c>
      <c r="B352">
        <f t="shared" si="146"/>
        <v>6</v>
      </c>
      <c r="C352" s="2">
        <f t="shared" si="125"/>
        <v>1</v>
      </c>
      <c r="D352" s="2">
        <f t="shared" si="126"/>
        <v>1</v>
      </c>
      <c r="E352" s="6" t="b">
        <f t="shared" si="127"/>
        <v>1</v>
      </c>
      <c r="F352" s="6">
        <f>IF(OR(B352=6,B352=7),0,IF(NOT(E352),0,IF(A352&lt;=$A$1,HLOOKUP(B352,Ouderschapsverlof!$S$28:$W$30,3,FALSE),0)))</f>
        <v>0</v>
      </c>
      <c r="G352" s="6">
        <f>IF(OR(B352=6,B352=7),0,IF(NOT(E352),IF(A352&lt;=$A$1,HLOOKUP(B352,Ouderschapsverlof!$S$28:$W$30,3,FALSE),0),0))</f>
        <v>0</v>
      </c>
      <c r="H352" s="7">
        <f t="shared" si="128"/>
        <v>0</v>
      </c>
      <c r="L352" s="2">
        <f t="shared" si="147"/>
        <v>350</v>
      </c>
      <c r="M352">
        <f t="shared" si="129"/>
        <v>6</v>
      </c>
      <c r="N352" s="2">
        <f t="shared" si="130"/>
        <v>1</v>
      </c>
      <c r="O352" s="2">
        <f t="shared" si="131"/>
        <v>1</v>
      </c>
      <c r="P352" s="6" t="b">
        <f t="shared" si="132"/>
        <v>1</v>
      </c>
      <c r="Q352" s="6">
        <f>IF(OR(M352=6,M352=7),0,IF(NOT(P352),0,IF(L352&lt;=$L$1,HLOOKUP(M352,Ouderschapsverlof!$S$40:$W$42,3,FALSE),0)))</f>
        <v>0</v>
      </c>
      <c r="R352" s="6">
        <f>IF(OR(M352=6,M352=7),0,IF(NOT(P352),IF(L352&lt;=$L$1,HLOOKUP(M352,Ouderschapsverlof!$S$40:$W$42,3,FALSE),0),0))</f>
        <v>0</v>
      </c>
      <c r="T352" s="2">
        <f t="shared" si="148"/>
        <v>350</v>
      </c>
      <c r="U352">
        <f t="shared" si="133"/>
        <v>6</v>
      </c>
      <c r="V352" s="2">
        <f t="shared" si="134"/>
        <v>1</v>
      </c>
      <c r="W352" s="2">
        <f t="shared" si="135"/>
        <v>1</v>
      </c>
      <c r="X352" s="6" t="b">
        <f t="shared" si="136"/>
        <v>1</v>
      </c>
      <c r="Y352" s="6">
        <f>IF(OR(U352=6,U352=7),0,IF(NOT(X352),0,IF(T352&lt;=$T$1,HLOOKUP(U352,Ouderschapsverlof!$S$55:$W$57,3,FALSE),0)))</f>
        <v>0</v>
      </c>
      <c r="Z352" s="6">
        <f>IF(OR(U352=6,U352=7),0,IF(NOT(X352),IF(T352&lt;=$T$1,HLOOKUP(U352,Ouderschapsverlof!$S$55:$W$57,3,FALSE),0),0))</f>
        <v>0</v>
      </c>
      <c r="AB352" s="2">
        <f t="shared" si="149"/>
        <v>350</v>
      </c>
      <c r="AC352">
        <f t="shared" si="137"/>
        <v>6</v>
      </c>
      <c r="AD352" s="2">
        <f t="shared" si="138"/>
        <v>1</v>
      </c>
      <c r="AE352" s="2">
        <f t="shared" si="139"/>
        <v>1</v>
      </c>
      <c r="AF352" s="6" t="b">
        <f t="shared" si="140"/>
        <v>1</v>
      </c>
      <c r="AG352" s="6">
        <f>IF(OR(AC352=6,AC352=7),0,IF(NOT(AF352),0,IF(AB352&lt;=$AB$1,HLOOKUP(AC352,Ouderschapsverlof!$S$67:$W$69,3,FALSE),0)))</f>
        <v>0</v>
      </c>
      <c r="AH352" s="6">
        <f>IF(OR(AC352=6,AC352=7),0,IF(NOT(AF352),IF(AB352&lt;=$AB$1,HLOOKUP(AC352,Ouderschapsverlof!$S$67:$W$69,3,FALSE),0),0))</f>
        <v>0</v>
      </c>
      <c r="AK352" t="str">
        <f t="shared" si="141"/>
        <v>1900-12-0</v>
      </c>
      <c r="AL352" t="str">
        <f t="shared" si="142"/>
        <v>1900-12-0</v>
      </c>
      <c r="AM352" t="str">
        <f t="shared" si="143"/>
        <v>1900-12-0</v>
      </c>
      <c r="AN352" t="str">
        <f t="shared" si="144"/>
        <v>1900-12-0</v>
      </c>
    </row>
    <row r="353" spans="1:40" x14ac:dyDescent="0.3">
      <c r="A353" s="2">
        <f t="shared" si="145"/>
        <v>351</v>
      </c>
      <c r="B353">
        <f t="shared" si="146"/>
        <v>7</v>
      </c>
      <c r="C353" s="2">
        <f t="shared" si="125"/>
        <v>1</v>
      </c>
      <c r="D353" s="2">
        <f t="shared" si="126"/>
        <v>1</v>
      </c>
      <c r="E353" s="6" t="b">
        <f t="shared" si="127"/>
        <v>1</v>
      </c>
      <c r="F353" s="6">
        <f>IF(OR(B353=6,B353=7),0,IF(NOT(E353),0,IF(A353&lt;=$A$1,HLOOKUP(B353,Ouderschapsverlof!$S$28:$W$30,3,FALSE),0)))</f>
        <v>0</v>
      </c>
      <c r="G353" s="6">
        <f>IF(OR(B353=6,B353=7),0,IF(NOT(E353),IF(A353&lt;=$A$1,HLOOKUP(B353,Ouderschapsverlof!$S$28:$W$30,3,FALSE),0),0))</f>
        <v>0</v>
      </c>
      <c r="H353" s="7">
        <f t="shared" si="128"/>
        <v>0</v>
      </c>
      <c r="L353" s="2">
        <f t="shared" si="147"/>
        <v>351</v>
      </c>
      <c r="M353">
        <f t="shared" si="129"/>
        <v>7</v>
      </c>
      <c r="N353" s="2">
        <f t="shared" si="130"/>
        <v>1</v>
      </c>
      <c r="O353" s="2">
        <f t="shared" si="131"/>
        <v>1</v>
      </c>
      <c r="P353" s="6" t="b">
        <f t="shared" si="132"/>
        <v>1</v>
      </c>
      <c r="Q353" s="6">
        <f>IF(OR(M353=6,M353=7),0,IF(NOT(P353),0,IF(L353&lt;=$L$1,HLOOKUP(M353,Ouderschapsverlof!$S$40:$W$42,3,FALSE),0)))</f>
        <v>0</v>
      </c>
      <c r="R353" s="6">
        <f>IF(OR(M353=6,M353=7),0,IF(NOT(P353),IF(L353&lt;=$L$1,HLOOKUP(M353,Ouderschapsverlof!$S$40:$W$42,3,FALSE),0),0))</f>
        <v>0</v>
      </c>
      <c r="T353" s="2">
        <f t="shared" si="148"/>
        <v>351</v>
      </c>
      <c r="U353">
        <f t="shared" si="133"/>
        <v>7</v>
      </c>
      <c r="V353" s="2">
        <f t="shared" si="134"/>
        <v>1</v>
      </c>
      <c r="W353" s="2">
        <f t="shared" si="135"/>
        <v>1</v>
      </c>
      <c r="X353" s="6" t="b">
        <f t="shared" si="136"/>
        <v>1</v>
      </c>
      <c r="Y353" s="6">
        <f>IF(OR(U353=6,U353=7),0,IF(NOT(X353),0,IF(T353&lt;=$T$1,HLOOKUP(U353,Ouderschapsverlof!$S$55:$W$57,3,FALSE),0)))</f>
        <v>0</v>
      </c>
      <c r="Z353" s="6">
        <f>IF(OR(U353=6,U353=7),0,IF(NOT(X353),IF(T353&lt;=$T$1,HLOOKUP(U353,Ouderschapsverlof!$S$55:$W$57,3,FALSE),0),0))</f>
        <v>0</v>
      </c>
      <c r="AB353" s="2">
        <f t="shared" si="149"/>
        <v>351</v>
      </c>
      <c r="AC353">
        <f t="shared" si="137"/>
        <v>7</v>
      </c>
      <c r="AD353" s="2">
        <f t="shared" si="138"/>
        <v>1</v>
      </c>
      <c r="AE353" s="2">
        <f t="shared" si="139"/>
        <v>1</v>
      </c>
      <c r="AF353" s="6" t="b">
        <f t="shared" si="140"/>
        <v>1</v>
      </c>
      <c r="AG353" s="6">
        <f>IF(OR(AC353=6,AC353=7),0,IF(NOT(AF353),0,IF(AB353&lt;=$AB$1,HLOOKUP(AC353,Ouderschapsverlof!$S$67:$W$69,3,FALSE),0)))</f>
        <v>0</v>
      </c>
      <c r="AH353" s="6">
        <f>IF(OR(AC353=6,AC353=7),0,IF(NOT(AF353),IF(AB353&lt;=$AB$1,HLOOKUP(AC353,Ouderschapsverlof!$S$67:$W$69,3,FALSE),0),0))</f>
        <v>0</v>
      </c>
      <c r="AK353" t="str">
        <f t="shared" si="141"/>
        <v>1900-12-0</v>
      </c>
      <c r="AL353" t="str">
        <f t="shared" si="142"/>
        <v>1900-12-0</v>
      </c>
      <c r="AM353" t="str">
        <f t="shared" si="143"/>
        <v>1900-12-0</v>
      </c>
      <c r="AN353" t="str">
        <f t="shared" si="144"/>
        <v>1900-12-0</v>
      </c>
    </row>
    <row r="354" spans="1:40" x14ac:dyDescent="0.3">
      <c r="A354" s="2">
        <f t="shared" si="145"/>
        <v>352</v>
      </c>
      <c r="B354">
        <f t="shared" si="146"/>
        <v>1</v>
      </c>
      <c r="C354" s="2">
        <f t="shared" si="125"/>
        <v>1</v>
      </c>
      <c r="D354" s="2">
        <f t="shared" si="126"/>
        <v>1</v>
      </c>
      <c r="E354" s="6" t="b">
        <f t="shared" si="127"/>
        <v>1</v>
      </c>
      <c r="F354" s="6">
        <f>IF(OR(B354=6,B354=7),0,IF(NOT(E354),0,IF(A354&lt;=$A$1,HLOOKUP(B354,Ouderschapsverlof!$S$28:$W$30,3,FALSE),0)))</f>
        <v>0</v>
      </c>
      <c r="G354" s="6">
        <f>IF(OR(B354=6,B354=7),0,IF(NOT(E354),IF(A354&lt;=$A$1,HLOOKUP(B354,Ouderschapsverlof!$S$28:$W$30,3,FALSE),0),0))</f>
        <v>0</v>
      </c>
      <c r="H354" s="7">
        <f t="shared" si="128"/>
        <v>0</v>
      </c>
      <c r="L354" s="2">
        <f t="shared" si="147"/>
        <v>352</v>
      </c>
      <c r="M354">
        <f t="shared" si="129"/>
        <v>1</v>
      </c>
      <c r="N354" s="2">
        <f t="shared" si="130"/>
        <v>1</v>
      </c>
      <c r="O354" s="2">
        <f t="shared" si="131"/>
        <v>1</v>
      </c>
      <c r="P354" s="6" t="b">
        <f t="shared" si="132"/>
        <v>1</v>
      </c>
      <c r="Q354" s="6">
        <f>IF(OR(M354=6,M354=7),0,IF(NOT(P354),0,IF(L354&lt;=$L$1,HLOOKUP(M354,Ouderschapsverlof!$S$40:$W$42,3,FALSE),0)))</f>
        <v>0</v>
      </c>
      <c r="R354" s="6">
        <f>IF(OR(M354=6,M354=7),0,IF(NOT(P354),IF(L354&lt;=$L$1,HLOOKUP(M354,Ouderschapsverlof!$S$40:$W$42,3,FALSE),0),0))</f>
        <v>0</v>
      </c>
      <c r="T354" s="2">
        <f t="shared" si="148"/>
        <v>352</v>
      </c>
      <c r="U354">
        <f t="shared" si="133"/>
        <v>1</v>
      </c>
      <c r="V354" s="2">
        <f t="shared" si="134"/>
        <v>1</v>
      </c>
      <c r="W354" s="2">
        <f t="shared" si="135"/>
        <v>1</v>
      </c>
      <c r="X354" s="6" t="b">
        <f t="shared" si="136"/>
        <v>1</v>
      </c>
      <c r="Y354" s="6">
        <f>IF(OR(U354=6,U354=7),0,IF(NOT(X354),0,IF(T354&lt;=$T$1,HLOOKUP(U354,Ouderschapsverlof!$S$55:$W$57,3,FALSE),0)))</f>
        <v>0</v>
      </c>
      <c r="Z354" s="6">
        <f>IF(OR(U354=6,U354=7),0,IF(NOT(X354),IF(T354&lt;=$T$1,HLOOKUP(U354,Ouderschapsverlof!$S$55:$W$57,3,FALSE),0),0))</f>
        <v>0</v>
      </c>
      <c r="AB354" s="2">
        <f t="shared" si="149"/>
        <v>352</v>
      </c>
      <c r="AC354">
        <f t="shared" si="137"/>
        <v>1</v>
      </c>
      <c r="AD354" s="2">
        <f t="shared" si="138"/>
        <v>1</v>
      </c>
      <c r="AE354" s="2">
        <f t="shared" si="139"/>
        <v>1</v>
      </c>
      <c r="AF354" s="6" t="b">
        <f t="shared" si="140"/>
        <v>1</v>
      </c>
      <c r="AG354" s="6">
        <f>IF(OR(AC354=6,AC354=7),0,IF(NOT(AF354),0,IF(AB354&lt;=$AB$1,HLOOKUP(AC354,Ouderschapsverlof!$S$67:$W$69,3,FALSE),0)))</f>
        <v>0</v>
      </c>
      <c r="AH354" s="6">
        <f>IF(OR(AC354=6,AC354=7),0,IF(NOT(AF354),IF(AB354&lt;=$AB$1,HLOOKUP(AC354,Ouderschapsverlof!$S$67:$W$69,3,FALSE),0),0))</f>
        <v>0</v>
      </c>
      <c r="AK354" t="str">
        <f t="shared" si="141"/>
        <v>1900-12-0</v>
      </c>
      <c r="AL354" t="str">
        <f t="shared" si="142"/>
        <v>1900-12-0</v>
      </c>
      <c r="AM354" t="str">
        <f t="shared" si="143"/>
        <v>1900-12-0</v>
      </c>
      <c r="AN354" t="str">
        <f t="shared" si="144"/>
        <v>1900-12-0</v>
      </c>
    </row>
    <row r="355" spans="1:40" x14ac:dyDescent="0.3">
      <c r="A355" s="2">
        <f t="shared" si="145"/>
        <v>353</v>
      </c>
      <c r="B355">
        <f t="shared" si="146"/>
        <v>2</v>
      </c>
      <c r="C355" s="2">
        <f t="shared" si="125"/>
        <v>1</v>
      </c>
      <c r="D355" s="2">
        <f t="shared" si="126"/>
        <v>1</v>
      </c>
      <c r="E355" s="6" t="b">
        <f t="shared" si="127"/>
        <v>1</v>
      </c>
      <c r="F355" s="6">
        <f>IF(OR(B355=6,B355=7),0,IF(NOT(E355),0,IF(A355&lt;=$A$1,HLOOKUP(B355,Ouderschapsverlof!$S$28:$W$30,3,FALSE),0)))</f>
        <v>0</v>
      </c>
      <c r="G355" s="6">
        <f>IF(OR(B355=6,B355=7),0,IF(NOT(E355),IF(A355&lt;=$A$1,HLOOKUP(B355,Ouderschapsverlof!$S$28:$W$30,3,FALSE),0),0))</f>
        <v>0</v>
      </c>
      <c r="H355" s="7">
        <f t="shared" si="128"/>
        <v>0</v>
      </c>
      <c r="L355" s="2">
        <f t="shared" si="147"/>
        <v>353</v>
      </c>
      <c r="M355">
        <f t="shared" si="129"/>
        <v>2</v>
      </c>
      <c r="N355" s="2">
        <f t="shared" si="130"/>
        <v>1</v>
      </c>
      <c r="O355" s="2">
        <f t="shared" si="131"/>
        <v>1</v>
      </c>
      <c r="P355" s="6" t="b">
        <f t="shared" si="132"/>
        <v>1</v>
      </c>
      <c r="Q355" s="6">
        <f>IF(OR(M355=6,M355=7),0,IF(NOT(P355),0,IF(L355&lt;=$L$1,HLOOKUP(M355,Ouderschapsverlof!$S$40:$W$42,3,FALSE),0)))</f>
        <v>0</v>
      </c>
      <c r="R355" s="6">
        <f>IF(OR(M355=6,M355=7),0,IF(NOT(P355),IF(L355&lt;=$L$1,HLOOKUP(M355,Ouderschapsverlof!$S$40:$W$42,3,FALSE),0),0))</f>
        <v>0</v>
      </c>
      <c r="T355" s="2">
        <f t="shared" si="148"/>
        <v>353</v>
      </c>
      <c r="U355">
        <f t="shared" si="133"/>
        <v>2</v>
      </c>
      <c r="V355" s="2">
        <f t="shared" si="134"/>
        <v>1</v>
      </c>
      <c r="W355" s="2">
        <f t="shared" si="135"/>
        <v>1</v>
      </c>
      <c r="X355" s="6" t="b">
        <f t="shared" si="136"/>
        <v>1</v>
      </c>
      <c r="Y355" s="6">
        <f>IF(OR(U355=6,U355=7),0,IF(NOT(X355),0,IF(T355&lt;=$T$1,HLOOKUP(U355,Ouderschapsverlof!$S$55:$W$57,3,FALSE),0)))</f>
        <v>0</v>
      </c>
      <c r="Z355" s="6">
        <f>IF(OR(U355=6,U355=7),0,IF(NOT(X355),IF(T355&lt;=$T$1,HLOOKUP(U355,Ouderschapsverlof!$S$55:$W$57,3,FALSE),0),0))</f>
        <v>0</v>
      </c>
      <c r="AB355" s="2">
        <f t="shared" si="149"/>
        <v>353</v>
      </c>
      <c r="AC355">
        <f t="shared" si="137"/>
        <v>2</v>
      </c>
      <c r="AD355" s="2">
        <f t="shared" si="138"/>
        <v>1</v>
      </c>
      <c r="AE355" s="2">
        <f t="shared" si="139"/>
        <v>1</v>
      </c>
      <c r="AF355" s="6" t="b">
        <f t="shared" si="140"/>
        <v>1</v>
      </c>
      <c r="AG355" s="6">
        <f>IF(OR(AC355=6,AC355=7),0,IF(NOT(AF355),0,IF(AB355&lt;=$AB$1,HLOOKUP(AC355,Ouderschapsverlof!$S$67:$W$69,3,FALSE),0)))</f>
        <v>0</v>
      </c>
      <c r="AH355" s="6">
        <f>IF(OR(AC355=6,AC355=7),0,IF(NOT(AF355),IF(AB355&lt;=$AB$1,HLOOKUP(AC355,Ouderschapsverlof!$S$67:$W$69,3,FALSE),0),0))</f>
        <v>0</v>
      </c>
      <c r="AK355" t="str">
        <f t="shared" si="141"/>
        <v>1900-12-0</v>
      </c>
      <c r="AL355" t="str">
        <f t="shared" si="142"/>
        <v>1900-12-0</v>
      </c>
      <c r="AM355" t="str">
        <f t="shared" si="143"/>
        <v>1900-12-0</v>
      </c>
      <c r="AN355" t="str">
        <f t="shared" si="144"/>
        <v>1900-12-0</v>
      </c>
    </row>
    <row r="356" spans="1:40" x14ac:dyDescent="0.3">
      <c r="A356" s="2">
        <f t="shared" si="145"/>
        <v>354</v>
      </c>
      <c r="B356">
        <f t="shared" si="146"/>
        <v>3</v>
      </c>
      <c r="C356" s="2">
        <f t="shared" si="125"/>
        <v>1</v>
      </c>
      <c r="D356" s="2">
        <f t="shared" si="126"/>
        <v>1</v>
      </c>
      <c r="E356" s="6" t="b">
        <f t="shared" si="127"/>
        <v>1</v>
      </c>
      <c r="F356" s="6">
        <f>IF(OR(B356=6,B356=7),0,IF(NOT(E356),0,IF(A356&lt;=$A$1,HLOOKUP(B356,Ouderschapsverlof!$S$28:$W$30,3,FALSE),0)))</f>
        <v>0</v>
      </c>
      <c r="G356" s="6">
        <f>IF(OR(B356=6,B356=7),0,IF(NOT(E356),IF(A356&lt;=$A$1,HLOOKUP(B356,Ouderschapsverlof!$S$28:$W$30,3,FALSE),0),0))</f>
        <v>0</v>
      </c>
      <c r="H356" s="7">
        <f t="shared" si="128"/>
        <v>0</v>
      </c>
      <c r="L356" s="2">
        <f t="shared" si="147"/>
        <v>354</v>
      </c>
      <c r="M356">
        <f t="shared" si="129"/>
        <v>3</v>
      </c>
      <c r="N356" s="2">
        <f t="shared" si="130"/>
        <v>1</v>
      </c>
      <c r="O356" s="2">
        <f t="shared" si="131"/>
        <v>1</v>
      </c>
      <c r="P356" s="6" t="b">
        <f t="shared" si="132"/>
        <v>1</v>
      </c>
      <c r="Q356" s="6">
        <f>IF(OR(M356=6,M356=7),0,IF(NOT(P356),0,IF(L356&lt;=$L$1,HLOOKUP(M356,Ouderschapsverlof!$S$40:$W$42,3,FALSE),0)))</f>
        <v>0</v>
      </c>
      <c r="R356" s="6">
        <f>IF(OR(M356=6,M356=7),0,IF(NOT(P356),IF(L356&lt;=$L$1,HLOOKUP(M356,Ouderschapsverlof!$S$40:$W$42,3,FALSE),0),0))</f>
        <v>0</v>
      </c>
      <c r="T356" s="2">
        <f t="shared" si="148"/>
        <v>354</v>
      </c>
      <c r="U356">
        <f t="shared" si="133"/>
        <v>3</v>
      </c>
      <c r="V356" s="2">
        <f t="shared" si="134"/>
        <v>1</v>
      </c>
      <c r="W356" s="2">
        <f t="shared" si="135"/>
        <v>1</v>
      </c>
      <c r="X356" s="6" t="b">
        <f t="shared" si="136"/>
        <v>1</v>
      </c>
      <c r="Y356" s="6">
        <f>IF(OR(U356=6,U356=7),0,IF(NOT(X356),0,IF(T356&lt;=$T$1,HLOOKUP(U356,Ouderschapsverlof!$S$55:$W$57,3,FALSE),0)))</f>
        <v>0</v>
      </c>
      <c r="Z356" s="6">
        <f>IF(OR(U356=6,U356=7),0,IF(NOT(X356),IF(T356&lt;=$T$1,HLOOKUP(U356,Ouderschapsverlof!$S$55:$W$57,3,FALSE),0),0))</f>
        <v>0</v>
      </c>
      <c r="AB356" s="2">
        <f t="shared" si="149"/>
        <v>354</v>
      </c>
      <c r="AC356">
        <f t="shared" si="137"/>
        <v>3</v>
      </c>
      <c r="AD356" s="2">
        <f t="shared" si="138"/>
        <v>1</v>
      </c>
      <c r="AE356" s="2">
        <f t="shared" si="139"/>
        <v>1</v>
      </c>
      <c r="AF356" s="6" t="b">
        <f t="shared" si="140"/>
        <v>1</v>
      </c>
      <c r="AG356" s="6">
        <f>IF(OR(AC356=6,AC356=7),0,IF(NOT(AF356),0,IF(AB356&lt;=$AB$1,HLOOKUP(AC356,Ouderschapsverlof!$S$67:$W$69,3,FALSE),0)))</f>
        <v>0</v>
      </c>
      <c r="AH356" s="6">
        <f>IF(OR(AC356=6,AC356=7),0,IF(NOT(AF356),IF(AB356&lt;=$AB$1,HLOOKUP(AC356,Ouderschapsverlof!$S$67:$W$69,3,FALSE),0),0))</f>
        <v>0</v>
      </c>
      <c r="AK356" t="str">
        <f t="shared" si="141"/>
        <v>1900-12-0</v>
      </c>
      <c r="AL356" t="str">
        <f t="shared" si="142"/>
        <v>1900-12-0</v>
      </c>
      <c r="AM356" t="str">
        <f t="shared" si="143"/>
        <v>1900-12-0</v>
      </c>
      <c r="AN356" t="str">
        <f t="shared" si="144"/>
        <v>1900-12-0</v>
      </c>
    </row>
    <row r="357" spans="1:40" x14ac:dyDescent="0.3">
      <c r="A357" s="2">
        <f t="shared" si="145"/>
        <v>355</v>
      </c>
      <c r="B357">
        <f t="shared" si="146"/>
        <v>4</v>
      </c>
      <c r="C357" s="2">
        <f t="shared" si="125"/>
        <v>1</v>
      </c>
      <c r="D357" s="2">
        <f t="shared" si="126"/>
        <v>1</v>
      </c>
      <c r="E357" s="6" t="b">
        <f t="shared" si="127"/>
        <v>1</v>
      </c>
      <c r="F357" s="6">
        <f>IF(OR(B357=6,B357=7),0,IF(NOT(E357),0,IF(A357&lt;=$A$1,HLOOKUP(B357,Ouderschapsverlof!$S$28:$W$30,3,FALSE),0)))</f>
        <v>0</v>
      </c>
      <c r="G357" s="6">
        <f>IF(OR(B357=6,B357=7),0,IF(NOT(E357),IF(A357&lt;=$A$1,HLOOKUP(B357,Ouderschapsverlof!$S$28:$W$30,3,FALSE),0),0))</f>
        <v>0</v>
      </c>
      <c r="H357" s="7">
        <f t="shared" si="128"/>
        <v>0</v>
      </c>
      <c r="L357" s="2">
        <f t="shared" si="147"/>
        <v>355</v>
      </c>
      <c r="M357">
        <f t="shared" si="129"/>
        <v>4</v>
      </c>
      <c r="N357" s="2">
        <f t="shared" si="130"/>
        <v>1</v>
      </c>
      <c r="O357" s="2">
        <f t="shared" si="131"/>
        <v>1</v>
      </c>
      <c r="P357" s="6" t="b">
        <f t="shared" si="132"/>
        <v>1</v>
      </c>
      <c r="Q357" s="6">
        <f>IF(OR(M357=6,M357=7),0,IF(NOT(P357),0,IF(L357&lt;=$L$1,HLOOKUP(M357,Ouderschapsverlof!$S$40:$W$42,3,FALSE),0)))</f>
        <v>0</v>
      </c>
      <c r="R357" s="6">
        <f>IF(OR(M357=6,M357=7),0,IF(NOT(P357),IF(L357&lt;=$L$1,HLOOKUP(M357,Ouderschapsverlof!$S$40:$W$42,3,FALSE),0),0))</f>
        <v>0</v>
      </c>
      <c r="T357" s="2">
        <f t="shared" si="148"/>
        <v>355</v>
      </c>
      <c r="U357">
        <f t="shared" si="133"/>
        <v>4</v>
      </c>
      <c r="V357" s="2">
        <f t="shared" si="134"/>
        <v>1</v>
      </c>
      <c r="W357" s="2">
        <f t="shared" si="135"/>
        <v>1</v>
      </c>
      <c r="X357" s="6" t="b">
        <f t="shared" si="136"/>
        <v>1</v>
      </c>
      <c r="Y357" s="6">
        <f>IF(OR(U357=6,U357=7),0,IF(NOT(X357),0,IF(T357&lt;=$T$1,HLOOKUP(U357,Ouderschapsverlof!$S$55:$W$57,3,FALSE),0)))</f>
        <v>0</v>
      </c>
      <c r="Z357" s="6">
        <f>IF(OR(U357=6,U357=7),0,IF(NOT(X357),IF(T357&lt;=$T$1,HLOOKUP(U357,Ouderschapsverlof!$S$55:$W$57,3,FALSE),0),0))</f>
        <v>0</v>
      </c>
      <c r="AB357" s="2">
        <f t="shared" si="149"/>
        <v>355</v>
      </c>
      <c r="AC357">
        <f t="shared" si="137"/>
        <v>4</v>
      </c>
      <c r="AD357" s="2">
        <f t="shared" si="138"/>
        <v>1</v>
      </c>
      <c r="AE357" s="2">
        <f t="shared" si="139"/>
        <v>1</v>
      </c>
      <c r="AF357" s="6" t="b">
        <f t="shared" si="140"/>
        <v>1</v>
      </c>
      <c r="AG357" s="6">
        <f>IF(OR(AC357=6,AC357=7),0,IF(NOT(AF357),0,IF(AB357&lt;=$AB$1,HLOOKUP(AC357,Ouderschapsverlof!$S$67:$W$69,3,FALSE),0)))</f>
        <v>0</v>
      </c>
      <c r="AH357" s="6">
        <f>IF(OR(AC357=6,AC357=7),0,IF(NOT(AF357),IF(AB357&lt;=$AB$1,HLOOKUP(AC357,Ouderschapsverlof!$S$67:$W$69,3,FALSE),0),0))</f>
        <v>0</v>
      </c>
      <c r="AK357" t="str">
        <f t="shared" si="141"/>
        <v>1900-12-0</v>
      </c>
      <c r="AL357" t="str">
        <f t="shared" si="142"/>
        <v>1900-12-0</v>
      </c>
      <c r="AM357" t="str">
        <f t="shared" si="143"/>
        <v>1900-12-0</v>
      </c>
      <c r="AN357" t="str">
        <f t="shared" si="144"/>
        <v>1900-12-0</v>
      </c>
    </row>
    <row r="358" spans="1:40" x14ac:dyDescent="0.3">
      <c r="A358" s="2">
        <f t="shared" si="145"/>
        <v>356</v>
      </c>
      <c r="B358">
        <f t="shared" si="146"/>
        <v>5</v>
      </c>
      <c r="C358" s="2">
        <f t="shared" si="125"/>
        <v>1</v>
      </c>
      <c r="D358" s="2">
        <f t="shared" si="126"/>
        <v>1</v>
      </c>
      <c r="E358" s="6" t="b">
        <f t="shared" si="127"/>
        <v>1</v>
      </c>
      <c r="F358" s="6">
        <f>IF(OR(B358=6,B358=7),0,IF(NOT(E358),0,IF(A358&lt;=$A$1,HLOOKUP(B358,Ouderschapsverlof!$S$28:$W$30,3,FALSE),0)))</f>
        <v>0</v>
      </c>
      <c r="G358" s="6">
        <f>IF(OR(B358=6,B358=7),0,IF(NOT(E358),IF(A358&lt;=$A$1,HLOOKUP(B358,Ouderschapsverlof!$S$28:$W$30,3,FALSE),0),0))</f>
        <v>0</v>
      </c>
      <c r="H358" s="7">
        <f t="shared" si="128"/>
        <v>0</v>
      </c>
      <c r="L358" s="2">
        <f t="shared" si="147"/>
        <v>356</v>
      </c>
      <c r="M358">
        <f t="shared" si="129"/>
        <v>5</v>
      </c>
      <c r="N358" s="2">
        <f t="shared" si="130"/>
        <v>1</v>
      </c>
      <c r="O358" s="2">
        <f t="shared" si="131"/>
        <v>1</v>
      </c>
      <c r="P358" s="6" t="b">
        <f t="shared" si="132"/>
        <v>1</v>
      </c>
      <c r="Q358" s="6">
        <f>IF(OR(M358=6,M358=7),0,IF(NOT(P358),0,IF(L358&lt;=$L$1,HLOOKUP(M358,Ouderschapsverlof!$S$40:$W$42,3,FALSE),0)))</f>
        <v>0</v>
      </c>
      <c r="R358" s="6">
        <f>IF(OR(M358=6,M358=7),0,IF(NOT(P358),IF(L358&lt;=$L$1,HLOOKUP(M358,Ouderschapsverlof!$S$40:$W$42,3,FALSE),0),0))</f>
        <v>0</v>
      </c>
      <c r="T358" s="2">
        <f t="shared" si="148"/>
        <v>356</v>
      </c>
      <c r="U358">
        <f t="shared" si="133"/>
        <v>5</v>
      </c>
      <c r="V358" s="2">
        <f t="shared" si="134"/>
        <v>1</v>
      </c>
      <c r="W358" s="2">
        <f t="shared" si="135"/>
        <v>1</v>
      </c>
      <c r="X358" s="6" t="b">
        <f t="shared" si="136"/>
        <v>1</v>
      </c>
      <c r="Y358" s="6">
        <f>IF(OR(U358=6,U358=7),0,IF(NOT(X358),0,IF(T358&lt;=$T$1,HLOOKUP(U358,Ouderschapsverlof!$S$55:$W$57,3,FALSE),0)))</f>
        <v>0</v>
      </c>
      <c r="Z358" s="6">
        <f>IF(OR(U358=6,U358=7),0,IF(NOT(X358),IF(T358&lt;=$T$1,HLOOKUP(U358,Ouderschapsverlof!$S$55:$W$57,3,FALSE),0),0))</f>
        <v>0</v>
      </c>
      <c r="AB358" s="2">
        <f t="shared" si="149"/>
        <v>356</v>
      </c>
      <c r="AC358">
        <f t="shared" si="137"/>
        <v>5</v>
      </c>
      <c r="AD358" s="2">
        <f t="shared" si="138"/>
        <v>1</v>
      </c>
      <c r="AE358" s="2">
        <f t="shared" si="139"/>
        <v>1</v>
      </c>
      <c r="AF358" s="6" t="b">
        <f t="shared" si="140"/>
        <v>1</v>
      </c>
      <c r="AG358" s="6">
        <f>IF(OR(AC358=6,AC358=7),0,IF(NOT(AF358),0,IF(AB358&lt;=$AB$1,HLOOKUP(AC358,Ouderschapsverlof!$S$67:$W$69,3,FALSE),0)))</f>
        <v>0</v>
      </c>
      <c r="AH358" s="6">
        <f>IF(OR(AC358=6,AC358=7),0,IF(NOT(AF358),IF(AB358&lt;=$AB$1,HLOOKUP(AC358,Ouderschapsverlof!$S$67:$W$69,3,FALSE),0),0))</f>
        <v>0</v>
      </c>
      <c r="AK358" t="str">
        <f t="shared" si="141"/>
        <v>1900-12-0</v>
      </c>
      <c r="AL358" t="str">
        <f t="shared" si="142"/>
        <v>1900-12-0</v>
      </c>
      <c r="AM358" t="str">
        <f t="shared" si="143"/>
        <v>1900-12-0</v>
      </c>
      <c r="AN358" t="str">
        <f t="shared" si="144"/>
        <v>1900-12-0</v>
      </c>
    </row>
    <row r="359" spans="1:40" x14ac:dyDescent="0.3">
      <c r="A359" s="2">
        <f t="shared" si="145"/>
        <v>357</v>
      </c>
      <c r="B359">
        <f t="shared" si="146"/>
        <v>6</v>
      </c>
      <c r="C359" s="2">
        <f t="shared" si="125"/>
        <v>1</v>
      </c>
      <c r="D359" s="2">
        <f t="shared" si="126"/>
        <v>1</v>
      </c>
      <c r="E359" s="6" t="b">
        <f t="shared" si="127"/>
        <v>1</v>
      </c>
      <c r="F359" s="6">
        <f>IF(OR(B359=6,B359=7),0,IF(NOT(E359),0,IF(A359&lt;=$A$1,HLOOKUP(B359,Ouderschapsverlof!$S$28:$W$30,3,FALSE),0)))</f>
        <v>0</v>
      </c>
      <c r="G359" s="6">
        <f>IF(OR(B359=6,B359=7),0,IF(NOT(E359),IF(A359&lt;=$A$1,HLOOKUP(B359,Ouderschapsverlof!$S$28:$W$30,3,FALSE),0),0))</f>
        <v>0</v>
      </c>
      <c r="H359" s="7">
        <f t="shared" si="128"/>
        <v>0</v>
      </c>
      <c r="L359" s="2">
        <f t="shared" si="147"/>
        <v>357</v>
      </c>
      <c r="M359">
        <f t="shared" si="129"/>
        <v>6</v>
      </c>
      <c r="N359" s="2">
        <f t="shared" si="130"/>
        <v>1</v>
      </c>
      <c r="O359" s="2">
        <f t="shared" si="131"/>
        <v>1</v>
      </c>
      <c r="P359" s="6" t="b">
        <f t="shared" si="132"/>
        <v>1</v>
      </c>
      <c r="Q359" s="6">
        <f>IF(OR(M359=6,M359=7),0,IF(NOT(P359),0,IF(L359&lt;=$L$1,HLOOKUP(M359,Ouderschapsverlof!$S$40:$W$42,3,FALSE),0)))</f>
        <v>0</v>
      </c>
      <c r="R359" s="6">
        <f>IF(OR(M359=6,M359=7),0,IF(NOT(P359),IF(L359&lt;=$L$1,HLOOKUP(M359,Ouderschapsverlof!$S$40:$W$42,3,FALSE),0),0))</f>
        <v>0</v>
      </c>
      <c r="T359" s="2">
        <f t="shared" si="148"/>
        <v>357</v>
      </c>
      <c r="U359">
        <f t="shared" si="133"/>
        <v>6</v>
      </c>
      <c r="V359" s="2">
        <f t="shared" si="134"/>
        <v>1</v>
      </c>
      <c r="W359" s="2">
        <f t="shared" si="135"/>
        <v>1</v>
      </c>
      <c r="X359" s="6" t="b">
        <f t="shared" si="136"/>
        <v>1</v>
      </c>
      <c r="Y359" s="6">
        <f>IF(OR(U359=6,U359=7),0,IF(NOT(X359),0,IF(T359&lt;=$T$1,HLOOKUP(U359,Ouderschapsverlof!$S$55:$W$57,3,FALSE),0)))</f>
        <v>0</v>
      </c>
      <c r="Z359" s="6">
        <f>IF(OR(U359=6,U359=7),0,IF(NOT(X359),IF(T359&lt;=$T$1,HLOOKUP(U359,Ouderschapsverlof!$S$55:$W$57,3,FALSE),0),0))</f>
        <v>0</v>
      </c>
      <c r="AB359" s="2">
        <f t="shared" si="149"/>
        <v>357</v>
      </c>
      <c r="AC359">
        <f t="shared" si="137"/>
        <v>6</v>
      </c>
      <c r="AD359" s="2">
        <f t="shared" si="138"/>
        <v>1</v>
      </c>
      <c r="AE359" s="2">
        <f t="shared" si="139"/>
        <v>1</v>
      </c>
      <c r="AF359" s="6" t="b">
        <f t="shared" si="140"/>
        <v>1</v>
      </c>
      <c r="AG359" s="6">
        <f>IF(OR(AC359=6,AC359=7),0,IF(NOT(AF359),0,IF(AB359&lt;=$AB$1,HLOOKUP(AC359,Ouderschapsverlof!$S$67:$W$69,3,FALSE),0)))</f>
        <v>0</v>
      </c>
      <c r="AH359" s="6">
        <f>IF(OR(AC359=6,AC359=7),0,IF(NOT(AF359),IF(AB359&lt;=$AB$1,HLOOKUP(AC359,Ouderschapsverlof!$S$67:$W$69,3,FALSE),0),0))</f>
        <v>0</v>
      </c>
      <c r="AK359" t="str">
        <f t="shared" si="141"/>
        <v>1900-12-0</v>
      </c>
      <c r="AL359" t="str">
        <f t="shared" si="142"/>
        <v>1900-12-0</v>
      </c>
      <c r="AM359" t="str">
        <f t="shared" si="143"/>
        <v>1900-12-0</v>
      </c>
      <c r="AN359" t="str">
        <f t="shared" si="144"/>
        <v>1900-12-0</v>
      </c>
    </row>
    <row r="360" spans="1:40" x14ac:dyDescent="0.3">
      <c r="A360" s="2">
        <f t="shared" si="145"/>
        <v>358</v>
      </c>
      <c r="B360">
        <f t="shared" si="146"/>
        <v>7</v>
      </c>
      <c r="C360" s="2">
        <f t="shared" si="125"/>
        <v>1</v>
      </c>
      <c r="D360" s="2">
        <f t="shared" si="126"/>
        <v>1</v>
      </c>
      <c r="E360" s="6" t="b">
        <f t="shared" si="127"/>
        <v>1</v>
      </c>
      <c r="F360" s="6">
        <f>IF(OR(B360=6,B360=7),0,IF(NOT(E360),0,IF(A360&lt;=$A$1,HLOOKUP(B360,Ouderschapsverlof!$S$28:$W$30,3,FALSE),0)))</f>
        <v>0</v>
      </c>
      <c r="G360" s="6">
        <f>IF(OR(B360=6,B360=7),0,IF(NOT(E360),IF(A360&lt;=$A$1,HLOOKUP(B360,Ouderschapsverlof!$S$28:$W$30,3,FALSE),0),0))</f>
        <v>0</v>
      </c>
      <c r="H360" s="7">
        <f t="shared" si="128"/>
        <v>0</v>
      </c>
      <c r="L360" s="2">
        <f t="shared" si="147"/>
        <v>358</v>
      </c>
      <c r="M360">
        <f t="shared" si="129"/>
        <v>7</v>
      </c>
      <c r="N360" s="2">
        <f t="shared" si="130"/>
        <v>1</v>
      </c>
      <c r="O360" s="2">
        <f t="shared" si="131"/>
        <v>1</v>
      </c>
      <c r="P360" s="6" t="b">
        <f t="shared" si="132"/>
        <v>1</v>
      </c>
      <c r="Q360" s="6">
        <f>IF(OR(M360=6,M360=7),0,IF(NOT(P360),0,IF(L360&lt;=$L$1,HLOOKUP(M360,Ouderschapsverlof!$S$40:$W$42,3,FALSE),0)))</f>
        <v>0</v>
      </c>
      <c r="R360" s="6">
        <f>IF(OR(M360=6,M360=7),0,IF(NOT(P360),IF(L360&lt;=$L$1,HLOOKUP(M360,Ouderschapsverlof!$S$40:$W$42,3,FALSE),0),0))</f>
        <v>0</v>
      </c>
      <c r="T360" s="2">
        <f t="shared" si="148"/>
        <v>358</v>
      </c>
      <c r="U360">
        <f t="shared" si="133"/>
        <v>7</v>
      </c>
      <c r="V360" s="2">
        <f t="shared" si="134"/>
        <v>1</v>
      </c>
      <c r="W360" s="2">
        <f t="shared" si="135"/>
        <v>1</v>
      </c>
      <c r="X360" s="6" t="b">
        <f t="shared" si="136"/>
        <v>1</v>
      </c>
      <c r="Y360" s="6">
        <f>IF(OR(U360=6,U360=7),0,IF(NOT(X360),0,IF(T360&lt;=$T$1,HLOOKUP(U360,Ouderschapsverlof!$S$55:$W$57,3,FALSE),0)))</f>
        <v>0</v>
      </c>
      <c r="Z360" s="6">
        <f>IF(OR(U360=6,U360=7),0,IF(NOT(X360),IF(T360&lt;=$T$1,HLOOKUP(U360,Ouderschapsverlof!$S$55:$W$57,3,FALSE),0),0))</f>
        <v>0</v>
      </c>
      <c r="AB360" s="2">
        <f t="shared" si="149"/>
        <v>358</v>
      </c>
      <c r="AC360">
        <f t="shared" si="137"/>
        <v>7</v>
      </c>
      <c r="AD360" s="2">
        <f t="shared" si="138"/>
        <v>1</v>
      </c>
      <c r="AE360" s="2">
        <f t="shared" si="139"/>
        <v>1</v>
      </c>
      <c r="AF360" s="6" t="b">
        <f t="shared" si="140"/>
        <v>1</v>
      </c>
      <c r="AG360" s="6">
        <f>IF(OR(AC360=6,AC360=7),0,IF(NOT(AF360),0,IF(AB360&lt;=$AB$1,HLOOKUP(AC360,Ouderschapsverlof!$S$67:$W$69,3,FALSE),0)))</f>
        <v>0</v>
      </c>
      <c r="AH360" s="6">
        <f>IF(OR(AC360=6,AC360=7),0,IF(NOT(AF360),IF(AB360&lt;=$AB$1,HLOOKUP(AC360,Ouderschapsverlof!$S$67:$W$69,3,FALSE),0),0))</f>
        <v>0</v>
      </c>
      <c r="AK360" t="str">
        <f t="shared" si="141"/>
        <v>1900-12-0</v>
      </c>
      <c r="AL360" t="str">
        <f t="shared" si="142"/>
        <v>1900-12-0</v>
      </c>
      <c r="AM360" t="str">
        <f t="shared" si="143"/>
        <v>1900-12-0</v>
      </c>
      <c r="AN360" t="str">
        <f t="shared" si="144"/>
        <v>1900-12-0</v>
      </c>
    </row>
    <row r="361" spans="1:40" x14ac:dyDescent="0.3">
      <c r="A361" s="2">
        <f t="shared" si="145"/>
        <v>359</v>
      </c>
      <c r="B361">
        <f t="shared" si="146"/>
        <v>1</v>
      </c>
      <c r="C361" s="2">
        <f t="shared" si="125"/>
        <v>1</v>
      </c>
      <c r="D361" s="2">
        <f t="shared" si="126"/>
        <v>1</v>
      </c>
      <c r="E361" s="6" t="b">
        <f t="shared" si="127"/>
        <v>1</v>
      </c>
      <c r="F361" s="6">
        <f>IF(OR(B361=6,B361=7),0,IF(NOT(E361),0,IF(A361&lt;=$A$1,HLOOKUP(B361,Ouderschapsverlof!$S$28:$W$30,3,FALSE),0)))</f>
        <v>0</v>
      </c>
      <c r="G361" s="6">
        <f>IF(OR(B361=6,B361=7),0,IF(NOT(E361),IF(A361&lt;=$A$1,HLOOKUP(B361,Ouderschapsverlof!$S$28:$W$30,3,FALSE),0),0))</f>
        <v>0</v>
      </c>
      <c r="H361" s="7">
        <f t="shared" si="128"/>
        <v>0</v>
      </c>
      <c r="L361" s="2">
        <f t="shared" si="147"/>
        <v>359</v>
      </c>
      <c r="M361">
        <f t="shared" si="129"/>
        <v>1</v>
      </c>
      <c r="N361" s="2">
        <f t="shared" si="130"/>
        <v>1</v>
      </c>
      <c r="O361" s="2">
        <f t="shared" si="131"/>
        <v>1</v>
      </c>
      <c r="P361" s="6" t="b">
        <f t="shared" si="132"/>
        <v>1</v>
      </c>
      <c r="Q361" s="6">
        <f>IF(OR(M361=6,M361=7),0,IF(NOT(P361),0,IF(L361&lt;=$L$1,HLOOKUP(M361,Ouderschapsverlof!$S$40:$W$42,3,FALSE),0)))</f>
        <v>0</v>
      </c>
      <c r="R361" s="6">
        <f>IF(OR(M361=6,M361=7),0,IF(NOT(P361),IF(L361&lt;=$L$1,HLOOKUP(M361,Ouderschapsverlof!$S$40:$W$42,3,FALSE),0),0))</f>
        <v>0</v>
      </c>
      <c r="T361" s="2">
        <f t="shared" si="148"/>
        <v>359</v>
      </c>
      <c r="U361">
        <f t="shared" si="133"/>
        <v>1</v>
      </c>
      <c r="V361" s="2">
        <f t="shared" si="134"/>
        <v>1</v>
      </c>
      <c r="W361" s="2">
        <f t="shared" si="135"/>
        <v>1</v>
      </c>
      <c r="X361" s="6" t="b">
        <f t="shared" si="136"/>
        <v>1</v>
      </c>
      <c r="Y361" s="6">
        <f>IF(OR(U361=6,U361=7),0,IF(NOT(X361),0,IF(T361&lt;=$T$1,HLOOKUP(U361,Ouderschapsverlof!$S$55:$W$57,3,FALSE),0)))</f>
        <v>0</v>
      </c>
      <c r="Z361" s="6">
        <f>IF(OR(U361=6,U361=7),0,IF(NOT(X361),IF(T361&lt;=$T$1,HLOOKUP(U361,Ouderschapsverlof!$S$55:$W$57,3,FALSE),0),0))</f>
        <v>0</v>
      </c>
      <c r="AB361" s="2">
        <f t="shared" si="149"/>
        <v>359</v>
      </c>
      <c r="AC361">
        <f t="shared" si="137"/>
        <v>1</v>
      </c>
      <c r="AD361" s="2">
        <f t="shared" si="138"/>
        <v>1</v>
      </c>
      <c r="AE361" s="2">
        <f t="shared" si="139"/>
        <v>1</v>
      </c>
      <c r="AF361" s="6" t="b">
        <f t="shared" si="140"/>
        <v>1</v>
      </c>
      <c r="AG361" s="6">
        <f>IF(OR(AC361=6,AC361=7),0,IF(NOT(AF361),0,IF(AB361&lt;=$AB$1,HLOOKUP(AC361,Ouderschapsverlof!$S$67:$W$69,3,FALSE),0)))</f>
        <v>0</v>
      </c>
      <c r="AH361" s="6">
        <f>IF(OR(AC361=6,AC361=7),0,IF(NOT(AF361),IF(AB361&lt;=$AB$1,HLOOKUP(AC361,Ouderschapsverlof!$S$67:$W$69,3,FALSE),0),0))</f>
        <v>0</v>
      </c>
      <c r="AK361" t="str">
        <f t="shared" si="141"/>
        <v>1900-12-0</v>
      </c>
      <c r="AL361" t="str">
        <f t="shared" si="142"/>
        <v>1900-12-0</v>
      </c>
      <c r="AM361" t="str">
        <f t="shared" si="143"/>
        <v>1900-12-0</v>
      </c>
      <c r="AN361" t="str">
        <f t="shared" si="144"/>
        <v>1900-12-0</v>
      </c>
    </row>
    <row r="362" spans="1:40" x14ac:dyDescent="0.3">
      <c r="A362" s="2">
        <f t="shared" si="145"/>
        <v>360</v>
      </c>
      <c r="B362">
        <f t="shared" si="146"/>
        <v>2</v>
      </c>
      <c r="C362" s="2">
        <f t="shared" si="125"/>
        <v>1</v>
      </c>
      <c r="D362" s="2">
        <f t="shared" si="126"/>
        <v>1</v>
      </c>
      <c r="E362" s="6" t="b">
        <f t="shared" si="127"/>
        <v>1</v>
      </c>
      <c r="F362" s="6">
        <f>IF(OR(B362=6,B362=7),0,IF(NOT(E362),0,IF(A362&lt;=$A$1,HLOOKUP(B362,Ouderschapsverlof!$S$28:$W$30,3,FALSE),0)))</f>
        <v>0</v>
      </c>
      <c r="G362" s="6">
        <f>IF(OR(B362=6,B362=7),0,IF(NOT(E362),IF(A362&lt;=$A$1,HLOOKUP(B362,Ouderschapsverlof!$S$28:$W$30,3,FALSE),0),0))</f>
        <v>0</v>
      </c>
      <c r="H362" s="7">
        <f t="shared" si="128"/>
        <v>0</v>
      </c>
      <c r="L362" s="2">
        <f t="shared" si="147"/>
        <v>360</v>
      </c>
      <c r="M362">
        <f t="shared" si="129"/>
        <v>2</v>
      </c>
      <c r="N362" s="2">
        <f t="shared" si="130"/>
        <v>1</v>
      </c>
      <c r="O362" s="2">
        <f t="shared" si="131"/>
        <v>1</v>
      </c>
      <c r="P362" s="6" t="b">
        <f t="shared" si="132"/>
        <v>1</v>
      </c>
      <c r="Q362" s="6">
        <f>IF(OR(M362=6,M362=7),0,IF(NOT(P362),0,IF(L362&lt;=$L$1,HLOOKUP(M362,Ouderschapsverlof!$S$40:$W$42,3,FALSE),0)))</f>
        <v>0</v>
      </c>
      <c r="R362" s="6">
        <f>IF(OR(M362=6,M362=7),0,IF(NOT(P362),IF(L362&lt;=$L$1,HLOOKUP(M362,Ouderschapsverlof!$S$40:$W$42,3,FALSE),0),0))</f>
        <v>0</v>
      </c>
      <c r="T362" s="2">
        <f t="shared" si="148"/>
        <v>360</v>
      </c>
      <c r="U362">
        <f t="shared" si="133"/>
        <v>2</v>
      </c>
      <c r="V362" s="2">
        <f t="shared" si="134"/>
        <v>1</v>
      </c>
      <c r="W362" s="2">
        <f t="shared" si="135"/>
        <v>1</v>
      </c>
      <c r="X362" s="6" t="b">
        <f t="shared" si="136"/>
        <v>1</v>
      </c>
      <c r="Y362" s="6">
        <f>IF(OR(U362=6,U362=7),0,IF(NOT(X362),0,IF(T362&lt;=$T$1,HLOOKUP(U362,Ouderschapsverlof!$S$55:$W$57,3,FALSE),0)))</f>
        <v>0</v>
      </c>
      <c r="Z362" s="6">
        <f>IF(OR(U362=6,U362=7),0,IF(NOT(X362),IF(T362&lt;=$T$1,HLOOKUP(U362,Ouderschapsverlof!$S$55:$W$57,3,FALSE),0),0))</f>
        <v>0</v>
      </c>
      <c r="AB362" s="2">
        <f t="shared" si="149"/>
        <v>360</v>
      </c>
      <c r="AC362">
        <f t="shared" si="137"/>
        <v>2</v>
      </c>
      <c r="AD362" s="2">
        <f t="shared" si="138"/>
        <v>1</v>
      </c>
      <c r="AE362" s="2">
        <f t="shared" si="139"/>
        <v>1</v>
      </c>
      <c r="AF362" s="6" t="b">
        <f t="shared" si="140"/>
        <v>1</v>
      </c>
      <c r="AG362" s="6">
        <f>IF(OR(AC362=6,AC362=7),0,IF(NOT(AF362),0,IF(AB362&lt;=$AB$1,HLOOKUP(AC362,Ouderschapsverlof!$S$67:$W$69,3,FALSE),0)))</f>
        <v>0</v>
      </c>
      <c r="AH362" s="6">
        <f>IF(OR(AC362=6,AC362=7),0,IF(NOT(AF362),IF(AB362&lt;=$AB$1,HLOOKUP(AC362,Ouderschapsverlof!$S$67:$W$69,3,FALSE),0),0))</f>
        <v>0</v>
      </c>
      <c r="AK362" t="str">
        <f t="shared" si="141"/>
        <v>1900-12-0</v>
      </c>
      <c r="AL362" t="str">
        <f t="shared" si="142"/>
        <v>1900-12-0</v>
      </c>
      <c r="AM362" t="str">
        <f t="shared" si="143"/>
        <v>1900-12-0</v>
      </c>
      <c r="AN362" t="str">
        <f t="shared" si="144"/>
        <v>1900-12-0</v>
      </c>
    </row>
    <row r="363" spans="1:40" x14ac:dyDescent="0.3">
      <c r="A363" s="2">
        <f t="shared" si="145"/>
        <v>361</v>
      </c>
      <c r="B363">
        <f t="shared" si="146"/>
        <v>3</v>
      </c>
      <c r="C363" s="2">
        <f t="shared" si="125"/>
        <v>1</v>
      </c>
      <c r="D363" s="2">
        <f t="shared" si="126"/>
        <v>1</v>
      </c>
      <c r="E363" s="6" t="b">
        <f t="shared" si="127"/>
        <v>1</v>
      </c>
      <c r="F363" s="6">
        <f>IF(OR(B363=6,B363=7),0,IF(NOT(E363),0,IF(A363&lt;=$A$1,HLOOKUP(B363,Ouderschapsverlof!$S$28:$W$30,3,FALSE),0)))</f>
        <v>0</v>
      </c>
      <c r="G363" s="6">
        <f>IF(OR(B363=6,B363=7),0,IF(NOT(E363),IF(A363&lt;=$A$1,HLOOKUP(B363,Ouderschapsverlof!$S$28:$W$30,3,FALSE),0),0))</f>
        <v>0</v>
      </c>
      <c r="H363" s="7">
        <f t="shared" si="128"/>
        <v>0</v>
      </c>
      <c r="L363" s="2">
        <f t="shared" si="147"/>
        <v>361</v>
      </c>
      <c r="M363">
        <f t="shared" si="129"/>
        <v>3</v>
      </c>
      <c r="N363" s="2">
        <f t="shared" si="130"/>
        <v>1</v>
      </c>
      <c r="O363" s="2">
        <f t="shared" si="131"/>
        <v>1</v>
      </c>
      <c r="P363" s="6" t="b">
        <f t="shared" si="132"/>
        <v>1</v>
      </c>
      <c r="Q363" s="6">
        <f>IF(OR(M363=6,M363=7),0,IF(NOT(P363),0,IF(L363&lt;=$L$1,HLOOKUP(M363,Ouderschapsverlof!$S$40:$W$42,3,FALSE),0)))</f>
        <v>0</v>
      </c>
      <c r="R363" s="6">
        <f>IF(OR(M363=6,M363=7),0,IF(NOT(P363),IF(L363&lt;=$L$1,HLOOKUP(M363,Ouderschapsverlof!$S$40:$W$42,3,FALSE),0),0))</f>
        <v>0</v>
      </c>
      <c r="T363" s="2">
        <f t="shared" si="148"/>
        <v>361</v>
      </c>
      <c r="U363">
        <f t="shared" si="133"/>
        <v>3</v>
      </c>
      <c r="V363" s="2">
        <f t="shared" si="134"/>
        <v>1</v>
      </c>
      <c r="W363" s="2">
        <f t="shared" si="135"/>
        <v>1</v>
      </c>
      <c r="X363" s="6" t="b">
        <f t="shared" si="136"/>
        <v>1</v>
      </c>
      <c r="Y363" s="6">
        <f>IF(OR(U363=6,U363=7),0,IF(NOT(X363),0,IF(T363&lt;=$T$1,HLOOKUP(U363,Ouderschapsverlof!$S$55:$W$57,3,FALSE),0)))</f>
        <v>0</v>
      </c>
      <c r="Z363" s="6">
        <f>IF(OR(U363=6,U363=7),0,IF(NOT(X363),IF(T363&lt;=$T$1,HLOOKUP(U363,Ouderschapsverlof!$S$55:$W$57,3,FALSE),0),0))</f>
        <v>0</v>
      </c>
      <c r="AB363" s="2">
        <f t="shared" si="149"/>
        <v>361</v>
      </c>
      <c r="AC363">
        <f t="shared" si="137"/>
        <v>3</v>
      </c>
      <c r="AD363" s="2">
        <f t="shared" si="138"/>
        <v>1</v>
      </c>
      <c r="AE363" s="2">
        <f t="shared" si="139"/>
        <v>1</v>
      </c>
      <c r="AF363" s="6" t="b">
        <f t="shared" si="140"/>
        <v>1</v>
      </c>
      <c r="AG363" s="6">
        <f>IF(OR(AC363=6,AC363=7),0,IF(NOT(AF363),0,IF(AB363&lt;=$AB$1,HLOOKUP(AC363,Ouderschapsverlof!$S$67:$W$69,3,FALSE),0)))</f>
        <v>0</v>
      </c>
      <c r="AH363" s="6">
        <f>IF(OR(AC363=6,AC363=7),0,IF(NOT(AF363),IF(AB363&lt;=$AB$1,HLOOKUP(AC363,Ouderschapsverlof!$S$67:$W$69,3,FALSE),0),0))</f>
        <v>0</v>
      </c>
      <c r="AK363" t="str">
        <f t="shared" si="141"/>
        <v>1900-12-0</v>
      </c>
      <c r="AL363" t="str">
        <f t="shared" si="142"/>
        <v>1900-12-0</v>
      </c>
      <c r="AM363" t="str">
        <f t="shared" si="143"/>
        <v>1900-12-0</v>
      </c>
      <c r="AN363" t="str">
        <f t="shared" si="144"/>
        <v>1900-12-0</v>
      </c>
    </row>
    <row r="364" spans="1:40" x14ac:dyDescent="0.3">
      <c r="A364" s="2">
        <f t="shared" si="145"/>
        <v>362</v>
      </c>
      <c r="B364">
        <f t="shared" si="146"/>
        <v>4</v>
      </c>
      <c r="C364" s="2">
        <f t="shared" si="125"/>
        <v>1</v>
      </c>
      <c r="D364" s="2">
        <f t="shared" si="126"/>
        <v>1</v>
      </c>
      <c r="E364" s="6" t="b">
        <f t="shared" si="127"/>
        <v>1</v>
      </c>
      <c r="F364" s="6">
        <f>IF(OR(B364=6,B364=7),0,IF(NOT(E364),0,IF(A364&lt;=$A$1,HLOOKUP(B364,Ouderschapsverlof!$S$28:$W$30,3,FALSE),0)))</f>
        <v>0</v>
      </c>
      <c r="G364" s="6">
        <f>IF(OR(B364=6,B364=7),0,IF(NOT(E364),IF(A364&lt;=$A$1,HLOOKUP(B364,Ouderschapsverlof!$S$28:$W$30,3,FALSE),0),0))</f>
        <v>0</v>
      </c>
      <c r="H364" s="7">
        <f t="shared" si="128"/>
        <v>0</v>
      </c>
      <c r="L364" s="2">
        <f t="shared" si="147"/>
        <v>362</v>
      </c>
      <c r="M364">
        <f t="shared" si="129"/>
        <v>4</v>
      </c>
      <c r="N364" s="2">
        <f t="shared" si="130"/>
        <v>1</v>
      </c>
      <c r="O364" s="2">
        <f t="shared" si="131"/>
        <v>1</v>
      </c>
      <c r="P364" s="6" t="b">
        <f t="shared" si="132"/>
        <v>1</v>
      </c>
      <c r="Q364" s="6">
        <f>IF(OR(M364=6,M364=7),0,IF(NOT(P364),0,IF(L364&lt;=$L$1,HLOOKUP(M364,Ouderschapsverlof!$S$40:$W$42,3,FALSE),0)))</f>
        <v>0</v>
      </c>
      <c r="R364" s="6">
        <f>IF(OR(M364=6,M364=7),0,IF(NOT(P364),IF(L364&lt;=$L$1,HLOOKUP(M364,Ouderschapsverlof!$S$40:$W$42,3,FALSE),0),0))</f>
        <v>0</v>
      </c>
      <c r="T364" s="2">
        <f t="shared" si="148"/>
        <v>362</v>
      </c>
      <c r="U364">
        <f t="shared" si="133"/>
        <v>4</v>
      </c>
      <c r="V364" s="2">
        <f t="shared" si="134"/>
        <v>1</v>
      </c>
      <c r="W364" s="2">
        <f t="shared" si="135"/>
        <v>1</v>
      </c>
      <c r="X364" s="6" t="b">
        <f t="shared" si="136"/>
        <v>1</v>
      </c>
      <c r="Y364" s="6">
        <f>IF(OR(U364=6,U364=7),0,IF(NOT(X364),0,IF(T364&lt;=$T$1,HLOOKUP(U364,Ouderschapsverlof!$S$55:$W$57,3,FALSE),0)))</f>
        <v>0</v>
      </c>
      <c r="Z364" s="6">
        <f>IF(OR(U364=6,U364=7),0,IF(NOT(X364),IF(T364&lt;=$T$1,HLOOKUP(U364,Ouderschapsverlof!$S$55:$W$57,3,FALSE),0),0))</f>
        <v>0</v>
      </c>
      <c r="AB364" s="2">
        <f t="shared" si="149"/>
        <v>362</v>
      </c>
      <c r="AC364">
        <f t="shared" si="137"/>
        <v>4</v>
      </c>
      <c r="AD364" s="2">
        <f t="shared" si="138"/>
        <v>1</v>
      </c>
      <c r="AE364" s="2">
        <f t="shared" si="139"/>
        <v>1</v>
      </c>
      <c r="AF364" s="6" t="b">
        <f t="shared" si="140"/>
        <v>1</v>
      </c>
      <c r="AG364" s="6">
        <f>IF(OR(AC364=6,AC364=7),0,IF(NOT(AF364),0,IF(AB364&lt;=$AB$1,HLOOKUP(AC364,Ouderschapsverlof!$S$67:$W$69,3,FALSE),0)))</f>
        <v>0</v>
      </c>
      <c r="AH364" s="6">
        <f>IF(OR(AC364=6,AC364=7),0,IF(NOT(AF364),IF(AB364&lt;=$AB$1,HLOOKUP(AC364,Ouderschapsverlof!$S$67:$W$69,3,FALSE),0),0))</f>
        <v>0</v>
      </c>
      <c r="AK364" t="str">
        <f t="shared" si="141"/>
        <v>1900-12-0</v>
      </c>
      <c r="AL364" t="str">
        <f t="shared" si="142"/>
        <v>1900-12-0</v>
      </c>
      <c r="AM364" t="str">
        <f t="shared" si="143"/>
        <v>1900-12-0</v>
      </c>
      <c r="AN364" t="str">
        <f t="shared" si="144"/>
        <v>1900-12-0</v>
      </c>
    </row>
    <row r="365" spans="1:40" x14ac:dyDescent="0.3">
      <c r="A365" s="2">
        <f t="shared" si="145"/>
        <v>363</v>
      </c>
      <c r="B365">
        <f t="shared" si="146"/>
        <v>5</v>
      </c>
      <c r="C365" s="2">
        <f t="shared" si="125"/>
        <v>1</v>
      </c>
      <c r="D365" s="2">
        <f t="shared" si="126"/>
        <v>1</v>
      </c>
      <c r="E365" s="6" t="b">
        <f t="shared" si="127"/>
        <v>1</v>
      </c>
      <c r="F365" s="6">
        <f>IF(OR(B365=6,B365=7),0,IF(NOT(E365),0,IF(A365&lt;=$A$1,HLOOKUP(B365,Ouderschapsverlof!$S$28:$W$30,3,FALSE),0)))</f>
        <v>0</v>
      </c>
      <c r="G365" s="6">
        <f>IF(OR(B365=6,B365=7),0,IF(NOT(E365),IF(A365&lt;=$A$1,HLOOKUP(B365,Ouderschapsverlof!$S$28:$W$30,3,FALSE),0),0))</f>
        <v>0</v>
      </c>
      <c r="H365" s="7">
        <f t="shared" si="128"/>
        <v>0</v>
      </c>
      <c r="L365" s="2">
        <f t="shared" si="147"/>
        <v>363</v>
      </c>
      <c r="M365">
        <f t="shared" si="129"/>
        <v>5</v>
      </c>
      <c r="N365" s="2">
        <f t="shared" si="130"/>
        <v>1</v>
      </c>
      <c r="O365" s="2">
        <f t="shared" si="131"/>
        <v>1</v>
      </c>
      <c r="P365" s="6" t="b">
        <f t="shared" si="132"/>
        <v>1</v>
      </c>
      <c r="Q365" s="6">
        <f>IF(OR(M365=6,M365=7),0,IF(NOT(P365),0,IF(L365&lt;=$L$1,HLOOKUP(M365,Ouderschapsverlof!$S$40:$W$42,3,FALSE),0)))</f>
        <v>0</v>
      </c>
      <c r="R365" s="6">
        <f>IF(OR(M365=6,M365=7),0,IF(NOT(P365),IF(L365&lt;=$L$1,HLOOKUP(M365,Ouderschapsverlof!$S$40:$W$42,3,FALSE),0),0))</f>
        <v>0</v>
      </c>
      <c r="T365" s="2">
        <f t="shared" si="148"/>
        <v>363</v>
      </c>
      <c r="U365">
        <f t="shared" si="133"/>
        <v>5</v>
      </c>
      <c r="V365" s="2">
        <f t="shared" si="134"/>
        <v>1</v>
      </c>
      <c r="W365" s="2">
        <f t="shared" si="135"/>
        <v>1</v>
      </c>
      <c r="X365" s="6" t="b">
        <f t="shared" si="136"/>
        <v>1</v>
      </c>
      <c r="Y365" s="6">
        <f>IF(OR(U365=6,U365=7),0,IF(NOT(X365),0,IF(T365&lt;=$T$1,HLOOKUP(U365,Ouderschapsverlof!$S$55:$W$57,3,FALSE),0)))</f>
        <v>0</v>
      </c>
      <c r="Z365" s="6">
        <f>IF(OR(U365=6,U365=7),0,IF(NOT(X365),IF(T365&lt;=$T$1,HLOOKUP(U365,Ouderschapsverlof!$S$55:$W$57,3,FALSE),0),0))</f>
        <v>0</v>
      </c>
      <c r="AB365" s="2">
        <f t="shared" si="149"/>
        <v>363</v>
      </c>
      <c r="AC365">
        <f t="shared" si="137"/>
        <v>5</v>
      </c>
      <c r="AD365" s="2">
        <f t="shared" si="138"/>
        <v>1</v>
      </c>
      <c r="AE365" s="2">
        <f t="shared" si="139"/>
        <v>1</v>
      </c>
      <c r="AF365" s="6" t="b">
        <f t="shared" si="140"/>
        <v>1</v>
      </c>
      <c r="AG365" s="6">
        <f>IF(OR(AC365=6,AC365=7),0,IF(NOT(AF365),0,IF(AB365&lt;=$AB$1,HLOOKUP(AC365,Ouderschapsverlof!$S$67:$W$69,3,FALSE),0)))</f>
        <v>0</v>
      </c>
      <c r="AH365" s="6">
        <f>IF(OR(AC365=6,AC365=7),0,IF(NOT(AF365),IF(AB365&lt;=$AB$1,HLOOKUP(AC365,Ouderschapsverlof!$S$67:$W$69,3,FALSE),0),0))</f>
        <v>0</v>
      </c>
      <c r="AK365" t="str">
        <f t="shared" si="141"/>
        <v>1900-12-0</v>
      </c>
      <c r="AL365" t="str">
        <f t="shared" si="142"/>
        <v>1900-12-0</v>
      </c>
      <c r="AM365" t="str">
        <f t="shared" si="143"/>
        <v>1900-12-0</v>
      </c>
      <c r="AN365" t="str">
        <f t="shared" si="144"/>
        <v>1900-12-0</v>
      </c>
    </row>
    <row r="366" spans="1:40" x14ac:dyDescent="0.3">
      <c r="A366" s="2">
        <f t="shared" si="145"/>
        <v>364</v>
      </c>
      <c r="B366">
        <f t="shared" si="146"/>
        <v>6</v>
      </c>
      <c r="C366" s="2">
        <f t="shared" si="125"/>
        <v>1</v>
      </c>
      <c r="D366" s="2">
        <f t="shared" si="126"/>
        <v>1</v>
      </c>
      <c r="E366" s="6" t="b">
        <f t="shared" si="127"/>
        <v>1</v>
      </c>
      <c r="F366" s="6">
        <f>IF(OR(B366=6,B366=7),0,IF(NOT(E366),0,IF(A366&lt;=$A$1,HLOOKUP(B366,Ouderschapsverlof!$S$28:$W$30,3,FALSE),0)))</f>
        <v>0</v>
      </c>
      <c r="G366" s="6">
        <f>IF(OR(B366=6,B366=7),0,IF(NOT(E366),IF(A366&lt;=$A$1,HLOOKUP(B366,Ouderschapsverlof!$S$28:$W$30,3,FALSE),0),0))</f>
        <v>0</v>
      </c>
      <c r="H366" s="7">
        <f t="shared" si="128"/>
        <v>0</v>
      </c>
      <c r="L366" s="2">
        <f t="shared" si="147"/>
        <v>364</v>
      </c>
      <c r="M366">
        <f t="shared" si="129"/>
        <v>6</v>
      </c>
      <c r="N366" s="2">
        <f t="shared" si="130"/>
        <v>1</v>
      </c>
      <c r="O366" s="2">
        <f t="shared" si="131"/>
        <v>1</v>
      </c>
      <c r="P366" s="6" t="b">
        <f t="shared" si="132"/>
        <v>1</v>
      </c>
      <c r="Q366" s="6">
        <f>IF(OR(M366=6,M366=7),0,IF(NOT(P366),0,IF(L366&lt;=$L$1,HLOOKUP(M366,Ouderschapsverlof!$S$40:$W$42,3,FALSE),0)))</f>
        <v>0</v>
      </c>
      <c r="R366" s="6">
        <f>IF(OR(M366=6,M366=7),0,IF(NOT(P366),IF(L366&lt;=$L$1,HLOOKUP(M366,Ouderschapsverlof!$S$40:$W$42,3,FALSE),0),0))</f>
        <v>0</v>
      </c>
      <c r="T366" s="2">
        <f t="shared" si="148"/>
        <v>364</v>
      </c>
      <c r="U366">
        <f t="shared" si="133"/>
        <v>6</v>
      </c>
      <c r="V366" s="2">
        <f t="shared" si="134"/>
        <v>1</v>
      </c>
      <c r="W366" s="2">
        <f t="shared" si="135"/>
        <v>1</v>
      </c>
      <c r="X366" s="6" t="b">
        <f t="shared" si="136"/>
        <v>1</v>
      </c>
      <c r="Y366" s="6">
        <f>IF(OR(U366=6,U366=7),0,IF(NOT(X366),0,IF(T366&lt;=$T$1,HLOOKUP(U366,Ouderschapsverlof!$S$55:$W$57,3,FALSE),0)))</f>
        <v>0</v>
      </c>
      <c r="Z366" s="6">
        <f>IF(OR(U366=6,U366=7),0,IF(NOT(X366),IF(T366&lt;=$T$1,HLOOKUP(U366,Ouderschapsverlof!$S$55:$W$57,3,FALSE),0),0))</f>
        <v>0</v>
      </c>
      <c r="AB366" s="2">
        <f t="shared" si="149"/>
        <v>364</v>
      </c>
      <c r="AC366">
        <f t="shared" si="137"/>
        <v>6</v>
      </c>
      <c r="AD366" s="2">
        <f t="shared" si="138"/>
        <v>1</v>
      </c>
      <c r="AE366" s="2">
        <f t="shared" si="139"/>
        <v>1</v>
      </c>
      <c r="AF366" s="6" t="b">
        <f t="shared" si="140"/>
        <v>1</v>
      </c>
      <c r="AG366" s="6">
        <f>IF(OR(AC366=6,AC366=7),0,IF(NOT(AF366),0,IF(AB366&lt;=$AB$1,HLOOKUP(AC366,Ouderschapsverlof!$S$67:$W$69,3,FALSE),0)))</f>
        <v>0</v>
      </c>
      <c r="AH366" s="6">
        <f>IF(OR(AC366=6,AC366=7),0,IF(NOT(AF366),IF(AB366&lt;=$AB$1,HLOOKUP(AC366,Ouderschapsverlof!$S$67:$W$69,3,FALSE),0),0))</f>
        <v>0</v>
      </c>
      <c r="AK366" t="str">
        <f t="shared" si="141"/>
        <v>1900-12-0</v>
      </c>
      <c r="AL366" t="str">
        <f t="shared" si="142"/>
        <v>1900-12-0</v>
      </c>
      <c r="AM366" t="str">
        <f t="shared" si="143"/>
        <v>1900-12-0</v>
      </c>
      <c r="AN366" t="str">
        <f t="shared" si="144"/>
        <v>1900-12-0</v>
      </c>
    </row>
    <row r="367" spans="1:40" x14ac:dyDescent="0.3">
      <c r="A367" s="2">
        <f t="shared" si="145"/>
        <v>365</v>
      </c>
      <c r="B367">
        <f t="shared" si="146"/>
        <v>7</v>
      </c>
      <c r="C367" s="2">
        <f t="shared" si="125"/>
        <v>1</v>
      </c>
      <c r="D367" s="2">
        <f t="shared" si="126"/>
        <v>1</v>
      </c>
      <c r="E367" s="6" t="b">
        <f t="shared" si="127"/>
        <v>1</v>
      </c>
      <c r="F367" s="6">
        <f>IF(OR(B367=6,B367=7),0,IF(NOT(E367),0,IF(A367&lt;=$A$1,HLOOKUP(B367,Ouderschapsverlof!$S$28:$W$30,3,FALSE),0)))</f>
        <v>0</v>
      </c>
      <c r="G367" s="6">
        <f>IF(OR(B367=6,B367=7),0,IF(NOT(E367),IF(A367&lt;=$A$1,HLOOKUP(B367,Ouderschapsverlof!$S$28:$W$30,3,FALSE),0),0))</f>
        <v>0</v>
      </c>
      <c r="H367" s="7">
        <f t="shared" si="128"/>
        <v>0</v>
      </c>
      <c r="L367" s="2">
        <f t="shared" si="147"/>
        <v>365</v>
      </c>
      <c r="M367">
        <f t="shared" si="129"/>
        <v>7</v>
      </c>
      <c r="N367" s="2">
        <f t="shared" si="130"/>
        <v>1</v>
      </c>
      <c r="O367" s="2">
        <f t="shared" si="131"/>
        <v>1</v>
      </c>
      <c r="P367" s="6" t="b">
        <f t="shared" si="132"/>
        <v>1</v>
      </c>
      <c r="Q367" s="6">
        <f>IF(OR(M367=6,M367=7),0,IF(NOT(P367),0,IF(L367&lt;=$L$1,HLOOKUP(M367,Ouderschapsverlof!$S$40:$W$42,3,FALSE),0)))</f>
        <v>0</v>
      </c>
      <c r="R367" s="6">
        <f>IF(OR(M367=6,M367=7),0,IF(NOT(P367),IF(L367&lt;=$L$1,HLOOKUP(M367,Ouderschapsverlof!$S$40:$W$42,3,FALSE),0),0))</f>
        <v>0</v>
      </c>
      <c r="T367" s="2">
        <f t="shared" si="148"/>
        <v>365</v>
      </c>
      <c r="U367">
        <f t="shared" si="133"/>
        <v>7</v>
      </c>
      <c r="V367" s="2">
        <f t="shared" si="134"/>
        <v>1</v>
      </c>
      <c r="W367" s="2">
        <f t="shared" si="135"/>
        <v>1</v>
      </c>
      <c r="X367" s="6" t="b">
        <f t="shared" si="136"/>
        <v>1</v>
      </c>
      <c r="Y367" s="6">
        <f>IF(OR(U367=6,U367=7),0,IF(NOT(X367),0,IF(T367&lt;=$T$1,HLOOKUP(U367,Ouderschapsverlof!$S$55:$W$57,3,FALSE),0)))</f>
        <v>0</v>
      </c>
      <c r="Z367" s="6">
        <f>IF(OR(U367=6,U367=7),0,IF(NOT(X367),IF(T367&lt;=$T$1,HLOOKUP(U367,Ouderschapsverlof!$S$55:$W$57,3,FALSE),0),0))</f>
        <v>0</v>
      </c>
      <c r="AB367" s="2">
        <f t="shared" si="149"/>
        <v>365</v>
      </c>
      <c r="AC367">
        <f t="shared" si="137"/>
        <v>7</v>
      </c>
      <c r="AD367" s="2">
        <f t="shared" si="138"/>
        <v>1</v>
      </c>
      <c r="AE367" s="2">
        <f t="shared" si="139"/>
        <v>1</v>
      </c>
      <c r="AF367" s="6" t="b">
        <f t="shared" si="140"/>
        <v>1</v>
      </c>
      <c r="AG367" s="6">
        <f>IF(OR(AC367=6,AC367=7),0,IF(NOT(AF367),0,IF(AB367&lt;=$AB$1,HLOOKUP(AC367,Ouderschapsverlof!$S$67:$W$69,3,FALSE),0)))</f>
        <v>0</v>
      </c>
      <c r="AH367" s="6">
        <f>IF(OR(AC367=6,AC367=7),0,IF(NOT(AF367),IF(AB367&lt;=$AB$1,HLOOKUP(AC367,Ouderschapsverlof!$S$67:$W$69,3,FALSE),0),0))</f>
        <v>0</v>
      </c>
      <c r="AK367" t="str">
        <f t="shared" si="141"/>
        <v>1900-12-0</v>
      </c>
      <c r="AL367" t="str">
        <f t="shared" si="142"/>
        <v>1900-12-0</v>
      </c>
      <c r="AM367" t="str">
        <f t="shared" si="143"/>
        <v>1900-12-0</v>
      </c>
      <c r="AN367" t="str">
        <f t="shared" si="144"/>
        <v>1900-12-0</v>
      </c>
    </row>
    <row r="368" spans="1:40" x14ac:dyDescent="0.3">
      <c r="A368" s="2">
        <f t="shared" si="145"/>
        <v>366</v>
      </c>
      <c r="B368">
        <f t="shared" si="146"/>
        <v>1</v>
      </c>
      <c r="C368" s="2">
        <f t="shared" si="125"/>
        <v>1</v>
      </c>
      <c r="D368" s="2">
        <f t="shared" si="126"/>
        <v>1</v>
      </c>
      <c r="E368" s="6" t="b">
        <f t="shared" si="127"/>
        <v>1</v>
      </c>
      <c r="F368" s="6">
        <f>IF(OR(B368=6,B368=7),0,IF(NOT(E368),0,IF(A368&lt;=$A$1,HLOOKUP(B368,Ouderschapsverlof!$S$28:$W$30,3,FALSE),0)))</f>
        <v>0</v>
      </c>
      <c r="G368" s="6">
        <f>IF(OR(B368=6,B368=7),0,IF(NOT(E368),IF(A368&lt;=$A$1,HLOOKUP(B368,Ouderschapsverlof!$S$28:$W$30,3,FALSE),0),0))</f>
        <v>0</v>
      </c>
      <c r="H368" s="7">
        <f t="shared" si="128"/>
        <v>0</v>
      </c>
      <c r="L368" s="2">
        <f t="shared" si="147"/>
        <v>366</v>
      </c>
      <c r="M368">
        <f t="shared" si="129"/>
        <v>1</v>
      </c>
      <c r="N368" s="2">
        <f t="shared" si="130"/>
        <v>1</v>
      </c>
      <c r="O368" s="2">
        <f t="shared" si="131"/>
        <v>1</v>
      </c>
      <c r="P368" s="6" t="b">
        <f t="shared" si="132"/>
        <v>1</v>
      </c>
      <c r="Q368" s="6">
        <f>IF(OR(M368=6,M368=7),0,IF(NOT(P368),0,IF(L368&lt;=$L$1,HLOOKUP(M368,Ouderschapsverlof!$S$40:$W$42,3,FALSE),0)))</f>
        <v>0</v>
      </c>
      <c r="R368" s="6">
        <f>IF(OR(M368=6,M368=7),0,IF(NOT(P368),IF(L368&lt;=$L$1,HLOOKUP(M368,Ouderschapsverlof!$S$40:$W$42,3,FALSE),0),0))</f>
        <v>0</v>
      </c>
      <c r="T368" s="2">
        <f t="shared" si="148"/>
        <v>366</v>
      </c>
      <c r="U368">
        <f t="shared" si="133"/>
        <v>1</v>
      </c>
      <c r="V368" s="2">
        <f t="shared" si="134"/>
        <v>1</v>
      </c>
      <c r="W368" s="2">
        <f t="shared" si="135"/>
        <v>1</v>
      </c>
      <c r="X368" s="6" t="b">
        <f t="shared" si="136"/>
        <v>1</v>
      </c>
      <c r="Y368" s="6">
        <f>IF(OR(U368=6,U368=7),0,IF(NOT(X368),0,IF(T368&lt;=$T$1,HLOOKUP(U368,Ouderschapsverlof!$S$55:$W$57,3,FALSE),0)))</f>
        <v>0</v>
      </c>
      <c r="Z368" s="6">
        <f>IF(OR(U368=6,U368=7),0,IF(NOT(X368),IF(T368&lt;=$T$1,HLOOKUP(U368,Ouderschapsverlof!$S$55:$W$57,3,FALSE),0),0))</f>
        <v>0</v>
      </c>
      <c r="AB368" s="2">
        <f t="shared" si="149"/>
        <v>366</v>
      </c>
      <c r="AC368">
        <f t="shared" si="137"/>
        <v>1</v>
      </c>
      <c r="AD368" s="2">
        <f t="shared" si="138"/>
        <v>1</v>
      </c>
      <c r="AE368" s="2">
        <f t="shared" si="139"/>
        <v>1</v>
      </c>
      <c r="AF368" s="6" t="b">
        <f t="shared" si="140"/>
        <v>1</v>
      </c>
      <c r="AG368" s="6">
        <f>IF(OR(AC368=6,AC368=7),0,IF(NOT(AF368),0,IF(AB368&lt;=$AB$1,HLOOKUP(AC368,Ouderschapsverlof!$S$67:$W$69,3,FALSE),0)))</f>
        <v>0</v>
      </c>
      <c r="AH368" s="6">
        <f>IF(OR(AC368=6,AC368=7),0,IF(NOT(AF368),IF(AB368&lt;=$AB$1,HLOOKUP(AC368,Ouderschapsverlof!$S$67:$W$69,3,FALSE),0),0))</f>
        <v>0</v>
      </c>
      <c r="AK368" t="str">
        <f t="shared" si="141"/>
        <v>1900-12-0</v>
      </c>
      <c r="AL368" t="str">
        <f t="shared" si="142"/>
        <v>1900-12-0</v>
      </c>
      <c r="AM368" t="str">
        <f t="shared" si="143"/>
        <v>1900-12-0</v>
      </c>
      <c r="AN368" t="str">
        <f t="shared" si="144"/>
        <v>1900-12-0</v>
      </c>
    </row>
    <row r="369" spans="1:40" x14ac:dyDescent="0.3">
      <c r="A369" s="2">
        <f t="shared" si="145"/>
        <v>367</v>
      </c>
      <c r="B369">
        <f t="shared" si="146"/>
        <v>2</v>
      </c>
      <c r="C369" s="2">
        <f t="shared" si="125"/>
        <v>367</v>
      </c>
      <c r="D369" s="2">
        <f t="shared" si="126"/>
        <v>367</v>
      </c>
      <c r="E369" s="6" t="b">
        <f t="shared" si="127"/>
        <v>0</v>
      </c>
      <c r="F369" s="6">
        <f>IF(OR(B369=6,B369=7),0,IF(NOT(E369),0,IF(A369&lt;=$A$1,HLOOKUP(B369,Ouderschapsverlof!$S$28:$W$30,3,FALSE),0)))</f>
        <v>0</v>
      </c>
      <c r="G369" s="6">
        <f>IF(OR(B369=6,B369=7),0,IF(NOT(E369),IF(A369&lt;=$A$1,HLOOKUP(B369,Ouderschapsverlof!$S$28:$W$30,3,FALSE),0),0))</f>
        <v>0</v>
      </c>
      <c r="H369" s="7">
        <f t="shared" si="128"/>
        <v>0</v>
      </c>
      <c r="L369" s="2">
        <f t="shared" si="147"/>
        <v>367</v>
      </c>
      <c r="M369">
        <f t="shared" si="129"/>
        <v>2</v>
      </c>
      <c r="N369" s="2">
        <f t="shared" si="130"/>
        <v>367</v>
      </c>
      <c r="O369" s="2">
        <f t="shared" si="131"/>
        <v>367</v>
      </c>
      <c r="P369" s="6" t="b">
        <f t="shared" si="132"/>
        <v>0</v>
      </c>
      <c r="Q369" s="6">
        <f>IF(OR(M369=6,M369=7),0,IF(NOT(P369),0,IF(L369&lt;=$L$1,HLOOKUP(M369,Ouderschapsverlof!$S$40:$W$42,3,FALSE),0)))</f>
        <v>0</v>
      </c>
      <c r="R369" s="6">
        <f>IF(OR(M369=6,M369=7),0,IF(NOT(P369),IF(L369&lt;=$L$1,HLOOKUP(M369,Ouderschapsverlof!$S$40:$W$42,3,FALSE),0),0))</f>
        <v>0</v>
      </c>
      <c r="T369" s="2">
        <f t="shared" si="148"/>
        <v>367</v>
      </c>
      <c r="U369">
        <f t="shared" si="133"/>
        <v>2</v>
      </c>
      <c r="V369" s="2">
        <f t="shared" si="134"/>
        <v>367</v>
      </c>
      <c r="W369" s="2">
        <f t="shared" si="135"/>
        <v>367</v>
      </c>
      <c r="X369" s="6" t="b">
        <f t="shared" si="136"/>
        <v>0</v>
      </c>
      <c r="Y369" s="6">
        <f>IF(OR(U369=6,U369=7),0,IF(NOT(X369),0,IF(T369&lt;=$T$1,HLOOKUP(U369,Ouderschapsverlof!$S$55:$W$57,3,FALSE),0)))</f>
        <v>0</v>
      </c>
      <c r="Z369" s="6">
        <f>IF(OR(U369=6,U369=7),0,IF(NOT(X369),IF(T369&lt;=$T$1,HLOOKUP(U369,Ouderschapsverlof!$S$55:$W$57,3,FALSE),0),0))</f>
        <v>0</v>
      </c>
      <c r="AB369" s="2">
        <f t="shared" si="149"/>
        <v>367</v>
      </c>
      <c r="AC369">
        <f t="shared" si="137"/>
        <v>2</v>
      </c>
      <c r="AD369" s="2">
        <f t="shared" si="138"/>
        <v>367</v>
      </c>
      <c r="AE369" s="2">
        <f t="shared" si="139"/>
        <v>367</v>
      </c>
      <c r="AF369" s="6" t="b">
        <f t="shared" si="140"/>
        <v>0</v>
      </c>
      <c r="AG369" s="6">
        <f>IF(OR(AC369=6,AC369=7),0,IF(NOT(AF369),0,IF(AB369&lt;=$AB$1,HLOOKUP(AC369,Ouderschapsverlof!$S$67:$W$69,3,FALSE),0)))</f>
        <v>0</v>
      </c>
      <c r="AH369" s="6">
        <f>IF(OR(AC369=6,AC369=7),0,IF(NOT(AF369),IF(AB369&lt;=$AB$1,HLOOKUP(AC369,Ouderschapsverlof!$S$67:$W$69,3,FALSE),0),0))</f>
        <v>0</v>
      </c>
      <c r="AK369" t="str">
        <f t="shared" si="141"/>
        <v>1901-1-0</v>
      </c>
      <c r="AL369" t="str">
        <f t="shared" si="142"/>
        <v>1901-1-0</v>
      </c>
      <c r="AM369" t="str">
        <f t="shared" si="143"/>
        <v>1901-1-0</v>
      </c>
      <c r="AN369" t="str">
        <f t="shared" si="144"/>
        <v>1901-1-0</v>
      </c>
    </row>
    <row r="370" spans="1:40" x14ac:dyDescent="0.3">
      <c r="A370" s="2">
        <f t="shared" si="145"/>
        <v>368</v>
      </c>
      <c r="B370">
        <f t="shared" si="146"/>
        <v>3</v>
      </c>
      <c r="C370" s="2">
        <f t="shared" si="125"/>
        <v>367</v>
      </c>
      <c r="D370" s="2">
        <f t="shared" si="126"/>
        <v>367</v>
      </c>
      <c r="E370" s="6" t="b">
        <f t="shared" si="127"/>
        <v>1</v>
      </c>
      <c r="F370" s="6">
        <f>IF(OR(B370=6,B370=7),0,IF(NOT(E370),0,IF(A370&lt;=$A$1,HLOOKUP(B370,Ouderschapsverlof!$S$28:$W$30,3,FALSE),0)))</f>
        <v>0</v>
      </c>
      <c r="G370" s="6">
        <f>IF(OR(B370=6,B370=7),0,IF(NOT(E370),IF(A370&lt;=$A$1,HLOOKUP(B370,Ouderschapsverlof!$S$28:$W$30,3,FALSE),0),0))</f>
        <v>0</v>
      </c>
      <c r="H370" s="7">
        <f t="shared" si="128"/>
        <v>0</v>
      </c>
      <c r="L370" s="2">
        <f t="shared" si="147"/>
        <v>368</v>
      </c>
      <c r="M370">
        <f t="shared" si="129"/>
        <v>3</v>
      </c>
      <c r="N370" s="2">
        <f t="shared" si="130"/>
        <v>367</v>
      </c>
      <c r="O370" s="2">
        <f t="shared" si="131"/>
        <v>367</v>
      </c>
      <c r="P370" s="6" t="b">
        <f t="shared" si="132"/>
        <v>1</v>
      </c>
      <c r="Q370" s="6">
        <f>IF(OR(M370=6,M370=7),0,IF(NOT(P370),0,IF(L370&lt;=$L$1,HLOOKUP(M370,Ouderschapsverlof!$S$40:$W$42,3,FALSE),0)))</f>
        <v>0</v>
      </c>
      <c r="R370" s="6">
        <f>IF(OR(M370=6,M370=7),0,IF(NOT(P370),IF(L370&lt;=$L$1,HLOOKUP(M370,Ouderschapsverlof!$S$40:$W$42,3,FALSE),0),0))</f>
        <v>0</v>
      </c>
      <c r="T370" s="2">
        <f t="shared" si="148"/>
        <v>368</v>
      </c>
      <c r="U370">
        <f t="shared" si="133"/>
        <v>3</v>
      </c>
      <c r="V370" s="2">
        <f t="shared" si="134"/>
        <v>367</v>
      </c>
      <c r="W370" s="2">
        <f t="shared" si="135"/>
        <v>367</v>
      </c>
      <c r="X370" s="6" t="b">
        <f t="shared" si="136"/>
        <v>1</v>
      </c>
      <c r="Y370" s="6">
        <f>IF(OR(U370=6,U370=7),0,IF(NOT(X370),0,IF(T370&lt;=$T$1,HLOOKUP(U370,Ouderschapsverlof!$S$55:$W$57,3,FALSE),0)))</f>
        <v>0</v>
      </c>
      <c r="Z370" s="6">
        <f>IF(OR(U370=6,U370=7),0,IF(NOT(X370),IF(T370&lt;=$T$1,HLOOKUP(U370,Ouderschapsverlof!$S$55:$W$57,3,FALSE),0),0))</f>
        <v>0</v>
      </c>
      <c r="AB370" s="2">
        <f t="shared" si="149"/>
        <v>368</v>
      </c>
      <c r="AC370">
        <f t="shared" si="137"/>
        <v>3</v>
      </c>
      <c r="AD370" s="2">
        <f t="shared" si="138"/>
        <v>367</v>
      </c>
      <c r="AE370" s="2">
        <f t="shared" si="139"/>
        <v>367</v>
      </c>
      <c r="AF370" s="6" t="b">
        <f t="shared" si="140"/>
        <v>1</v>
      </c>
      <c r="AG370" s="6">
        <f>IF(OR(AC370=6,AC370=7),0,IF(NOT(AF370),0,IF(AB370&lt;=$AB$1,HLOOKUP(AC370,Ouderschapsverlof!$S$67:$W$69,3,FALSE),0)))</f>
        <v>0</v>
      </c>
      <c r="AH370" s="6">
        <f>IF(OR(AC370=6,AC370=7),0,IF(NOT(AF370),IF(AB370&lt;=$AB$1,HLOOKUP(AC370,Ouderschapsverlof!$S$67:$W$69,3,FALSE),0),0))</f>
        <v>0</v>
      </c>
      <c r="AK370" t="str">
        <f t="shared" si="141"/>
        <v>1901-1-0</v>
      </c>
      <c r="AL370" t="str">
        <f t="shared" si="142"/>
        <v>1901-1-0</v>
      </c>
      <c r="AM370" t="str">
        <f t="shared" si="143"/>
        <v>1901-1-0</v>
      </c>
      <c r="AN370" t="str">
        <f t="shared" si="144"/>
        <v>1901-1-0</v>
      </c>
    </row>
    <row r="371" spans="1:40" x14ac:dyDescent="0.3">
      <c r="A371" s="2">
        <f t="shared" si="145"/>
        <v>369</v>
      </c>
      <c r="B371">
        <f t="shared" si="146"/>
        <v>4</v>
      </c>
      <c r="C371" s="2">
        <f t="shared" si="125"/>
        <v>367</v>
      </c>
      <c r="D371" s="2">
        <f t="shared" si="126"/>
        <v>367</v>
      </c>
      <c r="E371" s="6" t="b">
        <f t="shared" si="127"/>
        <v>1</v>
      </c>
      <c r="F371" s="6">
        <f>IF(OR(B371=6,B371=7),0,IF(NOT(E371),0,IF(A371&lt;=$A$1,HLOOKUP(B371,Ouderschapsverlof!$S$28:$W$30,3,FALSE),0)))</f>
        <v>0</v>
      </c>
      <c r="G371" s="6">
        <f>IF(OR(B371=6,B371=7),0,IF(NOT(E371),IF(A371&lt;=$A$1,HLOOKUP(B371,Ouderschapsverlof!$S$28:$W$30,3,FALSE),0),0))</f>
        <v>0</v>
      </c>
      <c r="H371" s="7">
        <f t="shared" si="128"/>
        <v>0</v>
      </c>
      <c r="L371" s="2">
        <f t="shared" si="147"/>
        <v>369</v>
      </c>
      <c r="M371">
        <f t="shared" si="129"/>
        <v>4</v>
      </c>
      <c r="N371" s="2">
        <f t="shared" si="130"/>
        <v>367</v>
      </c>
      <c r="O371" s="2">
        <f t="shared" si="131"/>
        <v>367</v>
      </c>
      <c r="P371" s="6" t="b">
        <f t="shared" si="132"/>
        <v>1</v>
      </c>
      <c r="Q371" s="6">
        <f>IF(OR(M371=6,M371=7),0,IF(NOT(P371),0,IF(L371&lt;=$L$1,HLOOKUP(M371,Ouderschapsverlof!$S$40:$W$42,3,FALSE),0)))</f>
        <v>0</v>
      </c>
      <c r="R371" s="6">
        <f>IF(OR(M371=6,M371=7),0,IF(NOT(P371),IF(L371&lt;=$L$1,HLOOKUP(M371,Ouderschapsverlof!$S$40:$W$42,3,FALSE),0),0))</f>
        <v>0</v>
      </c>
      <c r="T371" s="2">
        <f t="shared" si="148"/>
        <v>369</v>
      </c>
      <c r="U371">
        <f t="shared" si="133"/>
        <v>4</v>
      </c>
      <c r="V371" s="2">
        <f t="shared" si="134"/>
        <v>367</v>
      </c>
      <c r="W371" s="2">
        <f t="shared" si="135"/>
        <v>367</v>
      </c>
      <c r="X371" s="6" t="b">
        <f t="shared" si="136"/>
        <v>1</v>
      </c>
      <c r="Y371" s="6">
        <f>IF(OR(U371=6,U371=7),0,IF(NOT(X371),0,IF(T371&lt;=$T$1,HLOOKUP(U371,Ouderschapsverlof!$S$55:$W$57,3,FALSE),0)))</f>
        <v>0</v>
      </c>
      <c r="Z371" s="6">
        <f>IF(OR(U371=6,U371=7),0,IF(NOT(X371),IF(T371&lt;=$T$1,HLOOKUP(U371,Ouderschapsverlof!$S$55:$W$57,3,FALSE),0),0))</f>
        <v>0</v>
      </c>
      <c r="AB371" s="2">
        <f t="shared" si="149"/>
        <v>369</v>
      </c>
      <c r="AC371">
        <f t="shared" si="137"/>
        <v>4</v>
      </c>
      <c r="AD371" s="2">
        <f t="shared" si="138"/>
        <v>367</v>
      </c>
      <c r="AE371" s="2">
        <f t="shared" si="139"/>
        <v>367</v>
      </c>
      <c r="AF371" s="6" t="b">
        <f t="shared" si="140"/>
        <v>1</v>
      </c>
      <c r="AG371" s="6">
        <f>IF(OR(AC371=6,AC371=7),0,IF(NOT(AF371),0,IF(AB371&lt;=$AB$1,HLOOKUP(AC371,Ouderschapsverlof!$S$67:$W$69,3,FALSE),0)))</f>
        <v>0</v>
      </c>
      <c r="AH371" s="6">
        <f>IF(OR(AC371=6,AC371=7),0,IF(NOT(AF371),IF(AB371&lt;=$AB$1,HLOOKUP(AC371,Ouderschapsverlof!$S$67:$W$69,3,FALSE),0),0))</f>
        <v>0</v>
      </c>
      <c r="AK371" t="str">
        <f t="shared" si="141"/>
        <v>1901-1-0</v>
      </c>
      <c r="AL371" t="str">
        <f t="shared" si="142"/>
        <v>1901-1-0</v>
      </c>
      <c r="AM371" t="str">
        <f t="shared" si="143"/>
        <v>1901-1-0</v>
      </c>
      <c r="AN371" t="str">
        <f t="shared" si="144"/>
        <v>1901-1-0</v>
      </c>
    </row>
    <row r="372" spans="1:40" x14ac:dyDescent="0.3">
      <c r="A372" s="2">
        <f t="shared" si="145"/>
        <v>370</v>
      </c>
      <c r="B372">
        <f t="shared" si="146"/>
        <v>5</v>
      </c>
      <c r="C372" s="2">
        <f t="shared" si="125"/>
        <v>367</v>
      </c>
      <c r="D372" s="2">
        <f t="shared" si="126"/>
        <v>367</v>
      </c>
      <c r="E372" s="6" t="b">
        <f t="shared" si="127"/>
        <v>1</v>
      </c>
      <c r="F372" s="6">
        <f>IF(OR(B372=6,B372=7),0,IF(NOT(E372),0,IF(A372&lt;=$A$1,HLOOKUP(B372,Ouderschapsverlof!$S$28:$W$30,3,FALSE),0)))</f>
        <v>0</v>
      </c>
      <c r="G372" s="6">
        <f>IF(OR(B372=6,B372=7),0,IF(NOT(E372),IF(A372&lt;=$A$1,HLOOKUP(B372,Ouderschapsverlof!$S$28:$W$30,3,FALSE),0),0))</f>
        <v>0</v>
      </c>
      <c r="H372" s="7">
        <f t="shared" si="128"/>
        <v>0</v>
      </c>
      <c r="L372" s="2">
        <f t="shared" si="147"/>
        <v>370</v>
      </c>
      <c r="M372">
        <f t="shared" si="129"/>
        <v>5</v>
      </c>
      <c r="N372" s="2">
        <f t="shared" si="130"/>
        <v>367</v>
      </c>
      <c r="O372" s="2">
        <f t="shared" si="131"/>
        <v>367</v>
      </c>
      <c r="P372" s="6" t="b">
        <f t="shared" si="132"/>
        <v>1</v>
      </c>
      <c r="Q372" s="6">
        <f>IF(OR(M372=6,M372=7),0,IF(NOT(P372),0,IF(L372&lt;=$L$1,HLOOKUP(M372,Ouderschapsverlof!$S$40:$W$42,3,FALSE),0)))</f>
        <v>0</v>
      </c>
      <c r="R372" s="6">
        <f>IF(OR(M372=6,M372=7),0,IF(NOT(P372),IF(L372&lt;=$L$1,HLOOKUP(M372,Ouderschapsverlof!$S$40:$W$42,3,FALSE),0),0))</f>
        <v>0</v>
      </c>
      <c r="T372" s="2">
        <f t="shared" si="148"/>
        <v>370</v>
      </c>
      <c r="U372">
        <f t="shared" si="133"/>
        <v>5</v>
      </c>
      <c r="V372" s="2">
        <f t="shared" si="134"/>
        <v>367</v>
      </c>
      <c r="W372" s="2">
        <f t="shared" si="135"/>
        <v>367</v>
      </c>
      <c r="X372" s="6" t="b">
        <f t="shared" si="136"/>
        <v>1</v>
      </c>
      <c r="Y372" s="6">
        <f>IF(OR(U372=6,U372=7),0,IF(NOT(X372),0,IF(T372&lt;=$T$1,HLOOKUP(U372,Ouderschapsverlof!$S$55:$W$57,3,FALSE),0)))</f>
        <v>0</v>
      </c>
      <c r="Z372" s="6">
        <f>IF(OR(U372=6,U372=7),0,IF(NOT(X372),IF(T372&lt;=$T$1,HLOOKUP(U372,Ouderschapsverlof!$S$55:$W$57,3,FALSE),0),0))</f>
        <v>0</v>
      </c>
      <c r="AB372" s="2">
        <f t="shared" si="149"/>
        <v>370</v>
      </c>
      <c r="AC372">
        <f t="shared" si="137"/>
        <v>5</v>
      </c>
      <c r="AD372" s="2">
        <f t="shared" si="138"/>
        <v>367</v>
      </c>
      <c r="AE372" s="2">
        <f t="shared" si="139"/>
        <v>367</v>
      </c>
      <c r="AF372" s="6" t="b">
        <f t="shared" si="140"/>
        <v>1</v>
      </c>
      <c r="AG372" s="6">
        <f>IF(OR(AC372=6,AC372=7),0,IF(NOT(AF372),0,IF(AB372&lt;=$AB$1,HLOOKUP(AC372,Ouderschapsverlof!$S$67:$W$69,3,FALSE),0)))</f>
        <v>0</v>
      </c>
      <c r="AH372" s="6">
        <f>IF(OR(AC372=6,AC372=7),0,IF(NOT(AF372),IF(AB372&lt;=$AB$1,HLOOKUP(AC372,Ouderschapsverlof!$S$67:$W$69,3,FALSE),0),0))</f>
        <v>0</v>
      </c>
      <c r="AK372" t="str">
        <f t="shared" si="141"/>
        <v>1901-1-0</v>
      </c>
      <c r="AL372" t="str">
        <f t="shared" si="142"/>
        <v>1901-1-0</v>
      </c>
      <c r="AM372" t="str">
        <f t="shared" si="143"/>
        <v>1901-1-0</v>
      </c>
      <c r="AN372" t="str">
        <f t="shared" si="144"/>
        <v>1901-1-0</v>
      </c>
    </row>
    <row r="373" spans="1:40" x14ac:dyDescent="0.3">
      <c r="A373" s="2">
        <f t="shared" si="145"/>
        <v>371</v>
      </c>
      <c r="B373">
        <f t="shared" si="146"/>
        <v>6</v>
      </c>
      <c r="C373" s="2">
        <f t="shared" si="125"/>
        <v>367</v>
      </c>
      <c r="D373" s="2">
        <f t="shared" si="126"/>
        <v>367</v>
      </c>
      <c r="E373" s="6" t="b">
        <f t="shared" si="127"/>
        <v>1</v>
      </c>
      <c r="F373" s="6">
        <f>IF(OR(B373=6,B373=7),0,IF(NOT(E373),0,IF(A373&lt;=$A$1,HLOOKUP(B373,Ouderschapsverlof!$S$28:$W$30,3,FALSE),0)))</f>
        <v>0</v>
      </c>
      <c r="G373" s="6">
        <f>IF(OR(B373=6,B373=7),0,IF(NOT(E373),IF(A373&lt;=$A$1,HLOOKUP(B373,Ouderschapsverlof!$S$28:$W$30,3,FALSE),0),0))</f>
        <v>0</v>
      </c>
      <c r="H373" s="7">
        <f t="shared" si="128"/>
        <v>0</v>
      </c>
      <c r="L373" s="2">
        <f t="shared" si="147"/>
        <v>371</v>
      </c>
      <c r="M373">
        <f t="shared" si="129"/>
        <v>6</v>
      </c>
      <c r="N373" s="2">
        <f t="shared" si="130"/>
        <v>367</v>
      </c>
      <c r="O373" s="2">
        <f t="shared" si="131"/>
        <v>367</v>
      </c>
      <c r="P373" s="6" t="b">
        <f t="shared" si="132"/>
        <v>1</v>
      </c>
      <c r="Q373" s="6">
        <f>IF(OR(M373=6,M373=7),0,IF(NOT(P373),0,IF(L373&lt;=$L$1,HLOOKUP(M373,Ouderschapsverlof!$S$40:$W$42,3,FALSE),0)))</f>
        <v>0</v>
      </c>
      <c r="R373" s="6">
        <f>IF(OR(M373=6,M373=7),0,IF(NOT(P373),IF(L373&lt;=$L$1,HLOOKUP(M373,Ouderschapsverlof!$S$40:$W$42,3,FALSE),0),0))</f>
        <v>0</v>
      </c>
      <c r="T373" s="2">
        <f t="shared" si="148"/>
        <v>371</v>
      </c>
      <c r="U373">
        <f t="shared" si="133"/>
        <v>6</v>
      </c>
      <c r="V373" s="2">
        <f t="shared" si="134"/>
        <v>367</v>
      </c>
      <c r="W373" s="2">
        <f t="shared" si="135"/>
        <v>367</v>
      </c>
      <c r="X373" s="6" t="b">
        <f t="shared" si="136"/>
        <v>1</v>
      </c>
      <c r="Y373" s="6">
        <f>IF(OR(U373=6,U373=7),0,IF(NOT(X373),0,IF(T373&lt;=$T$1,HLOOKUP(U373,Ouderschapsverlof!$S$55:$W$57,3,FALSE),0)))</f>
        <v>0</v>
      </c>
      <c r="Z373" s="6">
        <f>IF(OR(U373=6,U373=7),0,IF(NOT(X373),IF(T373&lt;=$T$1,HLOOKUP(U373,Ouderschapsverlof!$S$55:$W$57,3,FALSE),0),0))</f>
        <v>0</v>
      </c>
      <c r="AB373" s="2">
        <f t="shared" si="149"/>
        <v>371</v>
      </c>
      <c r="AC373">
        <f t="shared" si="137"/>
        <v>6</v>
      </c>
      <c r="AD373" s="2">
        <f t="shared" si="138"/>
        <v>367</v>
      </c>
      <c r="AE373" s="2">
        <f t="shared" si="139"/>
        <v>367</v>
      </c>
      <c r="AF373" s="6" t="b">
        <f t="shared" si="140"/>
        <v>1</v>
      </c>
      <c r="AG373" s="6">
        <f>IF(OR(AC373=6,AC373=7),0,IF(NOT(AF373),0,IF(AB373&lt;=$AB$1,HLOOKUP(AC373,Ouderschapsverlof!$S$67:$W$69,3,FALSE),0)))</f>
        <v>0</v>
      </c>
      <c r="AH373" s="6">
        <f>IF(OR(AC373=6,AC373=7),0,IF(NOT(AF373),IF(AB373&lt;=$AB$1,HLOOKUP(AC373,Ouderschapsverlof!$S$67:$W$69,3,FALSE),0),0))</f>
        <v>0</v>
      </c>
      <c r="AK373" t="str">
        <f t="shared" si="141"/>
        <v>1901-1-0</v>
      </c>
      <c r="AL373" t="str">
        <f t="shared" si="142"/>
        <v>1901-1-0</v>
      </c>
      <c r="AM373" t="str">
        <f t="shared" si="143"/>
        <v>1901-1-0</v>
      </c>
      <c r="AN373" t="str">
        <f t="shared" si="144"/>
        <v>1901-1-0</v>
      </c>
    </row>
    <row r="374" spans="1:40" x14ac:dyDescent="0.3">
      <c r="A374" s="2">
        <f t="shared" si="145"/>
        <v>372</v>
      </c>
      <c r="B374">
        <f t="shared" si="146"/>
        <v>7</v>
      </c>
      <c r="C374" s="2">
        <f t="shared" si="125"/>
        <v>367</v>
      </c>
      <c r="D374" s="2">
        <f t="shared" si="126"/>
        <v>367</v>
      </c>
      <c r="E374" s="6" t="b">
        <f t="shared" si="127"/>
        <v>1</v>
      </c>
      <c r="F374" s="6">
        <f>IF(OR(B374=6,B374=7),0,IF(NOT(E374),0,IF(A374&lt;=$A$1,HLOOKUP(B374,Ouderschapsverlof!$S$28:$W$30,3,FALSE),0)))</f>
        <v>0</v>
      </c>
      <c r="G374" s="6">
        <f>IF(OR(B374=6,B374=7),0,IF(NOT(E374),IF(A374&lt;=$A$1,HLOOKUP(B374,Ouderschapsverlof!$S$28:$W$30,3,FALSE),0),0))</f>
        <v>0</v>
      </c>
      <c r="H374" s="7">
        <f t="shared" si="128"/>
        <v>0</v>
      </c>
      <c r="L374" s="2">
        <f t="shared" si="147"/>
        <v>372</v>
      </c>
      <c r="M374">
        <f t="shared" si="129"/>
        <v>7</v>
      </c>
      <c r="N374" s="2">
        <f t="shared" si="130"/>
        <v>367</v>
      </c>
      <c r="O374" s="2">
        <f t="shared" si="131"/>
        <v>367</v>
      </c>
      <c r="P374" s="6" t="b">
        <f t="shared" si="132"/>
        <v>1</v>
      </c>
      <c r="Q374" s="6">
        <f>IF(OR(M374=6,M374=7),0,IF(NOT(P374),0,IF(L374&lt;=$L$1,HLOOKUP(M374,Ouderschapsverlof!$S$40:$W$42,3,FALSE),0)))</f>
        <v>0</v>
      </c>
      <c r="R374" s="6">
        <f>IF(OR(M374=6,M374=7),0,IF(NOT(P374),IF(L374&lt;=$L$1,HLOOKUP(M374,Ouderschapsverlof!$S$40:$W$42,3,FALSE),0),0))</f>
        <v>0</v>
      </c>
      <c r="T374" s="2">
        <f t="shared" si="148"/>
        <v>372</v>
      </c>
      <c r="U374">
        <f t="shared" si="133"/>
        <v>7</v>
      </c>
      <c r="V374" s="2">
        <f t="shared" si="134"/>
        <v>367</v>
      </c>
      <c r="W374" s="2">
        <f t="shared" si="135"/>
        <v>367</v>
      </c>
      <c r="X374" s="6" t="b">
        <f t="shared" si="136"/>
        <v>1</v>
      </c>
      <c r="Y374" s="6">
        <f>IF(OR(U374=6,U374=7),0,IF(NOT(X374),0,IF(T374&lt;=$T$1,HLOOKUP(U374,Ouderschapsverlof!$S$55:$W$57,3,FALSE),0)))</f>
        <v>0</v>
      </c>
      <c r="Z374" s="6">
        <f>IF(OR(U374=6,U374=7),0,IF(NOT(X374),IF(T374&lt;=$T$1,HLOOKUP(U374,Ouderschapsverlof!$S$55:$W$57,3,FALSE),0),0))</f>
        <v>0</v>
      </c>
      <c r="AB374" s="2">
        <f t="shared" si="149"/>
        <v>372</v>
      </c>
      <c r="AC374">
        <f t="shared" si="137"/>
        <v>7</v>
      </c>
      <c r="AD374" s="2">
        <f t="shared" si="138"/>
        <v>367</v>
      </c>
      <c r="AE374" s="2">
        <f t="shared" si="139"/>
        <v>367</v>
      </c>
      <c r="AF374" s="6" t="b">
        <f t="shared" si="140"/>
        <v>1</v>
      </c>
      <c r="AG374" s="6">
        <f>IF(OR(AC374=6,AC374=7),0,IF(NOT(AF374),0,IF(AB374&lt;=$AB$1,HLOOKUP(AC374,Ouderschapsverlof!$S$67:$W$69,3,FALSE),0)))</f>
        <v>0</v>
      </c>
      <c r="AH374" s="6">
        <f>IF(OR(AC374=6,AC374=7),0,IF(NOT(AF374),IF(AB374&lt;=$AB$1,HLOOKUP(AC374,Ouderschapsverlof!$S$67:$W$69,3,FALSE),0),0))</f>
        <v>0</v>
      </c>
      <c r="AK374" t="str">
        <f t="shared" si="141"/>
        <v>1901-1-0</v>
      </c>
      <c r="AL374" t="str">
        <f t="shared" si="142"/>
        <v>1901-1-0</v>
      </c>
      <c r="AM374" t="str">
        <f t="shared" si="143"/>
        <v>1901-1-0</v>
      </c>
      <c r="AN374" t="str">
        <f t="shared" si="144"/>
        <v>1901-1-0</v>
      </c>
    </row>
    <row r="375" spans="1:40" x14ac:dyDescent="0.3">
      <c r="A375" s="2">
        <f t="shared" si="145"/>
        <v>373</v>
      </c>
      <c r="B375">
        <f t="shared" si="146"/>
        <v>1</v>
      </c>
      <c r="C375" s="2">
        <f t="shared" si="125"/>
        <v>367</v>
      </c>
      <c r="D375" s="2">
        <f t="shared" si="126"/>
        <v>367</v>
      </c>
      <c r="E375" s="6" t="b">
        <f t="shared" si="127"/>
        <v>1</v>
      </c>
      <c r="F375" s="6">
        <f>IF(OR(B375=6,B375=7),0,IF(NOT(E375),0,IF(A375&lt;=$A$1,HLOOKUP(B375,Ouderschapsverlof!$S$28:$W$30,3,FALSE),0)))</f>
        <v>0</v>
      </c>
      <c r="G375" s="6">
        <f>IF(OR(B375=6,B375=7),0,IF(NOT(E375),IF(A375&lt;=$A$1,HLOOKUP(B375,Ouderschapsverlof!$S$28:$W$30,3,FALSE),0),0))</f>
        <v>0</v>
      </c>
      <c r="H375" s="7">
        <f t="shared" si="128"/>
        <v>0</v>
      </c>
      <c r="L375" s="2">
        <f t="shared" si="147"/>
        <v>373</v>
      </c>
      <c r="M375">
        <f t="shared" si="129"/>
        <v>1</v>
      </c>
      <c r="N375" s="2">
        <f t="shared" si="130"/>
        <v>367</v>
      </c>
      <c r="O375" s="2">
        <f t="shared" si="131"/>
        <v>367</v>
      </c>
      <c r="P375" s="6" t="b">
        <f t="shared" si="132"/>
        <v>1</v>
      </c>
      <c r="Q375" s="6">
        <f>IF(OR(M375=6,M375=7),0,IF(NOT(P375),0,IF(L375&lt;=$L$1,HLOOKUP(M375,Ouderschapsverlof!$S$40:$W$42,3,FALSE),0)))</f>
        <v>0</v>
      </c>
      <c r="R375" s="6">
        <f>IF(OR(M375=6,M375=7),0,IF(NOT(P375),IF(L375&lt;=$L$1,HLOOKUP(M375,Ouderschapsverlof!$S$40:$W$42,3,FALSE),0),0))</f>
        <v>0</v>
      </c>
      <c r="T375" s="2">
        <f t="shared" si="148"/>
        <v>373</v>
      </c>
      <c r="U375">
        <f t="shared" si="133"/>
        <v>1</v>
      </c>
      <c r="V375" s="2">
        <f t="shared" si="134"/>
        <v>367</v>
      </c>
      <c r="W375" s="2">
        <f t="shared" si="135"/>
        <v>367</v>
      </c>
      <c r="X375" s="6" t="b">
        <f t="shared" si="136"/>
        <v>1</v>
      </c>
      <c r="Y375" s="6">
        <f>IF(OR(U375=6,U375=7),0,IF(NOT(X375),0,IF(T375&lt;=$T$1,HLOOKUP(U375,Ouderschapsverlof!$S$55:$W$57,3,FALSE),0)))</f>
        <v>0</v>
      </c>
      <c r="Z375" s="6">
        <f>IF(OR(U375=6,U375=7),0,IF(NOT(X375),IF(T375&lt;=$T$1,HLOOKUP(U375,Ouderschapsverlof!$S$55:$W$57,3,FALSE),0),0))</f>
        <v>0</v>
      </c>
      <c r="AB375" s="2">
        <f t="shared" si="149"/>
        <v>373</v>
      </c>
      <c r="AC375">
        <f t="shared" si="137"/>
        <v>1</v>
      </c>
      <c r="AD375" s="2">
        <f t="shared" si="138"/>
        <v>367</v>
      </c>
      <c r="AE375" s="2">
        <f t="shared" si="139"/>
        <v>367</v>
      </c>
      <c r="AF375" s="6" t="b">
        <f t="shared" si="140"/>
        <v>1</v>
      </c>
      <c r="AG375" s="6">
        <f>IF(OR(AC375=6,AC375=7),0,IF(NOT(AF375),0,IF(AB375&lt;=$AB$1,HLOOKUP(AC375,Ouderschapsverlof!$S$67:$W$69,3,FALSE),0)))</f>
        <v>0</v>
      </c>
      <c r="AH375" s="6">
        <f>IF(OR(AC375=6,AC375=7),0,IF(NOT(AF375),IF(AB375&lt;=$AB$1,HLOOKUP(AC375,Ouderschapsverlof!$S$67:$W$69,3,FALSE),0),0))</f>
        <v>0</v>
      </c>
      <c r="AK375" t="str">
        <f t="shared" si="141"/>
        <v>1901-1-0</v>
      </c>
      <c r="AL375" t="str">
        <f t="shared" si="142"/>
        <v>1901-1-0</v>
      </c>
      <c r="AM375" t="str">
        <f t="shared" si="143"/>
        <v>1901-1-0</v>
      </c>
      <c r="AN375" t="str">
        <f t="shared" si="144"/>
        <v>1901-1-0</v>
      </c>
    </row>
    <row r="376" spans="1:40" x14ac:dyDescent="0.3">
      <c r="A376" s="2">
        <f t="shared" si="145"/>
        <v>374</v>
      </c>
      <c r="B376">
        <f t="shared" si="146"/>
        <v>2</v>
      </c>
      <c r="C376" s="2">
        <f t="shared" si="125"/>
        <v>367</v>
      </c>
      <c r="D376" s="2">
        <f t="shared" si="126"/>
        <v>367</v>
      </c>
      <c r="E376" s="6" t="b">
        <f t="shared" si="127"/>
        <v>1</v>
      </c>
      <c r="F376" s="6">
        <f>IF(OR(B376=6,B376=7),0,IF(NOT(E376),0,IF(A376&lt;=$A$1,HLOOKUP(B376,Ouderschapsverlof!$S$28:$W$30,3,FALSE),0)))</f>
        <v>0</v>
      </c>
      <c r="G376" s="6">
        <f>IF(OR(B376=6,B376=7),0,IF(NOT(E376),IF(A376&lt;=$A$1,HLOOKUP(B376,Ouderschapsverlof!$S$28:$W$30,3,FALSE),0),0))</f>
        <v>0</v>
      </c>
      <c r="H376" s="7">
        <f t="shared" si="128"/>
        <v>0</v>
      </c>
      <c r="L376" s="2">
        <f t="shared" si="147"/>
        <v>374</v>
      </c>
      <c r="M376">
        <f t="shared" si="129"/>
        <v>2</v>
      </c>
      <c r="N376" s="2">
        <f t="shared" si="130"/>
        <v>367</v>
      </c>
      <c r="O376" s="2">
        <f t="shared" si="131"/>
        <v>367</v>
      </c>
      <c r="P376" s="6" t="b">
        <f t="shared" si="132"/>
        <v>1</v>
      </c>
      <c r="Q376" s="6">
        <f>IF(OR(M376=6,M376=7),0,IF(NOT(P376),0,IF(L376&lt;=$L$1,HLOOKUP(M376,Ouderschapsverlof!$S$40:$W$42,3,FALSE),0)))</f>
        <v>0</v>
      </c>
      <c r="R376" s="6">
        <f>IF(OR(M376=6,M376=7),0,IF(NOT(P376),IF(L376&lt;=$L$1,HLOOKUP(M376,Ouderschapsverlof!$S$40:$W$42,3,FALSE),0),0))</f>
        <v>0</v>
      </c>
      <c r="T376" s="2">
        <f t="shared" si="148"/>
        <v>374</v>
      </c>
      <c r="U376">
        <f t="shared" si="133"/>
        <v>2</v>
      </c>
      <c r="V376" s="2">
        <f t="shared" si="134"/>
        <v>367</v>
      </c>
      <c r="W376" s="2">
        <f t="shared" si="135"/>
        <v>367</v>
      </c>
      <c r="X376" s="6" t="b">
        <f t="shared" si="136"/>
        <v>1</v>
      </c>
      <c r="Y376" s="6">
        <f>IF(OR(U376=6,U376=7),0,IF(NOT(X376),0,IF(T376&lt;=$T$1,HLOOKUP(U376,Ouderschapsverlof!$S$55:$W$57,3,FALSE),0)))</f>
        <v>0</v>
      </c>
      <c r="Z376" s="6">
        <f>IF(OR(U376=6,U376=7),0,IF(NOT(X376),IF(T376&lt;=$T$1,HLOOKUP(U376,Ouderschapsverlof!$S$55:$W$57,3,FALSE),0),0))</f>
        <v>0</v>
      </c>
      <c r="AB376" s="2">
        <f t="shared" si="149"/>
        <v>374</v>
      </c>
      <c r="AC376">
        <f t="shared" si="137"/>
        <v>2</v>
      </c>
      <c r="AD376" s="2">
        <f t="shared" si="138"/>
        <v>367</v>
      </c>
      <c r="AE376" s="2">
        <f t="shared" si="139"/>
        <v>367</v>
      </c>
      <c r="AF376" s="6" t="b">
        <f t="shared" si="140"/>
        <v>1</v>
      </c>
      <c r="AG376" s="6">
        <f>IF(OR(AC376=6,AC376=7),0,IF(NOT(AF376),0,IF(AB376&lt;=$AB$1,HLOOKUP(AC376,Ouderschapsverlof!$S$67:$W$69,3,FALSE),0)))</f>
        <v>0</v>
      </c>
      <c r="AH376" s="6">
        <f>IF(OR(AC376=6,AC376=7),0,IF(NOT(AF376),IF(AB376&lt;=$AB$1,HLOOKUP(AC376,Ouderschapsverlof!$S$67:$W$69,3,FALSE),0),0))</f>
        <v>0</v>
      </c>
      <c r="AK376" t="str">
        <f t="shared" si="141"/>
        <v>1901-1-0</v>
      </c>
      <c r="AL376" t="str">
        <f t="shared" si="142"/>
        <v>1901-1-0</v>
      </c>
      <c r="AM376" t="str">
        <f t="shared" si="143"/>
        <v>1901-1-0</v>
      </c>
      <c r="AN376" t="str">
        <f t="shared" si="144"/>
        <v>1901-1-0</v>
      </c>
    </row>
    <row r="377" spans="1:40" x14ac:dyDescent="0.3">
      <c r="A377" s="2">
        <f t="shared" si="145"/>
        <v>375</v>
      </c>
      <c r="B377">
        <f t="shared" si="146"/>
        <v>3</v>
      </c>
      <c r="C377" s="2">
        <f t="shared" si="125"/>
        <v>367</v>
      </c>
      <c r="D377" s="2">
        <f t="shared" si="126"/>
        <v>367</v>
      </c>
      <c r="E377" s="6" t="b">
        <f t="shared" si="127"/>
        <v>1</v>
      </c>
      <c r="F377" s="6">
        <f>IF(OR(B377=6,B377=7),0,IF(NOT(E377),0,IF(A377&lt;=$A$1,HLOOKUP(B377,Ouderschapsverlof!$S$28:$W$30,3,FALSE),0)))</f>
        <v>0</v>
      </c>
      <c r="G377" s="6">
        <f>IF(OR(B377=6,B377=7),0,IF(NOT(E377),IF(A377&lt;=$A$1,HLOOKUP(B377,Ouderschapsverlof!$S$28:$W$30,3,FALSE),0),0))</f>
        <v>0</v>
      </c>
      <c r="H377" s="7">
        <f t="shared" si="128"/>
        <v>0</v>
      </c>
      <c r="L377" s="2">
        <f t="shared" si="147"/>
        <v>375</v>
      </c>
      <c r="M377">
        <f t="shared" si="129"/>
        <v>3</v>
      </c>
      <c r="N377" s="2">
        <f t="shared" si="130"/>
        <v>367</v>
      </c>
      <c r="O377" s="2">
        <f t="shared" si="131"/>
        <v>367</v>
      </c>
      <c r="P377" s="6" t="b">
        <f t="shared" si="132"/>
        <v>1</v>
      </c>
      <c r="Q377" s="6">
        <f>IF(OR(M377=6,M377=7),0,IF(NOT(P377),0,IF(L377&lt;=$L$1,HLOOKUP(M377,Ouderschapsverlof!$S$40:$W$42,3,FALSE),0)))</f>
        <v>0</v>
      </c>
      <c r="R377" s="6">
        <f>IF(OR(M377=6,M377=7),0,IF(NOT(P377),IF(L377&lt;=$L$1,HLOOKUP(M377,Ouderschapsverlof!$S$40:$W$42,3,FALSE),0),0))</f>
        <v>0</v>
      </c>
      <c r="T377" s="2">
        <f t="shared" si="148"/>
        <v>375</v>
      </c>
      <c r="U377">
        <f t="shared" si="133"/>
        <v>3</v>
      </c>
      <c r="V377" s="2">
        <f t="shared" si="134"/>
        <v>367</v>
      </c>
      <c r="W377" s="2">
        <f t="shared" si="135"/>
        <v>367</v>
      </c>
      <c r="X377" s="6" t="b">
        <f t="shared" si="136"/>
        <v>1</v>
      </c>
      <c r="Y377" s="6">
        <f>IF(OR(U377=6,U377=7),0,IF(NOT(X377),0,IF(T377&lt;=$T$1,HLOOKUP(U377,Ouderschapsverlof!$S$55:$W$57,3,FALSE),0)))</f>
        <v>0</v>
      </c>
      <c r="Z377" s="6">
        <f>IF(OR(U377=6,U377=7),0,IF(NOT(X377),IF(T377&lt;=$T$1,HLOOKUP(U377,Ouderschapsverlof!$S$55:$W$57,3,FALSE),0),0))</f>
        <v>0</v>
      </c>
      <c r="AB377" s="2">
        <f t="shared" si="149"/>
        <v>375</v>
      </c>
      <c r="AC377">
        <f t="shared" si="137"/>
        <v>3</v>
      </c>
      <c r="AD377" s="2">
        <f t="shared" si="138"/>
        <v>367</v>
      </c>
      <c r="AE377" s="2">
        <f t="shared" si="139"/>
        <v>367</v>
      </c>
      <c r="AF377" s="6" t="b">
        <f t="shared" si="140"/>
        <v>1</v>
      </c>
      <c r="AG377" s="6">
        <f>IF(OR(AC377=6,AC377=7),0,IF(NOT(AF377),0,IF(AB377&lt;=$AB$1,HLOOKUP(AC377,Ouderschapsverlof!$S$67:$W$69,3,FALSE),0)))</f>
        <v>0</v>
      </c>
      <c r="AH377" s="6">
        <f>IF(OR(AC377=6,AC377=7),0,IF(NOT(AF377),IF(AB377&lt;=$AB$1,HLOOKUP(AC377,Ouderschapsverlof!$S$67:$W$69,3,FALSE),0),0))</f>
        <v>0</v>
      </c>
      <c r="AK377" t="str">
        <f t="shared" si="141"/>
        <v>1901-1-0</v>
      </c>
      <c r="AL377" t="str">
        <f t="shared" si="142"/>
        <v>1901-1-0</v>
      </c>
      <c r="AM377" t="str">
        <f t="shared" si="143"/>
        <v>1901-1-0</v>
      </c>
      <c r="AN377" t="str">
        <f t="shared" si="144"/>
        <v>1901-1-0</v>
      </c>
    </row>
    <row r="378" spans="1:40" x14ac:dyDescent="0.3">
      <c r="A378" s="2">
        <f t="shared" si="145"/>
        <v>376</v>
      </c>
      <c r="B378">
        <f t="shared" si="146"/>
        <v>4</v>
      </c>
      <c r="C378" s="2">
        <f t="shared" si="125"/>
        <v>367</v>
      </c>
      <c r="D378" s="2">
        <f t="shared" si="126"/>
        <v>367</v>
      </c>
      <c r="E378" s="6" t="b">
        <f t="shared" si="127"/>
        <v>1</v>
      </c>
      <c r="F378" s="6">
        <f>IF(OR(B378=6,B378=7),0,IF(NOT(E378),0,IF(A378&lt;=$A$1,HLOOKUP(B378,Ouderschapsverlof!$S$28:$W$30,3,FALSE),0)))</f>
        <v>0</v>
      </c>
      <c r="G378" s="6">
        <f>IF(OR(B378=6,B378=7),0,IF(NOT(E378),IF(A378&lt;=$A$1,HLOOKUP(B378,Ouderschapsverlof!$S$28:$W$30,3,FALSE),0),0))</f>
        <v>0</v>
      </c>
      <c r="H378" s="7">
        <f t="shared" si="128"/>
        <v>0</v>
      </c>
      <c r="L378" s="2">
        <f t="shared" si="147"/>
        <v>376</v>
      </c>
      <c r="M378">
        <f t="shared" si="129"/>
        <v>4</v>
      </c>
      <c r="N378" s="2">
        <f t="shared" si="130"/>
        <v>367</v>
      </c>
      <c r="O378" s="2">
        <f t="shared" si="131"/>
        <v>367</v>
      </c>
      <c r="P378" s="6" t="b">
        <f t="shared" si="132"/>
        <v>1</v>
      </c>
      <c r="Q378" s="6">
        <f>IF(OR(M378=6,M378=7),0,IF(NOT(P378),0,IF(L378&lt;=$L$1,HLOOKUP(M378,Ouderschapsverlof!$S$40:$W$42,3,FALSE),0)))</f>
        <v>0</v>
      </c>
      <c r="R378" s="6">
        <f>IF(OR(M378=6,M378=7),0,IF(NOT(P378),IF(L378&lt;=$L$1,HLOOKUP(M378,Ouderschapsverlof!$S$40:$W$42,3,FALSE),0),0))</f>
        <v>0</v>
      </c>
      <c r="T378" s="2">
        <f t="shared" si="148"/>
        <v>376</v>
      </c>
      <c r="U378">
        <f t="shared" si="133"/>
        <v>4</v>
      </c>
      <c r="V378" s="2">
        <f t="shared" si="134"/>
        <v>367</v>
      </c>
      <c r="W378" s="2">
        <f t="shared" si="135"/>
        <v>367</v>
      </c>
      <c r="X378" s="6" t="b">
        <f t="shared" si="136"/>
        <v>1</v>
      </c>
      <c r="Y378" s="6">
        <f>IF(OR(U378=6,U378=7),0,IF(NOT(X378),0,IF(T378&lt;=$T$1,HLOOKUP(U378,Ouderschapsverlof!$S$55:$W$57,3,FALSE),0)))</f>
        <v>0</v>
      </c>
      <c r="Z378" s="6">
        <f>IF(OR(U378=6,U378=7),0,IF(NOT(X378),IF(T378&lt;=$T$1,HLOOKUP(U378,Ouderschapsverlof!$S$55:$W$57,3,FALSE),0),0))</f>
        <v>0</v>
      </c>
      <c r="AB378" s="2">
        <f t="shared" si="149"/>
        <v>376</v>
      </c>
      <c r="AC378">
        <f t="shared" si="137"/>
        <v>4</v>
      </c>
      <c r="AD378" s="2">
        <f t="shared" si="138"/>
        <v>367</v>
      </c>
      <c r="AE378" s="2">
        <f t="shared" si="139"/>
        <v>367</v>
      </c>
      <c r="AF378" s="6" t="b">
        <f t="shared" si="140"/>
        <v>1</v>
      </c>
      <c r="AG378" s="6">
        <f>IF(OR(AC378=6,AC378=7),0,IF(NOT(AF378),0,IF(AB378&lt;=$AB$1,HLOOKUP(AC378,Ouderschapsverlof!$S$67:$W$69,3,FALSE),0)))</f>
        <v>0</v>
      </c>
      <c r="AH378" s="6">
        <f>IF(OR(AC378=6,AC378=7),0,IF(NOT(AF378),IF(AB378&lt;=$AB$1,HLOOKUP(AC378,Ouderschapsverlof!$S$67:$W$69,3,FALSE),0),0))</f>
        <v>0</v>
      </c>
      <c r="AK378" t="str">
        <f t="shared" si="141"/>
        <v>1901-1-0</v>
      </c>
      <c r="AL378" t="str">
        <f t="shared" si="142"/>
        <v>1901-1-0</v>
      </c>
      <c r="AM378" t="str">
        <f t="shared" si="143"/>
        <v>1901-1-0</v>
      </c>
      <c r="AN378" t="str">
        <f t="shared" si="144"/>
        <v>1901-1-0</v>
      </c>
    </row>
    <row r="379" spans="1:40" x14ac:dyDescent="0.3">
      <c r="A379" s="2">
        <f t="shared" si="145"/>
        <v>377</v>
      </c>
      <c r="B379">
        <f t="shared" si="146"/>
        <v>5</v>
      </c>
      <c r="C379" s="2">
        <f t="shared" si="125"/>
        <v>367</v>
      </c>
      <c r="D379" s="2">
        <f t="shared" si="126"/>
        <v>367</v>
      </c>
      <c r="E379" s="6" t="b">
        <f t="shared" si="127"/>
        <v>1</v>
      </c>
      <c r="F379" s="6">
        <f>IF(OR(B379=6,B379=7),0,IF(NOT(E379),0,IF(A379&lt;=$A$1,HLOOKUP(B379,Ouderschapsverlof!$S$28:$W$30,3,FALSE),0)))</f>
        <v>0</v>
      </c>
      <c r="G379" s="6">
        <f>IF(OR(B379=6,B379=7),0,IF(NOT(E379),IF(A379&lt;=$A$1,HLOOKUP(B379,Ouderschapsverlof!$S$28:$W$30,3,FALSE),0),0))</f>
        <v>0</v>
      </c>
      <c r="H379" s="7">
        <f t="shared" si="128"/>
        <v>0</v>
      </c>
      <c r="L379" s="2">
        <f t="shared" si="147"/>
        <v>377</v>
      </c>
      <c r="M379">
        <f t="shared" si="129"/>
        <v>5</v>
      </c>
      <c r="N379" s="2">
        <f t="shared" si="130"/>
        <v>367</v>
      </c>
      <c r="O379" s="2">
        <f t="shared" si="131"/>
        <v>367</v>
      </c>
      <c r="P379" s="6" t="b">
        <f t="shared" si="132"/>
        <v>1</v>
      </c>
      <c r="Q379" s="6">
        <f>IF(OR(M379=6,M379=7),0,IF(NOT(P379),0,IF(L379&lt;=$L$1,HLOOKUP(M379,Ouderschapsverlof!$S$40:$W$42,3,FALSE),0)))</f>
        <v>0</v>
      </c>
      <c r="R379" s="6">
        <f>IF(OR(M379=6,M379=7),0,IF(NOT(P379),IF(L379&lt;=$L$1,HLOOKUP(M379,Ouderschapsverlof!$S$40:$W$42,3,FALSE),0),0))</f>
        <v>0</v>
      </c>
      <c r="T379" s="2">
        <f t="shared" si="148"/>
        <v>377</v>
      </c>
      <c r="U379">
        <f t="shared" si="133"/>
        <v>5</v>
      </c>
      <c r="V379" s="2">
        <f t="shared" si="134"/>
        <v>367</v>
      </c>
      <c r="W379" s="2">
        <f t="shared" si="135"/>
        <v>367</v>
      </c>
      <c r="X379" s="6" t="b">
        <f t="shared" si="136"/>
        <v>1</v>
      </c>
      <c r="Y379" s="6">
        <f>IF(OR(U379=6,U379=7),0,IF(NOT(X379),0,IF(T379&lt;=$T$1,HLOOKUP(U379,Ouderschapsverlof!$S$55:$W$57,3,FALSE),0)))</f>
        <v>0</v>
      </c>
      <c r="Z379" s="6">
        <f>IF(OR(U379=6,U379=7),0,IF(NOT(X379),IF(T379&lt;=$T$1,HLOOKUP(U379,Ouderschapsverlof!$S$55:$W$57,3,FALSE),0),0))</f>
        <v>0</v>
      </c>
      <c r="AB379" s="2">
        <f t="shared" si="149"/>
        <v>377</v>
      </c>
      <c r="AC379">
        <f t="shared" si="137"/>
        <v>5</v>
      </c>
      <c r="AD379" s="2">
        <f t="shared" si="138"/>
        <v>367</v>
      </c>
      <c r="AE379" s="2">
        <f t="shared" si="139"/>
        <v>367</v>
      </c>
      <c r="AF379" s="6" t="b">
        <f t="shared" si="140"/>
        <v>1</v>
      </c>
      <c r="AG379" s="6">
        <f>IF(OR(AC379=6,AC379=7),0,IF(NOT(AF379),0,IF(AB379&lt;=$AB$1,HLOOKUP(AC379,Ouderschapsverlof!$S$67:$W$69,3,FALSE),0)))</f>
        <v>0</v>
      </c>
      <c r="AH379" s="6">
        <f>IF(OR(AC379=6,AC379=7),0,IF(NOT(AF379),IF(AB379&lt;=$AB$1,HLOOKUP(AC379,Ouderschapsverlof!$S$67:$W$69,3,FALSE),0),0))</f>
        <v>0</v>
      </c>
      <c r="AK379" t="str">
        <f t="shared" si="141"/>
        <v>1901-1-0</v>
      </c>
      <c r="AL379" t="str">
        <f t="shared" si="142"/>
        <v>1901-1-0</v>
      </c>
      <c r="AM379" t="str">
        <f t="shared" si="143"/>
        <v>1901-1-0</v>
      </c>
      <c r="AN379" t="str">
        <f t="shared" si="144"/>
        <v>1901-1-0</v>
      </c>
    </row>
    <row r="380" spans="1:40" x14ac:dyDescent="0.3">
      <c r="A380" s="2">
        <f t="shared" si="145"/>
        <v>378</v>
      </c>
      <c r="B380">
        <f t="shared" si="146"/>
        <v>6</v>
      </c>
      <c r="C380" s="2">
        <f t="shared" si="125"/>
        <v>367</v>
      </c>
      <c r="D380" s="2">
        <f t="shared" si="126"/>
        <v>367</v>
      </c>
      <c r="E380" s="6" t="b">
        <f t="shared" si="127"/>
        <v>1</v>
      </c>
      <c r="F380" s="6">
        <f>IF(OR(B380=6,B380=7),0,IF(NOT(E380),0,IF(A380&lt;=$A$1,HLOOKUP(B380,Ouderschapsverlof!$S$28:$W$30,3,FALSE),0)))</f>
        <v>0</v>
      </c>
      <c r="G380" s="6">
        <f>IF(OR(B380=6,B380=7),0,IF(NOT(E380),IF(A380&lt;=$A$1,HLOOKUP(B380,Ouderschapsverlof!$S$28:$W$30,3,FALSE),0),0))</f>
        <v>0</v>
      </c>
      <c r="H380" s="7">
        <f t="shared" si="128"/>
        <v>0</v>
      </c>
      <c r="L380" s="2">
        <f t="shared" si="147"/>
        <v>378</v>
      </c>
      <c r="M380">
        <f t="shared" si="129"/>
        <v>6</v>
      </c>
      <c r="N380" s="2">
        <f t="shared" si="130"/>
        <v>367</v>
      </c>
      <c r="O380" s="2">
        <f t="shared" si="131"/>
        <v>367</v>
      </c>
      <c r="P380" s="6" t="b">
        <f t="shared" si="132"/>
        <v>1</v>
      </c>
      <c r="Q380" s="6">
        <f>IF(OR(M380=6,M380=7),0,IF(NOT(P380),0,IF(L380&lt;=$L$1,HLOOKUP(M380,Ouderschapsverlof!$S$40:$W$42,3,FALSE),0)))</f>
        <v>0</v>
      </c>
      <c r="R380" s="6">
        <f>IF(OR(M380=6,M380=7),0,IF(NOT(P380),IF(L380&lt;=$L$1,HLOOKUP(M380,Ouderschapsverlof!$S$40:$W$42,3,FALSE),0),0))</f>
        <v>0</v>
      </c>
      <c r="T380" s="2">
        <f t="shared" si="148"/>
        <v>378</v>
      </c>
      <c r="U380">
        <f t="shared" si="133"/>
        <v>6</v>
      </c>
      <c r="V380" s="2">
        <f t="shared" si="134"/>
        <v>367</v>
      </c>
      <c r="W380" s="2">
        <f t="shared" si="135"/>
        <v>367</v>
      </c>
      <c r="X380" s="6" t="b">
        <f t="shared" si="136"/>
        <v>1</v>
      </c>
      <c r="Y380" s="6">
        <f>IF(OR(U380=6,U380=7),0,IF(NOT(X380),0,IF(T380&lt;=$T$1,HLOOKUP(U380,Ouderschapsverlof!$S$55:$W$57,3,FALSE),0)))</f>
        <v>0</v>
      </c>
      <c r="Z380" s="6">
        <f>IF(OR(U380=6,U380=7),0,IF(NOT(X380),IF(T380&lt;=$T$1,HLOOKUP(U380,Ouderschapsverlof!$S$55:$W$57,3,FALSE),0),0))</f>
        <v>0</v>
      </c>
      <c r="AB380" s="2">
        <f t="shared" si="149"/>
        <v>378</v>
      </c>
      <c r="AC380">
        <f t="shared" si="137"/>
        <v>6</v>
      </c>
      <c r="AD380" s="2">
        <f t="shared" si="138"/>
        <v>367</v>
      </c>
      <c r="AE380" s="2">
        <f t="shared" si="139"/>
        <v>367</v>
      </c>
      <c r="AF380" s="6" t="b">
        <f t="shared" si="140"/>
        <v>1</v>
      </c>
      <c r="AG380" s="6">
        <f>IF(OR(AC380=6,AC380=7),0,IF(NOT(AF380),0,IF(AB380&lt;=$AB$1,HLOOKUP(AC380,Ouderschapsverlof!$S$67:$W$69,3,FALSE),0)))</f>
        <v>0</v>
      </c>
      <c r="AH380" s="6">
        <f>IF(OR(AC380=6,AC380=7),0,IF(NOT(AF380),IF(AB380&lt;=$AB$1,HLOOKUP(AC380,Ouderschapsverlof!$S$67:$W$69,3,FALSE),0),0))</f>
        <v>0</v>
      </c>
      <c r="AK380" t="str">
        <f t="shared" si="141"/>
        <v>1901-1-0</v>
      </c>
      <c r="AL380" t="str">
        <f t="shared" si="142"/>
        <v>1901-1-0</v>
      </c>
      <c r="AM380" t="str">
        <f t="shared" si="143"/>
        <v>1901-1-0</v>
      </c>
      <c r="AN380" t="str">
        <f t="shared" si="144"/>
        <v>1901-1-0</v>
      </c>
    </row>
    <row r="381" spans="1:40" x14ac:dyDescent="0.3">
      <c r="A381" s="2">
        <f t="shared" si="145"/>
        <v>379</v>
      </c>
      <c r="B381">
        <f t="shared" si="146"/>
        <v>7</v>
      </c>
      <c r="C381" s="2">
        <f t="shared" si="125"/>
        <v>367</v>
      </c>
      <c r="D381" s="2">
        <f t="shared" si="126"/>
        <v>367</v>
      </c>
      <c r="E381" s="6" t="b">
        <f t="shared" si="127"/>
        <v>1</v>
      </c>
      <c r="F381" s="6">
        <f>IF(OR(B381=6,B381=7),0,IF(NOT(E381),0,IF(A381&lt;=$A$1,HLOOKUP(B381,Ouderschapsverlof!$S$28:$W$30,3,FALSE),0)))</f>
        <v>0</v>
      </c>
      <c r="G381" s="6">
        <f>IF(OR(B381=6,B381=7),0,IF(NOT(E381),IF(A381&lt;=$A$1,HLOOKUP(B381,Ouderschapsverlof!$S$28:$W$30,3,FALSE),0),0))</f>
        <v>0</v>
      </c>
      <c r="H381" s="7">
        <f t="shared" si="128"/>
        <v>0</v>
      </c>
      <c r="L381" s="2">
        <f t="shared" si="147"/>
        <v>379</v>
      </c>
      <c r="M381">
        <f t="shared" si="129"/>
        <v>7</v>
      </c>
      <c r="N381" s="2">
        <f t="shared" si="130"/>
        <v>367</v>
      </c>
      <c r="O381" s="2">
        <f t="shared" si="131"/>
        <v>367</v>
      </c>
      <c r="P381" s="6" t="b">
        <f t="shared" si="132"/>
        <v>1</v>
      </c>
      <c r="Q381" s="6">
        <f>IF(OR(M381=6,M381=7),0,IF(NOT(P381),0,IF(L381&lt;=$L$1,HLOOKUP(M381,Ouderschapsverlof!$S$40:$W$42,3,FALSE),0)))</f>
        <v>0</v>
      </c>
      <c r="R381" s="6">
        <f>IF(OR(M381=6,M381=7),0,IF(NOT(P381),IF(L381&lt;=$L$1,HLOOKUP(M381,Ouderschapsverlof!$S$40:$W$42,3,FALSE),0),0))</f>
        <v>0</v>
      </c>
      <c r="T381" s="2">
        <f t="shared" si="148"/>
        <v>379</v>
      </c>
      <c r="U381">
        <f t="shared" si="133"/>
        <v>7</v>
      </c>
      <c r="V381" s="2">
        <f t="shared" si="134"/>
        <v>367</v>
      </c>
      <c r="W381" s="2">
        <f t="shared" si="135"/>
        <v>367</v>
      </c>
      <c r="X381" s="6" t="b">
        <f t="shared" si="136"/>
        <v>1</v>
      </c>
      <c r="Y381" s="6">
        <f>IF(OR(U381=6,U381=7),0,IF(NOT(X381),0,IF(T381&lt;=$T$1,HLOOKUP(U381,Ouderschapsverlof!$S$55:$W$57,3,FALSE),0)))</f>
        <v>0</v>
      </c>
      <c r="Z381" s="6">
        <f>IF(OR(U381=6,U381=7),0,IF(NOT(X381),IF(T381&lt;=$T$1,HLOOKUP(U381,Ouderschapsverlof!$S$55:$W$57,3,FALSE),0),0))</f>
        <v>0</v>
      </c>
      <c r="AB381" s="2">
        <f t="shared" si="149"/>
        <v>379</v>
      </c>
      <c r="AC381">
        <f t="shared" si="137"/>
        <v>7</v>
      </c>
      <c r="AD381" s="2">
        <f t="shared" si="138"/>
        <v>367</v>
      </c>
      <c r="AE381" s="2">
        <f t="shared" si="139"/>
        <v>367</v>
      </c>
      <c r="AF381" s="6" t="b">
        <f t="shared" si="140"/>
        <v>1</v>
      </c>
      <c r="AG381" s="6">
        <f>IF(OR(AC381=6,AC381=7),0,IF(NOT(AF381),0,IF(AB381&lt;=$AB$1,HLOOKUP(AC381,Ouderschapsverlof!$S$67:$W$69,3,FALSE),0)))</f>
        <v>0</v>
      </c>
      <c r="AH381" s="6">
        <f>IF(OR(AC381=6,AC381=7),0,IF(NOT(AF381),IF(AB381&lt;=$AB$1,HLOOKUP(AC381,Ouderschapsverlof!$S$67:$W$69,3,FALSE),0),0))</f>
        <v>0</v>
      </c>
      <c r="AK381" t="str">
        <f t="shared" si="141"/>
        <v>1901-1-0</v>
      </c>
      <c r="AL381" t="str">
        <f t="shared" si="142"/>
        <v>1901-1-0</v>
      </c>
      <c r="AM381" t="str">
        <f t="shared" si="143"/>
        <v>1901-1-0</v>
      </c>
      <c r="AN381" t="str">
        <f t="shared" si="144"/>
        <v>1901-1-0</v>
      </c>
    </row>
    <row r="382" spans="1:40" x14ac:dyDescent="0.3">
      <c r="A382" s="2">
        <f t="shared" si="145"/>
        <v>380</v>
      </c>
      <c r="B382">
        <f t="shared" si="146"/>
        <v>1</v>
      </c>
      <c r="C382" s="2">
        <f t="shared" si="125"/>
        <v>367</v>
      </c>
      <c r="D382" s="2">
        <f t="shared" si="126"/>
        <v>367</v>
      </c>
      <c r="E382" s="6" t="b">
        <f t="shared" si="127"/>
        <v>1</v>
      </c>
      <c r="F382" s="6">
        <f>IF(OR(B382=6,B382=7),0,IF(NOT(E382),0,IF(A382&lt;=$A$1,HLOOKUP(B382,Ouderschapsverlof!$S$28:$W$30,3,FALSE),0)))</f>
        <v>0</v>
      </c>
      <c r="G382" s="6">
        <f>IF(OR(B382=6,B382=7),0,IF(NOT(E382),IF(A382&lt;=$A$1,HLOOKUP(B382,Ouderschapsverlof!$S$28:$W$30,3,FALSE),0),0))</f>
        <v>0</v>
      </c>
      <c r="H382" s="7">
        <f t="shared" si="128"/>
        <v>0</v>
      </c>
      <c r="L382" s="2">
        <f t="shared" si="147"/>
        <v>380</v>
      </c>
      <c r="M382">
        <f t="shared" si="129"/>
        <v>1</v>
      </c>
      <c r="N382" s="2">
        <f t="shared" si="130"/>
        <v>367</v>
      </c>
      <c r="O382" s="2">
        <f t="shared" si="131"/>
        <v>367</v>
      </c>
      <c r="P382" s="6" t="b">
        <f t="shared" si="132"/>
        <v>1</v>
      </c>
      <c r="Q382" s="6">
        <f>IF(OR(M382=6,M382=7),0,IF(NOT(P382),0,IF(L382&lt;=$L$1,HLOOKUP(M382,Ouderschapsverlof!$S$40:$W$42,3,FALSE),0)))</f>
        <v>0</v>
      </c>
      <c r="R382" s="6">
        <f>IF(OR(M382=6,M382=7),0,IF(NOT(P382),IF(L382&lt;=$L$1,HLOOKUP(M382,Ouderschapsverlof!$S$40:$W$42,3,FALSE),0),0))</f>
        <v>0</v>
      </c>
      <c r="T382" s="2">
        <f t="shared" si="148"/>
        <v>380</v>
      </c>
      <c r="U382">
        <f t="shared" si="133"/>
        <v>1</v>
      </c>
      <c r="V382" s="2">
        <f t="shared" si="134"/>
        <v>367</v>
      </c>
      <c r="W382" s="2">
        <f t="shared" si="135"/>
        <v>367</v>
      </c>
      <c r="X382" s="6" t="b">
        <f t="shared" si="136"/>
        <v>1</v>
      </c>
      <c r="Y382" s="6">
        <f>IF(OR(U382=6,U382=7),0,IF(NOT(X382),0,IF(T382&lt;=$T$1,HLOOKUP(U382,Ouderschapsverlof!$S$55:$W$57,3,FALSE),0)))</f>
        <v>0</v>
      </c>
      <c r="Z382" s="6">
        <f>IF(OR(U382=6,U382=7),0,IF(NOT(X382),IF(T382&lt;=$T$1,HLOOKUP(U382,Ouderschapsverlof!$S$55:$W$57,3,FALSE),0),0))</f>
        <v>0</v>
      </c>
      <c r="AB382" s="2">
        <f t="shared" si="149"/>
        <v>380</v>
      </c>
      <c r="AC382">
        <f t="shared" si="137"/>
        <v>1</v>
      </c>
      <c r="AD382" s="2">
        <f t="shared" si="138"/>
        <v>367</v>
      </c>
      <c r="AE382" s="2">
        <f t="shared" si="139"/>
        <v>367</v>
      </c>
      <c r="AF382" s="6" t="b">
        <f t="shared" si="140"/>
        <v>1</v>
      </c>
      <c r="AG382" s="6">
        <f>IF(OR(AC382=6,AC382=7),0,IF(NOT(AF382),0,IF(AB382&lt;=$AB$1,HLOOKUP(AC382,Ouderschapsverlof!$S$67:$W$69,3,FALSE),0)))</f>
        <v>0</v>
      </c>
      <c r="AH382" s="6">
        <f>IF(OR(AC382=6,AC382=7),0,IF(NOT(AF382),IF(AB382&lt;=$AB$1,HLOOKUP(AC382,Ouderschapsverlof!$S$67:$W$69,3,FALSE),0),0))</f>
        <v>0</v>
      </c>
      <c r="AK382" t="str">
        <f t="shared" si="141"/>
        <v>1901-1-0</v>
      </c>
      <c r="AL382" t="str">
        <f t="shared" si="142"/>
        <v>1901-1-0</v>
      </c>
      <c r="AM382" t="str">
        <f t="shared" si="143"/>
        <v>1901-1-0</v>
      </c>
      <c r="AN382" t="str">
        <f t="shared" si="144"/>
        <v>1901-1-0</v>
      </c>
    </row>
    <row r="383" spans="1:40" x14ac:dyDescent="0.3">
      <c r="A383" s="2">
        <f t="shared" si="145"/>
        <v>381</v>
      </c>
      <c r="B383">
        <f t="shared" si="146"/>
        <v>2</v>
      </c>
      <c r="C383" s="2">
        <f t="shared" si="125"/>
        <v>367</v>
      </c>
      <c r="D383" s="2">
        <f t="shared" si="126"/>
        <v>367</v>
      </c>
      <c r="E383" s="6" t="b">
        <f t="shared" si="127"/>
        <v>1</v>
      </c>
      <c r="F383" s="6">
        <f>IF(OR(B383=6,B383=7),0,IF(NOT(E383),0,IF(A383&lt;=$A$1,HLOOKUP(B383,Ouderschapsverlof!$S$28:$W$30,3,FALSE),0)))</f>
        <v>0</v>
      </c>
      <c r="G383" s="6">
        <f>IF(OR(B383=6,B383=7),0,IF(NOT(E383),IF(A383&lt;=$A$1,HLOOKUP(B383,Ouderschapsverlof!$S$28:$W$30,3,FALSE),0),0))</f>
        <v>0</v>
      </c>
      <c r="H383" s="7">
        <f t="shared" si="128"/>
        <v>0</v>
      </c>
      <c r="L383" s="2">
        <f t="shared" si="147"/>
        <v>381</v>
      </c>
      <c r="M383">
        <f t="shared" si="129"/>
        <v>2</v>
      </c>
      <c r="N383" s="2">
        <f t="shared" si="130"/>
        <v>367</v>
      </c>
      <c r="O383" s="2">
        <f t="shared" si="131"/>
        <v>367</v>
      </c>
      <c r="P383" s="6" t="b">
        <f t="shared" si="132"/>
        <v>1</v>
      </c>
      <c r="Q383" s="6">
        <f>IF(OR(M383=6,M383=7),0,IF(NOT(P383),0,IF(L383&lt;=$L$1,HLOOKUP(M383,Ouderschapsverlof!$S$40:$W$42,3,FALSE),0)))</f>
        <v>0</v>
      </c>
      <c r="R383" s="6">
        <f>IF(OR(M383=6,M383=7),0,IF(NOT(P383),IF(L383&lt;=$L$1,HLOOKUP(M383,Ouderschapsverlof!$S$40:$W$42,3,FALSE),0),0))</f>
        <v>0</v>
      </c>
      <c r="T383" s="2">
        <f t="shared" si="148"/>
        <v>381</v>
      </c>
      <c r="U383">
        <f t="shared" si="133"/>
        <v>2</v>
      </c>
      <c r="V383" s="2">
        <f t="shared" si="134"/>
        <v>367</v>
      </c>
      <c r="W383" s="2">
        <f t="shared" si="135"/>
        <v>367</v>
      </c>
      <c r="X383" s="6" t="b">
        <f t="shared" si="136"/>
        <v>1</v>
      </c>
      <c r="Y383" s="6">
        <f>IF(OR(U383=6,U383=7),0,IF(NOT(X383),0,IF(T383&lt;=$T$1,HLOOKUP(U383,Ouderschapsverlof!$S$55:$W$57,3,FALSE),0)))</f>
        <v>0</v>
      </c>
      <c r="Z383" s="6">
        <f>IF(OR(U383=6,U383=7),0,IF(NOT(X383),IF(T383&lt;=$T$1,HLOOKUP(U383,Ouderschapsverlof!$S$55:$W$57,3,FALSE),0),0))</f>
        <v>0</v>
      </c>
      <c r="AB383" s="2">
        <f t="shared" si="149"/>
        <v>381</v>
      </c>
      <c r="AC383">
        <f t="shared" si="137"/>
        <v>2</v>
      </c>
      <c r="AD383" s="2">
        <f t="shared" si="138"/>
        <v>367</v>
      </c>
      <c r="AE383" s="2">
        <f t="shared" si="139"/>
        <v>367</v>
      </c>
      <c r="AF383" s="6" t="b">
        <f t="shared" si="140"/>
        <v>1</v>
      </c>
      <c r="AG383" s="6">
        <f>IF(OR(AC383=6,AC383=7),0,IF(NOT(AF383),0,IF(AB383&lt;=$AB$1,HLOOKUP(AC383,Ouderschapsverlof!$S$67:$W$69,3,FALSE),0)))</f>
        <v>0</v>
      </c>
      <c r="AH383" s="6">
        <f>IF(OR(AC383=6,AC383=7),0,IF(NOT(AF383),IF(AB383&lt;=$AB$1,HLOOKUP(AC383,Ouderschapsverlof!$S$67:$W$69,3,FALSE),0),0))</f>
        <v>0</v>
      </c>
      <c r="AK383" t="str">
        <f t="shared" si="141"/>
        <v>1901-1-0</v>
      </c>
      <c r="AL383" t="str">
        <f t="shared" si="142"/>
        <v>1901-1-0</v>
      </c>
      <c r="AM383" t="str">
        <f t="shared" si="143"/>
        <v>1901-1-0</v>
      </c>
      <c r="AN383" t="str">
        <f t="shared" si="144"/>
        <v>1901-1-0</v>
      </c>
    </row>
    <row r="384" spans="1:40" x14ac:dyDescent="0.3">
      <c r="A384" s="2">
        <f t="shared" si="145"/>
        <v>382</v>
      </c>
      <c r="B384">
        <f t="shared" si="146"/>
        <v>3</v>
      </c>
      <c r="C384" s="2">
        <f t="shared" si="125"/>
        <v>367</v>
      </c>
      <c r="D384" s="2">
        <f t="shared" si="126"/>
        <v>367</v>
      </c>
      <c r="E384" s="6" t="b">
        <f t="shared" si="127"/>
        <v>1</v>
      </c>
      <c r="F384" s="6">
        <f>IF(OR(B384=6,B384=7),0,IF(NOT(E384),0,IF(A384&lt;=$A$1,HLOOKUP(B384,Ouderschapsverlof!$S$28:$W$30,3,FALSE),0)))</f>
        <v>0</v>
      </c>
      <c r="G384" s="6">
        <f>IF(OR(B384=6,B384=7),0,IF(NOT(E384),IF(A384&lt;=$A$1,HLOOKUP(B384,Ouderschapsverlof!$S$28:$W$30,3,FALSE),0),0))</f>
        <v>0</v>
      </c>
      <c r="H384" s="7">
        <f t="shared" si="128"/>
        <v>0</v>
      </c>
      <c r="L384" s="2">
        <f t="shared" si="147"/>
        <v>382</v>
      </c>
      <c r="M384">
        <f t="shared" si="129"/>
        <v>3</v>
      </c>
      <c r="N384" s="2">
        <f t="shared" si="130"/>
        <v>367</v>
      </c>
      <c r="O384" s="2">
        <f t="shared" si="131"/>
        <v>367</v>
      </c>
      <c r="P384" s="6" t="b">
        <f t="shared" si="132"/>
        <v>1</v>
      </c>
      <c r="Q384" s="6">
        <f>IF(OR(M384=6,M384=7),0,IF(NOT(P384),0,IF(L384&lt;=$L$1,HLOOKUP(M384,Ouderschapsverlof!$S$40:$W$42,3,FALSE),0)))</f>
        <v>0</v>
      </c>
      <c r="R384" s="6">
        <f>IF(OR(M384=6,M384=7),0,IF(NOT(P384),IF(L384&lt;=$L$1,HLOOKUP(M384,Ouderschapsverlof!$S$40:$W$42,3,FALSE),0),0))</f>
        <v>0</v>
      </c>
      <c r="T384" s="2">
        <f t="shared" si="148"/>
        <v>382</v>
      </c>
      <c r="U384">
        <f t="shared" si="133"/>
        <v>3</v>
      </c>
      <c r="V384" s="2">
        <f t="shared" si="134"/>
        <v>367</v>
      </c>
      <c r="W384" s="2">
        <f t="shared" si="135"/>
        <v>367</v>
      </c>
      <c r="X384" s="6" t="b">
        <f t="shared" si="136"/>
        <v>1</v>
      </c>
      <c r="Y384" s="6">
        <f>IF(OR(U384=6,U384=7),0,IF(NOT(X384),0,IF(T384&lt;=$T$1,HLOOKUP(U384,Ouderschapsverlof!$S$55:$W$57,3,FALSE),0)))</f>
        <v>0</v>
      </c>
      <c r="Z384" s="6">
        <f>IF(OR(U384=6,U384=7),0,IF(NOT(X384),IF(T384&lt;=$T$1,HLOOKUP(U384,Ouderschapsverlof!$S$55:$W$57,3,FALSE),0),0))</f>
        <v>0</v>
      </c>
      <c r="AB384" s="2">
        <f t="shared" si="149"/>
        <v>382</v>
      </c>
      <c r="AC384">
        <f t="shared" si="137"/>
        <v>3</v>
      </c>
      <c r="AD384" s="2">
        <f t="shared" si="138"/>
        <v>367</v>
      </c>
      <c r="AE384" s="2">
        <f t="shared" si="139"/>
        <v>367</v>
      </c>
      <c r="AF384" s="6" t="b">
        <f t="shared" si="140"/>
        <v>1</v>
      </c>
      <c r="AG384" s="6">
        <f>IF(OR(AC384=6,AC384=7),0,IF(NOT(AF384),0,IF(AB384&lt;=$AB$1,HLOOKUP(AC384,Ouderschapsverlof!$S$67:$W$69,3,FALSE),0)))</f>
        <v>0</v>
      </c>
      <c r="AH384" s="6">
        <f>IF(OR(AC384=6,AC384=7),0,IF(NOT(AF384),IF(AB384&lt;=$AB$1,HLOOKUP(AC384,Ouderschapsverlof!$S$67:$W$69,3,FALSE),0),0))</f>
        <v>0</v>
      </c>
      <c r="AK384" t="str">
        <f t="shared" si="141"/>
        <v>1901-1-0</v>
      </c>
      <c r="AL384" t="str">
        <f t="shared" si="142"/>
        <v>1901-1-0</v>
      </c>
      <c r="AM384" t="str">
        <f t="shared" si="143"/>
        <v>1901-1-0</v>
      </c>
      <c r="AN384" t="str">
        <f t="shared" si="144"/>
        <v>1901-1-0</v>
      </c>
    </row>
    <row r="385" spans="1:40" x14ac:dyDescent="0.3">
      <c r="A385" s="2">
        <f t="shared" si="145"/>
        <v>383</v>
      </c>
      <c r="B385">
        <f t="shared" si="146"/>
        <v>4</v>
      </c>
      <c r="C385" s="2">
        <f t="shared" si="125"/>
        <v>367</v>
      </c>
      <c r="D385" s="2">
        <f t="shared" si="126"/>
        <v>367</v>
      </c>
      <c r="E385" s="6" t="b">
        <f t="shared" si="127"/>
        <v>1</v>
      </c>
      <c r="F385" s="6">
        <f>IF(OR(B385=6,B385=7),0,IF(NOT(E385),0,IF(A385&lt;=$A$1,HLOOKUP(B385,Ouderschapsverlof!$S$28:$W$30,3,FALSE),0)))</f>
        <v>0</v>
      </c>
      <c r="G385" s="6">
        <f>IF(OR(B385=6,B385=7),0,IF(NOT(E385),IF(A385&lt;=$A$1,HLOOKUP(B385,Ouderschapsverlof!$S$28:$W$30,3,FALSE),0),0))</f>
        <v>0</v>
      </c>
      <c r="H385" s="7">
        <f t="shared" si="128"/>
        <v>0</v>
      </c>
      <c r="L385" s="2">
        <f t="shared" si="147"/>
        <v>383</v>
      </c>
      <c r="M385">
        <f t="shared" si="129"/>
        <v>4</v>
      </c>
      <c r="N385" s="2">
        <f t="shared" si="130"/>
        <v>367</v>
      </c>
      <c r="O385" s="2">
        <f t="shared" si="131"/>
        <v>367</v>
      </c>
      <c r="P385" s="6" t="b">
        <f t="shared" si="132"/>
        <v>1</v>
      </c>
      <c r="Q385" s="6">
        <f>IF(OR(M385=6,M385=7),0,IF(NOT(P385),0,IF(L385&lt;=$L$1,HLOOKUP(M385,Ouderschapsverlof!$S$40:$W$42,3,FALSE),0)))</f>
        <v>0</v>
      </c>
      <c r="R385" s="6">
        <f>IF(OR(M385=6,M385=7),0,IF(NOT(P385),IF(L385&lt;=$L$1,HLOOKUP(M385,Ouderschapsverlof!$S$40:$W$42,3,FALSE),0),0))</f>
        <v>0</v>
      </c>
      <c r="T385" s="2">
        <f t="shared" si="148"/>
        <v>383</v>
      </c>
      <c r="U385">
        <f t="shared" si="133"/>
        <v>4</v>
      </c>
      <c r="V385" s="2">
        <f t="shared" si="134"/>
        <v>367</v>
      </c>
      <c r="W385" s="2">
        <f t="shared" si="135"/>
        <v>367</v>
      </c>
      <c r="X385" s="6" t="b">
        <f t="shared" si="136"/>
        <v>1</v>
      </c>
      <c r="Y385" s="6">
        <f>IF(OR(U385=6,U385=7),0,IF(NOT(X385),0,IF(T385&lt;=$T$1,HLOOKUP(U385,Ouderschapsverlof!$S$55:$W$57,3,FALSE),0)))</f>
        <v>0</v>
      </c>
      <c r="Z385" s="6">
        <f>IF(OR(U385=6,U385=7),0,IF(NOT(X385),IF(T385&lt;=$T$1,HLOOKUP(U385,Ouderschapsverlof!$S$55:$W$57,3,FALSE),0),0))</f>
        <v>0</v>
      </c>
      <c r="AB385" s="2">
        <f t="shared" si="149"/>
        <v>383</v>
      </c>
      <c r="AC385">
        <f t="shared" si="137"/>
        <v>4</v>
      </c>
      <c r="AD385" s="2">
        <f t="shared" si="138"/>
        <v>367</v>
      </c>
      <c r="AE385" s="2">
        <f t="shared" si="139"/>
        <v>367</v>
      </c>
      <c r="AF385" s="6" t="b">
        <f t="shared" si="140"/>
        <v>1</v>
      </c>
      <c r="AG385" s="6">
        <f>IF(OR(AC385=6,AC385=7),0,IF(NOT(AF385),0,IF(AB385&lt;=$AB$1,HLOOKUP(AC385,Ouderschapsverlof!$S$67:$W$69,3,FALSE),0)))</f>
        <v>0</v>
      </c>
      <c r="AH385" s="6">
        <f>IF(OR(AC385=6,AC385=7),0,IF(NOT(AF385),IF(AB385&lt;=$AB$1,HLOOKUP(AC385,Ouderschapsverlof!$S$67:$W$69,3,FALSE),0),0))</f>
        <v>0</v>
      </c>
      <c r="AK385" t="str">
        <f t="shared" si="141"/>
        <v>1901-1-0</v>
      </c>
      <c r="AL385" t="str">
        <f t="shared" si="142"/>
        <v>1901-1-0</v>
      </c>
      <c r="AM385" t="str">
        <f t="shared" si="143"/>
        <v>1901-1-0</v>
      </c>
      <c r="AN385" t="str">
        <f t="shared" si="144"/>
        <v>1901-1-0</v>
      </c>
    </row>
    <row r="386" spans="1:40" x14ac:dyDescent="0.3">
      <c r="A386" s="2">
        <f t="shared" si="145"/>
        <v>384</v>
      </c>
      <c r="B386">
        <f t="shared" si="146"/>
        <v>5</v>
      </c>
      <c r="C386" s="2">
        <f t="shared" si="125"/>
        <v>367</v>
      </c>
      <c r="D386" s="2">
        <f t="shared" si="126"/>
        <v>367</v>
      </c>
      <c r="E386" s="6" t="b">
        <f t="shared" si="127"/>
        <v>1</v>
      </c>
      <c r="F386" s="6">
        <f>IF(OR(B386=6,B386=7),0,IF(NOT(E386),0,IF(A386&lt;=$A$1,HLOOKUP(B386,Ouderschapsverlof!$S$28:$W$30,3,FALSE),0)))</f>
        <v>0</v>
      </c>
      <c r="G386" s="6">
        <f>IF(OR(B386=6,B386=7),0,IF(NOT(E386),IF(A386&lt;=$A$1,HLOOKUP(B386,Ouderschapsverlof!$S$28:$W$30,3,FALSE),0),0))</f>
        <v>0</v>
      </c>
      <c r="H386" s="7">
        <f t="shared" si="128"/>
        <v>0</v>
      </c>
      <c r="L386" s="2">
        <f t="shared" si="147"/>
        <v>384</v>
      </c>
      <c r="M386">
        <f t="shared" si="129"/>
        <v>5</v>
      </c>
      <c r="N386" s="2">
        <f t="shared" si="130"/>
        <v>367</v>
      </c>
      <c r="O386" s="2">
        <f t="shared" si="131"/>
        <v>367</v>
      </c>
      <c r="P386" s="6" t="b">
        <f t="shared" si="132"/>
        <v>1</v>
      </c>
      <c r="Q386" s="6">
        <f>IF(OR(M386=6,M386=7),0,IF(NOT(P386),0,IF(L386&lt;=$L$1,HLOOKUP(M386,Ouderschapsverlof!$S$40:$W$42,3,FALSE),0)))</f>
        <v>0</v>
      </c>
      <c r="R386" s="6">
        <f>IF(OR(M386=6,M386=7),0,IF(NOT(P386),IF(L386&lt;=$L$1,HLOOKUP(M386,Ouderschapsverlof!$S$40:$W$42,3,FALSE),0),0))</f>
        <v>0</v>
      </c>
      <c r="T386" s="2">
        <f t="shared" si="148"/>
        <v>384</v>
      </c>
      <c r="U386">
        <f t="shared" si="133"/>
        <v>5</v>
      </c>
      <c r="V386" s="2">
        <f t="shared" si="134"/>
        <v>367</v>
      </c>
      <c r="W386" s="2">
        <f t="shared" si="135"/>
        <v>367</v>
      </c>
      <c r="X386" s="6" t="b">
        <f t="shared" si="136"/>
        <v>1</v>
      </c>
      <c r="Y386" s="6">
        <f>IF(OR(U386=6,U386=7),0,IF(NOT(X386),0,IF(T386&lt;=$T$1,HLOOKUP(U386,Ouderschapsverlof!$S$55:$W$57,3,FALSE),0)))</f>
        <v>0</v>
      </c>
      <c r="Z386" s="6">
        <f>IF(OR(U386=6,U386=7),0,IF(NOT(X386),IF(T386&lt;=$T$1,HLOOKUP(U386,Ouderschapsverlof!$S$55:$W$57,3,FALSE),0),0))</f>
        <v>0</v>
      </c>
      <c r="AB386" s="2">
        <f t="shared" si="149"/>
        <v>384</v>
      </c>
      <c r="AC386">
        <f t="shared" si="137"/>
        <v>5</v>
      </c>
      <c r="AD386" s="2">
        <f t="shared" si="138"/>
        <v>367</v>
      </c>
      <c r="AE386" s="2">
        <f t="shared" si="139"/>
        <v>367</v>
      </c>
      <c r="AF386" s="6" t="b">
        <f t="shared" si="140"/>
        <v>1</v>
      </c>
      <c r="AG386" s="6">
        <f>IF(OR(AC386=6,AC386=7),0,IF(NOT(AF386),0,IF(AB386&lt;=$AB$1,HLOOKUP(AC386,Ouderschapsverlof!$S$67:$W$69,3,FALSE),0)))</f>
        <v>0</v>
      </c>
      <c r="AH386" s="6">
        <f>IF(OR(AC386=6,AC386=7),0,IF(NOT(AF386),IF(AB386&lt;=$AB$1,HLOOKUP(AC386,Ouderschapsverlof!$S$67:$W$69,3,FALSE),0),0))</f>
        <v>0</v>
      </c>
      <c r="AK386" t="str">
        <f t="shared" si="141"/>
        <v>1901-1-0</v>
      </c>
      <c r="AL386" t="str">
        <f t="shared" si="142"/>
        <v>1901-1-0</v>
      </c>
      <c r="AM386" t="str">
        <f t="shared" si="143"/>
        <v>1901-1-0</v>
      </c>
      <c r="AN386" t="str">
        <f t="shared" si="144"/>
        <v>1901-1-0</v>
      </c>
    </row>
    <row r="387" spans="1:40" x14ac:dyDescent="0.3">
      <c r="A387" s="2">
        <f t="shared" si="145"/>
        <v>385</v>
      </c>
      <c r="B387">
        <f t="shared" si="146"/>
        <v>6</v>
      </c>
      <c r="C387" s="2">
        <f t="shared" ref="C387:C450" si="150">VLOOKUP(A387,$I$1:$I$61,1)</f>
        <v>367</v>
      </c>
      <c r="D387" s="2">
        <f t="shared" ref="D387:D450" si="151">VLOOKUP(A387,$I$1:$J$61,2)</f>
        <v>367</v>
      </c>
      <c r="E387" s="6" t="b">
        <f t="shared" ref="E387:E450" si="152">IF(AND(A387&gt;=C387,A387&lt;=D387),FALSE,TRUE)</f>
        <v>1</v>
      </c>
      <c r="F387" s="6">
        <f>IF(OR(B387=6,B387=7),0,IF(NOT(E387),0,IF(A387&lt;=$A$1,HLOOKUP(B387,Ouderschapsverlof!$S$28:$W$30,3,FALSE),0)))</f>
        <v>0</v>
      </c>
      <c r="G387" s="6">
        <f>IF(OR(B387=6,B387=7),0,IF(NOT(E387),IF(A387&lt;=$A$1,HLOOKUP(B387,Ouderschapsverlof!$S$28:$W$30,3,FALSE),0),0))</f>
        <v>0</v>
      </c>
      <c r="H387" s="7">
        <f t="shared" ref="H387:H450" si="153">IF(ISNUMBER(I387),IF(J387&lt;J386,1,0),0)</f>
        <v>0</v>
      </c>
      <c r="L387" s="2">
        <f t="shared" si="147"/>
        <v>385</v>
      </c>
      <c r="M387">
        <f t="shared" ref="M387:M450" si="154">WEEKDAY(L387,2)</f>
        <v>6</v>
      </c>
      <c r="N387" s="2">
        <f t="shared" ref="N387:N450" si="155">VLOOKUP(L387,$I$1:$I$61,1)</f>
        <v>367</v>
      </c>
      <c r="O387" s="2">
        <f t="shared" ref="O387:O450" si="156">VLOOKUP(L387,$I$1:$J$61,2)</f>
        <v>367</v>
      </c>
      <c r="P387" s="6" t="b">
        <f t="shared" ref="P387:P450" si="157">IF(AND(L387&gt;=N387,L387&lt;=O387),FALSE,TRUE)</f>
        <v>1</v>
      </c>
      <c r="Q387" s="6">
        <f>IF(OR(M387=6,M387=7),0,IF(NOT(P387),0,IF(L387&lt;=$L$1,HLOOKUP(M387,Ouderschapsverlof!$S$40:$W$42,3,FALSE),0)))</f>
        <v>0</v>
      </c>
      <c r="R387" s="6">
        <f>IF(OR(M387=6,M387=7),0,IF(NOT(P387),IF(L387&lt;=$L$1,HLOOKUP(M387,Ouderschapsverlof!$S$40:$W$42,3,FALSE),0),0))</f>
        <v>0</v>
      </c>
      <c r="T387" s="2">
        <f t="shared" si="148"/>
        <v>385</v>
      </c>
      <c r="U387">
        <f t="shared" ref="U387:U450" si="158">WEEKDAY(T387,2)</f>
        <v>6</v>
      </c>
      <c r="V387" s="2">
        <f t="shared" ref="V387:V450" si="159">VLOOKUP(T387,$I$1:$I$61,1)</f>
        <v>367</v>
      </c>
      <c r="W387" s="2">
        <f t="shared" ref="W387:W450" si="160">VLOOKUP(T387,$I$1:$J$61,2)</f>
        <v>367</v>
      </c>
      <c r="X387" s="6" t="b">
        <f t="shared" ref="X387:X450" si="161">IF(AND(T387&gt;=V387,T387&lt;=W387),FALSE,TRUE)</f>
        <v>1</v>
      </c>
      <c r="Y387" s="6">
        <f>IF(OR(U387=6,U387=7),0,IF(NOT(X387),0,IF(T387&lt;=$T$1,HLOOKUP(U387,Ouderschapsverlof!$S$55:$W$57,3,FALSE),0)))</f>
        <v>0</v>
      </c>
      <c r="Z387" s="6">
        <f>IF(OR(U387=6,U387=7),0,IF(NOT(X387),IF(T387&lt;=$T$1,HLOOKUP(U387,Ouderschapsverlof!$S$55:$W$57,3,FALSE),0),0))</f>
        <v>0</v>
      </c>
      <c r="AB387" s="2">
        <f t="shared" si="149"/>
        <v>385</v>
      </c>
      <c r="AC387">
        <f t="shared" ref="AC387:AC450" si="162">WEEKDAY(AB387,2)</f>
        <v>6</v>
      </c>
      <c r="AD387" s="2">
        <f t="shared" ref="AD387:AD450" si="163">VLOOKUP(AB387,$I$1:$I$61,1)</f>
        <v>367</v>
      </c>
      <c r="AE387" s="2">
        <f t="shared" ref="AE387:AE450" si="164">VLOOKUP(AB387,$I$1:$J$61,2)</f>
        <v>367</v>
      </c>
      <c r="AF387" s="6" t="b">
        <f t="shared" ref="AF387:AF450" si="165">IF(AND(AB387&gt;=AD387,AB387&lt;=AE387),FALSE,TRUE)</f>
        <v>1</v>
      </c>
      <c r="AG387" s="6">
        <f>IF(OR(AC387=6,AC387=7),0,IF(NOT(AF387),0,IF(AB387&lt;=$AB$1,HLOOKUP(AC387,Ouderschapsverlof!$S$67:$W$69,3,FALSE),0)))</f>
        <v>0</v>
      </c>
      <c r="AH387" s="6">
        <f>IF(OR(AC387=6,AC387=7),0,IF(NOT(AF387),IF(AB387&lt;=$AB$1,HLOOKUP(AC387,Ouderschapsverlof!$S$67:$W$69,3,FALSE),0),0))</f>
        <v>0</v>
      </c>
      <c r="AK387" t="str">
        <f t="shared" ref="AK387:AK450" si="166">YEAR($A387)&amp;"-"&amp;MONTH($A387)&amp;"-"&amp;$F387</f>
        <v>1901-1-0</v>
      </c>
      <c r="AL387" t="str">
        <f t="shared" ref="AL387:AL450" si="167">YEAR($L387)&amp;"-"&amp;MONTH($L387)&amp;"-"&amp;$Q387</f>
        <v>1901-1-0</v>
      </c>
      <c r="AM387" t="str">
        <f t="shared" ref="AM387:AM450" si="168">YEAR($T387)&amp;"-"&amp;MONTH($T387)&amp;"-"&amp;$Y387</f>
        <v>1901-1-0</v>
      </c>
      <c r="AN387" t="str">
        <f t="shared" ref="AN387:AN450" si="169">YEAR($AB387)&amp;"-"&amp;MONTH($AB387)&amp;"-"&amp;$AG387</f>
        <v>1901-1-0</v>
      </c>
    </row>
    <row r="388" spans="1:40" x14ac:dyDescent="0.3">
      <c r="A388" s="2">
        <f t="shared" ref="A388:A451" si="170">A387+1</f>
        <v>386</v>
      </c>
      <c r="B388">
        <f t="shared" ref="B388:B451" si="171">WEEKDAY(A388,2)</f>
        <v>7</v>
      </c>
      <c r="C388" s="2">
        <f t="shared" si="150"/>
        <v>367</v>
      </c>
      <c r="D388" s="2">
        <f t="shared" si="151"/>
        <v>367</v>
      </c>
      <c r="E388" s="6" t="b">
        <f t="shared" si="152"/>
        <v>1</v>
      </c>
      <c r="F388" s="6">
        <f>IF(OR(B388=6,B388=7),0,IF(NOT(E388),0,IF(A388&lt;=$A$1,HLOOKUP(B388,Ouderschapsverlof!$S$28:$W$30,3,FALSE),0)))</f>
        <v>0</v>
      </c>
      <c r="G388" s="6">
        <f>IF(OR(B388=6,B388=7),0,IF(NOT(E388),IF(A388&lt;=$A$1,HLOOKUP(B388,Ouderschapsverlof!$S$28:$W$30,3,FALSE),0),0))</f>
        <v>0</v>
      </c>
      <c r="H388" s="7">
        <f t="shared" si="153"/>
        <v>0</v>
      </c>
      <c r="L388" s="2">
        <f t="shared" ref="L388:L451" si="172">L387+1</f>
        <v>386</v>
      </c>
      <c r="M388">
        <f t="shared" si="154"/>
        <v>7</v>
      </c>
      <c r="N388" s="2">
        <f t="shared" si="155"/>
        <v>367</v>
      </c>
      <c r="O388" s="2">
        <f t="shared" si="156"/>
        <v>367</v>
      </c>
      <c r="P388" s="6" t="b">
        <f t="shared" si="157"/>
        <v>1</v>
      </c>
      <c r="Q388" s="6">
        <f>IF(OR(M388=6,M388=7),0,IF(NOT(P388),0,IF(L388&lt;=$L$1,HLOOKUP(M388,Ouderschapsverlof!$S$40:$W$42,3,FALSE),0)))</f>
        <v>0</v>
      </c>
      <c r="R388" s="6">
        <f>IF(OR(M388=6,M388=7),0,IF(NOT(P388),IF(L388&lt;=$L$1,HLOOKUP(M388,Ouderschapsverlof!$S$40:$W$42,3,FALSE),0),0))</f>
        <v>0</v>
      </c>
      <c r="T388" s="2">
        <f t="shared" ref="T388:T451" si="173">+T387+1</f>
        <v>386</v>
      </c>
      <c r="U388">
        <f t="shared" si="158"/>
        <v>7</v>
      </c>
      <c r="V388" s="2">
        <f t="shared" si="159"/>
        <v>367</v>
      </c>
      <c r="W388" s="2">
        <f t="shared" si="160"/>
        <v>367</v>
      </c>
      <c r="X388" s="6" t="b">
        <f t="shared" si="161"/>
        <v>1</v>
      </c>
      <c r="Y388" s="6">
        <f>IF(OR(U388=6,U388=7),0,IF(NOT(X388),0,IF(T388&lt;=$T$1,HLOOKUP(U388,Ouderschapsverlof!$S$55:$W$57,3,FALSE),0)))</f>
        <v>0</v>
      </c>
      <c r="Z388" s="6">
        <f>IF(OR(U388=6,U388=7),0,IF(NOT(X388),IF(T388&lt;=$T$1,HLOOKUP(U388,Ouderschapsverlof!$S$55:$W$57,3,FALSE),0),0))</f>
        <v>0</v>
      </c>
      <c r="AB388" s="2">
        <f t="shared" ref="AB388:AB451" si="174">+AB387+1</f>
        <v>386</v>
      </c>
      <c r="AC388">
        <f t="shared" si="162"/>
        <v>7</v>
      </c>
      <c r="AD388" s="2">
        <f t="shared" si="163"/>
        <v>367</v>
      </c>
      <c r="AE388" s="2">
        <f t="shared" si="164"/>
        <v>367</v>
      </c>
      <c r="AF388" s="6" t="b">
        <f t="shared" si="165"/>
        <v>1</v>
      </c>
      <c r="AG388" s="6">
        <f>IF(OR(AC388=6,AC388=7),0,IF(NOT(AF388),0,IF(AB388&lt;=$AB$1,HLOOKUP(AC388,Ouderschapsverlof!$S$67:$W$69,3,FALSE),0)))</f>
        <v>0</v>
      </c>
      <c r="AH388" s="6">
        <f>IF(OR(AC388=6,AC388=7),0,IF(NOT(AF388),IF(AB388&lt;=$AB$1,HLOOKUP(AC388,Ouderschapsverlof!$S$67:$W$69,3,FALSE),0),0))</f>
        <v>0</v>
      </c>
      <c r="AK388" t="str">
        <f t="shared" si="166"/>
        <v>1901-1-0</v>
      </c>
      <c r="AL388" t="str">
        <f t="shared" si="167"/>
        <v>1901-1-0</v>
      </c>
      <c r="AM388" t="str">
        <f t="shared" si="168"/>
        <v>1901-1-0</v>
      </c>
      <c r="AN388" t="str">
        <f t="shared" si="169"/>
        <v>1901-1-0</v>
      </c>
    </row>
    <row r="389" spans="1:40" x14ac:dyDescent="0.3">
      <c r="A389" s="2">
        <f t="shared" si="170"/>
        <v>387</v>
      </c>
      <c r="B389">
        <f t="shared" si="171"/>
        <v>1</v>
      </c>
      <c r="C389" s="2">
        <f t="shared" si="150"/>
        <v>367</v>
      </c>
      <c r="D389" s="2">
        <f t="shared" si="151"/>
        <v>367</v>
      </c>
      <c r="E389" s="6" t="b">
        <f t="shared" si="152"/>
        <v>1</v>
      </c>
      <c r="F389" s="6">
        <f>IF(OR(B389=6,B389=7),0,IF(NOT(E389),0,IF(A389&lt;=$A$1,HLOOKUP(B389,Ouderschapsverlof!$S$28:$W$30,3,FALSE),0)))</f>
        <v>0</v>
      </c>
      <c r="G389" s="6">
        <f>IF(OR(B389=6,B389=7),0,IF(NOT(E389),IF(A389&lt;=$A$1,HLOOKUP(B389,Ouderschapsverlof!$S$28:$W$30,3,FALSE),0),0))</f>
        <v>0</v>
      </c>
      <c r="H389" s="7">
        <f t="shared" si="153"/>
        <v>0</v>
      </c>
      <c r="L389" s="2">
        <f t="shared" si="172"/>
        <v>387</v>
      </c>
      <c r="M389">
        <f t="shared" si="154"/>
        <v>1</v>
      </c>
      <c r="N389" s="2">
        <f t="shared" si="155"/>
        <v>367</v>
      </c>
      <c r="O389" s="2">
        <f t="shared" si="156"/>
        <v>367</v>
      </c>
      <c r="P389" s="6" t="b">
        <f t="shared" si="157"/>
        <v>1</v>
      </c>
      <c r="Q389" s="6">
        <f>IF(OR(M389=6,M389=7),0,IF(NOT(P389),0,IF(L389&lt;=$L$1,HLOOKUP(M389,Ouderschapsverlof!$S$40:$W$42,3,FALSE),0)))</f>
        <v>0</v>
      </c>
      <c r="R389" s="6">
        <f>IF(OR(M389=6,M389=7),0,IF(NOT(P389),IF(L389&lt;=$L$1,HLOOKUP(M389,Ouderschapsverlof!$S$40:$W$42,3,FALSE),0),0))</f>
        <v>0</v>
      </c>
      <c r="T389" s="2">
        <f t="shared" si="173"/>
        <v>387</v>
      </c>
      <c r="U389">
        <f t="shared" si="158"/>
        <v>1</v>
      </c>
      <c r="V389" s="2">
        <f t="shared" si="159"/>
        <v>367</v>
      </c>
      <c r="W389" s="2">
        <f t="shared" si="160"/>
        <v>367</v>
      </c>
      <c r="X389" s="6" t="b">
        <f t="shared" si="161"/>
        <v>1</v>
      </c>
      <c r="Y389" s="6">
        <f>IF(OR(U389=6,U389=7),0,IF(NOT(X389),0,IF(T389&lt;=$T$1,HLOOKUP(U389,Ouderschapsverlof!$S$55:$W$57,3,FALSE),0)))</f>
        <v>0</v>
      </c>
      <c r="Z389" s="6">
        <f>IF(OR(U389=6,U389=7),0,IF(NOT(X389),IF(T389&lt;=$T$1,HLOOKUP(U389,Ouderschapsverlof!$S$55:$W$57,3,FALSE),0),0))</f>
        <v>0</v>
      </c>
      <c r="AB389" s="2">
        <f t="shared" si="174"/>
        <v>387</v>
      </c>
      <c r="AC389">
        <f t="shared" si="162"/>
        <v>1</v>
      </c>
      <c r="AD389" s="2">
        <f t="shared" si="163"/>
        <v>367</v>
      </c>
      <c r="AE389" s="2">
        <f t="shared" si="164"/>
        <v>367</v>
      </c>
      <c r="AF389" s="6" t="b">
        <f t="shared" si="165"/>
        <v>1</v>
      </c>
      <c r="AG389" s="6">
        <f>IF(OR(AC389=6,AC389=7),0,IF(NOT(AF389),0,IF(AB389&lt;=$AB$1,HLOOKUP(AC389,Ouderschapsverlof!$S$67:$W$69,3,FALSE),0)))</f>
        <v>0</v>
      </c>
      <c r="AH389" s="6">
        <f>IF(OR(AC389=6,AC389=7),0,IF(NOT(AF389),IF(AB389&lt;=$AB$1,HLOOKUP(AC389,Ouderschapsverlof!$S$67:$W$69,3,FALSE),0),0))</f>
        <v>0</v>
      </c>
      <c r="AK389" t="str">
        <f t="shared" si="166"/>
        <v>1901-1-0</v>
      </c>
      <c r="AL389" t="str">
        <f t="shared" si="167"/>
        <v>1901-1-0</v>
      </c>
      <c r="AM389" t="str">
        <f t="shared" si="168"/>
        <v>1901-1-0</v>
      </c>
      <c r="AN389" t="str">
        <f t="shared" si="169"/>
        <v>1901-1-0</v>
      </c>
    </row>
    <row r="390" spans="1:40" x14ac:dyDescent="0.3">
      <c r="A390" s="2">
        <f t="shared" si="170"/>
        <v>388</v>
      </c>
      <c r="B390">
        <f t="shared" si="171"/>
        <v>2</v>
      </c>
      <c r="C390" s="2">
        <f t="shared" si="150"/>
        <v>367</v>
      </c>
      <c r="D390" s="2">
        <f t="shared" si="151"/>
        <v>367</v>
      </c>
      <c r="E390" s="6" t="b">
        <f t="shared" si="152"/>
        <v>1</v>
      </c>
      <c r="F390" s="6">
        <f>IF(OR(B390=6,B390=7),0,IF(NOT(E390),0,IF(A390&lt;=$A$1,HLOOKUP(B390,Ouderschapsverlof!$S$28:$W$30,3,FALSE),0)))</f>
        <v>0</v>
      </c>
      <c r="G390" s="6">
        <f>IF(OR(B390=6,B390=7),0,IF(NOT(E390),IF(A390&lt;=$A$1,HLOOKUP(B390,Ouderschapsverlof!$S$28:$W$30,3,FALSE),0),0))</f>
        <v>0</v>
      </c>
      <c r="H390" s="7">
        <f t="shared" si="153"/>
        <v>0</v>
      </c>
      <c r="L390" s="2">
        <f t="shared" si="172"/>
        <v>388</v>
      </c>
      <c r="M390">
        <f t="shared" si="154"/>
        <v>2</v>
      </c>
      <c r="N390" s="2">
        <f t="shared" si="155"/>
        <v>367</v>
      </c>
      <c r="O390" s="2">
        <f t="shared" si="156"/>
        <v>367</v>
      </c>
      <c r="P390" s="6" t="b">
        <f t="shared" si="157"/>
        <v>1</v>
      </c>
      <c r="Q390" s="6">
        <f>IF(OR(M390=6,M390=7),0,IF(NOT(P390),0,IF(L390&lt;=$L$1,HLOOKUP(M390,Ouderschapsverlof!$S$40:$W$42,3,FALSE),0)))</f>
        <v>0</v>
      </c>
      <c r="R390" s="6">
        <f>IF(OR(M390=6,M390=7),0,IF(NOT(P390),IF(L390&lt;=$L$1,HLOOKUP(M390,Ouderschapsverlof!$S$40:$W$42,3,FALSE),0),0))</f>
        <v>0</v>
      </c>
      <c r="T390" s="2">
        <f t="shared" si="173"/>
        <v>388</v>
      </c>
      <c r="U390">
        <f t="shared" si="158"/>
        <v>2</v>
      </c>
      <c r="V390" s="2">
        <f t="shared" si="159"/>
        <v>367</v>
      </c>
      <c r="W390" s="2">
        <f t="shared" si="160"/>
        <v>367</v>
      </c>
      <c r="X390" s="6" t="b">
        <f t="shared" si="161"/>
        <v>1</v>
      </c>
      <c r="Y390" s="6">
        <f>IF(OR(U390=6,U390=7),0,IF(NOT(X390),0,IF(T390&lt;=$T$1,HLOOKUP(U390,Ouderschapsverlof!$S$55:$W$57,3,FALSE),0)))</f>
        <v>0</v>
      </c>
      <c r="Z390" s="6">
        <f>IF(OR(U390=6,U390=7),0,IF(NOT(X390),IF(T390&lt;=$T$1,HLOOKUP(U390,Ouderschapsverlof!$S$55:$W$57,3,FALSE),0),0))</f>
        <v>0</v>
      </c>
      <c r="AB390" s="2">
        <f t="shared" si="174"/>
        <v>388</v>
      </c>
      <c r="AC390">
        <f t="shared" si="162"/>
        <v>2</v>
      </c>
      <c r="AD390" s="2">
        <f t="shared" si="163"/>
        <v>367</v>
      </c>
      <c r="AE390" s="2">
        <f t="shared" si="164"/>
        <v>367</v>
      </c>
      <c r="AF390" s="6" t="b">
        <f t="shared" si="165"/>
        <v>1</v>
      </c>
      <c r="AG390" s="6">
        <f>IF(OR(AC390=6,AC390=7),0,IF(NOT(AF390),0,IF(AB390&lt;=$AB$1,HLOOKUP(AC390,Ouderschapsverlof!$S$67:$W$69,3,FALSE),0)))</f>
        <v>0</v>
      </c>
      <c r="AH390" s="6">
        <f>IF(OR(AC390=6,AC390=7),0,IF(NOT(AF390),IF(AB390&lt;=$AB$1,HLOOKUP(AC390,Ouderschapsverlof!$S$67:$W$69,3,FALSE),0),0))</f>
        <v>0</v>
      </c>
      <c r="AK390" t="str">
        <f t="shared" si="166"/>
        <v>1901-1-0</v>
      </c>
      <c r="AL390" t="str">
        <f t="shared" si="167"/>
        <v>1901-1-0</v>
      </c>
      <c r="AM390" t="str">
        <f t="shared" si="168"/>
        <v>1901-1-0</v>
      </c>
      <c r="AN390" t="str">
        <f t="shared" si="169"/>
        <v>1901-1-0</v>
      </c>
    </row>
    <row r="391" spans="1:40" x14ac:dyDescent="0.3">
      <c r="A391" s="2">
        <f t="shared" si="170"/>
        <v>389</v>
      </c>
      <c r="B391">
        <f t="shared" si="171"/>
        <v>3</v>
      </c>
      <c r="C391" s="2">
        <f t="shared" si="150"/>
        <v>367</v>
      </c>
      <c r="D391" s="2">
        <f t="shared" si="151"/>
        <v>367</v>
      </c>
      <c r="E391" s="6" t="b">
        <f t="shared" si="152"/>
        <v>1</v>
      </c>
      <c r="F391" s="6">
        <f>IF(OR(B391=6,B391=7),0,IF(NOT(E391),0,IF(A391&lt;=$A$1,HLOOKUP(B391,Ouderschapsverlof!$S$28:$W$30,3,FALSE),0)))</f>
        <v>0</v>
      </c>
      <c r="G391" s="6">
        <f>IF(OR(B391=6,B391=7),0,IF(NOT(E391),IF(A391&lt;=$A$1,HLOOKUP(B391,Ouderschapsverlof!$S$28:$W$30,3,FALSE),0),0))</f>
        <v>0</v>
      </c>
      <c r="H391" s="7">
        <f t="shared" si="153"/>
        <v>0</v>
      </c>
      <c r="L391" s="2">
        <f t="shared" si="172"/>
        <v>389</v>
      </c>
      <c r="M391">
        <f t="shared" si="154"/>
        <v>3</v>
      </c>
      <c r="N391" s="2">
        <f t="shared" si="155"/>
        <v>367</v>
      </c>
      <c r="O391" s="2">
        <f t="shared" si="156"/>
        <v>367</v>
      </c>
      <c r="P391" s="6" t="b">
        <f t="shared" si="157"/>
        <v>1</v>
      </c>
      <c r="Q391" s="6">
        <f>IF(OR(M391=6,M391=7),0,IF(NOT(P391),0,IF(L391&lt;=$L$1,HLOOKUP(M391,Ouderschapsverlof!$S$40:$W$42,3,FALSE),0)))</f>
        <v>0</v>
      </c>
      <c r="R391" s="6">
        <f>IF(OR(M391=6,M391=7),0,IF(NOT(P391),IF(L391&lt;=$L$1,HLOOKUP(M391,Ouderschapsverlof!$S$40:$W$42,3,FALSE),0),0))</f>
        <v>0</v>
      </c>
      <c r="T391" s="2">
        <f t="shared" si="173"/>
        <v>389</v>
      </c>
      <c r="U391">
        <f t="shared" si="158"/>
        <v>3</v>
      </c>
      <c r="V391" s="2">
        <f t="shared" si="159"/>
        <v>367</v>
      </c>
      <c r="W391" s="2">
        <f t="shared" si="160"/>
        <v>367</v>
      </c>
      <c r="X391" s="6" t="b">
        <f t="shared" si="161"/>
        <v>1</v>
      </c>
      <c r="Y391" s="6">
        <f>IF(OR(U391=6,U391=7),0,IF(NOT(X391),0,IF(T391&lt;=$T$1,HLOOKUP(U391,Ouderschapsverlof!$S$55:$W$57,3,FALSE),0)))</f>
        <v>0</v>
      </c>
      <c r="Z391" s="6">
        <f>IF(OR(U391=6,U391=7),0,IF(NOT(X391),IF(T391&lt;=$T$1,HLOOKUP(U391,Ouderschapsverlof!$S$55:$W$57,3,FALSE),0),0))</f>
        <v>0</v>
      </c>
      <c r="AB391" s="2">
        <f t="shared" si="174"/>
        <v>389</v>
      </c>
      <c r="AC391">
        <f t="shared" si="162"/>
        <v>3</v>
      </c>
      <c r="AD391" s="2">
        <f t="shared" si="163"/>
        <v>367</v>
      </c>
      <c r="AE391" s="2">
        <f t="shared" si="164"/>
        <v>367</v>
      </c>
      <c r="AF391" s="6" t="b">
        <f t="shared" si="165"/>
        <v>1</v>
      </c>
      <c r="AG391" s="6">
        <f>IF(OR(AC391=6,AC391=7),0,IF(NOT(AF391),0,IF(AB391&lt;=$AB$1,HLOOKUP(AC391,Ouderschapsverlof!$S$67:$W$69,3,FALSE),0)))</f>
        <v>0</v>
      </c>
      <c r="AH391" s="6">
        <f>IF(OR(AC391=6,AC391=7),0,IF(NOT(AF391),IF(AB391&lt;=$AB$1,HLOOKUP(AC391,Ouderschapsverlof!$S$67:$W$69,3,FALSE),0),0))</f>
        <v>0</v>
      </c>
      <c r="AK391" t="str">
        <f t="shared" si="166"/>
        <v>1901-1-0</v>
      </c>
      <c r="AL391" t="str">
        <f t="shared" si="167"/>
        <v>1901-1-0</v>
      </c>
      <c r="AM391" t="str">
        <f t="shared" si="168"/>
        <v>1901-1-0</v>
      </c>
      <c r="AN391" t="str">
        <f t="shared" si="169"/>
        <v>1901-1-0</v>
      </c>
    </row>
    <row r="392" spans="1:40" x14ac:dyDescent="0.3">
      <c r="A392" s="2">
        <f t="shared" si="170"/>
        <v>390</v>
      </c>
      <c r="B392">
        <f t="shared" si="171"/>
        <v>4</v>
      </c>
      <c r="C392" s="2">
        <f t="shared" si="150"/>
        <v>367</v>
      </c>
      <c r="D392" s="2">
        <f t="shared" si="151"/>
        <v>367</v>
      </c>
      <c r="E392" s="6" t="b">
        <f t="shared" si="152"/>
        <v>1</v>
      </c>
      <c r="F392" s="6">
        <f>IF(OR(B392=6,B392=7),0,IF(NOT(E392),0,IF(A392&lt;=$A$1,HLOOKUP(B392,Ouderschapsverlof!$S$28:$W$30,3,FALSE),0)))</f>
        <v>0</v>
      </c>
      <c r="G392" s="6">
        <f>IF(OR(B392=6,B392=7),0,IF(NOT(E392),IF(A392&lt;=$A$1,HLOOKUP(B392,Ouderschapsverlof!$S$28:$W$30,3,FALSE),0),0))</f>
        <v>0</v>
      </c>
      <c r="H392" s="7">
        <f t="shared" si="153"/>
        <v>0</v>
      </c>
      <c r="L392" s="2">
        <f t="shared" si="172"/>
        <v>390</v>
      </c>
      <c r="M392">
        <f t="shared" si="154"/>
        <v>4</v>
      </c>
      <c r="N392" s="2">
        <f t="shared" si="155"/>
        <v>367</v>
      </c>
      <c r="O392" s="2">
        <f t="shared" si="156"/>
        <v>367</v>
      </c>
      <c r="P392" s="6" t="b">
        <f t="shared" si="157"/>
        <v>1</v>
      </c>
      <c r="Q392" s="6">
        <f>IF(OR(M392=6,M392=7),0,IF(NOT(P392),0,IF(L392&lt;=$L$1,HLOOKUP(M392,Ouderschapsverlof!$S$40:$W$42,3,FALSE),0)))</f>
        <v>0</v>
      </c>
      <c r="R392" s="6">
        <f>IF(OR(M392=6,M392=7),0,IF(NOT(P392),IF(L392&lt;=$L$1,HLOOKUP(M392,Ouderschapsverlof!$S$40:$W$42,3,FALSE),0),0))</f>
        <v>0</v>
      </c>
      <c r="T392" s="2">
        <f t="shared" si="173"/>
        <v>390</v>
      </c>
      <c r="U392">
        <f t="shared" si="158"/>
        <v>4</v>
      </c>
      <c r="V392" s="2">
        <f t="shared" si="159"/>
        <v>367</v>
      </c>
      <c r="W392" s="2">
        <f t="shared" si="160"/>
        <v>367</v>
      </c>
      <c r="X392" s="6" t="b">
        <f t="shared" si="161"/>
        <v>1</v>
      </c>
      <c r="Y392" s="6">
        <f>IF(OR(U392=6,U392=7),0,IF(NOT(X392),0,IF(T392&lt;=$T$1,HLOOKUP(U392,Ouderschapsverlof!$S$55:$W$57,3,FALSE),0)))</f>
        <v>0</v>
      </c>
      <c r="Z392" s="6">
        <f>IF(OR(U392=6,U392=7),0,IF(NOT(X392),IF(T392&lt;=$T$1,HLOOKUP(U392,Ouderschapsverlof!$S$55:$W$57,3,FALSE),0),0))</f>
        <v>0</v>
      </c>
      <c r="AB392" s="2">
        <f t="shared" si="174"/>
        <v>390</v>
      </c>
      <c r="AC392">
        <f t="shared" si="162"/>
        <v>4</v>
      </c>
      <c r="AD392" s="2">
        <f t="shared" si="163"/>
        <v>367</v>
      </c>
      <c r="AE392" s="2">
        <f t="shared" si="164"/>
        <v>367</v>
      </c>
      <c r="AF392" s="6" t="b">
        <f t="shared" si="165"/>
        <v>1</v>
      </c>
      <c r="AG392" s="6">
        <f>IF(OR(AC392=6,AC392=7),0,IF(NOT(AF392),0,IF(AB392&lt;=$AB$1,HLOOKUP(AC392,Ouderschapsverlof!$S$67:$W$69,3,FALSE),0)))</f>
        <v>0</v>
      </c>
      <c r="AH392" s="6">
        <f>IF(OR(AC392=6,AC392=7),0,IF(NOT(AF392),IF(AB392&lt;=$AB$1,HLOOKUP(AC392,Ouderschapsverlof!$S$67:$W$69,3,FALSE),0),0))</f>
        <v>0</v>
      </c>
      <c r="AK392" t="str">
        <f t="shared" si="166"/>
        <v>1901-1-0</v>
      </c>
      <c r="AL392" t="str">
        <f t="shared" si="167"/>
        <v>1901-1-0</v>
      </c>
      <c r="AM392" t="str">
        <f t="shared" si="168"/>
        <v>1901-1-0</v>
      </c>
      <c r="AN392" t="str">
        <f t="shared" si="169"/>
        <v>1901-1-0</v>
      </c>
    </row>
    <row r="393" spans="1:40" x14ac:dyDescent="0.3">
      <c r="A393" s="2">
        <f t="shared" si="170"/>
        <v>391</v>
      </c>
      <c r="B393">
        <f t="shared" si="171"/>
        <v>5</v>
      </c>
      <c r="C393" s="2">
        <f t="shared" si="150"/>
        <v>367</v>
      </c>
      <c r="D393" s="2">
        <f t="shared" si="151"/>
        <v>367</v>
      </c>
      <c r="E393" s="6" t="b">
        <f t="shared" si="152"/>
        <v>1</v>
      </c>
      <c r="F393" s="6">
        <f>IF(OR(B393=6,B393=7),0,IF(NOT(E393),0,IF(A393&lt;=$A$1,HLOOKUP(B393,Ouderschapsverlof!$S$28:$W$30,3,FALSE),0)))</f>
        <v>0</v>
      </c>
      <c r="G393" s="6">
        <f>IF(OR(B393=6,B393=7),0,IF(NOT(E393),IF(A393&lt;=$A$1,HLOOKUP(B393,Ouderschapsverlof!$S$28:$W$30,3,FALSE),0),0))</f>
        <v>0</v>
      </c>
      <c r="H393" s="7">
        <f t="shared" si="153"/>
        <v>0</v>
      </c>
      <c r="L393" s="2">
        <f t="shared" si="172"/>
        <v>391</v>
      </c>
      <c r="M393">
        <f t="shared" si="154"/>
        <v>5</v>
      </c>
      <c r="N393" s="2">
        <f t="shared" si="155"/>
        <v>367</v>
      </c>
      <c r="O393" s="2">
        <f t="shared" si="156"/>
        <v>367</v>
      </c>
      <c r="P393" s="6" t="b">
        <f t="shared" si="157"/>
        <v>1</v>
      </c>
      <c r="Q393" s="6">
        <f>IF(OR(M393=6,M393=7),0,IF(NOT(P393),0,IF(L393&lt;=$L$1,HLOOKUP(M393,Ouderschapsverlof!$S$40:$W$42,3,FALSE),0)))</f>
        <v>0</v>
      </c>
      <c r="R393" s="6">
        <f>IF(OR(M393=6,M393=7),0,IF(NOT(P393),IF(L393&lt;=$L$1,HLOOKUP(M393,Ouderschapsverlof!$S$40:$W$42,3,FALSE),0),0))</f>
        <v>0</v>
      </c>
      <c r="T393" s="2">
        <f t="shared" si="173"/>
        <v>391</v>
      </c>
      <c r="U393">
        <f t="shared" si="158"/>
        <v>5</v>
      </c>
      <c r="V393" s="2">
        <f t="shared" si="159"/>
        <v>367</v>
      </c>
      <c r="W393" s="2">
        <f t="shared" si="160"/>
        <v>367</v>
      </c>
      <c r="X393" s="6" t="b">
        <f t="shared" si="161"/>
        <v>1</v>
      </c>
      <c r="Y393" s="6">
        <f>IF(OR(U393=6,U393=7),0,IF(NOT(X393),0,IF(T393&lt;=$T$1,HLOOKUP(U393,Ouderschapsverlof!$S$55:$W$57,3,FALSE),0)))</f>
        <v>0</v>
      </c>
      <c r="Z393" s="6">
        <f>IF(OR(U393=6,U393=7),0,IF(NOT(X393),IF(T393&lt;=$T$1,HLOOKUP(U393,Ouderschapsverlof!$S$55:$W$57,3,FALSE),0),0))</f>
        <v>0</v>
      </c>
      <c r="AB393" s="2">
        <f t="shared" si="174"/>
        <v>391</v>
      </c>
      <c r="AC393">
        <f t="shared" si="162"/>
        <v>5</v>
      </c>
      <c r="AD393" s="2">
        <f t="shared" si="163"/>
        <v>367</v>
      </c>
      <c r="AE393" s="2">
        <f t="shared" si="164"/>
        <v>367</v>
      </c>
      <c r="AF393" s="6" t="b">
        <f t="shared" si="165"/>
        <v>1</v>
      </c>
      <c r="AG393" s="6">
        <f>IF(OR(AC393=6,AC393=7),0,IF(NOT(AF393),0,IF(AB393&lt;=$AB$1,HLOOKUP(AC393,Ouderschapsverlof!$S$67:$W$69,3,FALSE),0)))</f>
        <v>0</v>
      </c>
      <c r="AH393" s="6">
        <f>IF(OR(AC393=6,AC393=7),0,IF(NOT(AF393),IF(AB393&lt;=$AB$1,HLOOKUP(AC393,Ouderschapsverlof!$S$67:$W$69,3,FALSE),0),0))</f>
        <v>0</v>
      </c>
      <c r="AK393" t="str">
        <f t="shared" si="166"/>
        <v>1901-1-0</v>
      </c>
      <c r="AL393" t="str">
        <f t="shared" si="167"/>
        <v>1901-1-0</v>
      </c>
      <c r="AM393" t="str">
        <f t="shared" si="168"/>
        <v>1901-1-0</v>
      </c>
      <c r="AN393" t="str">
        <f t="shared" si="169"/>
        <v>1901-1-0</v>
      </c>
    </row>
    <row r="394" spans="1:40" x14ac:dyDescent="0.3">
      <c r="A394" s="2">
        <f t="shared" si="170"/>
        <v>392</v>
      </c>
      <c r="B394">
        <f t="shared" si="171"/>
        <v>6</v>
      </c>
      <c r="C394" s="2">
        <f t="shared" si="150"/>
        <v>367</v>
      </c>
      <c r="D394" s="2">
        <f t="shared" si="151"/>
        <v>367</v>
      </c>
      <c r="E394" s="6" t="b">
        <f t="shared" si="152"/>
        <v>1</v>
      </c>
      <c r="F394" s="6">
        <f>IF(OR(B394=6,B394=7),0,IF(NOT(E394),0,IF(A394&lt;=$A$1,HLOOKUP(B394,Ouderschapsverlof!$S$28:$W$30,3,FALSE),0)))</f>
        <v>0</v>
      </c>
      <c r="G394" s="6">
        <f>IF(OR(B394=6,B394=7),0,IF(NOT(E394),IF(A394&lt;=$A$1,HLOOKUP(B394,Ouderschapsverlof!$S$28:$W$30,3,FALSE),0),0))</f>
        <v>0</v>
      </c>
      <c r="H394" s="7">
        <f t="shared" si="153"/>
        <v>0</v>
      </c>
      <c r="L394" s="2">
        <f t="shared" si="172"/>
        <v>392</v>
      </c>
      <c r="M394">
        <f t="shared" si="154"/>
        <v>6</v>
      </c>
      <c r="N394" s="2">
        <f t="shared" si="155"/>
        <v>367</v>
      </c>
      <c r="O394" s="2">
        <f t="shared" si="156"/>
        <v>367</v>
      </c>
      <c r="P394" s="6" t="b">
        <f t="shared" si="157"/>
        <v>1</v>
      </c>
      <c r="Q394" s="6">
        <f>IF(OR(M394=6,M394=7),0,IF(NOT(P394),0,IF(L394&lt;=$L$1,HLOOKUP(M394,Ouderschapsverlof!$S$40:$W$42,3,FALSE),0)))</f>
        <v>0</v>
      </c>
      <c r="R394" s="6">
        <f>IF(OR(M394=6,M394=7),0,IF(NOT(P394),IF(L394&lt;=$L$1,HLOOKUP(M394,Ouderschapsverlof!$S$40:$W$42,3,FALSE),0),0))</f>
        <v>0</v>
      </c>
      <c r="T394" s="2">
        <f t="shared" si="173"/>
        <v>392</v>
      </c>
      <c r="U394">
        <f t="shared" si="158"/>
        <v>6</v>
      </c>
      <c r="V394" s="2">
        <f t="shared" si="159"/>
        <v>367</v>
      </c>
      <c r="W394" s="2">
        <f t="shared" si="160"/>
        <v>367</v>
      </c>
      <c r="X394" s="6" t="b">
        <f t="shared" si="161"/>
        <v>1</v>
      </c>
      <c r="Y394" s="6">
        <f>IF(OR(U394=6,U394=7),0,IF(NOT(X394),0,IF(T394&lt;=$T$1,HLOOKUP(U394,Ouderschapsverlof!$S$55:$W$57,3,FALSE),0)))</f>
        <v>0</v>
      </c>
      <c r="Z394" s="6">
        <f>IF(OR(U394=6,U394=7),0,IF(NOT(X394),IF(T394&lt;=$T$1,HLOOKUP(U394,Ouderschapsverlof!$S$55:$W$57,3,FALSE),0),0))</f>
        <v>0</v>
      </c>
      <c r="AB394" s="2">
        <f t="shared" si="174"/>
        <v>392</v>
      </c>
      <c r="AC394">
        <f t="shared" si="162"/>
        <v>6</v>
      </c>
      <c r="AD394" s="2">
        <f t="shared" si="163"/>
        <v>367</v>
      </c>
      <c r="AE394" s="2">
        <f t="shared" si="164"/>
        <v>367</v>
      </c>
      <c r="AF394" s="6" t="b">
        <f t="shared" si="165"/>
        <v>1</v>
      </c>
      <c r="AG394" s="6">
        <f>IF(OR(AC394=6,AC394=7),0,IF(NOT(AF394),0,IF(AB394&lt;=$AB$1,HLOOKUP(AC394,Ouderschapsverlof!$S$67:$W$69,3,FALSE),0)))</f>
        <v>0</v>
      </c>
      <c r="AH394" s="6">
        <f>IF(OR(AC394=6,AC394=7),0,IF(NOT(AF394),IF(AB394&lt;=$AB$1,HLOOKUP(AC394,Ouderschapsverlof!$S$67:$W$69,3,FALSE),0),0))</f>
        <v>0</v>
      </c>
      <c r="AK394" t="str">
        <f t="shared" si="166"/>
        <v>1901-1-0</v>
      </c>
      <c r="AL394" t="str">
        <f t="shared" si="167"/>
        <v>1901-1-0</v>
      </c>
      <c r="AM394" t="str">
        <f t="shared" si="168"/>
        <v>1901-1-0</v>
      </c>
      <c r="AN394" t="str">
        <f t="shared" si="169"/>
        <v>1901-1-0</v>
      </c>
    </row>
    <row r="395" spans="1:40" x14ac:dyDescent="0.3">
      <c r="A395" s="2">
        <f t="shared" si="170"/>
        <v>393</v>
      </c>
      <c r="B395">
        <f t="shared" si="171"/>
        <v>7</v>
      </c>
      <c r="C395" s="2">
        <f t="shared" si="150"/>
        <v>367</v>
      </c>
      <c r="D395" s="2">
        <f t="shared" si="151"/>
        <v>367</v>
      </c>
      <c r="E395" s="6" t="b">
        <f t="shared" si="152"/>
        <v>1</v>
      </c>
      <c r="F395" s="6">
        <f>IF(OR(B395=6,B395=7),0,IF(NOT(E395),0,IF(A395&lt;=$A$1,HLOOKUP(B395,Ouderschapsverlof!$S$28:$W$30,3,FALSE),0)))</f>
        <v>0</v>
      </c>
      <c r="G395" s="6">
        <f>IF(OR(B395=6,B395=7),0,IF(NOT(E395),IF(A395&lt;=$A$1,HLOOKUP(B395,Ouderschapsverlof!$S$28:$W$30,3,FALSE),0),0))</f>
        <v>0</v>
      </c>
      <c r="H395" s="7">
        <f t="shared" si="153"/>
        <v>0</v>
      </c>
      <c r="L395" s="2">
        <f t="shared" si="172"/>
        <v>393</v>
      </c>
      <c r="M395">
        <f t="shared" si="154"/>
        <v>7</v>
      </c>
      <c r="N395" s="2">
        <f t="shared" si="155"/>
        <v>367</v>
      </c>
      <c r="O395" s="2">
        <f t="shared" si="156"/>
        <v>367</v>
      </c>
      <c r="P395" s="6" t="b">
        <f t="shared" si="157"/>
        <v>1</v>
      </c>
      <c r="Q395" s="6">
        <f>IF(OR(M395=6,M395=7),0,IF(NOT(P395),0,IF(L395&lt;=$L$1,HLOOKUP(M395,Ouderschapsverlof!$S$40:$W$42,3,FALSE),0)))</f>
        <v>0</v>
      </c>
      <c r="R395" s="6">
        <f>IF(OR(M395=6,M395=7),0,IF(NOT(P395),IF(L395&lt;=$L$1,HLOOKUP(M395,Ouderschapsverlof!$S$40:$W$42,3,FALSE),0),0))</f>
        <v>0</v>
      </c>
      <c r="T395" s="2">
        <f t="shared" si="173"/>
        <v>393</v>
      </c>
      <c r="U395">
        <f t="shared" si="158"/>
        <v>7</v>
      </c>
      <c r="V395" s="2">
        <f t="shared" si="159"/>
        <v>367</v>
      </c>
      <c r="W395" s="2">
        <f t="shared" si="160"/>
        <v>367</v>
      </c>
      <c r="X395" s="6" t="b">
        <f t="shared" si="161"/>
        <v>1</v>
      </c>
      <c r="Y395" s="6">
        <f>IF(OR(U395=6,U395=7),0,IF(NOT(X395),0,IF(T395&lt;=$T$1,HLOOKUP(U395,Ouderschapsverlof!$S$55:$W$57,3,FALSE),0)))</f>
        <v>0</v>
      </c>
      <c r="Z395" s="6">
        <f>IF(OR(U395=6,U395=7),0,IF(NOT(X395),IF(T395&lt;=$T$1,HLOOKUP(U395,Ouderschapsverlof!$S$55:$W$57,3,FALSE),0),0))</f>
        <v>0</v>
      </c>
      <c r="AB395" s="2">
        <f t="shared" si="174"/>
        <v>393</v>
      </c>
      <c r="AC395">
        <f t="shared" si="162"/>
        <v>7</v>
      </c>
      <c r="AD395" s="2">
        <f t="shared" si="163"/>
        <v>367</v>
      </c>
      <c r="AE395" s="2">
        <f t="shared" si="164"/>
        <v>367</v>
      </c>
      <c r="AF395" s="6" t="b">
        <f t="shared" si="165"/>
        <v>1</v>
      </c>
      <c r="AG395" s="6">
        <f>IF(OR(AC395=6,AC395=7),0,IF(NOT(AF395),0,IF(AB395&lt;=$AB$1,HLOOKUP(AC395,Ouderschapsverlof!$S$67:$W$69,3,FALSE),0)))</f>
        <v>0</v>
      </c>
      <c r="AH395" s="6">
        <f>IF(OR(AC395=6,AC395=7),0,IF(NOT(AF395),IF(AB395&lt;=$AB$1,HLOOKUP(AC395,Ouderschapsverlof!$S$67:$W$69,3,FALSE),0),0))</f>
        <v>0</v>
      </c>
      <c r="AK395" t="str">
        <f t="shared" si="166"/>
        <v>1901-1-0</v>
      </c>
      <c r="AL395" t="str">
        <f t="shared" si="167"/>
        <v>1901-1-0</v>
      </c>
      <c r="AM395" t="str">
        <f t="shared" si="168"/>
        <v>1901-1-0</v>
      </c>
      <c r="AN395" t="str">
        <f t="shared" si="169"/>
        <v>1901-1-0</v>
      </c>
    </row>
    <row r="396" spans="1:40" x14ac:dyDescent="0.3">
      <c r="A396" s="2">
        <f t="shared" si="170"/>
        <v>394</v>
      </c>
      <c r="B396">
        <f t="shared" si="171"/>
        <v>1</v>
      </c>
      <c r="C396" s="2">
        <f t="shared" si="150"/>
        <v>367</v>
      </c>
      <c r="D396" s="2">
        <f t="shared" si="151"/>
        <v>367</v>
      </c>
      <c r="E396" s="6" t="b">
        <f t="shared" si="152"/>
        <v>1</v>
      </c>
      <c r="F396" s="6">
        <f>IF(OR(B396=6,B396=7),0,IF(NOT(E396),0,IF(A396&lt;=$A$1,HLOOKUP(B396,Ouderschapsverlof!$S$28:$W$30,3,FALSE),0)))</f>
        <v>0</v>
      </c>
      <c r="G396" s="6">
        <f>IF(OR(B396=6,B396=7),0,IF(NOT(E396),IF(A396&lt;=$A$1,HLOOKUP(B396,Ouderschapsverlof!$S$28:$W$30,3,FALSE),0),0))</f>
        <v>0</v>
      </c>
      <c r="H396" s="7">
        <f t="shared" si="153"/>
        <v>0</v>
      </c>
      <c r="L396" s="2">
        <f t="shared" si="172"/>
        <v>394</v>
      </c>
      <c r="M396">
        <f t="shared" si="154"/>
        <v>1</v>
      </c>
      <c r="N396" s="2">
        <f t="shared" si="155"/>
        <v>367</v>
      </c>
      <c r="O396" s="2">
        <f t="shared" si="156"/>
        <v>367</v>
      </c>
      <c r="P396" s="6" t="b">
        <f t="shared" si="157"/>
        <v>1</v>
      </c>
      <c r="Q396" s="6">
        <f>IF(OR(M396=6,M396=7),0,IF(NOT(P396),0,IF(L396&lt;=$L$1,HLOOKUP(M396,Ouderschapsverlof!$S$40:$W$42,3,FALSE),0)))</f>
        <v>0</v>
      </c>
      <c r="R396" s="6">
        <f>IF(OR(M396=6,M396=7),0,IF(NOT(P396),IF(L396&lt;=$L$1,HLOOKUP(M396,Ouderschapsverlof!$S$40:$W$42,3,FALSE),0),0))</f>
        <v>0</v>
      </c>
      <c r="T396" s="2">
        <f t="shared" si="173"/>
        <v>394</v>
      </c>
      <c r="U396">
        <f t="shared" si="158"/>
        <v>1</v>
      </c>
      <c r="V396" s="2">
        <f t="shared" si="159"/>
        <v>367</v>
      </c>
      <c r="W396" s="2">
        <f t="shared" si="160"/>
        <v>367</v>
      </c>
      <c r="X396" s="6" t="b">
        <f t="shared" si="161"/>
        <v>1</v>
      </c>
      <c r="Y396" s="6">
        <f>IF(OR(U396=6,U396=7),0,IF(NOT(X396),0,IF(T396&lt;=$T$1,HLOOKUP(U396,Ouderschapsverlof!$S$55:$W$57,3,FALSE),0)))</f>
        <v>0</v>
      </c>
      <c r="Z396" s="6">
        <f>IF(OR(U396=6,U396=7),0,IF(NOT(X396),IF(T396&lt;=$T$1,HLOOKUP(U396,Ouderschapsverlof!$S$55:$W$57,3,FALSE),0),0))</f>
        <v>0</v>
      </c>
      <c r="AB396" s="2">
        <f t="shared" si="174"/>
        <v>394</v>
      </c>
      <c r="AC396">
        <f t="shared" si="162"/>
        <v>1</v>
      </c>
      <c r="AD396" s="2">
        <f t="shared" si="163"/>
        <v>367</v>
      </c>
      <c r="AE396" s="2">
        <f t="shared" si="164"/>
        <v>367</v>
      </c>
      <c r="AF396" s="6" t="b">
        <f t="shared" si="165"/>
        <v>1</v>
      </c>
      <c r="AG396" s="6">
        <f>IF(OR(AC396=6,AC396=7),0,IF(NOT(AF396),0,IF(AB396&lt;=$AB$1,HLOOKUP(AC396,Ouderschapsverlof!$S$67:$W$69,3,FALSE),0)))</f>
        <v>0</v>
      </c>
      <c r="AH396" s="6">
        <f>IF(OR(AC396=6,AC396=7),0,IF(NOT(AF396),IF(AB396&lt;=$AB$1,HLOOKUP(AC396,Ouderschapsverlof!$S$67:$W$69,3,FALSE),0),0))</f>
        <v>0</v>
      </c>
      <c r="AK396" t="str">
        <f t="shared" si="166"/>
        <v>1901-1-0</v>
      </c>
      <c r="AL396" t="str">
        <f t="shared" si="167"/>
        <v>1901-1-0</v>
      </c>
      <c r="AM396" t="str">
        <f t="shared" si="168"/>
        <v>1901-1-0</v>
      </c>
      <c r="AN396" t="str">
        <f t="shared" si="169"/>
        <v>1901-1-0</v>
      </c>
    </row>
    <row r="397" spans="1:40" x14ac:dyDescent="0.3">
      <c r="A397" s="2">
        <f t="shared" si="170"/>
        <v>395</v>
      </c>
      <c r="B397">
        <f t="shared" si="171"/>
        <v>2</v>
      </c>
      <c r="C397" s="2">
        <f t="shared" si="150"/>
        <v>367</v>
      </c>
      <c r="D397" s="2">
        <f t="shared" si="151"/>
        <v>367</v>
      </c>
      <c r="E397" s="6" t="b">
        <f t="shared" si="152"/>
        <v>1</v>
      </c>
      <c r="F397" s="6">
        <f>IF(OR(B397=6,B397=7),0,IF(NOT(E397),0,IF(A397&lt;=$A$1,HLOOKUP(B397,Ouderschapsverlof!$S$28:$W$30,3,FALSE),0)))</f>
        <v>0</v>
      </c>
      <c r="G397" s="6">
        <f>IF(OR(B397=6,B397=7),0,IF(NOT(E397),IF(A397&lt;=$A$1,HLOOKUP(B397,Ouderschapsverlof!$S$28:$W$30,3,FALSE),0),0))</f>
        <v>0</v>
      </c>
      <c r="H397" s="7">
        <f t="shared" si="153"/>
        <v>0</v>
      </c>
      <c r="L397" s="2">
        <f t="shared" si="172"/>
        <v>395</v>
      </c>
      <c r="M397">
        <f t="shared" si="154"/>
        <v>2</v>
      </c>
      <c r="N397" s="2">
        <f t="shared" si="155"/>
        <v>367</v>
      </c>
      <c r="O397" s="2">
        <f t="shared" si="156"/>
        <v>367</v>
      </c>
      <c r="P397" s="6" t="b">
        <f t="shared" si="157"/>
        <v>1</v>
      </c>
      <c r="Q397" s="6">
        <f>IF(OR(M397=6,M397=7),0,IF(NOT(P397),0,IF(L397&lt;=$L$1,HLOOKUP(M397,Ouderschapsverlof!$S$40:$W$42,3,FALSE),0)))</f>
        <v>0</v>
      </c>
      <c r="R397" s="6">
        <f>IF(OR(M397=6,M397=7),0,IF(NOT(P397),IF(L397&lt;=$L$1,HLOOKUP(M397,Ouderschapsverlof!$S$40:$W$42,3,FALSE),0),0))</f>
        <v>0</v>
      </c>
      <c r="T397" s="2">
        <f t="shared" si="173"/>
        <v>395</v>
      </c>
      <c r="U397">
        <f t="shared" si="158"/>
        <v>2</v>
      </c>
      <c r="V397" s="2">
        <f t="shared" si="159"/>
        <v>367</v>
      </c>
      <c r="W397" s="2">
        <f t="shared" si="160"/>
        <v>367</v>
      </c>
      <c r="X397" s="6" t="b">
        <f t="shared" si="161"/>
        <v>1</v>
      </c>
      <c r="Y397" s="6">
        <f>IF(OR(U397=6,U397=7),0,IF(NOT(X397),0,IF(T397&lt;=$T$1,HLOOKUP(U397,Ouderschapsverlof!$S$55:$W$57,3,FALSE),0)))</f>
        <v>0</v>
      </c>
      <c r="Z397" s="6">
        <f>IF(OR(U397=6,U397=7),0,IF(NOT(X397),IF(T397&lt;=$T$1,HLOOKUP(U397,Ouderschapsverlof!$S$55:$W$57,3,FALSE),0),0))</f>
        <v>0</v>
      </c>
      <c r="AB397" s="2">
        <f t="shared" si="174"/>
        <v>395</v>
      </c>
      <c r="AC397">
        <f t="shared" si="162"/>
        <v>2</v>
      </c>
      <c r="AD397" s="2">
        <f t="shared" si="163"/>
        <v>367</v>
      </c>
      <c r="AE397" s="2">
        <f t="shared" si="164"/>
        <v>367</v>
      </c>
      <c r="AF397" s="6" t="b">
        <f t="shared" si="165"/>
        <v>1</v>
      </c>
      <c r="AG397" s="6">
        <f>IF(OR(AC397=6,AC397=7),0,IF(NOT(AF397),0,IF(AB397&lt;=$AB$1,HLOOKUP(AC397,Ouderschapsverlof!$S$67:$W$69,3,FALSE),0)))</f>
        <v>0</v>
      </c>
      <c r="AH397" s="6">
        <f>IF(OR(AC397=6,AC397=7),0,IF(NOT(AF397),IF(AB397&lt;=$AB$1,HLOOKUP(AC397,Ouderschapsverlof!$S$67:$W$69,3,FALSE),0),0))</f>
        <v>0</v>
      </c>
      <c r="AK397" t="str">
        <f t="shared" si="166"/>
        <v>1901-1-0</v>
      </c>
      <c r="AL397" t="str">
        <f t="shared" si="167"/>
        <v>1901-1-0</v>
      </c>
      <c r="AM397" t="str">
        <f t="shared" si="168"/>
        <v>1901-1-0</v>
      </c>
      <c r="AN397" t="str">
        <f t="shared" si="169"/>
        <v>1901-1-0</v>
      </c>
    </row>
    <row r="398" spans="1:40" x14ac:dyDescent="0.3">
      <c r="A398" s="2">
        <f t="shared" si="170"/>
        <v>396</v>
      </c>
      <c r="B398">
        <f t="shared" si="171"/>
        <v>3</v>
      </c>
      <c r="C398" s="2">
        <f t="shared" si="150"/>
        <v>367</v>
      </c>
      <c r="D398" s="2">
        <f t="shared" si="151"/>
        <v>367</v>
      </c>
      <c r="E398" s="6" t="b">
        <f t="shared" si="152"/>
        <v>1</v>
      </c>
      <c r="F398" s="6">
        <f>IF(OR(B398=6,B398=7),0,IF(NOT(E398),0,IF(A398&lt;=$A$1,HLOOKUP(B398,Ouderschapsverlof!$S$28:$W$30,3,FALSE),0)))</f>
        <v>0</v>
      </c>
      <c r="G398" s="6">
        <f>IF(OR(B398=6,B398=7),0,IF(NOT(E398),IF(A398&lt;=$A$1,HLOOKUP(B398,Ouderschapsverlof!$S$28:$W$30,3,FALSE),0),0))</f>
        <v>0</v>
      </c>
      <c r="H398" s="7">
        <f t="shared" si="153"/>
        <v>0</v>
      </c>
      <c r="L398" s="2">
        <f t="shared" si="172"/>
        <v>396</v>
      </c>
      <c r="M398">
        <f t="shared" si="154"/>
        <v>3</v>
      </c>
      <c r="N398" s="2">
        <f t="shared" si="155"/>
        <v>367</v>
      </c>
      <c r="O398" s="2">
        <f t="shared" si="156"/>
        <v>367</v>
      </c>
      <c r="P398" s="6" t="b">
        <f t="shared" si="157"/>
        <v>1</v>
      </c>
      <c r="Q398" s="6">
        <f>IF(OR(M398=6,M398=7),0,IF(NOT(P398),0,IF(L398&lt;=$L$1,HLOOKUP(M398,Ouderschapsverlof!$S$40:$W$42,3,FALSE),0)))</f>
        <v>0</v>
      </c>
      <c r="R398" s="6">
        <f>IF(OR(M398=6,M398=7),0,IF(NOT(P398),IF(L398&lt;=$L$1,HLOOKUP(M398,Ouderschapsverlof!$S$40:$W$42,3,FALSE),0),0))</f>
        <v>0</v>
      </c>
      <c r="T398" s="2">
        <f t="shared" si="173"/>
        <v>396</v>
      </c>
      <c r="U398">
        <f t="shared" si="158"/>
        <v>3</v>
      </c>
      <c r="V398" s="2">
        <f t="shared" si="159"/>
        <v>367</v>
      </c>
      <c r="W398" s="2">
        <f t="shared" si="160"/>
        <v>367</v>
      </c>
      <c r="X398" s="6" t="b">
        <f t="shared" si="161"/>
        <v>1</v>
      </c>
      <c r="Y398" s="6">
        <f>IF(OR(U398=6,U398=7),0,IF(NOT(X398),0,IF(T398&lt;=$T$1,HLOOKUP(U398,Ouderschapsverlof!$S$55:$W$57,3,FALSE),0)))</f>
        <v>0</v>
      </c>
      <c r="Z398" s="6">
        <f>IF(OR(U398=6,U398=7),0,IF(NOT(X398),IF(T398&lt;=$T$1,HLOOKUP(U398,Ouderschapsverlof!$S$55:$W$57,3,FALSE),0),0))</f>
        <v>0</v>
      </c>
      <c r="AB398" s="2">
        <f t="shared" si="174"/>
        <v>396</v>
      </c>
      <c r="AC398">
        <f t="shared" si="162"/>
        <v>3</v>
      </c>
      <c r="AD398" s="2">
        <f t="shared" si="163"/>
        <v>367</v>
      </c>
      <c r="AE398" s="2">
        <f t="shared" si="164"/>
        <v>367</v>
      </c>
      <c r="AF398" s="6" t="b">
        <f t="shared" si="165"/>
        <v>1</v>
      </c>
      <c r="AG398" s="6">
        <f>IF(OR(AC398=6,AC398=7),0,IF(NOT(AF398),0,IF(AB398&lt;=$AB$1,HLOOKUP(AC398,Ouderschapsverlof!$S$67:$W$69,3,FALSE),0)))</f>
        <v>0</v>
      </c>
      <c r="AH398" s="6">
        <f>IF(OR(AC398=6,AC398=7),0,IF(NOT(AF398),IF(AB398&lt;=$AB$1,HLOOKUP(AC398,Ouderschapsverlof!$S$67:$W$69,3,FALSE),0),0))</f>
        <v>0</v>
      </c>
      <c r="AK398" t="str">
        <f t="shared" si="166"/>
        <v>1901-1-0</v>
      </c>
      <c r="AL398" t="str">
        <f t="shared" si="167"/>
        <v>1901-1-0</v>
      </c>
      <c r="AM398" t="str">
        <f t="shared" si="168"/>
        <v>1901-1-0</v>
      </c>
      <c r="AN398" t="str">
        <f t="shared" si="169"/>
        <v>1901-1-0</v>
      </c>
    </row>
    <row r="399" spans="1:40" x14ac:dyDescent="0.3">
      <c r="A399" s="2">
        <f t="shared" si="170"/>
        <v>397</v>
      </c>
      <c r="B399">
        <f t="shared" si="171"/>
        <v>4</v>
      </c>
      <c r="C399" s="2">
        <f t="shared" si="150"/>
        <v>367</v>
      </c>
      <c r="D399" s="2">
        <f t="shared" si="151"/>
        <v>367</v>
      </c>
      <c r="E399" s="6" t="b">
        <f t="shared" si="152"/>
        <v>1</v>
      </c>
      <c r="F399" s="6">
        <f>IF(OR(B399=6,B399=7),0,IF(NOT(E399),0,IF(A399&lt;=$A$1,HLOOKUP(B399,Ouderschapsverlof!$S$28:$W$30,3,FALSE),0)))</f>
        <v>0</v>
      </c>
      <c r="G399" s="6">
        <f>IF(OR(B399=6,B399=7),0,IF(NOT(E399),IF(A399&lt;=$A$1,HLOOKUP(B399,Ouderschapsverlof!$S$28:$W$30,3,FALSE),0),0))</f>
        <v>0</v>
      </c>
      <c r="H399" s="7">
        <f t="shared" si="153"/>
        <v>0</v>
      </c>
      <c r="L399" s="2">
        <f t="shared" si="172"/>
        <v>397</v>
      </c>
      <c r="M399">
        <f t="shared" si="154"/>
        <v>4</v>
      </c>
      <c r="N399" s="2">
        <f t="shared" si="155"/>
        <v>367</v>
      </c>
      <c r="O399" s="2">
        <f t="shared" si="156"/>
        <v>367</v>
      </c>
      <c r="P399" s="6" t="b">
        <f t="shared" si="157"/>
        <v>1</v>
      </c>
      <c r="Q399" s="6">
        <f>IF(OR(M399=6,M399=7),0,IF(NOT(P399),0,IF(L399&lt;=$L$1,HLOOKUP(M399,Ouderschapsverlof!$S$40:$W$42,3,FALSE),0)))</f>
        <v>0</v>
      </c>
      <c r="R399" s="6">
        <f>IF(OR(M399=6,M399=7),0,IF(NOT(P399),IF(L399&lt;=$L$1,HLOOKUP(M399,Ouderschapsverlof!$S$40:$W$42,3,FALSE),0),0))</f>
        <v>0</v>
      </c>
      <c r="T399" s="2">
        <f t="shared" si="173"/>
        <v>397</v>
      </c>
      <c r="U399">
        <f t="shared" si="158"/>
        <v>4</v>
      </c>
      <c r="V399" s="2">
        <f t="shared" si="159"/>
        <v>367</v>
      </c>
      <c r="W399" s="2">
        <f t="shared" si="160"/>
        <v>367</v>
      </c>
      <c r="X399" s="6" t="b">
        <f t="shared" si="161"/>
        <v>1</v>
      </c>
      <c r="Y399" s="6">
        <f>IF(OR(U399=6,U399=7),0,IF(NOT(X399),0,IF(T399&lt;=$T$1,HLOOKUP(U399,Ouderschapsverlof!$S$55:$W$57,3,FALSE),0)))</f>
        <v>0</v>
      </c>
      <c r="Z399" s="6">
        <f>IF(OR(U399=6,U399=7),0,IF(NOT(X399),IF(T399&lt;=$T$1,HLOOKUP(U399,Ouderschapsverlof!$S$55:$W$57,3,FALSE),0),0))</f>
        <v>0</v>
      </c>
      <c r="AB399" s="2">
        <f t="shared" si="174"/>
        <v>397</v>
      </c>
      <c r="AC399">
        <f t="shared" si="162"/>
        <v>4</v>
      </c>
      <c r="AD399" s="2">
        <f t="shared" si="163"/>
        <v>367</v>
      </c>
      <c r="AE399" s="2">
        <f t="shared" si="164"/>
        <v>367</v>
      </c>
      <c r="AF399" s="6" t="b">
        <f t="shared" si="165"/>
        <v>1</v>
      </c>
      <c r="AG399" s="6">
        <f>IF(OR(AC399=6,AC399=7),0,IF(NOT(AF399),0,IF(AB399&lt;=$AB$1,HLOOKUP(AC399,Ouderschapsverlof!$S$67:$W$69,3,FALSE),0)))</f>
        <v>0</v>
      </c>
      <c r="AH399" s="6">
        <f>IF(OR(AC399=6,AC399=7),0,IF(NOT(AF399),IF(AB399&lt;=$AB$1,HLOOKUP(AC399,Ouderschapsverlof!$S$67:$W$69,3,FALSE),0),0))</f>
        <v>0</v>
      </c>
      <c r="AK399" t="str">
        <f t="shared" si="166"/>
        <v>1901-1-0</v>
      </c>
      <c r="AL399" t="str">
        <f t="shared" si="167"/>
        <v>1901-1-0</v>
      </c>
      <c r="AM399" t="str">
        <f t="shared" si="168"/>
        <v>1901-1-0</v>
      </c>
      <c r="AN399" t="str">
        <f t="shared" si="169"/>
        <v>1901-1-0</v>
      </c>
    </row>
    <row r="400" spans="1:40" x14ac:dyDescent="0.3">
      <c r="A400" s="2">
        <f t="shared" si="170"/>
        <v>398</v>
      </c>
      <c r="B400">
        <f t="shared" si="171"/>
        <v>5</v>
      </c>
      <c r="C400" s="2">
        <f t="shared" si="150"/>
        <v>367</v>
      </c>
      <c r="D400" s="2">
        <f t="shared" si="151"/>
        <v>367</v>
      </c>
      <c r="E400" s="6" t="b">
        <f t="shared" si="152"/>
        <v>1</v>
      </c>
      <c r="F400" s="6">
        <f>IF(OR(B400=6,B400=7),0,IF(NOT(E400),0,IF(A400&lt;=$A$1,HLOOKUP(B400,Ouderschapsverlof!$S$28:$W$30,3,FALSE),0)))</f>
        <v>0</v>
      </c>
      <c r="G400" s="6">
        <f>IF(OR(B400=6,B400=7),0,IF(NOT(E400),IF(A400&lt;=$A$1,HLOOKUP(B400,Ouderschapsverlof!$S$28:$W$30,3,FALSE),0),0))</f>
        <v>0</v>
      </c>
      <c r="H400" s="7">
        <f t="shared" si="153"/>
        <v>0</v>
      </c>
      <c r="L400" s="2">
        <f t="shared" si="172"/>
        <v>398</v>
      </c>
      <c r="M400">
        <f t="shared" si="154"/>
        <v>5</v>
      </c>
      <c r="N400" s="2">
        <f t="shared" si="155"/>
        <v>367</v>
      </c>
      <c r="O400" s="2">
        <f t="shared" si="156"/>
        <v>367</v>
      </c>
      <c r="P400" s="6" t="b">
        <f t="shared" si="157"/>
        <v>1</v>
      </c>
      <c r="Q400" s="6">
        <f>IF(OR(M400=6,M400=7),0,IF(NOT(P400),0,IF(L400&lt;=$L$1,HLOOKUP(M400,Ouderschapsverlof!$S$40:$W$42,3,FALSE),0)))</f>
        <v>0</v>
      </c>
      <c r="R400" s="6">
        <f>IF(OR(M400=6,M400=7),0,IF(NOT(P400),IF(L400&lt;=$L$1,HLOOKUP(M400,Ouderschapsverlof!$S$40:$W$42,3,FALSE),0),0))</f>
        <v>0</v>
      </c>
      <c r="T400" s="2">
        <f t="shared" si="173"/>
        <v>398</v>
      </c>
      <c r="U400">
        <f t="shared" si="158"/>
        <v>5</v>
      </c>
      <c r="V400" s="2">
        <f t="shared" si="159"/>
        <v>367</v>
      </c>
      <c r="W400" s="2">
        <f t="shared" si="160"/>
        <v>367</v>
      </c>
      <c r="X400" s="6" t="b">
        <f t="shared" si="161"/>
        <v>1</v>
      </c>
      <c r="Y400" s="6">
        <f>IF(OR(U400=6,U400=7),0,IF(NOT(X400),0,IF(T400&lt;=$T$1,HLOOKUP(U400,Ouderschapsverlof!$S$55:$W$57,3,FALSE),0)))</f>
        <v>0</v>
      </c>
      <c r="Z400" s="6">
        <f>IF(OR(U400=6,U400=7),0,IF(NOT(X400),IF(T400&lt;=$T$1,HLOOKUP(U400,Ouderschapsverlof!$S$55:$W$57,3,FALSE),0),0))</f>
        <v>0</v>
      </c>
      <c r="AB400" s="2">
        <f t="shared" si="174"/>
        <v>398</v>
      </c>
      <c r="AC400">
        <f t="shared" si="162"/>
        <v>5</v>
      </c>
      <c r="AD400" s="2">
        <f t="shared" si="163"/>
        <v>367</v>
      </c>
      <c r="AE400" s="2">
        <f t="shared" si="164"/>
        <v>367</v>
      </c>
      <c r="AF400" s="6" t="b">
        <f t="shared" si="165"/>
        <v>1</v>
      </c>
      <c r="AG400" s="6">
        <f>IF(OR(AC400=6,AC400=7),0,IF(NOT(AF400),0,IF(AB400&lt;=$AB$1,HLOOKUP(AC400,Ouderschapsverlof!$S$67:$W$69,3,FALSE),0)))</f>
        <v>0</v>
      </c>
      <c r="AH400" s="6">
        <f>IF(OR(AC400=6,AC400=7),0,IF(NOT(AF400),IF(AB400&lt;=$AB$1,HLOOKUP(AC400,Ouderschapsverlof!$S$67:$W$69,3,FALSE),0),0))</f>
        <v>0</v>
      </c>
      <c r="AK400" t="str">
        <f t="shared" si="166"/>
        <v>1901-2-0</v>
      </c>
      <c r="AL400" t="str">
        <f t="shared" si="167"/>
        <v>1901-2-0</v>
      </c>
      <c r="AM400" t="str">
        <f t="shared" si="168"/>
        <v>1901-2-0</v>
      </c>
      <c r="AN400" t="str">
        <f t="shared" si="169"/>
        <v>1901-2-0</v>
      </c>
    </row>
    <row r="401" spans="1:40" x14ac:dyDescent="0.3">
      <c r="A401" s="2">
        <f t="shared" si="170"/>
        <v>399</v>
      </c>
      <c r="B401">
        <f t="shared" si="171"/>
        <v>6</v>
      </c>
      <c r="C401" s="2">
        <f t="shared" si="150"/>
        <v>367</v>
      </c>
      <c r="D401" s="2">
        <f t="shared" si="151"/>
        <v>367</v>
      </c>
      <c r="E401" s="6" t="b">
        <f t="shared" si="152"/>
        <v>1</v>
      </c>
      <c r="F401" s="6">
        <f>IF(OR(B401=6,B401=7),0,IF(NOT(E401),0,IF(A401&lt;=$A$1,HLOOKUP(B401,Ouderschapsverlof!$S$28:$W$30,3,FALSE),0)))</f>
        <v>0</v>
      </c>
      <c r="G401" s="6">
        <f>IF(OR(B401=6,B401=7),0,IF(NOT(E401),IF(A401&lt;=$A$1,HLOOKUP(B401,Ouderschapsverlof!$S$28:$W$30,3,FALSE),0),0))</f>
        <v>0</v>
      </c>
      <c r="H401" s="7">
        <f t="shared" si="153"/>
        <v>0</v>
      </c>
      <c r="L401" s="2">
        <f t="shared" si="172"/>
        <v>399</v>
      </c>
      <c r="M401">
        <f t="shared" si="154"/>
        <v>6</v>
      </c>
      <c r="N401" s="2">
        <f t="shared" si="155"/>
        <v>367</v>
      </c>
      <c r="O401" s="2">
        <f t="shared" si="156"/>
        <v>367</v>
      </c>
      <c r="P401" s="6" t="b">
        <f t="shared" si="157"/>
        <v>1</v>
      </c>
      <c r="Q401" s="6">
        <f>IF(OR(M401=6,M401=7),0,IF(NOT(P401),0,IF(L401&lt;=$L$1,HLOOKUP(M401,Ouderschapsverlof!$S$40:$W$42,3,FALSE),0)))</f>
        <v>0</v>
      </c>
      <c r="R401" s="6">
        <f>IF(OR(M401=6,M401=7),0,IF(NOT(P401),IF(L401&lt;=$L$1,HLOOKUP(M401,Ouderschapsverlof!$S$40:$W$42,3,FALSE),0),0))</f>
        <v>0</v>
      </c>
      <c r="T401" s="2">
        <f t="shared" si="173"/>
        <v>399</v>
      </c>
      <c r="U401">
        <f t="shared" si="158"/>
        <v>6</v>
      </c>
      <c r="V401" s="2">
        <f t="shared" si="159"/>
        <v>367</v>
      </c>
      <c r="W401" s="2">
        <f t="shared" si="160"/>
        <v>367</v>
      </c>
      <c r="X401" s="6" t="b">
        <f t="shared" si="161"/>
        <v>1</v>
      </c>
      <c r="Y401" s="6">
        <f>IF(OR(U401=6,U401=7),0,IF(NOT(X401),0,IF(T401&lt;=$T$1,HLOOKUP(U401,Ouderschapsverlof!$S$55:$W$57,3,FALSE),0)))</f>
        <v>0</v>
      </c>
      <c r="Z401" s="6">
        <f>IF(OR(U401=6,U401=7),0,IF(NOT(X401),IF(T401&lt;=$T$1,HLOOKUP(U401,Ouderschapsverlof!$S$55:$W$57,3,FALSE),0),0))</f>
        <v>0</v>
      </c>
      <c r="AB401" s="2">
        <f t="shared" si="174"/>
        <v>399</v>
      </c>
      <c r="AC401">
        <f t="shared" si="162"/>
        <v>6</v>
      </c>
      <c r="AD401" s="2">
        <f t="shared" si="163"/>
        <v>367</v>
      </c>
      <c r="AE401" s="2">
        <f t="shared" si="164"/>
        <v>367</v>
      </c>
      <c r="AF401" s="6" t="b">
        <f t="shared" si="165"/>
        <v>1</v>
      </c>
      <c r="AG401" s="6">
        <f>IF(OR(AC401=6,AC401=7),0,IF(NOT(AF401),0,IF(AB401&lt;=$AB$1,HLOOKUP(AC401,Ouderschapsverlof!$S$67:$W$69,3,FALSE),0)))</f>
        <v>0</v>
      </c>
      <c r="AH401" s="6">
        <f>IF(OR(AC401=6,AC401=7),0,IF(NOT(AF401),IF(AB401&lt;=$AB$1,HLOOKUP(AC401,Ouderschapsverlof!$S$67:$W$69,3,FALSE),0),0))</f>
        <v>0</v>
      </c>
      <c r="AK401" t="str">
        <f t="shared" si="166"/>
        <v>1901-2-0</v>
      </c>
      <c r="AL401" t="str">
        <f t="shared" si="167"/>
        <v>1901-2-0</v>
      </c>
      <c r="AM401" t="str">
        <f t="shared" si="168"/>
        <v>1901-2-0</v>
      </c>
      <c r="AN401" t="str">
        <f t="shared" si="169"/>
        <v>1901-2-0</v>
      </c>
    </row>
    <row r="402" spans="1:40" x14ac:dyDescent="0.3">
      <c r="A402" s="2">
        <f t="shared" si="170"/>
        <v>400</v>
      </c>
      <c r="B402">
        <f t="shared" si="171"/>
        <v>7</v>
      </c>
      <c r="C402" s="2">
        <f t="shared" si="150"/>
        <v>367</v>
      </c>
      <c r="D402" s="2">
        <f t="shared" si="151"/>
        <v>367</v>
      </c>
      <c r="E402" s="6" t="b">
        <f t="shared" si="152"/>
        <v>1</v>
      </c>
      <c r="F402" s="6">
        <f>IF(OR(B402=6,B402=7),0,IF(NOT(E402),0,IF(A402&lt;=$A$1,HLOOKUP(B402,Ouderschapsverlof!$S$28:$W$30,3,FALSE),0)))</f>
        <v>0</v>
      </c>
      <c r="G402" s="6">
        <f>IF(OR(B402=6,B402=7),0,IF(NOT(E402),IF(A402&lt;=$A$1,HLOOKUP(B402,Ouderschapsverlof!$S$28:$W$30,3,FALSE),0),0))</f>
        <v>0</v>
      </c>
      <c r="H402" s="7">
        <f t="shared" si="153"/>
        <v>0</v>
      </c>
      <c r="L402" s="2">
        <f t="shared" si="172"/>
        <v>400</v>
      </c>
      <c r="M402">
        <f t="shared" si="154"/>
        <v>7</v>
      </c>
      <c r="N402" s="2">
        <f t="shared" si="155"/>
        <v>367</v>
      </c>
      <c r="O402" s="2">
        <f t="shared" si="156"/>
        <v>367</v>
      </c>
      <c r="P402" s="6" t="b">
        <f t="shared" si="157"/>
        <v>1</v>
      </c>
      <c r="Q402" s="6">
        <f>IF(OR(M402=6,M402=7),0,IF(NOT(P402),0,IF(L402&lt;=$L$1,HLOOKUP(M402,Ouderschapsverlof!$S$40:$W$42,3,FALSE),0)))</f>
        <v>0</v>
      </c>
      <c r="R402" s="6">
        <f>IF(OR(M402=6,M402=7),0,IF(NOT(P402),IF(L402&lt;=$L$1,HLOOKUP(M402,Ouderschapsverlof!$S$40:$W$42,3,FALSE),0),0))</f>
        <v>0</v>
      </c>
      <c r="T402" s="2">
        <f t="shared" si="173"/>
        <v>400</v>
      </c>
      <c r="U402">
        <f t="shared" si="158"/>
        <v>7</v>
      </c>
      <c r="V402" s="2">
        <f t="shared" si="159"/>
        <v>367</v>
      </c>
      <c r="W402" s="2">
        <f t="shared" si="160"/>
        <v>367</v>
      </c>
      <c r="X402" s="6" t="b">
        <f t="shared" si="161"/>
        <v>1</v>
      </c>
      <c r="Y402" s="6">
        <f>IF(OR(U402=6,U402=7),0,IF(NOT(X402),0,IF(T402&lt;=$T$1,HLOOKUP(U402,Ouderschapsverlof!$S$55:$W$57,3,FALSE),0)))</f>
        <v>0</v>
      </c>
      <c r="Z402" s="6">
        <f>IF(OR(U402=6,U402=7),0,IF(NOT(X402),IF(T402&lt;=$T$1,HLOOKUP(U402,Ouderschapsverlof!$S$55:$W$57,3,FALSE),0),0))</f>
        <v>0</v>
      </c>
      <c r="AB402" s="2">
        <f t="shared" si="174"/>
        <v>400</v>
      </c>
      <c r="AC402">
        <f t="shared" si="162"/>
        <v>7</v>
      </c>
      <c r="AD402" s="2">
        <f t="shared" si="163"/>
        <v>367</v>
      </c>
      <c r="AE402" s="2">
        <f t="shared" si="164"/>
        <v>367</v>
      </c>
      <c r="AF402" s="6" t="b">
        <f t="shared" si="165"/>
        <v>1</v>
      </c>
      <c r="AG402" s="6">
        <f>IF(OR(AC402=6,AC402=7),0,IF(NOT(AF402),0,IF(AB402&lt;=$AB$1,HLOOKUP(AC402,Ouderschapsverlof!$S$67:$W$69,3,FALSE),0)))</f>
        <v>0</v>
      </c>
      <c r="AH402" s="6">
        <f>IF(OR(AC402=6,AC402=7),0,IF(NOT(AF402),IF(AB402&lt;=$AB$1,HLOOKUP(AC402,Ouderschapsverlof!$S$67:$W$69,3,FALSE),0),0))</f>
        <v>0</v>
      </c>
      <c r="AK402" t="str">
        <f t="shared" si="166"/>
        <v>1901-2-0</v>
      </c>
      <c r="AL402" t="str">
        <f t="shared" si="167"/>
        <v>1901-2-0</v>
      </c>
      <c r="AM402" t="str">
        <f t="shared" si="168"/>
        <v>1901-2-0</v>
      </c>
      <c r="AN402" t="str">
        <f t="shared" si="169"/>
        <v>1901-2-0</v>
      </c>
    </row>
    <row r="403" spans="1:40" x14ac:dyDescent="0.3">
      <c r="A403" s="2">
        <f t="shared" si="170"/>
        <v>401</v>
      </c>
      <c r="B403">
        <f t="shared" si="171"/>
        <v>1</v>
      </c>
      <c r="C403" s="2">
        <f t="shared" si="150"/>
        <v>367</v>
      </c>
      <c r="D403" s="2">
        <f t="shared" si="151"/>
        <v>367</v>
      </c>
      <c r="E403" s="6" t="b">
        <f t="shared" si="152"/>
        <v>1</v>
      </c>
      <c r="F403" s="6">
        <f>IF(OR(B403=6,B403=7),0,IF(NOT(E403),0,IF(A403&lt;=$A$1,HLOOKUP(B403,Ouderschapsverlof!$S$28:$W$30,3,FALSE),0)))</f>
        <v>0</v>
      </c>
      <c r="G403" s="6">
        <f>IF(OR(B403=6,B403=7),0,IF(NOT(E403),IF(A403&lt;=$A$1,HLOOKUP(B403,Ouderschapsverlof!$S$28:$W$30,3,FALSE),0),0))</f>
        <v>0</v>
      </c>
      <c r="H403" s="7">
        <f t="shared" si="153"/>
        <v>0</v>
      </c>
      <c r="L403" s="2">
        <f t="shared" si="172"/>
        <v>401</v>
      </c>
      <c r="M403">
        <f t="shared" si="154"/>
        <v>1</v>
      </c>
      <c r="N403" s="2">
        <f t="shared" si="155"/>
        <v>367</v>
      </c>
      <c r="O403" s="2">
        <f t="shared" si="156"/>
        <v>367</v>
      </c>
      <c r="P403" s="6" t="b">
        <f t="shared" si="157"/>
        <v>1</v>
      </c>
      <c r="Q403" s="6">
        <f>IF(OR(M403=6,M403=7),0,IF(NOT(P403),0,IF(L403&lt;=$L$1,HLOOKUP(M403,Ouderschapsverlof!$S$40:$W$42,3,FALSE),0)))</f>
        <v>0</v>
      </c>
      <c r="R403" s="6">
        <f>IF(OR(M403=6,M403=7),0,IF(NOT(P403),IF(L403&lt;=$L$1,HLOOKUP(M403,Ouderschapsverlof!$S$40:$W$42,3,FALSE),0),0))</f>
        <v>0</v>
      </c>
      <c r="T403" s="2">
        <f t="shared" si="173"/>
        <v>401</v>
      </c>
      <c r="U403">
        <f t="shared" si="158"/>
        <v>1</v>
      </c>
      <c r="V403" s="2">
        <f t="shared" si="159"/>
        <v>367</v>
      </c>
      <c r="W403" s="2">
        <f t="shared" si="160"/>
        <v>367</v>
      </c>
      <c r="X403" s="6" t="b">
        <f t="shared" si="161"/>
        <v>1</v>
      </c>
      <c r="Y403" s="6">
        <f>IF(OR(U403=6,U403=7),0,IF(NOT(X403),0,IF(T403&lt;=$T$1,HLOOKUP(U403,Ouderschapsverlof!$S$55:$W$57,3,FALSE),0)))</f>
        <v>0</v>
      </c>
      <c r="Z403" s="6">
        <f>IF(OR(U403=6,U403=7),0,IF(NOT(X403),IF(T403&lt;=$T$1,HLOOKUP(U403,Ouderschapsverlof!$S$55:$W$57,3,FALSE),0),0))</f>
        <v>0</v>
      </c>
      <c r="AB403" s="2">
        <f t="shared" si="174"/>
        <v>401</v>
      </c>
      <c r="AC403">
        <f t="shared" si="162"/>
        <v>1</v>
      </c>
      <c r="AD403" s="2">
        <f t="shared" si="163"/>
        <v>367</v>
      </c>
      <c r="AE403" s="2">
        <f t="shared" si="164"/>
        <v>367</v>
      </c>
      <c r="AF403" s="6" t="b">
        <f t="shared" si="165"/>
        <v>1</v>
      </c>
      <c r="AG403" s="6">
        <f>IF(OR(AC403=6,AC403=7),0,IF(NOT(AF403),0,IF(AB403&lt;=$AB$1,HLOOKUP(AC403,Ouderschapsverlof!$S$67:$W$69,3,FALSE),0)))</f>
        <v>0</v>
      </c>
      <c r="AH403" s="6">
        <f>IF(OR(AC403=6,AC403=7),0,IF(NOT(AF403),IF(AB403&lt;=$AB$1,HLOOKUP(AC403,Ouderschapsverlof!$S$67:$W$69,3,FALSE),0),0))</f>
        <v>0</v>
      </c>
      <c r="AK403" t="str">
        <f t="shared" si="166"/>
        <v>1901-2-0</v>
      </c>
      <c r="AL403" t="str">
        <f t="shared" si="167"/>
        <v>1901-2-0</v>
      </c>
      <c r="AM403" t="str">
        <f t="shared" si="168"/>
        <v>1901-2-0</v>
      </c>
      <c r="AN403" t="str">
        <f t="shared" si="169"/>
        <v>1901-2-0</v>
      </c>
    </row>
    <row r="404" spans="1:40" x14ac:dyDescent="0.3">
      <c r="A404" s="2">
        <f t="shared" si="170"/>
        <v>402</v>
      </c>
      <c r="B404">
        <f t="shared" si="171"/>
        <v>2</v>
      </c>
      <c r="C404" s="2">
        <f t="shared" si="150"/>
        <v>367</v>
      </c>
      <c r="D404" s="2">
        <f t="shared" si="151"/>
        <v>367</v>
      </c>
      <c r="E404" s="6" t="b">
        <f t="shared" si="152"/>
        <v>1</v>
      </c>
      <c r="F404" s="6">
        <f>IF(OR(B404=6,B404=7),0,IF(NOT(E404),0,IF(A404&lt;=$A$1,HLOOKUP(B404,Ouderschapsverlof!$S$28:$W$30,3,FALSE),0)))</f>
        <v>0</v>
      </c>
      <c r="G404" s="6">
        <f>IF(OR(B404=6,B404=7),0,IF(NOT(E404),IF(A404&lt;=$A$1,HLOOKUP(B404,Ouderschapsverlof!$S$28:$W$30,3,FALSE),0),0))</f>
        <v>0</v>
      </c>
      <c r="H404" s="7">
        <f t="shared" si="153"/>
        <v>0</v>
      </c>
      <c r="L404" s="2">
        <f t="shared" si="172"/>
        <v>402</v>
      </c>
      <c r="M404">
        <f t="shared" si="154"/>
        <v>2</v>
      </c>
      <c r="N404" s="2">
        <f t="shared" si="155"/>
        <v>367</v>
      </c>
      <c r="O404" s="2">
        <f t="shared" si="156"/>
        <v>367</v>
      </c>
      <c r="P404" s="6" t="b">
        <f t="shared" si="157"/>
        <v>1</v>
      </c>
      <c r="Q404" s="6">
        <f>IF(OR(M404=6,M404=7),0,IF(NOT(P404),0,IF(L404&lt;=$L$1,HLOOKUP(M404,Ouderschapsverlof!$S$40:$W$42,3,FALSE),0)))</f>
        <v>0</v>
      </c>
      <c r="R404" s="6">
        <f>IF(OR(M404=6,M404=7),0,IF(NOT(P404),IF(L404&lt;=$L$1,HLOOKUP(M404,Ouderschapsverlof!$S$40:$W$42,3,FALSE),0),0))</f>
        <v>0</v>
      </c>
      <c r="T404" s="2">
        <f t="shared" si="173"/>
        <v>402</v>
      </c>
      <c r="U404">
        <f t="shared" si="158"/>
        <v>2</v>
      </c>
      <c r="V404" s="2">
        <f t="shared" si="159"/>
        <v>367</v>
      </c>
      <c r="W404" s="2">
        <f t="shared" si="160"/>
        <v>367</v>
      </c>
      <c r="X404" s="6" t="b">
        <f t="shared" si="161"/>
        <v>1</v>
      </c>
      <c r="Y404" s="6">
        <f>IF(OR(U404=6,U404=7),0,IF(NOT(X404),0,IF(T404&lt;=$T$1,HLOOKUP(U404,Ouderschapsverlof!$S$55:$W$57,3,FALSE),0)))</f>
        <v>0</v>
      </c>
      <c r="Z404" s="6">
        <f>IF(OR(U404=6,U404=7),0,IF(NOT(X404),IF(T404&lt;=$T$1,HLOOKUP(U404,Ouderschapsverlof!$S$55:$W$57,3,FALSE),0),0))</f>
        <v>0</v>
      </c>
      <c r="AB404" s="2">
        <f t="shared" si="174"/>
        <v>402</v>
      </c>
      <c r="AC404">
        <f t="shared" si="162"/>
        <v>2</v>
      </c>
      <c r="AD404" s="2">
        <f t="shared" si="163"/>
        <v>367</v>
      </c>
      <c r="AE404" s="2">
        <f t="shared" si="164"/>
        <v>367</v>
      </c>
      <c r="AF404" s="6" t="b">
        <f t="shared" si="165"/>
        <v>1</v>
      </c>
      <c r="AG404" s="6">
        <f>IF(OR(AC404=6,AC404=7),0,IF(NOT(AF404),0,IF(AB404&lt;=$AB$1,HLOOKUP(AC404,Ouderschapsverlof!$S$67:$W$69,3,FALSE),0)))</f>
        <v>0</v>
      </c>
      <c r="AH404" s="6">
        <f>IF(OR(AC404=6,AC404=7),0,IF(NOT(AF404),IF(AB404&lt;=$AB$1,HLOOKUP(AC404,Ouderschapsverlof!$S$67:$W$69,3,FALSE),0),0))</f>
        <v>0</v>
      </c>
      <c r="AK404" t="str">
        <f t="shared" si="166"/>
        <v>1901-2-0</v>
      </c>
      <c r="AL404" t="str">
        <f t="shared" si="167"/>
        <v>1901-2-0</v>
      </c>
      <c r="AM404" t="str">
        <f t="shared" si="168"/>
        <v>1901-2-0</v>
      </c>
      <c r="AN404" t="str">
        <f t="shared" si="169"/>
        <v>1901-2-0</v>
      </c>
    </row>
    <row r="405" spans="1:40" x14ac:dyDescent="0.3">
      <c r="A405" s="2">
        <f t="shared" si="170"/>
        <v>403</v>
      </c>
      <c r="B405">
        <f t="shared" si="171"/>
        <v>3</v>
      </c>
      <c r="C405" s="2">
        <f t="shared" si="150"/>
        <v>367</v>
      </c>
      <c r="D405" s="2">
        <f t="shared" si="151"/>
        <v>367</v>
      </c>
      <c r="E405" s="6" t="b">
        <f t="shared" si="152"/>
        <v>1</v>
      </c>
      <c r="F405" s="6">
        <f>IF(OR(B405=6,B405=7),0,IF(NOT(E405),0,IF(A405&lt;=$A$1,HLOOKUP(B405,Ouderschapsverlof!$S$28:$W$30,3,FALSE),0)))</f>
        <v>0</v>
      </c>
      <c r="G405" s="6">
        <f>IF(OR(B405=6,B405=7),0,IF(NOT(E405),IF(A405&lt;=$A$1,HLOOKUP(B405,Ouderschapsverlof!$S$28:$W$30,3,FALSE),0),0))</f>
        <v>0</v>
      </c>
      <c r="H405" s="7">
        <f t="shared" si="153"/>
        <v>0</v>
      </c>
      <c r="L405" s="2">
        <f t="shared" si="172"/>
        <v>403</v>
      </c>
      <c r="M405">
        <f t="shared" si="154"/>
        <v>3</v>
      </c>
      <c r="N405" s="2">
        <f t="shared" si="155"/>
        <v>367</v>
      </c>
      <c r="O405" s="2">
        <f t="shared" si="156"/>
        <v>367</v>
      </c>
      <c r="P405" s="6" t="b">
        <f t="shared" si="157"/>
        <v>1</v>
      </c>
      <c r="Q405" s="6">
        <f>IF(OR(M405=6,M405=7),0,IF(NOT(P405),0,IF(L405&lt;=$L$1,HLOOKUP(M405,Ouderschapsverlof!$S$40:$W$42,3,FALSE),0)))</f>
        <v>0</v>
      </c>
      <c r="R405" s="6">
        <f>IF(OR(M405=6,M405=7),0,IF(NOT(P405),IF(L405&lt;=$L$1,HLOOKUP(M405,Ouderschapsverlof!$S$40:$W$42,3,FALSE),0),0))</f>
        <v>0</v>
      </c>
      <c r="T405" s="2">
        <f t="shared" si="173"/>
        <v>403</v>
      </c>
      <c r="U405">
        <f t="shared" si="158"/>
        <v>3</v>
      </c>
      <c r="V405" s="2">
        <f t="shared" si="159"/>
        <v>367</v>
      </c>
      <c r="W405" s="2">
        <f t="shared" si="160"/>
        <v>367</v>
      </c>
      <c r="X405" s="6" t="b">
        <f t="shared" si="161"/>
        <v>1</v>
      </c>
      <c r="Y405" s="6">
        <f>IF(OR(U405=6,U405=7),0,IF(NOT(X405),0,IF(T405&lt;=$T$1,HLOOKUP(U405,Ouderschapsverlof!$S$55:$W$57,3,FALSE),0)))</f>
        <v>0</v>
      </c>
      <c r="Z405" s="6">
        <f>IF(OR(U405=6,U405=7),0,IF(NOT(X405),IF(T405&lt;=$T$1,HLOOKUP(U405,Ouderschapsverlof!$S$55:$W$57,3,FALSE),0),0))</f>
        <v>0</v>
      </c>
      <c r="AB405" s="2">
        <f t="shared" si="174"/>
        <v>403</v>
      </c>
      <c r="AC405">
        <f t="shared" si="162"/>
        <v>3</v>
      </c>
      <c r="AD405" s="2">
        <f t="shared" si="163"/>
        <v>367</v>
      </c>
      <c r="AE405" s="2">
        <f t="shared" si="164"/>
        <v>367</v>
      </c>
      <c r="AF405" s="6" t="b">
        <f t="shared" si="165"/>
        <v>1</v>
      </c>
      <c r="AG405" s="6">
        <f>IF(OR(AC405=6,AC405=7),0,IF(NOT(AF405),0,IF(AB405&lt;=$AB$1,HLOOKUP(AC405,Ouderschapsverlof!$S$67:$W$69,3,FALSE),0)))</f>
        <v>0</v>
      </c>
      <c r="AH405" s="6">
        <f>IF(OR(AC405=6,AC405=7),0,IF(NOT(AF405),IF(AB405&lt;=$AB$1,HLOOKUP(AC405,Ouderschapsverlof!$S$67:$W$69,3,FALSE),0),0))</f>
        <v>0</v>
      </c>
      <c r="AK405" t="str">
        <f t="shared" si="166"/>
        <v>1901-2-0</v>
      </c>
      <c r="AL405" t="str">
        <f t="shared" si="167"/>
        <v>1901-2-0</v>
      </c>
      <c r="AM405" t="str">
        <f t="shared" si="168"/>
        <v>1901-2-0</v>
      </c>
      <c r="AN405" t="str">
        <f t="shared" si="169"/>
        <v>1901-2-0</v>
      </c>
    </row>
    <row r="406" spans="1:40" x14ac:dyDescent="0.3">
      <c r="A406" s="2">
        <f t="shared" si="170"/>
        <v>404</v>
      </c>
      <c r="B406">
        <f t="shared" si="171"/>
        <v>4</v>
      </c>
      <c r="C406" s="2">
        <f t="shared" si="150"/>
        <v>367</v>
      </c>
      <c r="D406" s="2">
        <f t="shared" si="151"/>
        <v>367</v>
      </c>
      <c r="E406" s="6" t="b">
        <f t="shared" si="152"/>
        <v>1</v>
      </c>
      <c r="F406" s="6">
        <f>IF(OR(B406=6,B406=7),0,IF(NOT(E406),0,IF(A406&lt;=$A$1,HLOOKUP(B406,Ouderschapsverlof!$S$28:$W$30,3,FALSE),0)))</f>
        <v>0</v>
      </c>
      <c r="G406" s="6">
        <f>IF(OR(B406=6,B406=7),0,IF(NOT(E406),IF(A406&lt;=$A$1,HLOOKUP(B406,Ouderschapsverlof!$S$28:$W$30,3,FALSE),0),0))</f>
        <v>0</v>
      </c>
      <c r="H406" s="7">
        <f t="shared" si="153"/>
        <v>0</v>
      </c>
      <c r="L406" s="2">
        <f t="shared" si="172"/>
        <v>404</v>
      </c>
      <c r="M406">
        <f t="shared" si="154"/>
        <v>4</v>
      </c>
      <c r="N406" s="2">
        <f t="shared" si="155"/>
        <v>367</v>
      </c>
      <c r="O406" s="2">
        <f t="shared" si="156"/>
        <v>367</v>
      </c>
      <c r="P406" s="6" t="b">
        <f t="shared" si="157"/>
        <v>1</v>
      </c>
      <c r="Q406" s="6">
        <f>IF(OR(M406=6,M406=7),0,IF(NOT(P406),0,IF(L406&lt;=$L$1,HLOOKUP(M406,Ouderschapsverlof!$S$40:$W$42,3,FALSE),0)))</f>
        <v>0</v>
      </c>
      <c r="R406" s="6">
        <f>IF(OR(M406=6,M406=7),0,IF(NOT(P406),IF(L406&lt;=$L$1,HLOOKUP(M406,Ouderschapsverlof!$S$40:$W$42,3,FALSE),0),0))</f>
        <v>0</v>
      </c>
      <c r="T406" s="2">
        <f t="shared" si="173"/>
        <v>404</v>
      </c>
      <c r="U406">
        <f t="shared" si="158"/>
        <v>4</v>
      </c>
      <c r="V406" s="2">
        <f t="shared" si="159"/>
        <v>367</v>
      </c>
      <c r="W406" s="2">
        <f t="shared" si="160"/>
        <v>367</v>
      </c>
      <c r="X406" s="6" t="b">
        <f t="shared" si="161"/>
        <v>1</v>
      </c>
      <c r="Y406" s="6">
        <f>IF(OR(U406=6,U406=7),0,IF(NOT(X406),0,IF(T406&lt;=$T$1,HLOOKUP(U406,Ouderschapsverlof!$S$55:$W$57,3,FALSE),0)))</f>
        <v>0</v>
      </c>
      <c r="Z406" s="6">
        <f>IF(OR(U406=6,U406=7),0,IF(NOT(X406),IF(T406&lt;=$T$1,HLOOKUP(U406,Ouderschapsverlof!$S$55:$W$57,3,FALSE),0),0))</f>
        <v>0</v>
      </c>
      <c r="AB406" s="2">
        <f t="shared" si="174"/>
        <v>404</v>
      </c>
      <c r="AC406">
        <f t="shared" si="162"/>
        <v>4</v>
      </c>
      <c r="AD406" s="2">
        <f t="shared" si="163"/>
        <v>367</v>
      </c>
      <c r="AE406" s="2">
        <f t="shared" si="164"/>
        <v>367</v>
      </c>
      <c r="AF406" s="6" t="b">
        <f t="shared" si="165"/>
        <v>1</v>
      </c>
      <c r="AG406" s="6">
        <f>IF(OR(AC406=6,AC406=7),0,IF(NOT(AF406),0,IF(AB406&lt;=$AB$1,HLOOKUP(AC406,Ouderschapsverlof!$S$67:$W$69,3,FALSE),0)))</f>
        <v>0</v>
      </c>
      <c r="AH406" s="6">
        <f>IF(OR(AC406=6,AC406=7),0,IF(NOT(AF406),IF(AB406&lt;=$AB$1,HLOOKUP(AC406,Ouderschapsverlof!$S$67:$W$69,3,FALSE),0),0))</f>
        <v>0</v>
      </c>
      <c r="AK406" t="str">
        <f t="shared" si="166"/>
        <v>1901-2-0</v>
      </c>
      <c r="AL406" t="str">
        <f t="shared" si="167"/>
        <v>1901-2-0</v>
      </c>
      <c r="AM406" t="str">
        <f t="shared" si="168"/>
        <v>1901-2-0</v>
      </c>
      <c r="AN406" t="str">
        <f t="shared" si="169"/>
        <v>1901-2-0</v>
      </c>
    </row>
    <row r="407" spans="1:40" x14ac:dyDescent="0.3">
      <c r="A407" s="2">
        <f t="shared" si="170"/>
        <v>405</v>
      </c>
      <c r="B407">
        <f t="shared" si="171"/>
        <v>5</v>
      </c>
      <c r="C407" s="2">
        <f t="shared" si="150"/>
        <v>367</v>
      </c>
      <c r="D407" s="2">
        <f t="shared" si="151"/>
        <v>367</v>
      </c>
      <c r="E407" s="6" t="b">
        <f t="shared" si="152"/>
        <v>1</v>
      </c>
      <c r="F407" s="6">
        <f>IF(OR(B407=6,B407=7),0,IF(NOT(E407),0,IF(A407&lt;=$A$1,HLOOKUP(B407,Ouderschapsverlof!$S$28:$W$30,3,FALSE),0)))</f>
        <v>0</v>
      </c>
      <c r="G407" s="6">
        <f>IF(OR(B407=6,B407=7),0,IF(NOT(E407),IF(A407&lt;=$A$1,HLOOKUP(B407,Ouderschapsverlof!$S$28:$W$30,3,FALSE),0),0))</f>
        <v>0</v>
      </c>
      <c r="H407" s="7">
        <f t="shared" si="153"/>
        <v>0</v>
      </c>
      <c r="L407" s="2">
        <f t="shared" si="172"/>
        <v>405</v>
      </c>
      <c r="M407">
        <f t="shared" si="154"/>
        <v>5</v>
      </c>
      <c r="N407" s="2">
        <f t="shared" si="155"/>
        <v>367</v>
      </c>
      <c r="O407" s="2">
        <f t="shared" si="156"/>
        <v>367</v>
      </c>
      <c r="P407" s="6" t="b">
        <f t="shared" si="157"/>
        <v>1</v>
      </c>
      <c r="Q407" s="6">
        <f>IF(OR(M407=6,M407=7),0,IF(NOT(P407),0,IF(L407&lt;=$L$1,HLOOKUP(M407,Ouderschapsverlof!$S$40:$W$42,3,FALSE),0)))</f>
        <v>0</v>
      </c>
      <c r="R407" s="6">
        <f>IF(OR(M407=6,M407=7),0,IF(NOT(P407),IF(L407&lt;=$L$1,HLOOKUP(M407,Ouderschapsverlof!$S$40:$W$42,3,FALSE),0),0))</f>
        <v>0</v>
      </c>
      <c r="T407" s="2">
        <f t="shared" si="173"/>
        <v>405</v>
      </c>
      <c r="U407">
        <f t="shared" si="158"/>
        <v>5</v>
      </c>
      <c r="V407" s="2">
        <f t="shared" si="159"/>
        <v>367</v>
      </c>
      <c r="W407" s="2">
        <f t="shared" si="160"/>
        <v>367</v>
      </c>
      <c r="X407" s="6" t="b">
        <f t="shared" si="161"/>
        <v>1</v>
      </c>
      <c r="Y407" s="6">
        <f>IF(OR(U407=6,U407=7),0,IF(NOT(X407),0,IF(T407&lt;=$T$1,HLOOKUP(U407,Ouderschapsverlof!$S$55:$W$57,3,FALSE),0)))</f>
        <v>0</v>
      </c>
      <c r="Z407" s="6">
        <f>IF(OR(U407=6,U407=7),0,IF(NOT(X407),IF(T407&lt;=$T$1,HLOOKUP(U407,Ouderschapsverlof!$S$55:$W$57,3,FALSE),0),0))</f>
        <v>0</v>
      </c>
      <c r="AB407" s="2">
        <f t="shared" si="174"/>
        <v>405</v>
      </c>
      <c r="AC407">
        <f t="shared" si="162"/>
        <v>5</v>
      </c>
      <c r="AD407" s="2">
        <f t="shared" si="163"/>
        <v>367</v>
      </c>
      <c r="AE407" s="2">
        <f t="shared" si="164"/>
        <v>367</v>
      </c>
      <c r="AF407" s="6" t="b">
        <f t="shared" si="165"/>
        <v>1</v>
      </c>
      <c r="AG407" s="6">
        <f>IF(OR(AC407=6,AC407=7),0,IF(NOT(AF407),0,IF(AB407&lt;=$AB$1,HLOOKUP(AC407,Ouderschapsverlof!$S$67:$W$69,3,FALSE),0)))</f>
        <v>0</v>
      </c>
      <c r="AH407" s="6">
        <f>IF(OR(AC407=6,AC407=7),0,IF(NOT(AF407),IF(AB407&lt;=$AB$1,HLOOKUP(AC407,Ouderschapsverlof!$S$67:$W$69,3,FALSE),0),0))</f>
        <v>0</v>
      </c>
      <c r="AK407" t="str">
        <f t="shared" si="166"/>
        <v>1901-2-0</v>
      </c>
      <c r="AL407" t="str">
        <f t="shared" si="167"/>
        <v>1901-2-0</v>
      </c>
      <c r="AM407" t="str">
        <f t="shared" si="168"/>
        <v>1901-2-0</v>
      </c>
      <c r="AN407" t="str">
        <f t="shared" si="169"/>
        <v>1901-2-0</v>
      </c>
    </row>
    <row r="408" spans="1:40" x14ac:dyDescent="0.3">
      <c r="A408" s="2">
        <f t="shared" si="170"/>
        <v>406</v>
      </c>
      <c r="B408">
        <f t="shared" si="171"/>
        <v>6</v>
      </c>
      <c r="C408" s="2">
        <f t="shared" si="150"/>
        <v>367</v>
      </c>
      <c r="D408" s="2">
        <f t="shared" si="151"/>
        <v>367</v>
      </c>
      <c r="E408" s="6" t="b">
        <f t="shared" si="152"/>
        <v>1</v>
      </c>
      <c r="F408" s="6">
        <f>IF(OR(B408=6,B408=7),0,IF(NOT(E408),0,IF(A408&lt;=$A$1,HLOOKUP(B408,Ouderschapsverlof!$S$28:$W$30,3,FALSE),0)))</f>
        <v>0</v>
      </c>
      <c r="G408" s="6">
        <f>IF(OR(B408=6,B408=7),0,IF(NOT(E408),IF(A408&lt;=$A$1,HLOOKUP(B408,Ouderschapsverlof!$S$28:$W$30,3,FALSE),0),0))</f>
        <v>0</v>
      </c>
      <c r="H408" s="7">
        <f t="shared" si="153"/>
        <v>0</v>
      </c>
      <c r="L408" s="2">
        <f t="shared" si="172"/>
        <v>406</v>
      </c>
      <c r="M408">
        <f t="shared" si="154"/>
        <v>6</v>
      </c>
      <c r="N408" s="2">
        <f t="shared" si="155"/>
        <v>367</v>
      </c>
      <c r="O408" s="2">
        <f t="shared" si="156"/>
        <v>367</v>
      </c>
      <c r="P408" s="6" t="b">
        <f t="shared" si="157"/>
        <v>1</v>
      </c>
      <c r="Q408" s="6">
        <f>IF(OR(M408=6,M408=7),0,IF(NOT(P408),0,IF(L408&lt;=$L$1,HLOOKUP(M408,Ouderschapsverlof!$S$40:$W$42,3,FALSE),0)))</f>
        <v>0</v>
      </c>
      <c r="R408" s="6">
        <f>IF(OR(M408=6,M408=7),0,IF(NOT(P408),IF(L408&lt;=$L$1,HLOOKUP(M408,Ouderschapsverlof!$S$40:$W$42,3,FALSE),0),0))</f>
        <v>0</v>
      </c>
      <c r="T408" s="2">
        <f t="shared" si="173"/>
        <v>406</v>
      </c>
      <c r="U408">
        <f t="shared" si="158"/>
        <v>6</v>
      </c>
      <c r="V408" s="2">
        <f t="shared" si="159"/>
        <v>367</v>
      </c>
      <c r="W408" s="2">
        <f t="shared" si="160"/>
        <v>367</v>
      </c>
      <c r="X408" s="6" t="b">
        <f t="shared" si="161"/>
        <v>1</v>
      </c>
      <c r="Y408" s="6">
        <f>IF(OR(U408=6,U408=7),0,IF(NOT(X408),0,IF(T408&lt;=$T$1,HLOOKUP(U408,Ouderschapsverlof!$S$55:$W$57,3,FALSE),0)))</f>
        <v>0</v>
      </c>
      <c r="Z408" s="6">
        <f>IF(OR(U408=6,U408=7),0,IF(NOT(X408),IF(T408&lt;=$T$1,HLOOKUP(U408,Ouderschapsverlof!$S$55:$W$57,3,FALSE),0),0))</f>
        <v>0</v>
      </c>
      <c r="AB408" s="2">
        <f t="shared" si="174"/>
        <v>406</v>
      </c>
      <c r="AC408">
        <f t="shared" si="162"/>
        <v>6</v>
      </c>
      <c r="AD408" s="2">
        <f t="shared" si="163"/>
        <v>367</v>
      </c>
      <c r="AE408" s="2">
        <f t="shared" si="164"/>
        <v>367</v>
      </c>
      <c r="AF408" s="6" t="b">
        <f t="shared" si="165"/>
        <v>1</v>
      </c>
      <c r="AG408" s="6">
        <f>IF(OR(AC408=6,AC408=7),0,IF(NOT(AF408),0,IF(AB408&lt;=$AB$1,HLOOKUP(AC408,Ouderschapsverlof!$S$67:$W$69,3,FALSE),0)))</f>
        <v>0</v>
      </c>
      <c r="AH408" s="6">
        <f>IF(OR(AC408=6,AC408=7),0,IF(NOT(AF408),IF(AB408&lt;=$AB$1,HLOOKUP(AC408,Ouderschapsverlof!$S$67:$W$69,3,FALSE),0),0))</f>
        <v>0</v>
      </c>
      <c r="AK408" t="str">
        <f t="shared" si="166"/>
        <v>1901-2-0</v>
      </c>
      <c r="AL408" t="str">
        <f t="shared" si="167"/>
        <v>1901-2-0</v>
      </c>
      <c r="AM408" t="str">
        <f t="shared" si="168"/>
        <v>1901-2-0</v>
      </c>
      <c r="AN408" t="str">
        <f t="shared" si="169"/>
        <v>1901-2-0</v>
      </c>
    </row>
    <row r="409" spans="1:40" x14ac:dyDescent="0.3">
      <c r="A409" s="2">
        <f t="shared" si="170"/>
        <v>407</v>
      </c>
      <c r="B409">
        <f t="shared" si="171"/>
        <v>7</v>
      </c>
      <c r="C409" s="2">
        <f t="shared" si="150"/>
        <v>367</v>
      </c>
      <c r="D409" s="2">
        <f t="shared" si="151"/>
        <v>367</v>
      </c>
      <c r="E409" s="6" t="b">
        <f t="shared" si="152"/>
        <v>1</v>
      </c>
      <c r="F409" s="6">
        <f>IF(OR(B409=6,B409=7),0,IF(NOT(E409),0,IF(A409&lt;=$A$1,HLOOKUP(B409,Ouderschapsverlof!$S$28:$W$30,3,FALSE),0)))</f>
        <v>0</v>
      </c>
      <c r="G409" s="6">
        <f>IF(OR(B409=6,B409=7),0,IF(NOT(E409),IF(A409&lt;=$A$1,HLOOKUP(B409,Ouderschapsverlof!$S$28:$W$30,3,FALSE),0),0))</f>
        <v>0</v>
      </c>
      <c r="H409" s="7">
        <f t="shared" si="153"/>
        <v>0</v>
      </c>
      <c r="L409" s="2">
        <f t="shared" si="172"/>
        <v>407</v>
      </c>
      <c r="M409">
        <f t="shared" si="154"/>
        <v>7</v>
      </c>
      <c r="N409" s="2">
        <f t="shared" si="155"/>
        <v>367</v>
      </c>
      <c r="O409" s="2">
        <f t="shared" si="156"/>
        <v>367</v>
      </c>
      <c r="P409" s="6" t="b">
        <f t="shared" si="157"/>
        <v>1</v>
      </c>
      <c r="Q409" s="6">
        <f>IF(OR(M409=6,M409=7),0,IF(NOT(P409),0,IF(L409&lt;=$L$1,HLOOKUP(M409,Ouderschapsverlof!$S$40:$W$42,3,FALSE),0)))</f>
        <v>0</v>
      </c>
      <c r="R409" s="6">
        <f>IF(OR(M409=6,M409=7),0,IF(NOT(P409),IF(L409&lt;=$L$1,HLOOKUP(M409,Ouderschapsverlof!$S$40:$W$42,3,FALSE),0),0))</f>
        <v>0</v>
      </c>
      <c r="T409" s="2">
        <f t="shared" si="173"/>
        <v>407</v>
      </c>
      <c r="U409">
        <f t="shared" si="158"/>
        <v>7</v>
      </c>
      <c r="V409" s="2">
        <f t="shared" si="159"/>
        <v>367</v>
      </c>
      <c r="W409" s="2">
        <f t="shared" si="160"/>
        <v>367</v>
      </c>
      <c r="X409" s="6" t="b">
        <f t="shared" si="161"/>
        <v>1</v>
      </c>
      <c r="Y409" s="6">
        <f>IF(OR(U409=6,U409=7),0,IF(NOT(X409),0,IF(T409&lt;=$T$1,HLOOKUP(U409,Ouderschapsverlof!$S$55:$W$57,3,FALSE),0)))</f>
        <v>0</v>
      </c>
      <c r="Z409" s="6">
        <f>IF(OR(U409=6,U409=7),0,IF(NOT(X409),IF(T409&lt;=$T$1,HLOOKUP(U409,Ouderschapsverlof!$S$55:$W$57,3,FALSE),0),0))</f>
        <v>0</v>
      </c>
      <c r="AB409" s="2">
        <f t="shared" si="174"/>
        <v>407</v>
      </c>
      <c r="AC409">
        <f t="shared" si="162"/>
        <v>7</v>
      </c>
      <c r="AD409" s="2">
        <f t="shared" si="163"/>
        <v>367</v>
      </c>
      <c r="AE409" s="2">
        <f t="shared" si="164"/>
        <v>367</v>
      </c>
      <c r="AF409" s="6" t="b">
        <f t="shared" si="165"/>
        <v>1</v>
      </c>
      <c r="AG409" s="6">
        <f>IF(OR(AC409=6,AC409=7),0,IF(NOT(AF409),0,IF(AB409&lt;=$AB$1,HLOOKUP(AC409,Ouderschapsverlof!$S$67:$W$69,3,FALSE),0)))</f>
        <v>0</v>
      </c>
      <c r="AH409" s="6">
        <f>IF(OR(AC409=6,AC409=7),0,IF(NOT(AF409),IF(AB409&lt;=$AB$1,HLOOKUP(AC409,Ouderschapsverlof!$S$67:$W$69,3,FALSE),0),0))</f>
        <v>0</v>
      </c>
      <c r="AK409" t="str">
        <f t="shared" si="166"/>
        <v>1901-2-0</v>
      </c>
      <c r="AL409" t="str">
        <f t="shared" si="167"/>
        <v>1901-2-0</v>
      </c>
      <c r="AM409" t="str">
        <f t="shared" si="168"/>
        <v>1901-2-0</v>
      </c>
      <c r="AN409" t="str">
        <f t="shared" si="169"/>
        <v>1901-2-0</v>
      </c>
    </row>
    <row r="410" spans="1:40" x14ac:dyDescent="0.3">
      <c r="A410" s="2">
        <f t="shared" si="170"/>
        <v>408</v>
      </c>
      <c r="B410">
        <f t="shared" si="171"/>
        <v>1</v>
      </c>
      <c r="C410" s="2">
        <f t="shared" si="150"/>
        <v>367</v>
      </c>
      <c r="D410" s="2">
        <f t="shared" si="151"/>
        <v>367</v>
      </c>
      <c r="E410" s="6" t="b">
        <f t="shared" si="152"/>
        <v>1</v>
      </c>
      <c r="F410" s="6">
        <f>IF(OR(B410=6,B410=7),0,IF(NOT(E410),0,IF(A410&lt;=$A$1,HLOOKUP(B410,Ouderschapsverlof!$S$28:$W$30,3,FALSE),0)))</f>
        <v>0</v>
      </c>
      <c r="G410" s="6">
        <f>IF(OR(B410=6,B410=7),0,IF(NOT(E410),IF(A410&lt;=$A$1,HLOOKUP(B410,Ouderschapsverlof!$S$28:$W$30,3,FALSE),0),0))</f>
        <v>0</v>
      </c>
      <c r="H410" s="7">
        <f t="shared" si="153"/>
        <v>0</v>
      </c>
      <c r="L410" s="2">
        <f t="shared" si="172"/>
        <v>408</v>
      </c>
      <c r="M410">
        <f t="shared" si="154"/>
        <v>1</v>
      </c>
      <c r="N410" s="2">
        <f t="shared" si="155"/>
        <v>367</v>
      </c>
      <c r="O410" s="2">
        <f t="shared" si="156"/>
        <v>367</v>
      </c>
      <c r="P410" s="6" t="b">
        <f t="shared" si="157"/>
        <v>1</v>
      </c>
      <c r="Q410" s="6">
        <f>IF(OR(M410=6,M410=7),0,IF(NOT(P410),0,IF(L410&lt;=$L$1,HLOOKUP(M410,Ouderschapsverlof!$S$40:$W$42,3,FALSE),0)))</f>
        <v>0</v>
      </c>
      <c r="R410" s="6">
        <f>IF(OR(M410=6,M410=7),0,IF(NOT(P410),IF(L410&lt;=$L$1,HLOOKUP(M410,Ouderschapsverlof!$S$40:$W$42,3,FALSE),0),0))</f>
        <v>0</v>
      </c>
      <c r="T410" s="2">
        <f t="shared" si="173"/>
        <v>408</v>
      </c>
      <c r="U410">
        <f t="shared" si="158"/>
        <v>1</v>
      </c>
      <c r="V410" s="2">
        <f t="shared" si="159"/>
        <v>367</v>
      </c>
      <c r="W410" s="2">
        <f t="shared" si="160"/>
        <v>367</v>
      </c>
      <c r="X410" s="6" t="b">
        <f t="shared" si="161"/>
        <v>1</v>
      </c>
      <c r="Y410" s="6">
        <f>IF(OR(U410=6,U410=7),0,IF(NOT(X410),0,IF(T410&lt;=$T$1,HLOOKUP(U410,Ouderschapsverlof!$S$55:$W$57,3,FALSE),0)))</f>
        <v>0</v>
      </c>
      <c r="Z410" s="6">
        <f>IF(OR(U410=6,U410=7),0,IF(NOT(X410),IF(T410&lt;=$T$1,HLOOKUP(U410,Ouderschapsverlof!$S$55:$W$57,3,FALSE),0),0))</f>
        <v>0</v>
      </c>
      <c r="AB410" s="2">
        <f t="shared" si="174"/>
        <v>408</v>
      </c>
      <c r="AC410">
        <f t="shared" si="162"/>
        <v>1</v>
      </c>
      <c r="AD410" s="2">
        <f t="shared" si="163"/>
        <v>367</v>
      </c>
      <c r="AE410" s="2">
        <f t="shared" si="164"/>
        <v>367</v>
      </c>
      <c r="AF410" s="6" t="b">
        <f t="shared" si="165"/>
        <v>1</v>
      </c>
      <c r="AG410" s="6">
        <f>IF(OR(AC410=6,AC410=7),0,IF(NOT(AF410),0,IF(AB410&lt;=$AB$1,HLOOKUP(AC410,Ouderschapsverlof!$S$67:$W$69,3,FALSE),0)))</f>
        <v>0</v>
      </c>
      <c r="AH410" s="6">
        <f>IF(OR(AC410=6,AC410=7),0,IF(NOT(AF410),IF(AB410&lt;=$AB$1,HLOOKUP(AC410,Ouderschapsverlof!$S$67:$W$69,3,FALSE),0),0))</f>
        <v>0</v>
      </c>
      <c r="AK410" t="str">
        <f t="shared" si="166"/>
        <v>1901-2-0</v>
      </c>
      <c r="AL410" t="str">
        <f t="shared" si="167"/>
        <v>1901-2-0</v>
      </c>
      <c r="AM410" t="str">
        <f t="shared" si="168"/>
        <v>1901-2-0</v>
      </c>
      <c r="AN410" t="str">
        <f t="shared" si="169"/>
        <v>1901-2-0</v>
      </c>
    </row>
    <row r="411" spans="1:40" x14ac:dyDescent="0.3">
      <c r="A411" s="2">
        <f t="shared" si="170"/>
        <v>409</v>
      </c>
      <c r="B411">
        <f t="shared" si="171"/>
        <v>2</v>
      </c>
      <c r="C411" s="2">
        <f t="shared" si="150"/>
        <v>367</v>
      </c>
      <c r="D411" s="2">
        <f t="shared" si="151"/>
        <v>367</v>
      </c>
      <c r="E411" s="6" t="b">
        <f t="shared" si="152"/>
        <v>1</v>
      </c>
      <c r="F411" s="6">
        <f>IF(OR(B411=6,B411=7),0,IF(NOT(E411),0,IF(A411&lt;=$A$1,HLOOKUP(B411,Ouderschapsverlof!$S$28:$W$30,3,FALSE),0)))</f>
        <v>0</v>
      </c>
      <c r="G411" s="6">
        <f>IF(OR(B411=6,B411=7),0,IF(NOT(E411),IF(A411&lt;=$A$1,HLOOKUP(B411,Ouderschapsverlof!$S$28:$W$30,3,FALSE),0),0))</f>
        <v>0</v>
      </c>
      <c r="H411" s="7">
        <f t="shared" si="153"/>
        <v>0</v>
      </c>
      <c r="L411" s="2">
        <f t="shared" si="172"/>
        <v>409</v>
      </c>
      <c r="M411">
        <f t="shared" si="154"/>
        <v>2</v>
      </c>
      <c r="N411" s="2">
        <f t="shared" si="155"/>
        <v>367</v>
      </c>
      <c r="O411" s="2">
        <f t="shared" si="156"/>
        <v>367</v>
      </c>
      <c r="P411" s="6" t="b">
        <f t="shared" si="157"/>
        <v>1</v>
      </c>
      <c r="Q411" s="6">
        <f>IF(OR(M411=6,M411=7),0,IF(NOT(P411),0,IF(L411&lt;=$L$1,HLOOKUP(M411,Ouderschapsverlof!$S$40:$W$42,3,FALSE),0)))</f>
        <v>0</v>
      </c>
      <c r="R411" s="6">
        <f>IF(OR(M411=6,M411=7),0,IF(NOT(P411),IF(L411&lt;=$L$1,HLOOKUP(M411,Ouderschapsverlof!$S$40:$W$42,3,FALSE),0),0))</f>
        <v>0</v>
      </c>
      <c r="T411" s="2">
        <f t="shared" si="173"/>
        <v>409</v>
      </c>
      <c r="U411">
        <f t="shared" si="158"/>
        <v>2</v>
      </c>
      <c r="V411" s="2">
        <f t="shared" si="159"/>
        <v>367</v>
      </c>
      <c r="W411" s="2">
        <f t="shared" si="160"/>
        <v>367</v>
      </c>
      <c r="X411" s="6" t="b">
        <f t="shared" si="161"/>
        <v>1</v>
      </c>
      <c r="Y411" s="6">
        <f>IF(OR(U411=6,U411=7),0,IF(NOT(X411),0,IF(T411&lt;=$T$1,HLOOKUP(U411,Ouderschapsverlof!$S$55:$W$57,3,FALSE),0)))</f>
        <v>0</v>
      </c>
      <c r="Z411" s="6">
        <f>IF(OR(U411=6,U411=7),0,IF(NOT(X411),IF(T411&lt;=$T$1,HLOOKUP(U411,Ouderschapsverlof!$S$55:$W$57,3,FALSE),0),0))</f>
        <v>0</v>
      </c>
      <c r="AB411" s="2">
        <f t="shared" si="174"/>
        <v>409</v>
      </c>
      <c r="AC411">
        <f t="shared" si="162"/>
        <v>2</v>
      </c>
      <c r="AD411" s="2">
        <f t="shared" si="163"/>
        <v>367</v>
      </c>
      <c r="AE411" s="2">
        <f t="shared" si="164"/>
        <v>367</v>
      </c>
      <c r="AF411" s="6" t="b">
        <f t="shared" si="165"/>
        <v>1</v>
      </c>
      <c r="AG411" s="6">
        <f>IF(OR(AC411=6,AC411=7),0,IF(NOT(AF411),0,IF(AB411&lt;=$AB$1,HLOOKUP(AC411,Ouderschapsverlof!$S$67:$W$69,3,FALSE),0)))</f>
        <v>0</v>
      </c>
      <c r="AH411" s="6">
        <f>IF(OR(AC411=6,AC411=7),0,IF(NOT(AF411),IF(AB411&lt;=$AB$1,HLOOKUP(AC411,Ouderschapsverlof!$S$67:$W$69,3,FALSE),0),0))</f>
        <v>0</v>
      </c>
      <c r="AK411" t="str">
        <f t="shared" si="166"/>
        <v>1901-2-0</v>
      </c>
      <c r="AL411" t="str">
        <f t="shared" si="167"/>
        <v>1901-2-0</v>
      </c>
      <c r="AM411" t="str">
        <f t="shared" si="168"/>
        <v>1901-2-0</v>
      </c>
      <c r="AN411" t="str">
        <f t="shared" si="169"/>
        <v>1901-2-0</v>
      </c>
    </row>
    <row r="412" spans="1:40" x14ac:dyDescent="0.3">
      <c r="A412" s="2">
        <f t="shared" si="170"/>
        <v>410</v>
      </c>
      <c r="B412">
        <f t="shared" si="171"/>
        <v>3</v>
      </c>
      <c r="C412" s="2">
        <f t="shared" si="150"/>
        <v>367</v>
      </c>
      <c r="D412" s="2">
        <f t="shared" si="151"/>
        <v>367</v>
      </c>
      <c r="E412" s="6" t="b">
        <f t="shared" si="152"/>
        <v>1</v>
      </c>
      <c r="F412" s="6">
        <f>IF(OR(B412=6,B412=7),0,IF(NOT(E412),0,IF(A412&lt;=$A$1,HLOOKUP(B412,Ouderschapsverlof!$S$28:$W$30,3,FALSE),0)))</f>
        <v>0</v>
      </c>
      <c r="G412" s="6">
        <f>IF(OR(B412=6,B412=7),0,IF(NOT(E412),IF(A412&lt;=$A$1,HLOOKUP(B412,Ouderschapsverlof!$S$28:$W$30,3,FALSE),0),0))</f>
        <v>0</v>
      </c>
      <c r="H412" s="7">
        <f t="shared" si="153"/>
        <v>0</v>
      </c>
      <c r="L412" s="2">
        <f t="shared" si="172"/>
        <v>410</v>
      </c>
      <c r="M412">
        <f t="shared" si="154"/>
        <v>3</v>
      </c>
      <c r="N412" s="2">
        <f t="shared" si="155"/>
        <v>367</v>
      </c>
      <c r="O412" s="2">
        <f t="shared" si="156"/>
        <v>367</v>
      </c>
      <c r="P412" s="6" t="b">
        <f t="shared" si="157"/>
        <v>1</v>
      </c>
      <c r="Q412" s="6">
        <f>IF(OR(M412=6,M412=7),0,IF(NOT(P412),0,IF(L412&lt;=$L$1,HLOOKUP(M412,Ouderschapsverlof!$S$40:$W$42,3,FALSE),0)))</f>
        <v>0</v>
      </c>
      <c r="R412" s="6">
        <f>IF(OR(M412=6,M412=7),0,IF(NOT(P412),IF(L412&lt;=$L$1,HLOOKUP(M412,Ouderschapsverlof!$S$40:$W$42,3,FALSE),0),0))</f>
        <v>0</v>
      </c>
      <c r="T412" s="2">
        <f t="shared" si="173"/>
        <v>410</v>
      </c>
      <c r="U412">
        <f t="shared" si="158"/>
        <v>3</v>
      </c>
      <c r="V412" s="2">
        <f t="shared" si="159"/>
        <v>367</v>
      </c>
      <c r="W412" s="2">
        <f t="shared" si="160"/>
        <v>367</v>
      </c>
      <c r="X412" s="6" t="b">
        <f t="shared" si="161"/>
        <v>1</v>
      </c>
      <c r="Y412" s="6">
        <f>IF(OR(U412=6,U412=7),0,IF(NOT(X412),0,IF(T412&lt;=$T$1,HLOOKUP(U412,Ouderschapsverlof!$S$55:$W$57,3,FALSE),0)))</f>
        <v>0</v>
      </c>
      <c r="Z412" s="6">
        <f>IF(OR(U412=6,U412=7),0,IF(NOT(X412),IF(T412&lt;=$T$1,HLOOKUP(U412,Ouderschapsverlof!$S$55:$W$57,3,FALSE),0),0))</f>
        <v>0</v>
      </c>
      <c r="AB412" s="2">
        <f t="shared" si="174"/>
        <v>410</v>
      </c>
      <c r="AC412">
        <f t="shared" si="162"/>
        <v>3</v>
      </c>
      <c r="AD412" s="2">
        <f t="shared" si="163"/>
        <v>367</v>
      </c>
      <c r="AE412" s="2">
        <f t="shared" si="164"/>
        <v>367</v>
      </c>
      <c r="AF412" s="6" t="b">
        <f t="shared" si="165"/>
        <v>1</v>
      </c>
      <c r="AG412" s="6">
        <f>IF(OR(AC412=6,AC412=7),0,IF(NOT(AF412),0,IF(AB412&lt;=$AB$1,HLOOKUP(AC412,Ouderschapsverlof!$S$67:$W$69,3,FALSE),0)))</f>
        <v>0</v>
      </c>
      <c r="AH412" s="6">
        <f>IF(OR(AC412=6,AC412=7),0,IF(NOT(AF412),IF(AB412&lt;=$AB$1,HLOOKUP(AC412,Ouderschapsverlof!$S$67:$W$69,3,FALSE),0),0))</f>
        <v>0</v>
      </c>
      <c r="AK412" t="str">
        <f t="shared" si="166"/>
        <v>1901-2-0</v>
      </c>
      <c r="AL412" t="str">
        <f t="shared" si="167"/>
        <v>1901-2-0</v>
      </c>
      <c r="AM412" t="str">
        <f t="shared" si="168"/>
        <v>1901-2-0</v>
      </c>
      <c r="AN412" t="str">
        <f t="shared" si="169"/>
        <v>1901-2-0</v>
      </c>
    </row>
    <row r="413" spans="1:40" x14ac:dyDescent="0.3">
      <c r="A413" s="2">
        <f t="shared" si="170"/>
        <v>411</v>
      </c>
      <c r="B413">
        <f t="shared" si="171"/>
        <v>4</v>
      </c>
      <c r="C413" s="2">
        <f t="shared" si="150"/>
        <v>367</v>
      </c>
      <c r="D413" s="2">
        <f t="shared" si="151"/>
        <v>367</v>
      </c>
      <c r="E413" s="6" t="b">
        <f t="shared" si="152"/>
        <v>1</v>
      </c>
      <c r="F413" s="6">
        <f>IF(OR(B413=6,B413=7),0,IF(NOT(E413),0,IF(A413&lt;=$A$1,HLOOKUP(B413,Ouderschapsverlof!$S$28:$W$30,3,FALSE),0)))</f>
        <v>0</v>
      </c>
      <c r="G413" s="6">
        <f>IF(OR(B413=6,B413=7),0,IF(NOT(E413),IF(A413&lt;=$A$1,HLOOKUP(B413,Ouderschapsverlof!$S$28:$W$30,3,FALSE),0),0))</f>
        <v>0</v>
      </c>
      <c r="H413" s="7">
        <f t="shared" si="153"/>
        <v>0</v>
      </c>
      <c r="L413" s="2">
        <f t="shared" si="172"/>
        <v>411</v>
      </c>
      <c r="M413">
        <f t="shared" si="154"/>
        <v>4</v>
      </c>
      <c r="N413" s="2">
        <f t="shared" si="155"/>
        <v>367</v>
      </c>
      <c r="O413" s="2">
        <f t="shared" si="156"/>
        <v>367</v>
      </c>
      <c r="P413" s="6" t="b">
        <f t="shared" si="157"/>
        <v>1</v>
      </c>
      <c r="Q413" s="6">
        <f>IF(OR(M413=6,M413=7),0,IF(NOT(P413),0,IF(L413&lt;=$L$1,HLOOKUP(M413,Ouderschapsverlof!$S$40:$W$42,3,FALSE),0)))</f>
        <v>0</v>
      </c>
      <c r="R413" s="6">
        <f>IF(OR(M413=6,M413=7),0,IF(NOT(P413),IF(L413&lt;=$L$1,HLOOKUP(M413,Ouderschapsverlof!$S$40:$W$42,3,FALSE),0),0))</f>
        <v>0</v>
      </c>
      <c r="T413" s="2">
        <f t="shared" si="173"/>
        <v>411</v>
      </c>
      <c r="U413">
        <f t="shared" si="158"/>
        <v>4</v>
      </c>
      <c r="V413" s="2">
        <f t="shared" si="159"/>
        <v>367</v>
      </c>
      <c r="W413" s="2">
        <f t="shared" si="160"/>
        <v>367</v>
      </c>
      <c r="X413" s="6" t="b">
        <f t="shared" si="161"/>
        <v>1</v>
      </c>
      <c r="Y413" s="6">
        <f>IF(OR(U413=6,U413=7),0,IF(NOT(X413),0,IF(T413&lt;=$T$1,HLOOKUP(U413,Ouderschapsverlof!$S$55:$W$57,3,FALSE),0)))</f>
        <v>0</v>
      </c>
      <c r="Z413" s="6">
        <f>IF(OR(U413=6,U413=7),0,IF(NOT(X413),IF(T413&lt;=$T$1,HLOOKUP(U413,Ouderschapsverlof!$S$55:$W$57,3,FALSE),0),0))</f>
        <v>0</v>
      </c>
      <c r="AB413" s="2">
        <f t="shared" si="174"/>
        <v>411</v>
      </c>
      <c r="AC413">
        <f t="shared" si="162"/>
        <v>4</v>
      </c>
      <c r="AD413" s="2">
        <f t="shared" si="163"/>
        <v>367</v>
      </c>
      <c r="AE413" s="2">
        <f t="shared" si="164"/>
        <v>367</v>
      </c>
      <c r="AF413" s="6" t="b">
        <f t="shared" si="165"/>
        <v>1</v>
      </c>
      <c r="AG413" s="6">
        <f>IF(OR(AC413=6,AC413=7),0,IF(NOT(AF413),0,IF(AB413&lt;=$AB$1,HLOOKUP(AC413,Ouderschapsverlof!$S$67:$W$69,3,FALSE),0)))</f>
        <v>0</v>
      </c>
      <c r="AH413" s="6">
        <f>IF(OR(AC413=6,AC413=7),0,IF(NOT(AF413),IF(AB413&lt;=$AB$1,HLOOKUP(AC413,Ouderschapsverlof!$S$67:$W$69,3,FALSE),0),0))</f>
        <v>0</v>
      </c>
      <c r="AK413" t="str">
        <f t="shared" si="166"/>
        <v>1901-2-0</v>
      </c>
      <c r="AL413" t="str">
        <f t="shared" si="167"/>
        <v>1901-2-0</v>
      </c>
      <c r="AM413" t="str">
        <f t="shared" si="168"/>
        <v>1901-2-0</v>
      </c>
      <c r="AN413" t="str">
        <f t="shared" si="169"/>
        <v>1901-2-0</v>
      </c>
    </row>
    <row r="414" spans="1:40" x14ac:dyDescent="0.3">
      <c r="A414" s="2">
        <f t="shared" si="170"/>
        <v>412</v>
      </c>
      <c r="B414">
        <f t="shared" si="171"/>
        <v>5</v>
      </c>
      <c r="C414" s="2">
        <f t="shared" si="150"/>
        <v>367</v>
      </c>
      <c r="D414" s="2">
        <f t="shared" si="151"/>
        <v>367</v>
      </c>
      <c r="E414" s="6" t="b">
        <f t="shared" si="152"/>
        <v>1</v>
      </c>
      <c r="F414" s="6">
        <f>IF(OR(B414=6,B414=7),0,IF(NOT(E414),0,IF(A414&lt;=$A$1,HLOOKUP(B414,Ouderschapsverlof!$S$28:$W$30,3,FALSE),0)))</f>
        <v>0</v>
      </c>
      <c r="G414" s="6">
        <f>IF(OR(B414=6,B414=7),0,IF(NOT(E414),IF(A414&lt;=$A$1,HLOOKUP(B414,Ouderschapsverlof!$S$28:$W$30,3,FALSE),0),0))</f>
        <v>0</v>
      </c>
      <c r="H414" s="7">
        <f t="shared" si="153"/>
        <v>0</v>
      </c>
      <c r="L414" s="2">
        <f t="shared" si="172"/>
        <v>412</v>
      </c>
      <c r="M414">
        <f t="shared" si="154"/>
        <v>5</v>
      </c>
      <c r="N414" s="2">
        <f t="shared" si="155"/>
        <v>367</v>
      </c>
      <c r="O414" s="2">
        <f t="shared" si="156"/>
        <v>367</v>
      </c>
      <c r="P414" s="6" t="b">
        <f t="shared" si="157"/>
        <v>1</v>
      </c>
      <c r="Q414" s="6">
        <f>IF(OR(M414=6,M414=7),0,IF(NOT(P414),0,IF(L414&lt;=$L$1,HLOOKUP(M414,Ouderschapsverlof!$S$40:$W$42,3,FALSE),0)))</f>
        <v>0</v>
      </c>
      <c r="R414" s="6">
        <f>IF(OR(M414=6,M414=7),0,IF(NOT(P414),IF(L414&lt;=$L$1,HLOOKUP(M414,Ouderschapsverlof!$S$40:$W$42,3,FALSE),0),0))</f>
        <v>0</v>
      </c>
      <c r="T414" s="2">
        <f t="shared" si="173"/>
        <v>412</v>
      </c>
      <c r="U414">
        <f t="shared" si="158"/>
        <v>5</v>
      </c>
      <c r="V414" s="2">
        <f t="shared" si="159"/>
        <v>367</v>
      </c>
      <c r="W414" s="2">
        <f t="shared" si="160"/>
        <v>367</v>
      </c>
      <c r="X414" s="6" t="b">
        <f t="shared" si="161"/>
        <v>1</v>
      </c>
      <c r="Y414" s="6">
        <f>IF(OR(U414=6,U414=7),0,IF(NOT(X414),0,IF(T414&lt;=$T$1,HLOOKUP(U414,Ouderschapsverlof!$S$55:$W$57,3,FALSE),0)))</f>
        <v>0</v>
      </c>
      <c r="Z414" s="6">
        <f>IF(OR(U414=6,U414=7),0,IF(NOT(X414),IF(T414&lt;=$T$1,HLOOKUP(U414,Ouderschapsverlof!$S$55:$W$57,3,FALSE),0),0))</f>
        <v>0</v>
      </c>
      <c r="AB414" s="2">
        <f t="shared" si="174"/>
        <v>412</v>
      </c>
      <c r="AC414">
        <f t="shared" si="162"/>
        <v>5</v>
      </c>
      <c r="AD414" s="2">
        <f t="shared" si="163"/>
        <v>367</v>
      </c>
      <c r="AE414" s="2">
        <f t="shared" si="164"/>
        <v>367</v>
      </c>
      <c r="AF414" s="6" t="b">
        <f t="shared" si="165"/>
        <v>1</v>
      </c>
      <c r="AG414" s="6">
        <f>IF(OR(AC414=6,AC414=7),0,IF(NOT(AF414),0,IF(AB414&lt;=$AB$1,HLOOKUP(AC414,Ouderschapsverlof!$S$67:$W$69,3,FALSE),0)))</f>
        <v>0</v>
      </c>
      <c r="AH414" s="6">
        <f>IF(OR(AC414=6,AC414=7),0,IF(NOT(AF414),IF(AB414&lt;=$AB$1,HLOOKUP(AC414,Ouderschapsverlof!$S$67:$W$69,3,FALSE),0),0))</f>
        <v>0</v>
      </c>
      <c r="AK414" t="str">
        <f t="shared" si="166"/>
        <v>1901-2-0</v>
      </c>
      <c r="AL414" t="str">
        <f t="shared" si="167"/>
        <v>1901-2-0</v>
      </c>
      <c r="AM414" t="str">
        <f t="shared" si="168"/>
        <v>1901-2-0</v>
      </c>
      <c r="AN414" t="str">
        <f t="shared" si="169"/>
        <v>1901-2-0</v>
      </c>
    </row>
    <row r="415" spans="1:40" x14ac:dyDescent="0.3">
      <c r="A415" s="2">
        <f t="shared" si="170"/>
        <v>413</v>
      </c>
      <c r="B415">
        <f t="shared" si="171"/>
        <v>6</v>
      </c>
      <c r="C415" s="2">
        <f t="shared" si="150"/>
        <v>367</v>
      </c>
      <c r="D415" s="2">
        <f t="shared" si="151"/>
        <v>367</v>
      </c>
      <c r="E415" s="6" t="b">
        <f t="shared" si="152"/>
        <v>1</v>
      </c>
      <c r="F415" s="6">
        <f>IF(OR(B415=6,B415=7),0,IF(NOT(E415),0,IF(A415&lt;=$A$1,HLOOKUP(B415,Ouderschapsverlof!$S$28:$W$30,3,FALSE),0)))</f>
        <v>0</v>
      </c>
      <c r="G415" s="6">
        <f>IF(OR(B415=6,B415=7),0,IF(NOT(E415),IF(A415&lt;=$A$1,HLOOKUP(B415,Ouderschapsverlof!$S$28:$W$30,3,FALSE),0),0))</f>
        <v>0</v>
      </c>
      <c r="H415" s="7">
        <f t="shared" si="153"/>
        <v>0</v>
      </c>
      <c r="L415" s="2">
        <f t="shared" si="172"/>
        <v>413</v>
      </c>
      <c r="M415">
        <f t="shared" si="154"/>
        <v>6</v>
      </c>
      <c r="N415" s="2">
        <f t="shared" si="155"/>
        <v>367</v>
      </c>
      <c r="O415" s="2">
        <f t="shared" si="156"/>
        <v>367</v>
      </c>
      <c r="P415" s="6" t="b">
        <f t="shared" si="157"/>
        <v>1</v>
      </c>
      <c r="Q415" s="6">
        <f>IF(OR(M415=6,M415=7),0,IF(NOT(P415),0,IF(L415&lt;=$L$1,HLOOKUP(M415,Ouderschapsverlof!$S$40:$W$42,3,FALSE),0)))</f>
        <v>0</v>
      </c>
      <c r="R415" s="6">
        <f>IF(OR(M415=6,M415=7),0,IF(NOT(P415),IF(L415&lt;=$L$1,HLOOKUP(M415,Ouderschapsverlof!$S$40:$W$42,3,FALSE),0),0))</f>
        <v>0</v>
      </c>
      <c r="T415" s="2">
        <f t="shared" si="173"/>
        <v>413</v>
      </c>
      <c r="U415">
        <f t="shared" si="158"/>
        <v>6</v>
      </c>
      <c r="V415" s="2">
        <f t="shared" si="159"/>
        <v>367</v>
      </c>
      <c r="W415" s="2">
        <f t="shared" si="160"/>
        <v>367</v>
      </c>
      <c r="X415" s="6" t="b">
        <f t="shared" si="161"/>
        <v>1</v>
      </c>
      <c r="Y415" s="6">
        <f>IF(OR(U415=6,U415=7),0,IF(NOT(X415),0,IF(T415&lt;=$T$1,HLOOKUP(U415,Ouderschapsverlof!$S$55:$W$57,3,FALSE),0)))</f>
        <v>0</v>
      </c>
      <c r="Z415" s="6">
        <f>IF(OR(U415=6,U415=7),0,IF(NOT(X415),IF(T415&lt;=$T$1,HLOOKUP(U415,Ouderschapsverlof!$S$55:$W$57,3,FALSE),0),0))</f>
        <v>0</v>
      </c>
      <c r="AB415" s="2">
        <f t="shared" si="174"/>
        <v>413</v>
      </c>
      <c r="AC415">
        <f t="shared" si="162"/>
        <v>6</v>
      </c>
      <c r="AD415" s="2">
        <f t="shared" si="163"/>
        <v>367</v>
      </c>
      <c r="AE415" s="2">
        <f t="shared" si="164"/>
        <v>367</v>
      </c>
      <c r="AF415" s="6" t="b">
        <f t="shared" si="165"/>
        <v>1</v>
      </c>
      <c r="AG415" s="6">
        <f>IF(OR(AC415=6,AC415=7),0,IF(NOT(AF415),0,IF(AB415&lt;=$AB$1,HLOOKUP(AC415,Ouderschapsverlof!$S$67:$W$69,3,FALSE),0)))</f>
        <v>0</v>
      </c>
      <c r="AH415" s="6">
        <f>IF(OR(AC415=6,AC415=7),0,IF(NOT(AF415),IF(AB415&lt;=$AB$1,HLOOKUP(AC415,Ouderschapsverlof!$S$67:$W$69,3,FALSE),0),0))</f>
        <v>0</v>
      </c>
      <c r="AK415" t="str">
        <f t="shared" si="166"/>
        <v>1901-2-0</v>
      </c>
      <c r="AL415" t="str">
        <f t="shared" si="167"/>
        <v>1901-2-0</v>
      </c>
      <c r="AM415" t="str">
        <f t="shared" si="168"/>
        <v>1901-2-0</v>
      </c>
      <c r="AN415" t="str">
        <f t="shared" si="169"/>
        <v>1901-2-0</v>
      </c>
    </row>
    <row r="416" spans="1:40" x14ac:dyDescent="0.3">
      <c r="A416" s="2">
        <f t="shared" si="170"/>
        <v>414</v>
      </c>
      <c r="B416">
        <f t="shared" si="171"/>
        <v>7</v>
      </c>
      <c r="C416" s="2">
        <f t="shared" si="150"/>
        <v>367</v>
      </c>
      <c r="D416" s="2">
        <f t="shared" si="151"/>
        <v>367</v>
      </c>
      <c r="E416" s="6" t="b">
        <f t="shared" si="152"/>
        <v>1</v>
      </c>
      <c r="F416" s="6">
        <f>IF(OR(B416=6,B416=7),0,IF(NOT(E416),0,IF(A416&lt;=$A$1,HLOOKUP(B416,Ouderschapsverlof!$S$28:$W$30,3,FALSE),0)))</f>
        <v>0</v>
      </c>
      <c r="G416" s="6">
        <f>IF(OR(B416=6,B416=7),0,IF(NOT(E416),IF(A416&lt;=$A$1,HLOOKUP(B416,Ouderschapsverlof!$S$28:$W$30,3,FALSE),0),0))</f>
        <v>0</v>
      </c>
      <c r="H416" s="7">
        <f t="shared" si="153"/>
        <v>0</v>
      </c>
      <c r="L416" s="2">
        <f t="shared" si="172"/>
        <v>414</v>
      </c>
      <c r="M416">
        <f t="shared" si="154"/>
        <v>7</v>
      </c>
      <c r="N416" s="2">
        <f t="shared" si="155"/>
        <v>367</v>
      </c>
      <c r="O416" s="2">
        <f t="shared" si="156"/>
        <v>367</v>
      </c>
      <c r="P416" s="6" t="b">
        <f t="shared" si="157"/>
        <v>1</v>
      </c>
      <c r="Q416" s="6">
        <f>IF(OR(M416=6,M416=7),0,IF(NOT(P416),0,IF(L416&lt;=$L$1,HLOOKUP(M416,Ouderschapsverlof!$S$40:$W$42,3,FALSE),0)))</f>
        <v>0</v>
      </c>
      <c r="R416" s="6">
        <f>IF(OR(M416=6,M416=7),0,IF(NOT(P416),IF(L416&lt;=$L$1,HLOOKUP(M416,Ouderschapsverlof!$S$40:$W$42,3,FALSE),0),0))</f>
        <v>0</v>
      </c>
      <c r="T416" s="2">
        <f t="shared" si="173"/>
        <v>414</v>
      </c>
      <c r="U416">
        <f t="shared" si="158"/>
        <v>7</v>
      </c>
      <c r="V416" s="2">
        <f t="shared" si="159"/>
        <v>367</v>
      </c>
      <c r="W416" s="2">
        <f t="shared" si="160"/>
        <v>367</v>
      </c>
      <c r="X416" s="6" t="b">
        <f t="shared" si="161"/>
        <v>1</v>
      </c>
      <c r="Y416" s="6">
        <f>IF(OR(U416=6,U416=7),0,IF(NOT(X416),0,IF(T416&lt;=$T$1,HLOOKUP(U416,Ouderschapsverlof!$S$55:$W$57,3,FALSE),0)))</f>
        <v>0</v>
      </c>
      <c r="Z416" s="6">
        <f>IF(OR(U416=6,U416=7),0,IF(NOT(X416),IF(T416&lt;=$T$1,HLOOKUP(U416,Ouderschapsverlof!$S$55:$W$57,3,FALSE),0),0))</f>
        <v>0</v>
      </c>
      <c r="AB416" s="2">
        <f t="shared" si="174"/>
        <v>414</v>
      </c>
      <c r="AC416">
        <f t="shared" si="162"/>
        <v>7</v>
      </c>
      <c r="AD416" s="2">
        <f t="shared" si="163"/>
        <v>367</v>
      </c>
      <c r="AE416" s="2">
        <f t="shared" si="164"/>
        <v>367</v>
      </c>
      <c r="AF416" s="6" t="b">
        <f t="shared" si="165"/>
        <v>1</v>
      </c>
      <c r="AG416" s="6">
        <f>IF(OR(AC416=6,AC416=7),0,IF(NOT(AF416),0,IF(AB416&lt;=$AB$1,HLOOKUP(AC416,Ouderschapsverlof!$S$67:$W$69,3,FALSE),0)))</f>
        <v>0</v>
      </c>
      <c r="AH416" s="6">
        <f>IF(OR(AC416=6,AC416=7),0,IF(NOT(AF416),IF(AB416&lt;=$AB$1,HLOOKUP(AC416,Ouderschapsverlof!$S$67:$W$69,3,FALSE),0),0))</f>
        <v>0</v>
      </c>
      <c r="AK416" t="str">
        <f t="shared" si="166"/>
        <v>1901-2-0</v>
      </c>
      <c r="AL416" t="str">
        <f t="shared" si="167"/>
        <v>1901-2-0</v>
      </c>
      <c r="AM416" t="str">
        <f t="shared" si="168"/>
        <v>1901-2-0</v>
      </c>
      <c r="AN416" t="str">
        <f t="shared" si="169"/>
        <v>1901-2-0</v>
      </c>
    </row>
    <row r="417" spans="1:40" x14ac:dyDescent="0.3">
      <c r="A417" s="2">
        <f t="shared" si="170"/>
        <v>415</v>
      </c>
      <c r="B417">
        <f t="shared" si="171"/>
        <v>1</v>
      </c>
      <c r="C417" s="2">
        <f t="shared" si="150"/>
        <v>367</v>
      </c>
      <c r="D417" s="2">
        <f t="shared" si="151"/>
        <v>367</v>
      </c>
      <c r="E417" s="6" t="b">
        <f t="shared" si="152"/>
        <v>1</v>
      </c>
      <c r="F417" s="6">
        <f>IF(OR(B417=6,B417=7),0,IF(NOT(E417),0,IF(A417&lt;=$A$1,HLOOKUP(B417,Ouderschapsverlof!$S$28:$W$30,3,FALSE),0)))</f>
        <v>0</v>
      </c>
      <c r="G417" s="6">
        <f>IF(OR(B417=6,B417=7),0,IF(NOT(E417),IF(A417&lt;=$A$1,HLOOKUP(B417,Ouderschapsverlof!$S$28:$W$30,3,FALSE),0),0))</f>
        <v>0</v>
      </c>
      <c r="H417" s="7">
        <f t="shared" si="153"/>
        <v>0</v>
      </c>
      <c r="L417" s="2">
        <f t="shared" si="172"/>
        <v>415</v>
      </c>
      <c r="M417">
        <f t="shared" si="154"/>
        <v>1</v>
      </c>
      <c r="N417" s="2">
        <f t="shared" si="155"/>
        <v>367</v>
      </c>
      <c r="O417" s="2">
        <f t="shared" si="156"/>
        <v>367</v>
      </c>
      <c r="P417" s="6" t="b">
        <f t="shared" si="157"/>
        <v>1</v>
      </c>
      <c r="Q417" s="6">
        <f>IF(OR(M417=6,M417=7),0,IF(NOT(P417),0,IF(L417&lt;=$L$1,HLOOKUP(M417,Ouderschapsverlof!$S$40:$W$42,3,FALSE),0)))</f>
        <v>0</v>
      </c>
      <c r="R417" s="6">
        <f>IF(OR(M417=6,M417=7),0,IF(NOT(P417),IF(L417&lt;=$L$1,HLOOKUP(M417,Ouderschapsverlof!$S$40:$W$42,3,FALSE),0),0))</f>
        <v>0</v>
      </c>
      <c r="T417" s="2">
        <f t="shared" si="173"/>
        <v>415</v>
      </c>
      <c r="U417">
        <f t="shared" si="158"/>
        <v>1</v>
      </c>
      <c r="V417" s="2">
        <f t="shared" si="159"/>
        <v>367</v>
      </c>
      <c r="W417" s="2">
        <f t="shared" si="160"/>
        <v>367</v>
      </c>
      <c r="X417" s="6" t="b">
        <f t="shared" si="161"/>
        <v>1</v>
      </c>
      <c r="Y417" s="6">
        <f>IF(OR(U417=6,U417=7),0,IF(NOT(X417),0,IF(T417&lt;=$T$1,HLOOKUP(U417,Ouderschapsverlof!$S$55:$W$57,3,FALSE),0)))</f>
        <v>0</v>
      </c>
      <c r="Z417" s="6">
        <f>IF(OR(U417=6,U417=7),0,IF(NOT(X417),IF(T417&lt;=$T$1,HLOOKUP(U417,Ouderschapsverlof!$S$55:$W$57,3,FALSE),0),0))</f>
        <v>0</v>
      </c>
      <c r="AB417" s="2">
        <f t="shared" si="174"/>
        <v>415</v>
      </c>
      <c r="AC417">
        <f t="shared" si="162"/>
        <v>1</v>
      </c>
      <c r="AD417" s="2">
        <f t="shared" si="163"/>
        <v>367</v>
      </c>
      <c r="AE417" s="2">
        <f t="shared" si="164"/>
        <v>367</v>
      </c>
      <c r="AF417" s="6" t="b">
        <f t="shared" si="165"/>
        <v>1</v>
      </c>
      <c r="AG417" s="6">
        <f>IF(OR(AC417=6,AC417=7),0,IF(NOT(AF417),0,IF(AB417&lt;=$AB$1,HLOOKUP(AC417,Ouderschapsverlof!$S$67:$W$69,3,FALSE),0)))</f>
        <v>0</v>
      </c>
      <c r="AH417" s="6">
        <f>IF(OR(AC417=6,AC417=7),0,IF(NOT(AF417),IF(AB417&lt;=$AB$1,HLOOKUP(AC417,Ouderschapsverlof!$S$67:$W$69,3,FALSE),0),0))</f>
        <v>0</v>
      </c>
      <c r="AK417" t="str">
        <f t="shared" si="166"/>
        <v>1901-2-0</v>
      </c>
      <c r="AL417" t="str">
        <f t="shared" si="167"/>
        <v>1901-2-0</v>
      </c>
      <c r="AM417" t="str">
        <f t="shared" si="168"/>
        <v>1901-2-0</v>
      </c>
      <c r="AN417" t="str">
        <f t="shared" si="169"/>
        <v>1901-2-0</v>
      </c>
    </row>
    <row r="418" spans="1:40" x14ac:dyDescent="0.3">
      <c r="A418" s="2">
        <f t="shared" si="170"/>
        <v>416</v>
      </c>
      <c r="B418">
        <f t="shared" si="171"/>
        <v>2</v>
      </c>
      <c r="C418" s="2">
        <f t="shared" si="150"/>
        <v>367</v>
      </c>
      <c r="D418" s="2">
        <f t="shared" si="151"/>
        <v>367</v>
      </c>
      <c r="E418" s="6" t="b">
        <f t="shared" si="152"/>
        <v>1</v>
      </c>
      <c r="F418" s="6">
        <f>IF(OR(B418=6,B418=7),0,IF(NOT(E418),0,IF(A418&lt;=$A$1,HLOOKUP(B418,Ouderschapsverlof!$S$28:$W$30,3,FALSE),0)))</f>
        <v>0</v>
      </c>
      <c r="G418" s="6">
        <f>IF(OR(B418=6,B418=7),0,IF(NOT(E418),IF(A418&lt;=$A$1,HLOOKUP(B418,Ouderschapsverlof!$S$28:$W$30,3,FALSE),0),0))</f>
        <v>0</v>
      </c>
      <c r="H418" s="7">
        <f t="shared" si="153"/>
        <v>0</v>
      </c>
      <c r="L418" s="2">
        <f t="shared" si="172"/>
        <v>416</v>
      </c>
      <c r="M418">
        <f t="shared" si="154"/>
        <v>2</v>
      </c>
      <c r="N418" s="2">
        <f t="shared" si="155"/>
        <v>367</v>
      </c>
      <c r="O418" s="2">
        <f t="shared" si="156"/>
        <v>367</v>
      </c>
      <c r="P418" s="6" t="b">
        <f t="shared" si="157"/>
        <v>1</v>
      </c>
      <c r="Q418" s="6">
        <f>IF(OR(M418=6,M418=7),0,IF(NOT(P418),0,IF(L418&lt;=$L$1,HLOOKUP(M418,Ouderschapsverlof!$S$40:$W$42,3,FALSE),0)))</f>
        <v>0</v>
      </c>
      <c r="R418" s="6">
        <f>IF(OR(M418=6,M418=7),0,IF(NOT(P418),IF(L418&lt;=$L$1,HLOOKUP(M418,Ouderschapsverlof!$S$40:$W$42,3,FALSE),0),0))</f>
        <v>0</v>
      </c>
      <c r="T418" s="2">
        <f t="shared" si="173"/>
        <v>416</v>
      </c>
      <c r="U418">
        <f t="shared" si="158"/>
        <v>2</v>
      </c>
      <c r="V418" s="2">
        <f t="shared" si="159"/>
        <v>367</v>
      </c>
      <c r="W418" s="2">
        <f t="shared" si="160"/>
        <v>367</v>
      </c>
      <c r="X418" s="6" t="b">
        <f t="shared" si="161"/>
        <v>1</v>
      </c>
      <c r="Y418" s="6">
        <f>IF(OR(U418=6,U418=7),0,IF(NOT(X418),0,IF(T418&lt;=$T$1,HLOOKUP(U418,Ouderschapsverlof!$S$55:$W$57,3,FALSE),0)))</f>
        <v>0</v>
      </c>
      <c r="Z418" s="6">
        <f>IF(OR(U418=6,U418=7),0,IF(NOT(X418),IF(T418&lt;=$T$1,HLOOKUP(U418,Ouderschapsverlof!$S$55:$W$57,3,FALSE),0),0))</f>
        <v>0</v>
      </c>
      <c r="AB418" s="2">
        <f t="shared" si="174"/>
        <v>416</v>
      </c>
      <c r="AC418">
        <f t="shared" si="162"/>
        <v>2</v>
      </c>
      <c r="AD418" s="2">
        <f t="shared" si="163"/>
        <v>367</v>
      </c>
      <c r="AE418" s="2">
        <f t="shared" si="164"/>
        <v>367</v>
      </c>
      <c r="AF418" s="6" t="b">
        <f t="shared" si="165"/>
        <v>1</v>
      </c>
      <c r="AG418" s="6">
        <f>IF(OR(AC418=6,AC418=7),0,IF(NOT(AF418),0,IF(AB418&lt;=$AB$1,HLOOKUP(AC418,Ouderschapsverlof!$S$67:$W$69,3,FALSE),0)))</f>
        <v>0</v>
      </c>
      <c r="AH418" s="6">
        <f>IF(OR(AC418=6,AC418=7),0,IF(NOT(AF418),IF(AB418&lt;=$AB$1,HLOOKUP(AC418,Ouderschapsverlof!$S$67:$W$69,3,FALSE),0),0))</f>
        <v>0</v>
      </c>
      <c r="AK418" t="str">
        <f t="shared" si="166"/>
        <v>1901-2-0</v>
      </c>
      <c r="AL418" t="str">
        <f t="shared" si="167"/>
        <v>1901-2-0</v>
      </c>
      <c r="AM418" t="str">
        <f t="shared" si="168"/>
        <v>1901-2-0</v>
      </c>
      <c r="AN418" t="str">
        <f t="shared" si="169"/>
        <v>1901-2-0</v>
      </c>
    </row>
    <row r="419" spans="1:40" x14ac:dyDescent="0.3">
      <c r="A419" s="2">
        <f t="shared" si="170"/>
        <v>417</v>
      </c>
      <c r="B419">
        <f t="shared" si="171"/>
        <v>3</v>
      </c>
      <c r="C419" s="2">
        <f t="shared" si="150"/>
        <v>367</v>
      </c>
      <c r="D419" s="2">
        <f t="shared" si="151"/>
        <v>367</v>
      </c>
      <c r="E419" s="6" t="b">
        <f t="shared" si="152"/>
        <v>1</v>
      </c>
      <c r="F419" s="6">
        <f>IF(OR(B419=6,B419=7),0,IF(NOT(E419),0,IF(A419&lt;=$A$1,HLOOKUP(B419,Ouderschapsverlof!$S$28:$W$30,3,FALSE),0)))</f>
        <v>0</v>
      </c>
      <c r="G419" s="6">
        <f>IF(OR(B419=6,B419=7),0,IF(NOT(E419),IF(A419&lt;=$A$1,HLOOKUP(B419,Ouderschapsverlof!$S$28:$W$30,3,FALSE),0),0))</f>
        <v>0</v>
      </c>
      <c r="H419" s="7">
        <f t="shared" si="153"/>
        <v>0</v>
      </c>
      <c r="L419" s="2">
        <f t="shared" si="172"/>
        <v>417</v>
      </c>
      <c r="M419">
        <f t="shared" si="154"/>
        <v>3</v>
      </c>
      <c r="N419" s="2">
        <f t="shared" si="155"/>
        <v>367</v>
      </c>
      <c r="O419" s="2">
        <f t="shared" si="156"/>
        <v>367</v>
      </c>
      <c r="P419" s="6" t="b">
        <f t="shared" si="157"/>
        <v>1</v>
      </c>
      <c r="Q419" s="6">
        <f>IF(OR(M419=6,M419=7),0,IF(NOT(P419),0,IF(L419&lt;=$L$1,HLOOKUP(M419,Ouderschapsverlof!$S$40:$W$42,3,FALSE),0)))</f>
        <v>0</v>
      </c>
      <c r="R419" s="6">
        <f>IF(OR(M419=6,M419=7),0,IF(NOT(P419),IF(L419&lt;=$L$1,HLOOKUP(M419,Ouderschapsverlof!$S$40:$W$42,3,FALSE),0),0))</f>
        <v>0</v>
      </c>
      <c r="T419" s="2">
        <f t="shared" si="173"/>
        <v>417</v>
      </c>
      <c r="U419">
        <f t="shared" si="158"/>
        <v>3</v>
      </c>
      <c r="V419" s="2">
        <f t="shared" si="159"/>
        <v>367</v>
      </c>
      <c r="W419" s="2">
        <f t="shared" si="160"/>
        <v>367</v>
      </c>
      <c r="X419" s="6" t="b">
        <f t="shared" si="161"/>
        <v>1</v>
      </c>
      <c r="Y419" s="6">
        <f>IF(OR(U419=6,U419=7),0,IF(NOT(X419),0,IF(T419&lt;=$T$1,HLOOKUP(U419,Ouderschapsverlof!$S$55:$W$57,3,FALSE),0)))</f>
        <v>0</v>
      </c>
      <c r="Z419" s="6">
        <f>IF(OR(U419=6,U419=7),0,IF(NOT(X419),IF(T419&lt;=$T$1,HLOOKUP(U419,Ouderschapsverlof!$S$55:$W$57,3,FALSE),0),0))</f>
        <v>0</v>
      </c>
      <c r="AB419" s="2">
        <f t="shared" si="174"/>
        <v>417</v>
      </c>
      <c r="AC419">
        <f t="shared" si="162"/>
        <v>3</v>
      </c>
      <c r="AD419" s="2">
        <f t="shared" si="163"/>
        <v>367</v>
      </c>
      <c r="AE419" s="2">
        <f t="shared" si="164"/>
        <v>367</v>
      </c>
      <c r="AF419" s="6" t="b">
        <f t="shared" si="165"/>
        <v>1</v>
      </c>
      <c r="AG419" s="6">
        <f>IF(OR(AC419=6,AC419=7),0,IF(NOT(AF419),0,IF(AB419&lt;=$AB$1,HLOOKUP(AC419,Ouderschapsverlof!$S$67:$W$69,3,FALSE),0)))</f>
        <v>0</v>
      </c>
      <c r="AH419" s="6">
        <f>IF(OR(AC419=6,AC419=7),0,IF(NOT(AF419),IF(AB419&lt;=$AB$1,HLOOKUP(AC419,Ouderschapsverlof!$S$67:$W$69,3,FALSE),0),0))</f>
        <v>0</v>
      </c>
      <c r="AK419" t="str">
        <f t="shared" si="166"/>
        <v>1901-2-0</v>
      </c>
      <c r="AL419" t="str">
        <f t="shared" si="167"/>
        <v>1901-2-0</v>
      </c>
      <c r="AM419" t="str">
        <f t="shared" si="168"/>
        <v>1901-2-0</v>
      </c>
      <c r="AN419" t="str">
        <f t="shared" si="169"/>
        <v>1901-2-0</v>
      </c>
    </row>
    <row r="420" spans="1:40" x14ac:dyDescent="0.3">
      <c r="A420" s="2">
        <f t="shared" si="170"/>
        <v>418</v>
      </c>
      <c r="B420">
        <f t="shared" si="171"/>
        <v>4</v>
      </c>
      <c r="C420" s="2">
        <f t="shared" si="150"/>
        <v>367</v>
      </c>
      <c r="D420" s="2">
        <f t="shared" si="151"/>
        <v>367</v>
      </c>
      <c r="E420" s="6" t="b">
        <f t="shared" si="152"/>
        <v>1</v>
      </c>
      <c r="F420" s="6">
        <f>IF(OR(B420=6,B420=7),0,IF(NOT(E420),0,IF(A420&lt;=$A$1,HLOOKUP(B420,Ouderschapsverlof!$S$28:$W$30,3,FALSE),0)))</f>
        <v>0</v>
      </c>
      <c r="G420" s="6">
        <f>IF(OR(B420=6,B420=7),0,IF(NOT(E420),IF(A420&lt;=$A$1,HLOOKUP(B420,Ouderschapsverlof!$S$28:$W$30,3,FALSE),0),0))</f>
        <v>0</v>
      </c>
      <c r="H420" s="7">
        <f t="shared" si="153"/>
        <v>0</v>
      </c>
      <c r="L420" s="2">
        <f t="shared" si="172"/>
        <v>418</v>
      </c>
      <c r="M420">
        <f t="shared" si="154"/>
        <v>4</v>
      </c>
      <c r="N420" s="2">
        <f t="shared" si="155"/>
        <v>367</v>
      </c>
      <c r="O420" s="2">
        <f t="shared" si="156"/>
        <v>367</v>
      </c>
      <c r="P420" s="6" t="b">
        <f t="shared" si="157"/>
        <v>1</v>
      </c>
      <c r="Q420" s="6">
        <f>IF(OR(M420=6,M420=7),0,IF(NOT(P420),0,IF(L420&lt;=$L$1,HLOOKUP(M420,Ouderschapsverlof!$S$40:$W$42,3,FALSE),0)))</f>
        <v>0</v>
      </c>
      <c r="R420" s="6">
        <f>IF(OR(M420=6,M420=7),0,IF(NOT(P420),IF(L420&lt;=$L$1,HLOOKUP(M420,Ouderschapsverlof!$S$40:$W$42,3,FALSE),0),0))</f>
        <v>0</v>
      </c>
      <c r="T420" s="2">
        <f t="shared" si="173"/>
        <v>418</v>
      </c>
      <c r="U420">
        <f t="shared" si="158"/>
        <v>4</v>
      </c>
      <c r="V420" s="2">
        <f t="shared" si="159"/>
        <v>367</v>
      </c>
      <c r="W420" s="2">
        <f t="shared" si="160"/>
        <v>367</v>
      </c>
      <c r="X420" s="6" t="b">
        <f t="shared" si="161"/>
        <v>1</v>
      </c>
      <c r="Y420" s="6">
        <f>IF(OR(U420=6,U420=7),0,IF(NOT(X420),0,IF(T420&lt;=$T$1,HLOOKUP(U420,Ouderschapsverlof!$S$55:$W$57,3,FALSE),0)))</f>
        <v>0</v>
      </c>
      <c r="Z420" s="6">
        <f>IF(OR(U420=6,U420=7),0,IF(NOT(X420),IF(T420&lt;=$T$1,HLOOKUP(U420,Ouderschapsverlof!$S$55:$W$57,3,FALSE),0),0))</f>
        <v>0</v>
      </c>
      <c r="AB420" s="2">
        <f t="shared" si="174"/>
        <v>418</v>
      </c>
      <c r="AC420">
        <f t="shared" si="162"/>
        <v>4</v>
      </c>
      <c r="AD420" s="2">
        <f t="shared" si="163"/>
        <v>367</v>
      </c>
      <c r="AE420" s="2">
        <f t="shared" si="164"/>
        <v>367</v>
      </c>
      <c r="AF420" s="6" t="b">
        <f t="shared" si="165"/>
        <v>1</v>
      </c>
      <c r="AG420" s="6">
        <f>IF(OR(AC420=6,AC420=7),0,IF(NOT(AF420),0,IF(AB420&lt;=$AB$1,HLOOKUP(AC420,Ouderschapsverlof!$S$67:$W$69,3,FALSE),0)))</f>
        <v>0</v>
      </c>
      <c r="AH420" s="6">
        <f>IF(OR(AC420=6,AC420=7),0,IF(NOT(AF420),IF(AB420&lt;=$AB$1,HLOOKUP(AC420,Ouderschapsverlof!$S$67:$W$69,3,FALSE),0),0))</f>
        <v>0</v>
      </c>
      <c r="AK420" t="str">
        <f t="shared" si="166"/>
        <v>1901-2-0</v>
      </c>
      <c r="AL420" t="str">
        <f t="shared" si="167"/>
        <v>1901-2-0</v>
      </c>
      <c r="AM420" t="str">
        <f t="shared" si="168"/>
        <v>1901-2-0</v>
      </c>
      <c r="AN420" t="str">
        <f t="shared" si="169"/>
        <v>1901-2-0</v>
      </c>
    </row>
    <row r="421" spans="1:40" x14ac:dyDescent="0.3">
      <c r="A421" s="2">
        <f t="shared" si="170"/>
        <v>419</v>
      </c>
      <c r="B421">
        <f t="shared" si="171"/>
        <v>5</v>
      </c>
      <c r="C421" s="2">
        <f t="shared" si="150"/>
        <v>367</v>
      </c>
      <c r="D421" s="2">
        <f t="shared" si="151"/>
        <v>367</v>
      </c>
      <c r="E421" s="6" t="b">
        <f t="shared" si="152"/>
        <v>1</v>
      </c>
      <c r="F421" s="6">
        <f>IF(OR(B421=6,B421=7),0,IF(NOT(E421),0,IF(A421&lt;=$A$1,HLOOKUP(B421,Ouderschapsverlof!$S$28:$W$30,3,FALSE),0)))</f>
        <v>0</v>
      </c>
      <c r="G421" s="6">
        <f>IF(OR(B421=6,B421=7),0,IF(NOT(E421),IF(A421&lt;=$A$1,HLOOKUP(B421,Ouderschapsverlof!$S$28:$W$30,3,FALSE),0),0))</f>
        <v>0</v>
      </c>
      <c r="H421" s="7">
        <f t="shared" si="153"/>
        <v>0</v>
      </c>
      <c r="L421" s="2">
        <f t="shared" si="172"/>
        <v>419</v>
      </c>
      <c r="M421">
        <f t="shared" si="154"/>
        <v>5</v>
      </c>
      <c r="N421" s="2">
        <f t="shared" si="155"/>
        <v>367</v>
      </c>
      <c r="O421" s="2">
        <f t="shared" si="156"/>
        <v>367</v>
      </c>
      <c r="P421" s="6" t="b">
        <f t="shared" si="157"/>
        <v>1</v>
      </c>
      <c r="Q421" s="6">
        <f>IF(OR(M421=6,M421=7),0,IF(NOT(P421),0,IF(L421&lt;=$L$1,HLOOKUP(M421,Ouderschapsverlof!$S$40:$W$42,3,FALSE),0)))</f>
        <v>0</v>
      </c>
      <c r="R421" s="6">
        <f>IF(OR(M421=6,M421=7),0,IF(NOT(P421),IF(L421&lt;=$L$1,HLOOKUP(M421,Ouderschapsverlof!$S$40:$W$42,3,FALSE),0),0))</f>
        <v>0</v>
      </c>
      <c r="T421" s="2">
        <f t="shared" si="173"/>
        <v>419</v>
      </c>
      <c r="U421">
        <f t="shared" si="158"/>
        <v>5</v>
      </c>
      <c r="V421" s="2">
        <f t="shared" si="159"/>
        <v>367</v>
      </c>
      <c r="W421" s="2">
        <f t="shared" si="160"/>
        <v>367</v>
      </c>
      <c r="X421" s="6" t="b">
        <f t="shared" si="161"/>
        <v>1</v>
      </c>
      <c r="Y421" s="6">
        <f>IF(OR(U421=6,U421=7),0,IF(NOT(X421),0,IF(T421&lt;=$T$1,HLOOKUP(U421,Ouderschapsverlof!$S$55:$W$57,3,FALSE),0)))</f>
        <v>0</v>
      </c>
      <c r="Z421" s="6">
        <f>IF(OR(U421=6,U421=7),0,IF(NOT(X421),IF(T421&lt;=$T$1,HLOOKUP(U421,Ouderschapsverlof!$S$55:$W$57,3,FALSE),0),0))</f>
        <v>0</v>
      </c>
      <c r="AB421" s="2">
        <f t="shared" si="174"/>
        <v>419</v>
      </c>
      <c r="AC421">
        <f t="shared" si="162"/>
        <v>5</v>
      </c>
      <c r="AD421" s="2">
        <f t="shared" si="163"/>
        <v>367</v>
      </c>
      <c r="AE421" s="2">
        <f t="shared" si="164"/>
        <v>367</v>
      </c>
      <c r="AF421" s="6" t="b">
        <f t="shared" si="165"/>
        <v>1</v>
      </c>
      <c r="AG421" s="6">
        <f>IF(OR(AC421=6,AC421=7),0,IF(NOT(AF421),0,IF(AB421&lt;=$AB$1,HLOOKUP(AC421,Ouderschapsverlof!$S$67:$W$69,3,FALSE),0)))</f>
        <v>0</v>
      </c>
      <c r="AH421" s="6">
        <f>IF(OR(AC421=6,AC421=7),0,IF(NOT(AF421),IF(AB421&lt;=$AB$1,HLOOKUP(AC421,Ouderschapsverlof!$S$67:$W$69,3,FALSE),0),0))</f>
        <v>0</v>
      </c>
      <c r="AK421" t="str">
        <f t="shared" si="166"/>
        <v>1901-2-0</v>
      </c>
      <c r="AL421" t="str">
        <f t="shared" si="167"/>
        <v>1901-2-0</v>
      </c>
      <c r="AM421" t="str">
        <f t="shared" si="168"/>
        <v>1901-2-0</v>
      </c>
      <c r="AN421" t="str">
        <f t="shared" si="169"/>
        <v>1901-2-0</v>
      </c>
    </row>
    <row r="422" spans="1:40" x14ac:dyDescent="0.3">
      <c r="A422" s="2">
        <f t="shared" si="170"/>
        <v>420</v>
      </c>
      <c r="B422">
        <f t="shared" si="171"/>
        <v>6</v>
      </c>
      <c r="C422" s="2">
        <f t="shared" si="150"/>
        <v>367</v>
      </c>
      <c r="D422" s="2">
        <f t="shared" si="151"/>
        <v>367</v>
      </c>
      <c r="E422" s="6" t="b">
        <f t="shared" si="152"/>
        <v>1</v>
      </c>
      <c r="F422" s="6">
        <f>IF(OR(B422=6,B422=7),0,IF(NOT(E422),0,IF(A422&lt;=$A$1,HLOOKUP(B422,Ouderschapsverlof!$S$28:$W$30,3,FALSE),0)))</f>
        <v>0</v>
      </c>
      <c r="G422" s="6">
        <f>IF(OR(B422=6,B422=7),0,IF(NOT(E422),IF(A422&lt;=$A$1,HLOOKUP(B422,Ouderschapsverlof!$S$28:$W$30,3,FALSE),0),0))</f>
        <v>0</v>
      </c>
      <c r="H422" s="7">
        <f t="shared" si="153"/>
        <v>0</v>
      </c>
      <c r="L422" s="2">
        <f t="shared" si="172"/>
        <v>420</v>
      </c>
      <c r="M422">
        <f t="shared" si="154"/>
        <v>6</v>
      </c>
      <c r="N422" s="2">
        <f t="shared" si="155"/>
        <v>367</v>
      </c>
      <c r="O422" s="2">
        <f t="shared" si="156"/>
        <v>367</v>
      </c>
      <c r="P422" s="6" t="b">
        <f t="shared" si="157"/>
        <v>1</v>
      </c>
      <c r="Q422" s="6">
        <f>IF(OR(M422=6,M422=7),0,IF(NOT(P422),0,IF(L422&lt;=$L$1,HLOOKUP(M422,Ouderschapsverlof!$S$40:$W$42,3,FALSE),0)))</f>
        <v>0</v>
      </c>
      <c r="R422" s="6">
        <f>IF(OR(M422=6,M422=7),0,IF(NOT(P422),IF(L422&lt;=$L$1,HLOOKUP(M422,Ouderschapsverlof!$S$40:$W$42,3,FALSE),0),0))</f>
        <v>0</v>
      </c>
      <c r="T422" s="2">
        <f t="shared" si="173"/>
        <v>420</v>
      </c>
      <c r="U422">
        <f t="shared" si="158"/>
        <v>6</v>
      </c>
      <c r="V422" s="2">
        <f t="shared" si="159"/>
        <v>367</v>
      </c>
      <c r="W422" s="2">
        <f t="shared" si="160"/>
        <v>367</v>
      </c>
      <c r="X422" s="6" t="b">
        <f t="shared" si="161"/>
        <v>1</v>
      </c>
      <c r="Y422" s="6">
        <f>IF(OR(U422=6,U422=7),0,IF(NOT(X422),0,IF(T422&lt;=$T$1,HLOOKUP(U422,Ouderschapsverlof!$S$55:$W$57,3,FALSE),0)))</f>
        <v>0</v>
      </c>
      <c r="Z422" s="6">
        <f>IF(OR(U422=6,U422=7),0,IF(NOT(X422),IF(T422&lt;=$T$1,HLOOKUP(U422,Ouderschapsverlof!$S$55:$W$57,3,FALSE),0),0))</f>
        <v>0</v>
      </c>
      <c r="AB422" s="2">
        <f t="shared" si="174"/>
        <v>420</v>
      </c>
      <c r="AC422">
        <f t="shared" si="162"/>
        <v>6</v>
      </c>
      <c r="AD422" s="2">
        <f t="shared" si="163"/>
        <v>367</v>
      </c>
      <c r="AE422" s="2">
        <f t="shared" si="164"/>
        <v>367</v>
      </c>
      <c r="AF422" s="6" t="b">
        <f t="shared" si="165"/>
        <v>1</v>
      </c>
      <c r="AG422" s="6">
        <f>IF(OR(AC422=6,AC422=7),0,IF(NOT(AF422),0,IF(AB422&lt;=$AB$1,HLOOKUP(AC422,Ouderschapsverlof!$S$67:$W$69,3,FALSE),0)))</f>
        <v>0</v>
      </c>
      <c r="AH422" s="6">
        <f>IF(OR(AC422=6,AC422=7),0,IF(NOT(AF422),IF(AB422&lt;=$AB$1,HLOOKUP(AC422,Ouderschapsverlof!$S$67:$W$69,3,FALSE),0),0))</f>
        <v>0</v>
      </c>
      <c r="AK422" t="str">
        <f t="shared" si="166"/>
        <v>1901-2-0</v>
      </c>
      <c r="AL422" t="str">
        <f t="shared" si="167"/>
        <v>1901-2-0</v>
      </c>
      <c r="AM422" t="str">
        <f t="shared" si="168"/>
        <v>1901-2-0</v>
      </c>
      <c r="AN422" t="str">
        <f t="shared" si="169"/>
        <v>1901-2-0</v>
      </c>
    </row>
    <row r="423" spans="1:40" x14ac:dyDescent="0.3">
      <c r="A423" s="2">
        <f t="shared" si="170"/>
        <v>421</v>
      </c>
      <c r="B423">
        <f t="shared" si="171"/>
        <v>7</v>
      </c>
      <c r="C423" s="2">
        <f t="shared" si="150"/>
        <v>367</v>
      </c>
      <c r="D423" s="2">
        <f t="shared" si="151"/>
        <v>367</v>
      </c>
      <c r="E423" s="6" t="b">
        <f t="shared" si="152"/>
        <v>1</v>
      </c>
      <c r="F423" s="6">
        <f>IF(OR(B423=6,B423=7),0,IF(NOT(E423),0,IF(A423&lt;=$A$1,HLOOKUP(B423,Ouderschapsverlof!$S$28:$W$30,3,FALSE),0)))</f>
        <v>0</v>
      </c>
      <c r="G423" s="6">
        <f>IF(OR(B423=6,B423=7),0,IF(NOT(E423),IF(A423&lt;=$A$1,HLOOKUP(B423,Ouderschapsverlof!$S$28:$W$30,3,FALSE),0),0))</f>
        <v>0</v>
      </c>
      <c r="H423" s="7">
        <f t="shared" si="153"/>
        <v>0</v>
      </c>
      <c r="L423" s="2">
        <f t="shared" si="172"/>
        <v>421</v>
      </c>
      <c r="M423">
        <f t="shared" si="154"/>
        <v>7</v>
      </c>
      <c r="N423" s="2">
        <f t="shared" si="155"/>
        <v>367</v>
      </c>
      <c r="O423" s="2">
        <f t="shared" si="156"/>
        <v>367</v>
      </c>
      <c r="P423" s="6" t="b">
        <f t="shared" si="157"/>
        <v>1</v>
      </c>
      <c r="Q423" s="6">
        <f>IF(OR(M423=6,M423=7),0,IF(NOT(P423),0,IF(L423&lt;=$L$1,HLOOKUP(M423,Ouderschapsverlof!$S$40:$W$42,3,FALSE),0)))</f>
        <v>0</v>
      </c>
      <c r="R423" s="6">
        <f>IF(OR(M423=6,M423=7),0,IF(NOT(P423),IF(L423&lt;=$L$1,HLOOKUP(M423,Ouderschapsverlof!$S$40:$W$42,3,FALSE),0),0))</f>
        <v>0</v>
      </c>
      <c r="T423" s="2">
        <f t="shared" si="173"/>
        <v>421</v>
      </c>
      <c r="U423">
        <f t="shared" si="158"/>
        <v>7</v>
      </c>
      <c r="V423" s="2">
        <f t="shared" si="159"/>
        <v>367</v>
      </c>
      <c r="W423" s="2">
        <f t="shared" si="160"/>
        <v>367</v>
      </c>
      <c r="X423" s="6" t="b">
        <f t="shared" si="161"/>
        <v>1</v>
      </c>
      <c r="Y423" s="6">
        <f>IF(OR(U423=6,U423=7),0,IF(NOT(X423),0,IF(T423&lt;=$T$1,HLOOKUP(U423,Ouderschapsverlof!$S$55:$W$57,3,FALSE),0)))</f>
        <v>0</v>
      </c>
      <c r="Z423" s="6">
        <f>IF(OR(U423=6,U423=7),0,IF(NOT(X423),IF(T423&lt;=$T$1,HLOOKUP(U423,Ouderschapsverlof!$S$55:$W$57,3,FALSE),0),0))</f>
        <v>0</v>
      </c>
      <c r="AB423" s="2">
        <f t="shared" si="174"/>
        <v>421</v>
      </c>
      <c r="AC423">
        <f t="shared" si="162"/>
        <v>7</v>
      </c>
      <c r="AD423" s="2">
        <f t="shared" si="163"/>
        <v>367</v>
      </c>
      <c r="AE423" s="2">
        <f t="shared" si="164"/>
        <v>367</v>
      </c>
      <c r="AF423" s="6" t="b">
        <f t="shared" si="165"/>
        <v>1</v>
      </c>
      <c r="AG423" s="6">
        <f>IF(OR(AC423=6,AC423=7),0,IF(NOT(AF423),0,IF(AB423&lt;=$AB$1,HLOOKUP(AC423,Ouderschapsverlof!$S$67:$W$69,3,FALSE),0)))</f>
        <v>0</v>
      </c>
      <c r="AH423" s="6">
        <f>IF(OR(AC423=6,AC423=7),0,IF(NOT(AF423),IF(AB423&lt;=$AB$1,HLOOKUP(AC423,Ouderschapsverlof!$S$67:$W$69,3,FALSE),0),0))</f>
        <v>0</v>
      </c>
      <c r="AK423" t="str">
        <f t="shared" si="166"/>
        <v>1901-2-0</v>
      </c>
      <c r="AL423" t="str">
        <f t="shared" si="167"/>
        <v>1901-2-0</v>
      </c>
      <c r="AM423" t="str">
        <f t="shared" si="168"/>
        <v>1901-2-0</v>
      </c>
      <c r="AN423" t="str">
        <f t="shared" si="169"/>
        <v>1901-2-0</v>
      </c>
    </row>
    <row r="424" spans="1:40" x14ac:dyDescent="0.3">
      <c r="A424" s="2">
        <f t="shared" si="170"/>
        <v>422</v>
      </c>
      <c r="B424">
        <f t="shared" si="171"/>
        <v>1</v>
      </c>
      <c r="C424" s="2">
        <f t="shared" si="150"/>
        <v>367</v>
      </c>
      <c r="D424" s="2">
        <f t="shared" si="151"/>
        <v>367</v>
      </c>
      <c r="E424" s="6" t="b">
        <f t="shared" si="152"/>
        <v>1</v>
      </c>
      <c r="F424" s="6">
        <f>IF(OR(B424=6,B424=7),0,IF(NOT(E424),0,IF(A424&lt;=$A$1,HLOOKUP(B424,Ouderschapsverlof!$S$28:$W$30,3,FALSE),0)))</f>
        <v>0</v>
      </c>
      <c r="G424" s="6">
        <f>IF(OR(B424=6,B424=7),0,IF(NOT(E424),IF(A424&lt;=$A$1,HLOOKUP(B424,Ouderschapsverlof!$S$28:$W$30,3,FALSE),0),0))</f>
        <v>0</v>
      </c>
      <c r="H424" s="7">
        <f t="shared" si="153"/>
        <v>0</v>
      </c>
      <c r="L424" s="2">
        <f t="shared" si="172"/>
        <v>422</v>
      </c>
      <c r="M424">
        <f t="shared" si="154"/>
        <v>1</v>
      </c>
      <c r="N424" s="2">
        <f t="shared" si="155"/>
        <v>367</v>
      </c>
      <c r="O424" s="2">
        <f t="shared" si="156"/>
        <v>367</v>
      </c>
      <c r="P424" s="6" t="b">
        <f t="shared" si="157"/>
        <v>1</v>
      </c>
      <c r="Q424" s="6">
        <f>IF(OR(M424=6,M424=7),0,IF(NOT(P424),0,IF(L424&lt;=$L$1,HLOOKUP(M424,Ouderschapsverlof!$S$40:$W$42,3,FALSE),0)))</f>
        <v>0</v>
      </c>
      <c r="R424" s="6">
        <f>IF(OR(M424=6,M424=7),0,IF(NOT(P424),IF(L424&lt;=$L$1,HLOOKUP(M424,Ouderschapsverlof!$S$40:$W$42,3,FALSE),0),0))</f>
        <v>0</v>
      </c>
      <c r="T424" s="2">
        <f t="shared" si="173"/>
        <v>422</v>
      </c>
      <c r="U424">
        <f t="shared" si="158"/>
        <v>1</v>
      </c>
      <c r="V424" s="2">
        <f t="shared" si="159"/>
        <v>367</v>
      </c>
      <c r="W424" s="2">
        <f t="shared" si="160"/>
        <v>367</v>
      </c>
      <c r="X424" s="6" t="b">
        <f t="shared" si="161"/>
        <v>1</v>
      </c>
      <c r="Y424" s="6">
        <f>IF(OR(U424=6,U424=7),0,IF(NOT(X424),0,IF(T424&lt;=$T$1,HLOOKUP(U424,Ouderschapsverlof!$S$55:$W$57,3,FALSE),0)))</f>
        <v>0</v>
      </c>
      <c r="Z424" s="6">
        <f>IF(OR(U424=6,U424=7),0,IF(NOT(X424),IF(T424&lt;=$T$1,HLOOKUP(U424,Ouderschapsverlof!$S$55:$W$57,3,FALSE),0),0))</f>
        <v>0</v>
      </c>
      <c r="AB424" s="2">
        <f t="shared" si="174"/>
        <v>422</v>
      </c>
      <c r="AC424">
        <f t="shared" si="162"/>
        <v>1</v>
      </c>
      <c r="AD424" s="2">
        <f t="shared" si="163"/>
        <v>367</v>
      </c>
      <c r="AE424" s="2">
        <f t="shared" si="164"/>
        <v>367</v>
      </c>
      <c r="AF424" s="6" t="b">
        <f t="shared" si="165"/>
        <v>1</v>
      </c>
      <c r="AG424" s="6">
        <f>IF(OR(AC424=6,AC424=7),0,IF(NOT(AF424),0,IF(AB424&lt;=$AB$1,HLOOKUP(AC424,Ouderschapsverlof!$S$67:$W$69,3,FALSE),0)))</f>
        <v>0</v>
      </c>
      <c r="AH424" s="6">
        <f>IF(OR(AC424=6,AC424=7),0,IF(NOT(AF424),IF(AB424&lt;=$AB$1,HLOOKUP(AC424,Ouderschapsverlof!$S$67:$W$69,3,FALSE),0),0))</f>
        <v>0</v>
      </c>
      <c r="AK424" t="str">
        <f t="shared" si="166"/>
        <v>1901-2-0</v>
      </c>
      <c r="AL424" t="str">
        <f t="shared" si="167"/>
        <v>1901-2-0</v>
      </c>
      <c r="AM424" t="str">
        <f t="shared" si="168"/>
        <v>1901-2-0</v>
      </c>
      <c r="AN424" t="str">
        <f t="shared" si="169"/>
        <v>1901-2-0</v>
      </c>
    </row>
    <row r="425" spans="1:40" x14ac:dyDescent="0.3">
      <c r="A425" s="2">
        <f t="shared" si="170"/>
        <v>423</v>
      </c>
      <c r="B425">
        <f t="shared" si="171"/>
        <v>2</v>
      </c>
      <c r="C425" s="2">
        <f t="shared" si="150"/>
        <v>367</v>
      </c>
      <c r="D425" s="2">
        <f t="shared" si="151"/>
        <v>367</v>
      </c>
      <c r="E425" s="6" t="b">
        <f t="shared" si="152"/>
        <v>1</v>
      </c>
      <c r="F425" s="6">
        <f>IF(OR(B425=6,B425=7),0,IF(NOT(E425),0,IF(A425&lt;=$A$1,HLOOKUP(B425,Ouderschapsverlof!$S$28:$W$30,3,FALSE),0)))</f>
        <v>0</v>
      </c>
      <c r="G425" s="6">
        <f>IF(OR(B425=6,B425=7),0,IF(NOT(E425),IF(A425&lt;=$A$1,HLOOKUP(B425,Ouderschapsverlof!$S$28:$W$30,3,FALSE),0),0))</f>
        <v>0</v>
      </c>
      <c r="H425" s="7">
        <f t="shared" si="153"/>
        <v>0</v>
      </c>
      <c r="L425" s="2">
        <f t="shared" si="172"/>
        <v>423</v>
      </c>
      <c r="M425">
        <f t="shared" si="154"/>
        <v>2</v>
      </c>
      <c r="N425" s="2">
        <f t="shared" si="155"/>
        <v>367</v>
      </c>
      <c r="O425" s="2">
        <f t="shared" si="156"/>
        <v>367</v>
      </c>
      <c r="P425" s="6" t="b">
        <f t="shared" si="157"/>
        <v>1</v>
      </c>
      <c r="Q425" s="6">
        <f>IF(OR(M425=6,M425=7),0,IF(NOT(P425),0,IF(L425&lt;=$L$1,HLOOKUP(M425,Ouderschapsverlof!$S$40:$W$42,3,FALSE),0)))</f>
        <v>0</v>
      </c>
      <c r="R425" s="6">
        <f>IF(OR(M425=6,M425=7),0,IF(NOT(P425),IF(L425&lt;=$L$1,HLOOKUP(M425,Ouderschapsverlof!$S$40:$W$42,3,FALSE),0),0))</f>
        <v>0</v>
      </c>
      <c r="T425" s="2">
        <f t="shared" si="173"/>
        <v>423</v>
      </c>
      <c r="U425">
        <f t="shared" si="158"/>
        <v>2</v>
      </c>
      <c r="V425" s="2">
        <f t="shared" si="159"/>
        <v>367</v>
      </c>
      <c r="W425" s="2">
        <f t="shared" si="160"/>
        <v>367</v>
      </c>
      <c r="X425" s="6" t="b">
        <f t="shared" si="161"/>
        <v>1</v>
      </c>
      <c r="Y425" s="6">
        <f>IF(OR(U425=6,U425=7),0,IF(NOT(X425),0,IF(T425&lt;=$T$1,HLOOKUP(U425,Ouderschapsverlof!$S$55:$W$57,3,FALSE),0)))</f>
        <v>0</v>
      </c>
      <c r="Z425" s="6">
        <f>IF(OR(U425=6,U425=7),0,IF(NOT(X425),IF(T425&lt;=$T$1,HLOOKUP(U425,Ouderschapsverlof!$S$55:$W$57,3,FALSE),0),0))</f>
        <v>0</v>
      </c>
      <c r="AB425" s="2">
        <f t="shared" si="174"/>
        <v>423</v>
      </c>
      <c r="AC425">
        <f t="shared" si="162"/>
        <v>2</v>
      </c>
      <c r="AD425" s="2">
        <f t="shared" si="163"/>
        <v>367</v>
      </c>
      <c r="AE425" s="2">
        <f t="shared" si="164"/>
        <v>367</v>
      </c>
      <c r="AF425" s="6" t="b">
        <f t="shared" si="165"/>
        <v>1</v>
      </c>
      <c r="AG425" s="6">
        <f>IF(OR(AC425=6,AC425=7),0,IF(NOT(AF425),0,IF(AB425&lt;=$AB$1,HLOOKUP(AC425,Ouderschapsverlof!$S$67:$W$69,3,FALSE),0)))</f>
        <v>0</v>
      </c>
      <c r="AH425" s="6">
        <f>IF(OR(AC425=6,AC425=7),0,IF(NOT(AF425),IF(AB425&lt;=$AB$1,HLOOKUP(AC425,Ouderschapsverlof!$S$67:$W$69,3,FALSE),0),0))</f>
        <v>0</v>
      </c>
      <c r="AK425" t="str">
        <f t="shared" si="166"/>
        <v>1901-2-0</v>
      </c>
      <c r="AL425" t="str">
        <f t="shared" si="167"/>
        <v>1901-2-0</v>
      </c>
      <c r="AM425" t="str">
        <f t="shared" si="168"/>
        <v>1901-2-0</v>
      </c>
      <c r="AN425" t="str">
        <f t="shared" si="169"/>
        <v>1901-2-0</v>
      </c>
    </row>
    <row r="426" spans="1:40" x14ac:dyDescent="0.3">
      <c r="A426" s="2">
        <f t="shared" si="170"/>
        <v>424</v>
      </c>
      <c r="B426">
        <f t="shared" si="171"/>
        <v>3</v>
      </c>
      <c r="C426" s="2">
        <f t="shared" si="150"/>
        <v>367</v>
      </c>
      <c r="D426" s="2">
        <f t="shared" si="151"/>
        <v>367</v>
      </c>
      <c r="E426" s="6" t="b">
        <f t="shared" si="152"/>
        <v>1</v>
      </c>
      <c r="F426" s="6">
        <f>IF(OR(B426=6,B426=7),0,IF(NOT(E426),0,IF(A426&lt;=$A$1,HLOOKUP(B426,Ouderschapsverlof!$S$28:$W$30,3,FALSE),0)))</f>
        <v>0</v>
      </c>
      <c r="G426" s="6">
        <f>IF(OR(B426=6,B426=7),0,IF(NOT(E426),IF(A426&lt;=$A$1,HLOOKUP(B426,Ouderschapsverlof!$S$28:$W$30,3,FALSE),0),0))</f>
        <v>0</v>
      </c>
      <c r="H426" s="7">
        <f t="shared" si="153"/>
        <v>0</v>
      </c>
      <c r="L426" s="2">
        <f t="shared" si="172"/>
        <v>424</v>
      </c>
      <c r="M426">
        <f t="shared" si="154"/>
        <v>3</v>
      </c>
      <c r="N426" s="2">
        <f t="shared" si="155"/>
        <v>367</v>
      </c>
      <c r="O426" s="2">
        <f t="shared" si="156"/>
        <v>367</v>
      </c>
      <c r="P426" s="6" t="b">
        <f t="shared" si="157"/>
        <v>1</v>
      </c>
      <c r="Q426" s="6">
        <f>IF(OR(M426=6,M426=7),0,IF(NOT(P426),0,IF(L426&lt;=$L$1,HLOOKUP(M426,Ouderschapsverlof!$S$40:$W$42,3,FALSE),0)))</f>
        <v>0</v>
      </c>
      <c r="R426" s="6">
        <f>IF(OR(M426=6,M426=7),0,IF(NOT(P426),IF(L426&lt;=$L$1,HLOOKUP(M426,Ouderschapsverlof!$S$40:$W$42,3,FALSE),0),0))</f>
        <v>0</v>
      </c>
      <c r="T426" s="2">
        <f t="shared" si="173"/>
        <v>424</v>
      </c>
      <c r="U426">
        <f t="shared" si="158"/>
        <v>3</v>
      </c>
      <c r="V426" s="2">
        <f t="shared" si="159"/>
        <v>367</v>
      </c>
      <c r="W426" s="2">
        <f t="shared" si="160"/>
        <v>367</v>
      </c>
      <c r="X426" s="6" t="b">
        <f t="shared" si="161"/>
        <v>1</v>
      </c>
      <c r="Y426" s="6">
        <f>IF(OR(U426=6,U426=7),0,IF(NOT(X426),0,IF(T426&lt;=$T$1,HLOOKUP(U426,Ouderschapsverlof!$S$55:$W$57,3,FALSE),0)))</f>
        <v>0</v>
      </c>
      <c r="Z426" s="6">
        <f>IF(OR(U426=6,U426=7),0,IF(NOT(X426),IF(T426&lt;=$T$1,HLOOKUP(U426,Ouderschapsverlof!$S$55:$W$57,3,FALSE),0),0))</f>
        <v>0</v>
      </c>
      <c r="AB426" s="2">
        <f t="shared" si="174"/>
        <v>424</v>
      </c>
      <c r="AC426">
        <f t="shared" si="162"/>
        <v>3</v>
      </c>
      <c r="AD426" s="2">
        <f t="shared" si="163"/>
        <v>367</v>
      </c>
      <c r="AE426" s="2">
        <f t="shared" si="164"/>
        <v>367</v>
      </c>
      <c r="AF426" s="6" t="b">
        <f t="shared" si="165"/>
        <v>1</v>
      </c>
      <c r="AG426" s="6">
        <f>IF(OR(AC426=6,AC426=7),0,IF(NOT(AF426),0,IF(AB426&lt;=$AB$1,HLOOKUP(AC426,Ouderschapsverlof!$S$67:$W$69,3,FALSE),0)))</f>
        <v>0</v>
      </c>
      <c r="AH426" s="6">
        <f>IF(OR(AC426=6,AC426=7),0,IF(NOT(AF426),IF(AB426&lt;=$AB$1,HLOOKUP(AC426,Ouderschapsverlof!$S$67:$W$69,3,FALSE),0),0))</f>
        <v>0</v>
      </c>
      <c r="AK426" t="str">
        <f t="shared" si="166"/>
        <v>1901-2-0</v>
      </c>
      <c r="AL426" t="str">
        <f t="shared" si="167"/>
        <v>1901-2-0</v>
      </c>
      <c r="AM426" t="str">
        <f t="shared" si="168"/>
        <v>1901-2-0</v>
      </c>
      <c r="AN426" t="str">
        <f t="shared" si="169"/>
        <v>1901-2-0</v>
      </c>
    </row>
    <row r="427" spans="1:40" x14ac:dyDescent="0.3">
      <c r="A427" s="2">
        <f t="shared" si="170"/>
        <v>425</v>
      </c>
      <c r="B427">
        <f t="shared" si="171"/>
        <v>4</v>
      </c>
      <c r="C427" s="2">
        <f t="shared" si="150"/>
        <v>367</v>
      </c>
      <c r="D427" s="2">
        <f t="shared" si="151"/>
        <v>367</v>
      </c>
      <c r="E427" s="6" t="b">
        <f t="shared" si="152"/>
        <v>1</v>
      </c>
      <c r="F427" s="6">
        <f>IF(OR(B427=6,B427=7),0,IF(NOT(E427),0,IF(A427&lt;=$A$1,HLOOKUP(B427,Ouderschapsverlof!$S$28:$W$30,3,FALSE),0)))</f>
        <v>0</v>
      </c>
      <c r="G427" s="6">
        <f>IF(OR(B427=6,B427=7),0,IF(NOT(E427),IF(A427&lt;=$A$1,HLOOKUP(B427,Ouderschapsverlof!$S$28:$W$30,3,FALSE),0),0))</f>
        <v>0</v>
      </c>
      <c r="H427" s="7">
        <f t="shared" si="153"/>
        <v>0</v>
      </c>
      <c r="L427" s="2">
        <f t="shared" si="172"/>
        <v>425</v>
      </c>
      <c r="M427">
        <f t="shared" si="154"/>
        <v>4</v>
      </c>
      <c r="N427" s="2">
        <f t="shared" si="155"/>
        <v>367</v>
      </c>
      <c r="O427" s="2">
        <f t="shared" si="156"/>
        <v>367</v>
      </c>
      <c r="P427" s="6" t="b">
        <f t="shared" si="157"/>
        <v>1</v>
      </c>
      <c r="Q427" s="6">
        <f>IF(OR(M427=6,M427=7),0,IF(NOT(P427),0,IF(L427&lt;=$L$1,HLOOKUP(M427,Ouderschapsverlof!$S$40:$W$42,3,FALSE),0)))</f>
        <v>0</v>
      </c>
      <c r="R427" s="6">
        <f>IF(OR(M427=6,M427=7),0,IF(NOT(P427),IF(L427&lt;=$L$1,HLOOKUP(M427,Ouderschapsverlof!$S$40:$W$42,3,FALSE),0),0))</f>
        <v>0</v>
      </c>
      <c r="T427" s="2">
        <f t="shared" si="173"/>
        <v>425</v>
      </c>
      <c r="U427">
        <f t="shared" si="158"/>
        <v>4</v>
      </c>
      <c r="V427" s="2">
        <f t="shared" si="159"/>
        <v>367</v>
      </c>
      <c r="W427" s="2">
        <f t="shared" si="160"/>
        <v>367</v>
      </c>
      <c r="X427" s="6" t="b">
        <f t="shared" si="161"/>
        <v>1</v>
      </c>
      <c r="Y427" s="6">
        <f>IF(OR(U427=6,U427=7),0,IF(NOT(X427),0,IF(T427&lt;=$T$1,HLOOKUP(U427,Ouderschapsverlof!$S$55:$W$57,3,FALSE),0)))</f>
        <v>0</v>
      </c>
      <c r="Z427" s="6">
        <f>IF(OR(U427=6,U427=7),0,IF(NOT(X427),IF(T427&lt;=$T$1,HLOOKUP(U427,Ouderschapsverlof!$S$55:$W$57,3,FALSE),0),0))</f>
        <v>0</v>
      </c>
      <c r="AB427" s="2">
        <f t="shared" si="174"/>
        <v>425</v>
      </c>
      <c r="AC427">
        <f t="shared" si="162"/>
        <v>4</v>
      </c>
      <c r="AD427" s="2">
        <f t="shared" si="163"/>
        <v>367</v>
      </c>
      <c r="AE427" s="2">
        <f t="shared" si="164"/>
        <v>367</v>
      </c>
      <c r="AF427" s="6" t="b">
        <f t="shared" si="165"/>
        <v>1</v>
      </c>
      <c r="AG427" s="6">
        <f>IF(OR(AC427=6,AC427=7),0,IF(NOT(AF427),0,IF(AB427&lt;=$AB$1,HLOOKUP(AC427,Ouderschapsverlof!$S$67:$W$69,3,FALSE),0)))</f>
        <v>0</v>
      </c>
      <c r="AH427" s="6">
        <f>IF(OR(AC427=6,AC427=7),0,IF(NOT(AF427),IF(AB427&lt;=$AB$1,HLOOKUP(AC427,Ouderschapsverlof!$S$67:$W$69,3,FALSE),0),0))</f>
        <v>0</v>
      </c>
      <c r="AK427" t="str">
        <f t="shared" si="166"/>
        <v>1901-2-0</v>
      </c>
      <c r="AL427" t="str">
        <f t="shared" si="167"/>
        <v>1901-2-0</v>
      </c>
      <c r="AM427" t="str">
        <f t="shared" si="168"/>
        <v>1901-2-0</v>
      </c>
      <c r="AN427" t="str">
        <f t="shared" si="169"/>
        <v>1901-2-0</v>
      </c>
    </row>
    <row r="428" spans="1:40" x14ac:dyDescent="0.3">
      <c r="A428" s="2">
        <f t="shared" si="170"/>
        <v>426</v>
      </c>
      <c r="B428">
        <f t="shared" si="171"/>
        <v>5</v>
      </c>
      <c r="C428" s="2">
        <f t="shared" si="150"/>
        <v>367</v>
      </c>
      <c r="D428" s="2">
        <f t="shared" si="151"/>
        <v>367</v>
      </c>
      <c r="E428" s="6" t="b">
        <f t="shared" si="152"/>
        <v>1</v>
      </c>
      <c r="F428" s="6">
        <f>IF(OR(B428=6,B428=7),0,IF(NOT(E428),0,IF(A428&lt;=$A$1,HLOOKUP(B428,Ouderschapsverlof!$S$28:$W$30,3,FALSE),0)))</f>
        <v>0</v>
      </c>
      <c r="G428" s="6">
        <f>IF(OR(B428=6,B428=7),0,IF(NOT(E428),IF(A428&lt;=$A$1,HLOOKUP(B428,Ouderschapsverlof!$S$28:$W$30,3,FALSE),0),0))</f>
        <v>0</v>
      </c>
      <c r="H428" s="7">
        <f t="shared" si="153"/>
        <v>0</v>
      </c>
      <c r="L428" s="2">
        <f t="shared" si="172"/>
        <v>426</v>
      </c>
      <c r="M428">
        <f t="shared" si="154"/>
        <v>5</v>
      </c>
      <c r="N428" s="2">
        <f t="shared" si="155"/>
        <v>367</v>
      </c>
      <c r="O428" s="2">
        <f t="shared" si="156"/>
        <v>367</v>
      </c>
      <c r="P428" s="6" t="b">
        <f t="shared" si="157"/>
        <v>1</v>
      </c>
      <c r="Q428" s="6">
        <f>IF(OR(M428=6,M428=7),0,IF(NOT(P428),0,IF(L428&lt;=$L$1,HLOOKUP(M428,Ouderschapsverlof!$S$40:$W$42,3,FALSE),0)))</f>
        <v>0</v>
      </c>
      <c r="R428" s="6">
        <f>IF(OR(M428=6,M428=7),0,IF(NOT(P428),IF(L428&lt;=$L$1,HLOOKUP(M428,Ouderschapsverlof!$S$40:$W$42,3,FALSE),0),0))</f>
        <v>0</v>
      </c>
      <c r="T428" s="2">
        <f t="shared" si="173"/>
        <v>426</v>
      </c>
      <c r="U428">
        <f t="shared" si="158"/>
        <v>5</v>
      </c>
      <c r="V428" s="2">
        <f t="shared" si="159"/>
        <v>367</v>
      </c>
      <c r="W428" s="2">
        <f t="shared" si="160"/>
        <v>367</v>
      </c>
      <c r="X428" s="6" t="b">
        <f t="shared" si="161"/>
        <v>1</v>
      </c>
      <c r="Y428" s="6">
        <f>IF(OR(U428=6,U428=7),0,IF(NOT(X428),0,IF(T428&lt;=$T$1,HLOOKUP(U428,Ouderschapsverlof!$S$55:$W$57,3,FALSE),0)))</f>
        <v>0</v>
      </c>
      <c r="Z428" s="6">
        <f>IF(OR(U428=6,U428=7),0,IF(NOT(X428),IF(T428&lt;=$T$1,HLOOKUP(U428,Ouderschapsverlof!$S$55:$W$57,3,FALSE),0),0))</f>
        <v>0</v>
      </c>
      <c r="AB428" s="2">
        <f t="shared" si="174"/>
        <v>426</v>
      </c>
      <c r="AC428">
        <f t="shared" si="162"/>
        <v>5</v>
      </c>
      <c r="AD428" s="2">
        <f t="shared" si="163"/>
        <v>367</v>
      </c>
      <c r="AE428" s="2">
        <f t="shared" si="164"/>
        <v>367</v>
      </c>
      <c r="AF428" s="6" t="b">
        <f t="shared" si="165"/>
        <v>1</v>
      </c>
      <c r="AG428" s="6">
        <f>IF(OR(AC428=6,AC428=7),0,IF(NOT(AF428),0,IF(AB428&lt;=$AB$1,HLOOKUP(AC428,Ouderschapsverlof!$S$67:$W$69,3,FALSE),0)))</f>
        <v>0</v>
      </c>
      <c r="AH428" s="6">
        <f>IF(OR(AC428=6,AC428=7),0,IF(NOT(AF428),IF(AB428&lt;=$AB$1,HLOOKUP(AC428,Ouderschapsverlof!$S$67:$W$69,3,FALSE),0),0))</f>
        <v>0</v>
      </c>
      <c r="AK428" t="str">
        <f t="shared" si="166"/>
        <v>1901-3-0</v>
      </c>
      <c r="AL428" t="str">
        <f t="shared" si="167"/>
        <v>1901-3-0</v>
      </c>
      <c r="AM428" t="str">
        <f t="shared" si="168"/>
        <v>1901-3-0</v>
      </c>
      <c r="AN428" t="str">
        <f t="shared" si="169"/>
        <v>1901-3-0</v>
      </c>
    </row>
    <row r="429" spans="1:40" x14ac:dyDescent="0.3">
      <c r="A429" s="2">
        <f t="shared" si="170"/>
        <v>427</v>
      </c>
      <c r="B429">
        <f t="shared" si="171"/>
        <v>6</v>
      </c>
      <c r="C429" s="2">
        <f t="shared" si="150"/>
        <v>367</v>
      </c>
      <c r="D429" s="2">
        <f t="shared" si="151"/>
        <v>367</v>
      </c>
      <c r="E429" s="6" t="b">
        <f t="shared" si="152"/>
        <v>1</v>
      </c>
      <c r="F429" s="6">
        <f>IF(OR(B429=6,B429=7),0,IF(NOT(E429),0,IF(A429&lt;=$A$1,HLOOKUP(B429,Ouderschapsverlof!$S$28:$W$30,3,FALSE),0)))</f>
        <v>0</v>
      </c>
      <c r="G429" s="6">
        <f>IF(OR(B429=6,B429=7),0,IF(NOT(E429),IF(A429&lt;=$A$1,HLOOKUP(B429,Ouderschapsverlof!$S$28:$W$30,3,FALSE),0),0))</f>
        <v>0</v>
      </c>
      <c r="H429" s="7">
        <f t="shared" si="153"/>
        <v>0</v>
      </c>
      <c r="L429" s="2">
        <f t="shared" si="172"/>
        <v>427</v>
      </c>
      <c r="M429">
        <f t="shared" si="154"/>
        <v>6</v>
      </c>
      <c r="N429" s="2">
        <f t="shared" si="155"/>
        <v>367</v>
      </c>
      <c r="O429" s="2">
        <f t="shared" si="156"/>
        <v>367</v>
      </c>
      <c r="P429" s="6" t="b">
        <f t="shared" si="157"/>
        <v>1</v>
      </c>
      <c r="Q429" s="6">
        <f>IF(OR(M429=6,M429=7),0,IF(NOT(P429),0,IF(L429&lt;=$L$1,HLOOKUP(M429,Ouderschapsverlof!$S$40:$W$42,3,FALSE),0)))</f>
        <v>0</v>
      </c>
      <c r="R429" s="6">
        <f>IF(OR(M429=6,M429=7),0,IF(NOT(P429),IF(L429&lt;=$L$1,HLOOKUP(M429,Ouderschapsverlof!$S$40:$W$42,3,FALSE),0),0))</f>
        <v>0</v>
      </c>
      <c r="T429" s="2">
        <f t="shared" si="173"/>
        <v>427</v>
      </c>
      <c r="U429">
        <f t="shared" si="158"/>
        <v>6</v>
      </c>
      <c r="V429" s="2">
        <f t="shared" si="159"/>
        <v>367</v>
      </c>
      <c r="W429" s="2">
        <f t="shared" si="160"/>
        <v>367</v>
      </c>
      <c r="X429" s="6" t="b">
        <f t="shared" si="161"/>
        <v>1</v>
      </c>
      <c r="Y429" s="6">
        <f>IF(OR(U429=6,U429=7),0,IF(NOT(X429),0,IF(T429&lt;=$T$1,HLOOKUP(U429,Ouderschapsverlof!$S$55:$W$57,3,FALSE),0)))</f>
        <v>0</v>
      </c>
      <c r="Z429" s="6">
        <f>IF(OR(U429=6,U429=7),0,IF(NOT(X429),IF(T429&lt;=$T$1,HLOOKUP(U429,Ouderschapsverlof!$S$55:$W$57,3,FALSE),0),0))</f>
        <v>0</v>
      </c>
      <c r="AB429" s="2">
        <f t="shared" si="174"/>
        <v>427</v>
      </c>
      <c r="AC429">
        <f t="shared" si="162"/>
        <v>6</v>
      </c>
      <c r="AD429" s="2">
        <f t="shared" si="163"/>
        <v>367</v>
      </c>
      <c r="AE429" s="2">
        <f t="shared" si="164"/>
        <v>367</v>
      </c>
      <c r="AF429" s="6" t="b">
        <f t="shared" si="165"/>
        <v>1</v>
      </c>
      <c r="AG429" s="6">
        <f>IF(OR(AC429=6,AC429=7),0,IF(NOT(AF429),0,IF(AB429&lt;=$AB$1,HLOOKUP(AC429,Ouderschapsverlof!$S$67:$W$69,3,FALSE),0)))</f>
        <v>0</v>
      </c>
      <c r="AH429" s="6">
        <f>IF(OR(AC429=6,AC429=7),0,IF(NOT(AF429),IF(AB429&lt;=$AB$1,HLOOKUP(AC429,Ouderschapsverlof!$S$67:$W$69,3,FALSE),0),0))</f>
        <v>0</v>
      </c>
      <c r="AK429" t="str">
        <f t="shared" si="166"/>
        <v>1901-3-0</v>
      </c>
      <c r="AL429" t="str">
        <f t="shared" si="167"/>
        <v>1901-3-0</v>
      </c>
      <c r="AM429" t="str">
        <f t="shared" si="168"/>
        <v>1901-3-0</v>
      </c>
      <c r="AN429" t="str">
        <f t="shared" si="169"/>
        <v>1901-3-0</v>
      </c>
    </row>
    <row r="430" spans="1:40" x14ac:dyDescent="0.3">
      <c r="A430" s="2">
        <f t="shared" si="170"/>
        <v>428</v>
      </c>
      <c r="B430">
        <f t="shared" si="171"/>
        <v>7</v>
      </c>
      <c r="C430" s="2">
        <f t="shared" si="150"/>
        <v>367</v>
      </c>
      <c r="D430" s="2">
        <f t="shared" si="151"/>
        <v>367</v>
      </c>
      <c r="E430" s="6" t="b">
        <f t="shared" si="152"/>
        <v>1</v>
      </c>
      <c r="F430" s="6">
        <f>IF(OR(B430=6,B430=7),0,IF(NOT(E430),0,IF(A430&lt;=$A$1,HLOOKUP(B430,Ouderschapsverlof!$S$28:$W$30,3,FALSE),0)))</f>
        <v>0</v>
      </c>
      <c r="G430" s="6">
        <f>IF(OR(B430=6,B430=7),0,IF(NOT(E430),IF(A430&lt;=$A$1,HLOOKUP(B430,Ouderschapsverlof!$S$28:$W$30,3,FALSE),0),0))</f>
        <v>0</v>
      </c>
      <c r="H430" s="7">
        <f t="shared" si="153"/>
        <v>0</v>
      </c>
      <c r="L430" s="2">
        <f t="shared" si="172"/>
        <v>428</v>
      </c>
      <c r="M430">
        <f t="shared" si="154"/>
        <v>7</v>
      </c>
      <c r="N430" s="2">
        <f t="shared" si="155"/>
        <v>367</v>
      </c>
      <c r="O430" s="2">
        <f t="shared" si="156"/>
        <v>367</v>
      </c>
      <c r="P430" s="6" t="b">
        <f t="shared" si="157"/>
        <v>1</v>
      </c>
      <c r="Q430" s="6">
        <f>IF(OR(M430=6,M430=7),0,IF(NOT(P430),0,IF(L430&lt;=$L$1,HLOOKUP(M430,Ouderschapsverlof!$S$40:$W$42,3,FALSE),0)))</f>
        <v>0</v>
      </c>
      <c r="R430" s="6">
        <f>IF(OR(M430=6,M430=7),0,IF(NOT(P430),IF(L430&lt;=$L$1,HLOOKUP(M430,Ouderschapsverlof!$S$40:$W$42,3,FALSE),0),0))</f>
        <v>0</v>
      </c>
      <c r="T430" s="2">
        <f t="shared" si="173"/>
        <v>428</v>
      </c>
      <c r="U430">
        <f t="shared" si="158"/>
        <v>7</v>
      </c>
      <c r="V430" s="2">
        <f t="shared" si="159"/>
        <v>367</v>
      </c>
      <c r="W430" s="2">
        <f t="shared" si="160"/>
        <v>367</v>
      </c>
      <c r="X430" s="6" t="b">
        <f t="shared" si="161"/>
        <v>1</v>
      </c>
      <c r="Y430" s="6">
        <f>IF(OR(U430=6,U430=7),0,IF(NOT(X430),0,IF(T430&lt;=$T$1,HLOOKUP(U430,Ouderschapsverlof!$S$55:$W$57,3,FALSE),0)))</f>
        <v>0</v>
      </c>
      <c r="Z430" s="6">
        <f>IF(OR(U430=6,U430=7),0,IF(NOT(X430),IF(T430&lt;=$T$1,HLOOKUP(U430,Ouderschapsverlof!$S$55:$W$57,3,FALSE),0),0))</f>
        <v>0</v>
      </c>
      <c r="AB430" s="2">
        <f t="shared" si="174"/>
        <v>428</v>
      </c>
      <c r="AC430">
        <f t="shared" si="162"/>
        <v>7</v>
      </c>
      <c r="AD430" s="2">
        <f t="shared" si="163"/>
        <v>367</v>
      </c>
      <c r="AE430" s="2">
        <f t="shared" si="164"/>
        <v>367</v>
      </c>
      <c r="AF430" s="6" t="b">
        <f t="shared" si="165"/>
        <v>1</v>
      </c>
      <c r="AG430" s="6">
        <f>IF(OR(AC430=6,AC430=7),0,IF(NOT(AF430),0,IF(AB430&lt;=$AB$1,HLOOKUP(AC430,Ouderschapsverlof!$S$67:$W$69,3,FALSE),0)))</f>
        <v>0</v>
      </c>
      <c r="AH430" s="6">
        <f>IF(OR(AC430=6,AC430=7),0,IF(NOT(AF430),IF(AB430&lt;=$AB$1,HLOOKUP(AC430,Ouderschapsverlof!$S$67:$W$69,3,FALSE),0),0))</f>
        <v>0</v>
      </c>
      <c r="AK430" t="str">
        <f t="shared" si="166"/>
        <v>1901-3-0</v>
      </c>
      <c r="AL430" t="str">
        <f t="shared" si="167"/>
        <v>1901-3-0</v>
      </c>
      <c r="AM430" t="str">
        <f t="shared" si="168"/>
        <v>1901-3-0</v>
      </c>
      <c r="AN430" t="str">
        <f t="shared" si="169"/>
        <v>1901-3-0</v>
      </c>
    </row>
    <row r="431" spans="1:40" x14ac:dyDescent="0.3">
      <c r="A431" s="2">
        <f t="shared" si="170"/>
        <v>429</v>
      </c>
      <c r="B431">
        <f t="shared" si="171"/>
        <v>1</v>
      </c>
      <c r="C431" s="2">
        <f t="shared" si="150"/>
        <v>367</v>
      </c>
      <c r="D431" s="2">
        <f t="shared" si="151"/>
        <v>367</v>
      </c>
      <c r="E431" s="6" t="b">
        <f t="shared" si="152"/>
        <v>1</v>
      </c>
      <c r="F431" s="6">
        <f>IF(OR(B431=6,B431=7),0,IF(NOT(E431),0,IF(A431&lt;=$A$1,HLOOKUP(B431,Ouderschapsverlof!$S$28:$W$30,3,FALSE),0)))</f>
        <v>0</v>
      </c>
      <c r="G431" s="6">
        <f>IF(OR(B431=6,B431=7),0,IF(NOT(E431),IF(A431&lt;=$A$1,HLOOKUP(B431,Ouderschapsverlof!$S$28:$W$30,3,FALSE),0),0))</f>
        <v>0</v>
      </c>
      <c r="H431" s="7">
        <f t="shared" si="153"/>
        <v>0</v>
      </c>
      <c r="L431" s="2">
        <f t="shared" si="172"/>
        <v>429</v>
      </c>
      <c r="M431">
        <f t="shared" si="154"/>
        <v>1</v>
      </c>
      <c r="N431" s="2">
        <f t="shared" si="155"/>
        <v>367</v>
      </c>
      <c r="O431" s="2">
        <f t="shared" si="156"/>
        <v>367</v>
      </c>
      <c r="P431" s="6" t="b">
        <f t="shared" si="157"/>
        <v>1</v>
      </c>
      <c r="Q431" s="6">
        <f>IF(OR(M431=6,M431=7),0,IF(NOT(P431),0,IF(L431&lt;=$L$1,HLOOKUP(M431,Ouderschapsverlof!$S$40:$W$42,3,FALSE),0)))</f>
        <v>0</v>
      </c>
      <c r="R431" s="6">
        <f>IF(OR(M431=6,M431=7),0,IF(NOT(P431),IF(L431&lt;=$L$1,HLOOKUP(M431,Ouderschapsverlof!$S$40:$W$42,3,FALSE),0),0))</f>
        <v>0</v>
      </c>
      <c r="T431" s="2">
        <f t="shared" si="173"/>
        <v>429</v>
      </c>
      <c r="U431">
        <f t="shared" si="158"/>
        <v>1</v>
      </c>
      <c r="V431" s="2">
        <f t="shared" si="159"/>
        <v>367</v>
      </c>
      <c r="W431" s="2">
        <f t="shared" si="160"/>
        <v>367</v>
      </c>
      <c r="X431" s="6" t="b">
        <f t="shared" si="161"/>
        <v>1</v>
      </c>
      <c r="Y431" s="6">
        <f>IF(OR(U431=6,U431=7),0,IF(NOT(X431),0,IF(T431&lt;=$T$1,HLOOKUP(U431,Ouderschapsverlof!$S$55:$W$57,3,FALSE),0)))</f>
        <v>0</v>
      </c>
      <c r="Z431" s="6">
        <f>IF(OR(U431=6,U431=7),0,IF(NOT(X431),IF(T431&lt;=$T$1,HLOOKUP(U431,Ouderschapsverlof!$S$55:$W$57,3,FALSE),0),0))</f>
        <v>0</v>
      </c>
      <c r="AB431" s="2">
        <f t="shared" si="174"/>
        <v>429</v>
      </c>
      <c r="AC431">
        <f t="shared" si="162"/>
        <v>1</v>
      </c>
      <c r="AD431" s="2">
        <f t="shared" si="163"/>
        <v>367</v>
      </c>
      <c r="AE431" s="2">
        <f t="shared" si="164"/>
        <v>367</v>
      </c>
      <c r="AF431" s="6" t="b">
        <f t="shared" si="165"/>
        <v>1</v>
      </c>
      <c r="AG431" s="6">
        <f>IF(OR(AC431=6,AC431=7),0,IF(NOT(AF431),0,IF(AB431&lt;=$AB$1,HLOOKUP(AC431,Ouderschapsverlof!$S$67:$W$69,3,FALSE),0)))</f>
        <v>0</v>
      </c>
      <c r="AH431" s="6">
        <f>IF(OR(AC431=6,AC431=7),0,IF(NOT(AF431),IF(AB431&lt;=$AB$1,HLOOKUP(AC431,Ouderschapsverlof!$S$67:$W$69,3,FALSE),0),0))</f>
        <v>0</v>
      </c>
      <c r="AK431" t="str">
        <f t="shared" si="166"/>
        <v>1901-3-0</v>
      </c>
      <c r="AL431" t="str">
        <f t="shared" si="167"/>
        <v>1901-3-0</v>
      </c>
      <c r="AM431" t="str">
        <f t="shared" si="168"/>
        <v>1901-3-0</v>
      </c>
      <c r="AN431" t="str">
        <f t="shared" si="169"/>
        <v>1901-3-0</v>
      </c>
    </row>
    <row r="432" spans="1:40" x14ac:dyDescent="0.3">
      <c r="A432" s="2">
        <f t="shared" si="170"/>
        <v>430</v>
      </c>
      <c r="B432">
        <f t="shared" si="171"/>
        <v>2</v>
      </c>
      <c r="C432" s="2">
        <f t="shared" si="150"/>
        <v>367</v>
      </c>
      <c r="D432" s="2">
        <f t="shared" si="151"/>
        <v>367</v>
      </c>
      <c r="E432" s="6" t="b">
        <f t="shared" si="152"/>
        <v>1</v>
      </c>
      <c r="F432" s="6">
        <f>IF(OR(B432=6,B432=7),0,IF(NOT(E432),0,IF(A432&lt;=$A$1,HLOOKUP(B432,Ouderschapsverlof!$S$28:$W$30,3,FALSE),0)))</f>
        <v>0</v>
      </c>
      <c r="G432" s="6">
        <f>IF(OR(B432=6,B432=7),0,IF(NOT(E432),IF(A432&lt;=$A$1,HLOOKUP(B432,Ouderschapsverlof!$S$28:$W$30,3,FALSE),0),0))</f>
        <v>0</v>
      </c>
      <c r="H432" s="7">
        <f t="shared" si="153"/>
        <v>0</v>
      </c>
      <c r="L432" s="2">
        <f t="shared" si="172"/>
        <v>430</v>
      </c>
      <c r="M432">
        <f t="shared" si="154"/>
        <v>2</v>
      </c>
      <c r="N432" s="2">
        <f t="shared" si="155"/>
        <v>367</v>
      </c>
      <c r="O432" s="2">
        <f t="shared" si="156"/>
        <v>367</v>
      </c>
      <c r="P432" s="6" t="b">
        <f t="shared" si="157"/>
        <v>1</v>
      </c>
      <c r="Q432" s="6">
        <f>IF(OR(M432=6,M432=7),0,IF(NOT(P432),0,IF(L432&lt;=$L$1,HLOOKUP(M432,Ouderschapsverlof!$S$40:$W$42,3,FALSE),0)))</f>
        <v>0</v>
      </c>
      <c r="R432" s="6">
        <f>IF(OR(M432=6,M432=7),0,IF(NOT(P432),IF(L432&lt;=$L$1,HLOOKUP(M432,Ouderschapsverlof!$S$40:$W$42,3,FALSE),0),0))</f>
        <v>0</v>
      </c>
      <c r="T432" s="2">
        <f t="shared" si="173"/>
        <v>430</v>
      </c>
      <c r="U432">
        <f t="shared" si="158"/>
        <v>2</v>
      </c>
      <c r="V432" s="2">
        <f t="shared" si="159"/>
        <v>367</v>
      </c>
      <c r="W432" s="2">
        <f t="shared" si="160"/>
        <v>367</v>
      </c>
      <c r="X432" s="6" t="b">
        <f t="shared" si="161"/>
        <v>1</v>
      </c>
      <c r="Y432" s="6">
        <f>IF(OR(U432=6,U432=7),0,IF(NOT(X432),0,IF(T432&lt;=$T$1,HLOOKUP(U432,Ouderschapsverlof!$S$55:$W$57,3,FALSE),0)))</f>
        <v>0</v>
      </c>
      <c r="Z432" s="6">
        <f>IF(OR(U432=6,U432=7),0,IF(NOT(X432),IF(T432&lt;=$T$1,HLOOKUP(U432,Ouderschapsverlof!$S$55:$W$57,3,FALSE),0),0))</f>
        <v>0</v>
      </c>
      <c r="AB432" s="2">
        <f t="shared" si="174"/>
        <v>430</v>
      </c>
      <c r="AC432">
        <f t="shared" si="162"/>
        <v>2</v>
      </c>
      <c r="AD432" s="2">
        <f t="shared" si="163"/>
        <v>367</v>
      </c>
      <c r="AE432" s="2">
        <f t="shared" si="164"/>
        <v>367</v>
      </c>
      <c r="AF432" s="6" t="b">
        <f t="shared" si="165"/>
        <v>1</v>
      </c>
      <c r="AG432" s="6">
        <f>IF(OR(AC432=6,AC432=7),0,IF(NOT(AF432),0,IF(AB432&lt;=$AB$1,HLOOKUP(AC432,Ouderschapsverlof!$S$67:$W$69,3,FALSE),0)))</f>
        <v>0</v>
      </c>
      <c r="AH432" s="6">
        <f>IF(OR(AC432=6,AC432=7),0,IF(NOT(AF432),IF(AB432&lt;=$AB$1,HLOOKUP(AC432,Ouderschapsverlof!$S$67:$W$69,3,FALSE),0),0))</f>
        <v>0</v>
      </c>
      <c r="AK432" t="str">
        <f t="shared" si="166"/>
        <v>1901-3-0</v>
      </c>
      <c r="AL432" t="str">
        <f t="shared" si="167"/>
        <v>1901-3-0</v>
      </c>
      <c r="AM432" t="str">
        <f t="shared" si="168"/>
        <v>1901-3-0</v>
      </c>
      <c r="AN432" t="str">
        <f t="shared" si="169"/>
        <v>1901-3-0</v>
      </c>
    </row>
    <row r="433" spans="1:40" x14ac:dyDescent="0.3">
      <c r="A433" s="2">
        <f t="shared" si="170"/>
        <v>431</v>
      </c>
      <c r="B433">
        <f t="shared" si="171"/>
        <v>3</v>
      </c>
      <c r="C433" s="2">
        <f t="shared" si="150"/>
        <v>367</v>
      </c>
      <c r="D433" s="2">
        <f t="shared" si="151"/>
        <v>367</v>
      </c>
      <c r="E433" s="6" t="b">
        <f t="shared" si="152"/>
        <v>1</v>
      </c>
      <c r="F433" s="6">
        <f>IF(OR(B433=6,B433=7),0,IF(NOT(E433),0,IF(A433&lt;=$A$1,HLOOKUP(B433,Ouderschapsverlof!$S$28:$W$30,3,FALSE),0)))</f>
        <v>0</v>
      </c>
      <c r="G433" s="6">
        <f>IF(OR(B433=6,B433=7),0,IF(NOT(E433),IF(A433&lt;=$A$1,HLOOKUP(B433,Ouderschapsverlof!$S$28:$W$30,3,FALSE),0),0))</f>
        <v>0</v>
      </c>
      <c r="H433" s="7">
        <f t="shared" si="153"/>
        <v>0</v>
      </c>
      <c r="L433" s="2">
        <f t="shared" si="172"/>
        <v>431</v>
      </c>
      <c r="M433">
        <f t="shared" si="154"/>
        <v>3</v>
      </c>
      <c r="N433" s="2">
        <f t="shared" si="155"/>
        <v>367</v>
      </c>
      <c r="O433" s="2">
        <f t="shared" si="156"/>
        <v>367</v>
      </c>
      <c r="P433" s="6" t="b">
        <f t="shared" si="157"/>
        <v>1</v>
      </c>
      <c r="Q433" s="6">
        <f>IF(OR(M433=6,M433=7),0,IF(NOT(P433),0,IF(L433&lt;=$L$1,HLOOKUP(M433,Ouderschapsverlof!$S$40:$W$42,3,FALSE),0)))</f>
        <v>0</v>
      </c>
      <c r="R433" s="6">
        <f>IF(OR(M433=6,M433=7),0,IF(NOT(P433),IF(L433&lt;=$L$1,HLOOKUP(M433,Ouderschapsverlof!$S$40:$W$42,3,FALSE),0),0))</f>
        <v>0</v>
      </c>
      <c r="T433" s="2">
        <f t="shared" si="173"/>
        <v>431</v>
      </c>
      <c r="U433">
        <f t="shared" si="158"/>
        <v>3</v>
      </c>
      <c r="V433" s="2">
        <f t="shared" si="159"/>
        <v>367</v>
      </c>
      <c r="W433" s="2">
        <f t="shared" si="160"/>
        <v>367</v>
      </c>
      <c r="X433" s="6" t="b">
        <f t="shared" si="161"/>
        <v>1</v>
      </c>
      <c r="Y433" s="6">
        <f>IF(OR(U433=6,U433=7),0,IF(NOT(X433),0,IF(T433&lt;=$T$1,HLOOKUP(U433,Ouderschapsverlof!$S$55:$W$57,3,FALSE),0)))</f>
        <v>0</v>
      </c>
      <c r="Z433" s="6">
        <f>IF(OR(U433=6,U433=7),0,IF(NOT(X433),IF(T433&lt;=$T$1,HLOOKUP(U433,Ouderschapsverlof!$S$55:$W$57,3,FALSE),0),0))</f>
        <v>0</v>
      </c>
      <c r="AB433" s="2">
        <f t="shared" si="174"/>
        <v>431</v>
      </c>
      <c r="AC433">
        <f t="shared" si="162"/>
        <v>3</v>
      </c>
      <c r="AD433" s="2">
        <f t="shared" si="163"/>
        <v>367</v>
      </c>
      <c r="AE433" s="2">
        <f t="shared" si="164"/>
        <v>367</v>
      </c>
      <c r="AF433" s="6" t="b">
        <f t="shared" si="165"/>
        <v>1</v>
      </c>
      <c r="AG433" s="6">
        <f>IF(OR(AC433=6,AC433=7),0,IF(NOT(AF433),0,IF(AB433&lt;=$AB$1,HLOOKUP(AC433,Ouderschapsverlof!$S$67:$W$69,3,FALSE),0)))</f>
        <v>0</v>
      </c>
      <c r="AH433" s="6">
        <f>IF(OR(AC433=6,AC433=7),0,IF(NOT(AF433),IF(AB433&lt;=$AB$1,HLOOKUP(AC433,Ouderschapsverlof!$S$67:$W$69,3,FALSE),0),0))</f>
        <v>0</v>
      </c>
      <c r="AK433" t="str">
        <f t="shared" si="166"/>
        <v>1901-3-0</v>
      </c>
      <c r="AL433" t="str">
        <f t="shared" si="167"/>
        <v>1901-3-0</v>
      </c>
      <c r="AM433" t="str">
        <f t="shared" si="168"/>
        <v>1901-3-0</v>
      </c>
      <c r="AN433" t="str">
        <f t="shared" si="169"/>
        <v>1901-3-0</v>
      </c>
    </row>
    <row r="434" spans="1:40" x14ac:dyDescent="0.3">
      <c r="A434" s="2">
        <f t="shared" si="170"/>
        <v>432</v>
      </c>
      <c r="B434">
        <f t="shared" si="171"/>
        <v>4</v>
      </c>
      <c r="C434" s="2">
        <f t="shared" si="150"/>
        <v>367</v>
      </c>
      <c r="D434" s="2">
        <f t="shared" si="151"/>
        <v>367</v>
      </c>
      <c r="E434" s="6" t="b">
        <f t="shared" si="152"/>
        <v>1</v>
      </c>
      <c r="F434" s="6">
        <f>IF(OR(B434=6,B434=7),0,IF(NOT(E434),0,IF(A434&lt;=$A$1,HLOOKUP(B434,Ouderschapsverlof!$S$28:$W$30,3,FALSE),0)))</f>
        <v>0</v>
      </c>
      <c r="G434" s="6">
        <f>IF(OR(B434=6,B434=7),0,IF(NOT(E434),IF(A434&lt;=$A$1,HLOOKUP(B434,Ouderschapsverlof!$S$28:$W$30,3,FALSE),0),0))</f>
        <v>0</v>
      </c>
      <c r="H434" s="7">
        <f t="shared" si="153"/>
        <v>0</v>
      </c>
      <c r="L434" s="2">
        <f t="shared" si="172"/>
        <v>432</v>
      </c>
      <c r="M434">
        <f t="shared" si="154"/>
        <v>4</v>
      </c>
      <c r="N434" s="2">
        <f t="shared" si="155"/>
        <v>367</v>
      </c>
      <c r="O434" s="2">
        <f t="shared" si="156"/>
        <v>367</v>
      </c>
      <c r="P434" s="6" t="b">
        <f t="shared" si="157"/>
        <v>1</v>
      </c>
      <c r="Q434" s="6">
        <f>IF(OR(M434=6,M434=7),0,IF(NOT(P434),0,IF(L434&lt;=$L$1,HLOOKUP(M434,Ouderschapsverlof!$S$40:$W$42,3,FALSE),0)))</f>
        <v>0</v>
      </c>
      <c r="R434" s="6">
        <f>IF(OR(M434=6,M434=7),0,IF(NOT(P434),IF(L434&lt;=$L$1,HLOOKUP(M434,Ouderschapsverlof!$S$40:$W$42,3,FALSE),0),0))</f>
        <v>0</v>
      </c>
      <c r="T434" s="2">
        <f t="shared" si="173"/>
        <v>432</v>
      </c>
      <c r="U434">
        <f t="shared" si="158"/>
        <v>4</v>
      </c>
      <c r="V434" s="2">
        <f t="shared" si="159"/>
        <v>367</v>
      </c>
      <c r="W434" s="2">
        <f t="shared" si="160"/>
        <v>367</v>
      </c>
      <c r="X434" s="6" t="b">
        <f t="shared" si="161"/>
        <v>1</v>
      </c>
      <c r="Y434" s="6">
        <f>IF(OR(U434=6,U434=7),0,IF(NOT(X434),0,IF(T434&lt;=$T$1,HLOOKUP(U434,Ouderschapsverlof!$S$55:$W$57,3,FALSE),0)))</f>
        <v>0</v>
      </c>
      <c r="Z434" s="6">
        <f>IF(OR(U434=6,U434=7),0,IF(NOT(X434),IF(T434&lt;=$T$1,HLOOKUP(U434,Ouderschapsverlof!$S$55:$W$57,3,FALSE),0),0))</f>
        <v>0</v>
      </c>
      <c r="AB434" s="2">
        <f t="shared" si="174"/>
        <v>432</v>
      </c>
      <c r="AC434">
        <f t="shared" si="162"/>
        <v>4</v>
      </c>
      <c r="AD434" s="2">
        <f t="shared" si="163"/>
        <v>367</v>
      </c>
      <c r="AE434" s="2">
        <f t="shared" si="164"/>
        <v>367</v>
      </c>
      <c r="AF434" s="6" t="b">
        <f t="shared" si="165"/>
        <v>1</v>
      </c>
      <c r="AG434" s="6">
        <f>IF(OR(AC434=6,AC434=7),0,IF(NOT(AF434),0,IF(AB434&lt;=$AB$1,HLOOKUP(AC434,Ouderschapsverlof!$S$67:$W$69,3,FALSE),0)))</f>
        <v>0</v>
      </c>
      <c r="AH434" s="6">
        <f>IF(OR(AC434=6,AC434=7),0,IF(NOT(AF434),IF(AB434&lt;=$AB$1,HLOOKUP(AC434,Ouderschapsverlof!$S$67:$W$69,3,FALSE),0),0))</f>
        <v>0</v>
      </c>
      <c r="AK434" t="str">
        <f t="shared" si="166"/>
        <v>1901-3-0</v>
      </c>
      <c r="AL434" t="str">
        <f t="shared" si="167"/>
        <v>1901-3-0</v>
      </c>
      <c r="AM434" t="str">
        <f t="shared" si="168"/>
        <v>1901-3-0</v>
      </c>
      <c r="AN434" t="str">
        <f t="shared" si="169"/>
        <v>1901-3-0</v>
      </c>
    </row>
    <row r="435" spans="1:40" x14ac:dyDescent="0.3">
      <c r="A435" s="2">
        <f t="shared" si="170"/>
        <v>433</v>
      </c>
      <c r="B435">
        <f t="shared" si="171"/>
        <v>5</v>
      </c>
      <c r="C435" s="2">
        <f t="shared" si="150"/>
        <v>367</v>
      </c>
      <c r="D435" s="2">
        <f t="shared" si="151"/>
        <v>367</v>
      </c>
      <c r="E435" s="6" t="b">
        <f t="shared" si="152"/>
        <v>1</v>
      </c>
      <c r="F435" s="6">
        <f>IF(OR(B435=6,B435=7),0,IF(NOT(E435),0,IF(A435&lt;=$A$1,HLOOKUP(B435,Ouderschapsverlof!$S$28:$W$30,3,FALSE),0)))</f>
        <v>0</v>
      </c>
      <c r="G435" s="6">
        <f>IF(OR(B435=6,B435=7),0,IF(NOT(E435),IF(A435&lt;=$A$1,HLOOKUP(B435,Ouderschapsverlof!$S$28:$W$30,3,FALSE),0),0))</f>
        <v>0</v>
      </c>
      <c r="H435" s="7">
        <f t="shared" si="153"/>
        <v>0</v>
      </c>
      <c r="L435" s="2">
        <f t="shared" si="172"/>
        <v>433</v>
      </c>
      <c r="M435">
        <f t="shared" si="154"/>
        <v>5</v>
      </c>
      <c r="N435" s="2">
        <f t="shared" si="155"/>
        <v>367</v>
      </c>
      <c r="O435" s="2">
        <f t="shared" si="156"/>
        <v>367</v>
      </c>
      <c r="P435" s="6" t="b">
        <f t="shared" si="157"/>
        <v>1</v>
      </c>
      <c r="Q435" s="6">
        <f>IF(OR(M435=6,M435=7),0,IF(NOT(P435),0,IF(L435&lt;=$L$1,HLOOKUP(M435,Ouderschapsverlof!$S$40:$W$42,3,FALSE),0)))</f>
        <v>0</v>
      </c>
      <c r="R435" s="6">
        <f>IF(OR(M435=6,M435=7),0,IF(NOT(P435),IF(L435&lt;=$L$1,HLOOKUP(M435,Ouderschapsverlof!$S$40:$W$42,3,FALSE),0),0))</f>
        <v>0</v>
      </c>
      <c r="T435" s="2">
        <f t="shared" si="173"/>
        <v>433</v>
      </c>
      <c r="U435">
        <f t="shared" si="158"/>
        <v>5</v>
      </c>
      <c r="V435" s="2">
        <f t="shared" si="159"/>
        <v>367</v>
      </c>
      <c r="W435" s="2">
        <f t="shared" si="160"/>
        <v>367</v>
      </c>
      <c r="X435" s="6" t="b">
        <f t="shared" si="161"/>
        <v>1</v>
      </c>
      <c r="Y435" s="6">
        <f>IF(OR(U435=6,U435=7),0,IF(NOT(X435),0,IF(T435&lt;=$T$1,HLOOKUP(U435,Ouderschapsverlof!$S$55:$W$57,3,FALSE),0)))</f>
        <v>0</v>
      </c>
      <c r="Z435" s="6">
        <f>IF(OR(U435=6,U435=7),0,IF(NOT(X435),IF(T435&lt;=$T$1,HLOOKUP(U435,Ouderschapsverlof!$S$55:$W$57,3,FALSE),0),0))</f>
        <v>0</v>
      </c>
      <c r="AB435" s="2">
        <f t="shared" si="174"/>
        <v>433</v>
      </c>
      <c r="AC435">
        <f t="shared" si="162"/>
        <v>5</v>
      </c>
      <c r="AD435" s="2">
        <f t="shared" si="163"/>
        <v>367</v>
      </c>
      <c r="AE435" s="2">
        <f t="shared" si="164"/>
        <v>367</v>
      </c>
      <c r="AF435" s="6" t="b">
        <f t="shared" si="165"/>
        <v>1</v>
      </c>
      <c r="AG435" s="6">
        <f>IF(OR(AC435=6,AC435=7),0,IF(NOT(AF435),0,IF(AB435&lt;=$AB$1,HLOOKUP(AC435,Ouderschapsverlof!$S$67:$W$69,3,FALSE),0)))</f>
        <v>0</v>
      </c>
      <c r="AH435" s="6">
        <f>IF(OR(AC435=6,AC435=7),0,IF(NOT(AF435),IF(AB435&lt;=$AB$1,HLOOKUP(AC435,Ouderschapsverlof!$S$67:$W$69,3,FALSE),0),0))</f>
        <v>0</v>
      </c>
      <c r="AK435" t="str">
        <f t="shared" si="166"/>
        <v>1901-3-0</v>
      </c>
      <c r="AL435" t="str">
        <f t="shared" si="167"/>
        <v>1901-3-0</v>
      </c>
      <c r="AM435" t="str">
        <f t="shared" si="168"/>
        <v>1901-3-0</v>
      </c>
      <c r="AN435" t="str">
        <f t="shared" si="169"/>
        <v>1901-3-0</v>
      </c>
    </row>
    <row r="436" spans="1:40" x14ac:dyDescent="0.3">
      <c r="A436" s="2">
        <f t="shared" si="170"/>
        <v>434</v>
      </c>
      <c r="B436">
        <f t="shared" si="171"/>
        <v>6</v>
      </c>
      <c r="C436" s="2">
        <f t="shared" si="150"/>
        <v>367</v>
      </c>
      <c r="D436" s="2">
        <f t="shared" si="151"/>
        <v>367</v>
      </c>
      <c r="E436" s="6" t="b">
        <f t="shared" si="152"/>
        <v>1</v>
      </c>
      <c r="F436" s="6">
        <f>IF(OR(B436=6,B436=7),0,IF(NOT(E436),0,IF(A436&lt;=$A$1,HLOOKUP(B436,Ouderschapsverlof!$S$28:$W$30,3,FALSE),0)))</f>
        <v>0</v>
      </c>
      <c r="G436" s="6">
        <f>IF(OR(B436=6,B436=7),0,IF(NOT(E436),IF(A436&lt;=$A$1,HLOOKUP(B436,Ouderschapsverlof!$S$28:$W$30,3,FALSE),0),0))</f>
        <v>0</v>
      </c>
      <c r="H436" s="7">
        <f t="shared" si="153"/>
        <v>0</v>
      </c>
      <c r="L436" s="2">
        <f t="shared" si="172"/>
        <v>434</v>
      </c>
      <c r="M436">
        <f t="shared" si="154"/>
        <v>6</v>
      </c>
      <c r="N436" s="2">
        <f t="shared" si="155"/>
        <v>367</v>
      </c>
      <c r="O436" s="2">
        <f t="shared" si="156"/>
        <v>367</v>
      </c>
      <c r="P436" s="6" t="b">
        <f t="shared" si="157"/>
        <v>1</v>
      </c>
      <c r="Q436" s="6">
        <f>IF(OR(M436=6,M436=7),0,IF(NOT(P436),0,IF(L436&lt;=$L$1,HLOOKUP(M436,Ouderschapsverlof!$S$40:$W$42,3,FALSE),0)))</f>
        <v>0</v>
      </c>
      <c r="R436" s="6">
        <f>IF(OR(M436=6,M436=7),0,IF(NOT(P436),IF(L436&lt;=$L$1,HLOOKUP(M436,Ouderschapsverlof!$S$40:$W$42,3,FALSE),0),0))</f>
        <v>0</v>
      </c>
      <c r="T436" s="2">
        <f t="shared" si="173"/>
        <v>434</v>
      </c>
      <c r="U436">
        <f t="shared" si="158"/>
        <v>6</v>
      </c>
      <c r="V436" s="2">
        <f t="shared" si="159"/>
        <v>367</v>
      </c>
      <c r="W436" s="2">
        <f t="shared" si="160"/>
        <v>367</v>
      </c>
      <c r="X436" s="6" t="b">
        <f t="shared" si="161"/>
        <v>1</v>
      </c>
      <c r="Y436" s="6">
        <f>IF(OR(U436=6,U436=7),0,IF(NOT(X436),0,IF(T436&lt;=$T$1,HLOOKUP(U436,Ouderschapsverlof!$S$55:$W$57,3,FALSE),0)))</f>
        <v>0</v>
      </c>
      <c r="Z436" s="6">
        <f>IF(OR(U436=6,U436=7),0,IF(NOT(X436),IF(T436&lt;=$T$1,HLOOKUP(U436,Ouderschapsverlof!$S$55:$W$57,3,FALSE),0),0))</f>
        <v>0</v>
      </c>
      <c r="AB436" s="2">
        <f t="shared" si="174"/>
        <v>434</v>
      </c>
      <c r="AC436">
        <f t="shared" si="162"/>
        <v>6</v>
      </c>
      <c r="AD436" s="2">
        <f t="shared" si="163"/>
        <v>367</v>
      </c>
      <c r="AE436" s="2">
        <f t="shared" si="164"/>
        <v>367</v>
      </c>
      <c r="AF436" s="6" t="b">
        <f t="shared" si="165"/>
        <v>1</v>
      </c>
      <c r="AG436" s="6">
        <f>IF(OR(AC436=6,AC436=7),0,IF(NOT(AF436),0,IF(AB436&lt;=$AB$1,HLOOKUP(AC436,Ouderschapsverlof!$S$67:$W$69,3,FALSE),0)))</f>
        <v>0</v>
      </c>
      <c r="AH436" s="6">
        <f>IF(OR(AC436=6,AC436=7),0,IF(NOT(AF436),IF(AB436&lt;=$AB$1,HLOOKUP(AC436,Ouderschapsverlof!$S$67:$W$69,3,FALSE),0),0))</f>
        <v>0</v>
      </c>
      <c r="AK436" t="str">
        <f t="shared" si="166"/>
        <v>1901-3-0</v>
      </c>
      <c r="AL436" t="str">
        <f t="shared" si="167"/>
        <v>1901-3-0</v>
      </c>
      <c r="AM436" t="str">
        <f t="shared" si="168"/>
        <v>1901-3-0</v>
      </c>
      <c r="AN436" t="str">
        <f t="shared" si="169"/>
        <v>1901-3-0</v>
      </c>
    </row>
    <row r="437" spans="1:40" x14ac:dyDescent="0.3">
      <c r="A437" s="2">
        <f t="shared" si="170"/>
        <v>435</v>
      </c>
      <c r="B437">
        <f t="shared" si="171"/>
        <v>7</v>
      </c>
      <c r="C437" s="2">
        <f t="shared" si="150"/>
        <v>367</v>
      </c>
      <c r="D437" s="2">
        <f t="shared" si="151"/>
        <v>367</v>
      </c>
      <c r="E437" s="6" t="b">
        <f t="shared" si="152"/>
        <v>1</v>
      </c>
      <c r="F437" s="6">
        <f>IF(OR(B437=6,B437=7),0,IF(NOT(E437),0,IF(A437&lt;=$A$1,HLOOKUP(B437,Ouderschapsverlof!$S$28:$W$30,3,FALSE),0)))</f>
        <v>0</v>
      </c>
      <c r="G437" s="6">
        <f>IF(OR(B437=6,B437=7),0,IF(NOT(E437),IF(A437&lt;=$A$1,HLOOKUP(B437,Ouderschapsverlof!$S$28:$W$30,3,FALSE),0),0))</f>
        <v>0</v>
      </c>
      <c r="H437" s="7">
        <f t="shared" si="153"/>
        <v>0</v>
      </c>
      <c r="L437" s="2">
        <f t="shared" si="172"/>
        <v>435</v>
      </c>
      <c r="M437">
        <f t="shared" si="154"/>
        <v>7</v>
      </c>
      <c r="N437" s="2">
        <f t="shared" si="155"/>
        <v>367</v>
      </c>
      <c r="O437" s="2">
        <f t="shared" si="156"/>
        <v>367</v>
      </c>
      <c r="P437" s="6" t="b">
        <f t="shared" si="157"/>
        <v>1</v>
      </c>
      <c r="Q437" s="6">
        <f>IF(OR(M437=6,M437=7),0,IF(NOT(P437),0,IF(L437&lt;=$L$1,HLOOKUP(M437,Ouderschapsverlof!$S$40:$W$42,3,FALSE),0)))</f>
        <v>0</v>
      </c>
      <c r="R437" s="6">
        <f>IF(OR(M437=6,M437=7),0,IF(NOT(P437),IF(L437&lt;=$L$1,HLOOKUP(M437,Ouderschapsverlof!$S$40:$W$42,3,FALSE),0),0))</f>
        <v>0</v>
      </c>
      <c r="T437" s="2">
        <f t="shared" si="173"/>
        <v>435</v>
      </c>
      <c r="U437">
        <f t="shared" si="158"/>
        <v>7</v>
      </c>
      <c r="V437" s="2">
        <f t="shared" si="159"/>
        <v>367</v>
      </c>
      <c r="W437" s="2">
        <f t="shared" si="160"/>
        <v>367</v>
      </c>
      <c r="X437" s="6" t="b">
        <f t="shared" si="161"/>
        <v>1</v>
      </c>
      <c r="Y437" s="6">
        <f>IF(OR(U437=6,U437=7),0,IF(NOT(X437),0,IF(T437&lt;=$T$1,HLOOKUP(U437,Ouderschapsverlof!$S$55:$W$57,3,FALSE),0)))</f>
        <v>0</v>
      </c>
      <c r="Z437" s="6">
        <f>IF(OR(U437=6,U437=7),0,IF(NOT(X437),IF(T437&lt;=$T$1,HLOOKUP(U437,Ouderschapsverlof!$S$55:$W$57,3,FALSE),0),0))</f>
        <v>0</v>
      </c>
      <c r="AB437" s="2">
        <f t="shared" si="174"/>
        <v>435</v>
      </c>
      <c r="AC437">
        <f t="shared" si="162"/>
        <v>7</v>
      </c>
      <c r="AD437" s="2">
        <f t="shared" si="163"/>
        <v>367</v>
      </c>
      <c r="AE437" s="2">
        <f t="shared" si="164"/>
        <v>367</v>
      </c>
      <c r="AF437" s="6" t="b">
        <f t="shared" si="165"/>
        <v>1</v>
      </c>
      <c r="AG437" s="6">
        <f>IF(OR(AC437=6,AC437=7),0,IF(NOT(AF437),0,IF(AB437&lt;=$AB$1,HLOOKUP(AC437,Ouderschapsverlof!$S$67:$W$69,3,FALSE),0)))</f>
        <v>0</v>
      </c>
      <c r="AH437" s="6">
        <f>IF(OR(AC437=6,AC437=7),0,IF(NOT(AF437),IF(AB437&lt;=$AB$1,HLOOKUP(AC437,Ouderschapsverlof!$S$67:$W$69,3,FALSE),0),0))</f>
        <v>0</v>
      </c>
      <c r="AK437" t="str">
        <f t="shared" si="166"/>
        <v>1901-3-0</v>
      </c>
      <c r="AL437" t="str">
        <f t="shared" si="167"/>
        <v>1901-3-0</v>
      </c>
      <c r="AM437" t="str">
        <f t="shared" si="168"/>
        <v>1901-3-0</v>
      </c>
      <c r="AN437" t="str">
        <f t="shared" si="169"/>
        <v>1901-3-0</v>
      </c>
    </row>
    <row r="438" spans="1:40" x14ac:dyDescent="0.3">
      <c r="A438" s="2">
        <f t="shared" si="170"/>
        <v>436</v>
      </c>
      <c r="B438">
        <f t="shared" si="171"/>
        <v>1</v>
      </c>
      <c r="C438" s="2">
        <f t="shared" si="150"/>
        <v>367</v>
      </c>
      <c r="D438" s="2">
        <f t="shared" si="151"/>
        <v>367</v>
      </c>
      <c r="E438" s="6" t="b">
        <f t="shared" si="152"/>
        <v>1</v>
      </c>
      <c r="F438" s="6">
        <f>IF(OR(B438=6,B438=7),0,IF(NOT(E438),0,IF(A438&lt;=$A$1,HLOOKUP(B438,Ouderschapsverlof!$S$28:$W$30,3,FALSE),0)))</f>
        <v>0</v>
      </c>
      <c r="G438" s="6">
        <f>IF(OR(B438=6,B438=7),0,IF(NOT(E438),IF(A438&lt;=$A$1,HLOOKUP(B438,Ouderschapsverlof!$S$28:$W$30,3,FALSE),0),0))</f>
        <v>0</v>
      </c>
      <c r="H438" s="7">
        <f t="shared" si="153"/>
        <v>0</v>
      </c>
      <c r="L438" s="2">
        <f t="shared" si="172"/>
        <v>436</v>
      </c>
      <c r="M438">
        <f t="shared" si="154"/>
        <v>1</v>
      </c>
      <c r="N438" s="2">
        <f t="shared" si="155"/>
        <v>367</v>
      </c>
      <c r="O438" s="2">
        <f t="shared" si="156"/>
        <v>367</v>
      </c>
      <c r="P438" s="6" t="b">
        <f t="shared" si="157"/>
        <v>1</v>
      </c>
      <c r="Q438" s="6">
        <f>IF(OR(M438=6,M438=7),0,IF(NOT(P438),0,IF(L438&lt;=$L$1,HLOOKUP(M438,Ouderschapsverlof!$S$40:$W$42,3,FALSE),0)))</f>
        <v>0</v>
      </c>
      <c r="R438" s="6">
        <f>IF(OR(M438=6,M438=7),0,IF(NOT(P438),IF(L438&lt;=$L$1,HLOOKUP(M438,Ouderschapsverlof!$S$40:$W$42,3,FALSE),0),0))</f>
        <v>0</v>
      </c>
      <c r="T438" s="2">
        <f t="shared" si="173"/>
        <v>436</v>
      </c>
      <c r="U438">
        <f t="shared" si="158"/>
        <v>1</v>
      </c>
      <c r="V438" s="2">
        <f t="shared" si="159"/>
        <v>367</v>
      </c>
      <c r="W438" s="2">
        <f t="shared" si="160"/>
        <v>367</v>
      </c>
      <c r="X438" s="6" t="b">
        <f t="shared" si="161"/>
        <v>1</v>
      </c>
      <c r="Y438" s="6">
        <f>IF(OR(U438=6,U438=7),0,IF(NOT(X438),0,IF(T438&lt;=$T$1,HLOOKUP(U438,Ouderschapsverlof!$S$55:$W$57,3,FALSE),0)))</f>
        <v>0</v>
      </c>
      <c r="Z438" s="6">
        <f>IF(OR(U438=6,U438=7),0,IF(NOT(X438),IF(T438&lt;=$T$1,HLOOKUP(U438,Ouderschapsverlof!$S$55:$W$57,3,FALSE),0),0))</f>
        <v>0</v>
      </c>
      <c r="AB438" s="2">
        <f t="shared" si="174"/>
        <v>436</v>
      </c>
      <c r="AC438">
        <f t="shared" si="162"/>
        <v>1</v>
      </c>
      <c r="AD438" s="2">
        <f t="shared" si="163"/>
        <v>367</v>
      </c>
      <c r="AE438" s="2">
        <f t="shared" si="164"/>
        <v>367</v>
      </c>
      <c r="AF438" s="6" t="b">
        <f t="shared" si="165"/>
        <v>1</v>
      </c>
      <c r="AG438" s="6">
        <f>IF(OR(AC438=6,AC438=7),0,IF(NOT(AF438),0,IF(AB438&lt;=$AB$1,HLOOKUP(AC438,Ouderschapsverlof!$S$67:$W$69,3,FALSE),0)))</f>
        <v>0</v>
      </c>
      <c r="AH438" s="6">
        <f>IF(OR(AC438=6,AC438=7),0,IF(NOT(AF438),IF(AB438&lt;=$AB$1,HLOOKUP(AC438,Ouderschapsverlof!$S$67:$W$69,3,FALSE),0),0))</f>
        <v>0</v>
      </c>
      <c r="AK438" t="str">
        <f t="shared" si="166"/>
        <v>1901-3-0</v>
      </c>
      <c r="AL438" t="str">
        <f t="shared" si="167"/>
        <v>1901-3-0</v>
      </c>
      <c r="AM438" t="str">
        <f t="shared" si="168"/>
        <v>1901-3-0</v>
      </c>
      <c r="AN438" t="str">
        <f t="shared" si="169"/>
        <v>1901-3-0</v>
      </c>
    </row>
    <row r="439" spans="1:40" x14ac:dyDescent="0.3">
      <c r="A439" s="2">
        <f t="shared" si="170"/>
        <v>437</v>
      </c>
      <c r="B439">
        <f t="shared" si="171"/>
        <v>2</v>
      </c>
      <c r="C439" s="2">
        <f t="shared" si="150"/>
        <v>367</v>
      </c>
      <c r="D439" s="2">
        <f t="shared" si="151"/>
        <v>367</v>
      </c>
      <c r="E439" s="6" t="b">
        <f t="shared" si="152"/>
        <v>1</v>
      </c>
      <c r="F439" s="6">
        <f>IF(OR(B439=6,B439=7),0,IF(NOT(E439),0,IF(A439&lt;=$A$1,HLOOKUP(B439,Ouderschapsverlof!$S$28:$W$30,3,FALSE),0)))</f>
        <v>0</v>
      </c>
      <c r="G439" s="6">
        <f>IF(OR(B439=6,B439=7),0,IF(NOT(E439),IF(A439&lt;=$A$1,HLOOKUP(B439,Ouderschapsverlof!$S$28:$W$30,3,FALSE),0),0))</f>
        <v>0</v>
      </c>
      <c r="H439" s="7">
        <f t="shared" si="153"/>
        <v>0</v>
      </c>
      <c r="L439" s="2">
        <f t="shared" si="172"/>
        <v>437</v>
      </c>
      <c r="M439">
        <f t="shared" si="154"/>
        <v>2</v>
      </c>
      <c r="N439" s="2">
        <f t="shared" si="155"/>
        <v>367</v>
      </c>
      <c r="O439" s="2">
        <f t="shared" si="156"/>
        <v>367</v>
      </c>
      <c r="P439" s="6" t="b">
        <f t="shared" si="157"/>
        <v>1</v>
      </c>
      <c r="Q439" s="6">
        <f>IF(OR(M439=6,M439=7),0,IF(NOT(P439),0,IF(L439&lt;=$L$1,HLOOKUP(M439,Ouderschapsverlof!$S$40:$W$42,3,FALSE),0)))</f>
        <v>0</v>
      </c>
      <c r="R439" s="6">
        <f>IF(OR(M439=6,M439=7),0,IF(NOT(P439),IF(L439&lt;=$L$1,HLOOKUP(M439,Ouderschapsverlof!$S$40:$W$42,3,FALSE),0),0))</f>
        <v>0</v>
      </c>
      <c r="T439" s="2">
        <f t="shared" si="173"/>
        <v>437</v>
      </c>
      <c r="U439">
        <f t="shared" si="158"/>
        <v>2</v>
      </c>
      <c r="V439" s="2">
        <f t="shared" si="159"/>
        <v>367</v>
      </c>
      <c r="W439" s="2">
        <f t="shared" si="160"/>
        <v>367</v>
      </c>
      <c r="X439" s="6" t="b">
        <f t="shared" si="161"/>
        <v>1</v>
      </c>
      <c r="Y439" s="6">
        <f>IF(OR(U439=6,U439=7),0,IF(NOT(X439),0,IF(T439&lt;=$T$1,HLOOKUP(U439,Ouderschapsverlof!$S$55:$W$57,3,FALSE),0)))</f>
        <v>0</v>
      </c>
      <c r="Z439" s="6">
        <f>IF(OR(U439=6,U439=7),0,IF(NOT(X439),IF(T439&lt;=$T$1,HLOOKUP(U439,Ouderschapsverlof!$S$55:$W$57,3,FALSE),0),0))</f>
        <v>0</v>
      </c>
      <c r="AB439" s="2">
        <f t="shared" si="174"/>
        <v>437</v>
      </c>
      <c r="AC439">
        <f t="shared" si="162"/>
        <v>2</v>
      </c>
      <c r="AD439" s="2">
        <f t="shared" si="163"/>
        <v>367</v>
      </c>
      <c r="AE439" s="2">
        <f t="shared" si="164"/>
        <v>367</v>
      </c>
      <c r="AF439" s="6" t="b">
        <f t="shared" si="165"/>
        <v>1</v>
      </c>
      <c r="AG439" s="6">
        <f>IF(OR(AC439=6,AC439=7),0,IF(NOT(AF439),0,IF(AB439&lt;=$AB$1,HLOOKUP(AC439,Ouderschapsverlof!$S$67:$W$69,3,FALSE),0)))</f>
        <v>0</v>
      </c>
      <c r="AH439" s="6">
        <f>IF(OR(AC439=6,AC439=7),0,IF(NOT(AF439),IF(AB439&lt;=$AB$1,HLOOKUP(AC439,Ouderschapsverlof!$S$67:$W$69,3,FALSE),0),0))</f>
        <v>0</v>
      </c>
      <c r="AK439" t="str">
        <f t="shared" si="166"/>
        <v>1901-3-0</v>
      </c>
      <c r="AL439" t="str">
        <f t="shared" si="167"/>
        <v>1901-3-0</v>
      </c>
      <c r="AM439" t="str">
        <f t="shared" si="168"/>
        <v>1901-3-0</v>
      </c>
      <c r="AN439" t="str">
        <f t="shared" si="169"/>
        <v>1901-3-0</v>
      </c>
    </row>
    <row r="440" spans="1:40" x14ac:dyDescent="0.3">
      <c r="A440" s="2">
        <f t="shared" si="170"/>
        <v>438</v>
      </c>
      <c r="B440">
        <f t="shared" si="171"/>
        <v>3</v>
      </c>
      <c r="C440" s="2">
        <f t="shared" si="150"/>
        <v>367</v>
      </c>
      <c r="D440" s="2">
        <f t="shared" si="151"/>
        <v>367</v>
      </c>
      <c r="E440" s="6" t="b">
        <f t="shared" si="152"/>
        <v>1</v>
      </c>
      <c r="F440" s="6">
        <f>IF(OR(B440=6,B440=7),0,IF(NOT(E440),0,IF(A440&lt;=$A$1,HLOOKUP(B440,Ouderschapsverlof!$S$28:$W$30,3,FALSE),0)))</f>
        <v>0</v>
      </c>
      <c r="G440" s="6">
        <f>IF(OR(B440=6,B440=7),0,IF(NOT(E440),IF(A440&lt;=$A$1,HLOOKUP(B440,Ouderschapsverlof!$S$28:$W$30,3,FALSE),0),0))</f>
        <v>0</v>
      </c>
      <c r="H440" s="7">
        <f t="shared" si="153"/>
        <v>0</v>
      </c>
      <c r="L440" s="2">
        <f t="shared" si="172"/>
        <v>438</v>
      </c>
      <c r="M440">
        <f t="shared" si="154"/>
        <v>3</v>
      </c>
      <c r="N440" s="2">
        <f t="shared" si="155"/>
        <v>367</v>
      </c>
      <c r="O440" s="2">
        <f t="shared" si="156"/>
        <v>367</v>
      </c>
      <c r="P440" s="6" t="b">
        <f t="shared" si="157"/>
        <v>1</v>
      </c>
      <c r="Q440" s="6">
        <f>IF(OR(M440=6,M440=7),0,IF(NOT(P440),0,IF(L440&lt;=$L$1,HLOOKUP(M440,Ouderschapsverlof!$S$40:$W$42,3,FALSE),0)))</f>
        <v>0</v>
      </c>
      <c r="R440" s="6">
        <f>IF(OR(M440=6,M440=7),0,IF(NOT(P440),IF(L440&lt;=$L$1,HLOOKUP(M440,Ouderschapsverlof!$S$40:$W$42,3,FALSE),0),0))</f>
        <v>0</v>
      </c>
      <c r="T440" s="2">
        <f t="shared" si="173"/>
        <v>438</v>
      </c>
      <c r="U440">
        <f t="shared" si="158"/>
        <v>3</v>
      </c>
      <c r="V440" s="2">
        <f t="shared" si="159"/>
        <v>367</v>
      </c>
      <c r="W440" s="2">
        <f t="shared" si="160"/>
        <v>367</v>
      </c>
      <c r="X440" s="6" t="b">
        <f t="shared" si="161"/>
        <v>1</v>
      </c>
      <c r="Y440" s="6">
        <f>IF(OR(U440=6,U440=7),0,IF(NOT(X440),0,IF(T440&lt;=$T$1,HLOOKUP(U440,Ouderschapsverlof!$S$55:$W$57,3,FALSE),0)))</f>
        <v>0</v>
      </c>
      <c r="Z440" s="6">
        <f>IF(OR(U440=6,U440=7),0,IF(NOT(X440),IF(T440&lt;=$T$1,HLOOKUP(U440,Ouderschapsverlof!$S$55:$W$57,3,FALSE),0),0))</f>
        <v>0</v>
      </c>
      <c r="AB440" s="2">
        <f t="shared" si="174"/>
        <v>438</v>
      </c>
      <c r="AC440">
        <f t="shared" si="162"/>
        <v>3</v>
      </c>
      <c r="AD440" s="2">
        <f t="shared" si="163"/>
        <v>367</v>
      </c>
      <c r="AE440" s="2">
        <f t="shared" si="164"/>
        <v>367</v>
      </c>
      <c r="AF440" s="6" t="b">
        <f t="shared" si="165"/>
        <v>1</v>
      </c>
      <c r="AG440" s="6">
        <f>IF(OR(AC440=6,AC440=7),0,IF(NOT(AF440),0,IF(AB440&lt;=$AB$1,HLOOKUP(AC440,Ouderschapsverlof!$S$67:$W$69,3,FALSE),0)))</f>
        <v>0</v>
      </c>
      <c r="AH440" s="6">
        <f>IF(OR(AC440=6,AC440=7),0,IF(NOT(AF440),IF(AB440&lt;=$AB$1,HLOOKUP(AC440,Ouderschapsverlof!$S$67:$W$69,3,FALSE),0),0))</f>
        <v>0</v>
      </c>
      <c r="AK440" t="str">
        <f t="shared" si="166"/>
        <v>1901-3-0</v>
      </c>
      <c r="AL440" t="str">
        <f t="shared" si="167"/>
        <v>1901-3-0</v>
      </c>
      <c r="AM440" t="str">
        <f t="shared" si="168"/>
        <v>1901-3-0</v>
      </c>
      <c r="AN440" t="str">
        <f t="shared" si="169"/>
        <v>1901-3-0</v>
      </c>
    </row>
    <row r="441" spans="1:40" x14ac:dyDescent="0.3">
      <c r="A441" s="2">
        <f t="shared" si="170"/>
        <v>439</v>
      </c>
      <c r="B441">
        <f t="shared" si="171"/>
        <v>4</v>
      </c>
      <c r="C441" s="2">
        <f t="shared" si="150"/>
        <v>367</v>
      </c>
      <c r="D441" s="2">
        <f t="shared" si="151"/>
        <v>367</v>
      </c>
      <c r="E441" s="6" t="b">
        <f t="shared" si="152"/>
        <v>1</v>
      </c>
      <c r="F441" s="6">
        <f>IF(OR(B441=6,B441=7),0,IF(NOT(E441),0,IF(A441&lt;=$A$1,HLOOKUP(B441,Ouderschapsverlof!$S$28:$W$30,3,FALSE),0)))</f>
        <v>0</v>
      </c>
      <c r="G441" s="6">
        <f>IF(OR(B441=6,B441=7),0,IF(NOT(E441),IF(A441&lt;=$A$1,HLOOKUP(B441,Ouderschapsverlof!$S$28:$W$30,3,FALSE),0),0))</f>
        <v>0</v>
      </c>
      <c r="H441" s="7">
        <f t="shared" si="153"/>
        <v>0</v>
      </c>
      <c r="L441" s="2">
        <f t="shared" si="172"/>
        <v>439</v>
      </c>
      <c r="M441">
        <f t="shared" si="154"/>
        <v>4</v>
      </c>
      <c r="N441" s="2">
        <f t="shared" si="155"/>
        <v>367</v>
      </c>
      <c r="O441" s="2">
        <f t="shared" si="156"/>
        <v>367</v>
      </c>
      <c r="P441" s="6" t="b">
        <f t="shared" si="157"/>
        <v>1</v>
      </c>
      <c r="Q441" s="6">
        <f>IF(OR(M441=6,M441=7),0,IF(NOT(P441),0,IF(L441&lt;=$L$1,HLOOKUP(M441,Ouderschapsverlof!$S$40:$W$42,3,FALSE),0)))</f>
        <v>0</v>
      </c>
      <c r="R441" s="6">
        <f>IF(OR(M441=6,M441=7),0,IF(NOT(P441),IF(L441&lt;=$L$1,HLOOKUP(M441,Ouderschapsverlof!$S$40:$W$42,3,FALSE),0),0))</f>
        <v>0</v>
      </c>
      <c r="T441" s="2">
        <f t="shared" si="173"/>
        <v>439</v>
      </c>
      <c r="U441">
        <f t="shared" si="158"/>
        <v>4</v>
      </c>
      <c r="V441" s="2">
        <f t="shared" si="159"/>
        <v>367</v>
      </c>
      <c r="W441" s="2">
        <f t="shared" si="160"/>
        <v>367</v>
      </c>
      <c r="X441" s="6" t="b">
        <f t="shared" si="161"/>
        <v>1</v>
      </c>
      <c r="Y441" s="6">
        <f>IF(OR(U441=6,U441=7),0,IF(NOT(X441),0,IF(T441&lt;=$T$1,HLOOKUP(U441,Ouderschapsverlof!$S$55:$W$57,3,FALSE),0)))</f>
        <v>0</v>
      </c>
      <c r="Z441" s="6">
        <f>IF(OR(U441=6,U441=7),0,IF(NOT(X441),IF(T441&lt;=$T$1,HLOOKUP(U441,Ouderschapsverlof!$S$55:$W$57,3,FALSE),0),0))</f>
        <v>0</v>
      </c>
      <c r="AB441" s="2">
        <f t="shared" si="174"/>
        <v>439</v>
      </c>
      <c r="AC441">
        <f t="shared" si="162"/>
        <v>4</v>
      </c>
      <c r="AD441" s="2">
        <f t="shared" si="163"/>
        <v>367</v>
      </c>
      <c r="AE441" s="2">
        <f t="shared" si="164"/>
        <v>367</v>
      </c>
      <c r="AF441" s="6" t="b">
        <f t="shared" si="165"/>
        <v>1</v>
      </c>
      <c r="AG441" s="6">
        <f>IF(OR(AC441=6,AC441=7),0,IF(NOT(AF441),0,IF(AB441&lt;=$AB$1,HLOOKUP(AC441,Ouderschapsverlof!$S$67:$W$69,3,FALSE),0)))</f>
        <v>0</v>
      </c>
      <c r="AH441" s="6">
        <f>IF(OR(AC441=6,AC441=7),0,IF(NOT(AF441),IF(AB441&lt;=$AB$1,HLOOKUP(AC441,Ouderschapsverlof!$S$67:$W$69,3,FALSE),0),0))</f>
        <v>0</v>
      </c>
      <c r="AK441" t="str">
        <f t="shared" si="166"/>
        <v>1901-3-0</v>
      </c>
      <c r="AL441" t="str">
        <f t="shared" si="167"/>
        <v>1901-3-0</v>
      </c>
      <c r="AM441" t="str">
        <f t="shared" si="168"/>
        <v>1901-3-0</v>
      </c>
      <c r="AN441" t="str">
        <f t="shared" si="169"/>
        <v>1901-3-0</v>
      </c>
    </row>
    <row r="442" spans="1:40" x14ac:dyDescent="0.3">
      <c r="A442" s="2">
        <f t="shared" si="170"/>
        <v>440</v>
      </c>
      <c r="B442">
        <f t="shared" si="171"/>
        <v>5</v>
      </c>
      <c r="C442" s="2">
        <f t="shared" si="150"/>
        <v>367</v>
      </c>
      <c r="D442" s="2">
        <f t="shared" si="151"/>
        <v>367</v>
      </c>
      <c r="E442" s="6" t="b">
        <f t="shared" si="152"/>
        <v>1</v>
      </c>
      <c r="F442" s="6">
        <f>IF(OR(B442=6,B442=7),0,IF(NOT(E442),0,IF(A442&lt;=$A$1,HLOOKUP(B442,Ouderschapsverlof!$S$28:$W$30,3,FALSE),0)))</f>
        <v>0</v>
      </c>
      <c r="G442" s="6">
        <f>IF(OR(B442=6,B442=7),0,IF(NOT(E442),IF(A442&lt;=$A$1,HLOOKUP(B442,Ouderschapsverlof!$S$28:$W$30,3,FALSE),0),0))</f>
        <v>0</v>
      </c>
      <c r="H442" s="7">
        <f t="shared" si="153"/>
        <v>0</v>
      </c>
      <c r="L442" s="2">
        <f t="shared" si="172"/>
        <v>440</v>
      </c>
      <c r="M442">
        <f t="shared" si="154"/>
        <v>5</v>
      </c>
      <c r="N442" s="2">
        <f t="shared" si="155"/>
        <v>367</v>
      </c>
      <c r="O442" s="2">
        <f t="shared" si="156"/>
        <v>367</v>
      </c>
      <c r="P442" s="6" t="b">
        <f t="shared" si="157"/>
        <v>1</v>
      </c>
      <c r="Q442" s="6">
        <f>IF(OR(M442=6,M442=7),0,IF(NOT(P442),0,IF(L442&lt;=$L$1,HLOOKUP(M442,Ouderschapsverlof!$S$40:$W$42,3,FALSE),0)))</f>
        <v>0</v>
      </c>
      <c r="R442" s="6">
        <f>IF(OR(M442=6,M442=7),0,IF(NOT(P442),IF(L442&lt;=$L$1,HLOOKUP(M442,Ouderschapsverlof!$S$40:$W$42,3,FALSE),0),0))</f>
        <v>0</v>
      </c>
      <c r="T442" s="2">
        <f t="shared" si="173"/>
        <v>440</v>
      </c>
      <c r="U442">
        <f t="shared" si="158"/>
        <v>5</v>
      </c>
      <c r="V442" s="2">
        <f t="shared" si="159"/>
        <v>367</v>
      </c>
      <c r="W442" s="2">
        <f t="shared" si="160"/>
        <v>367</v>
      </c>
      <c r="X442" s="6" t="b">
        <f t="shared" si="161"/>
        <v>1</v>
      </c>
      <c r="Y442" s="6">
        <f>IF(OR(U442=6,U442=7),0,IF(NOT(X442),0,IF(T442&lt;=$T$1,HLOOKUP(U442,Ouderschapsverlof!$S$55:$W$57,3,FALSE),0)))</f>
        <v>0</v>
      </c>
      <c r="Z442" s="6">
        <f>IF(OR(U442=6,U442=7),0,IF(NOT(X442),IF(T442&lt;=$T$1,HLOOKUP(U442,Ouderschapsverlof!$S$55:$W$57,3,FALSE),0),0))</f>
        <v>0</v>
      </c>
      <c r="AB442" s="2">
        <f t="shared" si="174"/>
        <v>440</v>
      </c>
      <c r="AC442">
        <f t="shared" si="162"/>
        <v>5</v>
      </c>
      <c r="AD442" s="2">
        <f t="shared" si="163"/>
        <v>367</v>
      </c>
      <c r="AE442" s="2">
        <f t="shared" si="164"/>
        <v>367</v>
      </c>
      <c r="AF442" s="6" t="b">
        <f t="shared" si="165"/>
        <v>1</v>
      </c>
      <c r="AG442" s="6">
        <f>IF(OR(AC442=6,AC442=7),0,IF(NOT(AF442),0,IF(AB442&lt;=$AB$1,HLOOKUP(AC442,Ouderschapsverlof!$S$67:$W$69,3,FALSE),0)))</f>
        <v>0</v>
      </c>
      <c r="AH442" s="6">
        <f>IF(OR(AC442=6,AC442=7),0,IF(NOT(AF442),IF(AB442&lt;=$AB$1,HLOOKUP(AC442,Ouderschapsverlof!$S$67:$W$69,3,FALSE),0),0))</f>
        <v>0</v>
      </c>
      <c r="AK442" t="str">
        <f t="shared" si="166"/>
        <v>1901-3-0</v>
      </c>
      <c r="AL442" t="str">
        <f t="shared" si="167"/>
        <v>1901-3-0</v>
      </c>
      <c r="AM442" t="str">
        <f t="shared" si="168"/>
        <v>1901-3-0</v>
      </c>
      <c r="AN442" t="str">
        <f t="shared" si="169"/>
        <v>1901-3-0</v>
      </c>
    </row>
    <row r="443" spans="1:40" x14ac:dyDescent="0.3">
      <c r="A443" s="2">
        <f t="shared" si="170"/>
        <v>441</v>
      </c>
      <c r="B443">
        <f t="shared" si="171"/>
        <v>6</v>
      </c>
      <c r="C443" s="2">
        <f t="shared" si="150"/>
        <v>367</v>
      </c>
      <c r="D443" s="2">
        <f t="shared" si="151"/>
        <v>367</v>
      </c>
      <c r="E443" s="6" t="b">
        <f t="shared" si="152"/>
        <v>1</v>
      </c>
      <c r="F443" s="6">
        <f>IF(OR(B443=6,B443=7),0,IF(NOT(E443),0,IF(A443&lt;=$A$1,HLOOKUP(B443,Ouderschapsverlof!$S$28:$W$30,3,FALSE),0)))</f>
        <v>0</v>
      </c>
      <c r="G443" s="6">
        <f>IF(OR(B443=6,B443=7),0,IF(NOT(E443),IF(A443&lt;=$A$1,HLOOKUP(B443,Ouderschapsverlof!$S$28:$W$30,3,FALSE),0),0))</f>
        <v>0</v>
      </c>
      <c r="H443" s="7">
        <f t="shared" si="153"/>
        <v>0</v>
      </c>
      <c r="L443" s="2">
        <f t="shared" si="172"/>
        <v>441</v>
      </c>
      <c r="M443">
        <f t="shared" si="154"/>
        <v>6</v>
      </c>
      <c r="N443" s="2">
        <f t="shared" si="155"/>
        <v>367</v>
      </c>
      <c r="O443" s="2">
        <f t="shared" si="156"/>
        <v>367</v>
      </c>
      <c r="P443" s="6" t="b">
        <f t="shared" si="157"/>
        <v>1</v>
      </c>
      <c r="Q443" s="6">
        <f>IF(OR(M443=6,M443=7),0,IF(NOT(P443),0,IF(L443&lt;=$L$1,HLOOKUP(M443,Ouderschapsverlof!$S$40:$W$42,3,FALSE),0)))</f>
        <v>0</v>
      </c>
      <c r="R443" s="6">
        <f>IF(OR(M443=6,M443=7),0,IF(NOT(P443),IF(L443&lt;=$L$1,HLOOKUP(M443,Ouderschapsverlof!$S$40:$W$42,3,FALSE),0),0))</f>
        <v>0</v>
      </c>
      <c r="T443" s="2">
        <f t="shared" si="173"/>
        <v>441</v>
      </c>
      <c r="U443">
        <f t="shared" si="158"/>
        <v>6</v>
      </c>
      <c r="V443" s="2">
        <f t="shared" si="159"/>
        <v>367</v>
      </c>
      <c r="W443" s="2">
        <f t="shared" si="160"/>
        <v>367</v>
      </c>
      <c r="X443" s="6" t="b">
        <f t="shared" si="161"/>
        <v>1</v>
      </c>
      <c r="Y443" s="6">
        <f>IF(OR(U443=6,U443=7),0,IF(NOT(X443),0,IF(T443&lt;=$T$1,HLOOKUP(U443,Ouderschapsverlof!$S$55:$W$57,3,FALSE),0)))</f>
        <v>0</v>
      </c>
      <c r="Z443" s="6">
        <f>IF(OR(U443=6,U443=7),0,IF(NOT(X443),IF(T443&lt;=$T$1,HLOOKUP(U443,Ouderschapsverlof!$S$55:$W$57,3,FALSE),0),0))</f>
        <v>0</v>
      </c>
      <c r="AB443" s="2">
        <f t="shared" si="174"/>
        <v>441</v>
      </c>
      <c r="AC443">
        <f t="shared" si="162"/>
        <v>6</v>
      </c>
      <c r="AD443" s="2">
        <f t="shared" si="163"/>
        <v>367</v>
      </c>
      <c r="AE443" s="2">
        <f t="shared" si="164"/>
        <v>367</v>
      </c>
      <c r="AF443" s="6" t="b">
        <f t="shared" si="165"/>
        <v>1</v>
      </c>
      <c r="AG443" s="6">
        <f>IF(OR(AC443=6,AC443=7),0,IF(NOT(AF443),0,IF(AB443&lt;=$AB$1,HLOOKUP(AC443,Ouderschapsverlof!$S$67:$W$69,3,FALSE),0)))</f>
        <v>0</v>
      </c>
      <c r="AH443" s="6">
        <f>IF(OR(AC443=6,AC443=7),0,IF(NOT(AF443),IF(AB443&lt;=$AB$1,HLOOKUP(AC443,Ouderschapsverlof!$S$67:$W$69,3,FALSE),0),0))</f>
        <v>0</v>
      </c>
      <c r="AK443" t="str">
        <f t="shared" si="166"/>
        <v>1901-3-0</v>
      </c>
      <c r="AL443" t="str">
        <f t="shared" si="167"/>
        <v>1901-3-0</v>
      </c>
      <c r="AM443" t="str">
        <f t="shared" si="168"/>
        <v>1901-3-0</v>
      </c>
      <c r="AN443" t="str">
        <f t="shared" si="169"/>
        <v>1901-3-0</v>
      </c>
    </row>
    <row r="444" spans="1:40" x14ac:dyDescent="0.3">
      <c r="A444" s="2">
        <f t="shared" si="170"/>
        <v>442</v>
      </c>
      <c r="B444">
        <f t="shared" si="171"/>
        <v>7</v>
      </c>
      <c r="C444" s="2">
        <f t="shared" si="150"/>
        <v>367</v>
      </c>
      <c r="D444" s="2">
        <f t="shared" si="151"/>
        <v>367</v>
      </c>
      <c r="E444" s="6" t="b">
        <f t="shared" si="152"/>
        <v>1</v>
      </c>
      <c r="F444" s="6">
        <f>IF(OR(B444=6,B444=7),0,IF(NOT(E444),0,IF(A444&lt;=$A$1,HLOOKUP(B444,Ouderschapsverlof!$S$28:$W$30,3,FALSE),0)))</f>
        <v>0</v>
      </c>
      <c r="G444" s="6">
        <f>IF(OR(B444=6,B444=7),0,IF(NOT(E444),IF(A444&lt;=$A$1,HLOOKUP(B444,Ouderschapsverlof!$S$28:$W$30,3,FALSE),0),0))</f>
        <v>0</v>
      </c>
      <c r="H444" s="7">
        <f t="shared" si="153"/>
        <v>0</v>
      </c>
      <c r="L444" s="2">
        <f t="shared" si="172"/>
        <v>442</v>
      </c>
      <c r="M444">
        <f t="shared" si="154"/>
        <v>7</v>
      </c>
      <c r="N444" s="2">
        <f t="shared" si="155"/>
        <v>367</v>
      </c>
      <c r="O444" s="2">
        <f t="shared" si="156"/>
        <v>367</v>
      </c>
      <c r="P444" s="6" t="b">
        <f t="shared" si="157"/>
        <v>1</v>
      </c>
      <c r="Q444" s="6">
        <f>IF(OR(M444=6,M444=7),0,IF(NOT(P444),0,IF(L444&lt;=$L$1,HLOOKUP(M444,Ouderschapsverlof!$S$40:$W$42,3,FALSE),0)))</f>
        <v>0</v>
      </c>
      <c r="R444" s="6">
        <f>IF(OR(M444=6,M444=7),0,IF(NOT(P444),IF(L444&lt;=$L$1,HLOOKUP(M444,Ouderschapsverlof!$S$40:$W$42,3,FALSE),0),0))</f>
        <v>0</v>
      </c>
      <c r="T444" s="2">
        <f t="shared" si="173"/>
        <v>442</v>
      </c>
      <c r="U444">
        <f t="shared" si="158"/>
        <v>7</v>
      </c>
      <c r="V444" s="2">
        <f t="shared" si="159"/>
        <v>367</v>
      </c>
      <c r="W444" s="2">
        <f t="shared" si="160"/>
        <v>367</v>
      </c>
      <c r="X444" s="6" t="b">
        <f t="shared" si="161"/>
        <v>1</v>
      </c>
      <c r="Y444" s="6">
        <f>IF(OR(U444=6,U444=7),0,IF(NOT(X444),0,IF(T444&lt;=$T$1,HLOOKUP(U444,Ouderschapsverlof!$S$55:$W$57,3,FALSE),0)))</f>
        <v>0</v>
      </c>
      <c r="Z444" s="6">
        <f>IF(OR(U444=6,U444=7),0,IF(NOT(X444),IF(T444&lt;=$T$1,HLOOKUP(U444,Ouderschapsverlof!$S$55:$W$57,3,FALSE),0),0))</f>
        <v>0</v>
      </c>
      <c r="AB444" s="2">
        <f t="shared" si="174"/>
        <v>442</v>
      </c>
      <c r="AC444">
        <f t="shared" si="162"/>
        <v>7</v>
      </c>
      <c r="AD444" s="2">
        <f t="shared" si="163"/>
        <v>367</v>
      </c>
      <c r="AE444" s="2">
        <f t="shared" si="164"/>
        <v>367</v>
      </c>
      <c r="AF444" s="6" t="b">
        <f t="shared" si="165"/>
        <v>1</v>
      </c>
      <c r="AG444" s="6">
        <f>IF(OR(AC444=6,AC444=7),0,IF(NOT(AF444),0,IF(AB444&lt;=$AB$1,HLOOKUP(AC444,Ouderschapsverlof!$S$67:$W$69,3,FALSE),0)))</f>
        <v>0</v>
      </c>
      <c r="AH444" s="6">
        <f>IF(OR(AC444=6,AC444=7),0,IF(NOT(AF444),IF(AB444&lt;=$AB$1,HLOOKUP(AC444,Ouderschapsverlof!$S$67:$W$69,3,FALSE),0),0))</f>
        <v>0</v>
      </c>
      <c r="AK444" t="str">
        <f t="shared" si="166"/>
        <v>1901-3-0</v>
      </c>
      <c r="AL444" t="str">
        <f t="shared" si="167"/>
        <v>1901-3-0</v>
      </c>
      <c r="AM444" t="str">
        <f t="shared" si="168"/>
        <v>1901-3-0</v>
      </c>
      <c r="AN444" t="str">
        <f t="shared" si="169"/>
        <v>1901-3-0</v>
      </c>
    </row>
    <row r="445" spans="1:40" x14ac:dyDescent="0.3">
      <c r="A445" s="2">
        <f t="shared" si="170"/>
        <v>443</v>
      </c>
      <c r="B445">
        <f t="shared" si="171"/>
        <v>1</v>
      </c>
      <c r="C445" s="2">
        <f t="shared" si="150"/>
        <v>367</v>
      </c>
      <c r="D445" s="2">
        <f t="shared" si="151"/>
        <v>367</v>
      </c>
      <c r="E445" s="6" t="b">
        <f t="shared" si="152"/>
        <v>1</v>
      </c>
      <c r="F445" s="6">
        <f>IF(OR(B445=6,B445=7),0,IF(NOT(E445),0,IF(A445&lt;=$A$1,HLOOKUP(B445,Ouderschapsverlof!$S$28:$W$30,3,FALSE),0)))</f>
        <v>0</v>
      </c>
      <c r="G445" s="6">
        <f>IF(OR(B445=6,B445=7),0,IF(NOT(E445),IF(A445&lt;=$A$1,HLOOKUP(B445,Ouderschapsverlof!$S$28:$W$30,3,FALSE),0),0))</f>
        <v>0</v>
      </c>
      <c r="H445" s="7">
        <f t="shared" si="153"/>
        <v>0</v>
      </c>
      <c r="L445" s="2">
        <f t="shared" si="172"/>
        <v>443</v>
      </c>
      <c r="M445">
        <f t="shared" si="154"/>
        <v>1</v>
      </c>
      <c r="N445" s="2">
        <f t="shared" si="155"/>
        <v>367</v>
      </c>
      <c r="O445" s="2">
        <f t="shared" si="156"/>
        <v>367</v>
      </c>
      <c r="P445" s="6" t="b">
        <f t="shared" si="157"/>
        <v>1</v>
      </c>
      <c r="Q445" s="6">
        <f>IF(OR(M445=6,M445=7),0,IF(NOT(P445),0,IF(L445&lt;=$L$1,HLOOKUP(M445,Ouderschapsverlof!$S$40:$W$42,3,FALSE),0)))</f>
        <v>0</v>
      </c>
      <c r="R445" s="6">
        <f>IF(OR(M445=6,M445=7),0,IF(NOT(P445),IF(L445&lt;=$L$1,HLOOKUP(M445,Ouderschapsverlof!$S$40:$W$42,3,FALSE),0),0))</f>
        <v>0</v>
      </c>
      <c r="T445" s="2">
        <f t="shared" si="173"/>
        <v>443</v>
      </c>
      <c r="U445">
        <f t="shared" si="158"/>
        <v>1</v>
      </c>
      <c r="V445" s="2">
        <f t="shared" si="159"/>
        <v>367</v>
      </c>
      <c r="W445" s="2">
        <f t="shared" si="160"/>
        <v>367</v>
      </c>
      <c r="X445" s="6" t="b">
        <f t="shared" si="161"/>
        <v>1</v>
      </c>
      <c r="Y445" s="6">
        <f>IF(OR(U445=6,U445=7),0,IF(NOT(X445),0,IF(T445&lt;=$T$1,HLOOKUP(U445,Ouderschapsverlof!$S$55:$W$57,3,FALSE),0)))</f>
        <v>0</v>
      </c>
      <c r="Z445" s="6">
        <f>IF(OR(U445=6,U445=7),0,IF(NOT(X445),IF(T445&lt;=$T$1,HLOOKUP(U445,Ouderschapsverlof!$S$55:$W$57,3,FALSE),0),0))</f>
        <v>0</v>
      </c>
      <c r="AB445" s="2">
        <f t="shared" si="174"/>
        <v>443</v>
      </c>
      <c r="AC445">
        <f t="shared" si="162"/>
        <v>1</v>
      </c>
      <c r="AD445" s="2">
        <f t="shared" si="163"/>
        <v>367</v>
      </c>
      <c r="AE445" s="2">
        <f t="shared" si="164"/>
        <v>367</v>
      </c>
      <c r="AF445" s="6" t="b">
        <f t="shared" si="165"/>
        <v>1</v>
      </c>
      <c r="AG445" s="6">
        <f>IF(OR(AC445=6,AC445=7),0,IF(NOT(AF445),0,IF(AB445&lt;=$AB$1,HLOOKUP(AC445,Ouderschapsverlof!$S$67:$W$69,3,FALSE),0)))</f>
        <v>0</v>
      </c>
      <c r="AH445" s="6">
        <f>IF(OR(AC445=6,AC445=7),0,IF(NOT(AF445),IF(AB445&lt;=$AB$1,HLOOKUP(AC445,Ouderschapsverlof!$S$67:$W$69,3,FALSE),0),0))</f>
        <v>0</v>
      </c>
      <c r="AK445" t="str">
        <f t="shared" si="166"/>
        <v>1901-3-0</v>
      </c>
      <c r="AL445" t="str">
        <f t="shared" si="167"/>
        <v>1901-3-0</v>
      </c>
      <c r="AM445" t="str">
        <f t="shared" si="168"/>
        <v>1901-3-0</v>
      </c>
      <c r="AN445" t="str">
        <f t="shared" si="169"/>
        <v>1901-3-0</v>
      </c>
    </row>
    <row r="446" spans="1:40" x14ac:dyDescent="0.3">
      <c r="A446" s="2">
        <f t="shared" si="170"/>
        <v>444</v>
      </c>
      <c r="B446">
        <f t="shared" si="171"/>
        <v>2</v>
      </c>
      <c r="C446" s="2">
        <f t="shared" si="150"/>
        <v>367</v>
      </c>
      <c r="D446" s="2">
        <f t="shared" si="151"/>
        <v>367</v>
      </c>
      <c r="E446" s="6" t="b">
        <f t="shared" si="152"/>
        <v>1</v>
      </c>
      <c r="F446" s="6">
        <f>IF(OR(B446=6,B446=7),0,IF(NOT(E446),0,IF(A446&lt;=$A$1,HLOOKUP(B446,Ouderschapsverlof!$S$28:$W$30,3,FALSE),0)))</f>
        <v>0</v>
      </c>
      <c r="G446" s="6">
        <f>IF(OR(B446=6,B446=7),0,IF(NOT(E446),IF(A446&lt;=$A$1,HLOOKUP(B446,Ouderschapsverlof!$S$28:$W$30,3,FALSE),0),0))</f>
        <v>0</v>
      </c>
      <c r="H446" s="7">
        <f t="shared" si="153"/>
        <v>0</v>
      </c>
      <c r="L446" s="2">
        <f t="shared" si="172"/>
        <v>444</v>
      </c>
      <c r="M446">
        <f t="shared" si="154"/>
        <v>2</v>
      </c>
      <c r="N446" s="2">
        <f t="shared" si="155"/>
        <v>367</v>
      </c>
      <c r="O446" s="2">
        <f t="shared" si="156"/>
        <v>367</v>
      </c>
      <c r="P446" s="6" t="b">
        <f t="shared" si="157"/>
        <v>1</v>
      </c>
      <c r="Q446" s="6">
        <f>IF(OR(M446=6,M446=7),0,IF(NOT(P446),0,IF(L446&lt;=$L$1,HLOOKUP(M446,Ouderschapsverlof!$S$40:$W$42,3,FALSE),0)))</f>
        <v>0</v>
      </c>
      <c r="R446" s="6">
        <f>IF(OR(M446=6,M446=7),0,IF(NOT(P446),IF(L446&lt;=$L$1,HLOOKUP(M446,Ouderschapsverlof!$S$40:$W$42,3,FALSE),0),0))</f>
        <v>0</v>
      </c>
      <c r="T446" s="2">
        <f t="shared" si="173"/>
        <v>444</v>
      </c>
      <c r="U446">
        <f t="shared" si="158"/>
        <v>2</v>
      </c>
      <c r="V446" s="2">
        <f t="shared" si="159"/>
        <v>367</v>
      </c>
      <c r="W446" s="2">
        <f t="shared" si="160"/>
        <v>367</v>
      </c>
      <c r="X446" s="6" t="b">
        <f t="shared" si="161"/>
        <v>1</v>
      </c>
      <c r="Y446" s="6">
        <f>IF(OR(U446=6,U446=7),0,IF(NOT(X446),0,IF(T446&lt;=$T$1,HLOOKUP(U446,Ouderschapsverlof!$S$55:$W$57,3,FALSE),0)))</f>
        <v>0</v>
      </c>
      <c r="Z446" s="6">
        <f>IF(OR(U446=6,U446=7),0,IF(NOT(X446),IF(T446&lt;=$T$1,HLOOKUP(U446,Ouderschapsverlof!$S$55:$W$57,3,FALSE),0),0))</f>
        <v>0</v>
      </c>
      <c r="AB446" s="2">
        <f t="shared" si="174"/>
        <v>444</v>
      </c>
      <c r="AC446">
        <f t="shared" si="162"/>
        <v>2</v>
      </c>
      <c r="AD446" s="2">
        <f t="shared" si="163"/>
        <v>367</v>
      </c>
      <c r="AE446" s="2">
        <f t="shared" si="164"/>
        <v>367</v>
      </c>
      <c r="AF446" s="6" t="b">
        <f t="shared" si="165"/>
        <v>1</v>
      </c>
      <c r="AG446" s="6">
        <f>IF(OR(AC446=6,AC446=7),0,IF(NOT(AF446),0,IF(AB446&lt;=$AB$1,HLOOKUP(AC446,Ouderschapsverlof!$S$67:$W$69,3,FALSE),0)))</f>
        <v>0</v>
      </c>
      <c r="AH446" s="6">
        <f>IF(OR(AC446=6,AC446=7),0,IF(NOT(AF446),IF(AB446&lt;=$AB$1,HLOOKUP(AC446,Ouderschapsverlof!$S$67:$W$69,3,FALSE),0),0))</f>
        <v>0</v>
      </c>
      <c r="AK446" t="str">
        <f t="shared" si="166"/>
        <v>1901-3-0</v>
      </c>
      <c r="AL446" t="str">
        <f t="shared" si="167"/>
        <v>1901-3-0</v>
      </c>
      <c r="AM446" t="str">
        <f t="shared" si="168"/>
        <v>1901-3-0</v>
      </c>
      <c r="AN446" t="str">
        <f t="shared" si="169"/>
        <v>1901-3-0</v>
      </c>
    </row>
    <row r="447" spans="1:40" x14ac:dyDescent="0.3">
      <c r="A447" s="2">
        <f t="shared" si="170"/>
        <v>445</v>
      </c>
      <c r="B447">
        <f t="shared" si="171"/>
        <v>3</v>
      </c>
      <c r="C447" s="2">
        <f t="shared" si="150"/>
        <v>367</v>
      </c>
      <c r="D447" s="2">
        <f t="shared" si="151"/>
        <v>367</v>
      </c>
      <c r="E447" s="6" t="b">
        <f t="shared" si="152"/>
        <v>1</v>
      </c>
      <c r="F447" s="6">
        <f>IF(OR(B447=6,B447=7),0,IF(NOT(E447),0,IF(A447&lt;=$A$1,HLOOKUP(B447,Ouderschapsverlof!$S$28:$W$30,3,FALSE),0)))</f>
        <v>0</v>
      </c>
      <c r="G447" s="6">
        <f>IF(OR(B447=6,B447=7),0,IF(NOT(E447),IF(A447&lt;=$A$1,HLOOKUP(B447,Ouderschapsverlof!$S$28:$W$30,3,FALSE),0),0))</f>
        <v>0</v>
      </c>
      <c r="H447" s="7">
        <f t="shared" si="153"/>
        <v>0</v>
      </c>
      <c r="L447" s="2">
        <f t="shared" si="172"/>
        <v>445</v>
      </c>
      <c r="M447">
        <f t="shared" si="154"/>
        <v>3</v>
      </c>
      <c r="N447" s="2">
        <f t="shared" si="155"/>
        <v>367</v>
      </c>
      <c r="O447" s="2">
        <f t="shared" si="156"/>
        <v>367</v>
      </c>
      <c r="P447" s="6" t="b">
        <f t="shared" si="157"/>
        <v>1</v>
      </c>
      <c r="Q447" s="6">
        <f>IF(OR(M447=6,M447=7),0,IF(NOT(P447),0,IF(L447&lt;=$L$1,HLOOKUP(M447,Ouderschapsverlof!$S$40:$W$42,3,FALSE),0)))</f>
        <v>0</v>
      </c>
      <c r="R447" s="6">
        <f>IF(OR(M447=6,M447=7),0,IF(NOT(P447),IF(L447&lt;=$L$1,HLOOKUP(M447,Ouderschapsverlof!$S$40:$W$42,3,FALSE),0),0))</f>
        <v>0</v>
      </c>
      <c r="T447" s="2">
        <f t="shared" si="173"/>
        <v>445</v>
      </c>
      <c r="U447">
        <f t="shared" si="158"/>
        <v>3</v>
      </c>
      <c r="V447" s="2">
        <f t="shared" si="159"/>
        <v>367</v>
      </c>
      <c r="W447" s="2">
        <f t="shared" si="160"/>
        <v>367</v>
      </c>
      <c r="X447" s="6" t="b">
        <f t="shared" si="161"/>
        <v>1</v>
      </c>
      <c r="Y447" s="6">
        <f>IF(OR(U447=6,U447=7),0,IF(NOT(X447),0,IF(T447&lt;=$T$1,HLOOKUP(U447,Ouderschapsverlof!$S$55:$W$57,3,FALSE),0)))</f>
        <v>0</v>
      </c>
      <c r="Z447" s="6">
        <f>IF(OR(U447=6,U447=7),0,IF(NOT(X447),IF(T447&lt;=$T$1,HLOOKUP(U447,Ouderschapsverlof!$S$55:$W$57,3,FALSE),0),0))</f>
        <v>0</v>
      </c>
      <c r="AB447" s="2">
        <f t="shared" si="174"/>
        <v>445</v>
      </c>
      <c r="AC447">
        <f t="shared" si="162"/>
        <v>3</v>
      </c>
      <c r="AD447" s="2">
        <f t="shared" si="163"/>
        <v>367</v>
      </c>
      <c r="AE447" s="2">
        <f t="shared" si="164"/>
        <v>367</v>
      </c>
      <c r="AF447" s="6" t="b">
        <f t="shared" si="165"/>
        <v>1</v>
      </c>
      <c r="AG447" s="6">
        <f>IF(OR(AC447=6,AC447=7),0,IF(NOT(AF447),0,IF(AB447&lt;=$AB$1,HLOOKUP(AC447,Ouderschapsverlof!$S$67:$W$69,3,FALSE),0)))</f>
        <v>0</v>
      </c>
      <c r="AH447" s="6">
        <f>IF(OR(AC447=6,AC447=7),0,IF(NOT(AF447),IF(AB447&lt;=$AB$1,HLOOKUP(AC447,Ouderschapsverlof!$S$67:$W$69,3,FALSE),0),0))</f>
        <v>0</v>
      </c>
      <c r="AK447" t="str">
        <f t="shared" si="166"/>
        <v>1901-3-0</v>
      </c>
      <c r="AL447" t="str">
        <f t="shared" si="167"/>
        <v>1901-3-0</v>
      </c>
      <c r="AM447" t="str">
        <f t="shared" si="168"/>
        <v>1901-3-0</v>
      </c>
      <c r="AN447" t="str">
        <f t="shared" si="169"/>
        <v>1901-3-0</v>
      </c>
    </row>
    <row r="448" spans="1:40" x14ac:dyDescent="0.3">
      <c r="A448" s="2">
        <f t="shared" si="170"/>
        <v>446</v>
      </c>
      <c r="B448">
        <f t="shared" si="171"/>
        <v>4</v>
      </c>
      <c r="C448" s="2">
        <f t="shared" si="150"/>
        <v>367</v>
      </c>
      <c r="D448" s="2">
        <f t="shared" si="151"/>
        <v>367</v>
      </c>
      <c r="E448" s="6" t="b">
        <f t="shared" si="152"/>
        <v>1</v>
      </c>
      <c r="F448" s="6">
        <f>IF(OR(B448=6,B448=7),0,IF(NOT(E448),0,IF(A448&lt;=$A$1,HLOOKUP(B448,Ouderschapsverlof!$S$28:$W$30,3,FALSE),0)))</f>
        <v>0</v>
      </c>
      <c r="G448" s="6">
        <f>IF(OR(B448=6,B448=7),0,IF(NOT(E448),IF(A448&lt;=$A$1,HLOOKUP(B448,Ouderschapsverlof!$S$28:$W$30,3,FALSE),0),0))</f>
        <v>0</v>
      </c>
      <c r="H448" s="7">
        <f t="shared" si="153"/>
        <v>0</v>
      </c>
      <c r="L448" s="2">
        <f t="shared" si="172"/>
        <v>446</v>
      </c>
      <c r="M448">
        <f t="shared" si="154"/>
        <v>4</v>
      </c>
      <c r="N448" s="2">
        <f t="shared" si="155"/>
        <v>367</v>
      </c>
      <c r="O448" s="2">
        <f t="shared" si="156"/>
        <v>367</v>
      </c>
      <c r="P448" s="6" t="b">
        <f t="shared" si="157"/>
        <v>1</v>
      </c>
      <c r="Q448" s="6">
        <f>IF(OR(M448=6,M448=7),0,IF(NOT(P448),0,IF(L448&lt;=$L$1,HLOOKUP(M448,Ouderschapsverlof!$S$40:$W$42,3,FALSE),0)))</f>
        <v>0</v>
      </c>
      <c r="R448" s="6">
        <f>IF(OR(M448=6,M448=7),0,IF(NOT(P448),IF(L448&lt;=$L$1,HLOOKUP(M448,Ouderschapsverlof!$S$40:$W$42,3,FALSE),0),0))</f>
        <v>0</v>
      </c>
      <c r="T448" s="2">
        <f t="shared" si="173"/>
        <v>446</v>
      </c>
      <c r="U448">
        <f t="shared" si="158"/>
        <v>4</v>
      </c>
      <c r="V448" s="2">
        <f t="shared" si="159"/>
        <v>367</v>
      </c>
      <c r="W448" s="2">
        <f t="shared" si="160"/>
        <v>367</v>
      </c>
      <c r="X448" s="6" t="b">
        <f t="shared" si="161"/>
        <v>1</v>
      </c>
      <c r="Y448" s="6">
        <f>IF(OR(U448=6,U448=7),0,IF(NOT(X448),0,IF(T448&lt;=$T$1,HLOOKUP(U448,Ouderschapsverlof!$S$55:$W$57,3,FALSE),0)))</f>
        <v>0</v>
      </c>
      <c r="Z448" s="6">
        <f>IF(OR(U448=6,U448=7),0,IF(NOT(X448),IF(T448&lt;=$T$1,HLOOKUP(U448,Ouderschapsverlof!$S$55:$W$57,3,FALSE),0),0))</f>
        <v>0</v>
      </c>
      <c r="AB448" s="2">
        <f t="shared" si="174"/>
        <v>446</v>
      </c>
      <c r="AC448">
        <f t="shared" si="162"/>
        <v>4</v>
      </c>
      <c r="AD448" s="2">
        <f t="shared" si="163"/>
        <v>367</v>
      </c>
      <c r="AE448" s="2">
        <f t="shared" si="164"/>
        <v>367</v>
      </c>
      <c r="AF448" s="6" t="b">
        <f t="shared" si="165"/>
        <v>1</v>
      </c>
      <c r="AG448" s="6">
        <f>IF(OR(AC448=6,AC448=7),0,IF(NOT(AF448),0,IF(AB448&lt;=$AB$1,HLOOKUP(AC448,Ouderschapsverlof!$S$67:$W$69,3,FALSE),0)))</f>
        <v>0</v>
      </c>
      <c r="AH448" s="6">
        <f>IF(OR(AC448=6,AC448=7),0,IF(NOT(AF448),IF(AB448&lt;=$AB$1,HLOOKUP(AC448,Ouderschapsverlof!$S$67:$W$69,3,FALSE),0),0))</f>
        <v>0</v>
      </c>
      <c r="AK448" t="str">
        <f t="shared" si="166"/>
        <v>1901-3-0</v>
      </c>
      <c r="AL448" t="str">
        <f t="shared" si="167"/>
        <v>1901-3-0</v>
      </c>
      <c r="AM448" t="str">
        <f t="shared" si="168"/>
        <v>1901-3-0</v>
      </c>
      <c r="AN448" t="str">
        <f t="shared" si="169"/>
        <v>1901-3-0</v>
      </c>
    </row>
    <row r="449" spans="1:40" x14ac:dyDescent="0.3">
      <c r="A449" s="2">
        <f t="shared" si="170"/>
        <v>447</v>
      </c>
      <c r="B449">
        <f t="shared" si="171"/>
        <v>5</v>
      </c>
      <c r="C449" s="2">
        <f t="shared" si="150"/>
        <v>367</v>
      </c>
      <c r="D449" s="2">
        <f t="shared" si="151"/>
        <v>367</v>
      </c>
      <c r="E449" s="6" t="b">
        <f t="shared" si="152"/>
        <v>1</v>
      </c>
      <c r="F449" s="6">
        <f>IF(OR(B449=6,B449=7),0,IF(NOT(E449),0,IF(A449&lt;=$A$1,HLOOKUP(B449,Ouderschapsverlof!$S$28:$W$30,3,FALSE),0)))</f>
        <v>0</v>
      </c>
      <c r="G449" s="6">
        <f>IF(OR(B449=6,B449=7),0,IF(NOT(E449),IF(A449&lt;=$A$1,HLOOKUP(B449,Ouderschapsverlof!$S$28:$W$30,3,FALSE),0),0))</f>
        <v>0</v>
      </c>
      <c r="H449" s="7">
        <f t="shared" si="153"/>
        <v>0</v>
      </c>
      <c r="L449" s="2">
        <f t="shared" si="172"/>
        <v>447</v>
      </c>
      <c r="M449">
        <f t="shared" si="154"/>
        <v>5</v>
      </c>
      <c r="N449" s="2">
        <f t="shared" si="155"/>
        <v>367</v>
      </c>
      <c r="O449" s="2">
        <f t="shared" si="156"/>
        <v>367</v>
      </c>
      <c r="P449" s="6" t="b">
        <f t="shared" si="157"/>
        <v>1</v>
      </c>
      <c r="Q449" s="6">
        <f>IF(OR(M449=6,M449=7),0,IF(NOT(P449),0,IF(L449&lt;=$L$1,HLOOKUP(M449,Ouderschapsverlof!$S$40:$W$42,3,FALSE),0)))</f>
        <v>0</v>
      </c>
      <c r="R449" s="6">
        <f>IF(OR(M449=6,M449=7),0,IF(NOT(P449),IF(L449&lt;=$L$1,HLOOKUP(M449,Ouderschapsverlof!$S$40:$W$42,3,FALSE),0),0))</f>
        <v>0</v>
      </c>
      <c r="T449" s="2">
        <f t="shared" si="173"/>
        <v>447</v>
      </c>
      <c r="U449">
        <f t="shared" si="158"/>
        <v>5</v>
      </c>
      <c r="V449" s="2">
        <f t="shared" si="159"/>
        <v>367</v>
      </c>
      <c r="W449" s="2">
        <f t="shared" si="160"/>
        <v>367</v>
      </c>
      <c r="X449" s="6" t="b">
        <f t="shared" si="161"/>
        <v>1</v>
      </c>
      <c r="Y449" s="6">
        <f>IF(OR(U449=6,U449=7),0,IF(NOT(X449),0,IF(T449&lt;=$T$1,HLOOKUP(U449,Ouderschapsverlof!$S$55:$W$57,3,FALSE),0)))</f>
        <v>0</v>
      </c>
      <c r="Z449" s="6">
        <f>IF(OR(U449=6,U449=7),0,IF(NOT(X449),IF(T449&lt;=$T$1,HLOOKUP(U449,Ouderschapsverlof!$S$55:$W$57,3,FALSE),0),0))</f>
        <v>0</v>
      </c>
      <c r="AB449" s="2">
        <f t="shared" si="174"/>
        <v>447</v>
      </c>
      <c r="AC449">
        <f t="shared" si="162"/>
        <v>5</v>
      </c>
      <c r="AD449" s="2">
        <f t="shared" si="163"/>
        <v>367</v>
      </c>
      <c r="AE449" s="2">
        <f t="shared" si="164"/>
        <v>367</v>
      </c>
      <c r="AF449" s="6" t="b">
        <f t="shared" si="165"/>
        <v>1</v>
      </c>
      <c r="AG449" s="6">
        <f>IF(OR(AC449=6,AC449=7),0,IF(NOT(AF449),0,IF(AB449&lt;=$AB$1,HLOOKUP(AC449,Ouderschapsverlof!$S$67:$W$69,3,FALSE),0)))</f>
        <v>0</v>
      </c>
      <c r="AH449" s="6">
        <f>IF(OR(AC449=6,AC449=7),0,IF(NOT(AF449),IF(AB449&lt;=$AB$1,HLOOKUP(AC449,Ouderschapsverlof!$S$67:$W$69,3,FALSE),0),0))</f>
        <v>0</v>
      </c>
      <c r="AK449" t="str">
        <f t="shared" si="166"/>
        <v>1901-3-0</v>
      </c>
      <c r="AL449" t="str">
        <f t="shared" si="167"/>
        <v>1901-3-0</v>
      </c>
      <c r="AM449" t="str">
        <f t="shared" si="168"/>
        <v>1901-3-0</v>
      </c>
      <c r="AN449" t="str">
        <f t="shared" si="169"/>
        <v>1901-3-0</v>
      </c>
    </row>
    <row r="450" spans="1:40" x14ac:dyDescent="0.3">
      <c r="A450" s="2">
        <f t="shared" si="170"/>
        <v>448</v>
      </c>
      <c r="B450">
        <f t="shared" si="171"/>
        <v>6</v>
      </c>
      <c r="C450" s="2">
        <f t="shared" si="150"/>
        <v>367</v>
      </c>
      <c r="D450" s="2">
        <f t="shared" si="151"/>
        <v>367</v>
      </c>
      <c r="E450" s="6" t="b">
        <f t="shared" si="152"/>
        <v>1</v>
      </c>
      <c r="F450" s="6">
        <f>IF(OR(B450=6,B450=7),0,IF(NOT(E450),0,IF(A450&lt;=$A$1,HLOOKUP(B450,Ouderschapsverlof!$S$28:$W$30,3,FALSE),0)))</f>
        <v>0</v>
      </c>
      <c r="G450" s="6">
        <f>IF(OR(B450=6,B450=7),0,IF(NOT(E450),IF(A450&lt;=$A$1,HLOOKUP(B450,Ouderschapsverlof!$S$28:$W$30,3,FALSE),0),0))</f>
        <v>0</v>
      </c>
      <c r="H450" s="7">
        <f t="shared" si="153"/>
        <v>0</v>
      </c>
      <c r="L450" s="2">
        <f t="shared" si="172"/>
        <v>448</v>
      </c>
      <c r="M450">
        <f t="shared" si="154"/>
        <v>6</v>
      </c>
      <c r="N450" s="2">
        <f t="shared" si="155"/>
        <v>367</v>
      </c>
      <c r="O450" s="2">
        <f t="shared" si="156"/>
        <v>367</v>
      </c>
      <c r="P450" s="6" t="b">
        <f t="shared" si="157"/>
        <v>1</v>
      </c>
      <c r="Q450" s="6">
        <f>IF(OR(M450=6,M450=7),0,IF(NOT(P450),0,IF(L450&lt;=$L$1,HLOOKUP(M450,Ouderschapsverlof!$S$40:$W$42,3,FALSE),0)))</f>
        <v>0</v>
      </c>
      <c r="R450" s="6">
        <f>IF(OR(M450=6,M450=7),0,IF(NOT(P450),IF(L450&lt;=$L$1,HLOOKUP(M450,Ouderschapsverlof!$S$40:$W$42,3,FALSE),0),0))</f>
        <v>0</v>
      </c>
      <c r="T450" s="2">
        <f t="shared" si="173"/>
        <v>448</v>
      </c>
      <c r="U450">
        <f t="shared" si="158"/>
        <v>6</v>
      </c>
      <c r="V450" s="2">
        <f t="shared" si="159"/>
        <v>367</v>
      </c>
      <c r="W450" s="2">
        <f t="shared" si="160"/>
        <v>367</v>
      </c>
      <c r="X450" s="6" t="b">
        <f t="shared" si="161"/>
        <v>1</v>
      </c>
      <c r="Y450" s="6">
        <f>IF(OR(U450=6,U450=7),0,IF(NOT(X450),0,IF(T450&lt;=$T$1,HLOOKUP(U450,Ouderschapsverlof!$S$55:$W$57,3,FALSE),0)))</f>
        <v>0</v>
      </c>
      <c r="Z450" s="6">
        <f>IF(OR(U450=6,U450=7),0,IF(NOT(X450),IF(T450&lt;=$T$1,HLOOKUP(U450,Ouderschapsverlof!$S$55:$W$57,3,FALSE),0),0))</f>
        <v>0</v>
      </c>
      <c r="AB450" s="2">
        <f t="shared" si="174"/>
        <v>448</v>
      </c>
      <c r="AC450">
        <f t="shared" si="162"/>
        <v>6</v>
      </c>
      <c r="AD450" s="2">
        <f t="shared" si="163"/>
        <v>367</v>
      </c>
      <c r="AE450" s="2">
        <f t="shared" si="164"/>
        <v>367</v>
      </c>
      <c r="AF450" s="6" t="b">
        <f t="shared" si="165"/>
        <v>1</v>
      </c>
      <c r="AG450" s="6">
        <f>IF(OR(AC450=6,AC450=7),0,IF(NOT(AF450),0,IF(AB450&lt;=$AB$1,HLOOKUP(AC450,Ouderschapsverlof!$S$67:$W$69,3,FALSE),0)))</f>
        <v>0</v>
      </c>
      <c r="AH450" s="6">
        <f>IF(OR(AC450=6,AC450=7),0,IF(NOT(AF450),IF(AB450&lt;=$AB$1,HLOOKUP(AC450,Ouderschapsverlof!$S$67:$W$69,3,FALSE),0),0))</f>
        <v>0</v>
      </c>
      <c r="AK450" t="str">
        <f t="shared" si="166"/>
        <v>1901-3-0</v>
      </c>
      <c r="AL450" t="str">
        <f t="shared" si="167"/>
        <v>1901-3-0</v>
      </c>
      <c r="AM450" t="str">
        <f t="shared" si="168"/>
        <v>1901-3-0</v>
      </c>
      <c r="AN450" t="str">
        <f t="shared" si="169"/>
        <v>1901-3-0</v>
      </c>
    </row>
    <row r="451" spans="1:40" x14ac:dyDescent="0.3">
      <c r="A451" s="2">
        <f t="shared" si="170"/>
        <v>449</v>
      </c>
      <c r="B451">
        <f t="shared" si="171"/>
        <v>7</v>
      </c>
      <c r="C451" s="2">
        <f t="shared" ref="C451:C514" si="175">VLOOKUP(A451,$I$1:$I$61,1)</f>
        <v>367</v>
      </c>
      <c r="D451" s="2">
        <f t="shared" ref="D451:D514" si="176">VLOOKUP(A451,$I$1:$J$61,2)</f>
        <v>367</v>
      </c>
      <c r="E451" s="6" t="b">
        <f t="shared" ref="E451:E514" si="177">IF(AND(A451&gt;=C451,A451&lt;=D451),FALSE,TRUE)</f>
        <v>1</v>
      </c>
      <c r="F451" s="6">
        <f>IF(OR(B451=6,B451=7),0,IF(NOT(E451),0,IF(A451&lt;=$A$1,HLOOKUP(B451,Ouderschapsverlof!$S$28:$W$30,3,FALSE),0)))</f>
        <v>0</v>
      </c>
      <c r="G451" s="6">
        <f>IF(OR(B451=6,B451=7),0,IF(NOT(E451),IF(A451&lt;=$A$1,HLOOKUP(B451,Ouderschapsverlof!$S$28:$W$30,3,FALSE),0),0))</f>
        <v>0</v>
      </c>
      <c r="H451" s="7">
        <f t="shared" ref="H451:H514" si="178">IF(ISNUMBER(I451),IF(J451&lt;J450,1,0),0)</f>
        <v>0</v>
      </c>
      <c r="L451" s="2">
        <f t="shared" si="172"/>
        <v>449</v>
      </c>
      <c r="M451">
        <f t="shared" ref="M451:M514" si="179">WEEKDAY(L451,2)</f>
        <v>7</v>
      </c>
      <c r="N451" s="2">
        <f t="shared" ref="N451:N514" si="180">VLOOKUP(L451,$I$1:$I$61,1)</f>
        <v>367</v>
      </c>
      <c r="O451" s="2">
        <f t="shared" ref="O451:O514" si="181">VLOOKUP(L451,$I$1:$J$61,2)</f>
        <v>367</v>
      </c>
      <c r="P451" s="6" t="b">
        <f t="shared" ref="P451:P514" si="182">IF(AND(L451&gt;=N451,L451&lt;=O451),FALSE,TRUE)</f>
        <v>1</v>
      </c>
      <c r="Q451" s="6">
        <f>IF(OR(M451=6,M451=7),0,IF(NOT(P451),0,IF(L451&lt;=$L$1,HLOOKUP(M451,Ouderschapsverlof!$S$40:$W$42,3,FALSE),0)))</f>
        <v>0</v>
      </c>
      <c r="R451" s="6">
        <f>IF(OR(M451=6,M451=7),0,IF(NOT(P451),IF(L451&lt;=$L$1,HLOOKUP(M451,Ouderschapsverlof!$S$40:$W$42,3,FALSE),0),0))</f>
        <v>0</v>
      </c>
      <c r="T451" s="2">
        <f t="shared" si="173"/>
        <v>449</v>
      </c>
      <c r="U451">
        <f t="shared" ref="U451:U514" si="183">WEEKDAY(T451,2)</f>
        <v>7</v>
      </c>
      <c r="V451" s="2">
        <f t="shared" ref="V451:V514" si="184">VLOOKUP(T451,$I$1:$I$61,1)</f>
        <v>367</v>
      </c>
      <c r="W451" s="2">
        <f t="shared" ref="W451:W514" si="185">VLOOKUP(T451,$I$1:$J$61,2)</f>
        <v>367</v>
      </c>
      <c r="X451" s="6" t="b">
        <f t="shared" ref="X451:X514" si="186">IF(AND(T451&gt;=V451,T451&lt;=W451),FALSE,TRUE)</f>
        <v>1</v>
      </c>
      <c r="Y451" s="6">
        <f>IF(OR(U451=6,U451=7),0,IF(NOT(X451),0,IF(T451&lt;=$T$1,HLOOKUP(U451,Ouderschapsverlof!$S$55:$W$57,3,FALSE),0)))</f>
        <v>0</v>
      </c>
      <c r="Z451" s="6">
        <f>IF(OR(U451=6,U451=7),0,IF(NOT(X451),IF(T451&lt;=$T$1,HLOOKUP(U451,Ouderschapsverlof!$S$55:$W$57,3,FALSE),0),0))</f>
        <v>0</v>
      </c>
      <c r="AB451" s="2">
        <f t="shared" si="174"/>
        <v>449</v>
      </c>
      <c r="AC451">
        <f t="shared" ref="AC451:AC514" si="187">WEEKDAY(AB451,2)</f>
        <v>7</v>
      </c>
      <c r="AD451" s="2">
        <f t="shared" ref="AD451:AD514" si="188">VLOOKUP(AB451,$I$1:$I$61,1)</f>
        <v>367</v>
      </c>
      <c r="AE451" s="2">
        <f t="shared" ref="AE451:AE514" si="189">VLOOKUP(AB451,$I$1:$J$61,2)</f>
        <v>367</v>
      </c>
      <c r="AF451" s="6" t="b">
        <f t="shared" ref="AF451:AF514" si="190">IF(AND(AB451&gt;=AD451,AB451&lt;=AE451),FALSE,TRUE)</f>
        <v>1</v>
      </c>
      <c r="AG451" s="6">
        <f>IF(OR(AC451=6,AC451=7),0,IF(NOT(AF451),0,IF(AB451&lt;=$AB$1,HLOOKUP(AC451,Ouderschapsverlof!$S$67:$W$69,3,FALSE),0)))</f>
        <v>0</v>
      </c>
      <c r="AH451" s="6">
        <f>IF(OR(AC451=6,AC451=7),0,IF(NOT(AF451),IF(AB451&lt;=$AB$1,HLOOKUP(AC451,Ouderschapsverlof!$S$67:$W$69,3,FALSE),0),0))</f>
        <v>0</v>
      </c>
      <c r="AK451" t="str">
        <f t="shared" ref="AK451:AK514" si="191">YEAR($A451)&amp;"-"&amp;MONTH($A451)&amp;"-"&amp;$F451</f>
        <v>1901-3-0</v>
      </c>
      <c r="AL451" t="str">
        <f t="shared" ref="AL451:AL514" si="192">YEAR($L451)&amp;"-"&amp;MONTH($L451)&amp;"-"&amp;$Q451</f>
        <v>1901-3-0</v>
      </c>
      <c r="AM451" t="str">
        <f t="shared" ref="AM451:AM514" si="193">YEAR($T451)&amp;"-"&amp;MONTH($T451)&amp;"-"&amp;$Y451</f>
        <v>1901-3-0</v>
      </c>
      <c r="AN451" t="str">
        <f t="shared" ref="AN451:AN514" si="194">YEAR($AB451)&amp;"-"&amp;MONTH($AB451)&amp;"-"&amp;$AG451</f>
        <v>1901-3-0</v>
      </c>
    </row>
    <row r="452" spans="1:40" x14ac:dyDescent="0.3">
      <c r="A452" s="2">
        <f t="shared" ref="A452:A515" si="195">A451+1</f>
        <v>450</v>
      </c>
      <c r="B452">
        <f t="shared" ref="B452:B515" si="196">WEEKDAY(A452,2)</f>
        <v>1</v>
      </c>
      <c r="C452" s="2">
        <f t="shared" si="175"/>
        <v>367</v>
      </c>
      <c r="D452" s="2">
        <f t="shared" si="176"/>
        <v>367</v>
      </c>
      <c r="E452" s="6" t="b">
        <f t="shared" si="177"/>
        <v>1</v>
      </c>
      <c r="F452" s="6">
        <f>IF(OR(B452=6,B452=7),0,IF(NOT(E452),0,IF(A452&lt;=$A$1,HLOOKUP(B452,Ouderschapsverlof!$S$28:$W$30,3,FALSE),0)))</f>
        <v>0</v>
      </c>
      <c r="G452" s="6">
        <f>IF(OR(B452=6,B452=7),0,IF(NOT(E452),IF(A452&lt;=$A$1,HLOOKUP(B452,Ouderschapsverlof!$S$28:$W$30,3,FALSE),0),0))</f>
        <v>0</v>
      </c>
      <c r="H452" s="7">
        <f t="shared" si="178"/>
        <v>0</v>
      </c>
      <c r="L452" s="2">
        <f t="shared" ref="L452:L515" si="197">L451+1</f>
        <v>450</v>
      </c>
      <c r="M452">
        <f t="shared" si="179"/>
        <v>1</v>
      </c>
      <c r="N452" s="2">
        <f t="shared" si="180"/>
        <v>367</v>
      </c>
      <c r="O452" s="2">
        <f t="shared" si="181"/>
        <v>367</v>
      </c>
      <c r="P452" s="6" t="b">
        <f t="shared" si="182"/>
        <v>1</v>
      </c>
      <c r="Q452" s="6">
        <f>IF(OR(M452=6,M452=7),0,IF(NOT(P452),0,IF(L452&lt;=$L$1,HLOOKUP(M452,Ouderschapsverlof!$S$40:$W$42,3,FALSE),0)))</f>
        <v>0</v>
      </c>
      <c r="R452" s="6">
        <f>IF(OR(M452=6,M452=7),0,IF(NOT(P452),IF(L452&lt;=$L$1,HLOOKUP(M452,Ouderschapsverlof!$S$40:$W$42,3,FALSE),0),0))</f>
        <v>0</v>
      </c>
      <c r="T452" s="2">
        <f t="shared" ref="T452:T515" si="198">+T451+1</f>
        <v>450</v>
      </c>
      <c r="U452">
        <f t="shared" si="183"/>
        <v>1</v>
      </c>
      <c r="V452" s="2">
        <f t="shared" si="184"/>
        <v>367</v>
      </c>
      <c r="W452" s="2">
        <f t="shared" si="185"/>
        <v>367</v>
      </c>
      <c r="X452" s="6" t="b">
        <f t="shared" si="186"/>
        <v>1</v>
      </c>
      <c r="Y452" s="6">
        <f>IF(OR(U452=6,U452=7),0,IF(NOT(X452),0,IF(T452&lt;=$T$1,HLOOKUP(U452,Ouderschapsverlof!$S$55:$W$57,3,FALSE),0)))</f>
        <v>0</v>
      </c>
      <c r="Z452" s="6">
        <f>IF(OR(U452=6,U452=7),0,IF(NOT(X452),IF(T452&lt;=$T$1,HLOOKUP(U452,Ouderschapsverlof!$S$55:$W$57,3,FALSE),0),0))</f>
        <v>0</v>
      </c>
      <c r="AB452" s="2">
        <f t="shared" ref="AB452:AB515" si="199">+AB451+1</f>
        <v>450</v>
      </c>
      <c r="AC452">
        <f t="shared" si="187"/>
        <v>1</v>
      </c>
      <c r="AD452" s="2">
        <f t="shared" si="188"/>
        <v>367</v>
      </c>
      <c r="AE452" s="2">
        <f t="shared" si="189"/>
        <v>367</v>
      </c>
      <c r="AF452" s="6" t="b">
        <f t="shared" si="190"/>
        <v>1</v>
      </c>
      <c r="AG452" s="6">
        <f>IF(OR(AC452=6,AC452=7),0,IF(NOT(AF452),0,IF(AB452&lt;=$AB$1,HLOOKUP(AC452,Ouderschapsverlof!$S$67:$W$69,3,FALSE),0)))</f>
        <v>0</v>
      </c>
      <c r="AH452" s="6">
        <f>IF(OR(AC452=6,AC452=7),0,IF(NOT(AF452),IF(AB452&lt;=$AB$1,HLOOKUP(AC452,Ouderschapsverlof!$S$67:$W$69,3,FALSE),0),0))</f>
        <v>0</v>
      </c>
      <c r="AK452" t="str">
        <f t="shared" si="191"/>
        <v>1901-3-0</v>
      </c>
      <c r="AL452" t="str">
        <f t="shared" si="192"/>
        <v>1901-3-0</v>
      </c>
      <c r="AM452" t="str">
        <f t="shared" si="193"/>
        <v>1901-3-0</v>
      </c>
      <c r="AN452" t="str">
        <f t="shared" si="194"/>
        <v>1901-3-0</v>
      </c>
    </row>
    <row r="453" spans="1:40" x14ac:dyDescent="0.3">
      <c r="A453" s="2">
        <f t="shared" si="195"/>
        <v>451</v>
      </c>
      <c r="B453">
        <f t="shared" si="196"/>
        <v>2</v>
      </c>
      <c r="C453" s="2">
        <f t="shared" si="175"/>
        <v>367</v>
      </c>
      <c r="D453" s="2">
        <f t="shared" si="176"/>
        <v>367</v>
      </c>
      <c r="E453" s="6" t="b">
        <f t="shared" si="177"/>
        <v>1</v>
      </c>
      <c r="F453" s="6">
        <f>IF(OR(B453=6,B453=7),0,IF(NOT(E453),0,IF(A453&lt;=$A$1,HLOOKUP(B453,Ouderschapsverlof!$S$28:$W$30,3,FALSE),0)))</f>
        <v>0</v>
      </c>
      <c r="G453" s="6">
        <f>IF(OR(B453=6,B453=7),0,IF(NOT(E453),IF(A453&lt;=$A$1,HLOOKUP(B453,Ouderschapsverlof!$S$28:$W$30,3,FALSE),0),0))</f>
        <v>0</v>
      </c>
      <c r="H453" s="7">
        <f t="shared" si="178"/>
        <v>0</v>
      </c>
      <c r="L453" s="2">
        <f t="shared" si="197"/>
        <v>451</v>
      </c>
      <c r="M453">
        <f t="shared" si="179"/>
        <v>2</v>
      </c>
      <c r="N453" s="2">
        <f t="shared" si="180"/>
        <v>367</v>
      </c>
      <c r="O453" s="2">
        <f t="shared" si="181"/>
        <v>367</v>
      </c>
      <c r="P453" s="6" t="b">
        <f t="shared" si="182"/>
        <v>1</v>
      </c>
      <c r="Q453" s="6">
        <f>IF(OR(M453=6,M453=7),0,IF(NOT(P453),0,IF(L453&lt;=$L$1,HLOOKUP(M453,Ouderschapsverlof!$S$40:$W$42,3,FALSE),0)))</f>
        <v>0</v>
      </c>
      <c r="R453" s="6">
        <f>IF(OR(M453=6,M453=7),0,IF(NOT(P453),IF(L453&lt;=$L$1,HLOOKUP(M453,Ouderschapsverlof!$S$40:$W$42,3,FALSE),0),0))</f>
        <v>0</v>
      </c>
      <c r="T453" s="2">
        <f t="shared" si="198"/>
        <v>451</v>
      </c>
      <c r="U453">
        <f t="shared" si="183"/>
        <v>2</v>
      </c>
      <c r="V453" s="2">
        <f t="shared" si="184"/>
        <v>367</v>
      </c>
      <c r="W453" s="2">
        <f t="shared" si="185"/>
        <v>367</v>
      </c>
      <c r="X453" s="6" t="b">
        <f t="shared" si="186"/>
        <v>1</v>
      </c>
      <c r="Y453" s="6">
        <f>IF(OR(U453=6,U453=7),0,IF(NOT(X453),0,IF(T453&lt;=$T$1,HLOOKUP(U453,Ouderschapsverlof!$S$55:$W$57,3,FALSE),0)))</f>
        <v>0</v>
      </c>
      <c r="Z453" s="6">
        <f>IF(OR(U453=6,U453=7),0,IF(NOT(X453),IF(T453&lt;=$T$1,HLOOKUP(U453,Ouderschapsverlof!$S$55:$W$57,3,FALSE),0),0))</f>
        <v>0</v>
      </c>
      <c r="AB453" s="2">
        <f t="shared" si="199"/>
        <v>451</v>
      </c>
      <c r="AC453">
        <f t="shared" si="187"/>
        <v>2</v>
      </c>
      <c r="AD453" s="2">
        <f t="shared" si="188"/>
        <v>367</v>
      </c>
      <c r="AE453" s="2">
        <f t="shared" si="189"/>
        <v>367</v>
      </c>
      <c r="AF453" s="6" t="b">
        <f t="shared" si="190"/>
        <v>1</v>
      </c>
      <c r="AG453" s="6">
        <f>IF(OR(AC453=6,AC453=7),0,IF(NOT(AF453),0,IF(AB453&lt;=$AB$1,HLOOKUP(AC453,Ouderschapsverlof!$S$67:$W$69,3,FALSE),0)))</f>
        <v>0</v>
      </c>
      <c r="AH453" s="6">
        <f>IF(OR(AC453=6,AC453=7),0,IF(NOT(AF453),IF(AB453&lt;=$AB$1,HLOOKUP(AC453,Ouderschapsverlof!$S$67:$W$69,3,FALSE),0),0))</f>
        <v>0</v>
      </c>
      <c r="AK453" t="str">
        <f t="shared" si="191"/>
        <v>1901-3-0</v>
      </c>
      <c r="AL453" t="str">
        <f t="shared" si="192"/>
        <v>1901-3-0</v>
      </c>
      <c r="AM453" t="str">
        <f t="shared" si="193"/>
        <v>1901-3-0</v>
      </c>
      <c r="AN453" t="str">
        <f t="shared" si="194"/>
        <v>1901-3-0</v>
      </c>
    </row>
    <row r="454" spans="1:40" x14ac:dyDescent="0.3">
      <c r="A454" s="2">
        <f t="shared" si="195"/>
        <v>452</v>
      </c>
      <c r="B454">
        <f t="shared" si="196"/>
        <v>3</v>
      </c>
      <c r="C454" s="2">
        <f t="shared" si="175"/>
        <v>367</v>
      </c>
      <c r="D454" s="2">
        <f t="shared" si="176"/>
        <v>367</v>
      </c>
      <c r="E454" s="6" t="b">
        <f t="shared" si="177"/>
        <v>1</v>
      </c>
      <c r="F454" s="6">
        <f>IF(OR(B454=6,B454=7),0,IF(NOT(E454),0,IF(A454&lt;=$A$1,HLOOKUP(B454,Ouderschapsverlof!$S$28:$W$30,3,FALSE),0)))</f>
        <v>0</v>
      </c>
      <c r="G454" s="6">
        <f>IF(OR(B454=6,B454=7),0,IF(NOT(E454),IF(A454&lt;=$A$1,HLOOKUP(B454,Ouderschapsverlof!$S$28:$W$30,3,FALSE),0),0))</f>
        <v>0</v>
      </c>
      <c r="H454" s="7">
        <f t="shared" si="178"/>
        <v>0</v>
      </c>
      <c r="L454" s="2">
        <f t="shared" si="197"/>
        <v>452</v>
      </c>
      <c r="M454">
        <f t="shared" si="179"/>
        <v>3</v>
      </c>
      <c r="N454" s="2">
        <f t="shared" si="180"/>
        <v>367</v>
      </c>
      <c r="O454" s="2">
        <f t="shared" si="181"/>
        <v>367</v>
      </c>
      <c r="P454" s="6" t="b">
        <f t="shared" si="182"/>
        <v>1</v>
      </c>
      <c r="Q454" s="6">
        <f>IF(OR(M454=6,M454=7),0,IF(NOT(P454),0,IF(L454&lt;=$L$1,HLOOKUP(M454,Ouderschapsverlof!$S$40:$W$42,3,FALSE),0)))</f>
        <v>0</v>
      </c>
      <c r="R454" s="6">
        <f>IF(OR(M454=6,M454=7),0,IF(NOT(P454),IF(L454&lt;=$L$1,HLOOKUP(M454,Ouderschapsverlof!$S$40:$W$42,3,FALSE),0),0))</f>
        <v>0</v>
      </c>
      <c r="T454" s="2">
        <f t="shared" si="198"/>
        <v>452</v>
      </c>
      <c r="U454">
        <f t="shared" si="183"/>
        <v>3</v>
      </c>
      <c r="V454" s="2">
        <f t="shared" si="184"/>
        <v>367</v>
      </c>
      <c r="W454" s="2">
        <f t="shared" si="185"/>
        <v>367</v>
      </c>
      <c r="X454" s="6" t="b">
        <f t="shared" si="186"/>
        <v>1</v>
      </c>
      <c r="Y454" s="6">
        <f>IF(OR(U454=6,U454=7),0,IF(NOT(X454),0,IF(T454&lt;=$T$1,HLOOKUP(U454,Ouderschapsverlof!$S$55:$W$57,3,FALSE),0)))</f>
        <v>0</v>
      </c>
      <c r="Z454" s="6">
        <f>IF(OR(U454=6,U454=7),0,IF(NOT(X454),IF(T454&lt;=$T$1,HLOOKUP(U454,Ouderschapsverlof!$S$55:$W$57,3,FALSE),0),0))</f>
        <v>0</v>
      </c>
      <c r="AB454" s="2">
        <f t="shared" si="199"/>
        <v>452</v>
      </c>
      <c r="AC454">
        <f t="shared" si="187"/>
        <v>3</v>
      </c>
      <c r="AD454" s="2">
        <f t="shared" si="188"/>
        <v>367</v>
      </c>
      <c r="AE454" s="2">
        <f t="shared" si="189"/>
        <v>367</v>
      </c>
      <c r="AF454" s="6" t="b">
        <f t="shared" si="190"/>
        <v>1</v>
      </c>
      <c r="AG454" s="6">
        <f>IF(OR(AC454=6,AC454=7),0,IF(NOT(AF454),0,IF(AB454&lt;=$AB$1,HLOOKUP(AC454,Ouderschapsverlof!$S$67:$W$69,3,FALSE),0)))</f>
        <v>0</v>
      </c>
      <c r="AH454" s="6">
        <f>IF(OR(AC454=6,AC454=7),0,IF(NOT(AF454),IF(AB454&lt;=$AB$1,HLOOKUP(AC454,Ouderschapsverlof!$S$67:$W$69,3,FALSE),0),0))</f>
        <v>0</v>
      </c>
      <c r="AK454" t="str">
        <f t="shared" si="191"/>
        <v>1901-3-0</v>
      </c>
      <c r="AL454" t="str">
        <f t="shared" si="192"/>
        <v>1901-3-0</v>
      </c>
      <c r="AM454" t="str">
        <f t="shared" si="193"/>
        <v>1901-3-0</v>
      </c>
      <c r="AN454" t="str">
        <f t="shared" si="194"/>
        <v>1901-3-0</v>
      </c>
    </row>
    <row r="455" spans="1:40" x14ac:dyDescent="0.3">
      <c r="A455" s="2">
        <f t="shared" si="195"/>
        <v>453</v>
      </c>
      <c r="B455">
        <f t="shared" si="196"/>
        <v>4</v>
      </c>
      <c r="C455" s="2">
        <f t="shared" si="175"/>
        <v>367</v>
      </c>
      <c r="D455" s="2">
        <f t="shared" si="176"/>
        <v>367</v>
      </c>
      <c r="E455" s="6" t="b">
        <f t="shared" si="177"/>
        <v>1</v>
      </c>
      <c r="F455" s="6">
        <f>IF(OR(B455=6,B455=7),0,IF(NOT(E455),0,IF(A455&lt;=$A$1,HLOOKUP(B455,Ouderschapsverlof!$S$28:$W$30,3,FALSE),0)))</f>
        <v>0</v>
      </c>
      <c r="G455" s="6">
        <f>IF(OR(B455=6,B455=7),0,IF(NOT(E455),IF(A455&lt;=$A$1,HLOOKUP(B455,Ouderschapsverlof!$S$28:$W$30,3,FALSE),0),0))</f>
        <v>0</v>
      </c>
      <c r="H455" s="7">
        <f t="shared" si="178"/>
        <v>0</v>
      </c>
      <c r="L455" s="2">
        <f t="shared" si="197"/>
        <v>453</v>
      </c>
      <c r="M455">
        <f t="shared" si="179"/>
        <v>4</v>
      </c>
      <c r="N455" s="2">
        <f t="shared" si="180"/>
        <v>367</v>
      </c>
      <c r="O455" s="2">
        <f t="shared" si="181"/>
        <v>367</v>
      </c>
      <c r="P455" s="6" t="b">
        <f t="shared" si="182"/>
        <v>1</v>
      </c>
      <c r="Q455" s="6">
        <f>IF(OR(M455=6,M455=7),0,IF(NOT(P455),0,IF(L455&lt;=$L$1,HLOOKUP(M455,Ouderschapsverlof!$S$40:$W$42,3,FALSE),0)))</f>
        <v>0</v>
      </c>
      <c r="R455" s="6">
        <f>IF(OR(M455=6,M455=7),0,IF(NOT(P455),IF(L455&lt;=$L$1,HLOOKUP(M455,Ouderschapsverlof!$S$40:$W$42,3,FALSE),0),0))</f>
        <v>0</v>
      </c>
      <c r="T455" s="2">
        <f t="shared" si="198"/>
        <v>453</v>
      </c>
      <c r="U455">
        <f t="shared" si="183"/>
        <v>4</v>
      </c>
      <c r="V455" s="2">
        <f t="shared" si="184"/>
        <v>367</v>
      </c>
      <c r="W455" s="2">
        <f t="shared" si="185"/>
        <v>367</v>
      </c>
      <c r="X455" s="6" t="b">
        <f t="shared" si="186"/>
        <v>1</v>
      </c>
      <c r="Y455" s="6">
        <f>IF(OR(U455=6,U455=7),0,IF(NOT(X455),0,IF(T455&lt;=$T$1,HLOOKUP(U455,Ouderschapsverlof!$S$55:$W$57,3,FALSE),0)))</f>
        <v>0</v>
      </c>
      <c r="Z455" s="6">
        <f>IF(OR(U455=6,U455=7),0,IF(NOT(X455),IF(T455&lt;=$T$1,HLOOKUP(U455,Ouderschapsverlof!$S$55:$W$57,3,FALSE),0),0))</f>
        <v>0</v>
      </c>
      <c r="AB455" s="2">
        <f t="shared" si="199"/>
        <v>453</v>
      </c>
      <c r="AC455">
        <f t="shared" si="187"/>
        <v>4</v>
      </c>
      <c r="AD455" s="2">
        <f t="shared" si="188"/>
        <v>367</v>
      </c>
      <c r="AE455" s="2">
        <f t="shared" si="189"/>
        <v>367</v>
      </c>
      <c r="AF455" s="6" t="b">
        <f t="shared" si="190"/>
        <v>1</v>
      </c>
      <c r="AG455" s="6">
        <f>IF(OR(AC455=6,AC455=7),0,IF(NOT(AF455),0,IF(AB455&lt;=$AB$1,HLOOKUP(AC455,Ouderschapsverlof!$S$67:$W$69,3,FALSE),0)))</f>
        <v>0</v>
      </c>
      <c r="AH455" s="6">
        <f>IF(OR(AC455=6,AC455=7),0,IF(NOT(AF455),IF(AB455&lt;=$AB$1,HLOOKUP(AC455,Ouderschapsverlof!$S$67:$W$69,3,FALSE),0),0))</f>
        <v>0</v>
      </c>
      <c r="AK455" t="str">
        <f t="shared" si="191"/>
        <v>1901-3-0</v>
      </c>
      <c r="AL455" t="str">
        <f t="shared" si="192"/>
        <v>1901-3-0</v>
      </c>
      <c r="AM455" t="str">
        <f t="shared" si="193"/>
        <v>1901-3-0</v>
      </c>
      <c r="AN455" t="str">
        <f t="shared" si="194"/>
        <v>1901-3-0</v>
      </c>
    </row>
    <row r="456" spans="1:40" x14ac:dyDescent="0.3">
      <c r="A456" s="2">
        <f t="shared" si="195"/>
        <v>454</v>
      </c>
      <c r="B456">
        <f t="shared" si="196"/>
        <v>5</v>
      </c>
      <c r="C456" s="2">
        <f t="shared" si="175"/>
        <v>367</v>
      </c>
      <c r="D456" s="2">
        <f t="shared" si="176"/>
        <v>367</v>
      </c>
      <c r="E456" s="6" t="b">
        <f t="shared" si="177"/>
        <v>1</v>
      </c>
      <c r="F456" s="6">
        <f>IF(OR(B456=6,B456=7),0,IF(NOT(E456),0,IF(A456&lt;=$A$1,HLOOKUP(B456,Ouderschapsverlof!$S$28:$W$30,3,FALSE),0)))</f>
        <v>0</v>
      </c>
      <c r="G456" s="6">
        <f>IF(OR(B456=6,B456=7),0,IF(NOT(E456),IF(A456&lt;=$A$1,HLOOKUP(B456,Ouderschapsverlof!$S$28:$W$30,3,FALSE),0),0))</f>
        <v>0</v>
      </c>
      <c r="H456" s="7">
        <f t="shared" si="178"/>
        <v>0</v>
      </c>
      <c r="L456" s="2">
        <f t="shared" si="197"/>
        <v>454</v>
      </c>
      <c r="M456">
        <f t="shared" si="179"/>
        <v>5</v>
      </c>
      <c r="N456" s="2">
        <f t="shared" si="180"/>
        <v>367</v>
      </c>
      <c r="O456" s="2">
        <f t="shared" si="181"/>
        <v>367</v>
      </c>
      <c r="P456" s="6" t="b">
        <f t="shared" si="182"/>
        <v>1</v>
      </c>
      <c r="Q456" s="6">
        <f>IF(OR(M456=6,M456=7),0,IF(NOT(P456),0,IF(L456&lt;=$L$1,HLOOKUP(M456,Ouderschapsverlof!$S$40:$W$42,3,FALSE),0)))</f>
        <v>0</v>
      </c>
      <c r="R456" s="6">
        <f>IF(OR(M456=6,M456=7),0,IF(NOT(P456),IF(L456&lt;=$L$1,HLOOKUP(M456,Ouderschapsverlof!$S$40:$W$42,3,FALSE),0),0))</f>
        <v>0</v>
      </c>
      <c r="T456" s="2">
        <f t="shared" si="198"/>
        <v>454</v>
      </c>
      <c r="U456">
        <f t="shared" si="183"/>
        <v>5</v>
      </c>
      <c r="V456" s="2">
        <f t="shared" si="184"/>
        <v>367</v>
      </c>
      <c r="W456" s="2">
        <f t="shared" si="185"/>
        <v>367</v>
      </c>
      <c r="X456" s="6" t="b">
        <f t="shared" si="186"/>
        <v>1</v>
      </c>
      <c r="Y456" s="6">
        <f>IF(OR(U456=6,U456=7),0,IF(NOT(X456),0,IF(T456&lt;=$T$1,HLOOKUP(U456,Ouderschapsverlof!$S$55:$W$57,3,FALSE),0)))</f>
        <v>0</v>
      </c>
      <c r="Z456" s="6">
        <f>IF(OR(U456=6,U456=7),0,IF(NOT(X456),IF(T456&lt;=$T$1,HLOOKUP(U456,Ouderschapsverlof!$S$55:$W$57,3,FALSE),0),0))</f>
        <v>0</v>
      </c>
      <c r="AB456" s="2">
        <f t="shared" si="199"/>
        <v>454</v>
      </c>
      <c r="AC456">
        <f t="shared" si="187"/>
        <v>5</v>
      </c>
      <c r="AD456" s="2">
        <f t="shared" si="188"/>
        <v>367</v>
      </c>
      <c r="AE456" s="2">
        <f t="shared" si="189"/>
        <v>367</v>
      </c>
      <c r="AF456" s="6" t="b">
        <f t="shared" si="190"/>
        <v>1</v>
      </c>
      <c r="AG456" s="6">
        <f>IF(OR(AC456=6,AC456=7),0,IF(NOT(AF456),0,IF(AB456&lt;=$AB$1,HLOOKUP(AC456,Ouderschapsverlof!$S$67:$W$69,3,FALSE),0)))</f>
        <v>0</v>
      </c>
      <c r="AH456" s="6">
        <f>IF(OR(AC456=6,AC456=7),0,IF(NOT(AF456),IF(AB456&lt;=$AB$1,HLOOKUP(AC456,Ouderschapsverlof!$S$67:$W$69,3,FALSE),0),0))</f>
        <v>0</v>
      </c>
      <c r="AK456" t="str">
        <f t="shared" si="191"/>
        <v>1901-3-0</v>
      </c>
      <c r="AL456" t="str">
        <f t="shared" si="192"/>
        <v>1901-3-0</v>
      </c>
      <c r="AM456" t="str">
        <f t="shared" si="193"/>
        <v>1901-3-0</v>
      </c>
      <c r="AN456" t="str">
        <f t="shared" si="194"/>
        <v>1901-3-0</v>
      </c>
    </row>
    <row r="457" spans="1:40" x14ac:dyDescent="0.3">
      <c r="A457" s="2">
        <f t="shared" si="195"/>
        <v>455</v>
      </c>
      <c r="B457">
        <f t="shared" si="196"/>
        <v>6</v>
      </c>
      <c r="C457" s="2">
        <f t="shared" si="175"/>
        <v>367</v>
      </c>
      <c r="D457" s="2">
        <f t="shared" si="176"/>
        <v>367</v>
      </c>
      <c r="E457" s="6" t="b">
        <f t="shared" si="177"/>
        <v>1</v>
      </c>
      <c r="F457" s="6">
        <f>IF(OR(B457=6,B457=7),0,IF(NOT(E457),0,IF(A457&lt;=$A$1,HLOOKUP(B457,Ouderschapsverlof!$S$28:$W$30,3,FALSE),0)))</f>
        <v>0</v>
      </c>
      <c r="G457" s="6">
        <f>IF(OR(B457=6,B457=7),0,IF(NOT(E457),IF(A457&lt;=$A$1,HLOOKUP(B457,Ouderschapsverlof!$S$28:$W$30,3,FALSE),0),0))</f>
        <v>0</v>
      </c>
      <c r="H457" s="7">
        <f t="shared" si="178"/>
        <v>0</v>
      </c>
      <c r="L457" s="2">
        <f t="shared" si="197"/>
        <v>455</v>
      </c>
      <c r="M457">
        <f t="shared" si="179"/>
        <v>6</v>
      </c>
      <c r="N457" s="2">
        <f t="shared" si="180"/>
        <v>367</v>
      </c>
      <c r="O457" s="2">
        <f t="shared" si="181"/>
        <v>367</v>
      </c>
      <c r="P457" s="6" t="b">
        <f t="shared" si="182"/>
        <v>1</v>
      </c>
      <c r="Q457" s="6">
        <f>IF(OR(M457=6,M457=7),0,IF(NOT(P457),0,IF(L457&lt;=$L$1,HLOOKUP(M457,Ouderschapsverlof!$S$40:$W$42,3,FALSE),0)))</f>
        <v>0</v>
      </c>
      <c r="R457" s="6">
        <f>IF(OR(M457=6,M457=7),0,IF(NOT(P457),IF(L457&lt;=$L$1,HLOOKUP(M457,Ouderschapsverlof!$S$40:$W$42,3,FALSE),0),0))</f>
        <v>0</v>
      </c>
      <c r="T457" s="2">
        <f t="shared" si="198"/>
        <v>455</v>
      </c>
      <c r="U457">
        <f t="shared" si="183"/>
        <v>6</v>
      </c>
      <c r="V457" s="2">
        <f t="shared" si="184"/>
        <v>367</v>
      </c>
      <c r="W457" s="2">
        <f t="shared" si="185"/>
        <v>367</v>
      </c>
      <c r="X457" s="6" t="b">
        <f t="shared" si="186"/>
        <v>1</v>
      </c>
      <c r="Y457" s="6">
        <f>IF(OR(U457=6,U457=7),0,IF(NOT(X457),0,IF(T457&lt;=$T$1,HLOOKUP(U457,Ouderschapsverlof!$S$55:$W$57,3,FALSE),0)))</f>
        <v>0</v>
      </c>
      <c r="Z457" s="6">
        <f>IF(OR(U457=6,U457=7),0,IF(NOT(X457),IF(T457&lt;=$T$1,HLOOKUP(U457,Ouderschapsverlof!$S$55:$W$57,3,FALSE),0),0))</f>
        <v>0</v>
      </c>
      <c r="AB457" s="2">
        <f t="shared" si="199"/>
        <v>455</v>
      </c>
      <c r="AC457">
        <f t="shared" si="187"/>
        <v>6</v>
      </c>
      <c r="AD457" s="2">
        <f t="shared" si="188"/>
        <v>367</v>
      </c>
      <c r="AE457" s="2">
        <f t="shared" si="189"/>
        <v>367</v>
      </c>
      <c r="AF457" s="6" t="b">
        <f t="shared" si="190"/>
        <v>1</v>
      </c>
      <c r="AG457" s="6">
        <f>IF(OR(AC457=6,AC457=7),0,IF(NOT(AF457),0,IF(AB457&lt;=$AB$1,HLOOKUP(AC457,Ouderschapsverlof!$S$67:$W$69,3,FALSE),0)))</f>
        <v>0</v>
      </c>
      <c r="AH457" s="6">
        <f>IF(OR(AC457=6,AC457=7),0,IF(NOT(AF457),IF(AB457&lt;=$AB$1,HLOOKUP(AC457,Ouderschapsverlof!$S$67:$W$69,3,FALSE),0),0))</f>
        <v>0</v>
      </c>
      <c r="AK457" t="str">
        <f t="shared" si="191"/>
        <v>1901-3-0</v>
      </c>
      <c r="AL457" t="str">
        <f t="shared" si="192"/>
        <v>1901-3-0</v>
      </c>
      <c r="AM457" t="str">
        <f t="shared" si="193"/>
        <v>1901-3-0</v>
      </c>
      <c r="AN457" t="str">
        <f t="shared" si="194"/>
        <v>1901-3-0</v>
      </c>
    </row>
    <row r="458" spans="1:40" x14ac:dyDescent="0.3">
      <c r="A458" s="2">
        <f t="shared" si="195"/>
        <v>456</v>
      </c>
      <c r="B458">
        <f t="shared" si="196"/>
        <v>7</v>
      </c>
      <c r="C458" s="2">
        <f t="shared" si="175"/>
        <v>367</v>
      </c>
      <c r="D458" s="2">
        <f t="shared" si="176"/>
        <v>367</v>
      </c>
      <c r="E458" s="6" t="b">
        <f t="shared" si="177"/>
        <v>1</v>
      </c>
      <c r="F458" s="6">
        <f>IF(OR(B458=6,B458=7),0,IF(NOT(E458),0,IF(A458&lt;=$A$1,HLOOKUP(B458,Ouderschapsverlof!$S$28:$W$30,3,FALSE),0)))</f>
        <v>0</v>
      </c>
      <c r="G458" s="6">
        <f>IF(OR(B458=6,B458=7),0,IF(NOT(E458),IF(A458&lt;=$A$1,HLOOKUP(B458,Ouderschapsverlof!$S$28:$W$30,3,FALSE),0),0))</f>
        <v>0</v>
      </c>
      <c r="H458" s="7">
        <f t="shared" si="178"/>
        <v>0</v>
      </c>
      <c r="L458" s="2">
        <f t="shared" si="197"/>
        <v>456</v>
      </c>
      <c r="M458">
        <f t="shared" si="179"/>
        <v>7</v>
      </c>
      <c r="N458" s="2">
        <f t="shared" si="180"/>
        <v>367</v>
      </c>
      <c r="O458" s="2">
        <f t="shared" si="181"/>
        <v>367</v>
      </c>
      <c r="P458" s="6" t="b">
        <f t="shared" si="182"/>
        <v>1</v>
      </c>
      <c r="Q458" s="6">
        <f>IF(OR(M458=6,M458=7),0,IF(NOT(P458),0,IF(L458&lt;=$L$1,HLOOKUP(M458,Ouderschapsverlof!$S$40:$W$42,3,FALSE),0)))</f>
        <v>0</v>
      </c>
      <c r="R458" s="6">
        <f>IF(OR(M458=6,M458=7),0,IF(NOT(P458),IF(L458&lt;=$L$1,HLOOKUP(M458,Ouderschapsverlof!$S$40:$W$42,3,FALSE),0),0))</f>
        <v>0</v>
      </c>
      <c r="T458" s="2">
        <f t="shared" si="198"/>
        <v>456</v>
      </c>
      <c r="U458">
        <f t="shared" si="183"/>
        <v>7</v>
      </c>
      <c r="V458" s="2">
        <f t="shared" si="184"/>
        <v>367</v>
      </c>
      <c r="W458" s="2">
        <f t="shared" si="185"/>
        <v>367</v>
      </c>
      <c r="X458" s="6" t="b">
        <f t="shared" si="186"/>
        <v>1</v>
      </c>
      <c r="Y458" s="6">
        <f>IF(OR(U458=6,U458=7),0,IF(NOT(X458),0,IF(T458&lt;=$T$1,HLOOKUP(U458,Ouderschapsverlof!$S$55:$W$57,3,FALSE),0)))</f>
        <v>0</v>
      </c>
      <c r="Z458" s="6">
        <f>IF(OR(U458=6,U458=7),0,IF(NOT(X458),IF(T458&lt;=$T$1,HLOOKUP(U458,Ouderschapsverlof!$S$55:$W$57,3,FALSE),0),0))</f>
        <v>0</v>
      </c>
      <c r="AB458" s="2">
        <f t="shared" si="199"/>
        <v>456</v>
      </c>
      <c r="AC458">
        <f t="shared" si="187"/>
        <v>7</v>
      </c>
      <c r="AD458" s="2">
        <f t="shared" si="188"/>
        <v>367</v>
      </c>
      <c r="AE458" s="2">
        <f t="shared" si="189"/>
        <v>367</v>
      </c>
      <c r="AF458" s="6" t="b">
        <f t="shared" si="190"/>
        <v>1</v>
      </c>
      <c r="AG458" s="6">
        <f>IF(OR(AC458=6,AC458=7),0,IF(NOT(AF458),0,IF(AB458&lt;=$AB$1,HLOOKUP(AC458,Ouderschapsverlof!$S$67:$W$69,3,FALSE),0)))</f>
        <v>0</v>
      </c>
      <c r="AH458" s="6">
        <f>IF(OR(AC458=6,AC458=7),0,IF(NOT(AF458),IF(AB458&lt;=$AB$1,HLOOKUP(AC458,Ouderschapsverlof!$S$67:$W$69,3,FALSE),0),0))</f>
        <v>0</v>
      </c>
      <c r="AK458" t="str">
        <f t="shared" si="191"/>
        <v>1901-3-0</v>
      </c>
      <c r="AL458" t="str">
        <f t="shared" si="192"/>
        <v>1901-3-0</v>
      </c>
      <c r="AM458" t="str">
        <f t="shared" si="193"/>
        <v>1901-3-0</v>
      </c>
      <c r="AN458" t="str">
        <f t="shared" si="194"/>
        <v>1901-3-0</v>
      </c>
    </row>
    <row r="459" spans="1:40" x14ac:dyDescent="0.3">
      <c r="A459" s="2">
        <f t="shared" si="195"/>
        <v>457</v>
      </c>
      <c r="B459">
        <f t="shared" si="196"/>
        <v>1</v>
      </c>
      <c r="C459" s="2">
        <f t="shared" si="175"/>
        <v>367</v>
      </c>
      <c r="D459" s="2">
        <f t="shared" si="176"/>
        <v>367</v>
      </c>
      <c r="E459" s="6" t="b">
        <f t="shared" si="177"/>
        <v>1</v>
      </c>
      <c r="F459" s="6">
        <f>IF(OR(B459=6,B459=7),0,IF(NOT(E459),0,IF(A459&lt;=$A$1,HLOOKUP(B459,Ouderschapsverlof!$S$28:$W$30,3,FALSE),0)))</f>
        <v>0</v>
      </c>
      <c r="G459" s="6">
        <f>IF(OR(B459=6,B459=7),0,IF(NOT(E459),IF(A459&lt;=$A$1,HLOOKUP(B459,Ouderschapsverlof!$S$28:$W$30,3,FALSE),0),0))</f>
        <v>0</v>
      </c>
      <c r="H459" s="7">
        <f t="shared" si="178"/>
        <v>0</v>
      </c>
      <c r="L459" s="2">
        <f t="shared" si="197"/>
        <v>457</v>
      </c>
      <c r="M459">
        <f t="shared" si="179"/>
        <v>1</v>
      </c>
      <c r="N459" s="2">
        <f t="shared" si="180"/>
        <v>367</v>
      </c>
      <c r="O459" s="2">
        <f t="shared" si="181"/>
        <v>367</v>
      </c>
      <c r="P459" s="6" t="b">
        <f t="shared" si="182"/>
        <v>1</v>
      </c>
      <c r="Q459" s="6">
        <f>IF(OR(M459=6,M459=7),0,IF(NOT(P459),0,IF(L459&lt;=$L$1,HLOOKUP(M459,Ouderschapsverlof!$S$40:$W$42,3,FALSE),0)))</f>
        <v>0</v>
      </c>
      <c r="R459" s="6">
        <f>IF(OR(M459=6,M459=7),0,IF(NOT(P459),IF(L459&lt;=$L$1,HLOOKUP(M459,Ouderschapsverlof!$S$40:$W$42,3,FALSE),0),0))</f>
        <v>0</v>
      </c>
      <c r="T459" s="2">
        <f t="shared" si="198"/>
        <v>457</v>
      </c>
      <c r="U459">
        <f t="shared" si="183"/>
        <v>1</v>
      </c>
      <c r="V459" s="2">
        <f t="shared" si="184"/>
        <v>367</v>
      </c>
      <c r="W459" s="2">
        <f t="shared" si="185"/>
        <v>367</v>
      </c>
      <c r="X459" s="6" t="b">
        <f t="shared" si="186"/>
        <v>1</v>
      </c>
      <c r="Y459" s="6">
        <f>IF(OR(U459=6,U459=7),0,IF(NOT(X459),0,IF(T459&lt;=$T$1,HLOOKUP(U459,Ouderschapsverlof!$S$55:$W$57,3,FALSE),0)))</f>
        <v>0</v>
      </c>
      <c r="Z459" s="6">
        <f>IF(OR(U459=6,U459=7),0,IF(NOT(X459),IF(T459&lt;=$T$1,HLOOKUP(U459,Ouderschapsverlof!$S$55:$W$57,3,FALSE),0),0))</f>
        <v>0</v>
      </c>
      <c r="AB459" s="2">
        <f t="shared" si="199"/>
        <v>457</v>
      </c>
      <c r="AC459">
        <f t="shared" si="187"/>
        <v>1</v>
      </c>
      <c r="AD459" s="2">
        <f t="shared" si="188"/>
        <v>367</v>
      </c>
      <c r="AE459" s="2">
        <f t="shared" si="189"/>
        <v>367</v>
      </c>
      <c r="AF459" s="6" t="b">
        <f t="shared" si="190"/>
        <v>1</v>
      </c>
      <c r="AG459" s="6">
        <f>IF(OR(AC459=6,AC459=7),0,IF(NOT(AF459),0,IF(AB459&lt;=$AB$1,HLOOKUP(AC459,Ouderschapsverlof!$S$67:$W$69,3,FALSE),0)))</f>
        <v>0</v>
      </c>
      <c r="AH459" s="6">
        <f>IF(OR(AC459=6,AC459=7),0,IF(NOT(AF459),IF(AB459&lt;=$AB$1,HLOOKUP(AC459,Ouderschapsverlof!$S$67:$W$69,3,FALSE),0),0))</f>
        <v>0</v>
      </c>
      <c r="AK459" t="str">
        <f t="shared" si="191"/>
        <v>1901-4-0</v>
      </c>
      <c r="AL459" t="str">
        <f t="shared" si="192"/>
        <v>1901-4-0</v>
      </c>
      <c r="AM459" t="str">
        <f t="shared" si="193"/>
        <v>1901-4-0</v>
      </c>
      <c r="AN459" t="str">
        <f t="shared" si="194"/>
        <v>1901-4-0</v>
      </c>
    </row>
    <row r="460" spans="1:40" x14ac:dyDescent="0.3">
      <c r="A460" s="2">
        <f t="shared" si="195"/>
        <v>458</v>
      </c>
      <c r="B460">
        <f t="shared" si="196"/>
        <v>2</v>
      </c>
      <c r="C460" s="2">
        <f t="shared" si="175"/>
        <v>367</v>
      </c>
      <c r="D460" s="2">
        <f t="shared" si="176"/>
        <v>367</v>
      </c>
      <c r="E460" s="6" t="b">
        <f t="shared" si="177"/>
        <v>1</v>
      </c>
      <c r="F460" s="6">
        <f>IF(OR(B460=6,B460=7),0,IF(NOT(E460),0,IF(A460&lt;=$A$1,HLOOKUP(B460,Ouderschapsverlof!$S$28:$W$30,3,FALSE),0)))</f>
        <v>0</v>
      </c>
      <c r="G460" s="6">
        <f>IF(OR(B460=6,B460=7),0,IF(NOT(E460),IF(A460&lt;=$A$1,HLOOKUP(B460,Ouderschapsverlof!$S$28:$W$30,3,FALSE),0),0))</f>
        <v>0</v>
      </c>
      <c r="H460" s="7">
        <f t="shared" si="178"/>
        <v>0</v>
      </c>
      <c r="L460" s="2">
        <f t="shared" si="197"/>
        <v>458</v>
      </c>
      <c r="M460">
        <f t="shared" si="179"/>
        <v>2</v>
      </c>
      <c r="N460" s="2">
        <f t="shared" si="180"/>
        <v>367</v>
      </c>
      <c r="O460" s="2">
        <f t="shared" si="181"/>
        <v>367</v>
      </c>
      <c r="P460" s="6" t="b">
        <f t="shared" si="182"/>
        <v>1</v>
      </c>
      <c r="Q460" s="6">
        <f>IF(OR(M460=6,M460=7),0,IF(NOT(P460),0,IF(L460&lt;=$L$1,HLOOKUP(M460,Ouderschapsverlof!$S$40:$W$42,3,FALSE),0)))</f>
        <v>0</v>
      </c>
      <c r="R460" s="6">
        <f>IF(OR(M460=6,M460=7),0,IF(NOT(P460),IF(L460&lt;=$L$1,HLOOKUP(M460,Ouderschapsverlof!$S$40:$W$42,3,FALSE),0),0))</f>
        <v>0</v>
      </c>
      <c r="T460" s="2">
        <f t="shared" si="198"/>
        <v>458</v>
      </c>
      <c r="U460">
        <f t="shared" si="183"/>
        <v>2</v>
      </c>
      <c r="V460" s="2">
        <f t="shared" si="184"/>
        <v>367</v>
      </c>
      <c r="W460" s="2">
        <f t="shared" si="185"/>
        <v>367</v>
      </c>
      <c r="X460" s="6" t="b">
        <f t="shared" si="186"/>
        <v>1</v>
      </c>
      <c r="Y460" s="6">
        <f>IF(OR(U460=6,U460=7),0,IF(NOT(X460),0,IF(T460&lt;=$T$1,HLOOKUP(U460,Ouderschapsverlof!$S$55:$W$57,3,FALSE),0)))</f>
        <v>0</v>
      </c>
      <c r="Z460" s="6">
        <f>IF(OR(U460=6,U460=7),0,IF(NOT(X460),IF(T460&lt;=$T$1,HLOOKUP(U460,Ouderschapsverlof!$S$55:$W$57,3,FALSE),0),0))</f>
        <v>0</v>
      </c>
      <c r="AB460" s="2">
        <f t="shared" si="199"/>
        <v>458</v>
      </c>
      <c r="AC460">
        <f t="shared" si="187"/>
        <v>2</v>
      </c>
      <c r="AD460" s="2">
        <f t="shared" si="188"/>
        <v>367</v>
      </c>
      <c r="AE460" s="2">
        <f t="shared" si="189"/>
        <v>367</v>
      </c>
      <c r="AF460" s="6" t="b">
        <f t="shared" si="190"/>
        <v>1</v>
      </c>
      <c r="AG460" s="6">
        <f>IF(OR(AC460=6,AC460=7),0,IF(NOT(AF460),0,IF(AB460&lt;=$AB$1,HLOOKUP(AC460,Ouderschapsverlof!$S$67:$W$69,3,FALSE),0)))</f>
        <v>0</v>
      </c>
      <c r="AH460" s="6">
        <f>IF(OR(AC460=6,AC460=7),0,IF(NOT(AF460),IF(AB460&lt;=$AB$1,HLOOKUP(AC460,Ouderschapsverlof!$S$67:$W$69,3,FALSE),0),0))</f>
        <v>0</v>
      </c>
      <c r="AK460" t="str">
        <f t="shared" si="191"/>
        <v>1901-4-0</v>
      </c>
      <c r="AL460" t="str">
        <f t="shared" si="192"/>
        <v>1901-4-0</v>
      </c>
      <c r="AM460" t="str">
        <f t="shared" si="193"/>
        <v>1901-4-0</v>
      </c>
      <c r="AN460" t="str">
        <f t="shared" si="194"/>
        <v>1901-4-0</v>
      </c>
    </row>
    <row r="461" spans="1:40" x14ac:dyDescent="0.3">
      <c r="A461" s="2">
        <f t="shared" si="195"/>
        <v>459</v>
      </c>
      <c r="B461">
        <f t="shared" si="196"/>
        <v>3</v>
      </c>
      <c r="C461" s="2">
        <f t="shared" si="175"/>
        <v>367</v>
      </c>
      <c r="D461" s="2">
        <f t="shared" si="176"/>
        <v>367</v>
      </c>
      <c r="E461" s="6" t="b">
        <f t="shared" si="177"/>
        <v>1</v>
      </c>
      <c r="F461" s="6">
        <f>IF(OR(B461=6,B461=7),0,IF(NOT(E461),0,IF(A461&lt;=$A$1,HLOOKUP(B461,Ouderschapsverlof!$S$28:$W$30,3,FALSE),0)))</f>
        <v>0</v>
      </c>
      <c r="G461" s="6">
        <f>IF(OR(B461=6,B461=7),0,IF(NOT(E461),IF(A461&lt;=$A$1,HLOOKUP(B461,Ouderschapsverlof!$S$28:$W$30,3,FALSE),0),0))</f>
        <v>0</v>
      </c>
      <c r="H461" s="7">
        <f t="shared" si="178"/>
        <v>0</v>
      </c>
      <c r="L461" s="2">
        <f t="shared" si="197"/>
        <v>459</v>
      </c>
      <c r="M461">
        <f t="shared" si="179"/>
        <v>3</v>
      </c>
      <c r="N461" s="2">
        <f t="shared" si="180"/>
        <v>367</v>
      </c>
      <c r="O461" s="2">
        <f t="shared" si="181"/>
        <v>367</v>
      </c>
      <c r="P461" s="6" t="b">
        <f t="shared" si="182"/>
        <v>1</v>
      </c>
      <c r="Q461" s="6">
        <f>IF(OR(M461=6,M461=7),0,IF(NOT(P461),0,IF(L461&lt;=$L$1,HLOOKUP(M461,Ouderschapsverlof!$S$40:$W$42,3,FALSE),0)))</f>
        <v>0</v>
      </c>
      <c r="R461" s="6">
        <f>IF(OR(M461=6,M461=7),0,IF(NOT(P461),IF(L461&lt;=$L$1,HLOOKUP(M461,Ouderschapsverlof!$S$40:$W$42,3,FALSE),0),0))</f>
        <v>0</v>
      </c>
      <c r="T461" s="2">
        <f t="shared" si="198"/>
        <v>459</v>
      </c>
      <c r="U461">
        <f t="shared" si="183"/>
        <v>3</v>
      </c>
      <c r="V461" s="2">
        <f t="shared" si="184"/>
        <v>367</v>
      </c>
      <c r="W461" s="2">
        <f t="shared" si="185"/>
        <v>367</v>
      </c>
      <c r="X461" s="6" t="b">
        <f t="shared" si="186"/>
        <v>1</v>
      </c>
      <c r="Y461" s="6">
        <f>IF(OR(U461=6,U461=7),0,IF(NOT(X461),0,IF(T461&lt;=$T$1,HLOOKUP(U461,Ouderschapsverlof!$S$55:$W$57,3,FALSE),0)))</f>
        <v>0</v>
      </c>
      <c r="Z461" s="6">
        <f>IF(OR(U461=6,U461=7),0,IF(NOT(X461),IF(T461&lt;=$T$1,HLOOKUP(U461,Ouderschapsverlof!$S$55:$W$57,3,FALSE),0),0))</f>
        <v>0</v>
      </c>
      <c r="AB461" s="2">
        <f t="shared" si="199"/>
        <v>459</v>
      </c>
      <c r="AC461">
        <f t="shared" si="187"/>
        <v>3</v>
      </c>
      <c r="AD461" s="2">
        <f t="shared" si="188"/>
        <v>367</v>
      </c>
      <c r="AE461" s="2">
        <f t="shared" si="189"/>
        <v>367</v>
      </c>
      <c r="AF461" s="6" t="b">
        <f t="shared" si="190"/>
        <v>1</v>
      </c>
      <c r="AG461" s="6">
        <f>IF(OR(AC461=6,AC461=7),0,IF(NOT(AF461),0,IF(AB461&lt;=$AB$1,HLOOKUP(AC461,Ouderschapsverlof!$S$67:$W$69,3,FALSE),0)))</f>
        <v>0</v>
      </c>
      <c r="AH461" s="6">
        <f>IF(OR(AC461=6,AC461=7),0,IF(NOT(AF461),IF(AB461&lt;=$AB$1,HLOOKUP(AC461,Ouderschapsverlof!$S$67:$W$69,3,FALSE),0),0))</f>
        <v>0</v>
      </c>
      <c r="AK461" t="str">
        <f t="shared" si="191"/>
        <v>1901-4-0</v>
      </c>
      <c r="AL461" t="str">
        <f t="shared" si="192"/>
        <v>1901-4-0</v>
      </c>
      <c r="AM461" t="str">
        <f t="shared" si="193"/>
        <v>1901-4-0</v>
      </c>
      <c r="AN461" t="str">
        <f t="shared" si="194"/>
        <v>1901-4-0</v>
      </c>
    </row>
    <row r="462" spans="1:40" x14ac:dyDescent="0.3">
      <c r="A462" s="2">
        <f t="shared" si="195"/>
        <v>460</v>
      </c>
      <c r="B462">
        <f t="shared" si="196"/>
        <v>4</v>
      </c>
      <c r="C462" s="2">
        <f t="shared" si="175"/>
        <v>367</v>
      </c>
      <c r="D462" s="2">
        <f t="shared" si="176"/>
        <v>367</v>
      </c>
      <c r="E462" s="6" t="b">
        <f t="shared" si="177"/>
        <v>1</v>
      </c>
      <c r="F462" s="6">
        <f>IF(OR(B462=6,B462=7),0,IF(NOT(E462),0,IF(A462&lt;=$A$1,HLOOKUP(B462,Ouderschapsverlof!$S$28:$W$30,3,FALSE),0)))</f>
        <v>0</v>
      </c>
      <c r="G462" s="6">
        <f>IF(OR(B462=6,B462=7),0,IF(NOT(E462),IF(A462&lt;=$A$1,HLOOKUP(B462,Ouderschapsverlof!$S$28:$W$30,3,FALSE),0),0))</f>
        <v>0</v>
      </c>
      <c r="H462" s="7">
        <f t="shared" si="178"/>
        <v>0</v>
      </c>
      <c r="L462" s="2">
        <f t="shared" si="197"/>
        <v>460</v>
      </c>
      <c r="M462">
        <f t="shared" si="179"/>
        <v>4</v>
      </c>
      <c r="N462" s="2">
        <f t="shared" si="180"/>
        <v>367</v>
      </c>
      <c r="O462" s="2">
        <f t="shared" si="181"/>
        <v>367</v>
      </c>
      <c r="P462" s="6" t="b">
        <f t="shared" si="182"/>
        <v>1</v>
      </c>
      <c r="Q462" s="6">
        <f>IF(OR(M462=6,M462=7),0,IF(NOT(P462),0,IF(L462&lt;=$L$1,HLOOKUP(M462,Ouderschapsverlof!$S$40:$W$42,3,FALSE),0)))</f>
        <v>0</v>
      </c>
      <c r="R462" s="6">
        <f>IF(OR(M462=6,M462=7),0,IF(NOT(P462),IF(L462&lt;=$L$1,HLOOKUP(M462,Ouderschapsverlof!$S$40:$W$42,3,FALSE),0),0))</f>
        <v>0</v>
      </c>
      <c r="T462" s="2">
        <f t="shared" si="198"/>
        <v>460</v>
      </c>
      <c r="U462">
        <f t="shared" si="183"/>
        <v>4</v>
      </c>
      <c r="V462" s="2">
        <f t="shared" si="184"/>
        <v>367</v>
      </c>
      <c r="W462" s="2">
        <f t="shared" si="185"/>
        <v>367</v>
      </c>
      <c r="X462" s="6" t="b">
        <f t="shared" si="186"/>
        <v>1</v>
      </c>
      <c r="Y462" s="6">
        <f>IF(OR(U462=6,U462=7),0,IF(NOT(X462),0,IF(T462&lt;=$T$1,HLOOKUP(U462,Ouderschapsverlof!$S$55:$W$57,3,FALSE),0)))</f>
        <v>0</v>
      </c>
      <c r="Z462" s="6">
        <f>IF(OR(U462=6,U462=7),0,IF(NOT(X462),IF(T462&lt;=$T$1,HLOOKUP(U462,Ouderschapsverlof!$S$55:$W$57,3,FALSE),0),0))</f>
        <v>0</v>
      </c>
      <c r="AB462" s="2">
        <f t="shared" si="199"/>
        <v>460</v>
      </c>
      <c r="AC462">
        <f t="shared" si="187"/>
        <v>4</v>
      </c>
      <c r="AD462" s="2">
        <f t="shared" si="188"/>
        <v>367</v>
      </c>
      <c r="AE462" s="2">
        <f t="shared" si="189"/>
        <v>367</v>
      </c>
      <c r="AF462" s="6" t="b">
        <f t="shared" si="190"/>
        <v>1</v>
      </c>
      <c r="AG462" s="6">
        <f>IF(OR(AC462=6,AC462=7),0,IF(NOT(AF462),0,IF(AB462&lt;=$AB$1,HLOOKUP(AC462,Ouderschapsverlof!$S$67:$W$69,3,FALSE),0)))</f>
        <v>0</v>
      </c>
      <c r="AH462" s="6">
        <f>IF(OR(AC462=6,AC462=7),0,IF(NOT(AF462),IF(AB462&lt;=$AB$1,HLOOKUP(AC462,Ouderschapsverlof!$S$67:$W$69,3,FALSE),0),0))</f>
        <v>0</v>
      </c>
      <c r="AK462" t="str">
        <f t="shared" si="191"/>
        <v>1901-4-0</v>
      </c>
      <c r="AL462" t="str">
        <f t="shared" si="192"/>
        <v>1901-4-0</v>
      </c>
      <c r="AM462" t="str">
        <f t="shared" si="193"/>
        <v>1901-4-0</v>
      </c>
      <c r="AN462" t="str">
        <f t="shared" si="194"/>
        <v>1901-4-0</v>
      </c>
    </row>
    <row r="463" spans="1:40" x14ac:dyDescent="0.3">
      <c r="A463" s="2">
        <f t="shared" si="195"/>
        <v>461</v>
      </c>
      <c r="B463">
        <f t="shared" si="196"/>
        <v>5</v>
      </c>
      <c r="C463" s="2">
        <f t="shared" si="175"/>
        <v>367</v>
      </c>
      <c r="D463" s="2">
        <f t="shared" si="176"/>
        <v>367</v>
      </c>
      <c r="E463" s="6" t="b">
        <f t="shared" si="177"/>
        <v>1</v>
      </c>
      <c r="F463" s="6">
        <f>IF(OR(B463=6,B463=7),0,IF(NOT(E463),0,IF(A463&lt;=$A$1,HLOOKUP(B463,Ouderschapsverlof!$S$28:$W$30,3,FALSE),0)))</f>
        <v>0</v>
      </c>
      <c r="G463" s="6">
        <f>IF(OR(B463=6,B463=7),0,IF(NOT(E463),IF(A463&lt;=$A$1,HLOOKUP(B463,Ouderschapsverlof!$S$28:$W$30,3,FALSE),0),0))</f>
        <v>0</v>
      </c>
      <c r="H463" s="7">
        <f t="shared" si="178"/>
        <v>0</v>
      </c>
      <c r="L463" s="2">
        <f t="shared" si="197"/>
        <v>461</v>
      </c>
      <c r="M463">
        <f t="shared" si="179"/>
        <v>5</v>
      </c>
      <c r="N463" s="2">
        <f t="shared" si="180"/>
        <v>367</v>
      </c>
      <c r="O463" s="2">
        <f t="shared" si="181"/>
        <v>367</v>
      </c>
      <c r="P463" s="6" t="b">
        <f t="shared" si="182"/>
        <v>1</v>
      </c>
      <c r="Q463" s="6">
        <f>IF(OR(M463=6,M463=7),0,IF(NOT(P463),0,IF(L463&lt;=$L$1,HLOOKUP(M463,Ouderschapsverlof!$S$40:$W$42,3,FALSE),0)))</f>
        <v>0</v>
      </c>
      <c r="R463" s="6">
        <f>IF(OR(M463=6,M463=7),0,IF(NOT(P463),IF(L463&lt;=$L$1,HLOOKUP(M463,Ouderschapsverlof!$S$40:$W$42,3,FALSE),0),0))</f>
        <v>0</v>
      </c>
      <c r="T463" s="2">
        <f t="shared" si="198"/>
        <v>461</v>
      </c>
      <c r="U463">
        <f t="shared" si="183"/>
        <v>5</v>
      </c>
      <c r="V463" s="2">
        <f t="shared" si="184"/>
        <v>367</v>
      </c>
      <c r="W463" s="2">
        <f t="shared" si="185"/>
        <v>367</v>
      </c>
      <c r="X463" s="6" t="b">
        <f t="shared" si="186"/>
        <v>1</v>
      </c>
      <c r="Y463" s="6">
        <f>IF(OR(U463=6,U463=7),0,IF(NOT(X463),0,IF(T463&lt;=$T$1,HLOOKUP(U463,Ouderschapsverlof!$S$55:$W$57,3,FALSE),0)))</f>
        <v>0</v>
      </c>
      <c r="Z463" s="6">
        <f>IF(OR(U463=6,U463=7),0,IF(NOT(X463),IF(T463&lt;=$T$1,HLOOKUP(U463,Ouderschapsverlof!$S$55:$W$57,3,FALSE),0),0))</f>
        <v>0</v>
      </c>
      <c r="AB463" s="2">
        <f t="shared" si="199"/>
        <v>461</v>
      </c>
      <c r="AC463">
        <f t="shared" si="187"/>
        <v>5</v>
      </c>
      <c r="AD463" s="2">
        <f t="shared" si="188"/>
        <v>367</v>
      </c>
      <c r="AE463" s="2">
        <f t="shared" si="189"/>
        <v>367</v>
      </c>
      <c r="AF463" s="6" t="b">
        <f t="shared" si="190"/>
        <v>1</v>
      </c>
      <c r="AG463" s="6">
        <f>IF(OR(AC463=6,AC463=7),0,IF(NOT(AF463),0,IF(AB463&lt;=$AB$1,HLOOKUP(AC463,Ouderschapsverlof!$S$67:$W$69,3,FALSE),0)))</f>
        <v>0</v>
      </c>
      <c r="AH463" s="6">
        <f>IF(OR(AC463=6,AC463=7),0,IF(NOT(AF463),IF(AB463&lt;=$AB$1,HLOOKUP(AC463,Ouderschapsverlof!$S$67:$W$69,3,FALSE),0),0))</f>
        <v>0</v>
      </c>
      <c r="AK463" t="str">
        <f t="shared" si="191"/>
        <v>1901-4-0</v>
      </c>
      <c r="AL463" t="str">
        <f t="shared" si="192"/>
        <v>1901-4-0</v>
      </c>
      <c r="AM463" t="str">
        <f t="shared" si="193"/>
        <v>1901-4-0</v>
      </c>
      <c r="AN463" t="str">
        <f t="shared" si="194"/>
        <v>1901-4-0</v>
      </c>
    </row>
    <row r="464" spans="1:40" x14ac:dyDescent="0.3">
      <c r="A464" s="2">
        <f t="shared" si="195"/>
        <v>462</v>
      </c>
      <c r="B464">
        <f t="shared" si="196"/>
        <v>6</v>
      </c>
      <c r="C464" s="2">
        <f t="shared" si="175"/>
        <v>367</v>
      </c>
      <c r="D464" s="2">
        <f t="shared" si="176"/>
        <v>367</v>
      </c>
      <c r="E464" s="6" t="b">
        <f t="shared" si="177"/>
        <v>1</v>
      </c>
      <c r="F464" s="6">
        <f>IF(OR(B464=6,B464=7),0,IF(NOT(E464),0,IF(A464&lt;=$A$1,HLOOKUP(B464,Ouderschapsverlof!$S$28:$W$30,3,FALSE),0)))</f>
        <v>0</v>
      </c>
      <c r="G464" s="6">
        <f>IF(OR(B464=6,B464=7),0,IF(NOT(E464),IF(A464&lt;=$A$1,HLOOKUP(B464,Ouderschapsverlof!$S$28:$W$30,3,FALSE),0),0))</f>
        <v>0</v>
      </c>
      <c r="H464" s="7">
        <f t="shared" si="178"/>
        <v>0</v>
      </c>
      <c r="L464" s="2">
        <f t="shared" si="197"/>
        <v>462</v>
      </c>
      <c r="M464">
        <f t="shared" si="179"/>
        <v>6</v>
      </c>
      <c r="N464" s="2">
        <f t="shared" si="180"/>
        <v>367</v>
      </c>
      <c r="O464" s="2">
        <f t="shared" si="181"/>
        <v>367</v>
      </c>
      <c r="P464" s="6" t="b">
        <f t="shared" si="182"/>
        <v>1</v>
      </c>
      <c r="Q464" s="6">
        <f>IF(OR(M464=6,M464=7),0,IF(NOT(P464),0,IF(L464&lt;=$L$1,HLOOKUP(M464,Ouderschapsverlof!$S$40:$W$42,3,FALSE),0)))</f>
        <v>0</v>
      </c>
      <c r="R464" s="6">
        <f>IF(OR(M464=6,M464=7),0,IF(NOT(P464),IF(L464&lt;=$L$1,HLOOKUP(M464,Ouderschapsverlof!$S$40:$W$42,3,FALSE),0),0))</f>
        <v>0</v>
      </c>
      <c r="T464" s="2">
        <f t="shared" si="198"/>
        <v>462</v>
      </c>
      <c r="U464">
        <f t="shared" si="183"/>
        <v>6</v>
      </c>
      <c r="V464" s="2">
        <f t="shared" si="184"/>
        <v>367</v>
      </c>
      <c r="W464" s="2">
        <f t="shared" si="185"/>
        <v>367</v>
      </c>
      <c r="X464" s="6" t="b">
        <f t="shared" si="186"/>
        <v>1</v>
      </c>
      <c r="Y464" s="6">
        <f>IF(OR(U464=6,U464=7),0,IF(NOT(X464),0,IF(T464&lt;=$T$1,HLOOKUP(U464,Ouderschapsverlof!$S$55:$W$57,3,FALSE),0)))</f>
        <v>0</v>
      </c>
      <c r="Z464" s="6">
        <f>IF(OR(U464=6,U464=7),0,IF(NOT(X464),IF(T464&lt;=$T$1,HLOOKUP(U464,Ouderschapsverlof!$S$55:$W$57,3,FALSE),0),0))</f>
        <v>0</v>
      </c>
      <c r="AB464" s="2">
        <f t="shared" si="199"/>
        <v>462</v>
      </c>
      <c r="AC464">
        <f t="shared" si="187"/>
        <v>6</v>
      </c>
      <c r="AD464" s="2">
        <f t="shared" si="188"/>
        <v>367</v>
      </c>
      <c r="AE464" s="2">
        <f t="shared" si="189"/>
        <v>367</v>
      </c>
      <c r="AF464" s="6" t="b">
        <f t="shared" si="190"/>
        <v>1</v>
      </c>
      <c r="AG464" s="6">
        <f>IF(OR(AC464=6,AC464=7),0,IF(NOT(AF464),0,IF(AB464&lt;=$AB$1,HLOOKUP(AC464,Ouderschapsverlof!$S$67:$W$69,3,FALSE),0)))</f>
        <v>0</v>
      </c>
      <c r="AH464" s="6">
        <f>IF(OR(AC464=6,AC464=7),0,IF(NOT(AF464),IF(AB464&lt;=$AB$1,HLOOKUP(AC464,Ouderschapsverlof!$S$67:$W$69,3,FALSE),0),0))</f>
        <v>0</v>
      </c>
      <c r="AK464" t="str">
        <f t="shared" si="191"/>
        <v>1901-4-0</v>
      </c>
      <c r="AL464" t="str">
        <f t="shared" si="192"/>
        <v>1901-4-0</v>
      </c>
      <c r="AM464" t="str">
        <f t="shared" si="193"/>
        <v>1901-4-0</v>
      </c>
      <c r="AN464" t="str">
        <f t="shared" si="194"/>
        <v>1901-4-0</v>
      </c>
    </row>
    <row r="465" spans="1:40" x14ac:dyDescent="0.3">
      <c r="A465" s="2">
        <f t="shared" si="195"/>
        <v>463</v>
      </c>
      <c r="B465">
        <f t="shared" si="196"/>
        <v>7</v>
      </c>
      <c r="C465" s="2">
        <f t="shared" si="175"/>
        <v>367</v>
      </c>
      <c r="D465" s="2">
        <f t="shared" si="176"/>
        <v>367</v>
      </c>
      <c r="E465" s="6" t="b">
        <f t="shared" si="177"/>
        <v>1</v>
      </c>
      <c r="F465" s="6">
        <f>IF(OR(B465=6,B465=7),0,IF(NOT(E465),0,IF(A465&lt;=$A$1,HLOOKUP(B465,Ouderschapsverlof!$S$28:$W$30,3,FALSE),0)))</f>
        <v>0</v>
      </c>
      <c r="G465" s="6">
        <f>IF(OR(B465=6,B465=7),0,IF(NOT(E465),IF(A465&lt;=$A$1,HLOOKUP(B465,Ouderschapsverlof!$S$28:$W$30,3,FALSE),0),0))</f>
        <v>0</v>
      </c>
      <c r="H465" s="7">
        <f t="shared" si="178"/>
        <v>0</v>
      </c>
      <c r="L465" s="2">
        <f t="shared" si="197"/>
        <v>463</v>
      </c>
      <c r="M465">
        <f t="shared" si="179"/>
        <v>7</v>
      </c>
      <c r="N465" s="2">
        <f t="shared" si="180"/>
        <v>367</v>
      </c>
      <c r="O465" s="2">
        <f t="shared" si="181"/>
        <v>367</v>
      </c>
      <c r="P465" s="6" t="b">
        <f t="shared" si="182"/>
        <v>1</v>
      </c>
      <c r="Q465" s="6">
        <f>IF(OR(M465=6,M465=7),0,IF(NOT(P465),0,IF(L465&lt;=$L$1,HLOOKUP(M465,Ouderschapsverlof!$S$40:$W$42,3,FALSE),0)))</f>
        <v>0</v>
      </c>
      <c r="R465" s="6">
        <f>IF(OR(M465=6,M465=7),0,IF(NOT(P465),IF(L465&lt;=$L$1,HLOOKUP(M465,Ouderschapsverlof!$S$40:$W$42,3,FALSE),0),0))</f>
        <v>0</v>
      </c>
      <c r="T465" s="2">
        <f t="shared" si="198"/>
        <v>463</v>
      </c>
      <c r="U465">
        <f t="shared" si="183"/>
        <v>7</v>
      </c>
      <c r="V465" s="2">
        <f t="shared" si="184"/>
        <v>367</v>
      </c>
      <c r="W465" s="2">
        <f t="shared" si="185"/>
        <v>367</v>
      </c>
      <c r="X465" s="6" t="b">
        <f t="shared" si="186"/>
        <v>1</v>
      </c>
      <c r="Y465" s="6">
        <f>IF(OR(U465=6,U465=7),0,IF(NOT(X465),0,IF(T465&lt;=$T$1,HLOOKUP(U465,Ouderschapsverlof!$S$55:$W$57,3,FALSE),0)))</f>
        <v>0</v>
      </c>
      <c r="Z465" s="6">
        <f>IF(OR(U465=6,U465=7),0,IF(NOT(X465),IF(T465&lt;=$T$1,HLOOKUP(U465,Ouderschapsverlof!$S$55:$W$57,3,FALSE),0),0))</f>
        <v>0</v>
      </c>
      <c r="AB465" s="2">
        <f t="shared" si="199"/>
        <v>463</v>
      </c>
      <c r="AC465">
        <f t="shared" si="187"/>
        <v>7</v>
      </c>
      <c r="AD465" s="2">
        <f t="shared" si="188"/>
        <v>367</v>
      </c>
      <c r="AE465" s="2">
        <f t="shared" si="189"/>
        <v>367</v>
      </c>
      <c r="AF465" s="6" t="b">
        <f t="shared" si="190"/>
        <v>1</v>
      </c>
      <c r="AG465" s="6">
        <f>IF(OR(AC465=6,AC465=7),0,IF(NOT(AF465),0,IF(AB465&lt;=$AB$1,HLOOKUP(AC465,Ouderschapsverlof!$S$67:$W$69,3,FALSE),0)))</f>
        <v>0</v>
      </c>
      <c r="AH465" s="6">
        <f>IF(OR(AC465=6,AC465=7),0,IF(NOT(AF465),IF(AB465&lt;=$AB$1,HLOOKUP(AC465,Ouderschapsverlof!$S$67:$W$69,3,FALSE),0),0))</f>
        <v>0</v>
      </c>
      <c r="AK465" t="str">
        <f t="shared" si="191"/>
        <v>1901-4-0</v>
      </c>
      <c r="AL465" t="str">
        <f t="shared" si="192"/>
        <v>1901-4-0</v>
      </c>
      <c r="AM465" t="str">
        <f t="shared" si="193"/>
        <v>1901-4-0</v>
      </c>
      <c r="AN465" t="str">
        <f t="shared" si="194"/>
        <v>1901-4-0</v>
      </c>
    </row>
    <row r="466" spans="1:40" x14ac:dyDescent="0.3">
      <c r="A466" s="2">
        <f t="shared" si="195"/>
        <v>464</v>
      </c>
      <c r="B466">
        <f t="shared" si="196"/>
        <v>1</v>
      </c>
      <c r="C466" s="2">
        <f t="shared" si="175"/>
        <v>367</v>
      </c>
      <c r="D466" s="2">
        <f t="shared" si="176"/>
        <v>367</v>
      </c>
      <c r="E466" s="6" t="b">
        <f t="shared" si="177"/>
        <v>1</v>
      </c>
      <c r="F466" s="6">
        <f>IF(OR(B466=6,B466=7),0,IF(NOT(E466),0,IF(A466&lt;=$A$1,HLOOKUP(B466,Ouderschapsverlof!$S$28:$W$30,3,FALSE),0)))</f>
        <v>0</v>
      </c>
      <c r="G466" s="6">
        <f>IF(OR(B466=6,B466=7),0,IF(NOT(E466),IF(A466&lt;=$A$1,HLOOKUP(B466,Ouderschapsverlof!$S$28:$W$30,3,FALSE),0),0))</f>
        <v>0</v>
      </c>
      <c r="H466" s="7">
        <f t="shared" si="178"/>
        <v>0</v>
      </c>
      <c r="L466" s="2">
        <f t="shared" si="197"/>
        <v>464</v>
      </c>
      <c r="M466">
        <f t="shared" si="179"/>
        <v>1</v>
      </c>
      <c r="N466" s="2">
        <f t="shared" si="180"/>
        <v>367</v>
      </c>
      <c r="O466" s="2">
        <f t="shared" si="181"/>
        <v>367</v>
      </c>
      <c r="P466" s="6" t="b">
        <f t="shared" si="182"/>
        <v>1</v>
      </c>
      <c r="Q466" s="6">
        <f>IF(OR(M466=6,M466=7),0,IF(NOT(P466),0,IF(L466&lt;=$L$1,HLOOKUP(M466,Ouderschapsverlof!$S$40:$W$42,3,FALSE),0)))</f>
        <v>0</v>
      </c>
      <c r="R466" s="6">
        <f>IF(OR(M466=6,M466=7),0,IF(NOT(P466),IF(L466&lt;=$L$1,HLOOKUP(M466,Ouderschapsverlof!$S$40:$W$42,3,FALSE),0),0))</f>
        <v>0</v>
      </c>
      <c r="T466" s="2">
        <f t="shared" si="198"/>
        <v>464</v>
      </c>
      <c r="U466">
        <f t="shared" si="183"/>
        <v>1</v>
      </c>
      <c r="V466" s="2">
        <f t="shared" si="184"/>
        <v>367</v>
      </c>
      <c r="W466" s="2">
        <f t="shared" si="185"/>
        <v>367</v>
      </c>
      <c r="X466" s="6" t="b">
        <f t="shared" si="186"/>
        <v>1</v>
      </c>
      <c r="Y466" s="6">
        <f>IF(OR(U466=6,U466=7),0,IF(NOT(X466),0,IF(T466&lt;=$T$1,HLOOKUP(U466,Ouderschapsverlof!$S$55:$W$57,3,FALSE),0)))</f>
        <v>0</v>
      </c>
      <c r="Z466" s="6">
        <f>IF(OR(U466=6,U466=7),0,IF(NOT(X466),IF(T466&lt;=$T$1,HLOOKUP(U466,Ouderschapsverlof!$S$55:$W$57,3,FALSE),0),0))</f>
        <v>0</v>
      </c>
      <c r="AB466" s="2">
        <f t="shared" si="199"/>
        <v>464</v>
      </c>
      <c r="AC466">
        <f t="shared" si="187"/>
        <v>1</v>
      </c>
      <c r="AD466" s="2">
        <f t="shared" si="188"/>
        <v>367</v>
      </c>
      <c r="AE466" s="2">
        <f t="shared" si="189"/>
        <v>367</v>
      </c>
      <c r="AF466" s="6" t="b">
        <f t="shared" si="190"/>
        <v>1</v>
      </c>
      <c r="AG466" s="6">
        <f>IF(OR(AC466=6,AC466=7),0,IF(NOT(AF466),0,IF(AB466&lt;=$AB$1,HLOOKUP(AC466,Ouderschapsverlof!$S$67:$W$69,3,FALSE),0)))</f>
        <v>0</v>
      </c>
      <c r="AH466" s="6">
        <f>IF(OR(AC466=6,AC466=7),0,IF(NOT(AF466),IF(AB466&lt;=$AB$1,HLOOKUP(AC466,Ouderschapsverlof!$S$67:$W$69,3,FALSE),0),0))</f>
        <v>0</v>
      </c>
      <c r="AK466" t="str">
        <f t="shared" si="191"/>
        <v>1901-4-0</v>
      </c>
      <c r="AL466" t="str">
        <f t="shared" si="192"/>
        <v>1901-4-0</v>
      </c>
      <c r="AM466" t="str">
        <f t="shared" si="193"/>
        <v>1901-4-0</v>
      </c>
      <c r="AN466" t="str">
        <f t="shared" si="194"/>
        <v>1901-4-0</v>
      </c>
    </row>
    <row r="467" spans="1:40" x14ac:dyDescent="0.3">
      <c r="A467" s="2">
        <f t="shared" si="195"/>
        <v>465</v>
      </c>
      <c r="B467">
        <f t="shared" si="196"/>
        <v>2</v>
      </c>
      <c r="C467" s="2">
        <f t="shared" si="175"/>
        <v>367</v>
      </c>
      <c r="D467" s="2">
        <f t="shared" si="176"/>
        <v>367</v>
      </c>
      <c r="E467" s="6" t="b">
        <f t="shared" si="177"/>
        <v>1</v>
      </c>
      <c r="F467" s="6">
        <f>IF(OR(B467=6,B467=7),0,IF(NOT(E467),0,IF(A467&lt;=$A$1,HLOOKUP(B467,Ouderschapsverlof!$S$28:$W$30,3,FALSE),0)))</f>
        <v>0</v>
      </c>
      <c r="G467" s="6">
        <f>IF(OR(B467=6,B467=7),0,IF(NOT(E467),IF(A467&lt;=$A$1,HLOOKUP(B467,Ouderschapsverlof!$S$28:$W$30,3,FALSE),0),0))</f>
        <v>0</v>
      </c>
      <c r="H467" s="7">
        <f t="shared" si="178"/>
        <v>0</v>
      </c>
      <c r="L467" s="2">
        <f t="shared" si="197"/>
        <v>465</v>
      </c>
      <c r="M467">
        <f t="shared" si="179"/>
        <v>2</v>
      </c>
      <c r="N467" s="2">
        <f t="shared" si="180"/>
        <v>367</v>
      </c>
      <c r="O467" s="2">
        <f t="shared" si="181"/>
        <v>367</v>
      </c>
      <c r="P467" s="6" t="b">
        <f t="shared" si="182"/>
        <v>1</v>
      </c>
      <c r="Q467" s="6">
        <f>IF(OR(M467=6,M467=7),0,IF(NOT(P467),0,IF(L467&lt;=$L$1,HLOOKUP(M467,Ouderschapsverlof!$S$40:$W$42,3,FALSE),0)))</f>
        <v>0</v>
      </c>
      <c r="R467" s="6">
        <f>IF(OR(M467=6,M467=7),0,IF(NOT(P467),IF(L467&lt;=$L$1,HLOOKUP(M467,Ouderschapsverlof!$S$40:$W$42,3,FALSE),0),0))</f>
        <v>0</v>
      </c>
      <c r="T467" s="2">
        <f t="shared" si="198"/>
        <v>465</v>
      </c>
      <c r="U467">
        <f t="shared" si="183"/>
        <v>2</v>
      </c>
      <c r="V467" s="2">
        <f t="shared" si="184"/>
        <v>367</v>
      </c>
      <c r="W467" s="2">
        <f t="shared" si="185"/>
        <v>367</v>
      </c>
      <c r="X467" s="6" t="b">
        <f t="shared" si="186"/>
        <v>1</v>
      </c>
      <c r="Y467" s="6">
        <f>IF(OR(U467=6,U467=7),0,IF(NOT(X467),0,IF(T467&lt;=$T$1,HLOOKUP(U467,Ouderschapsverlof!$S$55:$W$57,3,FALSE),0)))</f>
        <v>0</v>
      </c>
      <c r="Z467" s="6">
        <f>IF(OR(U467=6,U467=7),0,IF(NOT(X467),IF(T467&lt;=$T$1,HLOOKUP(U467,Ouderschapsverlof!$S$55:$W$57,3,FALSE),0),0))</f>
        <v>0</v>
      </c>
      <c r="AB467" s="2">
        <f t="shared" si="199"/>
        <v>465</v>
      </c>
      <c r="AC467">
        <f t="shared" si="187"/>
        <v>2</v>
      </c>
      <c r="AD467" s="2">
        <f t="shared" si="188"/>
        <v>367</v>
      </c>
      <c r="AE467" s="2">
        <f t="shared" si="189"/>
        <v>367</v>
      </c>
      <c r="AF467" s="6" t="b">
        <f t="shared" si="190"/>
        <v>1</v>
      </c>
      <c r="AG467" s="6">
        <f>IF(OR(AC467=6,AC467=7),0,IF(NOT(AF467),0,IF(AB467&lt;=$AB$1,HLOOKUP(AC467,Ouderschapsverlof!$S$67:$W$69,3,FALSE),0)))</f>
        <v>0</v>
      </c>
      <c r="AH467" s="6">
        <f>IF(OR(AC467=6,AC467=7),0,IF(NOT(AF467),IF(AB467&lt;=$AB$1,HLOOKUP(AC467,Ouderschapsverlof!$S$67:$W$69,3,FALSE),0),0))</f>
        <v>0</v>
      </c>
      <c r="AK467" t="str">
        <f t="shared" si="191"/>
        <v>1901-4-0</v>
      </c>
      <c r="AL467" t="str">
        <f t="shared" si="192"/>
        <v>1901-4-0</v>
      </c>
      <c r="AM467" t="str">
        <f t="shared" si="193"/>
        <v>1901-4-0</v>
      </c>
      <c r="AN467" t="str">
        <f t="shared" si="194"/>
        <v>1901-4-0</v>
      </c>
    </row>
    <row r="468" spans="1:40" x14ac:dyDescent="0.3">
      <c r="A468" s="2">
        <f t="shared" si="195"/>
        <v>466</v>
      </c>
      <c r="B468">
        <f t="shared" si="196"/>
        <v>3</v>
      </c>
      <c r="C468" s="2">
        <f t="shared" si="175"/>
        <v>367</v>
      </c>
      <c r="D468" s="2">
        <f t="shared" si="176"/>
        <v>367</v>
      </c>
      <c r="E468" s="6" t="b">
        <f t="shared" si="177"/>
        <v>1</v>
      </c>
      <c r="F468" s="6">
        <f>IF(OR(B468=6,B468=7),0,IF(NOT(E468),0,IF(A468&lt;=$A$1,HLOOKUP(B468,Ouderschapsverlof!$S$28:$W$30,3,FALSE),0)))</f>
        <v>0</v>
      </c>
      <c r="G468" s="6">
        <f>IF(OR(B468=6,B468=7),0,IF(NOT(E468),IF(A468&lt;=$A$1,HLOOKUP(B468,Ouderschapsverlof!$S$28:$W$30,3,FALSE),0),0))</f>
        <v>0</v>
      </c>
      <c r="H468" s="7">
        <f t="shared" si="178"/>
        <v>0</v>
      </c>
      <c r="L468" s="2">
        <f t="shared" si="197"/>
        <v>466</v>
      </c>
      <c r="M468">
        <f t="shared" si="179"/>
        <v>3</v>
      </c>
      <c r="N468" s="2">
        <f t="shared" si="180"/>
        <v>367</v>
      </c>
      <c r="O468" s="2">
        <f t="shared" si="181"/>
        <v>367</v>
      </c>
      <c r="P468" s="6" t="b">
        <f t="shared" si="182"/>
        <v>1</v>
      </c>
      <c r="Q468" s="6">
        <f>IF(OR(M468=6,M468=7),0,IF(NOT(P468),0,IF(L468&lt;=$L$1,HLOOKUP(M468,Ouderschapsverlof!$S$40:$W$42,3,FALSE),0)))</f>
        <v>0</v>
      </c>
      <c r="R468" s="6">
        <f>IF(OR(M468=6,M468=7),0,IF(NOT(P468),IF(L468&lt;=$L$1,HLOOKUP(M468,Ouderschapsverlof!$S$40:$W$42,3,FALSE),0),0))</f>
        <v>0</v>
      </c>
      <c r="T468" s="2">
        <f t="shared" si="198"/>
        <v>466</v>
      </c>
      <c r="U468">
        <f t="shared" si="183"/>
        <v>3</v>
      </c>
      <c r="V468" s="2">
        <f t="shared" si="184"/>
        <v>367</v>
      </c>
      <c r="W468" s="2">
        <f t="shared" si="185"/>
        <v>367</v>
      </c>
      <c r="X468" s="6" t="b">
        <f t="shared" si="186"/>
        <v>1</v>
      </c>
      <c r="Y468" s="6">
        <f>IF(OR(U468=6,U468=7),0,IF(NOT(X468),0,IF(T468&lt;=$T$1,HLOOKUP(U468,Ouderschapsverlof!$S$55:$W$57,3,FALSE),0)))</f>
        <v>0</v>
      </c>
      <c r="Z468" s="6">
        <f>IF(OR(U468=6,U468=7),0,IF(NOT(X468),IF(T468&lt;=$T$1,HLOOKUP(U468,Ouderschapsverlof!$S$55:$W$57,3,FALSE),0),0))</f>
        <v>0</v>
      </c>
      <c r="AB468" s="2">
        <f t="shared" si="199"/>
        <v>466</v>
      </c>
      <c r="AC468">
        <f t="shared" si="187"/>
        <v>3</v>
      </c>
      <c r="AD468" s="2">
        <f t="shared" si="188"/>
        <v>367</v>
      </c>
      <c r="AE468" s="2">
        <f t="shared" si="189"/>
        <v>367</v>
      </c>
      <c r="AF468" s="6" t="b">
        <f t="shared" si="190"/>
        <v>1</v>
      </c>
      <c r="AG468" s="6">
        <f>IF(OR(AC468=6,AC468=7),0,IF(NOT(AF468),0,IF(AB468&lt;=$AB$1,HLOOKUP(AC468,Ouderschapsverlof!$S$67:$W$69,3,FALSE),0)))</f>
        <v>0</v>
      </c>
      <c r="AH468" s="6">
        <f>IF(OR(AC468=6,AC468=7),0,IF(NOT(AF468),IF(AB468&lt;=$AB$1,HLOOKUP(AC468,Ouderschapsverlof!$S$67:$W$69,3,FALSE),0),0))</f>
        <v>0</v>
      </c>
      <c r="AK468" t="str">
        <f t="shared" si="191"/>
        <v>1901-4-0</v>
      </c>
      <c r="AL468" t="str">
        <f t="shared" si="192"/>
        <v>1901-4-0</v>
      </c>
      <c r="AM468" t="str">
        <f t="shared" si="193"/>
        <v>1901-4-0</v>
      </c>
      <c r="AN468" t="str">
        <f t="shared" si="194"/>
        <v>1901-4-0</v>
      </c>
    </row>
    <row r="469" spans="1:40" x14ac:dyDescent="0.3">
      <c r="A469" s="2">
        <f t="shared" si="195"/>
        <v>467</v>
      </c>
      <c r="B469">
        <f t="shared" si="196"/>
        <v>4</v>
      </c>
      <c r="C469" s="2">
        <f t="shared" si="175"/>
        <v>367</v>
      </c>
      <c r="D469" s="2">
        <f t="shared" si="176"/>
        <v>367</v>
      </c>
      <c r="E469" s="6" t="b">
        <f t="shared" si="177"/>
        <v>1</v>
      </c>
      <c r="F469" s="6">
        <f>IF(OR(B469=6,B469=7),0,IF(NOT(E469),0,IF(A469&lt;=$A$1,HLOOKUP(B469,Ouderschapsverlof!$S$28:$W$30,3,FALSE),0)))</f>
        <v>0</v>
      </c>
      <c r="G469" s="6">
        <f>IF(OR(B469=6,B469=7),0,IF(NOT(E469),IF(A469&lt;=$A$1,HLOOKUP(B469,Ouderschapsverlof!$S$28:$W$30,3,FALSE),0),0))</f>
        <v>0</v>
      </c>
      <c r="H469" s="7">
        <f t="shared" si="178"/>
        <v>0</v>
      </c>
      <c r="L469" s="2">
        <f t="shared" si="197"/>
        <v>467</v>
      </c>
      <c r="M469">
        <f t="shared" si="179"/>
        <v>4</v>
      </c>
      <c r="N469" s="2">
        <f t="shared" si="180"/>
        <v>367</v>
      </c>
      <c r="O469" s="2">
        <f t="shared" si="181"/>
        <v>367</v>
      </c>
      <c r="P469" s="6" t="b">
        <f t="shared" si="182"/>
        <v>1</v>
      </c>
      <c r="Q469" s="6">
        <f>IF(OR(M469=6,M469=7),0,IF(NOT(P469),0,IF(L469&lt;=$L$1,HLOOKUP(M469,Ouderschapsverlof!$S$40:$W$42,3,FALSE),0)))</f>
        <v>0</v>
      </c>
      <c r="R469" s="6">
        <f>IF(OR(M469=6,M469=7),0,IF(NOT(P469),IF(L469&lt;=$L$1,HLOOKUP(M469,Ouderschapsverlof!$S$40:$W$42,3,FALSE),0),0))</f>
        <v>0</v>
      </c>
      <c r="T469" s="2">
        <f t="shared" si="198"/>
        <v>467</v>
      </c>
      <c r="U469">
        <f t="shared" si="183"/>
        <v>4</v>
      </c>
      <c r="V469" s="2">
        <f t="shared" si="184"/>
        <v>367</v>
      </c>
      <c r="W469" s="2">
        <f t="shared" si="185"/>
        <v>367</v>
      </c>
      <c r="X469" s="6" t="b">
        <f t="shared" si="186"/>
        <v>1</v>
      </c>
      <c r="Y469" s="6">
        <f>IF(OR(U469=6,U469=7),0,IF(NOT(X469),0,IF(T469&lt;=$T$1,HLOOKUP(U469,Ouderschapsverlof!$S$55:$W$57,3,FALSE),0)))</f>
        <v>0</v>
      </c>
      <c r="Z469" s="6">
        <f>IF(OR(U469=6,U469=7),0,IF(NOT(X469),IF(T469&lt;=$T$1,HLOOKUP(U469,Ouderschapsverlof!$S$55:$W$57,3,FALSE),0),0))</f>
        <v>0</v>
      </c>
      <c r="AB469" s="2">
        <f t="shared" si="199"/>
        <v>467</v>
      </c>
      <c r="AC469">
        <f t="shared" si="187"/>
        <v>4</v>
      </c>
      <c r="AD469" s="2">
        <f t="shared" si="188"/>
        <v>367</v>
      </c>
      <c r="AE469" s="2">
        <f t="shared" si="189"/>
        <v>367</v>
      </c>
      <c r="AF469" s="6" t="b">
        <f t="shared" si="190"/>
        <v>1</v>
      </c>
      <c r="AG469" s="6">
        <f>IF(OR(AC469=6,AC469=7),0,IF(NOT(AF469),0,IF(AB469&lt;=$AB$1,HLOOKUP(AC469,Ouderschapsverlof!$S$67:$W$69,3,FALSE),0)))</f>
        <v>0</v>
      </c>
      <c r="AH469" s="6">
        <f>IF(OR(AC469=6,AC469=7),0,IF(NOT(AF469),IF(AB469&lt;=$AB$1,HLOOKUP(AC469,Ouderschapsverlof!$S$67:$W$69,3,FALSE),0),0))</f>
        <v>0</v>
      </c>
      <c r="AK469" t="str">
        <f t="shared" si="191"/>
        <v>1901-4-0</v>
      </c>
      <c r="AL469" t="str">
        <f t="shared" si="192"/>
        <v>1901-4-0</v>
      </c>
      <c r="AM469" t="str">
        <f t="shared" si="193"/>
        <v>1901-4-0</v>
      </c>
      <c r="AN469" t="str">
        <f t="shared" si="194"/>
        <v>1901-4-0</v>
      </c>
    </row>
    <row r="470" spans="1:40" x14ac:dyDescent="0.3">
      <c r="A470" s="2">
        <f t="shared" si="195"/>
        <v>468</v>
      </c>
      <c r="B470">
        <f t="shared" si="196"/>
        <v>5</v>
      </c>
      <c r="C470" s="2">
        <f t="shared" si="175"/>
        <v>367</v>
      </c>
      <c r="D470" s="2">
        <f t="shared" si="176"/>
        <v>367</v>
      </c>
      <c r="E470" s="6" t="b">
        <f t="shared" si="177"/>
        <v>1</v>
      </c>
      <c r="F470" s="6">
        <f>IF(OR(B470=6,B470=7),0,IF(NOT(E470),0,IF(A470&lt;=$A$1,HLOOKUP(B470,Ouderschapsverlof!$S$28:$W$30,3,FALSE),0)))</f>
        <v>0</v>
      </c>
      <c r="G470" s="6">
        <f>IF(OR(B470=6,B470=7),0,IF(NOT(E470),IF(A470&lt;=$A$1,HLOOKUP(B470,Ouderschapsverlof!$S$28:$W$30,3,FALSE),0),0))</f>
        <v>0</v>
      </c>
      <c r="H470" s="7">
        <f t="shared" si="178"/>
        <v>0</v>
      </c>
      <c r="L470" s="2">
        <f t="shared" si="197"/>
        <v>468</v>
      </c>
      <c r="M470">
        <f t="shared" si="179"/>
        <v>5</v>
      </c>
      <c r="N470" s="2">
        <f t="shared" si="180"/>
        <v>367</v>
      </c>
      <c r="O470" s="2">
        <f t="shared" si="181"/>
        <v>367</v>
      </c>
      <c r="P470" s="6" t="b">
        <f t="shared" si="182"/>
        <v>1</v>
      </c>
      <c r="Q470" s="6">
        <f>IF(OR(M470=6,M470=7),0,IF(NOT(P470),0,IF(L470&lt;=$L$1,HLOOKUP(M470,Ouderschapsverlof!$S$40:$W$42,3,FALSE),0)))</f>
        <v>0</v>
      </c>
      <c r="R470" s="6">
        <f>IF(OR(M470=6,M470=7),0,IF(NOT(P470),IF(L470&lt;=$L$1,HLOOKUP(M470,Ouderschapsverlof!$S$40:$W$42,3,FALSE),0),0))</f>
        <v>0</v>
      </c>
      <c r="T470" s="2">
        <f t="shared" si="198"/>
        <v>468</v>
      </c>
      <c r="U470">
        <f t="shared" si="183"/>
        <v>5</v>
      </c>
      <c r="V470" s="2">
        <f t="shared" si="184"/>
        <v>367</v>
      </c>
      <c r="W470" s="2">
        <f t="shared" si="185"/>
        <v>367</v>
      </c>
      <c r="X470" s="6" t="b">
        <f t="shared" si="186"/>
        <v>1</v>
      </c>
      <c r="Y470" s="6">
        <f>IF(OR(U470=6,U470=7),0,IF(NOT(X470),0,IF(T470&lt;=$T$1,HLOOKUP(U470,Ouderschapsverlof!$S$55:$W$57,3,FALSE),0)))</f>
        <v>0</v>
      </c>
      <c r="Z470" s="6">
        <f>IF(OR(U470=6,U470=7),0,IF(NOT(X470),IF(T470&lt;=$T$1,HLOOKUP(U470,Ouderschapsverlof!$S$55:$W$57,3,FALSE),0),0))</f>
        <v>0</v>
      </c>
      <c r="AB470" s="2">
        <f t="shared" si="199"/>
        <v>468</v>
      </c>
      <c r="AC470">
        <f t="shared" si="187"/>
        <v>5</v>
      </c>
      <c r="AD470" s="2">
        <f t="shared" si="188"/>
        <v>367</v>
      </c>
      <c r="AE470" s="2">
        <f t="shared" si="189"/>
        <v>367</v>
      </c>
      <c r="AF470" s="6" t="b">
        <f t="shared" si="190"/>
        <v>1</v>
      </c>
      <c r="AG470" s="6">
        <f>IF(OR(AC470=6,AC470=7),0,IF(NOT(AF470),0,IF(AB470&lt;=$AB$1,HLOOKUP(AC470,Ouderschapsverlof!$S$67:$W$69,3,FALSE),0)))</f>
        <v>0</v>
      </c>
      <c r="AH470" s="6">
        <f>IF(OR(AC470=6,AC470=7),0,IF(NOT(AF470),IF(AB470&lt;=$AB$1,HLOOKUP(AC470,Ouderschapsverlof!$S$67:$W$69,3,FALSE),0),0))</f>
        <v>0</v>
      </c>
      <c r="AK470" t="str">
        <f t="shared" si="191"/>
        <v>1901-4-0</v>
      </c>
      <c r="AL470" t="str">
        <f t="shared" si="192"/>
        <v>1901-4-0</v>
      </c>
      <c r="AM470" t="str">
        <f t="shared" si="193"/>
        <v>1901-4-0</v>
      </c>
      <c r="AN470" t="str">
        <f t="shared" si="194"/>
        <v>1901-4-0</v>
      </c>
    </row>
    <row r="471" spans="1:40" x14ac:dyDescent="0.3">
      <c r="A471" s="2">
        <f t="shared" si="195"/>
        <v>469</v>
      </c>
      <c r="B471">
        <f t="shared" si="196"/>
        <v>6</v>
      </c>
      <c r="C471" s="2">
        <f t="shared" si="175"/>
        <v>367</v>
      </c>
      <c r="D471" s="2">
        <f t="shared" si="176"/>
        <v>367</v>
      </c>
      <c r="E471" s="6" t="b">
        <f t="shared" si="177"/>
        <v>1</v>
      </c>
      <c r="F471" s="6">
        <f>IF(OR(B471=6,B471=7),0,IF(NOT(E471),0,IF(A471&lt;=$A$1,HLOOKUP(B471,Ouderschapsverlof!$S$28:$W$30,3,FALSE),0)))</f>
        <v>0</v>
      </c>
      <c r="G471" s="6">
        <f>IF(OR(B471=6,B471=7),0,IF(NOT(E471),IF(A471&lt;=$A$1,HLOOKUP(B471,Ouderschapsverlof!$S$28:$W$30,3,FALSE),0),0))</f>
        <v>0</v>
      </c>
      <c r="H471" s="7">
        <f t="shared" si="178"/>
        <v>0</v>
      </c>
      <c r="L471" s="2">
        <f t="shared" si="197"/>
        <v>469</v>
      </c>
      <c r="M471">
        <f t="shared" si="179"/>
        <v>6</v>
      </c>
      <c r="N471" s="2">
        <f t="shared" si="180"/>
        <v>367</v>
      </c>
      <c r="O471" s="2">
        <f t="shared" si="181"/>
        <v>367</v>
      </c>
      <c r="P471" s="6" t="b">
        <f t="shared" si="182"/>
        <v>1</v>
      </c>
      <c r="Q471" s="6">
        <f>IF(OR(M471=6,M471=7),0,IF(NOT(P471),0,IF(L471&lt;=$L$1,HLOOKUP(M471,Ouderschapsverlof!$S$40:$W$42,3,FALSE),0)))</f>
        <v>0</v>
      </c>
      <c r="R471" s="6">
        <f>IF(OR(M471=6,M471=7),0,IF(NOT(P471),IF(L471&lt;=$L$1,HLOOKUP(M471,Ouderschapsverlof!$S$40:$W$42,3,FALSE),0),0))</f>
        <v>0</v>
      </c>
      <c r="T471" s="2">
        <f t="shared" si="198"/>
        <v>469</v>
      </c>
      <c r="U471">
        <f t="shared" si="183"/>
        <v>6</v>
      </c>
      <c r="V471" s="2">
        <f t="shared" si="184"/>
        <v>367</v>
      </c>
      <c r="W471" s="2">
        <f t="shared" si="185"/>
        <v>367</v>
      </c>
      <c r="X471" s="6" t="b">
        <f t="shared" si="186"/>
        <v>1</v>
      </c>
      <c r="Y471" s="6">
        <f>IF(OR(U471=6,U471=7),0,IF(NOT(X471),0,IF(T471&lt;=$T$1,HLOOKUP(U471,Ouderschapsverlof!$S$55:$W$57,3,FALSE),0)))</f>
        <v>0</v>
      </c>
      <c r="Z471" s="6">
        <f>IF(OR(U471=6,U471=7),0,IF(NOT(X471),IF(T471&lt;=$T$1,HLOOKUP(U471,Ouderschapsverlof!$S$55:$W$57,3,FALSE),0),0))</f>
        <v>0</v>
      </c>
      <c r="AB471" s="2">
        <f t="shared" si="199"/>
        <v>469</v>
      </c>
      <c r="AC471">
        <f t="shared" si="187"/>
        <v>6</v>
      </c>
      <c r="AD471" s="2">
        <f t="shared" si="188"/>
        <v>367</v>
      </c>
      <c r="AE471" s="2">
        <f t="shared" si="189"/>
        <v>367</v>
      </c>
      <c r="AF471" s="6" t="b">
        <f t="shared" si="190"/>
        <v>1</v>
      </c>
      <c r="AG471" s="6">
        <f>IF(OR(AC471=6,AC471=7),0,IF(NOT(AF471),0,IF(AB471&lt;=$AB$1,HLOOKUP(AC471,Ouderschapsverlof!$S$67:$W$69,3,FALSE),0)))</f>
        <v>0</v>
      </c>
      <c r="AH471" s="6">
        <f>IF(OR(AC471=6,AC471=7),0,IF(NOT(AF471),IF(AB471&lt;=$AB$1,HLOOKUP(AC471,Ouderschapsverlof!$S$67:$W$69,3,FALSE),0),0))</f>
        <v>0</v>
      </c>
      <c r="AK471" t="str">
        <f t="shared" si="191"/>
        <v>1901-4-0</v>
      </c>
      <c r="AL471" t="str">
        <f t="shared" si="192"/>
        <v>1901-4-0</v>
      </c>
      <c r="AM471" t="str">
        <f t="shared" si="193"/>
        <v>1901-4-0</v>
      </c>
      <c r="AN471" t="str">
        <f t="shared" si="194"/>
        <v>1901-4-0</v>
      </c>
    </row>
    <row r="472" spans="1:40" x14ac:dyDescent="0.3">
      <c r="A472" s="2">
        <f t="shared" si="195"/>
        <v>470</v>
      </c>
      <c r="B472">
        <f t="shared" si="196"/>
        <v>7</v>
      </c>
      <c r="C472" s="2">
        <f t="shared" si="175"/>
        <v>367</v>
      </c>
      <c r="D472" s="2">
        <f t="shared" si="176"/>
        <v>367</v>
      </c>
      <c r="E472" s="6" t="b">
        <f t="shared" si="177"/>
        <v>1</v>
      </c>
      <c r="F472" s="6">
        <f>IF(OR(B472=6,B472=7),0,IF(NOT(E472),0,IF(A472&lt;=$A$1,HLOOKUP(B472,Ouderschapsverlof!$S$28:$W$30,3,FALSE),0)))</f>
        <v>0</v>
      </c>
      <c r="G472" s="6">
        <f>IF(OR(B472=6,B472=7),0,IF(NOT(E472),IF(A472&lt;=$A$1,HLOOKUP(B472,Ouderschapsverlof!$S$28:$W$30,3,FALSE),0),0))</f>
        <v>0</v>
      </c>
      <c r="H472" s="7">
        <f t="shared" si="178"/>
        <v>0</v>
      </c>
      <c r="L472" s="2">
        <f t="shared" si="197"/>
        <v>470</v>
      </c>
      <c r="M472">
        <f t="shared" si="179"/>
        <v>7</v>
      </c>
      <c r="N472" s="2">
        <f t="shared" si="180"/>
        <v>367</v>
      </c>
      <c r="O472" s="2">
        <f t="shared" si="181"/>
        <v>367</v>
      </c>
      <c r="P472" s="6" t="b">
        <f t="shared" si="182"/>
        <v>1</v>
      </c>
      <c r="Q472" s="6">
        <f>IF(OR(M472=6,M472=7),0,IF(NOT(P472),0,IF(L472&lt;=$L$1,HLOOKUP(M472,Ouderschapsverlof!$S$40:$W$42,3,FALSE),0)))</f>
        <v>0</v>
      </c>
      <c r="R472" s="6">
        <f>IF(OR(M472=6,M472=7),0,IF(NOT(P472),IF(L472&lt;=$L$1,HLOOKUP(M472,Ouderschapsverlof!$S$40:$W$42,3,FALSE),0),0))</f>
        <v>0</v>
      </c>
      <c r="T472" s="2">
        <f t="shared" si="198"/>
        <v>470</v>
      </c>
      <c r="U472">
        <f t="shared" si="183"/>
        <v>7</v>
      </c>
      <c r="V472" s="2">
        <f t="shared" si="184"/>
        <v>367</v>
      </c>
      <c r="W472" s="2">
        <f t="shared" si="185"/>
        <v>367</v>
      </c>
      <c r="X472" s="6" t="b">
        <f t="shared" si="186"/>
        <v>1</v>
      </c>
      <c r="Y472" s="6">
        <f>IF(OR(U472=6,U472=7),0,IF(NOT(X472),0,IF(T472&lt;=$T$1,HLOOKUP(U472,Ouderschapsverlof!$S$55:$W$57,3,FALSE),0)))</f>
        <v>0</v>
      </c>
      <c r="Z472" s="6">
        <f>IF(OR(U472=6,U472=7),0,IF(NOT(X472),IF(T472&lt;=$T$1,HLOOKUP(U472,Ouderschapsverlof!$S$55:$W$57,3,FALSE),0),0))</f>
        <v>0</v>
      </c>
      <c r="AB472" s="2">
        <f t="shared" si="199"/>
        <v>470</v>
      </c>
      <c r="AC472">
        <f t="shared" si="187"/>
        <v>7</v>
      </c>
      <c r="AD472" s="2">
        <f t="shared" si="188"/>
        <v>367</v>
      </c>
      <c r="AE472" s="2">
        <f t="shared" si="189"/>
        <v>367</v>
      </c>
      <c r="AF472" s="6" t="b">
        <f t="shared" si="190"/>
        <v>1</v>
      </c>
      <c r="AG472" s="6">
        <f>IF(OR(AC472=6,AC472=7),0,IF(NOT(AF472),0,IF(AB472&lt;=$AB$1,HLOOKUP(AC472,Ouderschapsverlof!$S$67:$W$69,3,FALSE),0)))</f>
        <v>0</v>
      </c>
      <c r="AH472" s="6">
        <f>IF(OR(AC472=6,AC472=7),0,IF(NOT(AF472),IF(AB472&lt;=$AB$1,HLOOKUP(AC472,Ouderschapsverlof!$S$67:$W$69,3,FALSE),0),0))</f>
        <v>0</v>
      </c>
      <c r="AK472" t="str">
        <f t="shared" si="191"/>
        <v>1901-4-0</v>
      </c>
      <c r="AL472" t="str">
        <f t="shared" si="192"/>
        <v>1901-4-0</v>
      </c>
      <c r="AM472" t="str">
        <f t="shared" si="193"/>
        <v>1901-4-0</v>
      </c>
      <c r="AN472" t="str">
        <f t="shared" si="194"/>
        <v>1901-4-0</v>
      </c>
    </row>
    <row r="473" spans="1:40" x14ac:dyDescent="0.3">
      <c r="A473" s="2">
        <f t="shared" si="195"/>
        <v>471</v>
      </c>
      <c r="B473">
        <f t="shared" si="196"/>
        <v>1</v>
      </c>
      <c r="C473" s="2">
        <f t="shared" si="175"/>
        <v>367</v>
      </c>
      <c r="D473" s="2">
        <f t="shared" si="176"/>
        <v>367</v>
      </c>
      <c r="E473" s="6" t="b">
        <f t="shared" si="177"/>
        <v>1</v>
      </c>
      <c r="F473" s="6">
        <f>IF(OR(B473=6,B473=7),0,IF(NOT(E473),0,IF(A473&lt;=$A$1,HLOOKUP(B473,Ouderschapsverlof!$S$28:$W$30,3,FALSE),0)))</f>
        <v>0</v>
      </c>
      <c r="G473" s="6">
        <f>IF(OR(B473=6,B473=7),0,IF(NOT(E473),IF(A473&lt;=$A$1,HLOOKUP(B473,Ouderschapsverlof!$S$28:$W$30,3,FALSE),0),0))</f>
        <v>0</v>
      </c>
      <c r="H473" s="7">
        <f t="shared" si="178"/>
        <v>0</v>
      </c>
      <c r="L473" s="2">
        <f t="shared" si="197"/>
        <v>471</v>
      </c>
      <c r="M473">
        <f t="shared" si="179"/>
        <v>1</v>
      </c>
      <c r="N473" s="2">
        <f t="shared" si="180"/>
        <v>367</v>
      </c>
      <c r="O473" s="2">
        <f t="shared" si="181"/>
        <v>367</v>
      </c>
      <c r="P473" s="6" t="b">
        <f t="shared" si="182"/>
        <v>1</v>
      </c>
      <c r="Q473" s="6">
        <f>IF(OR(M473=6,M473=7),0,IF(NOT(P473),0,IF(L473&lt;=$L$1,HLOOKUP(M473,Ouderschapsverlof!$S$40:$W$42,3,FALSE),0)))</f>
        <v>0</v>
      </c>
      <c r="R473" s="6">
        <f>IF(OR(M473=6,M473=7),0,IF(NOT(P473),IF(L473&lt;=$L$1,HLOOKUP(M473,Ouderschapsverlof!$S$40:$W$42,3,FALSE),0),0))</f>
        <v>0</v>
      </c>
      <c r="T473" s="2">
        <f t="shared" si="198"/>
        <v>471</v>
      </c>
      <c r="U473">
        <f t="shared" si="183"/>
        <v>1</v>
      </c>
      <c r="V473" s="2">
        <f t="shared" si="184"/>
        <v>367</v>
      </c>
      <c r="W473" s="2">
        <f t="shared" si="185"/>
        <v>367</v>
      </c>
      <c r="X473" s="6" t="b">
        <f t="shared" si="186"/>
        <v>1</v>
      </c>
      <c r="Y473" s="6">
        <f>IF(OR(U473=6,U473=7),0,IF(NOT(X473),0,IF(T473&lt;=$T$1,HLOOKUP(U473,Ouderschapsverlof!$S$55:$W$57,3,FALSE),0)))</f>
        <v>0</v>
      </c>
      <c r="Z473" s="6">
        <f>IF(OR(U473=6,U473=7),0,IF(NOT(X473),IF(T473&lt;=$T$1,HLOOKUP(U473,Ouderschapsverlof!$S$55:$W$57,3,FALSE),0),0))</f>
        <v>0</v>
      </c>
      <c r="AB473" s="2">
        <f t="shared" si="199"/>
        <v>471</v>
      </c>
      <c r="AC473">
        <f t="shared" si="187"/>
        <v>1</v>
      </c>
      <c r="AD473" s="2">
        <f t="shared" si="188"/>
        <v>367</v>
      </c>
      <c r="AE473" s="2">
        <f t="shared" si="189"/>
        <v>367</v>
      </c>
      <c r="AF473" s="6" t="b">
        <f t="shared" si="190"/>
        <v>1</v>
      </c>
      <c r="AG473" s="6">
        <f>IF(OR(AC473=6,AC473=7),0,IF(NOT(AF473),0,IF(AB473&lt;=$AB$1,HLOOKUP(AC473,Ouderschapsverlof!$S$67:$W$69,3,FALSE),0)))</f>
        <v>0</v>
      </c>
      <c r="AH473" s="6">
        <f>IF(OR(AC473=6,AC473=7),0,IF(NOT(AF473),IF(AB473&lt;=$AB$1,HLOOKUP(AC473,Ouderschapsverlof!$S$67:$W$69,3,FALSE),0),0))</f>
        <v>0</v>
      </c>
      <c r="AK473" t="str">
        <f t="shared" si="191"/>
        <v>1901-4-0</v>
      </c>
      <c r="AL473" t="str">
        <f t="shared" si="192"/>
        <v>1901-4-0</v>
      </c>
      <c r="AM473" t="str">
        <f t="shared" si="193"/>
        <v>1901-4-0</v>
      </c>
      <c r="AN473" t="str">
        <f t="shared" si="194"/>
        <v>1901-4-0</v>
      </c>
    </row>
    <row r="474" spans="1:40" x14ac:dyDescent="0.3">
      <c r="A474" s="2">
        <f t="shared" si="195"/>
        <v>472</v>
      </c>
      <c r="B474">
        <f t="shared" si="196"/>
        <v>2</v>
      </c>
      <c r="C474" s="2">
        <f t="shared" si="175"/>
        <v>367</v>
      </c>
      <c r="D474" s="2">
        <f t="shared" si="176"/>
        <v>367</v>
      </c>
      <c r="E474" s="6" t="b">
        <f t="shared" si="177"/>
        <v>1</v>
      </c>
      <c r="F474" s="6">
        <f>IF(OR(B474=6,B474=7),0,IF(NOT(E474),0,IF(A474&lt;=$A$1,HLOOKUP(B474,Ouderschapsverlof!$S$28:$W$30,3,FALSE),0)))</f>
        <v>0</v>
      </c>
      <c r="G474" s="6">
        <f>IF(OR(B474=6,B474=7),0,IF(NOT(E474),IF(A474&lt;=$A$1,HLOOKUP(B474,Ouderschapsverlof!$S$28:$W$30,3,FALSE),0),0))</f>
        <v>0</v>
      </c>
      <c r="H474" s="7">
        <f t="shared" si="178"/>
        <v>0</v>
      </c>
      <c r="L474" s="2">
        <f t="shared" si="197"/>
        <v>472</v>
      </c>
      <c r="M474">
        <f t="shared" si="179"/>
        <v>2</v>
      </c>
      <c r="N474" s="2">
        <f t="shared" si="180"/>
        <v>367</v>
      </c>
      <c r="O474" s="2">
        <f t="shared" si="181"/>
        <v>367</v>
      </c>
      <c r="P474" s="6" t="b">
        <f t="shared" si="182"/>
        <v>1</v>
      </c>
      <c r="Q474" s="6">
        <f>IF(OR(M474=6,M474=7),0,IF(NOT(P474),0,IF(L474&lt;=$L$1,HLOOKUP(M474,Ouderschapsverlof!$S$40:$W$42,3,FALSE),0)))</f>
        <v>0</v>
      </c>
      <c r="R474" s="6">
        <f>IF(OR(M474=6,M474=7),0,IF(NOT(P474),IF(L474&lt;=$L$1,HLOOKUP(M474,Ouderschapsverlof!$S$40:$W$42,3,FALSE),0),0))</f>
        <v>0</v>
      </c>
      <c r="T474" s="2">
        <f t="shared" si="198"/>
        <v>472</v>
      </c>
      <c r="U474">
        <f t="shared" si="183"/>
        <v>2</v>
      </c>
      <c r="V474" s="2">
        <f t="shared" si="184"/>
        <v>367</v>
      </c>
      <c r="W474" s="2">
        <f t="shared" si="185"/>
        <v>367</v>
      </c>
      <c r="X474" s="6" t="b">
        <f t="shared" si="186"/>
        <v>1</v>
      </c>
      <c r="Y474" s="6">
        <f>IF(OR(U474=6,U474=7),0,IF(NOT(X474),0,IF(T474&lt;=$T$1,HLOOKUP(U474,Ouderschapsverlof!$S$55:$W$57,3,FALSE),0)))</f>
        <v>0</v>
      </c>
      <c r="Z474" s="6">
        <f>IF(OR(U474=6,U474=7),0,IF(NOT(X474),IF(T474&lt;=$T$1,HLOOKUP(U474,Ouderschapsverlof!$S$55:$W$57,3,FALSE),0),0))</f>
        <v>0</v>
      </c>
      <c r="AB474" s="2">
        <f t="shared" si="199"/>
        <v>472</v>
      </c>
      <c r="AC474">
        <f t="shared" si="187"/>
        <v>2</v>
      </c>
      <c r="AD474" s="2">
        <f t="shared" si="188"/>
        <v>367</v>
      </c>
      <c r="AE474" s="2">
        <f t="shared" si="189"/>
        <v>367</v>
      </c>
      <c r="AF474" s="6" t="b">
        <f t="shared" si="190"/>
        <v>1</v>
      </c>
      <c r="AG474" s="6">
        <f>IF(OR(AC474=6,AC474=7),0,IF(NOT(AF474),0,IF(AB474&lt;=$AB$1,HLOOKUP(AC474,Ouderschapsverlof!$S$67:$W$69,3,FALSE),0)))</f>
        <v>0</v>
      </c>
      <c r="AH474" s="6">
        <f>IF(OR(AC474=6,AC474=7),0,IF(NOT(AF474),IF(AB474&lt;=$AB$1,HLOOKUP(AC474,Ouderschapsverlof!$S$67:$W$69,3,FALSE),0),0))</f>
        <v>0</v>
      </c>
      <c r="AK474" t="str">
        <f t="shared" si="191"/>
        <v>1901-4-0</v>
      </c>
      <c r="AL474" t="str">
        <f t="shared" si="192"/>
        <v>1901-4-0</v>
      </c>
      <c r="AM474" t="str">
        <f t="shared" si="193"/>
        <v>1901-4-0</v>
      </c>
      <c r="AN474" t="str">
        <f t="shared" si="194"/>
        <v>1901-4-0</v>
      </c>
    </row>
    <row r="475" spans="1:40" x14ac:dyDescent="0.3">
      <c r="A475" s="2">
        <f t="shared" si="195"/>
        <v>473</v>
      </c>
      <c r="B475">
        <f t="shared" si="196"/>
        <v>3</v>
      </c>
      <c r="C475" s="2">
        <f t="shared" si="175"/>
        <v>367</v>
      </c>
      <c r="D475" s="2">
        <f t="shared" si="176"/>
        <v>367</v>
      </c>
      <c r="E475" s="6" t="b">
        <f t="shared" si="177"/>
        <v>1</v>
      </c>
      <c r="F475" s="6">
        <f>IF(OR(B475=6,B475=7),0,IF(NOT(E475),0,IF(A475&lt;=$A$1,HLOOKUP(B475,Ouderschapsverlof!$S$28:$W$30,3,FALSE),0)))</f>
        <v>0</v>
      </c>
      <c r="G475" s="6">
        <f>IF(OR(B475=6,B475=7),0,IF(NOT(E475),IF(A475&lt;=$A$1,HLOOKUP(B475,Ouderschapsverlof!$S$28:$W$30,3,FALSE),0),0))</f>
        <v>0</v>
      </c>
      <c r="H475" s="7">
        <f t="shared" si="178"/>
        <v>0</v>
      </c>
      <c r="L475" s="2">
        <f t="shared" si="197"/>
        <v>473</v>
      </c>
      <c r="M475">
        <f t="shared" si="179"/>
        <v>3</v>
      </c>
      <c r="N475" s="2">
        <f t="shared" si="180"/>
        <v>367</v>
      </c>
      <c r="O475" s="2">
        <f t="shared" si="181"/>
        <v>367</v>
      </c>
      <c r="P475" s="6" t="b">
        <f t="shared" si="182"/>
        <v>1</v>
      </c>
      <c r="Q475" s="6">
        <f>IF(OR(M475=6,M475=7),0,IF(NOT(P475),0,IF(L475&lt;=$L$1,HLOOKUP(M475,Ouderschapsverlof!$S$40:$W$42,3,FALSE),0)))</f>
        <v>0</v>
      </c>
      <c r="R475" s="6">
        <f>IF(OR(M475=6,M475=7),0,IF(NOT(P475),IF(L475&lt;=$L$1,HLOOKUP(M475,Ouderschapsverlof!$S$40:$W$42,3,FALSE),0),0))</f>
        <v>0</v>
      </c>
      <c r="T475" s="2">
        <f t="shared" si="198"/>
        <v>473</v>
      </c>
      <c r="U475">
        <f t="shared" si="183"/>
        <v>3</v>
      </c>
      <c r="V475" s="2">
        <f t="shared" si="184"/>
        <v>367</v>
      </c>
      <c r="W475" s="2">
        <f t="shared" si="185"/>
        <v>367</v>
      </c>
      <c r="X475" s="6" t="b">
        <f t="shared" si="186"/>
        <v>1</v>
      </c>
      <c r="Y475" s="6">
        <f>IF(OR(U475=6,U475=7),0,IF(NOT(X475),0,IF(T475&lt;=$T$1,HLOOKUP(U475,Ouderschapsverlof!$S$55:$W$57,3,FALSE),0)))</f>
        <v>0</v>
      </c>
      <c r="Z475" s="6">
        <f>IF(OR(U475=6,U475=7),0,IF(NOT(X475),IF(T475&lt;=$T$1,HLOOKUP(U475,Ouderschapsverlof!$S$55:$W$57,3,FALSE),0),0))</f>
        <v>0</v>
      </c>
      <c r="AB475" s="2">
        <f t="shared" si="199"/>
        <v>473</v>
      </c>
      <c r="AC475">
        <f t="shared" si="187"/>
        <v>3</v>
      </c>
      <c r="AD475" s="2">
        <f t="shared" si="188"/>
        <v>367</v>
      </c>
      <c r="AE475" s="2">
        <f t="shared" si="189"/>
        <v>367</v>
      </c>
      <c r="AF475" s="6" t="b">
        <f t="shared" si="190"/>
        <v>1</v>
      </c>
      <c r="AG475" s="6">
        <f>IF(OR(AC475=6,AC475=7),0,IF(NOT(AF475),0,IF(AB475&lt;=$AB$1,HLOOKUP(AC475,Ouderschapsverlof!$S$67:$W$69,3,FALSE),0)))</f>
        <v>0</v>
      </c>
      <c r="AH475" s="6">
        <f>IF(OR(AC475=6,AC475=7),0,IF(NOT(AF475),IF(AB475&lt;=$AB$1,HLOOKUP(AC475,Ouderschapsverlof!$S$67:$W$69,3,FALSE),0),0))</f>
        <v>0</v>
      </c>
      <c r="AK475" t="str">
        <f t="shared" si="191"/>
        <v>1901-4-0</v>
      </c>
      <c r="AL475" t="str">
        <f t="shared" si="192"/>
        <v>1901-4-0</v>
      </c>
      <c r="AM475" t="str">
        <f t="shared" si="193"/>
        <v>1901-4-0</v>
      </c>
      <c r="AN475" t="str">
        <f t="shared" si="194"/>
        <v>1901-4-0</v>
      </c>
    </row>
    <row r="476" spans="1:40" x14ac:dyDescent="0.3">
      <c r="A476" s="2">
        <f t="shared" si="195"/>
        <v>474</v>
      </c>
      <c r="B476">
        <f t="shared" si="196"/>
        <v>4</v>
      </c>
      <c r="C476" s="2">
        <f t="shared" si="175"/>
        <v>367</v>
      </c>
      <c r="D476" s="2">
        <f t="shared" si="176"/>
        <v>367</v>
      </c>
      <c r="E476" s="6" t="b">
        <f t="shared" si="177"/>
        <v>1</v>
      </c>
      <c r="F476" s="6">
        <f>IF(OR(B476=6,B476=7),0,IF(NOT(E476),0,IF(A476&lt;=$A$1,HLOOKUP(B476,Ouderschapsverlof!$S$28:$W$30,3,FALSE),0)))</f>
        <v>0</v>
      </c>
      <c r="G476" s="6">
        <f>IF(OR(B476=6,B476=7),0,IF(NOT(E476),IF(A476&lt;=$A$1,HLOOKUP(B476,Ouderschapsverlof!$S$28:$W$30,3,FALSE),0),0))</f>
        <v>0</v>
      </c>
      <c r="H476" s="7">
        <f t="shared" si="178"/>
        <v>0</v>
      </c>
      <c r="L476" s="2">
        <f t="shared" si="197"/>
        <v>474</v>
      </c>
      <c r="M476">
        <f t="shared" si="179"/>
        <v>4</v>
      </c>
      <c r="N476" s="2">
        <f t="shared" si="180"/>
        <v>367</v>
      </c>
      <c r="O476" s="2">
        <f t="shared" si="181"/>
        <v>367</v>
      </c>
      <c r="P476" s="6" t="b">
        <f t="shared" si="182"/>
        <v>1</v>
      </c>
      <c r="Q476" s="6">
        <f>IF(OR(M476=6,M476=7),0,IF(NOT(P476),0,IF(L476&lt;=$L$1,HLOOKUP(M476,Ouderschapsverlof!$S$40:$W$42,3,FALSE),0)))</f>
        <v>0</v>
      </c>
      <c r="R476" s="6">
        <f>IF(OR(M476=6,M476=7),0,IF(NOT(P476),IF(L476&lt;=$L$1,HLOOKUP(M476,Ouderschapsverlof!$S$40:$W$42,3,FALSE),0),0))</f>
        <v>0</v>
      </c>
      <c r="T476" s="2">
        <f t="shared" si="198"/>
        <v>474</v>
      </c>
      <c r="U476">
        <f t="shared" si="183"/>
        <v>4</v>
      </c>
      <c r="V476" s="2">
        <f t="shared" si="184"/>
        <v>367</v>
      </c>
      <c r="W476" s="2">
        <f t="shared" si="185"/>
        <v>367</v>
      </c>
      <c r="X476" s="6" t="b">
        <f t="shared" si="186"/>
        <v>1</v>
      </c>
      <c r="Y476" s="6">
        <f>IF(OR(U476=6,U476=7),0,IF(NOT(X476),0,IF(T476&lt;=$T$1,HLOOKUP(U476,Ouderschapsverlof!$S$55:$W$57,3,FALSE),0)))</f>
        <v>0</v>
      </c>
      <c r="Z476" s="6">
        <f>IF(OR(U476=6,U476=7),0,IF(NOT(X476),IF(T476&lt;=$T$1,HLOOKUP(U476,Ouderschapsverlof!$S$55:$W$57,3,FALSE),0),0))</f>
        <v>0</v>
      </c>
      <c r="AB476" s="2">
        <f t="shared" si="199"/>
        <v>474</v>
      </c>
      <c r="AC476">
        <f t="shared" si="187"/>
        <v>4</v>
      </c>
      <c r="AD476" s="2">
        <f t="shared" si="188"/>
        <v>367</v>
      </c>
      <c r="AE476" s="2">
        <f t="shared" si="189"/>
        <v>367</v>
      </c>
      <c r="AF476" s="6" t="b">
        <f t="shared" si="190"/>
        <v>1</v>
      </c>
      <c r="AG476" s="6">
        <f>IF(OR(AC476=6,AC476=7),0,IF(NOT(AF476),0,IF(AB476&lt;=$AB$1,HLOOKUP(AC476,Ouderschapsverlof!$S$67:$W$69,3,FALSE),0)))</f>
        <v>0</v>
      </c>
      <c r="AH476" s="6">
        <f>IF(OR(AC476=6,AC476=7),0,IF(NOT(AF476),IF(AB476&lt;=$AB$1,HLOOKUP(AC476,Ouderschapsverlof!$S$67:$W$69,3,FALSE),0),0))</f>
        <v>0</v>
      </c>
      <c r="AK476" t="str">
        <f t="shared" si="191"/>
        <v>1901-4-0</v>
      </c>
      <c r="AL476" t="str">
        <f t="shared" si="192"/>
        <v>1901-4-0</v>
      </c>
      <c r="AM476" t="str">
        <f t="shared" si="193"/>
        <v>1901-4-0</v>
      </c>
      <c r="AN476" t="str">
        <f t="shared" si="194"/>
        <v>1901-4-0</v>
      </c>
    </row>
    <row r="477" spans="1:40" x14ac:dyDescent="0.3">
      <c r="A477" s="2">
        <f t="shared" si="195"/>
        <v>475</v>
      </c>
      <c r="B477">
        <f t="shared" si="196"/>
        <v>5</v>
      </c>
      <c r="C477" s="2">
        <f t="shared" si="175"/>
        <v>367</v>
      </c>
      <c r="D477" s="2">
        <f t="shared" si="176"/>
        <v>367</v>
      </c>
      <c r="E477" s="6" t="b">
        <f t="shared" si="177"/>
        <v>1</v>
      </c>
      <c r="F477" s="6">
        <f>IF(OR(B477=6,B477=7),0,IF(NOT(E477),0,IF(A477&lt;=$A$1,HLOOKUP(B477,Ouderschapsverlof!$S$28:$W$30,3,FALSE),0)))</f>
        <v>0</v>
      </c>
      <c r="G477" s="6">
        <f>IF(OR(B477=6,B477=7),0,IF(NOT(E477),IF(A477&lt;=$A$1,HLOOKUP(B477,Ouderschapsverlof!$S$28:$W$30,3,FALSE),0),0))</f>
        <v>0</v>
      </c>
      <c r="H477" s="7">
        <f t="shared" si="178"/>
        <v>0</v>
      </c>
      <c r="L477" s="2">
        <f t="shared" si="197"/>
        <v>475</v>
      </c>
      <c r="M477">
        <f t="shared" si="179"/>
        <v>5</v>
      </c>
      <c r="N477" s="2">
        <f t="shared" si="180"/>
        <v>367</v>
      </c>
      <c r="O477" s="2">
        <f t="shared" si="181"/>
        <v>367</v>
      </c>
      <c r="P477" s="6" t="b">
        <f t="shared" si="182"/>
        <v>1</v>
      </c>
      <c r="Q477" s="6">
        <f>IF(OR(M477=6,M477=7),0,IF(NOT(P477),0,IF(L477&lt;=$L$1,HLOOKUP(M477,Ouderschapsverlof!$S$40:$W$42,3,FALSE),0)))</f>
        <v>0</v>
      </c>
      <c r="R477" s="6">
        <f>IF(OR(M477=6,M477=7),0,IF(NOT(P477),IF(L477&lt;=$L$1,HLOOKUP(M477,Ouderschapsverlof!$S$40:$W$42,3,FALSE),0),0))</f>
        <v>0</v>
      </c>
      <c r="T477" s="2">
        <f t="shared" si="198"/>
        <v>475</v>
      </c>
      <c r="U477">
        <f t="shared" si="183"/>
        <v>5</v>
      </c>
      <c r="V477" s="2">
        <f t="shared" si="184"/>
        <v>367</v>
      </c>
      <c r="W477" s="2">
        <f t="shared" si="185"/>
        <v>367</v>
      </c>
      <c r="X477" s="6" t="b">
        <f t="shared" si="186"/>
        <v>1</v>
      </c>
      <c r="Y477" s="6">
        <f>IF(OR(U477=6,U477=7),0,IF(NOT(X477),0,IF(T477&lt;=$T$1,HLOOKUP(U477,Ouderschapsverlof!$S$55:$W$57,3,FALSE),0)))</f>
        <v>0</v>
      </c>
      <c r="Z477" s="6">
        <f>IF(OR(U477=6,U477=7),0,IF(NOT(X477),IF(T477&lt;=$T$1,HLOOKUP(U477,Ouderschapsverlof!$S$55:$W$57,3,FALSE),0),0))</f>
        <v>0</v>
      </c>
      <c r="AB477" s="2">
        <f t="shared" si="199"/>
        <v>475</v>
      </c>
      <c r="AC477">
        <f t="shared" si="187"/>
        <v>5</v>
      </c>
      <c r="AD477" s="2">
        <f t="shared" si="188"/>
        <v>367</v>
      </c>
      <c r="AE477" s="2">
        <f t="shared" si="189"/>
        <v>367</v>
      </c>
      <c r="AF477" s="6" t="b">
        <f t="shared" si="190"/>
        <v>1</v>
      </c>
      <c r="AG477" s="6">
        <f>IF(OR(AC477=6,AC477=7),0,IF(NOT(AF477),0,IF(AB477&lt;=$AB$1,HLOOKUP(AC477,Ouderschapsverlof!$S$67:$W$69,3,FALSE),0)))</f>
        <v>0</v>
      </c>
      <c r="AH477" s="6">
        <f>IF(OR(AC477=6,AC477=7),0,IF(NOT(AF477),IF(AB477&lt;=$AB$1,HLOOKUP(AC477,Ouderschapsverlof!$S$67:$W$69,3,FALSE),0),0))</f>
        <v>0</v>
      </c>
      <c r="AK477" t="str">
        <f t="shared" si="191"/>
        <v>1901-4-0</v>
      </c>
      <c r="AL477" t="str">
        <f t="shared" si="192"/>
        <v>1901-4-0</v>
      </c>
      <c r="AM477" t="str">
        <f t="shared" si="193"/>
        <v>1901-4-0</v>
      </c>
      <c r="AN477" t="str">
        <f t="shared" si="194"/>
        <v>1901-4-0</v>
      </c>
    </row>
    <row r="478" spans="1:40" x14ac:dyDescent="0.3">
      <c r="A478" s="2">
        <f t="shared" si="195"/>
        <v>476</v>
      </c>
      <c r="B478">
        <f t="shared" si="196"/>
        <v>6</v>
      </c>
      <c r="C478" s="2">
        <f t="shared" si="175"/>
        <v>367</v>
      </c>
      <c r="D478" s="2">
        <f t="shared" si="176"/>
        <v>367</v>
      </c>
      <c r="E478" s="6" t="b">
        <f t="shared" si="177"/>
        <v>1</v>
      </c>
      <c r="F478" s="6">
        <f>IF(OR(B478=6,B478=7),0,IF(NOT(E478),0,IF(A478&lt;=$A$1,HLOOKUP(B478,Ouderschapsverlof!$S$28:$W$30,3,FALSE),0)))</f>
        <v>0</v>
      </c>
      <c r="G478" s="6">
        <f>IF(OR(B478=6,B478=7),0,IF(NOT(E478),IF(A478&lt;=$A$1,HLOOKUP(B478,Ouderschapsverlof!$S$28:$W$30,3,FALSE),0),0))</f>
        <v>0</v>
      </c>
      <c r="H478" s="7">
        <f t="shared" si="178"/>
        <v>0</v>
      </c>
      <c r="L478" s="2">
        <f t="shared" si="197"/>
        <v>476</v>
      </c>
      <c r="M478">
        <f t="shared" si="179"/>
        <v>6</v>
      </c>
      <c r="N478" s="2">
        <f t="shared" si="180"/>
        <v>367</v>
      </c>
      <c r="O478" s="2">
        <f t="shared" si="181"/>
        <v>367</v>
      </c>
      <c r="P478" s="6" t="b">
        <f t="shared" si="182"/>
        <v>1</v>
      </c>
      <c r="Q478" s="6">
        <f>IF(OR(M478=6,M478=7),0,IF(NOT(P478),0,IF(L478&lt;=$L$1,HLOOKUP(M478,Ouderschapsverlof!$S$40:$W$42,3,FALSE),0)))</f>
        <v>0</v>
      </c>
      <c r="R478" s="6">
        <f>IF(OR(M478=6,M478=7),0,IF(NOT(P478),IF(L478&lt;=$L$1,HLOOKUP(M478,Ouderschapsverlof!$S$40:$W$42,3,FALSE),0),0))</f>
        <v>0</v>
      </c>
      <c r="T478" s="2">
        <f t="shared" si="198"/>
        <v>476</v>
      </c>
      <c r="U478">
        <f t="shared" si="183"/>
        <v>6</v>
      </c>
      <c r="V478" s="2">
        <f t="shared" si="184"/>
        <v>367</v>
      </c>
      <c r="W478" s="2">
        <f t="shared" si="185"/>
        <v>367</v>
      </c>
      <c r="X478" s="6" t="b">
        <f t="shared" si="186"/>
        <v>1</v>
      </c>
      <c r="Y478" s="6">
        <f>IF(OR(U478=6,U478=7),0,IF(NOT(X478),0,IF(T478&lt;=$T$1,HLOOKUP(U478,Ouderschapsverlof!$S$55:$W$57,3,FALSE),0)))</f>
        <v>0</v>
      </c>
      <c r="Z478" s="6">
        <f>IF(OR(U478=6,U478=7),0,IF(NOT(X478),IF(T478&lt;=$T$1,HLOOKUP(U478,Ouderschapsverlof!$S$55:$W$57,3,FALSE),0),0))</f>
        <v>0</v>
      </c>
      <c r="AB478" s="2">
        <f t="shared" si="199"/>
        <v>476</v>
      </c>
      <c r="AC478">
        <f t="shared" si="187"/>
        <v>6</v>
      </c>
      <c r="AD478" s="2">
        <f t="shared" si="188"/>
        <v>367</v>
      </c>
      <c r="AE478" s="2">
        <f t="shared" si="189"/>
        <v>367</v>
      </c>
      <c r="AF478" s="6" t="b">
        <f t="shared" si="190"/>
        <v>1</v>
      </c>
      <c r="AG478" s="6">
        <f>IF(OR(AC478=6,AC478=7),0,IF(NOT(AF478),0,IF(AB478&lt;=$AB$1,HLOOKUP(AC478,Ouderschapsverlof!$S$67:$W$69,3,FALSE),0)))</f>
        <v>0</v>
      </c>
      <c r="AH478" s="6">
        <f>IF(OR(AC478=6,AC478=7),0,IF(NOT(AF478),IF(AB478&lt;=$AB$1,HLOOKUP(AC478,Ouderschapsverlof!$S$67:$W$69,3,FALSE),0),0))</f>
        <v>0</v>
      </c>
      <c r="AK478" t="str">
        <f t="shared" si="191"/>
        <v>1901-4-0</v>
      </c>
      <c r="AL478" t="str">
        <f t="shared" si="192"/>
        <v>1901-4-0</v>
      </c>
      <c r="AM478" t="str">
        <f t="shared" si="193"/>
        <v>1901-4-0</v>
      </c>
      <c r="AN478" t="str">
        <f t="shared" si="194"/>
        <v>1901-4-0</v>
      </c>
    </row>
    <row r="479" spans="1:40" x14ac:dyDescent="0.3">
      <c r="A479" s="2">
        <f t="shared" si="195"/>
        <v>477</v>
      </c>
      <c r="B479">
        <f t="shared" si="196"/>
        <v>7</v>
      </c>
      <c r="C479" s="2">
        <f t="shared" si="175"/>
        <v>367</v>
      </c>
      <c r="D479" s="2">
        <f t="shared" si="176"/>
        <v>367</v>
      </c>
      <c r="E479" s="6" t="b">
        <f t="shared" si="177"/>
        <v>1</v>
      </c>
      <c r="F479" s="6">
        <f>IF(OR(B479=6,B479=7),0,IF(NOT(E479),0,IF(A479&lt;=$A$1,HLOOKUP(B479,Ouderschapsverlof!$S$28:$W$30,3,FALSE),0)))</f>
        <v>0</v>
      </c>
      <c r="G479" s="6">
        <f>IF(OR(B479=6,B479=7),0,IF(NOT(E479),IF(A479&lt;=$A$1,HLOOKUP(B479,Ouderschapsverlof!$S$28:$W$30,3,FALSE),0),0))</f>
        <v>0</v>
      </c>
      <c r="H479" s="7">
        <f t="shared" si="178"/>
        <v>0</v>
      </c>
      <c r="L479" s="2">
        <f t="shared" si="197"/>
        <v>477</v>
      </c>
      <c r="M479">
        <f t="shared" si="179"/>
        <v>7</v>
      </c>
      <c r="N479" s="2">
        <f t="shared" si="180"/>
        <v>367</v>
      </c>
      <c r="O479" s="2">
        <f t="shared" si="181"/>
        <v>367</v>
      </c>
      <c r="P479" s="6" t="b">
        <f t="shared" si="182"/>
        <v>1</v>
      </c>
      <c r="Q479" s="6">
        <f>IF(OR(M479=6,M479=7),0,IF(NOT(P479),0,IF(L479&lt;=$L$1,HLOOKUP(M479,Ouderschapsverlof!$S$40:$W$42,3,FALSE),0)))</f>
        <v>0</v>
      </c>
      <c r="R479" s="6">
        <f>IF(OR(M479=6,M479=7),0,IF(NOT(P479),IF(L479&lt;=$L$1,HLOOKUP(M479,Ouderschapsverlof!$S$40:$W$42,3,FALSE),0),0))</f>
        <v>0</v>
      </c>
      <c r="T479" s="2">
        <f t="shared" si="198"/>
        <v>477</v>
      </c>
      <c r="U479">
        <f t="shared" si="183"/>
        <v>7</v>
      </c>
      <c r="V479" s="2">
        <f t="shared" si="184"/>
        <v>367</v>
      </c>
      <c r="W479" s="2">
        <f t="shared" si="185"/>
        <v>367</v>
      </c>
      <c r="X479" s="6" t="b">
        <f t="shared" si="186"/>
        <v>1</v>
      </c>
      <c r="Y479" s="6">
        <f>IF(OR(U479=6,U479=7),0,IF(NOT(X479),0,IF(T479&lt;=$T$1,HLOOKUP(U479,Ouderschapsverlof!$S$55:$W$57,3,FALSE),0)))</f>
        <v>0</v>
      </c>
      <c r="Z479" s="6">
        <f>IF(OR(U479=6,U479=7),0,IF(NOT(X479),IF(T479&lt;=$T$1,HLOOKUP(U479,Ouderschapsverlof!$S$55:$W$57,3,FALSE),0),0))</f>
        <v>0</v>
      </c>
      <c r="AB479" s="2">
        <f t="shared" si="199"/>
        <v>477</v>
      </c>
      <c r="AC479">
        <f t="shared" si="187"/>
        <v>7</v>
      </c>
      <c r="AD479" s="2">
        <f t="shared" si="188"/>
        <v>367</v>
      </c>
      <c r="AE479" s="2">
        <f t="shared" si="189"/>
        <v>367</v>
      </c>
      <c r="AF479" s="6" t="b">
        <f t="shared" si="190"/>
        <v>1</v>
      </c>
      <c r="AG479" s="6">
        <f>IF(OR(AC479=6,AC479=7),0,IF(NOT(AF479),0,IF(AB479&lt;=$AB$1,HLOOKUP(AC479,Ouderschapsverlof!$S$67:$W$69,3,FALSE),0)))</f>
        <v>0</v>
      </c>
      <c r="AH479" s="6">
        <f>IF(OR(AC479=6,AC479=7),0,IF(NOT(AF479),IF(AB479&lt;=$AB$1,HLOOKUP(AC479,Ouderschapsverlof!$S$67:$W$69,3,FALSE),0),0))</f>
        <v>0</v>
      </c>
      <c r="AK479" t="str">
        <f t="shared" si="191"/>
        <v>1901-4-0</v>
      </c>
      <c r="AL479" t="str">
        <f t="shared" si="192"/>
        <v>1901-4-0</v>
      </c>
      <c r="AM479" t="str">
        <f t="shared" si="193"/>
        <v>1901-4-0</v>
      </c>
      <c r="AN479" t="str">
        <f t="shared" si="194"/>
        <v>1901-4-0</v>
      </c>
    </row>
    <row r="480" spans="1:40" x14ac:dyDescent="0.3">
      <c r="A480" s="2">
        <f t="shared" si="195"/>
        <v>478</v>
      </c>
      <c r="B480">
        <f t="shared" si="196"/>
        <v>1</v>
      </c>
      <c r="C480" s="2">
        <f t="shared" si="175"/>
        <v>367</v>
      </c>
      <c r="D480" s="2">
        <f t="shared" si="176"/>
        <v>367</v>
      </c>
      <c r="E480" s="6" t="b">
        <f t="shared" si="177"/>
        <v>1</v>
      </c>
      <c r="F480" s="6">
        <f>IF(OR(B480=6,B480=7),0,IF(NOT(E480),0,IF(A480&lt;=$A$1,HLOOKUP(B480,Ouderschapsverlof!$S$28:$W$30,3,FALSE),0)))</f>
        <v>0</v>
      </c>
      <c r="G480" s="6">
        <f>IF(OR(B480=6,B480=7),0,IF(NOT(E480),IF(A480&lt;=$A$1,HLOOKUP(B480,Ouderschapsverlof!$S$28:$W$30,3,FALSE),0),0))</f>
        <v>0</v>
      </c>
      <c r="H480" s="7">
        <f t="shared" si="178"/>
        <v>0</v>
      </c>
      <c r="L480" s="2">
        <f t="shared" si="197"/>
        <v>478</v>
      </c>
      <c r="M480">
        <f t="shared" si="179"/>
        <v>1</v>
      </c>
      <c r="N480" s="2">
        <f t="shared" si="180"/>
        <v>367</v>
      </c>
      <c r="O480" s="2">
        <f t="shared" si="181"/>
        <v>367</v>
      </c>
      <c r="P480" s="6" t="b">
        <f t="shared" si="182"/>
        <v>1</v>
      </c>
      <c r="Q480" s="6">
        <f>IF(OR(M480=6,M480=7),0,IF(NOT(P480),0,IF(L480&lt;=$L$1,HLOOKUP(M480,Ouderschapsverlof!$S$40:$W$42,3,FALSE),0)))</f>
        <v>0</v>
      </c>
      <c r="R480" s="6">
        <f>IF(OR(M480=6,M480=7),0,IF(NOT(P480),IF(L480&lt;=$L$1,HLOOKUP(M480,Ouderschapsverlof!$S$40:$W$42,3,FALSE),0),0))</f>
        <v>0</v>
      </c>
      <c r="T480" s="2">
        <f t="shared" si="198"/>
        <v>478</v>
      </c>
      <c r="U480">
        <f t="shared" si="183"/>
        <v>1</v>
      </c>
      <c r="V480" s="2">
        <f t="shared" si="184"/>
        <v>367</v>
      </c>
      <c r="W480" s="2">
        <f t="shared" si="185"/>
        <v>367</v>
      </c>
      <c r="X480" s="6" t="b">
        <f t="shared" si="186"/>
        <v>1</v>
      </c>
      <c r="Y480" s="6">
        <f>IF(OR(U480=6,U480=7),0,IF(NOT(X480),0,IF(T480&lt;=$T$1,HLOOKUP(U480,Ouderschapsverlof!$S$55:$W$57,3,FALSE),0)))</f>
        <v>0</v>
      </c>
      <c r="Z480" s="6">
        <f>IF(OR(U480=6,U480=7),0,IF(NOT(X480),IF(T480&lt;=$T$1,HLOOKUP(U480,Ouderschapsverlof!$S$55:$W$57,3,FALSE),0),0))</f>
        <v>0</v>
      </c>
      <c r="AB480" s="2">
        <f t="shared" si="199"/>
        <v>478</v>
      </c>
      <c r="AC480">
        <f t="shared" si="187"/>
        <v>1</v>
      </c>
      <c r="AD480" s="2">
        <f t="shared" si="188"/>
        <v>367</v>
      </c>
      <c r="AE480" s="2">
        <f t="shared" si="189"/>
        <v>367</v>
      </c>
      <c r="AF480" s="6" t="b">
        <f t="shared" si="190"/>
        <v>1</v>
      </c>
      <c r="AG480" s="6">
        <f>IF(OR(AC480=6,AC480=7),0,IF(NOT(AF480),0,IF(AB480&lt;=$AB$1,HLOOKUP(AC480,Ouderschapsverlof!$S$67:$W$69,3,FALSE),0)))</f>
        <v>0</v>
      </c>
      <c r="AH480" s="6">
        <f>IF(OR(AC480=6,AC480=7),0,IF(NOT(AF480),IF(AB480&lt;=$AB$1,HLOOKUP(AC480,Ouderschapsverlof!$S$67:$W$69,3,FALSE),0),0))</f>
        <v>0</v>
      </c>
      <c r="AK480" t="str">
        <f t="shared" si="191"/>
        <v>1901-4-0</v>
      </c>
      <c r="AL480" t="str">
        <f t="shared" si="192"/>
        <v>1901-4-0</v>
      </c>
      <c r="AM480" t="str">
        <f t="shared" si="193"/>
        <v>1901-4-0</v>
      </c>
      <c r="AN480" t="str">
        <f t="shared" si="194"/>
        <v>1901-4-0</v>
      </c>
    </row>
    <row r="481" spans="1:40" x14ac:dyDescent="0.3">
      <c r="A481" s="2">
        <f t="shared" si="195"/>
        <v>479</v>
      </c>
      <c r="B481">
        <f t="shared" si="196"/>
        <v>2</v>
      </c>
      <c r="C481" s="2">
        <f t="shared" si="175"/>
        <v>367</v>
      </c>
      <c r="D481" s="2">
        <f t="shared" si="176"/>
        <v>367</v>
      </c>
      <c r="E481" s="6" t="b">
        <f t="shared" si="177"/>
        <v>1</v>
      </c>
      <c r="F481" s="6">
        <f>IF(OR(B481=6,B481=7),0,IF(NOT(E481),0,IF(A481&lt;=$A$1,HLOOKUP(B481,Ouderschapsverlof!$S$28:$W$30,3,FALSE),0)))</f>
        <v>0</v>
      </c>
      <c r="G481" s="6">
        <f>IF(OR(B481=6,B481=7),0,IF(NOT(E481),IF(A481&lt;=$A$1,HLOOKUP(B481,Ouderschapsverlof!$S$28:$W$30,3,FALSE),0),0))</f>
        <v>0</v>
      </c>
      <c r="H481" s="7">
        <f t="shared" si="178"/>
        <v>0</v>
      </c>
      <c r="L481" s="2">
        <f t="shared" si="197"/>
        <v>479</v>
      </c>
      <c r="M481">
        <f t="shared" si="179"/>
        <v>2</v>
      </c>
      <c r="N481" s="2">
        <f t="shared" si="180"/>
        <v>367</v>
      </c>
      <c r="O481" s="2">
        <f t="shared" si="181"/>
        <v>367</v>
      </c>
      <c r="P481" s="6" t="b">
        <f t="shared" si="182"/>
        <v>1</v>
      </c>
      <c r="Q481" s="6">
        <f>IF(OR(M481=6,M481=7),0,IF(NOT(P481),0,IF(L481&lt;=$L$1,HLOOKUP(M481,Ouderschapsverlof!$S$40:$W$42,3,FALSE),0)))</f>
        <v>0</v>
      </c>
      <c r="R481" s="6">
        <f>IF(OR(M481=6,M481=7),0,IF(NOT(P481),IF(L481&lt;=$L$1,HLOOKUP(M481,Ouderschapsverlof!$S$40:$W$42,3,FALSE),0),0))</f>
        <v>0</v>
      </c>
      <c r="T481" s="2">
        <f t="shared" si="198"/>
        <v>479</v>
      </c>
      <c r="U481">
        <f t="shared" si="183"/>
        <v>2</v>
      </c>
      <c r="V481" s="2">
        <f t="shared" si="184"/>
        <v>367</v>
      </c>
      <c r="W481" s="2">
        <f t="shared" si="185"/>
        <v>367</v>
      </c>
      <c r="X481" s="6" t="b">
        <f t="shared" si="186"/>
        <v>1</v>
      </c>
      <c r="Y481" s="6">
        <f>IF(OR(U481=6,U481=7),0,IF(NOT(X481),0,IF(T481&lt;=$T$1,HLOOKUP(U481,Ouderschapsverlof!$S$55:$W$57,3,FALSE),0)))</f>
        <v>0</v>
      </c>
      <c r="Z481" s="6">
        <f>IF(OR(U481=6,U481=7),0,IF(NOT(X481),IF(T481&lt;=$T$1,HLOOKUP(U481,Ouderschapsverlof!$S$55:$W$57,3,FALSE),0),0))</f>
        <v>0</v>
      </c>
      <c r="AB481" s="2">
        <f t="shared" si="199"/>
        <v>479</v>
      </c>
      <c r="AC481">
        <f t="shared" si="187"/>
        <v>2</v>
      </c>
      <c r="AD481" s="2">
        <f t="shared" si="188"/>
        <v>367</v>
      </c>
      <c r="AE481" s="2">
        <f t="shared" si="189"/>
        <v>367</v>
      </c>
      <c r="AF481" s="6" t="b">
        <f t="shared" si="190"/>
        <v>1</v>
      </c>
      <c r="AG481" s="6">
        <f>IF(OR(AC481=6,AC481=7),0,IF(NOT(AF481),0,IF(AB481&lt;=$AB$1,HLOOKUP(AC481,Ouderschapsverlof!$S$67:$W$69,3,FALSE),0)))</f>
        <v>0</v>
      </c>
      <c r="AH481" s="6">
        <f>IF(OR(AC481=6,AC481=7),0,IF(NOT(AF481),IF(AB481&lt;=$AB$1,HLOOKUP(AC481,Ouderschapsverlof!$S$67:$W$69,3,FALSE),0),0))</f>
        <v>0</v>
      </c>
      <c r="AK481" t="str">
        <f t="shared" si="191"/>
        <v>1901-4-0</v>
      </c>
      <c r="AL481" t="str">
        <f t="shared" si="192"/>
        <v>1901-4-0</v>
      </c>
      <c r="AM481" t="str">
        <f t="shared" si="193"/>
        <v>1901-4-0</v>
      </c>
      <c r="AN481" t="str">
        <f t="shared" si="194"/>
        <v>1901-4-0</v>
      </c>
    </row>
    <row r="482" spans="1:40" x14ac:dyDescent="0.3">
      <c r="A482" s="2">
        <f t="shared" si="195"/>
        <v>480</v>
      </c>
      <c r="B482">
        <f t="shared" si="196"/>
        <v>3</v>
      </c>
      <c r="C482" s="2">
        <f t="shared" si="175"/>
        <v>367</v>
      </c>
      <c r="D482" s="2">
        <f t="shared" si="176"/>
        <v>367</v>
      </c>
      <c r="E482" s="6" t="b">
        <f t="shared" si="177"/>
        <v>1</v>
      </c>
      <c r="F482" s="6">
        <f>IF(OR(B482=6,B482=7),0,IF(NOT(E482),0,IF(A482&lt;=$A$1,HLOOKUP(B482,Ouderschapsverlof!$S$28:$W$30,3,FALSE),0)))</f>
        <v>0</v>
      </c>
      <c r="G482" s="6">
        <f>IF(OR(B482=6,B482=7),0,IF(NOT(E482),IF(A482&lt;=$A$1,HLOOKUP(B482,Ouderschapsverlof!$S$28:$W$30,3,FALSE),0),0))</f>
        <v>0</v>
      </c>
      <c r="H482" s="7">
        <f t="shared" si="178"/>
        <v>0</v>
      </c>
      <c r="L482" s="2">
        <f t="shared" si="197"/>
        <v>480</v>
      </c>
      <c r="M482">
        <f t="shared" si="179"/>
        <v>3</v>
      </c>
      <c r="N482" s="2">
        <f t="shared" si="180"/>
        <v>367</v>
      </c>
      <c r="O482" s="2">
        <f t="shared" si="181"/>
        <v>367</v>
      </c>
      <c r="P482" s="6" t="b">
        <f t="shared" si="182"/>
        <v>1</v>
      </c>
      <c r="Q482" s="6">
        <f>IF(OR(M482=6,M482=7),0,IF(NOT(P482),0,IF(L482&lt;=$L$1,HLOOKUP(M482,Ouderschapsverlof!$S$40:$W$42,3,FALSE),0)))</f>
        <v>0</v>
      </c>
      <c r="R482" s="6">
        <f>IF(OR(M482=6,M482=7),0,IF(NOT(P482),IF(L482&lt;=$L$1,HLOOKUP(M482,Ouderschapsverlof!$S$40:$W$42,3,FALSE),0),0))</f>
        <v>0</v>
      </c>
      <c r="T482" s="2">
        <f t="shared" si="198"/>
        <v>480</v>
      </c>
      <c r="U482">
        <f t="shared" si="183"/>
        <v>3</v>
      </c>
      <c r="V482" s="2">
        <f t="shared" si="184"/>
        <v>367</v>
      </c>
      <c r="W482" s="2">
        <f t="shared" si="185"/>
        <v>367</v>
      </c>
      <c r="X482" s="6" t="b">
        <f t="shared" si="186"/>
        <v>1</v>
      </c>
      <c r="Y482" s="6">
        <f>IF(OR(U482=6,U482=7),0,IF(NOT(X482),0,IF(T482&lt;=$T$1,HLOOKUP(U482,Ouderschapsverlof!$S$55:$W$57,3,FALSE),0)))</f>
        <v>0</v>
      </c>
      <c r="Z482" s="6">
        <f>IF(OR(U482=6,U482=7),0,IF(NOT(X482),IF(T482&lt;=$T$1,HLOOKUP(U482,Ouderschapsverlof!$S$55:$W$57,3,FALSE),0),0))</f>
        <v>0</v>
      </c>
      <c r="AB482" s="2">
        <f t="shared" si="199"/>
        <v>480</v>
      </c>
      <c r="AC482">
        <f t="shared" si="187"/>
        <v>3</v>
      </c>
      <c r="AD482" s="2">
        <f t="shared" si="188"/>
        <v>367</v>
      </c>
      <c r="AE482" s="2">
        <f t="shared" si="189"/>
        <v>367</v>
      </c>
      <c r="AF482" s="6" t="b">
        <f t="shared" si="190"/>
        <v>1</v>
      </c>
      <c r="AG482" s="6">
        <f>IF(OR(AC482=6,AC482=7),0,IF(NOT(AF482),0,IF(AB482&lt;=$AB$1,HLOOKUP(AC482,Ouderschapsverlof!$S$67:$W$69,3,FALSE),0)))</f>
        <v>0</v>
      </c>
      <c r="AH482" s="6">
        <f>IF(OR(AC482=6,AC482=7),0,IF(NOT(AF482),IF(AB482&lt;=$AB$1,HLOOKUP(AC482,Ouderschapsverlof!$S$67:$W$69,3,FALSE),0),0))</f>
        <v>0</v>
      </c>
      <c r="AK482" t="str">
        <f t="shared" si="191"/>
        <v>1901-4-0</v>
      </c>
      <c r="AL482" t="str">
        <f t="shared" si="192"/>
        <v>1901-4-0</v>
      </c>
      <c r="AM482" t="str">
        <f t="shared" si="193"/>
        <v>1901-4-0</v>
      </c>
      <c r="AN482" t="str">
        <f t="shared" si="194"/>
        <v>1901-4-0</v>
      </c>
    </row>
    <row r="483" spans="1:40" x14ac:dyDescent="0.3">
      <c r="A483" s="2">
        <f t="shared" si="195"/>
        <v>481</v>
      </c>
      <c r="B483">
        <f t="shared" si="196"/>
        <v>4</v>
      </c>
      <c r="C483" s="2">
        <f t="shared" si="175"/>
        <v>367</v>
      </c>
      <c r="D483" s="2">
        <f t="shared" si="176"/>
        <v>367</v>
      </c>
      <c r="E483" s="6" t="b">
        <f t="shared" si="177"/>
        <v>1</v>
      </c>
      <c r="F483" s="6">
        <f>IF(OR(B483=6,B483=7),0,IF(NOT(E483),0,IF(A483&lt;=$A$1,HLOOKUP(B483,Ouderschapsverlof!$S$28:$W$30,3,FALSE),0)))</f>
        <v>0</v>
      </c>
      <c r="G483" s="6">
        <f>IF(OR(B483=6,B483=7),0,IF(NOT(E483),IF(A483&lt;=$A$1,HLOOKUP(B483,Ouderschapsverlof!$S$28:$W$30,3,FALSE),0),0))</f>
        <v>0</v>
      </c>
      <c r="H483" s="7">
        <f t="shared" si="178"/>
        <v>0</v>
      </c>
      <c r="L483" s="2">
        <f t="shared" si="197"/>
        <v>481</v>
      </c>
      <c r="M483">
        <f t="shared" si="179"/>
        <v>4</v>
      </c>
      <c r="N483" s="2">
        <f t="shared" si="180"/>
        <v>367</v>
      </c>
      <c r="O483" s="2">
        <f t="shared" si="181"/>
        <v>367</v>
      </c>
      <c r="P483" s="6" t="b">
        <f t="shared" si="182"/>
        <v>1</v>
      </c>
      <c r="Q483" s="6">
        <f>IF(OR(M483=6,M483=7),0,IF(NOT(P483),0,IF(L483&lt;=$L$1,HLOOKUP(M483,Ouderschapsverlof!$S$40:$W$42,3,FALSE),0)))</f>
        <v>0</v>
      </c>
      <c r="R483" s="6">
        <f>IF(OR(M483=6,M483=7),0,IF(NOT(P483),IF(L483&lt;=$L$1,HLOOKUP(M483,Ouderschapsverlof!$S$40:$W$42,3,FALSE),0),0))</f>
        <v>0</v>
      </c>
      <c r="T483" s="2">
        <f t="shared" si="198"/>
        <v>481</v>
      </c>
      <c r="U483">
        <f t="shared" si="183"/>
        <v>4</v>
      </c>
      <c r="V483" s="2">
        <f t="shared" si="184"/>
        <v>367</v>
      </c>
      <c r="W483" s="2">
        <f t="shared" si="185"/>
        <v>367</v>
      </c>
      <c r="X483" s="6" t="b">
        <f t="shared" si="186"/>
        <v>1</v>
      </c>
      <c r="Y483" s="6">
        <f>IF(OR(U483=6,U483=7),0,IF(NOT(X483),0,IF(T483&lt;=$T$1,HLOOKUP(U483,Ouderschapsverlof!$S$55:$W$57,3,FALSE),0)))</f>
        <v>0</v>
      </c>
      <c r="Z483" s="6">
        <f>IF(OR(U483=6,U483=7),0,IF(NOT(X483),IF(T483&lt;=$T$1,HLOOKUP(U483,Ouderschapsverlof!$S$55:$W$57,3,FALSE),0),0))</f>
        <v>0</v>
      </c>
      <c r="AB483" s="2">
        <f t="shared" si="199"/>
        <v>481</v>
      </c>
      <c r="AC483">
        <f t="shared" si="187"/>
        <v>4</v>
      </c>
      <c r="AD483" s="2">
        <f t="shared" si="188"/>
        <v>367</v>
      </c>
      <c r="AE483" s="2">
        <f t="shared" si="189"/>
        <v>367</v>
      </c>
      <c r="AF483" s="6" t="b">
        <f t="shared" si="190"/>
        <v>1</v>
      </c>
      <c r="AG483" s="6">
        <f>IF(OR(AC483=6,AC483=7),0,IF(NOT(AF483),0,IF(AB483&lt;=$AB$1,HLOOKUP(AC483,Ouderschapsverlof!$S$67:$W$69,3,FALSE),0)))</f>
        <v>0</v>
      </c>
      <c r="AH483" s="6">
        <f>IF(OR(AC483=6,AC483=7),0,IF(NOT(AF483),IF(AB483&lt;=$AB$1,HLOOKUP(AC483,Ouderschapsverlof!$S$67:$W$69,3,FALSE),0),0))</f>
        <v>0</v>
      </c>
      <c r="AK483" t="str">
        <f t="shared" si="191"/>
        <v>1901-4-0</v>
      </c>
      <c r="AL483" t="str">
        <f t="shared" si="192"/>
        <v>1901-4-0</v>
      </c>
      <c r="AM483" t="str">
        <f t="shared" si="193"/>
        <v>1901-4-0</v>
      </c>
      <c r="AN483" t="str">
        <f t="shared" si="194"/>
        <v>1901-4-0</v>
      </c>
    </row>
    <row r="484" spans="1:40" x14ac:dyDescent="0.3">
      <c r="A484" s="2">
        <f t="shared" si="195"/>
        <v>482</v>
      </c>
      <c r="B484">
        <f t="shared" si="196"/>
        <v>5</v>
      </c>
      <c r="C484" s="2">
        <f t="shared" si="175"/>
        <v>367</v>
      </c>
      <c r="D484" s="2">
        <f t="shared" si="176"/>
        <v>367</v>
      </c>
      <c r="E484" s="6" t="b">
        <f t="shared" si="177"/>
        <v>1</v>
      </c>
      <c r="F484" s="6">
        <f>IF(OR(B484=6,B484=7),0,IF(NOT(E484),0,IF(A484&lt;=$A$1,HLOOKUP(B484,Ouderschapsverlof!$S$28:$W$30,3,FALSE),0)))</f>
        <v>0</v>
      </c>
      <c r="G484" s="6">
        <f>IF(OR(B484=6,B484=7),0,IF(NOT(E484),IF(A484&lt;=$A$1,HLOOKUP(B484,Ouderschapsverlof!$S$28:$W$30,3,FALSE),0),0))</f>
        <v>0</v>
      </c>
      <c r="H484" s="7">
        <f t="shared" si="178"/>
        <v>0</v>
      </c>
      <c r="L484" s="2">
        <f t="shared" si="197"/>
        <v>482</v>
      </c>
      <c r="M484">
        <f t="shared" si="179"/>
        <v>5</v>
      </c>
      <c r="N484" s="2">
        <f t="shared" si="180"/>
        <v>367</v>
      </c>
      <c r="O484" s="2">
        <f t="shared" si="181"/>
        <v>367</v>
      </c>
      <c r="P484" s="6" t="b">
        <f t="shared" si="182"/>
        <v>1</v>
      </c>
      <c r="Q484" s="6">
        <f>IF(OR(M484=6,M484=7),0,IF(NOT(P484),0,IF(L484&lt;=$L$1,HLOOKUP(M484,Ouderschapsverlof!$S$40:$W$42,3,FALSE),0)))</f>
        <v>0</v>
      </c>
      <c r="R484" s="6">
        <f>IF(OR(M484=6,M484=7),0,IF(NOT(P484),IF(L484&lt;=$L$1,HLOOKUP(M484,Ouderschapsverlof!$S$40:$W$42,3,FALSE),0),0))</f>
        <v>0</v>
      </c>
      <c r="T484" s="2">
        <f t="shared" si="198"/>
        <v>482</v>
      </c>
      <c r="U484">
        <f t="shared" si="183"/>
        <v>5</v>
      </c>
      <c r="V484" s="2">
        <f t="shared" si="184"/>
        <v>367</v>
      </c>
      <c r="W484" s="2">
        <f t="shared" si="185"/>
        <v>367</v>
      </c>
      <c r="X484" s="6" t="b">
        <f t="shared" si="186"/>
        <v>1</v>
      </c>
      <c r="Y484" s="6">
        <f>IF(OR(U484=6,U484=7),0,IF(NOT(X484),0,IF(T484&lt;=$T$1,HLOOKUP(U484,Ouderschapsverlof!$S$55:$W$57,3,FALSE),0)))</f>
        <v>0</v>
      </c>
      <c r="Z484" s="6">
        <f>IF(OR(U484=6,U484=7),0,IF(NOT(X484),IF(T484&lt;=$T$1,HLOOKUP(U484,Ouderschapsverlof!$S$55:$W$57,3,FALSE),0),0))</f>
        <v>0</v>
      </c>
      <c r="AB484" s="2">
        <f t="shared" si="199"/>
        <v>482</v>
      </c>
      <c r="AC484">
        <f t="shared" si="187"/>
        <v>5</v>
      </c>
      <c r="AD484" s="2">
        <f t="shared" si="188"/>
        <v>367</v>
      </c>
      <c r="AE484" s="2">
        <f t="shared" si="189"/>
        <v>367</v>
      </c>
      <c r="AF484" s="6" t="b">
        <f t="shared" si="190"/>
        <v>1</v>
      </c>
      <c r="AG484" s="6">
        <f>IF(OR(AC484=6,AC484=7),0,IF(NOT(AF484),0,IF(AB484&lt;=$AB$1,HLOOKUP(AC484,Ouderschapsverlof!$S$67:$W$69,3,FALSE),0)))</f>
        <v>0</v>
      </c>
      <c r="AH484" s="6">
        <f>IF(OR(AC484=6,AC484=7),0,IF(NOT(AF484),IF(AB484&lt;=$AB$1,HLOOKUP(AC484,Ouderschapsverlof!$S$67:$W$69,3,FALSE),0),0))</f>
        <v>0</v>
      </c>
      <c r="AK484" t="str">
        <f t="shared" si="191"/>
        <v>1901-4-0</v>
      </c>
      <c r="AL484" t="str">
        <f t="shared" si="192"/>
        <v>1901-4-0</v>
      </c>
      <c r="AM484" t="str">
        <f t="shared" si="193"/>
        <v>1901-4-0</v>
      </c>
      <c r="AN484" t="str">
        <f t="shared" si="194"/>
        <v>1901-4-0</v>
      </c>
    </row>
    <row r="485" spans="1:40" x14ac:dyDescent="0.3">
      <c r="A485" s="2">
        <f t="shared" si="195"/>
        <v>483</v>
      </c>
      <c r="B485">
        <f t="shared" si="196"/>
        <v>6</v>
      </c>
      <c r="C485" s="2">
        <f t="shared" si="175"/>
        <v>367</v>
      </c>
      <c r="D485" s="2">
        <f t="shared" si="176"/>
        <v>367</v>
      </c>
      <c r="E485" s="6" t="b">
        <f t="shared" si="177"/>
        <v>1</v>
      </c>
      <c r="F485" s="6">
        <f>IF(OR(B485=6,B485=7),0,IF(NOT(E485),0,IF(A485&lt;=$A$1,HLOOKUP(B485,Ouderschapsverlof!$S$28:$W$30,3,FALSE),0)))</f>
        <v>0</v>
      </c>
      <c r="G485" s="6">
        <f>IF(OR(B485=6,B485=7),0,IF(NOT(E485),IF(A485&lt;=$A$1,HLOOKUP(B485,Ouderschapsverlof!$S$28:$W$30,3,FALSE),0),0))</f>
        <v>0</v>
      </c>
      <c r="H485" s="7">
        <f t="shared" si="178"/>
        <v>0</v>
      </c>
      <c r="L485" s="2">
        <f t="shared" si="197"/>
        <v>483</v>
      </c>
      <c r="M485">
        <f t="shared" si="179"/>
        <v>6</v>
      </c>
      <c r="N485" s="2">
        <f t="shared" si="180"/>
        <v>367</v>
      </c>
      <c r="O485" s="2">
        <f t="shared" si="181"/>
        <v>367</v>
      </c>
      <c r="P485" s="6" t="b">
        <f t="shared" si="182"/>
        <v>1</v>
      </c>
      <c r="Q485" s="6">
        <f>IF(OR(M485=6,M485=7),0,IF(NOT(P485),0,IF(L485&lt;=$L$1,HLOOKUP(M485,Ouderschapsverlof!$S$40:$W$42,3,FALSE),0)))</f>
        <v>0</v>
      </c>
      <c r="R485" s="6">
        <f>IF(OR(M485=6,M485=7),0,IF(NOT(P485),IF(L485&lt;=$L$1,HLOOKUP(M485,Ouderschapsverlof!$S$40:$W$42,3,FALSE),0),0))</f>
        <v>0</v>
      </c>
      <c r="T485" s="2">
        <f t="shared" si="198"/>
        <v>483</v>
      </c>
      <c r="U485">
        <f t="shared" si="183"/>
        <v>6</v>
      </c>
      <c r="V485" s="2">
        <f t="shared" si="184"/>
        <v>367</v>
      </c>
      <c r="W485" s="2">
        <f t="shared" si="185"/>
        <v>367</v>
      </c>
      <c r="X485" s="6" t="b">
        <f t="shared" si="186"/>
        <v>1</v>
      </c>
      <c r="Y485" s="6">
        <f>IF(OR(U485=6,U485=7),0,IF(NOT(X485),0,IF(T485&lt;=$T$1,HLOOKUP(U485,Ouderschapsverlof!$S$55:$W$57,3,FALSE),0)))</f>
        <v>0</v>
      </c>
      <c r="Z485" s="6">
        <f>IF(OR(U485=6,U485=7),0,IF(NOT(X485),IF(T485&lt;=$T$1,HLOOKUP(U485,Ouderschapsverlof!$S$55:$W$57,3,FALSE),0),0))</f>
        <v>0</v>
      </c>
      <c r="AB485" s="2">
        <f t="shared" si="199"/>
        <v>483</v>
      </c>
      <c r="AC485">
        <f t="shared" si="187"/>
        <v>6</v>
      </c>
      <c r="AD485" s="2">
        <f t="shared" si="188"/>
        <v>367</v>
      </c>
      <c r="AE485" s="2">
        <f t="shared" si="189"/>
        <v>367</v>
      </c>
      <c r="AF485" s="6" t="b">
        <f t="shared" si="190"/>
        <v>1</v>
      </c>
      <c r="AG485" s="6">
        <f>IF(OR(AC485=6,AC485=7),0,IF(NOT(AF485),0,IF(AB485&lt;=$AB$1,HLOOKUP(AC485,Ouderschapsverlof!$S$67:$W$69,3,FALSE),0)))</f>
        <v>0</v>
      </c>
      <c r="AH485" s="6">
        <f>IF(OR(AC485=6,AC485=7),0,IF(NOT(AF485),IF(AB485&lt;=$AB$1,HLOOKUP(AC485,Ouderschapsverlof!$S$67:$W$69,3,FALSE),0),0))</f>
        <v>0</v>
      </c>
      <c r="AK485" t="str">
        <f t="shared" si="191"/>
        <v>1901-4-0</v>
      </c>
      <c r="AL485" t="str">
        <f t="shared" si="192"/>
        <v>1901-4-0</v>
      </c>
      <c r="AM485" t="str">
        <f t="shared" si="193"/>
        <v>1901-4-0</v>
      </c>
      <c r="AN485" t="str">
        <f t="shared" si="194"/>
        <v>1901-4-0</v>
      </c>
    </row>
    <row r="486" spans="1:40" x14ac:dyDescent="0.3">
      <c r="A486" s="2">
        <f t="shared" si="195"/>
        <v>484</v>
      </c>
      <c r="B486">
        <f t="shared" si="196"/>
        <v>7</v>
      </c>
      <c r="C486" s="2">
        <f t="shared" si="175"/>
        <v>367</v>
      </c>
      <c r="D486" s="2">
        <f t="shared" si="176"/>
        <v>367</v>
      </c>
      <c r="E486" s="6" t="b">
        <f t="shared" si="177"/>
        <v>1</v>
      </c>
      <c r="F486" s="6">
        <f>IF(OR(B486=6,B486=7),0,IF(NOT(E486),0,IF(A486&lt;=$A$1,HLOOKUP(B486,Ouderschapsverlof!$S$28:$W$30,3,FALSE),0)))</f>
        <v>0</v>
      </c>
      <c r="G486" s="6">
        <f>IF(OR(B486=6,B486=7),0,IF(NOT(E486),IF(A486&lt;=$A$1,HLOOKUP(B486,Ouderschapsverlof!$S$28:$W$30,3,FALSE),0),0))</f>
        <v>0</v>
      </c>
      <c r="H486" s="7">
        <f t="shared" si="178"/>
        <v>0</v>
      </c>
      <c r="L486" s="2">
        <f t="shared" si="197"/>
        <v>484</v>
      </c>
      <c r="M486">
        <f t="shared" si="179"/>
        <v>7</v>
      </c>
      <c r="N486" s="2">
        <f t="shared" si="180"/>
        <v>367</v>
      </c>
      <c r="O486" s="2">
        <f t="shared" si="181"/>
        <v>367</v>
      </c>
      <c r="P486" s="6" t="b">
        <f t="shared" si="182"/>
        <v>1</v>
      </c>
      <c r="Q486" s="6">
        <f>IF(OR(M486=6,M486=7),0,IF(NOT(P486),0,IF(L486&lt;=$L$1,HLOOKUP(M486,Ouderschapsverlof!$S$40:$W$42,3,FALSE),0)))</f>
        <v>0</v>
      </c>
      <c r="R486" s="6">
        <f>IF(OR(M486=6,M486=7),0,IF(NOT(P486),IF(L486&lt;=$L$1,HLOOKUP(M486,Ouderschapsverlof!$S$40:$W$42,3,FALSE),0),0))</f>
        <v>0</v>
      </c>
      <c r="T486" s="2">
        <f t="shared" si="198"/>
        <v>484</v>
      </c>
      <c r="U486">
        <f t="shared" si="183"/>
        <v>7</v>
      </c>
      <c r="V486" s="2">
        <f t="shared" si="184"/>
        <v>367</v>
      </c>
      <c r="W486" s="2">
        <f t="shared" si="185"/>
        <v>367</v>
      </c>
      <c r="X486" s="6" t="b">
        <f t="shared" si="186"/>
        <v>1</v>
      </c>
      <c r="Y486" s="6">
        <f>IF(OR(U486=6,U486=7),0,IF(NOT(X486),0,IF(T486&lt;=$T$1,HLOOKUP(U486,Ouderschapsverlof!$S$55:$W$57,3,FALSE),0)))</f>
        <v>0</v>
      </c>
      <c r="Z486" s="6">
        <f>IF(OR(U486=6,U486=7),0,IF(NOT(X486),IF(T486&lt;=$T$1,HLOOKUP(U486,Ouderschapsverlof!$S$55:$W$57,3,FALSE),0),0))</f>
        <v>0</v>
      </c>
      <c r="AB486" s="2">
        <f t="shared" si="199"/>
        <v>484</v>
      </c>
      <c r="AC486">
        <f t="shared" si="187"/>
        <v>7</v>
      </c>
      <c r="AD486" s="2">
        <f t="shared" si="188"/>
        <v>367</v>
      </c>
      <c r="AE486" s="2">
        <f t="shared" si="189"/>
        <v>367</v>
      </c>
      <c r="AF486" s="6" t="b">
        <f t="shared" si="190"/>
        <v>1</v>
      </c>
      <c r="AG486" s="6">
        <f>IF(OR(AC486=6,AC486=7),0,IF(NOT(AF486),0,IF(AB486&lt;=$AB$1,HLOOKUP(AC486,Ouderschapsverlof!$S$67:$W$69,3,FALSE),0)))</f>
        <v>0</v>
      </c>
      <c r="AH486" s="6">
        <f>IF(OR(AC486=6,AC486=7),0,IF(NOT(AF486),IF(AB486&lt;=$AB$1,HLOOKUP(AC486,Ouderschapsverlof!$S$67:$W$69,3,FALSE),0),0))</f>
        <v>0</v>
      </c>
      <c r="AK486" t="str">
        <f t="shared" si="191"/>
        <v>1901-4-0</v>
      </c>
      <c r="AL486" t="str">
        <f t="shared" si="192"/>
        <v>1901-4-0</v>
      </c>
      <c r="AM486" t="str">
        <f t="shared" si="193"/>
        <v>1901-4-0</v>
      </c>
      <c r="AN486" t="str">
        <f t="shared" si="194"/>
        <v>1901-4-0</v>
      </c>
    </row>
    <row r="487" spans="1:40" x14ac:dyDescent="0.3">
      <c r="A487" s="2">
        <f t="shared" si="195"/>
        <v>485</v>
      </c>
      <c r="B487">
        <f t="shared" si="196"/>
        <v>1</v>
      </c>
      <c r="C487" s="2">
        <f t="shared" si="175"/>
        <v>367</v>
      </c>
      <c r="D487" s="2">
        <f t="shared" si="176"/>
        <v>367</v>
      </c>
      <c r="E487" s="6" t="b">
        <f t="shared" si="177"/>
        <v>1</v>
      </c>
      <c r="F487" s="6">
        <f>IF(OR(B487=6,B487=7),0,IF(NOT(E487),0,IF(A487&lt;=$A$1,HLOOKUP(B487,Ouderschapsverlof!$S$28:$W$30,3,FALSE),0)))</f>
        <v>0</v>
      </c>
      <c r="G487" s="6">
        <f>IF(OR(B487=6,B487=7),0,IF(NOT(E487),IF(A487&lt;=$A$1,HLOOKUP(B487,Ouderschapsverlof!$S$28:$W$30,3,FALSE),0),0))</f>
        <v>0</v>
      </c>
      <c r="H487" s="7">
        <f t="shared" si="178"/>
        <v>0</v>
      </c>
      <c r="L487" s="2">
        <f t="shared" si="197"/>
        <v>485</v>
      </c>
      <c r="M487">
        <f t="shared" si="179"/>
        <v>1</v>
      </c>
      <c r="N487" s="2">
        <f t="shared" si="180"/>
        <v>367</v>
      </c>
      <c r="O487" s="2">
        <f t="shared" si="181"/>
        <v>367</v>
      </c>
      <c r="P487" s="6" t="b">
        <f t="shared" si="182"/>
        <v>1</v>
      </c>
      <c r="Q487" s="6">
        <f>IF(OR(M487=6,M487=7),0,IF(NOT(P487),0,IF(L487&lt;=$L$1,HLOOKUP(M487,Ouderschapsverlof!$S$40:$W$42,3,FALSE),0)))</f>
        <v>0</v>
      </c>
      <c r="R487" s="6">
        <f>IF(OR(M487=6,M487=7),0,IF(NOT(P487),IF(L487&lt;=$L$1,HLOOKUP(M487,Ouderschapsverlof!$S$40:$W$42,3,FALSE),0),0))</f>
        <v>0</v>
      </c>
      <c r="T487" s="2">
        <f t="shared" si="198"/>
        <v>485</v>
      </c>
      <c r="U487">
        <f t="shared" si="183"/>
        <v>1</v>
      </c>
      <c r="V487" s="2">
        <f t="shared" si="184"/>
        <v>367</v>
      </c>
      <c r="W487" s="2">
        <f t="shared" si="185"/>
        <v>367</v>
      </c>
      <c r="X487" s="6" t="b">
        <f t="shared" si="186"/>
        <v>1</v>
      </c>
      <c r="Y487" s="6">
        <f>IF(OR(U487=6,U487=7),0,IF(NOT(X487),0,IF(T487&lt;=$T$1,HLOOKUP(U487,Ouderschapsverlof!$S$55:$W$57,3,FALSE),0)))</f>
        <v>0</v>
      </c>
      <c r="Z487" s="6">
        <f>IF(OR(U487=6,U487=7),0,IF(NOT(X487),IF(T487&lt;=$T$1,HLOOKUP(U487,Ouderschapsverlof!$S$55:$W$57,3,FALSE),0),0))</f>
        <v>0</v>
      </c>
      <c r="AB487" s="2">
        <f t="shared" si="199"/>
        <v>485</v>
      </c>
      <c r="AC487">
        <f t="shared" si="187"/>
        <v>1</v>
      </c>
      <c r="AD487" s="2">
        <f t="shared" si="188"/>
        <v>367</v>
      </c>
      <c r="AE487" s="2">
        <f t="shared" si="189"/>
        <v>367</v>
      </c>
      <c r="AF487" s="6" t="b">
        <f t="shared" si="190"/>
        <v>1</v>
      </c>
      <c r="AG487" s="6">
        <f>IF(OR(AC487=6,AC487=7),0,IF(NOT(AF487),0,IF(AB487&lt;=$AB$1,HLOOKUP(AC487,Ouderschapsverlof!$S$67:$W$69,3,FALSE),0)))</f>
        <v>0</v>
      </c>
      <c r="AH487" s="6">
        <f>IF(OR(AC487=6,AC487=7),0,IF(NOT(AF487),IF(AB487&lt;=$AB$1,HLOOKUP(AC487,Ouderschapsverlof!$S$67:$W$69,3,FALSE),0),0))</f>
        <v>0</v>
      </c>
      <c r="AK487" t="str">
        <f t="shared" si="191"/>
        <v>1901-4-0</v>
      </c>
      <c r="AL487" t="str">
        <f t="shared" si="192"/>
        <v>1901-4-0</v>
      </c>
      <c r="AM487" t="str">
        <f t="shared" si="193"/>
        <v>1901-4-0</v>
      </c>
      <c r="AN487" t="str">
        <f t="shared" si="194"/>
        <v>1901-4-0</v>
      </c>
    </row>
    <row r="488" spans="1:40" x14ac:dyDescent="0.3">
      <c r="A488" s="2">
        <f t="shared" si="195"/>
        <v>486</v>
      </c>
      <c r="B488">
        <f t="shared" si="196"/>
        <v>2</v>
      </c>
      <c r="C488" s="2">
        <f t="shared" si="175"/>
        <v>367</v>
      </c>
      <c r="D488" s="2">
        <f t="shared" si="176"/>
        <v>367</v>
      </c>
      <c r="E488" s="6" t="b">
        <f t="shared" si="177"/>
        <v>1</v>
      </c>
      <c r="F488" s="6">
        <f>IF(OR(B488=6,B488=7),0,IF(NOT(E488),0,IF(A488&lt;=$A$1,HLOOKUP(B488,Ouderschapsverlof!$S$28:$W$30,3,FALSE),0)))</f>
        <v>0</v>
      </c>
      <c r="G488" s="6">
        <f>IF(OR(B488=6,B488=7),0,IF(NOT(E488),IF(A488&lt;=$A$1,HLOOKUP(B488,Ouderschapsverlof!$S$28:$W$30,3,FALSE),0),0))</f>
        <v>0</v>
      </c>
      <c r="H488" s="7">
        <f t="shared" si="178"/>
        <v>0</v>
      </c>
      <c r="L488" s="2">
        <f t="shared" si="197"/>
        <v>486</v>
      </c>
      <c r="M488">
        <f t="shared" si="179"/>
        <v>2</v>
      </c>
      <c r="N488" s="2">
        <f t="shared" si="180"/>
        <v>367</v>
      </c>
      <c r="O488" s="2">
        <f t="shared" si="181"/>
        <v>367</v>
      </c>
      <c r="P488" s="6" t="b">
        <f t="shared" si="182"/>
        <v>1</v>
      </c>
      <c r="Q488" s="6">
        <f>IF(OR(M488=6,M488=7),0,IF(NOT(P488),0,IF(L488&lt;=$L$1,HLOOKUP(M488,Ouderschapsverlof!$S$40:$W$42,3,FALSE),0)))</f>
        <v>0</v>
      </c>
      <c r="R488" s="6">
        <f>IF(OR(M488=6,M488=7),0,IF(NOT(P488),IF(L488&lt;=$L$1,HLOOKUP(M488,Ouderschapsverlof!$S$40:$W$42,3,FALSE),0),0))</f>
        <v>0</v>
      </c>
      <c r="T488" s="2">
        <f t="shared" si="198"/>
        <v>486</v>
      </c>
      <c r="U488">
        <f t="shared" si="183"/>
        <v>2</v>
      </c>
      <c r="V488" s="2">
        <f t="shared" si="184"/>
        <v>367</v>
      </c>
      <c r="W488" s="2">
        <f t="shared" si="185"/>
        <v>367</v>
      </c>
      <c r="X488" s="6" t="b">
        <f t="shared" si="186"/>
        <v>1</v>
      </c>
      <c r="Y488" s="6">
        <f>IF(OR(U488=6,U488=7),0,IF(NOT(X488),0,IF(T488&lt;=$T$1,HLOOKUP(U488,Ouderschapsverlof!$S$55:$W$57,3,FALSE),0)))</f>
        <v>0</v>
      </c>
      <c r="Z488" s="6">
        <f>IF(OR(U488=6,U488=7),0,IF(NOT(X488),IF(T488&lt;=$T$1,HLOOKUP(U488,Ouderschapsverlof!$S$55:$W$57,3,FALSE),0),0))</f>
        <v>0</v>
      </c>
      <c r="AB488" s="2">
        <f t="shared" si="199"/>
        <v>486</v>
      </c>
      <c r="AC488">
        <f t="shared" si="187"/>
        <v>2</v>
      </c>
      <c r="AD488" s="2">
        <f t="shared" si="188"/>
        <v>367</v>
      </c>
      <c r="AE488" s="2">
        <f t="shared" si="189"/>
        <v>367</v>
      </c>
      <c r="AF488" s="6" t="b">
        <f t="shared" si="190"/>
        <v>1</v>
      </c>
      <c r="AG488" s="6">
        <f>IF(OR(AC488=6,AC488=7),0,IF(NOT(AF488),0,IF(AB488&lt;=$AB$1,HLOOKUP(AC488,Ouderschapsverlof!$S$67:$W$69,3,FALSE),0)))</f>
        <v>0</v>
      </c>
      <c r="AH488" s="6">
        <f>IF(OR(AC488=6,AC488=7),0,IF(NOT(AF488),IF(AB488&lt;=$AB$1,HLOOKUP(AC488,Ouderschapsverlof!$S$67:$W$69,3,FALSE),0),0))</f>
        <v>0</v>
      </c>
      <c r="AK488" t="str">
        <f t="shared" si="191"/>
        <v>1901-4-0</v>
      </c>
      <c r="AL488" t="str">
        <f t="shared" si="192"/>
        <v>1901-4-0</v>
      </c>
      <c r="AM488" t="str">
        <f t="shared" si="193"/>
        <v>1901-4-0</v>
      </c>
      <c r="AN488" t="str">
        <f t="shared" si="194"/>
        <v>1901-4-0</v>
      </c>
    </row>
    <row r="489" spans="1:40" x14ac:dyDescent="0.3">
      <c r="A489" s="2">
        <f t="shared" si="195"/>
        <v>487</v>
      </c>
      <c r="B489">
        <f t="shared" si="196"/>
        <v>3</v>
      </c>
      <c r="C489" s="2">
        <f t="shared" si="175"/>
        <v>367</v>
      </c>
      <c r="D489" s="2">
        <f t="shared" si="176"/>
        <v>367</v>
      </c>
      <c r="E489" s="6" t="b">
        <f t="shared" si="177"/>
        <v>1</v>
      </c>
      <c r="F489" s="6">
        <f>IF(OR(B489=6,B489=7),0,IF(NOT(E489),0,IF(A489&lt;=$A$1,HLOOKUP(B489,Ouderschapsverlof!$S$28:$W$30,3,FALSE),0)))</f>
        <v>0</v>
      </c>
      <c r="G489" s="6">
        <f>IF(OR(B489=6,B489=7),0,IF(NOT(E489),IF(A489&lt;=$A$1,HLOOKUP(B489,Ouderschapsverlof!$S$28:$W$30,3,FALSE),0),0))</f>
        <v>0</v>
      </c>
      <c r="H489" s="7">
        <f t="shared" si="178"/>
        <v>0</v>
      </c>
      <c r="L489" s="2">
        <f t="shared" si="197"/>
        <v>487</v>
      </c>
      <c r="M489">
        <f t="shared" si="179"/>
        <v>3</v>
      </c>
      <c r="N489" s="2">
        <f t="shared" si="180"/>
        <v>367</v>
      </c>
      <c r="O489" s="2">
        <f t="shared" si="181"/>
        <v>367</v>
      </c>
      <c r="P489" s="6" t="b">
        <f t="shared" si="182"/>
        <v>1</v>
      </c>
      <c r="Q489" s="6">
        <f>IF(OR(M489=6,M489=7),0,IF(NOT(P489),0,IF(L489&lt;=$L$1,HLOOKUP(M489,Ouderschapsverlof!$S$40:$W$42,3,FALSE),0)))</f>
        <v>0</v>
      </c>
      <c r="R489" s="6">
        <f>IF(OR(M489=6,M489=7),0,IF(NOT(P489),IF(L489&lt;=$L$1,HLOOKUP(M489,Ouderschapsverlof!$S$40:$W$42,3,FALSE),0),0))</f>
        <v>0</v>
      </c>
      <c r="T489" s="2">
        <f t="shared" si="198"/>
        <v>487</v>
      </c>
      <c r="U489">
        <f t="shared" si="183"/>
        <v>3</v>
      </c>
      <c r="V489" s="2">
        <f t="shared" si="184"/>
        <v>367</v>
      </c>
      <c r="W489" s="2">
        <f t="shared" si="185"/>
        <v>367</v>
      </c>
      <c r="X489" s="6" t="b">
        <f t="shared" si="186"/>
        <v>1</v>
      </c>
      <c r="Y489" s="6">
        <f>IF(OR(U489=6,U489=7),0,IF(NOT(X489),0,IF(T489&lt;=$T$1,HLOOKUP(U489,Ouderschapsverlof!$S$55:$W$57,3,FALSE),0)))</f>
        <v>0</v>
      </c>
      <c r="Z489" s="6">
        <f>IF(OR(U489=6,U489=7),0,IF(NOT(X489),IF(T489&lt;=$T$1,HLOOKUP(U489,Ouderschapsverlof!$S$55:$W$57,3,FALSE),0),0))</f>
        <v>0</v>
      </c>
      <c r="AB489" s="2">
        <f t="shared" si="199"/>
        <v>487</v>
      </c>
      <c r="AC489">
        <f t="shared" si="187"/>
        <v>3</v>
      </c>
      <c r="AD489" s="2">
        <f t="shared" si="188"/>
        <v>367</v>
      </c>
      <c r="AE489" s="2">
        <f t="shared" si="189"/>
        <v>367</v>
      </c>
      <c r="AF489" s="6" t="b">
        <f t="shared" si="190"/>
        <v>1</v>
      </c>
      <c r="AG489" s="6">
        <f>IF(OR(AC489=6,AC489=7),0,IF(NOT(AF489),0,IF(AB489&lt;=$AB$1,HLOOKUP(AC489,Ouderschapsverlof!$S$67:$W$69,3,FALSE),0)))</f>
        <v>0</v>
      </c>
      <c r="AH489" s="6">
        <f>IF(OR(AC489=6,AC489=7),0,IF(NOT(AF489),IF(AB489&lt;=$AB$1,HLOOKUP(AC489,Ouderschapsverlof!$S$67:$W$69,3,FALSE),0),0))</f>
        <v>0</v>
      </c>
      <c r="AK489" t="str">
        <f t="shared" si="191"/>
        <v>1901-5-0</v>
      </c>
      <c r="AL489" t="str">
        <f t="shared" si="192"/>
        <v>1901-5-0</v>
      </c>
      <c r="AM489" t="str">
        <f t="shared" si="193"/>
        <v>1901-5-0</v>
      </c>
      <c r="AN489" t="str">
        <f t="shared" si="194"/>
        <v>1901-5-0</v>
      </c>
    </row>
    <row r="490" spans="1:40" x14ac:dyDescent="0.3">
      <c r="A490" s="2">
        <f t="shared" si="195"/>
        <v>488</v>
      </c>
      <c r="B490">
        <f t="shared" si="196"/>
        <v>4</v>
      </c>
      <c r="C490" s="2">
        <f t="shared" si="175"/>
        <v>367</v>
      </c>
      <c r="D490" s="2">
        <f t="shared" si="176"/>
        <v>367</v>
      </c>
      <c r="E490" s="6" t="b">
        <f t="shared" si="177"/>
        <v>1</v>
      </c>
      <c r="F490" s="6">
        <f>IF(OR(B490=6,B490=7),0,IF(NOT(E490),0,IF(A490&lt;=$A$1,HLOOKUP(B490,Ouderschapsverlof!$S$28:$W$30,3,FALSE),0)))</f>
        <v>0</v>
      </c>
      <c r="G490" s="6">
        <f>IF(OR(B490=6,B490=7),0,IF(NOT(E490),IF(A490&lt;=$A$1,HLOOKUP(B490,Ouderschapsverlof!$S$28:$W$30,3,FALSE),0),0))</f>
        <v>0</v>
      </c>
      <c r="H490" s="7">
        <f t="shared" si="178"/>
        <v>0</v>
      </c>
      <c r="L490" s="2">
        <f t="shared" si="197"/>
        <v>488</v>
      </c>
      <c r="M490">
        <f t="shared" si="179"/>
        <v>4</v>
      </c>
      <c r="N490" s="2">
        <f t="shared" si="180"/>
        <v>367</v>
      </c>
      <c r="O490" s="2">
        <f t="shared" si="181"/>
        <v>367</v>
      </c>
      <c r="P490" s="6" t="b">
        <f t="shared" si="182"/>
        <v>1</v>
      </c>
      <c r="Q490" s="6">
        <f>IF(OR(M490=6,M490=7),0,IF(NOT(P490),0,IF(L490&lt;=$L$1,HLOOKUP(M490,Ouderschapsverlof!$S$40:$W$42,3,FALSE),0)))</f>
        <v>0</v>
      </c>
      <c r="R490" s="6">
        <f>IF(OR(M490=6,M490=7),0,IF(NOT(P490),IF(L490&lt;=$L$1,HLOOKUP(M490,Ouderschapsverlof!$S$40:$W$42,3,FALSE),0),0))</f>
        <v>0</v>
      </c>
      <c r="T490" s="2">
        <f t="shared" si="198"/>
        <v>488</v>
      </c>
      <c r="U490">
        <f t="shared" si="183"/>
        <v>4</v>
      </c>
      <c r="V490" s="2">
        <f t="shared" si="184"/>
        <v>367</v>
      </c>
      <c r="W490" s="2">
        <f t="shared" si="185"/>
        <v>367</v>
      </c>
      <c r="X490" s="6" t="b">
        <f t="shared" si="186"/>
        <v>1</v>
      </c>
      <c r="Y490" s="6">
        <f>IF(OR(U490=6,U490=7),0,IF(NOT(X490),0,IF(T490&lt;=$T$1,HLOOKUP(U490,Ouderschapsverlof!$S$55:$W$57,3,FALSE),0)))</f>
        <v>0</v>
      </c>
      <c r="Z490" s="6">
        <f>IF(OR(U490=6,U490=7),0,IF(NOT(X490),IF(T490&lt;=$T$1,HLOOKUP(U490,Ouderschapsverlof!$S$55:$W$57,3,FALSE),0),0))</f>
        <v>0</v>
      </c>
      <c r="AB490" s="2">
        <f t="shared" si="199"/>
        <v>488</v>
      </c>
      <c r="AC490">
        <f t="shared" si="187"/>
        <v>4</v>
      </c>
      <c r="AD490" s="2">
        <f t="shared" si="188"/>
        <v>367</v>
      </c>
      <c r="AE490" s="2">
        <f t="shared" si="189"/>
        <v>367</v>
      </c>
      <c r="AF490" s="6" t="b">
        <f t="shared" si="190"/>
        <v>1</v>
      </c>
      <c r="AG490" s="6">
        <f>IF(OR(AC490=6,AC490=7),0,IF(NOT(AF490),0,IF(AB490&lt;=$AB$1,HLOOKUP(AC490,Ouderschapsverlof!$S$67:$W$69,3,FALSE),0)))</f>
        <v>0</v>
      </c>
      <c r="AH490" s="6">
        <f>IF(OR(AC490=6,AC490=7),0,IF(NOT(AF490),IF(AB490&lt;=$AB$1,HLOOKUP(AC490,Ouderschapsverlof!$S$67:$W$69,3,FALSE),0),0))</f>
        <v>0</v>
      </c>
      <c r="AK490" t="str">
        <f t="shared" si="191"/>
        <v>1901-5-0</v>
      </c>
      <c r="AL490" t="str">
        <f t="shared" si="192"/>
        <v>1901-5-0</v>
      </c>
      <c r="AM490" t="str">
        <f t="shared" si="193"/>
        <v>1901-5-0</v>
      </c>
      <c r="AN490" t="str">
        <f t="shared" si="194"/>
        <v>1901-5-0</v>
      </c>
    </row>
    <row r="491" spans="1:40" x14ac:dyDescent="0.3">
      <c r="A491" s="2">
        <f t="shared" si="195"/>
        <v>489</v>
      </c>
      <c r="B491">
        <f t="shared" si="196"/>
        <v>5</v>
      </c>
      <c r="C491" s="2">
        <f t="shared" si="175"/>
        <v>367</v>
      </c>
      <c r="D491" s="2">
        <f t="shared" si="176"/>
        <v>367</v>
      </c>
      <c r="E491" s="6" t="b">
        <f t="shared" si="177"/>
        <v>1</v>
      </c>
      <c r="F491" s="6">
        <f>IF(OR(B491=6,B491=7),0,IF(NOT(E491),0,IF(A491&lt;=$A$1,HLOOKUP(B491,Ouderschapsverlof!$S$28:$W$30,3,FALSE),0)))</f>
        <v>0</v>
      </c>
      <c r="G491" s="6">
        <f>IF(OR(B491=6,B491=7),0,IF(NOT(E491),IF(A491&lt;=$A$1,HLOOKUP(B491,Ouderschapsverlof!$S$28:$W$30,3,FALSE),0),0))</f>
        <v>0</v>
      </c>
      <c r="H491" s="7">
        <f t="shared" si="178"/>
        <v>0</v>
      </c>
      <c r="L491" s="2">
        <f t="shared" si="197"/>
        <v>489</v>
      </c>
      <c r="M491">
        <f t="shared" si="179"/>
        <v>5</v>
      </c>
      <c r="N491" s="2">
        <f t="shared" si="180"/>
        <v>367</v>
      </c>
      <c r="O491" s="2">
        <f t="shared" si="181"/>
        <v>367</v>
      </c>
      <c r="P491" s="6" t="b">
        <f t="shared" si="182"/>
        <v>1</v>
      </c>
      <c r="Q491" s="6">
        <f>IF(OR(M491=6,M491=7),0,IF(NOT(P491),0,IF(L491&lt;=$L$1,HLOOKUP(M491,Ouderschapsverlof!$S$40:$W$42,3,FALSE),0)))</f>
        <v>0</v>
      </c>
      <c r="R491" s="6">
        <f>IF(OR(M491=6,M491=7),0,IF(NOT(P491),IF(L491&lt;=$L$1,HLOOKUP(M491,Ouderschapsverlof!$S$40:$W$42,3,FALSE),0),0))</f>
        <v>0</v>
      </c>
      <c r="T491" s="2">
        <f t="shared" si="198"/>
        <v>489</v>
      </c>
      <c r="U491">
        <f t="shared" si="183"/>
        <v>5</v>
      </c>
      <c r="V491" s="2">
        <f t="shared" si="184"/>
        <v>367</v>
      </c>
      <c r="W491" s="2">
        <f t="shared" si="185"/>
        <v>367</v>
      </c>
      <c r="X491" s="6" t="b">
        <f t="shared" si="186"/>
        <v>1</v>
      </c>
      <c r="Y491" s="6">
        <f>IF(OR(U491=6,U491=7),0,IF(NOT(X491),0,IF(T491&lt;=$T$1,HLOOKUP(U491,Ouderschapsverlof!$S$55:$W$57,3,FALSE),0)))</f>
        <v>0</v>
      </c>
      <c r="Z491" s="6">
        <f>IF(OR(U491=6,U491=7),0,IF(NOT(X491),IF(T491&lt;=$T$1,HLOOKUP(U491,Ouderschapsverlof!$S$55:$W$57,3,FALSE),0),0))</f>
        <v>0</v>
      </c>
      <c r="AB491" s="2">
        <f t="shared" si="199"/>
        <v>489</v>
      </c>
      <c r="AC491">
        <f t="shared" si="187"/>
        <v>5</v>
      </c>
      <c r="AD491" s="2">
        <f t="shared" si="188"/>
        <v>367</v>
      </c>
      <c r="AE491" s="2">
        <f t="shared" si="189"/>
        <v>367</v>
      </c>
      <c r="AF491" s="6" t="b">
        <f t="shared" si="190"/>
        <v>1</v>
      </c>
      <c r="AG491" s="6">
        <f>IF(OR(AC491=6,AC491=7),0,IF(NOT(AF491),0,IF(AB491&lt;=$AB$1,HLOOKUP(AC491,Ouderschapsverlof!$S$67:$W$69,3,FALSE),0)))</f>
        <v>0</v>
      </c>
      <c r="AH491" s="6">
        <f>IF(OR(AC491=6,AC491=7),0,IF(NOT(AF491),IF(AB491&lt;=$AB$1,HLOOKUP(AC491,Ouderschapsverlof!$S$67:$W$69,3,FALSE),0),0))</f>
        <v>0</v>
      </c>
      <c r="AK491" t="str">
        <f t="shared" si="191"/>
        <v>1901-5-0</v>
      </c>
      <c r="AL491" t="str">
        <f t="shared" si="192"/>
        <v>1901-5-0</v>
      </c>
      <c r="AM491" t="str">
        <f t="shared" si="193"/>
        <v>1901-5-0</v>
      </c>
      <c r="AN491" t="str">
        <f t="shared" si="194"/>
        <v>1901-5-0</v>
      </c>
    </row>
    <row r="492" spans="1:40" x14ac:dyDescent="0.3">
      <c r="A492" s="2">
        <f t="shared" si="195"/>
        <v>490</v>
      </c>
      <c r="B492">
        <f t="shared" si="196"/>
        <v>6</v>
      </c>
      <c r="C492" s="2">
        <f t="shared" si="175"/>
        <v>367</v>
      </c>
      <c r="D492" s="2">
        <f t="shared" si="176"/>
        <v>367</v>
      </c>
      <c r="E492" s="6" t="b">
        <f t="shared" si="177"/>
        <v>1</v>
      </c>
      <c r="F492" s="6">
        <f>IF(OR(B492=6,B492=7),0,IF(NOT(E492),0,IF(A492&lt;=$A$1,HLOOKUP(B492,Ouderschapsverlof!$S$28:$W$30,3,FALSE),0)))</f>
        <v>0</v>
      </c>
      <c r="G492" s="6">
        <f>IF(OR(B492=6,B492=7),0,IF(NOT(E492),IF(A492&lt;=$A$1,HLOOKUP(B492,Ouderschapsverlof!$S$28:$W$30,3,FALSE),0),0))</f>
        <v>0</v>
      </c>
      <c r="H492" s="7">
        <f t="shared" si="178"/>
        <v>0</v>
      </c>
      <c r="L492" s="2">
        <f t="shared" si="197"/>
        <v>490</v>
      </c>
      <c r="M492">
        <f t="shared" si="179"/>
        <v>6</v>
      </c>
      <c r="N492" s="2">
        <f t="shared" si="180"/>
        <v>367</v>
      </c>
      <c r="O492" s="2">
        <f t="shared" si="181"/>
        <v>367</v>
      </c>
      <c r="P492" s="6" t="b">
        <f t="shared" si="182"/>
        <v>1</v>
      </c>
      <c r="Q492" s="6">
        <f>IF(OR(M492=6,M492=7),0,IF(NOT(P492),0,IF(L492&lt;=$L$1,HLOOKUP(M492,Ouderschapsverlof!$S$40:$W$42,3,FALSE),0)))</f>
        <v>0</v>
      </c>
      <c r="R492" s="6">
        <f>IF(OR(M492=6,M492=7),0,IF(NOT(P492),IF(L492&lt;=$L$1,HLOOKUP(M492,Ouderschapsverlof!$S$40:$W$42,3,FALSE),0),0))</f>
        <v>0</v>
      </c>
      <c r="T492" s="2">
        <f t="shared" si="198"/>
        <v>490</v>
      </c>
      <c r="U492">
        <f t="shared" si="183"/>
        <v>6</v>
      </c>
      <c r="V492" s="2">
        <f t="shared" si="184"/>
        <v>367</v>
      </c>
      <c r="W492" s="2">
        <f t="shared" si="185"/>
        <v>367</v>
      </c>
      <c r="X492" s="6" t="b">
        <f t="shared" si="186"/>
        <v>1</v>
      </c>
      <c r="Y492" s="6">
        <f>IF(OR(U492=6,U492=7),0,IF(NOT(X492),0,IF(T492&lt;=$T$1,HLOOKUP(U492,Ouderschapsverlof!$S$55:$W$57,3,FALSE),0)))</f>
        <v>0</v>
      </c>
      <c r="Z492" s="6">
        <f>IF(OR(U492=6,U492=7),0,IF(NOT(X492),IF(T492&lt;=$T$1,HLOOKUP(U492,Ouderschapsverlof!$S$55:$W$57,3,FALSE),0),0))</f>
        <v>0</v>
      </c>
      <c r="AB492" s="2">
        <f t="shared" si="199"/>
        <v>490</v>
      </c>
      <c r="AC492">
        <f t="shared" si="187"/>
        <v>6</v>
      </c>
      <c r="AD492" s="2">
        <f t="shared" si="188"/>
        <v>367</v>
      </c>
      <c r="AE492" s="2">
        <f t="shared" si="189"/>
        <v>367</v>
      </c>
      <c r="AF492" s="6" t="b">
        <f t="shared" si="190"/>
        <v>1</v>
      </c>
      <c r="AG492" s="6">
        <f>IF(OR(AC492=6,AC492=7),0,IF(NOT(AF492),0,IF(AB492&lt;=$AB$1,HLOOKUP(AC492,Ouderschapsverlof!$S$67:$W$69,3,FALSE),0)))</f>
        <v>0</v>
      </c>
      <c r="AH492" s="6">
        <f>IF(OR(AC492=6,AC492=7),0,IF(NOT(AF492),IF(AB492&lt;=$AB$1,HLOOKUP(AC492,Ouderschapsverlof!$S$67:$W$69,3,FALSE),0),0))</f>
        <v>0</v>
      </c>
      <c r="AK492" t="str">
        <f t="shared" si="191"/>
        <v>1901-5-0</v>
      </c>
      <c r="AL492" t="str">
        <f t="shared" si="192"/>
        <v>1901-5-0</v>
      </c>
      <c r="AM492" t="str">
        <f t="shared" si="193"/>
        <v>1901-5-0</v>
      </c>
      <c r="AN492" t="str">
        <f t="shared" si="194"/>
        <v>1901-5-0</v>
      </c>
    </row>
    <row r="493" spans="1:40" x14ac:dyDescent="0.3">
      <c r="A493" s="2">
        <f t="shared" si="195"/>
        <v>491</v>
      </c>
      <c r="B493">
        <f t="shared" si="196"/>
        <v>7</v>
      </c>
      <c r="C493" s="2">
        <f t="shared" si="175"/>
        <v>367</v>
      </c>
      <c r="D493" s="2">
        <f t="shared" si="176"/>
        <v>367</v>
      </c>
      <c r="E493" s="6" t="b">
        <f t="shared" si="177"/>
        <v>1</v>
      </c>
      <c r="F493" s="6">
        <f>IF(OR(B493=6,B493=7),0,IF(NOT(E493),0,IF(A493&lt;=$A$1,HLOOKUP(B493,Ouderschapsverlof!$S$28:$W$30,3,FALSE),0)))</f>
        <v>0</v>
      </c>
      <c r="G493" s="6">
        <f>IF(OR(B493=6,B493=7),0,IF(NOT(E493),IF(A493&lt;=$A$1,HLOOKUP(B493,Ouderschapsverlof!$S$28:$W$30,3,FALSE),0),0))</f>
        <v>0</v>
      </c>
      <c r="H493" s="7">
        <f t="shared" si="178"/>
        <v>0</v>
      </c>
      <c r="L493" s="2">
        <f t="shared" si="197"/>
        <v>491</v>
      </c>
      <c r="M493">
        <f t="shared" si="179"/>
        <v>7</v>
      </c>
      <c r="N493" s="2">
        <f t="shared" si="180"/>
        <v>367</v>
      </c>
      <c r="O493" s="2">
        <f t="shared" si="181"/>
        <v>367</v>
      </c>
      <c r="P493" s="6" t="b">
        <f t="shared" si="182"/>
        <v>1</v>
      </c>
      <c r="Q493" s="6">
        <f>IF(OR(M493=6,M493=7),0,IF(NOT(P493),0,IF(L493&lt;=$L$1,HLOOKUP(M493,Ouderschapsverlof!$S$40:$W$42,3,FALSE),0)))</f>
        <v>0</v>
      </c>
      <c r="R493" s="6">
        <f>IF(OR(M493=6,M493=7),0,IF(NOT(P493),IF(L493&lt;=$L$1,HLOOKUP(M493,Ouderschapsverlof!$S$40:$W$42,3,FALSE),0),0))</f>
        <v>0</v>
      </c>
      <c r="T493" s="2">
        <f t="shared" si="198"/>
        <v>491</v>
      </c>
      <c r="U493">
        <f t="shared" si="183"/>
        <v>7</v>
      </c>
      <c r="V493" s="2">
        <f t="shared" si="184"/>
        <v>367</v>
      </c>
      <c r="W493" s="2">
        <f t="shared" si="185"/>
        <v>367</v>
      </c>
      <c r="X493" s="6" t="b">
        <f t="shared" si="186"/>
        <v>1</v>
      </c>
      <c r="Y493" s="6">
        <f>IF(OR(U493=6,U493=7),0,IF(NOT(X493),0,IF(T493&lt;=$T$1,HLOOKUP(U493,Ouderschapsverlof!$S$55:$W$57,3,FALSE),0)))</f>
        <v>0</v>
      </c>
      <c r="Z493" s="6">
        <f>IF(OR(U493=6,U493=7),0,IF(NOT(X493),IF(T493&lt;=$T$1,HLOOKUP(U493,Ouderschapsverlof!$S$55:$W$57,3,FALSE),0),0))</f>
        <v>0</v>
      </c>
      <c r="AB493" s="2">
        <f t="shared" si="199"/>
        <v>491</v>
      </c>
      <c r="AC493">
        <f t="shared" si="187"/>
        <v>7</v>
      </c>
      <c r="AD493" s="2">
        <f t="shared" si="188"/>
        <v>367</v>
      </c>
      <c r="AE493" s="2">
        <f t="shared" si="189"/>
        <v>367</v>
      </c>
      <c r="AF493" s="6" t="b">
        <f t="shared" si="190"/>
        <v>1</v>
      </c>
      <c r="AG493" s="6">
        <f>IF(OR(AC493=6,AC493=7),0,IF(NOT(AF493),0,IF(AB493&lt;=$AB$1,HLOOKUP(AC493,Ouderschapsverlof!$S$67:$W$69,3,FALSE),0)))</f>
        <v>0</v>
      </c>
      <c r="AH493" s="6">
        <f>IF(OR(AC493=6,AC493=7),0,IF(NOT(AF493),IF(AB493&lt;=$AB$1,HLOOKUP(AC493,Ouderschapsverlof!$S$67:$W$69,3,FALSE),0),0))</f>
        <v>0</v>
      </c>
      <c r="AK493" t="str">
        <f t="shared" si="191"/>
        <v>1901-5-0</v>
      </c>
      <c r="AL493" t="str">
        <f t="shared" si="192"/>
        <v>1901-5-0</v>
      </c>
      <c r="AM493" t="str">
        <f t="shared" si="193"/>
        <v>1901-5-0</v>
      </c>
      <c r="AN493" t="str">
        <f t="shared" si="194"/>
        <v>1901-5-0</v>
      </c>
    </row>
    <row r="494" spans="1:40" x14ac:dyDescent="0.3">
      <c r="A494" s="2">
        <f t="shared" si="195"/>
        <v>492</v>
      </c>
      <c r="B494">
        <f t="shared" si="196"/>
        <v>1</v>
      </c>
      <c r="C494" s="2">
        <f t="shared" si="175"/>
        <v>367</v>
      </c>
      <c r="D494" s="2">
        <f t="shared" si="176"/>
        <v>367</v>
      </c>
      <c r="E494" s="6" t="b">
        <f t="shared" si="177"/>
        <v>1</v>
      </c>
      <c r="F494" s="6">
        <f>IF(OR(B494=6,B494=7),0,IF(NOT(E494),0,IF(A494&lt;=$A$1,HLOOKUP(B494,Ouderschapsverlof!$S$28:$W$30,3,FALSE),0)))</f>
        <v>0</v>
      </c>
      <c r="G494" s="6">
        <f>IF(OR(B494=6,B494=7),0,IF(NOT(E494),IF(A494&lt;=$A$1,HLOOKUP(B494,Ouderschapsverlof!$S$28:$W$30,3,FALSE),0),0))</f>
        <v>0</v>
      </c>
      <c r="H494" s="7">
        <f t="shared" si="178"/>
        <v>0</v>
      </c>
      <c r="L494" s="2">
        <f t="shared" si="197"/>
        <v>492</v>
      </c>
      <c r="M494">
        <f t="shared" si="179"/>
        <v>1</v>
      </c>
      <c r="N494" s="2">
        <f t="shared" si="180"/>
        <v>367</v>
      </c>
      <c r="O494" s="2">
        <f t="shared" si="181"/>
        <v>367</v>
      </c>
      <c r="P494" s="6" t="b">
        <f t="shared" si="182"/>
        <v>1</v>
      </c>
      <c r="Q494" s="6">
        <f>IF(OR(M494=6,M494=7),0,IF(NOT(P494),0,IF(L494&lt;=$L$1,HLOOKUP(M494,Ouderschapsverlof!$S$40:$W$42,3,FALSE),0)))</f>
        <v>0</v>
      </c>
      <c r="R494" s="6">
        <f>IF(OR(M494=6,M494=7),0,IF(NOT(P494),IF(L494&lt;=$L$1,HLOOKUP(M494,Ouderschapsverlof!$S$40:$W$42,3,FALSE),0),0))</f>
        <v>0</v>
      </c>
      <c r="T494" s="2">
        <f t="shared" si="198"/>
        <v>492</v>
      </c>
      <c r="U494">
        <f t="shared" si="183"/>
        <v>1</v>
      </c>
      <c r="V494" s="2">
        <f t="shared" si="184"/>
        <v>367</v>
      </c>
      <c r="W494" s="2">
        <f t="shared" si="185"/>
        <v>367</v>
      </c>
      <c r="X494" s="6" t="b">
        <f t="shared" si="186"/>
        <v>1</v>
      </c>
      <c r="Y494" s="6">
        <f>IF(OR(U494=6,U494=7),0,IF(NOT(X494),0,IF(T494&lt;=$T$1,HLOOKUP(U494,Ouderschapsverlof!$S$55:$W$57,3,FALSE),0)))</f>
        <v>0</v>
      </c>
      <c r="Z494" s="6">
        <f>IF(OR(U494=6,U494=7),0,IF(NOT(X494),IF(T494&lt;=$T$1,HLOOKUP(U494,Ouderschapsverlof!$S$55:$W$57,3,FALSE),0),0))</f>
        <v>0</v>
      </c>
      <c r="AB494" s="2">
        <f t="shared" si="199"/>
        <v>492</v>
      </c>
      <c r="AC494">
        <f t="shared" si="187"/>
        <v>1</v>
      </c>
      <c r="AD494" s="2">
        <f t="shared" si="188"/>
        <v>367</v>
      </c>
      <c r="AE494" s="2">
        <f t="shared" si="189"/>
        <v>367</v>
      </c>
      <c r="AF494" s="6" t="b">
        <f t="shared" si="190"/>
        <v>1</v>
      </c>
      <c r="AG494" s="6">
        <f>IF(OR(AC494=6,AC494=7),0,IF(NOT(AF494),0,IF(AB494&lt;=$AB$1,HLOOKUP(AC494,Ouderschapsverlof!$S$67:$W$69,3,FALSE),0)))</f>
        <v>0</v>
      </c>
      <c r="AH494" s="6">
        <f>IF(OR(AC494=6,AC494=7),0,IF(NOT(AF494),IF(AB494&lt;=$AB$1,HLOOKUP(AC494,Ouderschapsverlof!$S$67:$W$69,3,FALSE),0),0))</f>
        <v>0</v>
      </c>
      <c r="AK494" t="str">
        <f t="shared" si="191"/>
        <v>1901-5-0</v>
      </c>
      <c r="AL494" t="str">
        <f t="shared" si="192"/>
        <v>1901-5-0</v>
      </c>
      <c r="AM494" t="str">
        <f t="shared" si="193"/>
        <v>1901-5-0</v>
      </c>
      <c r="AN494" t="str">
        <f t="shared" si="194"/>
        <v>1901-5-0</v>
      </c>
    </row>
    <row r="495" spans="1:40" x14ac:dyDescent="0.3">
      <c r="A495" s="2">
        <f t="shared" si="195"/>
        <v>493</v>
      </c>
      <c r="B495">
        <f t="shared" si="196"/>
        <v>2</v>
      </c>
      <c r="C495" s="2">
        <f t="shared" si="175"/>
        <v>367</v>
      </c>
      <c r="D495" s="2">
        <f t="shared" si="176"/>
        <v>367</v>
      </c>
      <c r="E495" s="6" t="b">
        <f t="shared" si="177"/>
        <v>1</v>
      </c>
      <c r="F495" s="6">
        <f>IF(OR(B495=6,B495=7),0,IF(NOT(E495),0,IF(A495&lt;=$A$1,HLOOKUP(B495,Ouderschapsverlof!$S$28:$W$30,3,FALSE),0)))</f>
        <v>0</v>
      </c>
      <c r="G495" s="6">
        <f>IF(OR(B495=6,B495=7),0,IF(NOT(E495),IF(A495&lt;=$A$1,HLOOKUP(B495,Ouderschapsverlof!$S$28:$W$30,3,FALSE),0),0))</f>
        <v>0</v>
      </c>
      <c r="H495" s="7">
        <f t="shared" si="178"/>
        <v>0</v>
      </c>
      <c r="L495" s="2">
        <f t="shared" si="197"/>
        <v>493</v>
      </c>
      <c r="M495">
        <f t="shared" si="179"/>
        <v>2</v>
      </c>
      <c r="N495" s="2">
        <f t="shared" si="180"/>
        <v>367</v>
      </c>
      <c r="O495" s="2">
        <f t="shared" si="181"/>
        <v>367</v>
      </c>
      <c r="P495" s="6" t="b">
        <f t="shared" si="182"/>
        <v>1</v>
      </c>
      <c r="Q495" s="6">
        <f>IF(OR(M495=6,M495=7),0,IF(NOT(P495),0,IF(L495&lt;=$L$1,HLOOKUP(M495,Ouderschapsverlof!$S$40:$W$42,3,FALSE),0)))</f>
        <v>0</v>
      </c>
      <c r="R495" s="6">
        <f>IF(OR(M495=6,M495=7),0,IF(NOT(P495),IF(L495&lt;=$L$1,HLOOKUP(M495,Ouderschapsverlof!$S$40:$W$42,3,FALSE),0),0))</f>
        <v>0</v>
      </c>
      <c r="T495" s="2">
        <f t="shared" si="198"/>
        <v>493</v>
      </c>
      <c r="U495">
        <f t="shared" si="183"/>
        <v>2</v>
      </c>
      <c r="V495" s="2">
        <f t="shared" si="184"/>
        <v>367</v>
      </c>
      <c r="W495" s="2">
        <f t="shared" si="185"/>
        <v>367</v>
      </c>
      <c r="X495" s="6" t="b">
        <f t="shared" si="186"/>
        <v>1</v>
      </c>
      <c r="Y495" s="6">
        <f>IF(OR(U495=6,U495=7),0,IF(NOT(X495),0,IF(T495&lt;=$T$1,HLOOKUP(U495,Ouderschapsverlof!$S$55:$W$57,3,FALSE),0)))</f>
        <v>0</v>
      </c>
      <c r="Z495" s="6">
        <f>IF(OR(U495=6,U495=7),0,IF(NOT(X495),IF(T495&lt;=$T$1,HLOOKUP(U495,Ouderschapsverlof!$S$55:$W$57,3,FALSE),0),0))</f>
        <v>0</v>
      </c>
      <c r="AB495" s="2">
        <f t="shared" si="199"/>
        <v>493</v>
      </c>
      <c r="AC495">
        <f t="shared" si="187"/>
        <v>2</v>
      </c>
      <c r="AD495" s="2">
        <f t="shared" si="188"/>
        <v>367</v>
      </c>
      <c r="AE495" s="2">
        <f t="shared" si="189"/>
        <v>367</v>
      </c>
      <c r="AF495" s="6" t="b">
        <f t="shared" si="190"/>
        <v>1</v>
      </c>
      <c r="AG495" s="6">
        <f>IF(OR(AC495=6,AC495=7),0,IF(NOT(AF495),0,IF(AB495&lt;=$AB$1,HLOOKUP(AC495,Ouderschapsverlof!$S$67:$W$69,3,FALSE),0)))</f>
        <v>0</v>
      </c>
      <c r="AH495" s="6">
        <f>IF(OR(AC495=6,AC495=7),0,IF(NOT(AF495),IF(AB495&lt;=$AB$1,HLOOKUP(AC495,Ouderschapsverlof!$S$67:$W$69,3,FALSE),0),0))</f>
        <v>0</v>
      </c>
      <c r="AK495" t="str">
        <f t="shared" si="191"/>
        <v>1901-5-0</v>
      </c>
      <c r="AL495" t="str">
        <f t="shared" si="192"/>
        <v>1901-5-0</v>
      </c>
      <c r="AM495" t="str">
        <f t="shared" si="193"/>
        <v>1901-5-0</v>
      </c>
      <c r="AN495" t="str">
        <f t="shared" si="194"/>
        <v>1901-5-0</v>
      </c>
    </row>
    <row r="496" spans="1:40" x14ac:dyDescent="0.3">
      <c r="A496" s="2">
        <f t="shared" si="195"/>
        <v>494</v>
      </c>
      <c r="B496">
        <f t="shared" si="196"/>
        <v>3</v>
      </c>
      <c r="C496" s="2">
        <f t="shared" si="175"/>
        <v>367</v>
      </c>
      <c r="D496" s="2">
        <f t="shared" si="176"/>
        <v>367</v>
      </c>
      <c r="E496" s="6" t="b">
        <f t="shared" si="177"/>
        <v>1</v>
      </c>
      <c r="F496" s="6">
        <f>IF(OR(B496=6,B496=7),0,IF(NOT(E496),0,IF(A496&lt;=$A$1,HLOOKUP(B496,Ouderschapsverlof!$S$28:$W$30,3,FALSE),0)))</f>
        <v>0</v>
      </c>
      <c r="G496" s="6">
        <f>IF(OR(B496=6,B496=7),0,IF(NOT(E496),IF(A496&lt;=$A$1,HLOOKUP(B496,Ouderschapsverlof!$S$28:$W$30,3,FALSE),0),0))</f>
        <v>0</v>
      </c>
      <c r="H496" s="7">
        <f t="shared" si="178"/>
        <v>0</v>
      </c>
      <c r="L496" s="2">
        <f t="shared" si="197"/>
        <v>494</v>
      </c>
      <c r="M496">
        <f t="shared" si="179"/>
        <v>3</v>
      </c>
      <c r="N496" s="2">
        <f t="shared" si="180"/>
        <v>367</v>
      </c>
      <c r="O496" s="2">
        <f t="shared" si="181"/>
        <v>367</v>
      </c>
      <c r="P496" s="6" t="b">
        <f t="shared" si="182"/>
        <v>1</v>
      </c>
      <c r="Q496" s="6">
        <f>IF(OR(M496=6,M496=7),0,IF(NOT(P496),0,IF(L496&lt;=$L$1,HLOOKUP(M496,Ouderschapsverlof!$S$40:$W$42,3,FALSE),0)))</f>
        <v>0</v>
      </c>
      <c r="R496" s="6">
        <f>IF(OR(M496=6,M496=7),0,IF(NOT(P496),IF(L496&lt;=$L$1,HLOOKUP(M496,Ouderschapsverlof!$S$40:$W$42,3,FALSE),0),0))</f>
        <v>0</v>
      </c>
      <c r="T496" s="2">
        <f t="shared" si="198"/>
        <v>494</v>
      </c>
      <c r="U496">
        <f t="shared" si="183"/>
        <v>3</v>
      </c>
      <c r="V496" s="2">
        <f t="shared" si="184"/>
        <v>367</v>
      </c>
      <c r="W496" s="2">
        <f t="shared" si="185"/>
        <v>367</v>
      </c>
      <c r="X496" s="6" t="b">
        <f t="shared" si="186"/>
        <v>1</v>
      </c>
      <c r="Y496" s="6">
        <f>IF(OR(U496=6,U496=7),0,IF(NOT(X496),0,IF(T496&lt;=$T$1,HLOOKUP(U496,Ouderschapsverlof!$S$55:$W$57,3,FALSE),0)))</f>
        <v>0</v>
      </c>
      <c r="Z496" s="6">
        <f>IF(OR(U496=6,U496=7),0,IF(NOT(X496),IF(T496&lt;=$T$1,HLOOKUP(U496,Ouderschapsverlof!$S$55:$W$57,3,FALSE),0),0))</f>
        <v>0</v>
      </c>
      <c r="AB496" s="2">
        <f t="shared" si="199"/>
        <v>494</v>
      </c>
      <c r="AC496">
        <f t="shared" si="187"/>
        <v>3</v>
      </c>
      <c r="AD496" s="2">
        <f t="shared" si="188"/>
        <v>367</v>
      </c>
      <c r="AE496" s="2">
        <f t="shared" si="189"/>
        <v>367</v>
      </c>
      <c r="AF496" s="6" t="b">
        <f t="shared" si="190"/>
        <v>1</v>
      </c>
      <c r="AG496" s="6">
        <f>IF(OR(AC496=6,AC496=7),0,IF(NOT(AF496),0,IF(AB496&lt;=$AB$1,HLOOKUP(AC496,Ouderschapsverlof!$S$67:$W$69,3,FALSE),0)))</f>
        <v>0</v>
      </c>
      <c r="AH496" s="6">
        <f>IF(OR(AC496=6,AC496=7),0,IF(NOT(AF496),IF(AB496&lt;=$AB$1,HLOOKUP(AC496,Ouderschapsverlof!$S$67:$W$69,3,FALSE),0),0))</f>
        <v>0</v>
      </c>
      <c r="AK496" t="str">
        <f t="shared" si="191"/>
        <v>1901-5-0</v>
      </c>
      <c r="AL496" t="str">
        <f t="shared" si="192"/>
        <v>1901-5-0</v>
      </c>
      <c r="AM496" t="str">
        <f t="shared" si="193"/>
        <v>1901-5-0</v>
      </c>
      <c r="AN496" t="str">
        <f t="shared" si="194"/>
        <v>1901-5-0</v>
      </c>
    </row>
    <row r="497" spans="1:40" x14ac:dyDescent="0.3">
      <c r="A497" s="2">
        <f t="shared" si="195"/>
        <v>495</v>
      </c>
      <c r="B497">
        <f t="shared" si="196"/>
        <v>4</v>
      </c>
      <c r="C497" s="2">
        <f t="shared" si="175"/>
        <v>367</v>
      </c>
      <c r="D497" s="2">
        <f t="shared" si="176"/>
        <v>367</v>
      </c>
      <c r="E497" s="6" t="b">
        <f t="shared" si="177"/>
        <v>1</v>
      </c>
      <c r="F497" s="6">
        <f>IF(OR(B497=6,B497=7),0,IF(NOT(E497),0,IF(A497&lt;=$A$1,HLOOKUP(B497,Ouderschapsverlof!$S$28:$W$30,3,FALSE),0)))</f>
        <v>0</v>
      </c>
      <c r="G497" s="6">
        <f>IF(OR(B497=6,B497=7),0,IF(NOT(E497),IF(A497&lt;=$A$1,HLOOKUP(B497,Ouderschapsverlof!$S$28:$W$30,3,FALSE),0),0))</f>
        <v>0</v>
      </c>
      <c r="H497" s="7">
        <f t="shared" si="178"/>
        <v>0</v>
      </c>
      <c r="L497" s="2">
        <f t="shared" si="197"/>
        <v>495</v>
      </c>
      <c r="M497">
        <f t="shared" si="179"/>
        <v>4</v>
      </c>
      <c r="N497" s="2">
        <f t="shared" si="180"/>
        <v>367</v>
      </c>
      <c r="O497" s="2">
        <f t="shared" si="181"/>
        <v>367</v>
      </c>
      <c r="P497" s="6" t="b">
        <f t="shared" si="182"/>
        <v>1</v>
      </c>
      <c r="Q497" s="6">
        <f>IF(OR(M497=6,M497=7),0,IF(NOT(P497),0,IF(L497&lt;=$L$1,HLOOKUP(M497,Ouderschapsverlof!$S$40:$W$42,3,FALSE),0)))</f>
        <v>0</v>
      </c>
      <c r="R497" s="6">
        <f>IF(OR(M497=6,M497=7),0,IF(NOT(P497),IF(L497&lt;=$L$1,HLOOKUP(M497,Ouderschapsverlof!$S$40:$W$42,3,FALSE),0),0))</f>
        <v>0</v>
      </c>
      <c r="T497" s="2">
        <f t="shared" si="198"/>
        <v>495</v>
      </c>
      <c r="U497">
        <f t="shared" si="183"/>
        <v>4</v>
      </c>
      <c r="V497" s="2">
        <f t="shared" si="184"/>
        <v>367</v>
      </c>
      <c r="W497" s="2">
        <f t="shared" si="185"/>
        <v>367</v>
      </c>
      <c r="X497" s="6" t="b">
        <f t="shared" si="186"/>
        <v>1</v>
      </c>
      <c r="Y497" s="6">
        <f>IF(OR(U497=6,U497=7),0,IF(NOT(X497),0,IF(T497&lt;=$T$1,HLOOKUP(U497,Ouderschapsverlof!$S$55:$W$57,3,FALSE),0)))</f>
        <v>0</v>
      </c>
      <c r="Z497" s="6">
        <f>IF(OR(U497=6,U497=7),0,IF(NOT(X497),IF(T497&lt;=$T$1,HLOOKUP(U497,Ouderschapsverlof!$S$55:$W$57,3,FALSE),0),0))</f>
        <v>0</v>
      </c>
      <c r="AB497" s="2">
        <f t="shared" si="199"/>
        <v>495</v>
      </c>
      <c r="AC497">
        <f t="shared" si="187"/>
        <v>4</v>
      </c>
      <c r="AD497" s="2">
        <f t="shared" si="188"/>
        <v>367</v>
      </c>
      <c r="AE497" s="2">
        <f t="shared" si="189"/>
        <v>367</v>
      </c>
      <c r="AF497" s="6" t="b">
        <f t="shared" si="190"/>
        <v>1</v>
      </c>
      <c r="AG497" s="6">
        <f>IF(OR(AC497=6,AC497=7),0,IF(NOT(AF497),0,IF(AB497&lt;=$AB$1,HLOOKUP(AC497,Ouderschapsverlof!$S$67:$W$69,3,FALSE),0)))</f>
        <v>0</v>
      </c>
      <c r="AH497" s="6">
        <f>IF(OR(AC497=6,AC497=7),0,IF(NOT(AF497),IF(AB497&lt;=$AB$1,HLOOKUP(AC497,Ouderschapsverlof!$S$67:$W$69,3,FALSE),0),0))</f>
        <v>0</v>
      </c>
      <c r="AK497" t="str">
        <f t="shared" si="191"/>
        <v>1901-5-0</v>
      </c>
      <c r="AL497" t="str">
        <f t="shared" si="192"/>
        <v>1901-5-0</v>
      </c>
      <c r="AM497" t="str">
        <f t="shared" si="193"/>
        <v>1901-5-0</v>
      </c>
      <c r="AN497" t="str">
        <f t="shared" si="194"/>
        <v>1901-5-0</v>
      </c>
    </row>
    <row r="498" spans="1:40" x14ac:dyDescent="0.3">
      <c r="A498" s="2">
        <f t="shared" si="195"/>
        <v>496</v>
      </c>
      <c r="B498">
        <f t="shared" si="196"/>
        <v>5</v>
      </c>
      <c r="C498" s="2">
        <f t="shared" si="175"/>
        <v>367</v>
      </c>
      <c r="D498" s="2">
        <f t="shared" si="176"/>
        <v>367</v>
      </c>
      <c r="E498" s="6" t="b">
        <f t="shared" si="177"/>
        <v>1</v>
      </c>
      <c r="F498" s="6">
        <f>IF(OR(B498=6,B498=7),0,IF(NOT(E498),0,IF(A498&lt;=$A$1,HLOOKUP(B498,Ouderschapsverlof!$S$28:$W$30,3,FALSE),0)))</f>
        <v>0</v>
      </c>
      <c r="G498" s="6">
        <f>IF(OR(B498=6,B498=7),0,IF(NOT(E498),IF(A498&lt;=$A$1,HLOOKUP(B498,Ouderschapsverlof!$S$28:$W$30,3,FALSE),0),0))</f>
        <v>0</v>
      </c>
      <c r="H498" s="7">
        <f t="shared" si="178"/>
        <v>0</v>
      </c>
      <c r="L498" s="2">
        <f t="shared" si="197"/>
        <v>496</v>
      </c>
      <c r="M498">
        <f t="shared" si="179"/>
        <v>5</v>
      </c>
      <c r="N498" s="2">
        <f t="shared" si="180"/>
        <v>367</v>
      </c>
      <c r="O498" s="2">
        <f t="shared" si="181"/>
        <v>367</v>
      </c>
      <c r="P498" s="6" t="b">
        <f t="shared" si="182"/>
        <v>1</v>
      </c>
      <c r="Q498" s="6">
        <f>IF(OR(M498=6,M498=7),0,IF(NOT(P498),0,IF(L498&lt;=$L$1,HLOOKUP(M498,Ouderschapsverlof!$S$40:$W$42,3,FALSE),0)))</f>
        <v>0</v>
      </c>
      <c r="R498" s="6">
        <f>IF(OR(M498=6,M498=7),0,IF(NOT(P498),IF(L498&lt;=$L$1,HLOOKUP(M498,Ouderschapsverlof!$S$40:$W$42,3,FALSE),0),0))</f>
        <v>0</v>
      </c>
      <c r="T498" s="2">
        <f t="shared" si="198"/>
        <v>496</v>
      </c>
      <c r="U498">
        <f t="shared" si="183"/>
        <v>5</v>
      </c>
      <c r="V498" s="2">
        <f t="shared" si="184"/>
        <v>367</v>
      </c>
      <c r="W498" s="2">
        <f t="shared" si="185"/>
        <v>367</v>
      </c>
      <c r="X498" s="6" t="b">
        <f t="shared" si="186"/>
        <v>1</v>
      </c>
      <c r="Y498" s="6">
        <f>IF(OR(U498=6,U498=7),0,IF(NOT(X498),0,IF(T498&lt;=$T$1,HLOOKUP(U498,Ouderschapsverlof!$S$55:$W$57,3,FALSE),0)))</f>
        <v>0</v>
      </c>
      <c r="Z498" s="6">
        <f>IF(OR(U498=6,U498=7),0,IF(NOT(X498),IF(T498&lt;=$T$1,HLOOKUP(U498,Ouderschapsverlof!$S$55:$W$57,3,FALSE),0),0))</f>
        <v>0</v>
      </c>
      <c r="AB498" s="2">
        <f t="shared" si="199"/>
        <v>496</v>
      </c>
      <c r="AC498">
        <f t="shared" si="187"/>
        <v>5</v>
      </c>
      <c r="AD498" s="2">
        <f t="shared" si="188"/>
        <v>367</v>
      </c>
      <c r="AE498" s="2">
        <f t="shared" si="189"/>
        <v>367</v>
      </c>
      <c r="AF498" s="6" t="b">
        <f t="shared" si="190"/>
        <v>1</v>
      </c>
      <c r="AG498" s="6">
        <f>IF(OR(AC498=6,AC498=7),0,IF(NOT(AF498),0,IF(AB498&lt;=$AB$1,HLOOKUP(AC498,Ouderschapsverlof!$S$67:$W$69,3,FALSE),0)))</f>
        <v>0</v>
      </c>
      <c r="AH498" s="6">
        <f>IF(OR(AC498=6,AC498=7),0,IF(NOT(AF498),IF(AB498&lt;=$AB$1,HLOOKUP(AC498,Ouderschapsverlof!$S$67:$W$69,3,FALSE),0),0))</f>
        <v>0</v>
      </c>
      <c r="AK498" t="str">
        <f t="shared" si="191"/>
        <v>1901-5-0</v>
      </c>
      <c r="AL498" t="str">
        <f t="shared" si="192"/>
        <v>1901-5-0</v>
      </c>
      <c r="AM498" t="str">
        <f t="shared" si="193"/>
        <v>1901-5-0</v>
      </c>
      <c r="AN498" t="str">
        <f t="shared" si="194"/>
        <v>1901-5-0</v>
      </c>
    </row>
    <row r="499" spans="1:40" x14ac:dyDescent="0.3">
      <c r="A499" s="2">
        <f t="shared" si="195"/>
        <v>497</v>
      </c>
      <c r="B499">
        <f t="shared" si="196"/>
        <v>6</v>
      </c>
      <c r="C499" s="2">
        <f t="shared" si="175"/>
        <v>367</v>
      </c>
      <c r="D499" s="2">
        <f t="shared" si="176"/>
        <v>367</v>
      </c>
      <c r="E499" s="6" t="b">
        <f t="shared" si="177"/>
        <v>1</v>
      </c>
      <c r="F499" s="6">
        <f>IF(OR(B499=6,B499=7),0,IF(NOT(E499),0,IF(A499&lt;=$A$1,HLOOKUP(B499,Ouderschapsverlof!$S$28:$W$30,3,FALSE),0)))</f>
        <v>0</v>
      </c>
      <c r="G499" s="6">
        <f>IF(OR(B499=6,B499=7),0,IF(NOT(E499),IF(A499&lt;=$A$1,HLOOKUP(B499,Ouderschapsverlof!$S$28:$W$30,3,FALSE),0),0))</f>
        <v>0</v>
      </c>
      <c r="H499" s="7">
        <f t="shared" si="178"/>
        <v>0</v>
      </c>
      <c r="L499" s="2">
        <f t="shared" si="197"/>
        <v>497</v>
      </c>
      <c r="M499">
        <f t="shared" si="179"/>
        <v>6</v>
      </c>
      <c r="N499" s="2">
        <f t="shared" si="180"/>
        <v>367</v>
      </c>
      <c r="O499" s="2">
        <f t="shared" si="181"/>
        <v>367</v>
      </c>
      <c r="P499" s="6" t="b">
        <f t="shared" si="182"/>
        <v>1</v>
      </c>
      <c r="Q499" s="6">
        <f>IF(OR(M499=6,M499=7),0,IF(NOT(P499),0,IF(L499&lt;=$L$1,HLOOKUP(M499,Ouderschapsverlof!$S$40:$W$42,3,FALSE),0)))</f>
        <v>0</v>
      </c>
      <c r="R499" s="6">
        <f>IF(OR(M499=6,M499=7),0,IF(NOT(P499),IF(L499&lt;=$L$1,HLOOKUP(M499,Ouderschapsverlof!$S$40:$W$42,3,FALSE),0),0))</f>
        <v>0</v>
      </c>
      <c r="T499" s="2">
        <f t="shared" si="198"/>
        <v>497</v>
      </c>
      <c r="U499">
        <f t="shared" si="183"/>
        <v>6</v>
      </c>
      <c r="V499" s="2">
        <f t="shared" si="184"/>
        <v>367</v>
      </c>
      <c r="W499" s="2">
        <f t="shared" si="185"/>
        <v>367</v>
      </c>
      <c r="X499" s="6" t="b">
        <f t="shared" si="186"/>
        <v>1</v>
      </c>
      <c r="Y499" s="6">
        <f>IF(OR(U499=6,U499=7),0,IF(NOT(X499),0,IF(T499&lt;=$T$1,HLOOKUP(U499,Ouderschapsverlof!$S$55:$W$57,3,FALSE),0)))</f>
        <v>0</v>
      </c>
      <c r="Z499" s="6">
        <f>IF(OR(U499=6,U499=7),0,IF(NOT(X499),IF(T499&lt;=$T$1,HLOOKUP(U499,Ouderschapsverlof!$S$55:$W$57,3,FALSE),0),0))</f>
        <v>0</v>
      </c>
      <c r="AB499" s="2">
        <f t="shared" si="199"/>
        <v>497</v>
      </c>
      <c r="AC499">
        <f t="shared" si="187"/>
        <v>6</v>
      </c>
      <c r="AD499" s="2">
        <f t="shared" si="188"/>
        <v>367</v>
      </c>
      <c r="AE499" s="2">
        <f t="shared" si="189"/>
        <v>367</v>
      </c>
      <c r="AF499" s="6" t="b">
        <f t="shared" si="190"/>
        <v>1</v>
      </c>
      <c r="AG499" s="6">
        <f>IF(OR(AC499=6,AC499=7),0,IF(NOT(AF499),0,IF(AB499&lt;=$AB$1,HLOOKUP(AC499,Ouderschapsverlof!$S$67:$W$69,3,FALSE),0)))</f>
        <v>0</v>
      </c>
      <c r="AH499" s="6">
        <f>IF(OR(AC499=6,AC499=7),0,IF(NOT(AF499),IF(AB499&lt;=$AB$1,HLOOKUP(AC499,Ouderschapsverlof!$S$67:$W$69,3,FALSE),0),0))</f>
        <v>0</v>
      </c>
      <c r="AK499" t="str">
        <f t="shared" si="191"/>
        <v>1901-5-0</v>
      </c>
      <c r="AL499" t="str">
        <f t="shared" si="192"/>
        <v>1901-5-0</v>
      </c>
      <c r="AM499" t="str">
        <f t="shared" si="193"/>
        <v>1901-5-0</v>
      </c>
      <c r="AN499" t="str">
        <f t="shared" si="194"/>
        <v>1901-5-0</v>
      </c>
    </row>
    <row r="500" spans="1:40" x14ac:dyDescent="0.3">
      <c r="A500" s="2">
        <f t="shared" si="195"/>
        <v>498</v>
      </c>
      <c r="B500">
        <f t="shared" si="196"/>
        <v>7</v>
      </c>
      <c r="C500" s="2">
        <f t="shared" si="175"/>
        <v>367</v>
      </c>
      <c r="D500" s="2">
        <f t="shared" si="176"/>
        <v>367</v>
      </c>
      <c r="E500" s="6" t="b">
        <f t="shared" si="177"/>
        <v>1</v>
      </c>
      <c r="F500" s="6">
        <f>IF(OR(B500=6,B500=7),0,IF(NOT(E500),0,IF(A500&lt;=$A$1,HLOOKUP(B500,Ouderschapsverlof!$S$28:$W$30,3,FALSE),0)))</f>
        <v>0</v>
      </c>
      <c r="G500" s="6">
        <f>IF(OR(B500=6,B500=7),0,IF(NOT(E500),IF(A500&lt;=$A$1,HLOOKUP(B500,Ouderschapsverlof!$S$28:$W$30,3,FALSE),0),0))</f>
        <v>0</v>
      </c>
      <c r="H500" s="7">
        <f t="shared" si="178"/>
        <v>0</v>
      </c>
      <c r="L500" s="2">
        <f t="shared" si="197"/>
        <v>498</v>
      </c>
      <c r="M500">
        <f t="shared" si="179"/>
        <v>7</v>
      </c>
      <c r="N500" s="2">
        <f t="shared" si="180"/>
        <v>367</v>
      </c>
      <c r="O500" s="2">
        <f t="shared" si="181"/>
        <v>367</v>
      </c>
      <c r="P500" s="6" t="b">
        <f t="shared" si="182"/>
        <v>1</v>
      </c>
      <c r="Q500" s="6">
        <f>IF(OR(M500=6,M500=7),0,IF(NOT(P500),0,IF(L500&lt;=$L$1,HLOOKUP(M500,Ouderschapsverlof!$S$40:$W$42,3,FALSE),0)))</f>
        <v>0</v>
      </c>
      <c r="R500" s="6">
        <f>IF(OR(M500=6,M500=7),0,IF(NOT(P500),IF(L500&lt;=$L$1,HLOOKUP(M500,Ouderschapsverlof!$S$40:$W$42,3,FALSE),0),0))</f>
        <v>0</v>
      </c>
      <c r="T500" s="2">
        <f t="shared" si="198"/>
        <v>498</v>
      </c>
      <c r="U500">
        <f t="shared" si="183"/>
        <v>7</v>
      </c>
      <c r="V500" s="2">
        <f t="shared" si="184"/>
        <v>367</v>
      </c>
      <c r="W500" s="2">
        <f t="shared" si="185"/>
        <v>367</v>
      </c>
      <c r="X500" s="6" t="b">
        <f t="shared" si="186"/>
        <v>1</v>
      </c>
      <c r="Y500" s="6">
        <f>IF(OR(U500=6,U500=7),0,IF(NOT(X500),0,IF(T500&lt;=$T$1,HLOOKUP(U500,Ouderschapsverlof!$S$55:$W$57,3,FALSE),0)))</f>
        <v>0</v>
      </c>
      <c r="Z500" s="6">
        <f>IF(OR(U500=6,U500=7),0,IF(NOT(X500),IF(T500&lt;=$T$1,HLOOKUP(U500,Ouderschapsverlof!$S$55:$W$57,3,FALSE),0),0))</f>
        <v>0</v>
      </c>
      <c r="AB500" s="2">
        <f t="shared" si="199"/>
        <v>498</v>
      </c>
      <c r="AC500">
        <f t="shared" si="187"/>
        <v>7</v>
      </c>
      <c r="AD500" s="2">
        <f t="shared" si="188"/>
        <v>367</v>
      </c>
      <c r="AE500" s="2">
        <f t="shared" si="189"/>
        <v>367</v>
      </c>
      <c r="AF500" s="6" t="b">
        <f t="shared" si="190"/>
        <v>1</v>
      </c>
      <c r="AG500" s="6">
        <f>IF(OR(AC500=6,AC500=7),0,IF(NOT(AF500),0,IF(AB500&lt;=$AB$1,HLOOKUP(AC500,Ouderschapsverlof!$S$67:$W$69,3,FALSE),0)))</f>
        <v>0</v>
      </c>
      <c r="AH500" s="6">
        <f>IF(OR(AC500=6,AC500=7),0,IF(NOT(AF500),IF(AB500&lt;=$AB$1,HLOOKUP(AC500,Ouderschapsverlof!$S$67:$W$69,3,FALSE),0),0))</f>
        <v>0</v>
      </c>
      <c r="AK500" t="str">
        <f t="shared" si="191"/>
        <v>1901-5-0</v>
      </c>
      <c r="AL500" t="str">
        <f t="shared" si="192"/>
        <v>1901-5-0</v>
      </c>
      <c r="AM500" t="str">
        <f t="shared" si="193"/>
        <v>1901-5-0</v>
      </c>
      <c r="AN500" t="str">
        <f t="shared" si="194"/>
        <v>1901-5-0</v>
      </c>
    </row>
    <row r="501" spans="1:40" x14ac:dyDescent="0.3">
      <c r="A501" s="2">
        <f t="shared" si="195"/>
        <v>499</v>
      </c>
      <c r="B501">
        <f t="shared" si="196"/>
        <v>1</v>
      </c>
      <c r="C501" s="2">
        <f t="shared" si="175"/>
        <v>367</v>
      </c>
      <c r="D501" s="2">
        <f t="shared" si="176"/>
        <v>367</v>
      </c>
      <c r="E501" s="6" t="b">
        <f t="shared" si="177"/>
        <v>1</v>
      </c>
      <c r="F501" s="6">
        <f>IF(OR(B501=6,B501=7),0,IF(NOT(E501),0,IF(A501&lt;=$A$1,HLOOKUP(B501,Ouderschapsverlof!$S$28:$W$30,3,FALSE),0)))</f>
        <v>0</v>
      </c>
      <c r="G501" s="6">
        <f>IF(OR(B501=6,B501=7),0,IF(NOT(E501),IF(A501&lt;=$A$1,HLOOKUP(B501,Ouderschapsverlof!$S$28:$W$30,3,FALSE),0),0))</f>
        <v>0</v>
      </c>
      <c r="H501" s="7">
        <f t="shared" si="178"/>
        <v>0</v>
      </c>
      <c r="L501" s="2">
        <f t="shared" si="197"/>
        <v>499</v>
      </c>
      <c r="M501">
        <f t="shared" si="179"/>
        <v>1</v>
      </c>
      <c r="N501" s="2">
        <f t="shared" si="180"/>
        <v>367</v>
      </c>
      <c r="O501" s="2">
        <f t="shared" si="181"/>
        <v>367</v>
      </c>
      <c r="P501" s="6" t="b">
        <f t="shared" si="182"/>
        <v>1</v>
      </c>
      <c r="Q501" s="6">
        <f>IF(OR(M501=6,M501=7),0,IF(NOT(P501),0,IF(L501&lt;=$L$1,HLOOKUP(M501,Ouderschapsverlof!$S$40:$W$42,3,FALSE),0)))</f>
        <v>0</v>
      </c>
      <c r="R501" s="6">
        <f>IF(OR(M501=6,M501=7),0,IF(NOT(P501),IF(L501&lt;=$L$1,HLOOKUP(M501,Ouderschapsverlof!$S$40:$W$42,3,FALSE),0),0))</f>
        <v>0</v>
      </c>
      <c r="T501" s="2">
        <f t="shared" si="198"/>
        <v>499</v>
      </c>
      <c r="U501">
        <f t="shared" si="183"/>
        <v>1</v>
      </c>
      <c r="V501" s="2">
        <f t="shared" si="184"/>
        <v>367</v>
      </c>
      <c r="W501" s="2">
        <f t="shared" si="185"/>
        <v>367</v>
      </c>
      <c r="X501" s="6" t="b">
        <f t="shared" si="186"/>
        <v>1</v>
      </c>
      <c r="Y501" s="6">
        <f>IF(OR(U501=6,U501=7),0,IF(NOT(X501),0,IF(T501&lt;=$T$1,HLOOKUP(U501,Ouderschapsverlof!$S$55:$W$57,3,FALSE),0)))</f>
        <v>0</v>
      </c>
      <c r="Z501" s="6">
        <f>IF(OR(U501=6,U501=7),0,IF(NOT(X501),IF(T501&lt;=$T$1,HLOOKUP(U501,Ouderschapsverlof!$S$55:$W$57,3,FALSE),0),0))</f>
        <v>0</v>
      </c>
      <c r="AB501" s="2">
        <f t="shared" si="199"/>
        <v>499</v>
      </c>
      <c r="AC501">
        <f t="shared" si="187"/>
        <v>1</v>
      </c>
      <c r="AD501" s="2">
        <f t="shared" si="188"/>
        <v>367</v>
      </c>
      <c r="AE501" s="2">
        <f t="shared" si="189"/>
        <v>367</v>
      </c>
      <c r="AF501" s="6" t="b">
        <f t="shared" si="190"/>
        <v>1</v>
      </c>
      <c r="AG501" s="6">
        <f>IF(OR(AC501=6,AC501=7),0,IF(NOT(AF501),0,IF(AB501&lt;=$AB$1,HLOOKUP(AC501,Ouderschapsverlof!$S$67:$W$69,3,FALSE),0)))</f>
        <v>0</v>
      </c>
      <c r="AH501" s="6">
        <f>IF(OR(AC501=6,AC501=7),0,IF(NOT(AF501),IF(AB501&lt;=$AB$1,HLOOKUP(AC501,Ouderschapsverlof!$S$67:$W$69,3,FALSE),0),0))</f>
        <v>0</v>
      </c>
      <c r="AK501" t="str">
        <f t="shared" si="191"/>
        <v>1901-5-0</v>
      </c>
      <c r="AL501" t="str">
        <f t="shared" si="192"/>
        <v>1901-5-0</v>
      </c>
      <c r="AM501" t="str">
        <f t="shared" si="193"/>
        <v>1901-5-0</v>
      </c>
      <c r="AN501" t="str">
        <f t="shared" si="194"/>
        <v>1901-5-0</v>
      </c>
    </row>
    <row r="502" spans="1:40" x14ac:dyDescent="0.3">
      <c r="A502" s="2">
        <f t="shared" si="195"/>
        <v>500</v>
      </c>
      <c r="B502">
        <f t="shared" si="196"/>
        <v>2</v>
      </c>
      <c r="C502" s="2">
        <f t="shared" si="175"/>
        <v>367</v>
      </c>
      <c r="D502" s="2">
        <f t="shared" si="176"/>
        <v>367</v>
      </c>
      <c r="E502" s="6" t="b">
        <f t="shared" si="177"/>
        <v>1</v>
      </c>
      <c r="F502" s="6">
        <f>IF(OR(B502=6,B502=7),0,IF(NOT(E502),0,IF(A502&lt;=$A$1,HLOOKUP(B502,Ouderschapsverlof!$S$28:$W$30,3,FALSE),0)))</f>
        <v>0</v>
      </c>
      <c r="G502" s="6">
        <f>IF(OR(B502=6,B502=7),0,IF(NOT(E502),IF(A502&lt;=$A$1,HLOOKUP(B502,Ouderschapsverlof!$S$28:$W$30,3,FALSE),0),0))</f>
        <v>0</v>
      </c>
      <c r="H502" s="7">
        <f t="shared" si="178"/>
        <v>0</v>
      </c>
      <c r="L502" s="2">
        <f t="shared" si="197"/>
        <v>500</v>
      </c>
      <c r="M502">
        <f t="shared" si="179"/>
        <v>2</v>
      </c>
      <c r="N502" s="2">
        <f t="shared" si="180"/>
        <v>367</v>
      </c>
      <c r="O502" s="2">
        <f t="shared" si="181"/>
        <v>367</v>
      </c>
      <c r="P502" s="6" t="b">
        <f t="shared" si="182"/>
        <v>1</v>
      </c>
      <c r="Q502" s="6">
        <f>IF(OR(M502=6,M502=7),0,IF(NOT(P502),0,IF(L502&lt;=$L$1,HLOOKUP(M502,Ouderschapsverlof!$S$40:$W$42,3,FALSE),0)))</f>
        <v>0</v>
      </c>
      <c r="R502" s="6">
        <f>IF(OR(M502=6,M502=7),0,IF(NOT(P502),IF(L502&lt;=$L$1,HLOOKUP(M502,Ouderschapsverlof!$S$40:$W$42,3,FALSE),0),0))</f>
        <v>0</v>
      </c>
      <c r="T502" s="2">
        <f t="shared" si="198"/>
        <v>500</v>
      </c>
      <c r="U502">
        <f t="shared" si="183"/>
        <v>2</v>
      </c>
      <c r="V502" s="2">
        <f t="shared" si="184"/>
        <v>367</v>
      </c>
      <c r="W502" s="2">
        <f t="shared" si="185"/>
        <v>367</v>
      </c>
      <c r="X502" s="6" t="b">
        <f t="shared" si="186"/>
        <v>1</v>
      </c>
      <c r="Y502" s="6">
        <f>IF(OR(U502=6,U502=7),0,IF(NOT(X502),0,IF(T502&lt;=$T$1,HLOOKUP(U502,Ouderschapsverlof!$S$55:$W$57,3,FALSE),0)))</f>
        <v>0</v>
      </c>
      <c r="Z502" s="6">
        <f>IF(OR(U502=6,U502=7),0,IF(NOT(X502),IF(T502&lt;=$T$1,HLOOKUP(U502,Ouderschapsverlof!$S$55:$W$57,3,FALSE),0),0))</f>
        <v>0</v>
      </c>
      <c r="AB502" s="2">
        <f t="shared" si="199"/>
        <v>500</v>
      </c>
      <c r="AC502">
        <f t="shared" si="187"/>
        <v>2</v>
      </c>
      <c r="AD502" s="2">
        <f t="shared" si="188"/>
        <v>367</v>
      </c>
      <c r="AE502" s="2">
        <f t="shared" si="189"/>
        <v>367</v>
      </c>
      <c r="AF502" s="6" t="b">
        <f t="shared" si="190"/>
        <v>1</v>
      </c>
      <c r="AG502" s="6">
        <f>IF(OR(AC502=6,AC502=7),0,IF(NOT(AF502),0,IF(AB502&lt;=$AB$1,HLOOKUP(AC502,Ouderschapsverlof!$S$67:$W$69,3,FALSE),0)))</f>
        <v>0</v>
      </c>
      <c r="AH502" s="6">
        <f>IF(OR(AC502=6,AC502=7),0,IF(NOT(AF502),IF(AB502&lt;=$AB$1,HLOOKUP(AC502,Ouderschapsverlof!$S$67:$W$69,3,FALSE),0),0))</f>
        <v>0</v>
      </c>
      <c r="AK502" t="str">
        <f t="shared" si="191"/>
        <v>1901-5-0</v>
      </c>
      <c r="AL502" t="str">
        <f t="shared" si="192"/>
        <v>1901-5-0</v>
      </c>
      <c r="AM502" t="str">
        <f t="shared" si="193"/>
        <v>1901-5-0</v>
      </c>
      <c r="AN502" t="str">
        <f t="shared" si="194"/>
        <v>1901-5-0</v>
      </c>
    </row>
    <row r="503" spans="1:40" x14ac:dyDescent="0.3">
      <c r="A503" s="2">
        <f t="shared" si="195"/>
        <v>501</v>
      </c>
      <c r="B503">
        <f t="shared" si="196"/>
        <v>3</v>
      </c>
      <c r="C503" s="2">
        <f t="shared" si="175"/>
        <v>367</v>
      </c>
      <c r="D503" s="2">
        <f t="shared" si="176"/>
        <v>367</v>
      </c>
      <c r="E503" s="6" t="b">
        <f t="shared" si="177"/>
        <v>1</v>
      </c>
      <c r="F503" s="6">
        <f>IF(OR(B503=6,B503=7),0,IF(NOT(E503),0,IF(A503&lt;=$A$1,HLOOKUP(B503,Ouderschapsverlof!$S$28:$W$30,3,FALSE),0)))</f>
        <v>0</v>
      </c>
      <c r="G503" s="6">
        <f>IF(OR(B503=6,B503=7),0,IF(NOT(E503),IF(A503&lt;=$A$1,HLOOKUP(B503,Ouderschapsverlof!$S$28:$W$30,3,FALSE),0),0))</f>
        <v>0</v>
      </c>
      <c r="H503" s="7">
        <f t="shared" si="178"/>
        <v>0</v>
      </c>
      <c r="L503" s="2">
        <f t="shared" si="197"/>
        <v>501</v>
      </c>
      <c r="M503">
        <f t="shared" si="179"/>
        <v>3</v>
      </c>
      <c r="N503" s="2">
        <f t="shared" si="180"/>
        <v>367</v>
      </c>
      <c r="O503" s="2">
        <f t="shared" si="181"/>
        <v>367</v>
      </c>
      <c r="P503" s="6" t="b">
        <f t="shared" si="182"/>
        <v>1</v>
      </c>
      <c r="Q503" s="6">
        <f>IF(OR(M503=6,M503=7),0,IF(NOT(P503),0,IF(L503&lt;=$L$1,HLOOKUP(M503,Ouderschapsverlof!$S$40:$W$42,3,FALSE),0)))</f>
        <v>0</v>
      </c>
      <c r="R503" s="6">
        <f>IF(OR(M503=6,M503=7),0,IF(NOT(P503),IF(L503&lt;=$L$1,HLOOKUP(M503,Ouderschapsverlof!$S$40:$W$42,3,FALSE),0),0))</f>
        <v>0</v>
      </c>
      <c r="T503" s="2">
        <f t="shared" si="198"/>
        <v>501</v>
      </c>
      <c r="U503">
        <f t="shared" si="183"/>
        <v>3</v>
      </c>
      <c r="V503" s="2">
        <f t="shared" si="184"/>
        <v>367</v>
      </c>
      <c r="W503" s="2">
        <f t="shared" si="185"/>
        <v>367</v>
      </c>
      <c r="X503" s="6" t="b">
        <f t="shared" si="186"/>
        <v>1</v>
      </c>
      <c r="Y503" s="6">
        <f>IF(OR(U503=6,U503=7),0,IF(NOT(X503),0,IF(T503&lt;=$T$1,HLOOKUP(U503,Ouderschapsverlof!$S$55:$W$57,3,FALSE),0)))</f>
        <v>0</v>
      </c>
      <c r="Z503" s="6">
        <f>IF(OR(U503=6,U503=7),0,IF(NOT(X503),IF(T503&lt;=$T$1,HLOOKUP(U503,Ouderschapsverlof!$S$55:$W$57,3,FALSE),0),0))</f>
        <v>0</v>
      </c>
      <c r="AB503" s="2">
        <f t="shared" si="199"/>
        <v>501</v>
      </c>
      <c r="AC503">
        <f t="shared" si="187"/>
        <v>3</v>
      </c>
      <c r="AD503" s="2">
        <f t="shared" si="188"/>
        <v>367</v>
      </c>
      <c r="AE503" s="2">
        <f t="shared" si="189"/>
        <v>367</v>
      </c>
      <c r="AF503" s="6" t="b">
        <f t="shared" si="190"/>
        <v>1</v>
      </c>
      <c r="AG503" s="6">
        <f>IF(OR(AC503=6,AC503=7),0,IF(NOT(AF503),0,IF(AB503&lt;=$AB$1,HLOOKUP(AC503,Ouderschapsverlof!$S$67:$W$69,3,FALSE),0)))</f>
        <v>0</v>
      </c>
      <c r="AH503" s="6">
        <f>IF(OR(AC503=6,AC503=7),0,IF(NOT(AF503),IF(AB503&lt;=$AB$1,HLOOKUP(AC503,Ouderschapsverlof!$S$67:$W$69,3,FALSE),0),0))</f>
        <v>0</v>
      </c>
      <c r="AK503" t="str">
        <f t="shared" si="191"/>
        <v>1901-5-0</v>
      </c>
      <c r="AL503" t="str">
        <f t="shared" si="192"/>
        <v>1901-5-0</v>
      </c>
      <c r="AM503" t="str">
        <f t="shared" si="193"/>
        <v>1901-5-0</v>
      </c>
      <c r="AN503" t="str">
        <f t="shared" si="194"/>
        <v>1901-5-0</v>
      </c>
    </row>
    <row r="504" spans="1:40" x14ac:dyDescent="0.3">
      <c r="A504" s="2">
        <f t="shared" si="195"/>
        <v>502</v>
      </c>
      <c r="B504">
        <f t="shared" si="196"/>
        <v>4</v>
      </c>
      <c r="C504" s="2">
        <f t="shared" si="175"/>
        <v>367</v>
      </c>
      <c r="D504" s="2">
        <f t="shared" si="176"/>
        <v>367</v>
      </c>
      <c r="E504" s="6" t="b">
        <f t="shared" si="177"/>
        <v>1</v>
      </c>
      <c r="F504" s="6">
        <f>IF(OR(B504=6,B504=7),0,IF(NOT(E504),0,IF(A504&lt;=$A$1,HLOOKUP(B504,Ouderschapsverlof!$S$28:$W$30,3,FALSE),0)))</f>
        <v>0</v>
      </c>
      <c r="G504" s="6">
        <f>IF(OR(B504=6,B504=7),0,IF(NOT(E504),IF(A504&lt;=$A$1,HLOOKUP(B504,Ouderschapsverlof!$S$28:$W$30,3,FALSE),0),0))</f>
        <v>0</v>
      </c>
      <c r="H504" s="7">
        <f t="shared" si="178"/>
        <v>0</v>
      </c>
      <c r="L504" s="2">
        <f t="shared" si="197"/>
        <v>502</v>
      </c>
      <c r="M504">
        <f t="shared" si="179"/>
        <v>4</v>
      </c>
      <c r="N504" s="2">
        <f t="shared" si="180"/>
        <v>367</v>
      </c>
      <c r="O504" s="2">
        <f t="shared" si="181"/>
        <v>367</v>
      </c>
      <c r="P504" s="6" t="b">
        <f t="shared" si="182"/>
        <v>1</v>
      </c>
      <c r="Q504" s="6">
        <f>IF(OR(M504=6,M504=7),0,IF(NOT(P504),0,IF(L504&lt;=$L$1,HLOOKUP(M504,Ouderschapsverlof!$S$40:$W$42,3,FALSE),0)))</f>
        <v>0</v>
      </c>
      <c r="R504" s="6">
        <f>IF(OR(M504=6,M504=7),0,IF(NOT(P504),IF(L504&lt;=$L$1,HLOOKUP(M504,Ouderschapsverlof!$S$40:$W$42,3,FALSE),0),0))</f>
        <v>0</v>
      </c>
      <c r="T504" s="2">
        <f t="shared" si="198"/>
        <v>502</v>
      </c>
      <c r="U504">
        <f t="shared" si="183"/>
        <v>4</v>
      </c>
      <c r="V504" s="2">
        <f t="shared" si="184"/>
        <v>367</v>
      </c>
      <c r="W504" s="2">
        <f t="shared" si="185"/>
        <v>367</v>
      </c>
      <c r="X504" s="6" t="b">
        <f t="shared" si="186"/>
        <v>1</v>
      </c>
      <c r="Y504" s="6">
        <f>IF(OR(U504=6,U504=7),0,IF(NOT(X504),0,IF(T504&lt;=$T$1,HLOOKUP(U504,Ouderschapsverlof!$S$55:$W$57,3,FALSE),0)))</f>
        <v>0</v>
      </c>
      <c r="Z504" s="6">
        <f>IF(OR(U504=6,U504=7),0,IF(NOT(X504),IF(T504&lt;=$T$1,HLOOKUP(U504,Ouderschapsverlof!$S$55:$W$57,3,FALSE),0),0))</f>
        <v>0</v>
      </c>
      <c r="AB504" s="2">
        <f t="shared" si="199"/>
        <v>502</v>
      </c>
      <c r="AC504">
        <f t="shared" si="187"/>
        <v>4</v>
      </c>
      <c r="AD504" s="2">
        <f t="shared" si="188"/>
        <v>367</v>
      </c>
      <c r="AE504" s="2">
        <f t="shared" si="189"/>
        <v>367</v>
      </c>
      <c r="AF504" s="6" t="b">
        <f t="shared" si="190"/>
        <v>1</v>
      </c>
      <c r="AG504" s="6">
        <f>IF(OR(AC504=6,AC504=7),0,IF(NOT(AF504),0,IF(AB504&lt;=$AB$1,HLOOKUP(AC504,Ouderschapsverlof!$S$67:$W$69,3,FALSE),0)))</f>
        <v>0</v>
      </c>
      <c r="AH504" s="6">
        <f>IF(OR(AC504=6,AC504=7),0,IF(NOT(AF504),IF(AB504&lt;=$AB$1,HLOOKUP(AC504,Ouderschapsverlof!$S$67:$W$69,3,FALSE),0),0))</f>
        <v>0</v>
      </c>
      <c r="AK504" t="str">
        <f t="shared" si="191"/>
        <v>1901-5-0</v>
      </c>
      <c r="AL504" t="str">
        <f t="shared" si="192"/>
        <v>1901-5-0</v>
      </c>
      <c r="AM504" t="str">
        <f t="shared" si="193"/>
        <v>1901-5-0</v>
      </c>
      <c r="AN504" t="str">
        <f t="shared" si="194"/>
        <v>1901-5-0</v>
      </c>
    </row>
    <row r="505" spans="1:40" x14ac:dyDescent="0.3">
      <c r="A505" s="2">
        <f t="shared" si="195"/>
        <v>503</v>
      </c>
      <c r="B505">
        <f t="shared" si="196"/>
        <v>5</v>
      </c>
      <c r="C505" s="2">
        <f t="shared" si="175"/>
        <v>367</v>
      </c>
      <c r="D505" s="2">
        <f t="shared" si="176"/>
        <v>367</v>
      </c>
      <c r="E505" s="6" t="b">
        <f t="shared" si="177"/>
        <v>1</v>
      </c>
      <c r="F505" s="6">
        <f>IF(OR(B505=6,B505=7),0,IF(NOT(E505),0,IF(A505&lt;=$A$1,HLOOKUP(B505,Ouderschapsverlof!$S$28:$W$30,3,FALSE),0)))</f>
        <v>0</v>
      </c>
      <c r="G505" s="6">
        <f>IF(OR(B505=6,B505=7),0,IF(NOT(E505),IF(A505&lt;=$A$1,HLOOKUP(B505,Ouderschapsverlof!$S$28:$W$30,3,FALSE),0),0))</f>
        <v>0</v>
      </c>
      <c r="H505" s="7">
        <f t="shared" si="178"/>
        <v>0</v>
      </c>
      <c r="L505" s="2">
        <f t="shared" si="197"/>
        <v>503</v>
      </c>
      <c r="M505">
        <f t="shared" si="179"/>
        <v>5</v>
      </c>
      <c r="N505" s="2">
        <f t="shared" si="180"/>
        <v>367</v>
      </c>
      <c r="O505" s="2">
        <f t="shared" si="181"/>
        <v>367</v>
      </c>
      <c r="P505" s="6" t="b">
        <f t="shared" si="182"/>
        <v>1</v>
      </c>
      <c r="Q505" s="6">
        <f>IF(OR(M505=6,M505=7),0,IF(NOT(P505),0,IF(L505&lt;=$L$1,HLOOKUP(M505,Ouderschapsverlof!$S$40:$W$42,3,FALSE),0)))</f>
        <v>0</v>
      </c>
      <c r="R505" s="6">
        <f>IF(OR(M505=6,M505=7),0,IF(NOT(P505),IF(L505&lt;=$L$1,HLOOKUP(M505,Ouderschapsverlof!$S$40:$W$42,3,FALSE),0),0))</f>
        <v>0</v>
      </c>
      <c r="T505" s="2">
        <f t="shared" si="198"/>
        <v>503</v>
      </c>
      <c r="U505">
        <f t="shared" si="183"/>
        <v>5</v>
      </c>
      <c r="V505" s="2">
        <f t="shared" si="184"/>
        <v>367</v>
      </c>
      <c r="W505" s="2">
        <f t="shared" si="185"/>
        <v>367</v>
      </c>
      <c r="X505" s="6" t="b">
        <f t="shared" si="186"/>
        <v>1</v>
      </c>
      <c r="Y505" s="6">
        <f>IF(OR(U505=6,U505=7),0,IF(NOT(X505),0,IF(T505&lt;=$T$1,HLOOKUP(U505,Ouderschapsverlof!$S$55:$W$57,3,FALSE),0)))</f>
        <v>0</v>
      </c>
      <c r="Z505" s="6">
        <f>IF(OR(U505=6,U505=7),0,IF(NOT(X505),IF(T505&lt;=$T$1,HLOOKUP(U505,Ouderschapsverlof!$S$55:$W$57,3,FALSE),0),0))</f>
        <v>0</v>
      </c>
      <c r="AB505" s="2">
        <f t="shared" si="199"/>
        <v>503</v>
      </c>
      <c r="AC505">
        <f t="shared" si="187"/>
        <v>5</v>
      </c>
      <c r="AD505" s="2">
        <f t="shared" si="188"/>
        <v>367</v>
      </c>
      <c r="AE505" s="2">
        <f t="shared" si="189"/>
        <v>367</v>
      </c>
      <c r="AF505" s="6" t="b">
        <f t="shared" si="190"/>
        <v>1</v>
      </c>
      <c r="AG505" s="6">
        <f>IF(OR(AC505=6,AC505=7),0,IF(NOT(AF505),0,IF(AB505&lt;=$AB$1,HLOOKUP(AC505,Ouderschapsverlof!$S$67:$W$69,3,FALSE),0)))</f>
        <v>0</v>
      </c>
      <c r="AH505" s="6">
        <f>IF(OR(AC505=6,AC505=7),0,IF(NOT(AF505),IF(AB505&lt;=$AB$1,HLOOKUP(AC505,Ouderschapsverlof!$S$67:$W$69,3,FALSE),0),0))</f>
        <v>0</v>
      </c>
      <c r="AK505" t="str">
        <f t="shared" si="191"/>
        <v>1901-5-0</v>
      </c>
      <c r="AL505" t="str">
        <f t="shared" si="192"/>
        <v>1901-5-0</v>
      </c>
      <c r="AM505" t="str">
        <f t="shared" si="193"/>
        <v>1901-5-0</v>
      </c>
      <c r="AN505" t="str">
        <f t="shared" si="194"/>
        <v>1901-5-0</v>
      </c>
    </row>
    <row r="506" spans="1:40" x14ac:dyDescent="0.3">
      <c r="A506" s="2">
        <f t="shared" si="195"/>
        <v>504</v>
      </c>
      <c r="B506">
        <f t="shared" si="196"/>
        <v>6</v>
      </c>
      <c r="C506" s="2">
        <f t="shared" si="175"/>
        <v>367</v>
      </c>
      <c r="D506" s="2">
        <f t="shared" si="176"/>
        <v>367</v>
      </c>
      <c r="E506" s="6" t="b">
        <f t="shared" si="177"/>
        <v>1</v>
      </c>
      <c r="F506" s="6">
        <f>IF(OR(B506=6,B506=7),0,IF(NOT(E506),0,IF(A506&lt;=$A$1,HLOOKUP(B506,Ouderschapsverlof!$S$28:$W$30,3,FALSE),0)))</f>
        <v>0</v>
      </c>
      <c r="G506" s="6">
        <f>IF(OR(B506=6,B506=7),0,IF(NOT(E506),IF(A506&lt;=$A$1,HLOOKUP(B506,Ouderschapsverlof!$S$28:$W$30,3,FALSE),0),0))</f>
        <v>0</v>
      </c>
      <c r="H506" s="7">
        <f t="shared" si="178"/>
        <v>0</v>
      </c>
      <c r="L506" s="2">
        <f t="shared" si="197"/>
        <v>504</v>
      </c>
      <c r="M506">
        <f t="shared" si="179"/>
        <v>6</v>
      </c>
      <c r="N506" s="2">
        <f t="shared" si="180"/>
        <v>367</v>
      </c>
      <c r="O506" s="2">
        <f t="shared" si="181"/>
        <v>367</v>
      </c>
      <c r="P506" s="6" t="b">
        <f t="shared" si="182"/>
        <v>1</v>
      </c>
      <c r="Q506" s="6">
        <f>IF(OR(M506=6,M506=7),0,IF(NOT(P506),0,IF(L506&lt;=$L$1,HLOOKUP(M506,Ouderschapsverlof!$S$40:$W$42,3,FALSE),0)))</f>
        <v>0</v>
      </c>
      <c r="R506" s="6">
        <f>IF(OR(M506=6,M506=7),0,IF(NOT(P506),IF(L506&lt;=$L$1,HLOOKUP(M506,Ouderschapsverlof!$S$40:$W$42,3,FALSE),0),0))</f>
        <v>0</v>
      </c>
      <c r="T506" s="2">
        <f t="shared" si="198"/>
        <v>504</v>
      </c>
      <c r="U506">
        <f t="shared" si="183"/>
        <v>6</v>
      </c>
      <c r="V506" s="2">
        <f t="shared" si="184"/>
        <v>367</v>
      </c>
      <c r="W506" s="2">
        <f t="shared" si="185"/>
        <v>367</v>
      </c>
      <c r="X506" s="6" t="b">
        <f t="shared" si="186"/>
        <v>1</v>
      </c>
      <c r="Y506" s="6">
        <f>IF(OR(U506=6,U506=7),0,IF(NOT(X506),0,IF(T506&lt;=$T$1,HLOOKUP(U506,Ouderschapsverlof!$S$55:$W$57,3,FALSE),0)))</f>
        <v>0</v>
      </c>
      <c r="Z506" s="6">
        <f>IF(OR(U506=6,U506=7),0,IF(NOT(X506),IF(T506&lt;=$T$1,HLOOKUP(U506,Ouderschapsverlof!$S$55:$W$57,3,FALSE),0),0))</f>
        <v>0</v>
      </c>
      <c r="AB506" s="2">
        <f t="shared" si="199"/>
        <v>504</v>
      </c>
      <c r="AC506">
        <f t="shared" si="187"/>
        <v>6</v>
      </c>
      <c r="AD506" s="2">
        <f t="shared" si="188"/>
        <v>367</v>
      </c>
      <c r="AE506" s="2">
        <f t="shared" si="189"/>
        <v>367</v>
      </c>
      <c r="AF506" s="6" t="b">
        <f t="shared" si="190"/>
        <v>1</v>
      </c>
      <c r="AG506" s="6">
        <f>IF(OR(AC506=6,AC506=7),0,IF(NOT(AF506),0,IF(AB506&lt;=$AB$1,HLOOKUP(AC506,Ouderschapsverlof!$S$67:$W$69,3,FALSE),0)))</f>
        <v>0</v>
      </c>
      <c r="AH506" s="6">
        <f>IF(OR(AC506=6,AC506=7),0,IF(NOT(AF506),IF(AB506&lt;=$AB$1,HLOOKUP(AC506,Ouderschapsverlof!$S$67:$W$69,3,FALSE),0),0))</f>
        <v>0</v>
      </c>
      <c r="AK506" t="str">
        <f t="shared" si="191"/>
        <v>1901-5-0</v>
      </c>
      <c r="AL506" t="str">
        <f t="shared" si="192"/>
        <v>1901-5-0</v>
      </c>
      <c r="AM506" t="str">
        <f t="shared" si="193"/>
        <v>1901-5-0</v>
      </c>
      <c r="AN506" t="str">
        <f t="shared" si="194"/>
        <v>1901-5-0</v>
      </c>
    </row>
    <row r="507" spans="1:40" x14ac:dyDescent="0.3">
      <c r="A507" s="2">
        <f t="shared" si="195"/>
        <v>505</v>
      </c>
      <c r="B507">
        <f t="shared" si="196"/>
        <v>7</v>
      </c>
      <c r="C507" s="2">
        <f t="shared" si="175"/>
        <v>367</v>
      </c>
      <c r="D507" s="2">
        <f t="shared" si="176"/>
        <v>367</v>
      </c>
      <c r="E507" s="6" t="b">
        <f t="shared" si="177"/>
        <v>1</v>
      </c>
      <c r="F507" s="6">
        <f>IF(OR(B507=6,B507=7),0,IF(NOT(E507),0,IF(A507&lt;=$A$1,HLOOKUP(B507,Ouderschapsverlof!$S$28:$W$30,3,FALSE),0)))</f>
        <v>0</v>
      </c>
      <c r="G507" s="6">
        <f>IF(OR(B507=6,B507=7),0,IF(NOT(E507),IF(A507&lt;=$A$1,HLOOKUP(B507,Ouderschapsverlof!$S$28:$W$30,3,FALSE),0),0))</f>
        <v>0</v>
      </c>
      <c r="H507" s="7">
        <f t="shared" si="178"/>
        <v>0</v>
      </c>
      <c r="L507" s="2">
        <f t="shared" si="197"/>
        <v>505</v>
      </c>
      <c r="M507">
        <f t="shared" si="179"/>
        <v>7</v>
      </c>
      <c r="N507" s="2">
        <f t="shared" si="180"/>
        <v>367</v>
      </c>
      <c r="O507" s="2">
        <f t="shared" si="181"/>
        <v>367</v>
      </c>
      <c r="P507" s="6" t="b">
        <f t="shared" si="182"/>
        <v>1</v>
      </c>
      <c r="Q507" s="6">
        <f>IF(OR(M507=6,M507=7),0,IF(NOT(P507),0,IF(L507&lt;=$L$1,HLOOKUP(M507,Ouderschapsverlof!$S$40:$W$42,3,FALSE),0)))</f>
        <v>0</v>
      </c>
      <c r="R507" s="6">
        <f>IF(OR(M507=6,M507=7),0,IF(NOT(P507),IF(L507&lt;=$L$1,HLOOKUP(M507,Ouderschapsverlof!$S$40:$W$42,3,FALSE),0),0))</f>
        <v>0</v>
      </c>
      <c r="T507" s="2">
        <f t="shared" si="198"/>
        <v>505</v>
      </c>
      <c r="U507">
        <f t="shared" si="183"/>
        <v>7</v>
      </c>
      <c r="V507" s="2">
        <f t="shared" si="184"/>
        <v>367</v>
      </c>
      <c r="W507" s="2">
        <f t="shared" si="185"/>
        <v>367</v>
      </c>
      <c r="X507" s="6" t="b">
        <f t="shared" si="186"/>
        <v>1</v>
      </c>
      <c r="Y507" s="6">
        <f>IF(OR(U507=6,U507=7),0,IF(NOT(X507),0,IF(T507&lt;=$T$1,HLOOKUP(U507,Ouderschapsverlof!$S$55:$W$57,3,FALSE),0)))</f>
        <v>0</v>
      </c>
      <c r="Z507" s="6">
        <f>IF(OR(U507=6,U507=7),0,IF(NOT(X507),IF(T507&lt;=$T$1,HLOOKUP(U507,Ouderschapsverlof!$S$55:$W$57,3,FALSE),0),0))</f>
        <v>0</v>
      </c>
      <c r="AB507" s="2">
        <f t="shared" si="199"/>
        <v>505</v>
      </c>
      <c r="AC507">
        <f t="shared" si="187"/>
        <v>7</v>
      </c>
      <c r="AD507" s="2">
        <f t="shared" si="188"/>
        <v>367</v>
      </c>
      <c r="AE507" s="2">
        <f t="shared" si="189"/>
        <v>367</v>
      </c>
      <c r="AF507" s="6" t="b">
        <f t="shared" si="190"/>
        <v>1</v>
      </c>
      <c r="AG507" s="6">
        <f>IF(OR(AC507=6,AC507=7),0,IF(NOT(AF507),0,IF(AB507&lt;=$AB$1,HLOOKUP(AC507,Ouderschapsverlof!$S$67:$W$69,3,FALSE),0)))</f>
        <v>0</v>
      </c>
      <c r="AH507" s="6">
        <f>IF(OR(AC507=6,AC507=7),0,IF(NOT(AF507),IF(AB507&lt;=$AB$1,HLOOKUP(AC507,Ouderschapsverlof!$S$67:$W$69,3,FALSE),0),0))</f>
        <v>0</v>
      </c>
      <c r="AK507" t="str">
        <f t="shared" si="191"/>
        <v>1901-5-0</v>
      </c>
      <c r="AL507" t="str">
        <f t="shared" si="192"/>
        <v>1901-5-0</v>
      </c>
      <c r="AM507" t="str">
        <f t="shared" si="193"/>
        <v>1901-5-0</v>
      </c>
      <c r="AN507" t="str">
        <f t="shared" si="194"/>
        <v>1901-5-0</v>
      </c>
    </row>
    <row r="508" spans="1:40" x14ac:dyDescent="0.3">
      <c r="A508" s="2">
        <f t="shared" si="195"/>
        <v>506</v>
      </c>
      <c r="B508">
        <f t="shared" si="196"/>
        <v>1</v>
      </c>
      <c r="C508" s="2">
        <f t="shared" si="175"/>
        <v>367</v>
      </c>
      <c r="D508" s="2">
        <f t="shared" si="176"/>
        <v>367</v>
      </c>
      <c r="E508" s="6" t="b">
        <f t="shared" si="177"/>
        <v>1</v>
      </c>
      <c r="F508" s="6">
        <f>IF(OR(B508=6,B508=7),0,IF(NOT(E508),0,IF(A508&lt;=$A$1,HLOOKUP(B508,Ouderschapsverlof!$S$28:$W$30,3,FALSE),0)))</f>
        <v>0</v>
      </c>
      <c r="G508" s="6">
        <f>IF(OR(B508=6,B508=7),0,IF(NOT(E508),IF(A508&lt;=$A$1,HLOOKUP(B508,Ouderschapsverlof!$S$28:$W$30,3,FALSE),0),0))</f>
        <v>0</v>
      </c>
      <c r="H508" s="7">
        <f t="shared" si="178"/>
        <v>0</v>
      </c>
      <c r="L508" s="2">
        <f t="shared" si="197"/>
        <v>506</v>
      </c>
      <c r="M508">
        <f t="shared" si="179"/>
        <v>1</v>
      </c>
      <c r="N508" s="2">
        <f t="shared" si="180"/>
        <v>367</v>
      </c>
      <c r="O508" s="2">
        <f t="shared" si="181"/>
        <v>367</v>
      </c>
      <c r="P508" s="6" t="b">
        <f t="shared" si="182"/>
        <v>1</v>
      </c>
      <c r="Q508" s="6">
        <f>IF(OR(M508=6,M508=7),0,IF(NOT(P508),0,IF(L508&lt;=$L$1,HLOOKUP(M508,Ouderschapsverlof!$S$40:$W$42,3,FALSE),0)))</f>
        <v>0</v>
      </c>
      <c r="R508" s="6">
        <f>IF(OR(M508=6,M508=7),0,IF(NOT(P508),IF(L508&lt;=$L$1,HLOOKUP(M508,Ouderschapsverlof!$S$40:$W$42,3,FALSE),0),0))</f>
        <v>0</v>
      </c>
      <c r="T508" s="2">
        <f t="shared" si="198"/>
        <v>506</v>
      </c>
      <c r="U508">
        <f t="shared" si="183"/>
        <v>1</v>
      </c>
      <c r="V508" s="2">
        <f t="shared" si="184"/>
        <v>367</v>
      </c>
      <c r="W508" s="2">
        <f t="shared" si="185"/>
        <v>367</v>
      </c>
      <c r="X508" s="6" t="b">
        <f t="shared" si="186"/>
        <v>1</v>
      </c>
      <c r="Y508" s="6">
        <f>IF(OR(U508=6,U508=7),0,IF(NOT(X508),0,IF(T508&lt;=$T$1,HLOOKUP(U508,Ouderschapsverlof!$S$55:$W$57,3,FALSE),0)))</f>
        <v>0</v>
      </c>
      <c r="Z508" s="6">
        <f>IF(OR(U508=6,U508=7),0,IF(NOT(X508),IF(T508&lt;=$T$1,HLOOKUP(U508,Ouderschapsverlof!$S$55:$W$57,3,FALSE),0),0))</f>
        <v>0</v>
      </c>
      <c r="AB508" s="2">
        <f t="shared" si="199"/>
        <v>506</v>
      </c>
      <c r="AC508">
        <f t="shared" si="187"/>
        <v>1</v>
      </c>
      <c r="AD508" s="2">
        <f t="shared" si="188"/>
        <v>367</v>
      </c>
      <c r="AE508" s="2">
        <f t="shared" si="189"/>
        <v>367</v>
      </c>
      <c r="AF508" s="6" t="b">
        <f t="shared" si="190"/>
        <v>1</v>
      </c>
      <c r="AG508" s="6">
        <f>IF(OR(AC508=6,AC508=7),0,IF(NOT(AF508),0,IF(AB508&lt;=$AB$1,HLOOKUP(AC508,Ouderschapsverlof!$S$67:$W$69,3,FALSE),0)))</f>
        <v>0</v>
      </c>
      <c r="AH508" s="6">
        <f>IF(OR(AC508=6,AC508=7),0,IF(NOT(AF508),IF(AB508&lt;=$AB$1,HLOOKUP(AC508,Ouderschapsverlof!$S$67:$W$69,3,FALSE),0),0))</f>
        <v>0</v>
      </c>
      <c r="AK508" t="str">
        <f t="shared" si="191"/>
        <v>1901-5-0</v>
      </c>
      <c r="AL508" t="str">
        <f t="shared" si="192"/>
        <v>1901-5-0</v>
      </c>
      <c r="AM508" t="str">
        <f t="shared" si="193"/>
        <v>1901-5-0</v>
      </c>
      <c r="AN508" t="str">
        <f t="shared" si="194"/>
        <v>1901-5-0</v>
      </c>
    </row>
    <row r="509" spans="1:40" x14ac:dyDescent="0.3">
      <c r="A509" s="2">
        <f t="shared" si="195"/>
        <v>507</v>
      </c>
      <c r="B509">
        <f t="shared" si="196"/>
        <v>2</v>
      </c>
      <c r="C509" s="2">
        <f t="shared" si="175"/>
        <v>367</v>
      </c>
      <c r="D509" s="2">
        <f t="shared" si="176"/>
        <v>367</v>
      </c>
      <c r="E509" s="6" t="b">
        <f t="shared" si="177"/>
        <v>1</v>
      </c>
      <c r="F509" s="6">
        <f>IF(OR(B509=6,B509=7),0,IF(NOT(E509),0,IF(A509&lt;=$A$1,HLOOKUP(B509,Ouderschapsverlof!$S$28:$W$30,3,FALSE),0)))</f>
        <v>0</v>
      </c>
      <c r="G509" s="6">
        <f>IF(OR(B509=6,B509=7),0,IF(NOT(E509),IF(A509&lt;=$A$1,HLOOKUP(B509,Ouderschapsverlof!$S$28:$W$30,3,FALSE),0),0))</f>
        <v>0</v>
      </c>
      <c r="H509" s="7">
        <f t="shared" si="178"/>
        <v>0</v>
      </c>
      <c r="L509" s="2">
        <f t="shared" si="197"/>
        <v>507</v>
      </c>
      <c r="M509">
        <f t="shared" si="179"/>
        <v>2</v>
      </c>
      <c r="N509" s="2">
        <f t="shared" si="180"/>
        <v>367</v>
      </c>
      <c r="O509" s="2">
        <f t="shared" si="181"/>
        <v>367</v>
      </c>
      <c r="P509" s="6" t="b">
        <f t="shared" si="182"/>
        <v>1</v>
      </c>
      <c r="Q509" s="6">
        <f>IF(OR(M509=6,M509=7),0,IF(NOT(P509),0,IF(L509&lt;=$L$1,HLOOKUP(M509,Ouderschapsverlof!$S$40:$W$42,3,FALSE),0)))</f>
        <v>0</v>
      </c>
      <c r="R509" s="6">
        <f>IF(OR(M509=6,M509=7),0,IF(NOT(P509),IF(L509&lt;=$L$1,HLOOKUP(M509,Ouderschapsverlof!$S$40:$W$42,3,FALSE),0),0))</f>
        <v>0</v>
      </c>
      <c r="T509" s="2">
        <f t="shared" si="198"/>
        <v>507</v>
      </c>
      <c r="U509">
        <f t="shared" si="183"/>
        <v>2</v>
      </c>
      <c r="V509" s="2">
        <f t="shared" si="184"/>
        <v>367</v>
      </c>
      <c r="W509" s="2">
        <f t="shared" si="185"/>
        <v>367</v>
      </c>
      <c r="X509" s="6" t="b">
        <f t="shared" si="186"/>
        <v>1</v>
      </c>
      <c r="Y509" s="6">
        <f>IF(OR(U509=6,U509=7),0,IF(NOT(X509),0,IF(T509&lt;=$T$1,HLOOKUP(U509,Ouderschapsverlof!$S$55:$W$57,3,FALSE),0)))</f>
        <v>0</v>
      </c>
      <c r="Z509" s="6">
        <f>IF(OR(U509=6,U509=7),0,IF(NOT(X509),IF(T509&lt;=$T$1,HLOOKUP(U509,Ouderschapsverlof!$S$55:$W$57,3,FALSE),0),0))</f>
        <v>0</v>
      </c>
      <c r="AB509" s="2">
        <f t="shared" si="199"/>
        <v>507</v>
      </c>
      <c r="AC509">
        <f t="shared" si="187"/>
        <v>2</v>
      </c>
      <c r="AD509" s="2">
        <f t="shared" si="188"/>
        <v>367</v>
      </c>
      <c r="AE509" s="2">
        <f t="shared" si="189"/>
        <v>367</v>
      </c>
      <c r="AF509" s="6" t="b">
        <f t="shared" si="190"/>
        <v>1</v>
      </c>
      <c r="AG509" s="6">
        <f>IF(OR(AC509=6,AC509=7),0,IF(NOT(AF509),0,IF(AB509&lt;=$AB$1,HLOOKUP(AC509,Ouderschapsverlof!$S$67:$W$69,3,FALSE),0)))</f>
        <v>0</v>
      </c>
      <c r="AH509" s="6">
        <f>IF(OR(AC509=6,AC509=7),0,IF(NOT(AF509),IF(AB509&lt;=$AB$1,HLOOKUP(AC509,Ouderschapsverlof!$S$67:$W$69,3,FALSE),0),0))</f>
        <v>0</v>
      </c>
      <c r="AK509" t="str">
        <f t="shared" si="191"/>
        <v>1901-5-0</v>
      </c>
      <c r="AL509" t="str">
        <f t="shared" si="192"/>
        <v>1901-5-0</v>
      </c>
      <c r="AM509" t="str">
        <f t="shared" si="193"/>
        <v>1901-5-0</v>
      </c>
      <c r="AN509" t="str">
        <f t="shared" si="194"/>
        <v>1901-5-0</v>
      </c>
    </row>
    <row r="510" spans="1:40" x14ac:dyDescent="0.3">
      <c r="A510" s="2">
        <f t="shared" si="195"/>
        <v>508</v>
      </c>
      <c r="B510">
        <f t="shared" si="196"/>
        <v>3</v>
      </c>
      <c r="C510" s="2">
        <f t="shared" si="175"/>
        <v>367</v>
      </c>
      <c r="D510" s="2">
        <f t="shared" si="176"/>
        <v>367</v>
      </c>
      <c r="E510" s="6" t="b">
        <f t="shared" si="177"/>
        <v>1</v>
      </c>
      <c r="F510" s="6">
        <f>IF(OR(B510=6,B510=7),0,IF(NOT(E510),0,IF(A510&lt;=$A$1,HLOOKUP(B510,Ouderschapsverlof!$S$28:$W$30,3,FALSE),0)))</f>
        <v>0</v>
      </c>
      <c r="G510" s="6">
        <f>IF(OR(B510=6,B510=7),0,IF(NOT(E510),IF(A510&lt;=$A$1,HLOOKUP(B510,Ouderschapsverlof!$S$28:$W$30,3,FALSE),0),0))</f>
        <v>0</v>
      </c>
      <c r="H510" s="7">
        <f t="shared" si="178"/>
        <v>0</v>
      </c>
      <c r="L510" s="2">
        <f t="shared" si="197"/>
        <v>508</v>
      </c>
      <c r="M510">
        <f t="shared" si="179"/>
        <v>3</v>
      </c>
      <c r="N510" s="2">
        <f t="shared" si="180"/>
        <v>367</v>
      </c>
      <c r="O510" s="2">
        <f t="shared" si="181"/>
        <v>367</v>
      </c>
      <c r="P510" s="6" t="b">
        <f t="shared" si="182"/>
        <v>1</v>
      </c>
      <c r="Q510" s="6">
        <f>IF(OR(M510=6,M510=7),0,IF(NOT(P510),0,IF(L510&lt;=$L$1,HLOOKUP(M510,Ouderschapsverlof!$S$40:$W$42,3,FALSE),0)))</f>
        <v>0</v>
      </c>
      <c r="R510" s="6">
        <f>IF(OR(M510=6,M510=7),0,IF(NOT(P510),IF(L510&lt;=$L$1,HLOOKUP(M510,Ouderschapsverlof!$S$40:$W$42,3,FALSE),0),0))</f>
        <v>0</v>
      </c>
      <c r="T510" s="2">
        <f t="shared" si="198"/>
        <v>508</v>
      </c>
      <c r="U510">
        <f t="shared" si="183"/>
        <v>3</v>
      </c>
      <c r="V510" s="2">
        <f t="shared" si="184"/>
        <v>367</v>
      </c>
      <c r="W510" s="2">
        <f t="shared" si="185"/>
        <v>367</v>
      </c>
      <c r="X510" s="6" t="b">
        <f t="shared" si="186"/>
        <v>1</v>
      </c>
      <c r="Y510" s="6">
        <f>IF(OR(U510=6,U510=7),0,IF(NOT(X510),0,IF(T510&lt;=$T$1,HLOOKUP(U510,Ouderschapsverlof!$S$55:$W$57,3,FALSE),0)))</f>
        <v>0</v>
      </c>
      <c r="Z510" s="6">
        <f>IF(OR(U510=6,U510=7),0,IF(NOT(X510),IF(T510&lt;=$T$1,HLOOKUP(U510,Ouderschapsverlof!$S$55:$W$57,3,FALSE),0),0))</f>
        <v>0</v>
      </c>
      <c r="AB510" s="2">
        <f t="shared" si="199"/>
        <v>508</v>
      </c>
      <c r="AC510">
        <f t="shared" si="187"/>
        <v>3</v>
      </c>
      <c r="AD510" s="2">
        <f t="shared" si="188"/>
        <v>367</v>
      </c>
      <c r="AE510" s="2">
        <f t="shared" si="189"/>
        <v>367</v>
      </c>
      <c r="AF510" s="6" t="b">
        <f t="shared" si="190"/>
        <v>1</v>
      </c>
      <c r="AG510" s="6">
        <f>IF(OR(AC510=6,AC510=7),0,IF(NOT(AF510),0,IF(AB510&lt;=$AB$1,HLOOKUP(AC510,Ouderschapsverlof!$S$67:$W$69,3,FALSE),0)))</f>
        <v>0</v>
      </c>
      <c r="AH510" s="6">
        <f>IF(OR(AC510=6,AC510=7),0,IF(NOT(AF510),IF(AB510&lt;=$AB$1,HLOOKUP(AC510,Ouderschapsverlof!$S$67:$W$69,3,FALSE),0),0))</f>
        <v>0</v>
      </c>
      <c r="AK510" t="str">
        <f t="shared" si="191"/>
        <v>1901-5-0</v>
      </c>
      <c r="AL510" t="str">
        <f t="shared" si="192"/>
        <v>1901-5-0</v>
      </c>
      <c r="AM510" t="str">
        <f t="shared" si="193"/>
        <v>1901-5-0</v>
      </c>
      <c r="AN510" t="str">
        <f t="shared" si="194"/>
        <v>1901-5-0</v>
      </c>
    </row>
    <row r="511" spans="1:40" x14ac:dyDescent="0.3">
      <c r="A511" s="2">
        <f t="shared" si="195"/>
        <v>509</v>
      </c>
      <c r="B511">
        <f t="shared" si="196"/>
        <v>4</v>
      </c>
      <c r="C511" s="2">
        <f t="shared" si="175"/>
        <v>367</v>
      </c>
      <c r="D511" s="2">
        <f t="shared" si="176"/>
        <v>367</v>
      </c>
      <c r="E511" s="6" t="b">
        <f t="shared" si="177"/>
        <v>1</v>
      </c>
      <c r="F511" s="6">
        <f>IF(OR(B511=6,B511=7),0,IF(NOT(E511),0,IF(A511&lt;=$A$1,HLOOKUP(B511,Ouderschapsverlof!$S$28:$W$30,3,FALSE),0)))</f>
        <v>0</v>
      </c>
      <c r="G511" s="6">
        <f>IF(OR(B511=6,B511=7),0,IF(NOT(E511),IF(A511&lt;=$A$1,HLOOKUP(B511,Ouderschapsverlof!$S$28:$W$30,3,FALSE),0),0))</f>
        <v>0</v>
      </c>
      <c r="H511" s="7">
        <f t="shared" si="178"/>
        <v>0</v>
      </c>
      <c r="L511" s="2">
        <f t="shared" si="197"/>
        <v>509</v>
      </c>
      <c r="M511">
        <f t="shared" si="179"/>
        <v>4</v>
      </c>
      <c r="N511" s="2">
        <f t="shared" si="180"/>
        <v>367</v>
      </c>
      <c r="O511" s="2">
        <f t="shared" si="181"/>
        <v>367</v>
      </c>
      <c r="P511" s="6" t="b">
        <f t="shared" si="182"/>
        <v>1</v>
      </c>
      <c r="Q511" s="6">
        <f>IF(OR(M511=6,M511=7),0,IF(NOT(P511),0,IF(L511&lt;=$L$1,HLOOKUP(M511,Ouderschapsverlof!$S$40:$W$42,3,FALSE),0)))</f>
        <v>0</v>
      </c>
      <c r="R511" s="6">
        <f>IF(OR(M511=6,M511=7),0,IF(NOT(P511),IF(L511&lt;=$L$1,HLOOKUP(M511,Ouderschapsverlof!$S$40:$W$42,3,FALSE),0),0))</f>
        <v>0</v>
      </c>
      <c r="T511" s="2">
        <f t="shared" si="198"/>
        <v>509</v>
      </c>
      <c r="U511">
        <f t="shared" si="183"/>
        <v>4</v>
      </c>
      <c r="V511" s="2">
        <f t="shared" si="184"/>
        <v>367</v>
      </c>
      <c r="W511" s="2">
        <f t="shared" si="185"/>
        <v>367</v>
      </c>
      <c r="X511" s="6" t="b">
        <f t="shared" si="186"/>
        <v>1</v>
      </c>
      <c r="Y511" s="6">
        <f>IF(OR(U511=6,U511=7),0,IF(NOT(X511),0,IF(T511&lt;=$T$1,HLOOKUP(U511,Ouderschapsverlof!$S$55:$W$57,3,FALSE),0)))</f>
        <v>0</v>
      </c>
      <c r="Z511" s="6">
        <f>IF(OR(U511=6,U511=7),0,IF(NOT(X511),IF(T511&lt;=$T$1,HLOOKUP(U511,Ouderschapsverlof!$S$55:$W$57,3,FALSE),0),0))</f>
        <v>0</v>
      </c>
      <c r="AB511" s="2">
        <f t="shared" si="199"/>
        <v>509</v>
      </c>
      <c r="AC511">
        <f t="shared" si="187"/>
        <v>4</v>
      </c>
      <c r="AD511" s="2">
        <f t="shared" si="188"/>
        <v>367</v>
      </c>
      <c r="AE511" s="2">
        <f t="shared" si="189"/>
        <v>367</v>
      </c>
      <c r="AF511" s="6" t="b">
        <f t="shared" si="190"/>
        <v>1</v>
      </c>
      <c r="AG511" s="6">
        <f>IF(OR(AC511=6,AC511=7),0,IF(NOT(AF511),0,IF(AB511&lt;=$AB$1,HLOOKUP(AC511,Ouderschapsverlof!$S$67:$W$69,3,FALSE),0)))</f>
        <v>0</v>
      </c>
      <c r="AH511" s="6">
        <f>IF(OR(AC511=6,AC511=7),0,IF(NOT(AF511),IF(AB511&lt;=$AB$1,HLOOKUP(AC511,Ouderschapsverlof!$S$67:$W$69,3,FALSE),0),0))</f>
        <v>0</v>
      </c>
      <c r="AK511" t="str">
        <f t="shared" si="191"/>
        <v>1901-5-0</v>
      </c>
      <c r="AL511" t="str">
        <f t="shared" si="192"/>
        <v>1901-5-0</v>
      </c>
      <c r="AM511" t="str">
        <f t="shared" si="193"/>
        <v>1901-5-0</v>
      </c>
      <c r="AN511" t="str">
        <f t="shared" si="194"/>
        <v>1901-5-0</v>
      </c>
    </row>
    <row r="512" spans="1:40" x14ac:dyDescent="0.3">
      <c r="A512" s="2">
        <f t="shared" si="195"/>
        <v>510</v>
      </c>
      <c r="B512">
        <f t="shared" si="196"/>
        <v>5</v>
      </c>
      <c r="C512" s="2">
        <f t="shared" si="175"/>
        <v>367</v>
      </c>
      <c r="D512" s="2">
        <f t="shared" si="176"/>
        <v>367</v>
      </c>
      <c r="E512" s="6" t="b">
        <f t="shared" si="177"/>
        <v>1</v>
      </c>
      <c r="F512" s="6">
        <f>IF(OR(B512=6,B512=7),0,IF(NOT(E512),0,IF(A512&lt;=$A$1,HLOOKUP(B512,Ouderschapsverlof!$S$28:$W$30,3,FALSE),0)))</f>
        <v>0</v>
      </c>
      <c r="G512" s="6">
        <f>IF(OR(B512=6,B512=7),0,IF(NOT(E512),IF(A512&lt;=$A$1,HLOOKUP(B512,Ouderschapsverlof!$S$28:$W$30,3,FALSE),0),0))</f>
        <v>0</v>
      </c>
      <c r="H512" s="7">
        <f t="shared" si="178"/>
        <v>0</v>
      </c>
      <c r="L512" s="2">
        <f t="shared" si="197"/>
        <v>510</v>
      </c>
      <c r="M512">
        <f t="shared" si="179"/>
        <v>5</v>
      </c>
      <c r="N512" s="2">
        <f t="shared" si="180"/>
        <v>367</v>
      </c>
      <c r="O512" s="2">
        <f t="shared" si="181"/>
        <v>367</v>
      </c>
      <c r="P512" s="6" t="b">
        <f t="shared" si="182"/>
        <v>1</v>
      </c>
      <c r="Q512" s="6">
        <f>IF(OR(M512=6,M512=7),0,IF(NOT(P512),0,IF(L512&lt;=$L$1,HLOOKUP(M512,Ouderschapsverlof!$S$40:$W$42,3,FALSE),0)))</f>
        <v>0</v>
      </c>
      <c r="R512" s="6">
        <f>IF(OR(M512=6,M512=7),0,IF(NOT(P512),IF(L512&lt;=$L$1,HLOOKUP(M512,Ouderschapsverlof!$S$40:$W$42,3,FALSE),0),0))</f>
        <v>0</v>
      </c>
      <c r="T512" s="2">
        <f t="shared" si="198"/>
        <v>510</v>
      </c>
      <c r="U512">
        <f t="shared" si="183"/>
        <v>5</v>
      </c>
      <c r="V512" s="2">
        <f t="shared" si="184"/>
        <v>367</v>
      </c>
      <c r="W512" s="2">
        <f t="shared" si="185"/>
        <v>367</v>
      </c>
      <c r="X512" s="6" t="b">
        <f t="shared" si="186"/>
        <v>1</v>
      </c>
      <c r="Y512" s="6">
        <f>IF(OR(U512=6,U512=7),0,IF(NOT(X512),0,IF(T512&lt;=$T$1,HLOOKUP(U512,Ouderschapsverlof!$S$55:$W$57,3,FALSE),0)))</f>
        <v>0</v>
      </c>
      <c r="Z512" s="6">
        <f>IF(OR(U512=6,U512=7),0,IF(NOT(X512),IF(T512&lt;=$T$1,HLOOKUP(U512,Ouderschapsverlof!$S$55:$W$57,3,FALSE),0),0))</f>
        <v>0</v>
      </c>
      <c r="AB512" s="2">
        <f t="shared" si="199"/>
        <v>510</v>
      </c>
      <c r="AC512">
        <f t="shared" si="187"/>
        <v>5</v>
      </c>
      <c r="AD512" s="2">
        <f t="shared" si="188"/>
        <v>367</v>
      </c>
      <c r="AE512" s="2">
        <f t="shared" si="189"/>
        <v>367</v>
      </c>
      <c r="AF512" s="6" t="b">
        <f t="shared" si="190"/>
        <v>1</v>
      </c>
      <c r="AG512" s="6">
        <f>IF(OR(AC512=6,AC512=7),0,IF(NOT(AF512),0,IF(AB512&lt;=$AB$1,HLOOKUP(AC512,Ouderschapsverlof!$S$67:$W$69,3,FALSE),0)))</f>
        <v>0</v>
      </c>
      <c r="AH512" s="6">
        <f>IF(OR(AC512=6,AC512=7),0,IF(NOT(AF512),IF(AB512&lt;=$AB$1,HLOOKUP(AC512,Ouderschapsverlof!$S$67:$W$69,3,FALSE),0),0))</f>
        <v>0</v>
      </c>
      <c r="AK512" t="str">
        <f t="shared" si="191"/>
        <v>1901-5-0</v>
      </c>
      <c r="AL512" t="str">
        <f t="shared" si="192"/>
        <v>1901-5-0</v>
      </c>
      <c r="AM512" t="str">
        <f t="shared" si="193"/>
        <v>1901-5-0</v>
      </c>
      <c r="AN512" t="str">
        <f t="shared" si="194"/>
        <v>1901-5-0</v>
      </c>
    </row>
    <row r="513" spans="1:40" x14ac:dyDescent="0.3">
      <c r="A513" s="2">
        <f t="shared" si="195"/>
        <v>511</v>
      </c>
      <c r="B513">
        <f t="shared" si="196"/>
        <v>6</v>
      </c>
      <c r="C513" s="2">
        <f t="shared" si="175"/>
        <v>367</v>
      </c>
      <c r="D513" s="2">
        <f t="shared" si="176"/>
        <v>367</v>
      </c>
      <c r="E513" s="6" t="b">
        <f t="shared" si="177"/>
        <v>1</v>
      </c>
      <c r="F513" s="6">
        <f>IF(OR(B513=6,B513=7),0,IF(NOT(E513),0,IF(A513&lt;=$A$1,HLOOKUP(B513,Ouderschapsverlof!$S$28:$W$30,3,FALSE),0)))</f>
        <v>0</v>
      </c>
      <c r="G513" s="6">
        <f>IF(OR(B513=6,B513=7),0,IF(NOT(E513),IF(A513&lt;=$A$1,HLOOKUP(B513,Ouderschapsverlof!$S$28:$W$30,3,FALSE),0),0))</f>
        <v>0</v>
      </c>
      <c r="H513" s="7">
        <f t="shared" si="178"/>
        <v>0</v>
      </c>
      <c r="L513" s="2">
        <f t="shared" si="197"/>
        <v>511</v>
      </c>
      <c r="M513">
        <f t="shared" si="179"/>
        <v>6</v>
      </c>
      <c r="N513" s="2">
        <f t="shared" si="180"/>
        <v>367</v>
      </c>
      <c r="O513" s="2">
        <f t="shared" si="181"/>
        <v>367</v>
      </c>
      <c r="P513" s="6" t="b">
        <f t="shared" si="182"/>
        <v>1</v>
      </c>
      <c r="Q513" s="6">
        <f>IF(OR(M513=6,M513=7),0,IF(NOT(P513),0,IF(L513&lt;=$L$1,HLOOKUP(M513,Ouderschapsverlof!$S$40:$W$42,3,FALSE),0)))</f>
        <v>0</v>
      </c>
      <c r="R513" s="6">
        <f>IF(OR(M513=6,M513=7),0,IF(NOT(P513),IF(L513&lt;=$L$1,HLOOKUP(M513,Ouderschapsverlof!$S$40:$W$42,3,FALSE),0),0))</f>
        <v>0</v>
      </c>
      <c r="T513" s="2">
        <f t="shared" si="198"/>
        <v>511</v>
      </c>
      <c r="U513">
        <f t="shared" si="183"/>
        <v>6</v>
      </c>
      <c r="V513" s="2">
        <f t="shared" si="184"/>
        <v>367</v>
      </c>
      <c r="W513" s="2">
        <f t="shared" si="185"/>
        <v>367</v>
      </c>
      <c r="X513" s="6" t="b">
        <f t="shared" si="186"/>
        <v>1</v>
      </c>
      <c r="Y513" s="6">
        <f>IF(OR(U513=6,U513=7),0,IF(NOT(X513),0,IF(T513&lt;=$T$1,HLOOKUP(U513,Ouderschapsverlof!$S$55:$W$57,3,FALSE),0)))</f>
        <v>0</v>
      </c>
      <c r="Z513" s="6">
        <f>IF(OR(U513=6,U513=7),0,IF(NOT(X513),IF(T513&lt;=$T$1,HLOOKUP(U513,Ouderschapsverlof!$S$55:$W$57,3,FALSE),0),0))</f>
        <v>0</v>
      </c>
      <c r="AB513" s="2">
        <f t="shared" si="199"/>
        <v>511</v>
      </c>
      <c r="AC513">
        <f t="shared" si="187"/>
        <v>6</v>
      </c>
      <c r="AD513" s="2">
        <f t="shared" si="188"/>
        <v>367</v>
      </c>
      <c r="AE513" s="2">
        <f t="shared" si="189"/>
        <v>367</v>
      </c>
      <c r="AF513" s="6" t="b">
        <f t="shared" si="190"/>
        <v>1</v>
      </c>
      <c r="AG513" s="6">
        <f>IF(OR(AC513=6,AC513=7),0,IF(NOT(AF513),0,IF(AB513&lt;=$AB$1,HLOOKUP(AC513,Ouderschapsverlof!$S$67:$W$69,3,FALSE),0)))</f>
        <v>0</v>
      </c>
      <c r="AH513" s="6">
        <f>IF(OR(AC513=6,AC513=7),0,IF(NOT(AF513),IF(AB513&lt;=$AB$1,HLOOKUP(AC513,Ouderschapsverlof!$S$67:$W$69,3,FALSE),0),0))</f>
        <v>0</v>
      </c>
      <c r="AK513" t="str">
        <f t="shared" si="191"/>
        <v>1901-5-0</v>
      </c>
      <c r="AL513" t="str">
        <f t="shared" si="192"/>
        <v>1901-5-0</v>
      </c>
      <c r="AM513" t="str">
        <f t="shared" si="193"/>
        <v>1901-5-0</v>
      </c>
      <c r="AN513" t="str">
        <f t="shared" si="194"/>
        <v>1901-5-0</v>
      </c>
    </row>
    <row r="514" spans="1:40" x14ac:dyDescent="0.3">
      <c r="A514" s="2">
        <f t="shared" si="195"/>
        <v>512</v>
      </c>
      <c r="B514">
        <f t="shared" si="196"/>
        <v>7</v>
      </c>
      <c r="C514" s="2">
        <f t="shared" si="175"/>
        <v>367</v>
      </c>
      <c r="D514" s="2">
        <f t="shared" si="176"/>
        <v>367</v>
      </c>
      <c r="E514" s="6" t="b">
        <f t="shared" si="177"/>
        <v>1</v>
      </c>
      <c r="F514" s="6">
        <f>IF(OR(B514=6,B514=7),0,IF(NOT(E514),0,IF(A514&lt;=$A$1,HLOOKUP(B514,Ouderschapsverlof!$S$28:$W$30,3,FALSE),0)))</f>
        <v>0</v>
      </c>
      <c r="G514" s="6">
        <f>IF(OR(B514=6,B514=7),0,IF(NOT(E514),IF(A514&lt;=$A$1,HLOOKUP(B514,Ouderschapsverlof!$S$28:$W$30,3,FALSE),0),0))</f>
        <v>0</v>
      </c>
      <c r="H514" s="7">
        <f t="shared" si="178"/>
        <v>0</v>
      </c>
      <c r="L514" s="2">
        <f t="shared" si="197"/>
        <v>512</v>
      </c>
      <c r="M514">
        <f t="shared" si="179"/>
        <v>7</v>
      </c>
      <c r="N514" s="2">
        <f t="shared" si="180"/>
        <v>367</v>
      </c>
      <c r="O514" s="2">
        <f t="shared" si="181"/>
        <v>367</v>
      </c>
      <c r="P514" s="6" t="b">
        <f t="shared" si="182"/>
        <v>1</v>
      </c>
      <c r="Q514" s="6">
        <f>IF(OR(M514=6,M514=7),0,IF(NOT(P514),0,IF(L514&lt;=$L$1,HLOOKUP(M514,Ouderschapsverlof!$S$40:$W$42,3,FALSE),0)))</f>
        <v>0</v>
      </c>
      <c r="R514" s="6">
        <f>IF(OR(M514=6,M514=7),0,IF(NOT(P514),IF(L514&lt;=$L$1,HLOOKUP(M514,Ouderschapsverlof!$S$40:$W$42,3,FALSE),0),0))</f>
        <v>0</v>
      </c>
      <c r="T514" s="2">
        <f t="shared" si="198"/>
        <v>512</v>
      </c>
      <c r="U514">
        <f t="shared" si="183"/>
        <v>7</v>
      </c>
      <c r="V514" s="2">
        <f t="shared" si="184"/>
        <v>367</v>
      </c>
      <c r="W514" s="2">
        <f t="shared" si="185"/>
        <v>367</v>
      </c>
      <c r="X514" s="6" t="b">
        <f t="shared" si="186"/>
        <v>1</v>
      </c>
      <c r="Y514" s="6">
        <f>IF(OR(U514=6,U514=7),0,IF(NOT(X514),0,IF(T514&lt;=$T$1,HLOOKUP(U514,Ouderschapsverlof!$S$55:$W$57,3,FALSE),0)))</f>
        <v>0</v>
      </c>
      <c r="Z514" s="6">
        <f>IF(OR(U514=6,U514=7),0,IF(NOT(X514),IF(T514&lt;=$T$1,HLOOKUP(U514,Ouderschapsverlof!$S$55:$W$57,3,FALSE),0),0))</f>
        <v>0</v>
      </c>
      <c r="AB514" s="2">
        <f t="shared" si="199"/>
        <v>512</v>
      </c>
      <c r="AC514">
        <f t="shared" si="187"/>
        <v>7</v>
      </c>
      <c r="AD514" s="2">
        <f t="shared" si="188"/>
        <v>367</v>
      </c>
      <c r="AE514" s="2">
        <f t="shared" si="189"/>
        <v>367</v>
      </c>
      <c r="AF514" s="6" t="b">
        <f t="shared" si="190"/>
        <v>1</v>
      </c>
      <c r="AG514" s="6">
        <f>IF(OR(AC514=6,AC514=7),0,IF(NOT(AF514),0,IF(AB514&lt;=$AB$1,HLOOKUP(AC514,Ouderschapsverlof!$S$67:$W$69,3,FALSE),0)))</f>
        <v>0</v>
      </c>
      <c r="AH514" s="6">
        <f>IF(OR(AC514=6,AC514=7),0,IF(NOT(AF514),IF(AB514&lt;=$AB$1,HLOOKUP(AC514,Ouderschapsverlof!$S$67:$W$69,3,FALSE),0),0))</f>
        <v>0</v>
      </c>
      <c r="AK514" t="str">
        <f t="shared" si="191"/>
        <v>1901-5-0</v>
      </c>
      <c r="AL514" t="str">
        <f t="shared" si="192"/>
        <v>1901-5-0</v>
      </c>
      <c r="AM514" t="str">
        <f t="shared" si="193"/>
        <v>1901-5-0</v>
      </c>
      <c r="AN514" t="str">
        <f t="shared" si="194"/>
        <v>1901-5-0</v>
      </c>
    </row>
    <row r="515" spans="1:40" x14ac:dyDescent="0.3">
      <c r="A515" s="2">
        <f t="shared" si="195"/>
        <v>513</v>
      </c>
      <c r="B515">
        <f t="shared" si="196"/>
        <v>1</v>
      </c>
      <c r="C515" s="2">
        <f t="shared" ref="C515:C578" si="200">VLOOKUP(A515,$I$1:$I$61,1)</f>
        <v>367</v>
      </c>
      <c r="D515" s="2">
        <f t="shared" ref="D515:D578" si="201">VLOOKUP(A515,$I$1:$J$61,2)</f>
        <v>367</v>
      </c>
      <c r="E515" s="6" t="b">
        <f t="shared" ref="E515:E578" si="202">IF(AND(A515&gt;=C515,A515&lt;=D515),FALSE,TRUE)</f>
        <v>1</v>
      </c>
      <c r="F515" s="6">
        <f>IF(OR(B515=6,B515=7),0,IF(NOT(E515),0,IF(A515&lt;=$A$1,HLOOKUP(B515,Ouderschapsverlof!$S$28:$W$30,3,FALSE),0)))</f>
        <v>0</v>
      </c>
      <c r="G515" s="6">
        <f>IF(OR(B515=6,B515=7),0,IF(NOT(E515),IF(A515&lt;=$A$1,HLOOKUP(B515,Ouderschapsverlof!$S$28:$W$30,3,FALSE),0),0))</f>
        <v>0</v>
      </c>
      <c r="H515" s="7">
        <f t="shared" ref="H515:H578" si="203">IF(ISNUMBER(I515),IF(J515&lt;J514,1,0),0)</f>
        <v>0</v>
      </c>
      <c r="L515" s="2">
        <f t="shared" si="197"/>
        <v>513</v>
      </c>
      <c r="M515">
        <f t="shared" ref="M515:M578" si="204">WEEKDAY(L515,2)</f>
        <v>1</v>
      </c>
      <c r="N515" s="2">
        <f t="shared" ref="N515:N578" si="205">VLOOKUP(L515,$I$1:$I$61,1)</f>
        <v>367</v>
      </c>
      <c r="O515" s="2">
        <f t="shared" ref="O515:O578" si="206">VLOOKUP(L515,$I$1:$J$61,2)</f>
        <v>367</v>
      </c>
      <c r="P515" s="6" t="b">
        <f t="shared" ref="P515:P578" si="207">IF(AND(L515&gt;=N515,L515&lt;=O515),FALSE,TRUE)</f>
        <v>1</v>
      </c>
      <c r="Q515" s="6">
        <f>IF(OR(M515=6,M515=7),0,IF(NOT(P515),0,IF(L515&lt;=$L$1,HLOOKUP(M515,Ouderschapsverlof!$S$40:$W$42,3,FALSE),0)))</f>
        <v>0</v>
      </c>
      <c r="R515" s="6">
        <f>IF(OR(M515=6,M515=7),0,IF(NOT(P515),IF(L515&lt;=$L$1,HLOOKUP(M515,Ouderschapsverlof!$S$40:$W$42,3,FALSE),0),0))</f>
        <v>0</v>
      </c>
      <c r="T515" s="2">
        <f t="shared" si="198"/>
        <v>513</v>
      </c>
      <c r="U515">
        <f t="shared" ref="U515:U578" si="208">WEEKDAY(T515,2)</f>
        <v>1</v>
      </c>
      <c r="V515" s="2">
        <f t="shared" ref="V515:V578" si="209">VLOOKUP(T515,$I$1:$I$61,1)</f>
        <v>367</v>
      </c>
      <c r="W515" s="2">
        <f t="shared" ref="W515:W578" si="210">VLOOKUP(T515,$I$1:$J$61,2)</f>
        <v>367</v>
      </c>
      <c r="X515" s="6" t="b">
        <f t="shared" ref="X515:X578" si="211">IF(AND(T515&gt;=V515,T515&lt;=W515),FALSE,TRUE)</f>
        <v>1</v>
      </c>
      <c r="Y515" s="6">
        <f>IF(OR(U515=6,U515=7),0,IF(NOT(X515),0,IF(T515&lt;=$T$1,HLOOKUP(U515,Ouderschapsverlof!$S$55:$W$57,3,FALSE),0)))</f>
        <v>0</v>
      </c>
      <c r="Z515" s="6">
        <f>IF(OR(U515=6,U515=7),0,IF(NOT(X515),IF(T515&lt;=$T$1,HLOOKUP(U515,Ouderschapsverlof!$S$55:$W$57,3,FALSE),0),0))</f>
        <v>0</v>
      </c>
      <c r="AB515" s="2">
        <f t="shared" si="199"/>
        <v>513</v>
      </c>
      <c r="AC515">
        <f t="shared" ref="AC515:AC578" si="212">WEEKDAY(AB515,2)</f>
        <v>1</v>
      </c>
      <c r="AD515" s="2">
        <f t="shared" ref="AD515:AD578" si="213">VLOOKUP(AB515,$I$1:$I$61,1)</f>
        <v>367</v>
      </c>
      <c r="AE515" s="2">
        <f t="shared" ref="AE515:AE578" si="214">VLOOKUP(AB515,$I$1:$J$61,2)</f>
        <v>367</v>
      </c>
      <c r="AF515" s="6" t="b">
        <f t="shared" ref="AF515:AF578" si="215">IF(AND(AB515&gt;=AD515,AB515&lt;=AE515),FALSE,TRUE)</f>
        <v>1</v>
      </c>
      <c r="AG515" s="6">
        <f>IF(OR(AC515=6,AC515=7),0,IF(NOT(AF515),0,IF(AB515&lt;=$AB$1,HLOOKUP(AC515,Ouderschapsverlof!$S$67:$W$69,3,FALSE),0)))</f>
        <v>0</v>
      </c>
      <c r="AH515" s="6">
        <f>IF(OR(AC515=6,AC515=7),0,IF(NOT(AF515),IF(AB515&lt;=$AB$1,HLOOKUP(AC515,Ouderschapsverlof!$S$67:$W$69,3,FALSE),0),0))</f>
        <v>0</v>
      </c>
      <c r="AK515" t="str">
        <f t="shared" ref="AK515:AK578" si="216">YEAR($A515)&amp;"-"&amp;MONTH($A515)&amp;"-"&amp;$F515</f>
        <v>1901-5-0</v>
      </c>
      <c r="AL515" t="str">
        <f t="shared" ref="AL515:AL578" si="217">YEAR($L515)&amp;"-"&amp;MONTH($L515)&amp;"-"&amp;$Q515</f>
        <v>1901-5-0</v>
      </c>
      <c r="AM515" t="str">
        <f t="shared" ref="AM515:AM578" si="218">YEAR($T515)&amp;"-"&amp;MONTH($T515)&amp;"-"&amp;$Y515</f>
        <v>1901-5-0</v>
      </c>
      <c r="AN515" t="str">
        <f t="shared" ref="AN515:AN578" si="219">YEAR($AB515)&amp;"-"&amp;MONTH($AB515)&amp;"-"&amp;$AG515</f>
        <v>1901-5-0</v>
      </c>
    </row>
    <row r="516" spans="1:40" x14ac:dyDescent="0.3">
      <c r="A516" s="2">
        <f t="shared" ref="A516:A579" si="220">A515+1</f>
        <v>514</v>
      </c>
      <c r="B516">
        <f t="shared" ref="B516:B579" si="221">WEEKDAY(A516,2)</f>
        <v>2</v>
      </c>
      <c r="C516" s="2">
        <f t="shared" si="200"/>
        <v>367</v>
      </c>
      <c r="D516" s="2">
        <f t="shared" si="201"/>
        <v>367</v>
      </c>
      <c r="E516" s="6" t="b">
        <f t="shared" si="202"/>
        <v>1</v>
      </c>
      <c r="F516" s="6">
        <f>IF(OR(B516=6,B516=7),0,IF(NOT(E516),0,IF(A516&lt;=$A$1,HLOOKUP(B516,Ouderschapsverlof!$S$28:$W$30,3,FALSE),0)))</f>
        <v>0</v>
      </c>
      <c r="G516" s="6">
        <f>IF(OR(B516=6,B516=7),0,IF(NOT(E516),IF(A516&lt;=$A$1,HLOOKUP(B516,Ouderschapsverlof!$S$28:$W$30,3,FALSE),0),0))</f>
        <v>0</v>
      </c>
      <c r="H516" s="7">
        <f t="shared" si="203"/>
        <v>0</v>
      </c>
      <c r="L516" s="2">
        <f t="shared" ref="L516:L579" si="222">L515+1</f>
        <v>514</v>
      </c>
      <c r="M516">
        <f t="shared" si="204"/>
        <v>2</v>
      </c>
      <c r="N516" s="2">
        <f t="shared" si="205"/>
        <v>367</v>
      </c>
      <c r="O516" s="2">
        <f t="shared" si="206"/>
        <v>367</v>
      </c>
      <c r="P516" s="6" t="b">
        <f t="shared" si="207"/>
        <v>1</v>
      </c>
      <c r="Q516" s="6">
        <f>IF(OR(M516=6,M516=7),0,IF(NOT(P516),0,IF(L516&lt;=$L$1,HLOOKUP(M516,Ouderschapsverlof!$S$40:$W$42,3,FALSE),0)))</f>
        <v>0</v>
      </c>
      <c r="R516" s="6">
        <f>IF(OR(M516=6,M516=7),0,IF(NOT(P516),IF(L516&lt;=$L$1,HLOOKUP(M516,Ouderschapsverlof!$S$40:$W$42,3,FALSE),0),0))</f>
        <v>0</v>
      </c>
      <c r="T516" s="2">
        <f t="shared" ref="T516:T579" si="223">+T515+1</f>
        <v>514</v>
      </c>
      <c r="U516">
        <f t="shared" si="208"/>
        <v>2</v>
      </c>
      <c r="V516" s="2">
        <f t="shared" si="209"/>
        <v>367</v>
      </c>
      <c r="W516" s="2">
        <f t="shared" si="210"/>
        <v>367</v>
      </c>
      <c r="X516" s="6" t="b">
        <f t="shared" si="211"/>
        <v>1</v>
      </c>
      <c r="Y516" s="6">
        <f>IF(OR(U516=6,U516=7),0,IF(NOT(X516),0,IF(T516&lt;=$T$1,HLOOKUP(U516,Ouderschapsverlof!$S$55:$W$57,3,FALSE),0)))</f>
        <v>0</v>
      </c>
      <c r="Z516" s="6">
        <f>IF(OR(U516=6,U516=7),0,IF(NOT(X516),IF(T516&lt;=$T$1,HLOOKUP(U516,Ouderschapsverlof!$S$55:$W$57,3,FALSE),0),0))</f>
        <v>0</v>
      </c>
      <c r="AB516" s="2">
        <f t="shared" ref="AB516:AB579" si="224">+AB515+1</f>
        <v>514</v>
      </c>
      <c r="AC516">
        <f t="shared" si="212"/>
        <v>2</v>
      </c>
      <c r="AD516" s="2">
        <f t="shared" si="213"/>
        <v>367</v>
      </c>
      <c r="AE516" s="2">
        <f t="shared" si="214"/>
        <v>367</v>
      </c>
      <c r="AF516" s="6" t="b">
        <f t="shared" si="215"/>
        <v>1</v>
      </c>
      <c r="AG516" s="6">
        <f>IF(OR(AC516=6,AC516=7),0,IF(NOT(AF516),0,IF(AB516&lt;=$AB$1,HLOOKUP(AC516,Ouderschapsverlof!$S$67:$W$69,3,FALSE),0)))</f>
        <v>0</v>
      </c>
      <c r="AH516" s="6">
        <f>IF(OR(AC516=6,AC516=7),0,IF(NOT(AF516),IF(AB516&lt;=$AB$1,HLOOKUP(AC516,Ouderschapsverlof!$S$67:$W$69,3,FALSE),0),0))</f>
        <v>0</v>
      </c>
      <c r="AK516" t="str">
        <f t="shared" si="216"/>
        <v>1901-5-0</v>
      </c>
      <c r="AL516" t="str">
        <f t="shared" si="217"/>
        <v>1901-5-0</v>
      </c>
      <c r="AM516" t="str">
        <f t="shared" si="218"/>
        <v>1901-5-0</v>
      </c>
      <c r="AN516" t="str">
        <f t="shared" si="219"/>
        <v>1901-5-0</v>
      </c>
    </row>
    <row r="517" spans="1:40" x14ac:dyDescent="0.3">
      <c r="A517" s="2">
        <f t="shared" si="220"/>
        <v>515</v>
      </c>
      <c r="B517">
        <f t="shared" si="221"/>
        <v>3</v>
      </c>
      <c r="C517" s="2">
        <f t="shared" si="200"/>
        <v>367</v>
      </c>
      <c r="D517" s="2">
        <f t="shared" si="201"/>
        <v>367</v>
      </c>
      <c r="E517" s="6" t="b">
        <f t="shared" si="202"/>
        <v>1</v>
      </c>
      <c r="F517" s="6">
        <f>IF(OR(B517=6,B517=7),0,IF(NOT(E517),0,IF(A517&lt;=$A$1,HLOOKUP(B517,Ouderschapsverlof!$S$28:$W$30,3,FALSE),0)))</f>
        <v>0</v>
      </c>
      <c r="G517" s="6">
        <f>IF(OR(B517=6,B517=7),0,IF(NOT(E517),IF(A517&lt;=$A$1,HLOOKUP(B517,Ouderschapsverlof!$S$28:$W$30,3,FALSE),0),0))</f>
        <v>0</v>
      </c>
      <c r="H517" s="7">
        <f t="shared" si="203"/>
        <v>0</v>
      </c>
      <c r="L517" s="2">
        <f t="shared" si="222"/>
        <v>515</v>
      </c>
      <c r="M517">
        <f t="shared" si="204"/>
        <v>3</v>
      </c>
      <c r="N517" s="2">
        <f t="shared" si="205"/>
        <v>367</v>
      </c>
      <c r="O517" s="2">
        <f t="shared" si="206"/>
        <v>367</v>
      </c>
      <c r="P517" s="6" t="b">
        <f t="shared" si="207"/>
        <v>1</v>
      </c>
      <c r="Q517" s="6">
        <f>IF(OR(M517=6,M517=7),0,IF(NOT(P517),0,IF(L517&lt;=$L$1,HLOOKUP(M517,Ouderschapsverlof!$S$40:$W$42,3,FALSE),0)))</f>
        <v>0</v>
      </c>
      <c r="R517" s="6">
        <f>IF(OR(M517=6,M517=7),0,IF(NOT(P517),IF(L517&lt;=$L$1,HLOOKUP(M517,Ouderschapsverlof!$S$40:$W$42,3,FALSE),0),0))</f>
        <v>0</v>
      </c>
      <c r="T517" s="2">
        <f t="shared" si="223"/>
        <v>515</v>
      </c>
      <c r="U517">
        <f t="shared" si="208"/>
        <v>3</v>
      </c>
      <c r="V517" s="2">
        <f t="shared" si="209"/>
        <v>367</v>
      </c>
      <c r="W517" s="2">
        <f t="shared" si="210"/>
        <v>367</v>
      </c>
      <c r="X517" s="6" t="b">
        <f t="shared" si="211"/>
        <v>1</v>
      </c>
      <c r="Y517" s="6">
        <f>IF(OR(U517=6,U517=7),0,IF(NOT(X517),0,IF(T517&lt;=$T$1,HLOOKUP(U517,Ouderschapsverlof!$S$55:$W$57,3,FALSE),0)))</f>
        <v>0</v>
      </c>
      <c r="Z517" s="6">
        <f>IF(OR(U517=6,U517=7),0,IF(NOT(X517),IF(T517&lt;=$T$1,HLOOKUP(U517,Ouderschapsverlof!$S$55:$W$57,3,FALSE),0),0))</f>
        <v>0</v>
      </c>
      <c r="AB517" s="2">
        <f t="shared" si="224"/>
        <v>515</v>
      </c>
      <c r="AC517">
        <f t="shared" si="212"/>
        <v>3</v>
      </c>
      <c r="AD517" s="2">
        <f t="shared" si="213"/>
        <v>367</v>
      </c>
      <c r="AE517" s="2">
        <f t="shared" si="214"/>
        <v>367</v>
      </c>
      <c r="AF517" s="6" t="b">
        <f t="shared" si="215"/>
        <v>1</v>
      </c>
      <c r="AG517" s="6">
        <f>IF(OR(AC517=6,AC517=7),0,IF(NOT(AF517),0,IF(AB517&lt;=$AB$1,HLOOKUP(AC517,Ouderschapsverlof!$S$67:$W$69,3,FALSE),0)))</f>
        <v>0</v>
      </c>
      <c r="AH517" s="6">
        <f>IF(OR(AC517=6,AC517=7),0,IF(NOT(AF517),IF(AB517&lt;=$AB$1,HLOOKUP(AC517,Ouderschapsverlof!$S$67:$W$69,3,FALSE),0),0))</f>
        <v>0</v>
      </c>
      <c r="AK517" t="str">
        <f t="shared" si="216"/>
        <v>1901-5-0</v>
      </c>
      <c r="AL517" t="str">
        <f t="shared" si="217"/>
        <v>1901-5-0</v>
      </c>
      <c r="AM517" t="str">
        <f t="shared" si="218"/>
        <v>1901-5-0</v>
      </c>
      <c r="AN517" t="str">
        <f t="shared" si="219"/>
        <v>1901-5-0</v>
      </c>
    </row>
    <row r="518" spans="1:40" x14ac:dyDescent="0.3">
      <c r="A518" s="2">
        <f t="shared" si="220"/>
        <v>516</v>
      </c>
      <c r="B518">
        <f t="shared" si="221"/>
        <v>4</v>
      </c>
      <c r="C518" s="2">
        <f t="shared" si="200"/>
        <v>367</v>
      </c>
      <c r="D518" s="2">
        <f t="shared" si="201"/>
        <v>367</v>
      </c>
      <c r="E518" s="6" t="b">
        <f t="shared" si="202"/>
        <v>1</v>
      </c>
      <c r="F518" s="6">
        <f>IF(OR(B518=6,B518=7),0,IF(NOT(E518),0,IF(A518&lt;=$A$1,HLOOKUP(B518,Ouderschapsverlof!$S$28:$W$30,3,FALSE),0)))</f>
        <v>0</v>
      </c>
      <c r="G518" s="6">
        <f>IF(OR(B518=6,B518=7),0,IF(NOT(E518),IF(A518&lt;=$A$1,HLOOKUP(B518,Ouderschapsverlof!$S$28:$W$30,3,FALSE),0),0))</f>
        <v>0</v>
      </c>
      <c r="H518" s="7">
        <f t="shared" si="203"/>
        <v>0</v>
      </c>
      <c r="L518" s="2">
        <f t="shared" si="222"/>
        <v>516</v>
      </c>
      <c r="M518">
        <f t="shared" si="204"/>
        <v>4</v>
      </c>
      <c r="N518" s="2">
        <f t="shared" si="205"/>
        <v>367</v>
      </c>
      <c r="O518" s="2">
        <f t="shared" si="206"/>
        <v>367</v>
      </c>
      <c r="P518" s="6" t="b">
        <f t="shared" si="207"/>
        <v>1</v>
      </c>
      <c r="Q518" s="6">
        <f>IF(OR(M518=6,M518=7),0,IF(NOT(P518),0,IF(L518&lt;=$L$1,HLOOKUP(M518,Ouderschapsverlof!$S$40:$W$42,3,FALSE),0)))</f>
        <v>0</v>
      </c>
      <c r="R518" s="6">
        <f>IF(OR(M518=6,M518=7),0,IF(NOT(P518),IF(L518&lt;=$L$1,HLOOKUP(M518,Ouderschapsverlof!$S$40:$W$42,3,FALSE),0),0))</f>
        <v>0</v>
      </c>
      <c r="T518" s="2">
        <f t="shared" si="223"/>
        <v>516</v>
      </c>
      <c r="U518">
        <f t="shared" si="208"/>
        <v>4</v>
      </c>
      <c r="V518" s="2">
        <f t="shared" si="209"/>
        <v>367</v>
      </c>
      <c r="W518" s="2">
        <f t="shared" si="210"/>
        <v>367</v>
      </c>
      <c r="X518" s="6" t="b">
        <f t="shared" si="211"/>
        <v>1</v>
      </c>
      <c r="Y518" s="6">
        <f>IF(OR(U518=6,U518=7),0,IF(NOT(X518),0,IF(T518&lt;=$T$1,HLOOKUP(U518,Ouderschapsverlof!$S$55:$W$57,3,FALSE),0)))</f>
        <v>0</v>
      </c>
      <c r="Z518" s="6">
        <f>IF(OR(U518=6,U518=7),0,IF(NOT(X518),IF(T518&lt;=$T$1,HLOOKUP(U518,Ouderschapsverlof!$S$55:$W$57,3,FALSE),0),0))</f>
        <v>0</v>
      </c>
      <c r="AB518" s="2">
        <f t="shared" si="224"/>
        <v>516</v>
      </c>
      <c r="AC518">
        <f t="shared" si="212"/>
        <v>4</v>
      </c>
      <c r="AD518" s="2">
        <f t="shared" si="213"/>
        <v>367</v>
      </c>
      <c r="AE518" s="2">
        <f t="shared" si="214"/>
        <v>367</v>
      </c>
      <c r="AF518" s="6" t="b">
        <f t="shared" si="215"/>
        <v>1</v>
      </c>
      <c r="AG518" s="6">
        <f>IF(OR(AC518=6,AC518=7),0,IF(NOT(AF518),0,IF(AB518&lt;=$AB$1,HLOOKUP(AC518,Ouderschapsverlof!$S$67:$W$69,3,FALSE),0)))</f>
        <v>0</v>
      </c>
      <c r="AH518" s="6">
        <f>IF(OR(AC518=6,AC518=7),0,IF(NOT(AF518),IF(AB518&lt;=$AB$1,HLOOKUP(AC518,Ouderschapsverlof!$S$67:$W$69,3,FALSE),0),0))</f>
        <v>0</v>
      </c>
      <c r="AK518" t="str">
        <f t="shared" si="216"/>
        <v>1901-5-0</v>
      </c>
      <c r="AL518" t="str">
        <f t="shared" si="217"/>
        <v>1901-5-0</v>
      </c>
      <c r="AM518" t="str">
        <f t="shared" si="218"/>
        <v>1901-5-0</v>
      </c>
      <c r="AN518" t="str">
        <f t="shared" si="219"/>
        <v>1901-5-0</v>
      </c>
    </row>
    <row r="519" spans="1:40" x14ac:dyDescent="0.3">
      <c r="A519" s="2">
        <f t="shared" si="220"/>
        <v>517</v>
      </c>
      <c r="B519">
        <f t="shared" si="221"/>
        <v>5</v>
      </c>
      <c r="C519" s="2">
        <f t="shared" si="200"/>
        <v>367</v>
      </c>
      <c r="D519" s="2">
        <f t="shared" si="201"/>
        <v>367</v>
      </c>
      <c r="E519" s="6" t="b">
        <f t="shared" si="202"/>
        <v>1</v>
      </c>
      <c r="F519" s="6">
        <f>IF(OR(B519=6,B519=7),0,IF(NOT(E519),0,IF(A519&lt;=$A$1,HLOOKUP(B519,Ouderschapsverlof!$S$28:$W$30,3,FALSE),0)))</f>
        <v>0</v>
      </c>
      <c r="G519" s="6">
        <f>IF(OR(B519=6,B519=7),0,IF(NOT(E519),IF(A519&lt;=$A$1,HLOOKUP(B519,Ouderschapsverlof!$S$28:$W$30,3,FALSE),0),0))</f>
        <v>0</v>
      </c>
      <c r="H519" s="7">
        <f t="shared" si="203"/>
        <v>0</v>
      </c>
      <c r="L519" s="2">
        <f t="shared" si="222"/>
        <v>517</v>
      </c>
      <c r="M519">
        <f t="shared" si="204"/>
        <v>5</v>
      </c>
      <c r="N519" s="2">
        <f t="shared" si="205"/>
        <v>367</v>
      </c>
      <c r="O519" s="2">
        <f t="shared" si="206"/>
        <v>367</v>
      </c>
      <c r="P519" s="6" t="b">
        <f t="shared" si="207"/>
        <v>1</v>
      </c>
      <c r="Q519" s="6">
        <f>IF(OR(M519=6,M519=7),0,IF(NOT(P519),0,IF(L519&lt;=$L$1,HLOOKUP(M519,Ouderschapsverlof!$S$40:$W$42,3,FALSE),0)))</f>
        <v>0</v>
      </c>
      <c r="R519" s="6">
        <f>IF(OR(M519=6,M519=7),0,IF(NOT(P519),IF(L519&lt;=$L$1,HLOOKUP(M519,Ouderschapsverlof!$S$40:$W$42,3,FALSE),0),0))</f>
        <v>0</v>
      </c>
      <c r="T519" s="2">
        <f t="shared" si="223"/>
        <v>517</v>
      </c>
      <c r="U519">
        <f t="shared" si="208"/>
        <v>5</v>
      </c>
      <c r="V519" s="2">
        <f t="shared" si="209"/>
        <v>367</v>
      </c>
      <c r="W519" s="2">
        <f t="shared" si="210"/>
        <v>367</v>
      </c>
      <c r="X519" s="6" t="b">
        <f t="shared" si="211"/>
        <v>1</v>
      </c>
      <c r="Y519" s="6">
        <f>IF(OR(U519=6,U519=7),0,IF(NOT(X519),0,IF(T519&lt;=$T$1,HLOOKUP(U519,Ouderschapsverlof!$S$55:$W$57,3,FALSE),0)))</f>
        <v>0</v>
      </c>
      <c r="Z519" s="6">
        <f>IF(OR(U519=6,U519=7),0,IF(NOT(X519),IF(T519&lt;=$T$1,HLOOKUP(U519,Ouderschapsverlof!$S$55:$W$57,3,FALSE),0),0))</f>
        <v>0</v>
      </c>
      <c r="AB519" s="2">
        <f t="shared" si="224"/>
        <v>517</v>
      </c>
      <c r="AC519">
        <f t="shared" si="212"/>
        <v>5</v>
      </c>
      <c r="AD519" s="2">
        <f t="shared" si="213"/>
        <v>367</v>
      </c>
      <c r="AE519" s="2">
        <f t="shared" si="214"/>
        <v>367</v>
      </c>
      <c r="AF519" s="6" t="b">
        <f t="shared" si="215"/>
        <v>1</v>
      </c>
      <c r="AG519" s="6">
        <f>IF(OR(AC519=6,AC519=7),0,IF(NOT(AF519),0,IF(AB519&lt;=$AB$1,HLOOKUP(AC519,Ouderschapsverlof!$S$67:$W$69,3,FALSE),0)))</f>
        <v>0</v>
      </c>
      <c r="AH519" s="6">
        <f>IF(OR(AC519=6,AC519=7),0,IF(NOT(AF519),IF(AB519&lt;=$AB$1,HLOOKUP(AC519,Ouderschapsverlof!$S$67:$W$69,3,FALSE),0),0))</f>
        <v>0</v>
      </c>
      <c r="AK519" t="str">
        <f t="shared" si="216"/>
        <v>1901-5-0</v>
      </c>
      <c r="AL519" t="str">
        <f t="shared" si="217"/>
        <v>1901-5-0</v>
      </c>
      <c r="AM519" t="str">
        <f t="shared" si="218"/>
        <v>1901-5-0</v>
      </c>
      <c r="AN519" t="str">
        <f t="shared" si="219"/>
        <v>1901-5-0</v>
      </c>
    </row>
    <row r="520" spans="1:40" x14ac:dyDescent="0.3">
      <c r="A520" s="2">
        <f t="shared" si="220"/>
        <v>518</v>
      </c>
      <c r="B520">
        <f t="shared" si="221"/>
        <v>6</v>
      </c>
      <c r="C520" s="2">
        <f t="shared" si="200"/>
        <v>367</v>
      </c>
      <c r="D520" s="2">
        <f t="shared" si="201"/>
        <v>367</v>
      </c>
      <c r="E520" s="6" t="b">
        <f t="shared" si="202"/>
        <v>1</v>
      </c>
      <c r="F520" s="6">
        <f>IF(OR(B520=6,B520=7),0,IF(NOT(E520),0,IF(A520&lt;=$A$1,HLOOKUP(B520,Ouderschapsverlof!$S$28:$W$30,3,FALSE),0)))</f>
        <v>0</v>
      </c>
      <c r="G520" s="6">
        <f>IF(OR(B520=6,B520=7),0,IF(NOT(E520),IF(A520&lt;=$A$1,HLOOKUP(B520,Ouderschapsverlof!$S$28:$W$30,3,FALSE),0),0))</f>
        <v>0</v>
      </c>
      <c r="H520" s="7">
        <f t="shared" si="203"/>
        <v>0</v>
      </c>
      <c r="L520" s="2">
        <f t="shared" si="222"/>
        <v>518</v>
      </c>
      <c r="M520">
        <f t="shared" si="204"/>
        <v>6</v>
      </c>
      <c r="N520" s="2">
        <f t="shared" si="205"/>
        <v>367</v>
      </c>
      <c r="O520" s="2">
        <f t="shared" si="206"/>
        <v>367</v>
      </c>
      <c r="P520" s="6" t="b">
        <f t="shared" si="207"/>
        <v>1</v>
      </c>
      <c r="Q520" s="6">
        <f>IF(OR(M520=6,M520=7),0,IF(NOT(P520),0,IF(L520&lt;=$L$1,HLOOKUP(M520,Ouderschapsverlof!$S$40:$W$42,3,FALSE),0)))</f>
        <v>0</v>
      </c>
      <c r="R520" s="6">
        <f>IF(OR(M520=6,M520=7),0,IF(NOT(P520),IF(L520&lt;=$L$1,HLOOKUP(M520,Ouderschapsverlof!$S$40:$W$42,3,FALSE),0),0))</f>
        <v>0</v>
      </c>
      <c r="T520" s="2">
        <f t="shared" si="223"/>
        <v>518</v>
      </c>
      <c r="U520">
        <f t="shared" si="208"/>
        <v>6</v>
      </c>
      <c r="V520" s="2">
        <f t="shared" si="209"/>
        <v>367</v>
      </c>
      <c r="W520" s="2">
        <f t="shared" si="210"/>
        <v>367</v>
      </c>
      <c r="X520" s="6" t="b">
        <f t="shared" si="211"/>
        <v>1</v>
      </c>
      <c r="Y520" s="6">
        <f>IF(OR(U520=6,U520=7),0,IF(NOT(X520),0,IF(T520&lt;=$T$1,HLOOKUP(U520,Ouderschapsverlof!$S$55:$W$57,3,FALSE),0)))</f>
        <v>0</v>
      </c>
      <c r="Z520" s="6">
        <f>IF(OR(U520=6,U520=7),0,IF(NOT(X520),IF(T520&lt;=$T$1,HLOOKUP(U520,Ouderschapsverlof!$S$55:$W$57,3,FALSE),0),0))</f>
        <v>0</v>
      </c>
      <c r="AB520" s="2">
        <f t="shared" si="224"/>
        <v>518</v>
      </c>
      <c r="AC520">
        <f t="shared" si="212"/>
        <v>6</v>
      </c>
      <c r="AD520" s="2">
        <f t="shared" si="213"/>
        <v>367</v>
      </c>
      <c r="AE520" s="2">
        <f t="shared" si="214"/>
        <v>367</v>
      </c>
      <c r="AF520" s="6" t="b">
        <f t="shared" si="215"/>
        <v>1</v>
      </c>
      <c r="AG520" s="6">
        <f>IF(OR(AC520=6,AC520=7),0,IF(NOT(AF520),0,IF(AB520&lt;=$AB$1,HLOOKUP(AC520,Ouderschapsverlof!$S$67:$W$69,3,FALSE),0)))</f>
        <v>0</v>
      </c>
      <c r="AH520" s="6">
        <f>IF(OR(AC520=6,AC520=7),0,IF(NOT(AF520),IF(AB520&lt;=$AB$1,HLOOKUP(AC520,Ouderschapsverlof!$S$67:$W$69,3,FALSE),0),0))</f>
        <v>0</v>
      </c>
      <c r="AK520" t="str">
        <f t="shared" si="216"/>
        <v>1901-6-0</v>
      </c>
      <c r="AL520" t="str">
        <f t="shared" si="217"/>
        <v>1901-6-0</v>
      </c>
      <c r="AM520" t="str">
        <f t="shared" si="218"/>
        <v>1901-6-0</v>
      </c>
      <c r="AN520" t="str">
        <f t="shared" si="219"/>
        <v>1901-6-0</v>
      </c>
    </row>
    <row r="521" spans="1:40" x14ac:dyDescent="0.3">
      <c r="A521" s="2">
        <f t="shared" si="220"/>
        <v>519</v>
      </c>
      <c r="B521">
        <f t="shared" si="221"/>
        <v>7</v>
      </c>
      <c r="C521" s="2">
        <f t="shared" si="200"/>
        <v>367</v>
      </c>
      <c r="D521" s="2">
        <f t="shared" si="201"/>
        <v>367</v>
      </c>
      <c r="E521" s="6" t="b">
        <f t="shared" si="202"/>
        <v>1</v>
      </c>
      <c r="F521" s="6">
        <f>IF(OR(B521=6,B521=7),0,IF(NOT(E521),0,IF(A521&lt;=$A$1,HLOOKUP(B521,Ouderschapsverlof!$S$28:$W$30,3,FALSE),0)))</f>
        <v>0</v>
      </c>
      <c r="G521" s="6">
        <f>IF(OR(B521=6,B521=7),0,IF(NOT(E521),IF(A521&lt;=$A$1,HLOOKUP(B521,Ouderschapsverlof!$S$28:$W$30,3,FALSE),0),0))</f>
        <v>0</v>
      </c>
      <c r="H521" s="7">
        <f t="shared" si="203"/>
        <v>0</v>
      </c>
      <c r="L521" s="2">
        <f t="shared" si="222"/>
        <v>519</v>
      </c>
      <c r="M521">
        <f t="shared" si="204"/>
        <v>7</v>
      </c>
      <c r="N521" s="2">
        <f t="shared" si="205"/>
        <v>367</v>
      </c>
      <c r="O521" s="2">
        <f t="shared" si="206"/>
        <v>367</v>
      </c>
      <c r="P521" s="6" t="b">
        <f t="shared" si="207"/>
        <v>1</v>
      </c>
      <c r="Q521" s="6">
        <f>IF(OR(M521=6,M521=7),0,IF(NOT(P521),0,IF(L521&lt;=$L$1,HLOOKUP(M521,Ouderschapsverlof!$S$40:$W$42,3,FALSE),0)))</f>
        <v>0</v>
      </c>
      <c r="R521" s="6">
        <f>IF(OR(M521=6,M521=7),0,IF(NOT(P521),IF(L521&lt;=$L$1,HLOOKUP(M521,Ouderschapsverlof!$S$40:$W$42,3,FALSE),0),0))</f>
        <v>0</v>
      </c>
      <c r="T521" s="2">
        <f t="shared" si="223"/>
        <v>519</v>
      </c>
      <c r="U521">
        <f t="shared" si="208"/>
        <v>7</v>
      </c>
      <c r="V521" s="2">
        <f t="shared" si="209"/>
        <v>367</v>
      </c>
      <c r="W521" s="2">
        <f t="shared" si="210"/>
        <v>367</v>
      </c>
      <c r="X521" s="6" t="b">
        <f t="shared" si="211"/>
        <v>1</v>
      </c>
      <c r="Y521" s="6">
        <f>IF(OR(U521=6,U521=7),0,IF(NOT(X521),0,IF(T521&lt;=$T$1,HLOOKUP(U521,Ouderschapsverlof!$S$55:$W$57,3,FALSE),0)))</f>
        <v>0</v>
      </c>
      <c r="Z521" s="6">
        <f>IF(OR(U521=6,U521=7),0,IF(NOT(X521),IF(T521&lt;=$T$1,HLOOKUP(U521,Ouderschapsverlof!$S$55:$W$57,3,FALSE),0),0))</f>
        <v>0</v>
      </c>
      <c r="AB521" s="2">
        <f t="shared" si="224"/>
        <v>519</v>
      </c>
      <c r="AC521">
        <f t="shared" si="212"/>
        <v>7</v>
      </c>
      <c r="AD521" s="2">
        <f t="shared" si="213"/>
        <v>367</v>
      </c>
      <c r="AE521" s="2">
        <f t="shared" si="214"/>
        <v>367</v>
      </c>
      <c r="AF521" s="6" t="b">
        <f t="shared" si="215"/>
        <v>1</v>
      </c>
      <c r="AG521" s="6">
        <f>IF(OR(AC521=6,AC521=7),0,IF(NOT(AF521),0,IF(AB521&lt;=$AB$1,HLOOKUP(AC521,Ouderschapsverlof!$S$67:$W$69,3,FALSE),0)))</f>
        <v>0</v>
      </c>
      <c r="AH521" s="6">
        <f>IF(OR(AC521=6,AC521=7),0,IF(NOT(AF521),IF(AB521&lt;=$AB$1,HLOOKUP(AC521,Ouderschapsverlof!$S$67:$W$69,3,FALSE),0),0))</f>
        <v>0</v>
      </c>
      <c r="AK521" t="str">
        <f t="shared" si="216"/>
        <v>1901-6-0</v>
      </c>
      <c r="AL521" t="str">
        <f t="shared" si="217"/>
        <v>1901-6-0</v>
      </c>
      <c r="AM521" t="str">
        <f t="shared" si="218"/>
        <v>1901-6-0</v>
      </c>
      <c r="AN521" t="str">
        <f t="shared" si="219"/>
        <v>1901-6-0</v>
      </c>
    </row>
    <row r="522" spans="1:40" x14ac:dyDescent="0.3">
      <c r="A522" s="2">
        <f t="shared" si="220"/>
        <v>520</v>
      </c>
      <c r="B522">
        <f t="shared" si="221"/>
        <v>1</v>
      </c>
      <c r="C522" s="2">
        <f t="shared" si="200"/>
        <v>367</v>
      </c>
      <c r="D522" s="2">
        <f t="shared" si="201"/>
        <v>367</v>
      </c>
      <c r="E522" s="6" t="b">
        <f t="shared" si="202"/>
        <v>1</v>
      </c>
      <c r="F522" s="6">
        <f>IF(OR(B522=6,B522=7),0,IF(NOT(E522),0,IF(A522&lt;=$A$1,HLOOKUP(B522,Ouderschapsverlof!$S$28:$W$30,3,FALSE),0)))</f>
        <v>0</v>
      </c>
      <c r="G522" s="6">
        <f>IF(OR(B522=6,B522=7),0,IF(NOT(E522),IF(A522&lt;=$A$1,HLOOKUP(B522,Ouderschapsverlof!$S$28:$W$30,3,FALSE),0),0))</f>
        <v>0</v>
      </c>
      <c r="H522" s="7">
        <f t="shared" si="203"/>
        <v>0</v>
      </c>
      <c r="L522" s="2">
        <f t="shared" si="222"/>
        <v>520</v>
      </c>
      <c r="M522">
        <f t="shared" si="204"/>
        <v>1</v>
      </c>
      <c r="N522" s="2">
        <f t="shared" si="205"/>
        <v>367</v>
      </c>
      <c r="O522" s="2">
        <f t="shared" si="206"/>
        <v>367</v>
      </c>
      <c r="P522" s="6" t="b">
        <f t="shared" si="207"/>
        <v>1</v>
      </c>
      <c r="Q522" s="6">
        <f>IF(OR(M522=6,M522=7),0,IF(NOT(P522),0,IF(L522&lt;=$L$1,HLOOKUP(M522,Ouderschapsverlof!$S$40:$W$42,3,FALSE),0)))</f>
        <v>0</v>
      </c>
      <c r="R522" s="6">
        <f>IF(OR(M522=6,M522=7),0,IF(NOT(P522),IF(L522&lt;=$L$1,HLOOKUP(M522,Ouderschapsverlof!$S$40:$W$42,3,FALSE),0),0))</f>
        <v>0</v>
      </c>
      <c r="T522" s="2">
        <f t="shared" si="223"/>
        <v>520</v>
      </c>
      <c r="U522">
        <f t="shared" si="208"/>
        <v>1</v>
      </c>
      <c r="V522" s="2">
        <f t="shared" si="209"/>
        <v>367</v>
      </c>
      <c r="W522" s="2">
        <f t="shared" si="210"/>
        <v>367</v>
      </c>
      <c r="X522" s="6" t="b">
        <f t="shared" si="211"/>
        <v>1</v>
      </c>
      <c r="Y522" s="6">
        <f>IF(OR(U522=6,U522=7),0,IF(NOT(X522),0,IF(T522&lt;=$T$1,HLOOKUP(U522,Ouderschapsverlof!$S$55:$W$57,3,FALSE),0)))</f>
        <v>0</v>
      </c>
      <c r="Z522" s="6">
        <f>IF(OR(U522=6,U522=7),0,IF(NOT(X522),IF(T522&lt;=$T$1,HLOOKUP(U522,Ouderschapsverlof!$S$55:$W$57,3,FALSE),0),0))</f>
        <v>0</v>
      </c>
      <c r="AB522" s="2">
        <f t="shared" si="224"/>
        <v>520</v>
      </c>
      <c r="AC522">
        <f t="shared" si="212"/>
        <v>1</v>
      </c>
      <c r="AD522" s="2">
        <f t="shared" si="213"/>
        <v>367</v>
      </c>
      <c r="AE522" s="2">
        <f t="shared" si="214"/>
        <v>367</v>
      </c>
      <c r="AF522" s="6" t="b">
        <f t="shared" si="215"/>
        <v>1</v>
      </c>
      <c r="AG522" s="6">
        <f>IF(OR(AC522=6,AC522=7),0,IF(NOT(AF522),0,IF(AB522&lt;=$AB$1,HLOOKUP(AC522,Ouderschapsverlof!$S$67:$W$69,3,FALSE),0)))</f>
        <v>0</v>
      </c>
      <c r="AH522" s="6">
        <f>IF(OR(AC522=6,AC522=7),0,IF(NOT(AF522),IF(AB522&lt;=$AB$1,HLOOKUP(AC522,Ouderschapsverlof!$S$67:$W$69,3,FALSE),0),0))</f>
        <v>0</v>
      </c>
      <c r="AK522" t="str">
        <f t="shared" si="216"/>
        <v>1901-6-0</v>
      </c>
      <c r="AL522" t="str">
        <f t="shared" si="217"/>
        <v>1901-6-0</v>
      </c>
      <c r="AM522" t="str">
        <f t="shared" si="218"/>
        <v>1901-6-0</v>
      </c>
      <c r="AN522" t="str">
        <f t="shared" si="219"/>
        <v>1901-6-0</v>
      </c>
    </row>
    <row r="523" spans="1:40" x14ac:dyDescent="0.3">
      <c r="A523" s="2">
        <f t="shared" si="220"/>
        <v>521</v>
      </c>
      <c r="B523">
        <f t="shared" si="221"/>
        <v>2</v>
      </c>
      <c r="C523" s="2">
        <f t="shared" si="200"/>
        <v>367</v>
      </c>
      <c r="D523" s="2">
        <f t="shared" si="201"/>
        <v>367</v>
      </c>
      <c r="E523" s="6" t="b">
        <f t="shared" si="202"/>
        <v>1</v>
      </c>
      <c r="F523" s="6">
        <f>IF(OR(B523=6,B523=7),0,IF(NOT(E523),0,IF(A523&lt;=$A$1,HLOOKUP(B523,Ouderschapsverlof!$S$28:$W$30,3,FALSE),0)))</f>
        <v>0</v>
      </c>
      <c r="G523" s="6">
        <f>IF(OR(B523=6,B523=7),0,IF(NOT(E523),IF(A523&lt;=$A$1,HLOOKUP(B523,Ouderschapsverlof!$S$28:$W$30,3,FALSE),0),0))</f>
        <v>0</v>
      </c>
      <c r="H523" s="7">
        <f t="shared" si="203"/>
        <v>0</v>
      </c>
      <c r="L523" s="2">
        <f t="shared" si="222"/>
        <v>521</v>
      </c>
      <c r="M523">
        <f t="shared" si="204"/>
        <v>2</v>
      </c>
      <c r="N523" s="2">
        <f t="shared" si="205"/>
        <v>367</v>
      </c>
      <c r="O523" s="2">
        <f t="shared" si="206"/>
        <v>367</v>
      </c>
      <c r="P523" s="6" t="b">
        <f t="shared" si="207"/>
        <v>1</v>
      </c>
      <c r="Q523" s="6">
        <f>IF(OR(M523=6,M523=7),0,IF(NOT(P523),0,IF(L523&lt;=$L$1,HLOOKUP(M523,Ouderschapsverlof!$S$40:$W$42,3,FALSE),0)))</f>
        <v>0</v>
      </c>
      <c r="R523" s="6">
        <f>IF(OR(M523=6,M523=7),0,IF(NOT(P523),IF(L523&lt;=$L$1,HLOOKUP(M523,Ouderschapsverlof!$S$40:$W$42,3,FALSE),0),0))</f>
        <v>0</v>
      </c>
      <c r="T523" s="2">
        <f t="shared" si="223"/>
        <v>521</v>
      </c>
      <c r="U523">
        <f t="shared" si="208"/>
        <v>2</v>
      </c>
      <c r="V523" s="2">
        <f t="shared" si="209"/>
        <v>367</v>
      </c>
      <c r="W523" s="2">
        <f t="shared" si="210"/>
        <v>367</v>
      </c>
      <c r="X523" s="6" t="b">
        <f t="shared" si="211"/>
        <v>1</v>
      </c>
      <c r="Y523" s="6">
        <f>IF(OR(U523=6,U523=7),0,IF(NOT(X523),0,IF(T523&lt;=$T$1,HLOOKUP(U523,Ouderschapsverlof!$S$55:$W$57,3,FALSE),0)))</f>
        <v>0</v>
      </c>
      <c r="Z523" s="6">
        <f>IF(OR(U523=6,U523=7),0,IF(NOT(X523),IF(T523&lt;=$T$1,HLOOKUP(U523,Ouderschapsverlof!$S$55:$W$57,3,FALSE),0),0))</f>
        <v>0</v>
      </c>
      <c r="AB523" s="2">
        <f t="shared" si="224"/>
        <v>521</v>
      </c>
      <c r="AC523">
        <f t="shared" si="212"/>
        <v>2</v>
      </c>
      <c r="AD523" s="2">
        <f t="shared" si="213"/>
        <v>367</v>
      </c>
      <c r="AE523" s="2">
        <f t="shared" si="214"/>
        <v>367</v>
      </c>
      <c r="AF523" s="6" t="b">
        <f t="shared" si="215"/>
        <v>1</v>
      </c>
      <c r="AG523" s="6">
        <f>IF(OR(AC523=6,AC523=7),0,IF(NOT(AF523),0,IF(AB523&lt;=$AB$1,HLOOKUP(AC523,Ouderschapsverlof!$S$67:$W$69,3,FALSE),0)))</f>
        <v>0</v>
      </c>
      <c r="AH523" s="6">
        <f>IF(OR(AC523=6,AC523=7),0,IF(NOT(AF523),IF(AB523&lt;=$AB$1,HLOOKUP(AC523,Ouderschapsverlof!$S$67:$W$69,3,FALSE),0),0))</f>
        <v>0</v>
      </c>
      <c r="AK523" t="str">
        <f t="shared" si="216"/>
        <v>1901-6-0</v>
      </c>
      <c r="AL523" t="str">
        <f t="shared" si="217"/>
        <v>1901-6-0</v>
      </c>
      <c r="AM523" t="str">
        <f t="shared" si="218"/>
        <v>1901-6-0</v>
      </c>
      <c r="AN523" t="str">
        <f t="shared" si="219"/>
        <v>1901-6-0</v>
      </c>
    </row>
    <row r="524" spans="1:40" x14ac:dyDescent="0.3">
      <c r="A524" s="2">
        <f t="shared" si="220"/>
        <v>522</v>
      </c>
      <c r="B524">
        <f t="shared" si="221"/>
        <v>3</v>
      </c>
      <c r="C524" s="2">
        <f t="shared" si="200"/>
        <v>367</v>
      </c>
      <c r="D524" s="2">
        <f t="shared" si="201"/>
        <v>367</v>
      </c>
      <c r="E524" s="6" t="b">
        <f t="shared" si="202"/>
        <v>1</v>
      </c>
      <c r="F524" s="6">
        <f>IF(OR(B524=6,B524=7),0,IF(NOT(E524),0,IF(A524&lt;=$A$1,HLOOKUP(B524,Ouderschapsverlof!$S$28:$W$30,3,FALSE),0)))</f>
        <v>0</v>
      </c>
      <c r="G524" s="6">
        <f>IF(OR(B524=6,B524=7),0,IF(NOT(E524),IF(A524&lt;=$A$1,HLOOKUP(B524,Ouderschapsverlof!$S$28:$W$30,3,FALSE),0),0))</f>
        <v>0</v>
      </c>
      <c r="H524" s="7">
        <f t="shared" si="203"/>
        <v>0</v>
      </c>
      <c r="L524" s="2">
        <f t="shared" si="222"/>
        <v>522</v>
      </c>
      <c r="M524">
        <f t="shared" si="204"/>
        <v>3</v>
      </c>
      <c r="N524" s="2">
        <f t="shared" si="205"/>
        <v>367</v>
      </c>
      <c r="O524" s="2">
        <f t="shared" si="206"/>
        <v>367</v>
      </c>
      <c r="P524" s="6" t="b">
        <f t="shared" si="207"/>
        <v>1</v>
      </c>
      <c r="Q524" s="6">
        <f>IF(OR(M524=6,M524=7),0,IF(NOT(P524),0,IF(L524&lt;=$L$1,HLOOKUP(M524,Ouderschapsverlof!$S$40:$W$42,3,FALSE),0)))</f>
        <v>0</v>
      </c>
      <c r="R524" s="6">
        <f>IF(OR(M524=6,M524=7),0,IF(NOT(P524),IF(L524&lt;=$L$1,HLOOKUP(M524,Ouderschapsverlof!$S$40:$W$42,3,FALSE),0),0))</f>
        <v>0</v>
      </c>
      <c r="T524" s="2">
        <f t="shared" si="223"/>
        <v>522</v>
      </c>
      <c r="U524">
        <f t="shared" si="208"/>
        <v>3</v>
      </c>
      <c r="V524" s="2">
        <f t="shared" si="209"/>
        <v>367</v>
      </c>
      <c r="W524" s="2">
        <f t="shared" si="210"/>
        <v>367</v>
      </c>
      <c r="X524" s="6" t="b">
        <f t="shared" si="211"/>
        <v>1</v>
      </c>
      <c r="Y524" s="6">
        <f>IF(OR(U524=6,U524=7),0,IF(NOT(X524),0,IF(T524&lt;=$T$1,HLOOKUP(U524,Ouderschapsverlof!$S$55:$W$57,3,FALSE),0)))</f>
        <v>0</v>
      </c>
      <c r="Z524" s="6">
        <f>IF(OR(U524=6,U524=7),0,IF(NOT(X524),IF(T524&lt;=$T$1,HLOOKUP(U524,Ouderschapsverlof!$S$55:$W$57,3,FALSE),0),0))</f>
        <v>0</v>
      </c>
      <c r="AB524" s="2">
        <f t="shared" si="224"/>
        <v>522</v>
      </c>
      <c r="AC524">
        <f t="shared" si="212"/>
        <v>3</v>
      </c>
      <c r="AD524" s="2">
        <f t="shared" si="213"/>
        <v>367</v>
      </c>
      <c r="AE524" s="2">
        <f t="shared" si="214"/>
        <v>367</v>
      </c>
      <c r="AF524" s="6" t="b">
        <f t="shared" si="215"/>
        <v>1</v>
      </c>
      <c r="AG524" s="6">
        <f>IF(OR(AC524=6,AC524=7),0,IF(NOT(AF524),0,IF(AB524&lt;=$AB$1,HLOOKUP(AC524,Ouderschapsverlof!$S$67:$W$69,3,FALSE),0)))</f>
        <v>0</v>
      </c>
      <c r="AH524" s="6">
        <f>IF(OR(AC524=6,AC524=7),0,IF(NOT(AF524),IF(AB524&lt;=$AB$1,HLOOKUP(AC524,Ouderschapsverlof!$S$67:$W$69,3,FALSE),0),0))</f>
        <v>0</v>
      </c>
      <c r="AK524" t="str">
        <f t="shared" si="216"/>
        <v>1901-6-0</v>
      </c>
      <c r="AL524" t="str">
        <f t="shared" si="217"/>
        <v>1901-6-0</v>
      </c>
      <c r="AM524" t="str">
        <f t="shared" si="218"/>
        <v>1901-6-0</v>
      </c>
      <c r="AN524" t="str">
        <f t="shared" si="219"/>
        <v>1901-6-0</v>
      </c>
    </row>
    <row r="525" spans="1:40" x14ac:dyDescent="0.3">
      <c r="A525" s="2">
        <f t="shared" si="220"/>
        <v>523</v>
      </c>
      <c r="B525">
        <f t="shared" si="221"/>
        <v>4</v>
      </c>
      <c r="C525" s="2">
        <f t="shared" si="200"/>
        <v>367</v>
      </c>
      <c r="D525" s="2">
        <f t="shared" si="201"/>
        <v>367</v>
      </c>
      <c r="E525" s="6" t="b">
        <f t="shared" si="202"/>
        <v>1</v>
      </c>
      <c r="F525" s="6">
        <f>IF(OR(B525=6,B525=7),0,IF(NOT(E525),0,IF(A525&lt;=$A$1,HLOOKUP(B525,Ouderschapsverlof!$S$28:$W$30,3,FALSE),0)))</f>
        <v>0</v>
      </c>
      <c r="G525" s="6">
        <f>IF(OR(B525=6,B525=7),0,IF(NOT(E525),IF(A525&lt;=$A$1,HLOOKUP(B525,Ouderschapsverlof!$S$28:$W$30,3,FALSE),0),0))</f>
        <v>0</v>
      </c>
      <c r="H525" s="7">
        <f t="shared" si="203"/>
        <v>0</v>
      </c>
      <c r="L525" s="2">
        <f t="shared" si="222"/>
        <v>523</v>
      </c>
      <c r="M525">
        <f t="shared" si="204"/>
        <v>4</v>
      </c>
      <c r="N525" s="2">
        <f t="shared" si="205"/>
        <v>367</v>
      </c>
      <c r="O525" s="2">
        <f t="shared" si="206"/>
        <v>367</v>
      </c>
      <c r="P525" s="6" t="b">
        <f t="shared" si="207"/>
        <v>1</v>
      </c>
      <c r="Q525" s="6">
        <f>IF(OR(M525=6,M525=7),0,IF(NOT(P525),0,IF(L525&lt;=$L$1,HLOOKUP(M525,Ouderschapsverlof!$S$40:$W$42,3,FALSE),0)))</f>
        <v>0</v>
      </c>
      <c r="R525" s="6">
        <f>IF(OR(M525=6,M525=7),0,IF(NOT(P525),IF(L525&lt;=$L$1,HLOOKUP(M525,Ouderschapsverlof!$S$40:$W$42,3,FALSE),0),0))</f>
        <v>0</v>
      </c>
      <c r="T525" s="2">
        <f t="shared" si="223"/>
        <v>523</v>
      </c>
      <c r="U525">
        <f t="shared" si="208"/>
        <v>4</v>
      </c>
      <c r="V525" s="2">
        <f t="shared" si="209"/>
        <v>367</v>
      </c>
      <c r="W525" s="2">
        <f t="shared" si="210"/>
        <v>367</v>
      </c>
      <c r="X525" s="6" t="b">
        <f t="shared" si="211"/>
        <v>1</v>
      </c>
      <c r="Y525" s="6">
        <f>IF(OR(U525=6,U525=7),0,IF(NOT(X525),0,IF(T525&lt;=$T$1,HLOOKUP(U525,Ouderschapsverlof!$S$55:$W$57,3,FALSE),0)))</f>
        <v>0</v>
      </c>
      <c r="Z525" s="6">
        <f>IF(OR(U525=6,U525=7),0,IF(NOT(X525),IF(T525&lt;=$T$1,HLOOKUP(U525,Ouderschapsverlof!$S$55:$W$57,3,FALSE),0),0))</f>
        <v>0</v>
      </c>
      <c r="AB525" s="2">
        <f t="shared" si="224"/>
        <v>523</v>
      </c>
      <c r="AC525">
        <f t="shared" si="212"/>
        <v>4</v>
      </c>
      <c r="AD525" s="2">
        <f t="shared" si="213"/>
        <v>367</v>
      </c>
      <c r="AE525" s="2">
        <f t="shared" si="214"/>
        <v>367</v>
      </c>
      <c r="AF525" s="6" t="b">
        <f t="shared" si="215"/>
        <v>1</v>
      </c>
      <c r="AG525" s="6">
        <f>IF(OR(AC525=6,AC525=7),0,IF(NOT(AF525),0,IF(AB525&lt;=$AB$1,HLOOKUP(AC525,Ouderschapsverlof!$S$67:$W$69,3,FALSE),0)))</f>
        <v>0</v>
      </c>
      <c r="AH525" s="6">
        <f>IF(OR(AC525=6,AC525=7),0,IF(NOT(AF525),IF(AB525&lt;=$AB$1,HLOOKUP(AC525,Ouderschapsverlof!$S$67:$W$69,3,FALSE),0),0))</f>
        <v>0</v>
      </c>
      <c r="AK525" t="str">
        <f t="shared" si="216"/>
        <v>1901-6-0</v>
      </c>
      <c r="AL525" t="str">
        <f t="shared" si="217"/>
        <v>1901-6-0</v>
      </c>
      <c r="AM525" t="str">
        <f t="shared" si="218"/>
        <v>1901-6-0</v>
      </c>
      <c r="AN525" t="str">
        <f t="shared" si="219"/>
        <v>1901-6-0</v>
      </c>
    </row>
    <row r="526" spans="1:40" x14ac:dyDescent="0.3">
      <c r="A526" s="2">
        <f t="shared" si="220"/>
        <v>524</v>
      </c>
      <c r="B526">
        <f t="shared" si="221"/>
        <v>5</v>
      </c>
      <c r="C526" s="2">
        <f t="shared" si="200"/>
        <v>367</v>
      </c>
      <c r="D526" s="2">
        <f t="shared" si="201"/>
        <v>367</v>
      </c>
      <c r="E526" s="6" t="b">
        <f t="shared" si="202"/>
        <v>1</v>
      </c>
      <c r="F526" s="6">
        <f>IF(OR(B526=6,B526=7),0,IF(NOT(E526),0,IF(A526&lt;=$A$1,HLOOKUP(B526,Ouderschapsverlof!$S$28:$W$30,3,FALSE),0)))</f>
        <v>0</v>
      </c>
      <c r="G526" s="6">
        <f>IF(OR(B526=6,B526=7),0,IF(NOT(E526),IF(A526&lt;=$A$1,HLOOKUP(B526,Ouderschapsverlof!$S$28:$W$30,3,FALSE),0),0))</f>
        <v>0</v>
      </c>
      <c r="H526" s="7">
        <f t="shared" si="203"/>
        <v>0</v>
      </c>
      <c r="L526" s="2">
        <f t="shared" si="222"/>
        <v>524</v>
      </c>
      <c r="M526">
        <f t="shared" si="204"/>
        <v>5</v>
      </c>
      <c r="N526" s="2">
        <f t="shared" si="205"/>
        <v>367</v>
      </c>
      <c r="O526" s="2">
        <f t="shared" si="206"/>
        <v>367</v>
      </c>
      <c r="P526" s="6" t="b">
        <f t="shared" si="207"/>
        <v>1</v>
      </c>
      <c r="Q526" s="6">
        <f>IF(OR(M526=6,M526=7),0,IF(NOT(P526),0,IF(L526&lt;=$L$1,HLOOKUP(M526,Ouderschapsverlof!$S$40:$W$42,3,FALSE),0)))</f>
        <v>0</v>
      </c>
      <c r="R526" s="6">
        <f>IF(OR(M526=6,M526=7),0,IF(NOT(P526),IF(L526&lt;=$L$1,HLOOKUP(M526,Ouderschapsverlof!$S$40:$W$42,3,FALSE),0),0))</f>
        <v>0</v>
      </c>
      <c r="T526" s="2">
        <f t="shared" si="223"/>
        <v>524</v>
      </c>
      <c r="U526">
        <f t="shared" si="208"/>
        <v>5</v>
      </c>
      <c r="V526" s="2">
        <f t="shared" si="209"/>
        <v>367</v>
      </c>
      <c r="W526" s="2">
        <f t="shared" si="210"/>
        <v>367</v>
      </c>
      <c r="X526" s="6" t="b">
        <f t="shared" si="211"/>
        <v>1</v>
      </c>
      <c r="Y526" s="6">
        <f>IF(OR(U526=6,U526=7),0,IF(NOT(X526),0,IF(T526&lt;=$T$1,HLOOKUP(U526,Ouderschapsverlof!$S$55:$W$57,3,FALSE),0)))</f>
        <v>0</v>
      </c>
      <c r="Z526" s="6">
        <f>IF(OR(U526=6,U526=7),0,IF(NOT(X526),IF(T526&lt;=$T$1,HLOOKUP(U526,Ouderschapsverlof!$S$55:$W$57,3,FALSE),0),0))</f>
        <v>0</v>
      </c>
      <c r="AB526" s="2">
        <f t="shared" si="224"/>
        <v>524</v>
      </c>
      <c r="AC526">
        <f t="shared" si="212"/>
        <v>5</v>
      </c>
      <c r="AD526" s="2">
        <f t="shared" si="213"/>
        <v>367</v>
      </c>
      <c r="AE526" s="2">
        <f t="shared" si="214"/>
        <v>367</v>
      </c>
      <c r="AF526" s="6" t="b">
        <f t="shared" si="215"/>
        <v>1</v>
      </c>
      <c r="AG526" s="6">
        <f>IF(OR(AC526=6,AC526=7),0,IF(NOT(AF526),0,IF(AB526&lt;=$AB$1,HLOOKUP(AC526,Ouderschapsverlof!$S$67:$W$69,3,FALSE),0)))</f>
        <v>0</v>
      </c>
      <c r="AH526" s="6">
        <f>IF(OR(AC526=6,AC526=7),0,IF(NOT(AF526),IF(AB526&lt;=$AB$1,HLOOKUP(AC526,Ouderschapsverlof!$S$67:$W$69,3,FALSE),0),0))</f>
        <v>0</v>
      </c>
      <c r="AK526" t="str">
        <f t="shared" si="216"/>
        <v>1901-6-0</v>
      </c>
      <c r="AL526" t="str">
        <f t="shared" si="217"/>
        <v>1901-6-0</v>
      </c>
      <c r="AM526" t="str">
        <f t="shared" si="218"/>
        <v>1901-6-0</v>
      </c>
      <c r="AN526" t="str">
        <f t="shared" si="219"/>
        <v>1901-6-0</v>
      </c>
    </row>
    <row r="527" spans="1:40" x14ac:dyDescent="0.3">
      <c r="A527" s="2">
        <f t="shared" si="220"/>
        <v>525</v>
      </c>
      <c r="B527">
        <f t="shared" si="221"/>
        <v>6</v>
      </c>
      <c r="C527" s="2">
        <f t="shared" si="200"/>
        <v>367</v>
      </c>
      <c r="D527" s="2">
        <f t="shared" si="201"/>
        <v>367</v>
      </c>
      <c r="E527" s="6" t="b">
        <f t="shared" si="202"/>
        <v>1</v>
      </c>
      <c r="F527" s="6">
        <f>IF(OR(B527=6,B527=7),0,IF(NOT(E527),0,IF(A527&lt;=$A$1,HLOOKUP(B527,Ouderschapsverlof!$S$28:$W$30,3,FALSE),0)))</f>
        <v>0</v>
      </c>
      <c r="G527" s="6">
        <f>IF(OR(B527=6,B527=7),0,IF(NOT(E527),IF(A527&lt;=$A$1,HLOOKUP(B527,Ouderschapsverlof!$S$28:$W$30,3,FALSE),0),0))</f>
        <v>0</v>
      </c>
      <c r="H527" s="7">
        <f t="shared" si="203"/>
        <v>0</v>
      </c>
      <c r="L527" s="2">
        <f t="shared" si="222"/>
        <v>525</v>
      </c>
      <c r="M527">
        <f t="shared" si="204"/>
        <v>6</v>
      </c>
      <c r="N527" s="2">
        <f t="shared" si="205"/>
        <v>367</v>
      </c>
      <c r="O527" s="2">
        <f t="shared" si="206"/>
        <v>367</v>
      </c>
      <c r="P527" s="6" t="b">
        <f t="shared" si="207"/>
        <v>1</v>
      </c>
      <c r="Q527" s="6">
        <f>IF(OR(M527=6,M527=7),0,IF(NOT(P527),0,IF(L527&lt;=$L$1,HLOOKUP(M527,Ouderschapsverlof!$S$40:$W$42,3,FALSE),0)))</f>
        <v>0</v>
      </c>
      <c r="R527" s="6">
        <f>IF(OR(M527=6,M527=7),0,IF(NOT(P527),IF(L527&lt;=$L$1,HLOOKUP(M527,Ouderschapsverlof!$S$40:$W$42,3,FALSE),0),0))</f>
        <v>0</v>
      </c>
      <c r="T527" s="2">
        <f t="shared" si="223"/>
        <v>525</v>
      </c>
      <c r="U527">
        <f t="shared" si="208"/>
        <v>6</v>
      </c>
      <c r="V527" s="2">
        <f t="shared" si="209"/>
        <v>367</v>
      </c>
      <c r="W527" s="2">
        <f t="shared" si="210"/>
        <v>367</v>
      </c>
      <c r="X527" s="6" t="b">
        <f t="shared" si="211"/>
        <v>1</v>
      </c>
      <c r="Y527" s="6">
        <f>IF(OR(U527=6,U527=7),0,IF(NOT(X527),0,IF(T527&lt;=$T$1,HLOOKUP(U527,Ouderschapsverlof!$S$55:$W$57,3,FALSE),0)))</f>
        <v>0</v>
      </c>
      <c r="Z527" s="6">
        <f>IF(OR(U527=6,U527=7),0,IF(NOT(X527),IF(T527&lt;=$T$1,HLOOKUP(U527,Ouderschapsverlof!$S$55:$W$57,3,FALSE),0),0))</f>
        <v>0</v>
      </c>
      <c r="AB527" s="2">
        <f t="shared" si="224"/>
        <v>525</v>
      </c>
      <c r="AC527">
        <f t="shared" si="212"/>
        <v>6</v>
      </c>
      <c r="AD527" s="2">
        <f t="shared" si="213"/>
        <v>367</v>
      </c>
      <c r="AE527" s="2">
        <f t="shared" si="214"/>
        <v>367</v>
      </c>
      <c r="AF527" s="6" t="b">
        <f t="shared" si="215"/>
        <v>1</v>
      </c>
      <c r="AG527" s="6">
        <f>IF(OR(AC527=6,AC527=7),0,IF(NOT(AF527),0,IF(AB527&lt;=$AB$1,HLOOKUP(AC527,Ouderschapsverlof!$S$67:$W$69,3,FALSE),0)))</f>
        <v>0</v>
      </c>
      <c r="AH527" s="6">
        <f>IF(OR(AC527=6,AC527=7),0,IF(NOT(AF527),IF(AB527&lt;=$AB$1,HLOOKUP(AC527,Ouderschapsverlof!$S$67:$W$69,3,FALSE),0),0))</f>
        <v>0</v>
      </c>
      <c r="AK527" t="str">
        <f t="shared" si="216"/>
        <v>1901-6-0</v>
      </c>
      <c r="AL527" t="str">
        <f t="shared" si="217"/>
        <v>1901-6-0</v>
      </c>
      <c r="AM527" t="str">
        <f t="shared" si="218"/>
        <v>1901-6-0</v>
      </c>
      <c r="AN527" t="str">
        <f t="shared" si="219"/>
        <v>1901-6-0</v>
      </c>
    </row>
    <row r="528" spans="1:40" x14ac:dyDescent="0.3">
      <c r="A528" s="2">
        <f t="shared" si="220"/>
        <v>526</v>
      </c>
      <c r="B528">
        <f t="shared" si="221"/>
        <v>7</v>
      </c>
      <c r="C528" s="2">
        <f t="shared" si="200"/>
        <v>367</v>
      </c>
      <c r="D528" s="2">
        <f t="shared" si="201"/>
        <v>367</v>
      </c>
      <c r="E528" s="6" t="b">
        <f t="shared" si="202"/>
        <v>1</v>
      </c>
      <c r="F528" s="6">
        <f>IF(OR(B528=6,B528=7),0,IF(NOT(E528),0,IF(A528&lt;=$A$1,HLOOKUP(B528,Ouderschapsverlof!$S$28:$W$30,3,FALSE),0)))</f>
        <v>0</v>
      </c>
      <c r="G528" s="6">
        <f>IF(OR(B528=6,B528=7),0,IF(NOT(E528),IF(A528&lt;=$A$1,HLOOKUP(B528,Ouderschapsverlof!$S$28:$W$30,3,FALSE),0),0))</f>
        <v>0</v>
      </c>
      <c r="H528" s="7">
        <f t="shared" si="203"/>
        <v>0</v>
      </c>
      <c r="L528" s="2">
        <f t="shared" si="222"/>
        <v>526</v>
      </c>
      <c r="M528">
        <f t="shared" si="204"/>
        <v>7</v>
      </c>
      <c r="N528" s="2">
        <f t="shared" si="205"/>
        <v>367</v>
      </c>
      <c r="O528" s="2">
        <f t="shared" si="206"/>
        <v>367</v>
      </c>
      <c r="P528" s="6" t="b">
        <f t="shared" si="207"/>
        <v>1</v>
      </c>
      <c r="Q528" s="6">
        <f>IF(OR(M528=6,M528=7),0,IF(NOT(P528),0,IF(L528&lt;=$L$1,HLOOKUP(M528,Ouderschapsverlof!$S$40:$W$42,3,FALSE),0)))</f>
        <v>0</v>
      </c>
      <c r="R528" s="6">
        <f>IF(OR(M528=6,M528=7),0,IF(NOT(P528),IF(L528&lt;=$L$1,HLOOKUP(M528,Ouderschapsverlof!$S$40:$W$42,3,FALSE),0),0))</f>
        <v>0</v>
      </c>
      <c r="T528" s="2">
        <f t="shared" si="223"/>
        <v>526</v>
      </c>
      <c r="U528">
        <f t="shared" si="208"/>
        <v>7</v>
      </c>
      <c r="V528" s="2">
        <f t="shared" si="209"/>
        <v>367</v>
      </c>
      <c r="W528" s="2">
        <f t="shared" si="210"/>
        <v>367</v>
      </c>
      <c r="X528" s="6" t="b">
        <f t="shared" si="211"/>
        <v>1</v>
      </c>
      <c r="Y528" s="6">
        <f>IF(OR(U528=6,U528=7),0,IF(NOT(X528),0,IF(T528&lt;=$T$1,HLOOKUP(U528,Ouderschapsverlof!$S$55:$W$57,3,FALSE),0)))</f>
        <v>0</v>
      </c>
      <c r="Z528" s="6">
        <f>IF(OR(U528=6,U528=7),0,IF(NOT(X528),IF(T528&lt;=$T$1,HLOOKUP(U528,Ouderschapsverlof!$S$55:$W$57,3,FALSE),0),0))</f>
        <v>0</v>
      </c>
      <c r="AB528" s="2">
        <f t="shared" si="224"/>
        <v>526</v>
      </c>
      <c r="AC528">
        <f t="shared" si="212"/>
        <v>7</v>
      </c>
      <c r="AD528" s="2">
        <f t="shared" si="213"/>
        <v>367</v>
      </c>
      <c r="AE528" s="2">
        <f t="shared" si="214"/>
        <v>367</v>
      </c>
      <c r="AF528" s="6" t="b">
        <f t="shared" si="215"/>
        <v>1</v>
      </c>
      <c r="AG528" s="6">
        <f>IF(OR(AC528=6,AC528=7),0,IF(NOT(AF528),0,IF(AB528&lt;=$AB$1,HLOOKUP(AC528,Ouderschapsverlof!$S$67:$W$69,3,FALSE),0)))</f>
        <v>0</v>
      </c>
      <c r="AH528" s="6">
        <f>IF(OR(AC528=6,AC528=7),0,IF(NOT(AF528),IF(AB528&lt;=$AB$1,HLOOKUP(AC528,Ouderschapsverlof!$S$67:$W$69,3,FALSE),0),0))</f>
        <v>0</v>
      </c>
      <c r="AK528" t="str">
        <f t="shared" si="216"/>
        <v>1901-6-0</v>
      </c>
      <c r="AL528" t="str">
        <f t="shared" si="217"/>
        <v>1901-6-0</v>
      </c>
      <c r="AM528" t="str">
        <f t="shared" si="218"/>
        <v>1901-6-0</v>
      </c>
      <c r="AN528" t="str">
        <f t="shared" si="219"/>
        <v>1901-6-0</v>
      </c>
    </row>
    <row r="529" spans="1:40" x14ac:dyDescent="0.3">
      <c r="A529" s="2">
        <f t="shared" si="220"/>
        <v>527</v>
      </c>
      <c r="B529">
        <f t="shared" si="221"/>
        <v>1</v>
      </c>
      <c r="C529" s="2">
        <f t="shared" si="200"/>
        <v>367</v>
      </c>
      <c r="D529" s="2">
        <f t="shared" si="201"/>
        <v>367</v>
      </c>
      <c r="E529" s="6" t="b">
        <f t="shared" si="202"/>
        <v>1</v>
      </c>
      <c r="F529" s="6">
        <f>IF(OR(B529=6,B529=7),0,IF(NOT(E529),0,IF(A529&lt;=$A$1,HLOOKUP(B529,Ouderschapsverlof!$S$28:$W$30,3,FALSE),0)))</f>
        <v>0</v>
      </c>
      <c r="G529" s="6">
        <f>IF(OR(B529=6,B529=7),0,IF(NOT(E529),IF(A529&lt;=$A$1,HLOOKUP(B529,Ouderschapsverlof!$S$28:$W$30,3,FALSE),0),0))</f>
        <v>0</v>
      </c>
      <c r="H529" s="7">
        <f t="shared" si="203"/>
        <v>0</v>
      </c>
      <c r="L529" s="2">
        <f t="shared" si="222"/>
        <v>527</v>
      </c>
      <c r="M529">
        <f t="shared" si="204"/>
        <v>1</v>
      </c>
      <c r="N529" s="2">
        <f t="shared" si="205"/>
        <v>367</v>
      </c>
      <c r="O529" s="2">
        <f t="shared" si="206"/>
        <v>367</v>
      </c>
      <c r="P529" s="6" t="b">
        <f t="shared" si="207"/>
        <v>1</v>
      </c>
      <c r="Q529" s="6">
        <f>IF(OR(M529=6,M529=7),0,IF(NOT(P529),0,IF(L529&lt;=$L$1,HLOOKUP(M529,Ouderschapsverlof!$S$40:$W$42,3,FALSE),0)))</f>
        <v>0</v>
      </c>
      <c r="R529" s="6">
        <f>IF(OR(M529=6,M529=7),0,IF(NOT(P529),IF(L529&lt;=$L$1,HLOOKUP(M529,Ouderschapsverlof!$S$40:$W$42,3,FALSE),0),0))</f>
        <v>0</v>
      </c>
      <c r="T529" s="2">
        <f t="shared" si="223"/>
        <v>527</v>
      </c>
      <c r="U529">
        <f t="shared" si="208"/>
        <v>1</v>
      </c>
      <c r="V529" s="2">
        <f t="shared" si="209"/>
        <v>367</v>
      </c>
      <c r="W529" s="2">
        <f t="shared" si="210"/>
        <v>367</v>
      </c>
      <c r="X529" s="6" t="b">
        <f t="shared" si="211"/>
        <v>1</v>
      </c>
      <c r="Y529" s="6">
        <f>IF(OR(U529=6,U529=7),0,IF(NOT(X529),0,IF(T529&lt;=$T$1,HLOOKUP(U529,Ouderschapsverlof!$S$55:$W$57,3,FALSE),0)))</f>
        <v>0</v>
      </c>
      <c r="Z529" s="6">
        <f>IF(OR(U529=6,U529=7),0,IF(NOT(X529),IF(T529&lt;=$T$1,HLOOKUP(U529,Ouderschapsverlof!$S$55:$W$57,3,FALSE),0),0))</f>
        <v>0</v>
      </c>
      <c r="AB529" s="2">
        <f t="shared" si="224"/>
        <v>527</v>
      </c>
      <c r="AC529">
        <f t="shared" si="212"/>
        <v>1</v>
      </c>
      <c r="AD529" s="2">
        <f t="shared" si="213"/>
        <v>367</v>
      </c>
      <c r="AE529" s="2">
        <f t="shared" si="214"/>
        <v>367</v>
      </c>
      <c r="AF529" s="6" t="b">
        <f t="shared" si="215"/>
        <v>1</v>
      </c>
      <c r="AG529" s="6">
        <f>IF(OR(AC529=6,AC529=7),0,IF(NOT(AF529),0,IF(AB529&lt;=$AB$1,HLOOKUP(AC529,Ouderschapsverlof!$S$67:$W$69,3,FALSE),0)))</f>
        <v>0</v>
      </c>
      <c r="AH529" s="6">
        <f>IF(OR(AC529=6,AC529=7),0,IF(NOT(AF529),IF(AB529&lt;=$AB$1,HLOOKUP(AC529,Ouderschapsverlof!$S$67:$W$69,3,FALSE),0),0))</f>
        <v>0</v>
      </c>
      <c r="AK529" t="str">
        <f t="shared" si="216"/>
        <v>1901-6-0</v>
      </c>
      <c r="AL529" t="str">
        <f t="shared" si="217"/>
        <v>1901-6-0</v>
      </c>
      <c r="AM529" t="str">
        <f t="shared" si="218"/>
        <v>1901-6-0</v>
      </c>
      <c r="AN529" t="str">
        <f t="shared" si="219"/>
        <v>1901-6-0</v>
      </c>
    </row>
    <row r="530" spans="1:40" x14ac:dyDescent="0.3">
      <c r="A530" s="2">
        <f t="shared" si="220"/>
        <v>528</v>
      </c>
      <c r="B530">
        <f t="shared" si="221"/>
        <v>2</v>
      </c>
      <c r="C530" s="2">
        <f t="shared" si="200"/>
        <v>367</v>
      </c>
      <c r="D530" s="2">
        <f t="shared" si="201"/>
        <v>367</v>
      </c>
      <c r="E530" s="6" t="b">
        <f t="shared" si="202"/>
        <v>1</v>
      </c>
      <c r="F530" s="6">
        <f>IF(OR(B530=6,B530=7),0,IF(NOT(E530),0,IF(A530&lt;=$A$1,HLOOKUP(B530,Ouderschapsverlof!$S$28:$W$30,3,FALSE),0)))</f>
        <v>0</v>
      </c>
      <c r="G530" s="6">
        <f>IF(OR(B530=6,B530=7),0,IF(NOT(E530),IF(A530&lt;=$A$1,HLOOKUP(B530,Ouderschapsverlof!$S$28:$W$30,3,FALSE),0),0))</f>
        <v>0</v>
      </c>
      <c r="H530" s="7">
        <f t="shared" si="203"/>
        <v>0</v>
      </c>
      <c r="L530" s="2">
        <f t="shared" si="222"/>
        <v>528</v>
      </c>
      <c r="M530">
        <f t="shared" si="204"/>
        <v>2</v>
      </c>
      <c r="N530" s="2">
        <f t="shared" si="205"/>
        <v>367</v>
      </c>
      <c r="O530" s="2">
        <f t="shared" si="206"/>
        <v>367</v>
      </c>
      <c r="P530" s="6" t="b">
        <f t="shared" si="207"/>
        <v>1</v>
      </c>
      <c r="Q530" s="6">
        <f>IF(OR(M530=6,M530=7),0,IF(NOT(P530),0,IF(L530&lt;=$L$1,HLOOKUP(M530,Ouderschapsverlof!$S$40:$W$42,3,FALSE),0)))</f>
        <v>0</v>
      </c>
      <c r="R530" s="6">
        <f>IF(OR(M530=6,M530=7),0,IF(NOT(P530),IF(L530&lt;=$L$1,HLOOKUP(M530,Ouderschapsverlof!$S$40:$W$42,3,FALSE),0),0))</f>
        <v>0</v>
      </c>
      <c r="T530" s="2">
        <f t="shared" si="223"/>
        <v>528</v>
      </c>
      <c r="U530">
        <f t="shared" si="208"/>
        <v>2</v>
      </c>
      <c r="V530" s="2">
        <f t="shared" si="209"/>
        <v>367</v>
      </c>
      <c r="W530" s="2">
        <f t="shared" si="210"/>
        <v>367</v>
      </c>
      <c r="X530" s="6" t="b">
        <f t="shared" si="211"/>
        <v>1</v>
      </c>
      <c r="Y530" s="6">
        <f>IF(OR(U530=6,U530=7),0,IF(NOT(X530),0,IF(T530&lt;=$T$1,HLOOKUP(U530,Ouderschapsverlof!$S$55:$W$57,3,FALSE),0)))</f>
        <v>0</v>
      </c>
      <c r="Z530" s="6">
        <f>IF(OR(U530=6,U530=7),0,IF(NOT(X530),IF(T530&lt;=$T$1,HLOOKUP(U530,Ouderschapsverlof!$S$55:$W$57,3,FALSE),0),0))</f>
        <v>0</v>
      </c>
      <c r="AB530" s="2">
        <f t="shared" si="224"/>
        <v>528</v>
      </c>
      <c r="AC530">
        <f t="shared" si="212"/>
        <v>2</v>
      </c>
      <c r="AD530" s="2">
        <f t="shared" si="213"/>
        <v>367</v>
      </c>
      <c r="AE530" s="2">
        <f t="shared" si="214"/>
        <v>367</v>
      </c>
      <c r="AF530" s="6" t="b">
        <f t="shared" si="215"/>
        <v>1</v>
      </c>
      <c r="AG530" s="6">
        <f>IF(OR(AC530=6,AC530=7),0,IF(NOT(AF530),0,IF(AB530&lt;=$AB$1,HLOOKUP(AC530,Ouderschapsverlof!$S$67:$W$69,3,FALSE),0)))</f>
        <v>0</v>
      </c>
      <c r="AH530" s="6">
        <f>IF(OR(AC530=6,AC530=7),0,IF(NOT(AF530),IF(AB530&lt;=$AB$1,HLOOKUP(AC530,Ouderschapsverlof!$S$67:$W$69,3,FALSE),0),0))</f>
        <v>0</v>
      </c>
      <c r="AK530" t="str">
        <f t="shared" si="216"/>
        <v>1901-6-0</v>
      </c>
      <c r="AL530" t="str">
        <f t="shared" si="217"/>
        <v>1901-6-0</v>
      </c>
      <c r="AM530" t="str">
        <f t="shared" si="218"/>
        <v>1901-6-0</v>
      </c>
      <c r="AN530" t="str">
        <f t="shared" si="219"/>
        <v>1901-6-0</v>
      </c>
    </row>
    <row r="531" spans="1:40" x14ac:dyDescent="0.3">
      <c r="A531" s="2">
        <f t="shared" si="220"/>
        <v>529</v>
      </c>
      <c r="B531">
        <f t="shared" si="221"/>
        <v>3</v>
      </c>
      <c r="C531" s="2">
        <f t="shared" si="200"/>
        <v>367</v>
      </c>
      <c r="D531" s="2">
        <f t="shared" si="201"/>
        <v>367</v>
      </c>
      <c r="E531" s="6" t="b">
        <f t="shared" si="202"/>
        <v>1</v>
      </c>
      <c r="F531" s="6">
        <f>IF(OR(B531=6,B531=7),0,IF(NOT(E531),0,IF(A531&lt;=$A$1,HLOOKUP(B531,Ouderschapsverlof!$S$28:$W$30,3,FALSE),0)))</f>
        <v>0</v>
      </c>
      <c r="G531" s="6">
        <f>IF(OR(B531=6,B531=7),0,IF(NOT(E531),IF(A531&lt;=$A$1,HLOOKUP(B531,Ouderschapsverlof!$S$28:$W$30,3,FALSE),0),0))</f>
        <v>0</v>
      </c>
      <c r="H531" s="7">
        <f t="shared" si="203"/>
        <v>0</v>
      </c>
      <c r="L531" s="2">
        <f t="shared" si="222"/>
        <v>529</v>
      </c>
      <c r="M531">
        <f t="shared" si="204"/>
        <v>3</v>
      </c>
      <c r="N531" s="2">
        <f t="shared" si="205"/>
        <v>367</v>
      </c>
      <c r="O531" s="2">
        <f t="shared" si="206"/>
        <v>367</v>
      </c>
      <c r="P531" s="6" t="b">
        <f t="shared" si="207"/>
        <v>1</v>
      </c>
      <c r="Q531" s="6">
        <f>IF(OR(M531=6,M531=7),0,IF(NOT(P531),0,IF(L531&lt;=$L$1,HLOOKUP(M531,Ouderschapsverlof!$S$40:$W$42,3,FALSE),0)))</f>
        <v>0</v>
      </c>
      <c r="R531" s="6">
        <f>IF(OR(M531=6,M531=7),0,IF(NOT(P531),IF(L531&lt;=$L$1,HLOOKUP(M531,Ouderschapsverlof!$S$40:$W$42,3,FALSE),0),0))</f>
        <v>0</v>
      </c>
      <c r="T531" s="2">
        <f t="shared" si="223"/>
        <v>529</v>
      </c>
      <c r="U531">
        <f t="shared" si="208"/>
        <v>3</v>
      </c>
      <c r="V531" s="2">
        <f t="shared" si="209"/>
        <v>367</v>
      </c>
      <c r="W531" s="2">
        <f t="shared" si="210"/>
        <v>367</v>
      </c>
      <c r="X531" s="6" t="b">
        <f t="shared" si="211"/>
        <v>1</v>
      </c>
      <c r="Y531" s="6">
        <f>IF(OR(U531=6,U531=7),0,IF(NOT(X531),0,IF(T531&lt;=$T$1,HLOOKUP(U531,Ouderschapsverlof!$S$55:$W$57,3,FALSE),0)))</f>
        <v>0</v>
      </c>
      <c r="Z531" s="6">
        <f>IF(OR(U531=6,U531=7),0,IF(NOT(X531),IF(T531&lt;=$T$1,HLOOKUP(U531,Ouderschapsverlof!$S$55:$W$57,3,FALSE),0),0))</f>
        <v>0</v>
      </c>
      <c r="AB531" s="2">
        <f t="shared" si="224"/>
        <v>529</v>
      </c>
      <c r="AC531">
        <f t="shared" si="212"/>
        <v>3</v>
      </c>
      <c r="AD531" s="2">
        <f t="shared" si="213"/>
        <v>367</v>
      </c>
      <c r="AE531" s="2">
        <f t="shared" si="214"/>
        <v>367</v>
      </c>
      <c r="AF531" s="6" t="b">
        <f t="shared" si="215"/>
        <v>1</v>
      </c>
      <c r="AG531" s="6">
        <f>IF(OR(AC531=6,AC531=7),0,IF(NOT(AF531),0,IF(AB531&lt;=$AB$1,HLOOKUP(AC531,Ouderschapsverlof!$S$67:$W$69,3,FALSE),0)))</f>
        <v>0</v>
      </c>
      <c r="AH531" s="6">
        <f>IF(OR(AC531=6,AC531=7),0,IF(NOT(AF531),IF(AB531&lt;=$AB$1,HLOOKUP(AC531,Ouderschapsverlof!$S$67:$W$69,3,FALSE),0),0))</f>
        <v>0</v>
      </c>
      <c r="AK531" t="str">
        <f t="shared" si="216"/>
        <v>1901-6-0</v>
      </c>
      <c r="AL531" t="str">
        <f t="shared" si="217"/>
        <v>1901-6-0</v>
      </c>
      <c r="AM531" t="str">
        <f t="shared" si="218"/>
        <v>1901-6-0</v>
      </c>
      <c r="AN531" t="str">
        <f t="shared" si="219"/>
        <v>1901-6-0</v>
      </c>
    </row>
    <row r="532" spans="1:40" x14ac:dyDescent="0.3">
      <c r="A532" s="2">
        <f t="shared" si="220"/>
        <v>530</v>
      </c>
      <c r="B532">
        <f t="shared" si="221"/>
        <v>4</v>
      </c>
      <c r="C532" s="2">
        <f t="shared" si="200"/>
        <v>367</v>
      </c>
      <c r="D532" s="2">
        <f t="shared" si="201"/>
        <v>367</v>
      </c>
      <c r="E532" s="6" t="b">
        <f t="shared" si="202"/>
        <v>1</v>
      </c>
      <c r="F532" s="6">
        <f>IF(OR(B532=6,B532=7),0,IF(NOT(E532),0,IF(A532&lt;=$A$1,HLOOKUP(B532,Ouderschapsverlof!$S$28:$W$30,3,FALSE),0)))</f>
        <v>0</v>
      </c>
      <c r="G532" s="6">
        <f>IF(OR(B532=6,B532=7),0,IF(NOT(E532),IF(A532&lt;=$A$1,HLOOKUP(B532,Ouderschapsverlof!$S$28:$W$30,3,FALSE),0),0))</f>
        <v>0</v>
      </c>
      <c r="H532" s="7">
        <f t="shared" si="203"/>
        <v>0</v>
      </c>
      <c r="L532" s="2">
        <f t="shared" si="222"/>
        <v>530</v>
      </c>
      <c r="M532">
        <f t="shared" si="204"/>
        <v>4</v>
      </c>
      <c r="N532" s="2">
        <f t="shared" si="205"/>
        <v>367</v>
      </c>
      <c r="O532" s="2">
        <f t="shared" si="206"/>
        <v>367</v>
      </c>
      <c r="P532" s="6" t="b">
        <f t="shared" si="207"/>
        <v>1</v>
      </c>
      <c r="Q532" s="6">
        <f>IF(OR(M532=6,M532=7),0,IF(NOT(P532),0,IF(L532&lt;=$L$1,HLOOKUP(M532,Ouderschapsverlof!$S$40:$W$42,3,FALSE),0)))</f>
        <v>0</v>
      </c>
      <c r="R532" s="6">
        <f>IF(OR(M532=6,M532=7),0,IF(NOT(P532),IF(L532&lt;=$L$1,HLOOKUP(M532,Ouderschapsverlof!$S$40:$W$42,3,FALSE),0),0))</f>
        <v>0</v>
      </c>
      <c r="T532" s="2">
        <f t="shared" si="223"/>
        <v>530</v>
      </c>
      <c r="U532">
        <f t="shared" si="208"/>
        <v>4</v>
      </c>
      <c r="V532" s="2">
        <f t="shared" si="209"/>
        <v>367</v>
      </c>
      <c r="W532" s="2">
        <f t="shared" si="210"/>
        <v>367</v>
      </c>
      <c r="X532" s="6" t="b">
        <f t="shared" si="211"/>
        <v>1</v>
      </c>
      <c r="Y532" s="6">
        <f>IF(OR(U532=6,U532=7),0,IF(NOT(X532),0,IF(T532&lt;=$T$1,HLOOKUP(U532,Ouderschapsverlof!$S$55:$W$57,3,FALSE),0)))</f>
        <v>0</v>
      </c>
      <c r="Z532" s="6">
        <f>IF(OR(U532=6,U532=7),0,IF(NOT(X532),IF(T532&lt;=$T$1,HLOOKUP(U532,Ouderschapsverlof!$S$55:$W$57,3,FALSE),0),0))</f>
        <v>0</v>
      </c>
      <c r="AB532" s="2">
        <f t="shared" si="224"/>
        <v>530</v>
      </c>
      <c r="AC532">
        <f t="shared" si="212"/>
        <v>4</v>
      </c>
      <c r="AD532" s="2">
        <f t="shared" si="213"/>
        <v>367</v>
      </c>
      <c r="AE532" s="2">
        <f t="shared" si="214"/>
        <v>367</v>
      </c>
      <c r="AF532" s="6" t="b">
        <f t="shared" si="215"/>
        <v>1</v>
      </c>
      <c r="AG532" s="6">
        <f>IF(OR(AC532=6,AC532=7),0,IF(NOT(AF532),0,IF(AB532&lt;=$AB$1,HLOOKUP(AC532,Ouderschapsverlof!$S$67:$W$69,3,FALSE),0)))</f>
        <v>0</v>
      </c>
      <c r="AH532" s="6">
        <f>IF(OR(AC532=6,AC532=7),0,IF(NOT(AF532),IF(AB532&lt;=$AB$1,HLOOKUP(AC532,Ouderschapsverlof!$S$67:$W$69,3,FALSE),0),0))</f>
        <v>0</v>
      </c>
      <c r="AK532" t="str">
        <f t="shared" si="216"/>
        <v>1901-6-0</v>
      </c>
      <c r="AL532" t="str">
        <f t="shared" si="217"/>
        <v>1901-6-0</v>
      </c>
      <c r="AM532" t="str">
        <f t="shared" si="218"/>
        <v>1901-6-0</v>
      </c>
      <c r="AN532" t="str">
        <f t="shared" si="219"/>
        <v>1901-6-0</v>
      </c>
    </row>
    <row r="533" spans="1:40" x14ac:dyDescent="0.3">
      <c r="A533" s="2">
        <f t="shared" si="220"/>
        <v>531</v>
      </c>
      <c r="B533">
        <f t="shared" si="221"/>
        <v>5</v>
      </c>
      <c r="C533" s="2">
        <f t="shared" si="200"/>
        <v>367</v>
      </c>
      <c r="D533" s="2">
        <f t="shared" si="201"/>
        <v>367</v>
      </c>
      <c r="E533" s="6" t="b">
        <f t="shared" si="202"/>
        <v>1</v>
      </c>
      <c r="F533" s="6">
        <f>IF(OR(B533=6,B533=7),0,IF(NOT(E533),0,IF(A533&lt;=$A$1,HLOOKUP(B533,Ouderschapsverlof!$S$28:$W$30,3,FALSE),0)))</f>
        <v>0</v>
      </c>
      <c r="G533" s="6">
        <f>IF(OR(B533=6,B533=7),0,IF(NOT(E533),IF(A533&lt;=$A$1,HLOOKUP(B533,Ouderschapsverlof!$S$28:$W$30,3,FALSE),0),0))</f>
        <v>0</v>
      </c>
      <c r="H533" s="7">
        <f t="shared" si="203"/>
        <v>0</v>
      </c>
      <c r="L533" s="2">
        <f t="shared" si="222"/>
        <v>531</v>
      </c>
      <c r="M533">
        <f t="shared" si="204"/>
        <v>5</v>
      </c>
      <c r="N533" s="2">
        <f t="shared" si="205"/>
        <v>367</v>
      </c>
      <c r="O533" s="2">
        <f t="shared" si="206"/>
        <v>367</v>
      </c>
      <c r="P533" s="6" t="b">
        <f t="shared" si="207"/>
        <v>1</v>
      </c>
      <c r="Q533" s="6">
        <f>IF(OR(M533=6,M533=7),0,IF(NOT(P533),0,IF(L533&lt;=$L$1,HLOOKUP(M533,Ouderschapsverlof!$S$40:$W$42,3,FALSE),0)))</f>
        <v>0</v>
      </c>
      <c r="R533" s="6">
        <f>IF(OR(M533=6,M533=7),0,IF(NOT(P533),IF(L533&lt;=$L$1,HLOOKUP(M533,Ouderschapsverlof!$S$40:$W$42,3,FALSE),0),0))</f>
        <v>0</v>
      </c>
      <c r="T533" s="2">
        <f t="shared" si="223"/>
        <v>531</v>
      </c>
      <c r="U533">
        <f t="shared" si="208"/>
        <v>5</v>
      </c>
      <c r="V533" s="2">
        <f t="shared" si="209"/>
        <v>367</v>
      </c>
      <c r="W533" s="2">
        <f t="shared" si="210"/>
        <v>367</v>
      </c>
      <c r="X533" s="6" t="b">
        <f t="shared" si="211"/>
        <v>1</v>
      </c>
      <c r="Y533" s="6">
        <f>IF(OR(U533=6,U533=7),0,IF(NOT(X533),0,IF(T533&lt;=$T$1,HLOOKUP(U533,Ouderschapsverlof!$S$55:$W$57,3,FALSE),0)))</f>
        <v>0</v>
      </c>
      <c r="Z533" s="6">
        <f>IF(OR(U533=6,U533=7),0,IF(NOT(X533),IF(T533&lt;=$T$1,HLOOKUP(U533,Ouderschapsverlof!$S$55:$W$57,3,FALSE),0),0))</f>
        <v>0</v>
      </c>
      <c r="AB533" s="2">
        <f t="shared" si="224"/>
        <v>531</v>
      </c>
      <c r="AC533">
        <f t="shared" si="212"/>
        <v>5</v>
      </c>
      <c r="AD533" s="2">
        <f t="shared" si="213"/>
        <v>367</v>
      </c>
      <c r="AE533" s="2">
        <f t="shared" si="214"/>
        <v>367</v>
      </c>
      <c r="AF533" s="6" t="b">
        <f t="shared" si="215"/>
        <v>1</v>
      </c>
      <c r="AG533" s="6">
        <f>IF(OR(AC533=6,AC533=7),0,IF(NOT(AF533),0,IF(AB533&lt;=$AB$1,HLOOKUP(AC533,Ouderschapsverlof!$S$67:$W$69,3,FALSE),0)))</f>
        <v>0</v>
      </c>
      <c r="AH533" s="6">
        <f>IF(OR(AC533=6,AC533=7),0,IF(NOT(AF533),IF(AB533&lt;=$AB$1,HLOOKUP(AC533,Ouderschapsverlof!$S$67:$W$69,3,FALSE),0),0))</f>
        <v>0</v>
      </c>
      <c r="AK533" t="str">
        <f t="shared" si="216"/>
        <v>1901-6-0</v>
      </c>
      <c r="AL533" t="str">
        <f t="shared" si="217"/>
        <v>1901-6-0</v>
      </c>
      <c r="AM533" t="str">
        <f t="shared" si="218"/>
        <v>1901-6-0</v>
      </c>
      <c r="AN533" t="str">
        <f t="shared" si="219"/>
        <v>1901-6-0</v>
      </c>
    </row>
    <row r="534" spans="1:40" x14ac:dyDescent="0.3">
      <c r="A534" s="2">
        <f t="shared" si="220"/>
        <v>532</v>
      </c>
      <c r="B534">
        <f t="shared" si="221"/>
        <v>6</v>
      </c>
      <c r="C534" s="2">
        <f t="shared" si="200"/>
        <v>367</v>
      </c>
      <c r="D534" s="2">
        <f t="shared" si="201"/>
        <v>367</v>
      </c>
      <c r="E534" s="6" t="b">
        <f t="shared" si="202"/>
        <v>1</v>
      </c>
      <c r="F534" s="6">
        <f>IF(OR(B534=6,B534=7),0,IF(NOT(E534),0,IF(A534&lt;=$A$1,HLOOKUP(B534,Ouderschapsverlof!$S$28:$W$30,3,FALSE),0)))</f>
        <v>0</v>
      </c>
      <c r="G534" s="6">
        <f>IF(OR(B534=6,B534=7),0,IF(NOT(E534),IF(A534&lt;=$A$1,HLOOKUP(B534,Ouderschapsverlof!$S$28:$W$30,3,FALSE),0),0))</f>
        <v>0</v>
      </c>
      <c r="H534" s="7">
        <f t="shared" si="203"/>
        <v>0</v>
      </c>
      <c r="L534" s="2">
        <f t="shared" si="222"/>
        <v>532</v>
      </c>
      <c r="M534">
        <f t="shared" si="204"/>
        <v>6</v>
      </c>
      <c r="N534" s="2">
        <f t="shared" si="205"/>
        <v>367</v>
      </c>
      <c r="O534" s="2">
        <f t="shared" si="206"/>
        <v>367</v>
      </c>
      <c r="P534" s="6" t="b">
        <f t="shared" si="207"/>
        <v>1</v>
      </c>
      <c r="Q534" s="6">
        <f>IF(OR(M534=6,M534=7),0,IF(NOT(P534),0,IF(L534&lt;=$L$1,HLOOKUP(M534,Ouderschapsverlof!$S$40:$W$42,3,FALSE),0)))</f>
        <v>0</v>
      </c>
      <c r="R534" s="6">
        <f>IF(OR(M534=6,M534=7),0,IF(NOT(P534),IF(L534&lt;=$L$1,HLOOKUP(M534,Ouderschapsverlof!$S$40:$W$42,3,FALSE),0),0))</f>
        <v>0</v>
      </c>
      <c r="T534" s="2">
        <f t="shared" si="223"/>
        <v>532</v>
      </c>
      <c r="U534">
        <f t="shared" si="208"/>
        <v>6</v>
      </c>
      <c r="V534" s="2">
        <f t="shared" si="209"/>
        <v>367</v>
      </c>
      <c r="W534" s="2">
        <f t="shared" si="210"/>
        <v>367</v>
      </c>
      <c r="X534" s="6" t="b">
        <f t="shared" si="211"/>
        <v>1</v>
      </c>
      <c r="Y534" s="6">
        <f>IF(OR(U534=6,U534=7),0,IF(NOT(X534),0,IF(T534&lt;=$T$1,HLOOKUP(U534,Ouderschapsverlof!$S$55:$W$57,3,FALSE),0)))</f>
        <v>0</v>
      </c>
      <c r="Z534" s="6">
        <f>IF(OR(U534=6,U534=7),0,IF(NOT(X534),IF(T534&lt;=$T$1,HLOOKUP(U534,Ouderschapsverlof!$S$55:$W$57,3,FALSE),0),0))</f>
        <v>0</v>
      </c>
      <c r="AB534" s="2">
        <f t="shared" si="224"/>
        <v>532</v>
      </c>
      <c r="AC534">
        <f t="shared" si="212"/>
        <v>6</v>
      </c>
      <c r="AD534" s="2">
        <f t="shared" si="213"/>
        <v>367</v>
      </c>
      <c r="AE534" s="2">
        <f t="shared" si="214"/>
        <v>367</v>
      </c>
      <c r="AF534" s="6" t="b">
        <f t="shared" si="215"/>
        <v>1</v>
      </c>
      <c r="AG534" s="6">
        <f>IF(OR(AC534=6,AC534=7),0,IF(NOT(AF534),0,IF(AB534&lt;=$AB$1,HLOOKUP(AC534,Ouderschapsverlof!$S$67:$W$69,3,FALSE),0)))</f>
        <v>0</v>
      </c>
      <c r="AH534" s="6">
        <f>IF(OR(AC534=6,AC534=7),0,IF(NOT(AF534),IF(AB534&lt;=$AB$1,HLOOKUP(AC534,Ouderschapsverlof!$S$67:$W$69,3,FALSE),0),0))</f>
        <v>0</v>
      </c>
      <c r="AK534" t="str">
        <f t="shared" si="216"/>
        <v>1901-6-0</v>
      </c>
      <c r="AL534" t="str">
        <f t="shared" si="217"/>
        <v>1901-6-0</v>
      </c>
      <c r="AM534" t="str">
        <f t="shared" si="218"/>
        <v>1901-6-0</v>
      </c>
      <c r="AN534" t="str">
        <f t="shared" si="219"/>
        <v>1901-6-0</v>
      </c>
    </row>
    <row r="535" spans="1:40" x14ac:dyDescent="0.3">
      <c r="A535" s="2">
        <f t="shared" si="220"/>
        <v>533</v>
      </c>
      <c r="B535">
        <f t="shared" si="221"/>
        <v>7</v>
      </c>
      <c r="C535" s="2">
        <f t="shared" si="200"/>
        <v>367</v>
      </c>
      <c r="D535" s="2">
        <f t="shared" si="201"/>
        <v>367</v>
      </c>
      <c r="E535" s="6" t="b">
        <f t="shared" si="202"/>
        <v>1</v>
      </c>
      <c r="F535" s="6">
        <f>IF(OR(B535=6,B535=7),0,IF(NOT(E535),0,IF(A535&lt;=$A$1,HLOOKUP(B535,Ouderschapsverlof!$S$28:$W$30,3,FALSE),0)))</f>
        <v>0</v>
      </c>
      <c r="G535" s="6">
        <f>IF(OR(B535=6,B535=7),0,IF(NOT(E535),IF(A535&lt;=$A$1,HLOOKUP(B535,Ouderschapsverlof!$S$28:$W$30,3,FALSE),0),0))</f>
        <v>0</v>
      </c>
      <c r="H535" s="7">
        <f t="shared" si="203"/>
        <v>0</v>
      </c>
      <c r="L535" s="2">
        <f t="shared" si="222"/>
        <v>533</v>
      </c>
      <c r="M535">
        <f t="shared" si="204"/>
        <v>7</v>
      </c>
      <c r="N535" s="2">
        <f t="shared" si="205"/>
        <v>367</v>
      </c>
      <c r="O535" s="2">
        <f t="shared" si="206"/>
        <v>367</v>
      </c>
      <c r="P535" s="6" t="b">
        <f t="shared" si="207"/>
        <v>1</v>
      </c>
      <c r="Q535" s="6">
        <f>IF(OR(M535=6,M535=7),0,IF(NOT(P535),0,IF(L535&lt;=$L$1,HLOOKUP(M535,Ouderschapsverlof!$S$40:$W$42,3,FALSE),0)))</f>
        <v>0</v>
      </c>
      <c r="R535" s="6">
        <f>IF(OR(M535=6,M535=7),0,IF(NOT(P535),IF(L535&lt;=$L$1,HLOOKUP(M535,Ouderschapsverlof!$S$40:$W$42,3,FALSE),0),0))</f>
        <v>0</v>
      </c>
      <c r="T535" s="2">
        <f t="shared" si="223"/>
        <v>533</v>
      </c>
      <c r="U535">
        <f t="shared" si="208"/>
        <v>7</v>
      </c>
      <c r="V535" s="2">
        <f t="shared" si="209"/>
        <v>367</v>
      </c>
      <c r="W535" s="2">
        <f t="shared" si="210"/>
        <v>367</v>
      </c>
      <c r="X535" s="6" t="b">
        <f t="shared" si="211"/>
        <v>1</v>
      </c>
      <c r="Y535" s="6">
        <f>IF(OR(U535=6,U535=7),0,IF(NOT(X535),0,IF(T535&lt;=$T$1,HLOOKUP(U535,Ouderschapsverlof!$S$55:$W$57,3,FALSE),0)))</f>
        <v>0</v>
      </c>
      <c r="Z535" s="6">
        <f>IF(OR(U535=6,U535=7),0,IF(NOT(X535),IF(T535&lt;=$T$1,HLOOKUP(U535,Ouderschapsverlof!$S$55:$W$57,3,FALSE),0),0))</f>
        <v>0</v>
      </c>
      <c r="AB535" s="2">
        <f t="shared" si="224"/>
        <v>533</v>
      </c>
      <c r="AC535">
        <f t="shared" si="212"/>
        <v>7</v>
      </c>
      <c r="AD535" s="2">
        <f t="shared" si="213"/>
        <v>367</v>
      </c>
      <c r="AE535" s="2">
        <f t="shared" si="214"/>
        <v>367</v>
      </c>
      <c r="AF535" s="6" t="b">
        <f t="shared" si="215"/>
        <v>1</v>
      </c>
      <c r="AG535" s="6">
        <f>IF(OR(AC535=6,AC535=7),0,IF(NOT(AF535),0,IF(AB535&lt;=$AB$1,HLOOKUP(AC535,Ouderschapsverlof!$S$67:$W$69,3,FALSE),0)))</f>
        <v>0</v>
      </c>
      <c r="AH535" s="6">
        <f>IF(OR(AC535=6,AC535=7),0,IF(NOT(AF535),IF(AB535&lt;=$AB$1,HLOOKUP(AC535,Ouderschapsverlof!$S$67:$W$69,3,FALSE),0),0))</f>
        <v>0</v>
      </c>
      <c r="AK535" t="str">
        <f t="shared" si="216"/>
        <v>1901-6-0</v>
      </c>
      <c r="AL535" t="str">
        <f t="shared" si="217"/>
        <v>1901-6-0</v>
      </c>
      <c r="AM535" t="str">
        <f t="shared" si="218"/>
        <v>1901-6-0</v>
      </c>
      <c r="AN535" t="str">
        <f t="shared" si="219"/>
        <v>1901-6-0</v>
      </c>
    </row>
    <row r="536" spans="1:40" x14ac:dyDescent="0.3">
      <c r="A536" s="2">
        <f t="shared" si="220"/>
        <v>534</v>
      </c>
      <c r="B536">
        <f t="shared" si="221"/>
        <v>1</v>
      </c>
      <c r="C536" s="2">
        <f t="shared" si="200"/>
        <v>367</v>
      </c>
      <c r="D536" s="2">
        <f t="shared" si="201"/>
        <v>367</v>
      </c>
      <c r="E536" s="6" t="b">
        <f t="shared" si="202"/>
        <v>1</v>
      </c>
      <c r="F536" s="6">
        <f>IF(OR(B536=6,B536=7),0,IF(NOT(E536),0,IF(A536&lt;=$A$1,HLOOKUP(B536,Ouderschapsverlof!$S$28:$W$30,3,FALSE),0)))</f>
        <v>0</v>
      </c>
      <c r="G536" s="6">
        <f>IF(OR(B536=6,B536=7),0,IF(NOT(E536),IF(A536&lt;=$A$1,HLOOKUP(B536,Ouderschapsverlof!$S$28:$W$30,3,FALSE),0),0))</f>
        <v>0</v>
      </c>
      <c r="H536" s="7">
        <f t="shared" si="203"/>
        <v>0</v>
      </c>
      <c r="L536" s="2">
        <f t="shared" si="222"/>
        <v>534</v>
      </c>
      <c r="M536">
        <f t="shared" si="204"/>
        <v>1</v>
      </c>
      <c r="N536" s="2">
        <f t="shared" si="205"/>
        <v>367</v>
      </c>
      <c r="O536" s="2">
        <f t="shared" si="206"/>
        <v>367</v>
      </c>
      <c r="P536" s="6" t="b">
        <f t="shared" si="207"/>
        <v>1</v>
      </c>
      <c r="Q536" s="6">
        <f>IF(OR(M536=6,M536=7),0,IF(NOT(P536),0,IF(L536&lt;=$L$1,HLOOKUP(M536,Ouderschapsverlof!$S$40:$W$42,3,FALSE),0)))</f>
        <v>0</v>
      </c>
      <c r="R536" s="6">
        <f>IF(OR(M536=6,M536=7),0,IF(NOT(P536),IF(L536&lt;=$L$1,HLOOKUP(M536,Ouderschapsverlof!$S$40:$W$42,3,FALSE),0),0))</f>
        <v>0</v>
      </c>
      <c r="T536" s="2">
        <f t="shared" si="223"/>
        <v>534</v>
      </c>
      <c r="U536">
        <f t="shared" si="208"/>
        <v>1</v>
      </c>
      <c r="V536" s="2">
        <f t="shared" si="209"/>
        <v>367</v>
      </c>
      <c r="W536" s="2">
        <f t="shared" si="210"/>
        <v>367</v>
      </c>
      <c r="X536" s="6" t="b">
        <f t="shared" si="211"/>
        <v>1</v>
      </c>
      <c r="Y536" s="6">
        <f>IF(OR(U536=6,U536=7),0,IF(NOT(X536),0,IF(T536&lt;=$T$1,HLOOKUP(U536,Ouderschapsverlof!$S$55:$W$57,3,FALSE),0)))</f>
        <v>0</v>
      </c>
      <c r="Z536" s="6">
        <f>IF(OR(U536=6,U536=7),0,IF(NOT(X536),IF(T536&lt;=$T$1,HLOOKUP(U536,Ouderschapsverlof!$S$55:$W$57,3,FALSE),0),0))</f>
        <v>0</v>
      </c>
      <c r="AB536" s="2">
        <f t="shared" si="224"/>
        <v>534</v>
      </c>
      <c r="AC536">
        <f t="shared" si="212"/>
        <v>1</v>
      </c>
      <c r="AD536" s="2">
        <f t="shared" si="213"/>
        <v>367</v>
      </c>
      <c r="AE536" s="2">
        <f t="shared" si="214"/>
        <v>367</v>
      </c>
      <c r="AF536" s="6" t="b">
        <f t="shared" si="215"/>
        <v>1</v>
      </c>
      <c r="AG536" s="6">
        <f>IF(OR(AC536=6,AC536=7),0,IF(NOT(AF536),0,IF(AB536&lt;=$AB$1,HLOOKUP(AC536,Ouderschapsverlof!$S$67:$W$69,3,FALSE),0)))</f>
        <v>0</v>
      </c>
      <c r="AH536" s="6">
        <f>IF(OR(AC536=6,AC536=7),0,IF(NOT(AF536),IF(AB536&lt;=$AB$1,HLOOKUP(AC536,Ouderschapsverlof!$S$67:$W$69,3,FALSE),0),0))</f>
        <v>0</v>
      </c>
      <c r="AK536" t="str">
        <f t="shared" si="216"/>
        <v>1901-6-0</v>
      </c>
      <c r="AL536" t="str">
        <f t="shared" si="217"/>
        <v>1901-6-0</v>
      </c>
      <c r="AM536" t="str">
        <f t="shared" si="218"/>
        <v>1901-6-0</v>
      </c>
      <c r="AN536" t="str">
        <f t="shared" si="219"/>
        <v>1901-6-0</v>
      </c>
    </row>
    <row r="537" spans="1:40" x14ac:dyDescent="0.3">
      <c r="A537" s="2">
        <f t="shared" si="220"/>
        <v>535</v>
      </c>
      <c r="B537">
        <f t="shared" si="221"/>
        <v>2</v>
      </c>
      <c r="C537" s="2">
        <f t="shared" si="200"/>
        <v>367</v>
      </c>
      <c r="D537" s="2">
        <f t="shared" si="201"/>
        <v>367</v>
      </c>
      <c r="E537" s="6" t="b">
        <f t="shared" si="202"/>
        <v>1</v>
      </c>
      <c r="F537" s="6">
        <f>IF(OR(B537=6,B537=7),0,IF(NOT(E537),0,IF(A537&lt;=$A$1,HLOOKUP(B537,Ouderschapsverlof!$S$28:$W$30,3,FALSE),0)))</f>
        <v>0</v>
      </c>
      <c r="G537" s="6">
        <f>IF(OR(B537=6,B537=7),0,IF(NOT(E537),IF(A537&lt;=$A$1,HLOOKUP(B537,Ouderschapsverlof!$S$28:$W$30,3,FALSE),0),0))</f>
        <v>0</v>
      </c>
      <c r="H537" s="7">
        <f t="shared" si="203"/>
        <v>0</v>
      </c>
      <c r="L537" s="2">
        <f t="shared" si="222"/>
        <v>535</v>
      </c>
      <c r="M537">
        <f t="shared" si="204"/>
        <v>2</v>
      </c>
      <c r="N537" s="2">
        <f t="shared" si="205"/>
        <v>367</v>
      </c>
      <c r="O537" s="2">
        <f t="shared" si="206"/>
        <v>367</v>
      </c>
      <c r="P537" s="6" t="b">
        <f t="shared" si="207"/>
        <v>1</v>
      </c>
      <c r="Q537" s="6">
        <f>IF(OR(M537=6,M537=7),0,IF(NOT(P537),0,IF(L537&lt;=$L$1,HLOOKUP(M537,Ouderschapsverlof!$S$40:$W$42,3,FALSE),0)))</f>
        <v>0</v>
      </c>
      <c r="R537" s="6">
        <f>IF(OR(M537=6,M537=7),0,IF(NOT(P537),IF(L537&lt;=$L$1,HLOOKUP(M537,Ouderschapsverlof!$S$40:$W$42,3,FALSE),0),0))</f>
        <v>0</v>
      </c>
      <c r="T537" s="2">
        <f t="shared" si="223"/>
        <v>535</v>
      </c>
      <c r="U537">
        <f t="shared" si="208"/>
        <v>2</v>
      </c>
      <c r="V537" s="2">
        <f t="shared" si="209"/>
        <v>367</v>
      </c>
      <c r="W537" s="2">
        <f t="shared" si="210"/>
        <v>367</v>
      </c>
      <c r="X537" s="6" t="b">
        <f t="shared" si="211"/>
        <v>1</v>
      </c>
      <c r="Y537" s="6">
        <f>IF(OR(U537=6,U537=7),0,IF(NOT(X537),0,IF(T537&lt;=$T$1,HLOOKUP(U537,Ouderschapsverlof!$S$55:$W$57,3,FALSE),0)))</f>
        <v>0</v>
      </c>
      <c r="Z537" s="6">
        <f>IF(OR(U537=6,U537=7),0,IF(NOT(X537),IF(T537&lt;=$T$1,HLOOKUP(U537,Ouderschapsverlof!$S$55:$W$57,3,FALSE),0),0))</f>
        <v>0</v>
      </c>
      <c r="AB537" s="2">
        <f t="shared" si="224"/>
        <v>535</v>
      </c>
      <c r="AC537">
        <f t="shared" si="212"/>
        <v>2</v>
      </c>
      <c r="AD537" s="2">
        <f t="shared" si="213"/>
        <v>367</v>
      </c>
      <c r="AE537" s="2">
        <f t="shared" si="214"/>
        <v>367</v>
      </c>
      <c r="AF537" s="6" t="b">
        <f t="shared" si="215"/>
        <v>1</v>
      </c>
      <c r="AG537" s="6">
        <f>IF(OR(AC537=6,AC537=7),0,IF(NOT(AF537),0,IF(AB537&lt;=$AB$1,HLOOKUP(AC537,Ouderschapsverlof!$S$67:$W$69,3,FALSE),0)))</f>
        <v>0</v>
      </c>
      <c r="AH537" s="6">
        <f>IF(OR(AC537=6,AC537=7),0,IF(NOT(AF537),IF(AB537&lt;=$AB$1,HLOOKUP(AC537,Ouderschapsverlof!$S$67:$W$69,3,FALSE),0),0))</f>
        <v>0</v>
      </c>
      <c r="AK537" t="str">
        <f t="shared" si="216"/>
        <v>1901-6-0</v>
      </c>
      <c r="AL537" t="str">
        <f t="shared" si="217"/>
        <v>1901-6-0</v>
      </c>
      <c r="AM537" t="str">
        <f t="shared" si="218"/>
        <v>1901-6-0</v>
      </c>
      <c r="AN537" t="str">
        <f t="shared" si="219"/>
        <v>1901-6-0</v>
      </c>
    </row>
    <row r="538" spans="1:40" x14ac:dyDescent="0.3">
      <c r="A538" s="2">
        <f t="shared" si="220"/>
        <v>536</v>
      </c>
      <c r="B538">
        <f t="shared" si="221"/>
        <v>3</v>
      </c>
      <c r="C538" s="2">
        <f t="shared" si="200"/>
        <v>367</v>
      </c>
      <c r="D538" s="2">
        <f t="shared" si="201"/>
        <v>367</v>
      </c>
      <c r="E538" s="6" t="b">
        <f t="shared" si="202"/>
        <v>1</v>
      </c>
      <c r="F538" s="6">
        <f>IF(OR(B538=6,B538=7),0,IF(NOT(E538),0,IF(A538&lt;=$A$1,HLOOKUP(B538,Ouderschapsverlof!$S$28:$W$30,3,FALSE),0)))</f>
        <v>0</v>
      </c>
      <c r="G538" s="6">
        <f>IF(OR(B538=6,B538=7),0,IF(NOT(E538),IF(A538&lt;=$A$1,HLOOKUP(B538,Ouderschapsverlof!$S$28:$W$30,3,FALSE),0),0))</f>
        <v>0</v>
      </c>
      <c r="H538" s="7">
        <f t="shared" si="203"/>
        <v>0</v>
      </c>
      <c r="L538" s="2">
        <f t="shared" si="222"/>
        <v>536</v>
      </c>
      <c r="M538">
        <f t="shared" si="204"/>
        <v>3</v>
      </c>
      <c r="N538" s="2">
        <f t="shared" si="205"/>
        <v>367</v>
      </c>
      <c r="O538" s="2">
        <f t="shared" si="206"/>
        <v>367</v>
      </c>
      <c r="P538" s="6" t="b">
        <f t="shared" si="207"/>
        <v>1</v>
      </c>
      <c r="Q538" s="6">
        <f>IF(OR(M538=6,M538=7),0,IF(NOT(P538),0,IF(L538&lt;=$L$1,HLOOKUP(M538,Ouderschapsverlof!$S$40:$W$42,3,FALSE),0)))</f>
        <v>0</v>
      </c>
      <c r="R538" s="6">
        <f>IF(OR(M538=6,M538=7),0,IF(NOT(P538),IF(L538&lt;=$L$1,HLOOKUP(M538,Ouderschapsverlof!$S$40:$W$42,3,FALSE),0),0))</f>
        <v>0</v>
      </c>
      <c r="T538" s="2">
        <f t="shared" si="223"/>
        <v>536</v>
      </c>
      <c r="U538">
        <f t="shared" si="208"/>
        <v>3</v>
      </c>
      <c r="V538" s="2">
        <f t="shared" si="209"/>
        <v>367</v>
      </c>
      <c r="W538" s="2">
        <f t="shared" si="210"/>
        <v>367</v>
      </c>
      <c r="X538" s="6" t="b">
        <f t="shared" si="211"/>
        <v>1</v>
      </c>
      <c r="Y538" s="6">
        <f>IF(OR(U538=6,U538=7),0,IF(NOT(X538),0,IF(T538&lt;=$T$1,HLOOKUP(U538,Ouderschapsverlof!$S$55:$W$57,3,FALSE),0)))</f>
        <v>0</v>
      </c>
      <c r="Z538" s="6">
        <f>IF(OR(U538=6,U538=7),0,IF(NOT(X538),IF(T538&lt;=$T$1,HLOOKUP(U538,Ouderschapsverlof!$S$55:$W$57,3,FALSE),0),0))</f>
        <v>0</v>
      </c>
      <c r="AB538" s="2">
        <f t="shared" si="224"/>
        <v>536</v>
      </c>
      <c r="AC538">
        <f t="shared" si="212"/>
        <v>3</v>
      </c>
      <c r="AD538" s="2">
        <f t="shared" si="213"/>
        <v>367</v>
      </c>
      <c r="AE538" s="2">
        <f t="shared" si="214"/>
        <v>367</v>
      </c>
      <c r="AF538" s="6" t="b">
        <f t="shared" si="215"/>
        <v>1</v>
      </c>
      <c r="AG538" s="6">
        <f>IF(OR(AC538=6,AC538=7),0,IF(NOT(AF538),0,IF(AB538&lt;=$AB$1,HLOOKUP(AC538,Ouderschapsverlof!$S$67:$W$69,3,FALSE),0)))</f>
        <v>0</v>
      </c>
      <c r="AH538" s="6">
        <f>IF(OR(AC538=6,AC538=7),0,IF(NOT(AF538),IF(AB538&lt;=$AB$1,HLOOKUP(AC538,Ouderschapsverlof!$S$67:$W$69,3,FALSE),0),0))</f>
        <v>0</v>
      </c>
      <c r="AK538" t="str">
        <f t="shared" si="216"/>
        <v>1901-6-0</v>
      </c>
      <c r="AL538" t="str">
        <f t="shared" si="217"/>
        <v>1901-6-0</v>
      </c>
      <c r="AM538" t="str">
        <f t="shared" si="218"/>
        <v>1901-6-0</v>
      </c>
      <c r="AN538" t="str">
        <f t="shared" si="219"/>
        <v>1901-6-0</v>
      </c>
    </row>
    <row r="539" spans="1:40" x14ac:dyDescent="0.3">
      <c r="A539" s="2">
        <f t="shared" si="220"/>
        <v>537</v>
      </c>
      <c r="B539">
        <f t="shared" si="221"/>
        <v>4</v>
      </c>
      <c r="C539" s="2">
        <f t="shared" si="200"/>
        <v>367</v>
      </c>
      <c r="D539" s="2">
        <f t="shared" si="201"/>
        <v>367</v>
      </c>
      <c r="E539" s="6" t="b">
        <f t="shared" si="202"/>
        <v>1</v>
      </c>
      <c r="F539" s="6">
        <f>IF(OR(B539=6,B539=7),0,IF(NOT(E539),0,IF(A539&lt;=$A$1,HLOOKUP(B539,Ouderschapsverlof!$S$28:$W$30,3,FALSE),0)))</f>
        <v>0</v>
      </c>
      <c r="G539" s="6">
        <f>IF(OR(B539=6,B539=7),0,IF(NOT(E539),IF(A539&lt;=$A$1,HLOOKUP(B539,Ouderschapsverlof!$S$28:$W$30,3,FALSE),0),0))</f>
        <v>0</v>
      </c>
      <c r="H539" s="7">
        <f t="shared" si="203"/>
        <v>0</v>
      </c>
      <c r="L539" s="2">
        <f t="shared" si="222"/>
        <v>537</v>
      </c>
      <c r="M539">
        <f t="shared" si="204"/>
        <v>4</v>
      </c>
      <c r="N539" s="2">
        <f t="shared" si="205"/>
        <v>367</v>
      </c>
      <c r="O539" s="2">
        <f t="shared" si="206"/>
        <v>367</v>
      </c>
      <c r="P539" s="6" t="b">
        <f t="shared" si="207"/>
        <v>1</v>
      </c>
      <c r="Q539" s="6">
        <f>IF(OR(M539=6,M539=7),0,IF(NOT(P539),0,IF(L539&lt;=$L$1,HLOOKUP(M539,Ouderschapsverlof!$S$40:$W$42,3,FALSE),0)))</f>
        <v>0</v>
      </c>
      <c r="R539" s="6">
        <f>IF(OR(M539=6,M539=7),0,IF(NOT(P539),IF(L539&lt;=$L$1,HLOOKUP(M539,Ouderschapsverlof!$S$40:$W$42,3,FALSE),0),0))</f>
        <v>0</v>
      </c>
      <c r="T539" s="2">
        <f t="shared" si="223"/>
        <v>537</v>
      </c>
      <c r="U539">
        <f t="shared" si="208"/>
        <v>4</v>
      </c>
      <c r="V539" s="2">
        <f t="shared" si="209"/>
        <v>367</v>
      </c>
      <c r="W539" s="2">
        <f t="shared" si="210"/>
        <v>367</v>
      </c>
      <c r="X539" s="6" t="b">
        <f t="shared" si="211"/>
        <v>1</v>
      </c>
      <c r="Y539" s="6">
        <f>IF(OR(U539=6,U539=7),0,IF(NOT(X539),0,IF(T539&lt;=$T$1,HLOOKUP(U539,Ouderschapsverlof!$S$55:$W$57,3,FALSE),0)))</f>
        <v>0</v>
      </c>
      <c r="Z539" s="6">
        <f>IF(OR(U539=6,U539=7),0,IF(NOT(X539),IF(T539&lt;=$T$1,HLOOKUP(U539,Ouderschapsverlof!$S$55:$W$57,3,FALSE),0),0))</f>
        <v>0</v>
      </c>
      <c r="AB539" s="2">
        <f t="shared" si="224"/>
        <v>537</v>
      </c>
      <c r="AC539">
        <f t="shared" si="212"/>
        <v>4</v>
      </c>
      <c r="AD539" s="2">
        <f t="shared" si="213"/>
        <v>367</v>
      </c>
      <c r="AE539" s="2">
        <f t="shared" si="214"/>
        <v>367</v>
      </c>
      <c r="AF539" s="6" t="b">
        <f t="shared" si="215"/>
        <v>1</v>
      </c>
      <c r="AG539" s="6">
        <f>IF(OR(AC539=6,AC539=7),0,IF(NOT(AF539),0,IF(AB539&lt;=$AB$1,HLOOKUP(AC539,Ouderschapsverlof!$S$67:$W$69,3,FALSE),0)))</f>
        <v>0</v>
      </c>
      <c r="AH539" s="6">
        <f>IF(OR(AC539=6,AC539=7),0,IF(NOT(AF539),IF(AB539&lt;=$AB$1,HLOOKUP(AC539,Ouderschapsverlof!$S$67:$W$69,3,FALSE),0),0))</f>
        <v>0</v>
      </c>
      <c r="AK539" t="str">
        <f t="shared" si="216"/>
        <v>1901-6-0</v>
      </c>
      <c r="AL539" t="str">
        <f t="shared" si="217"/>
        <v>1901-6-0</v>
      </c>
      <c r="AM539" t="str">
        <f t="shared" si="218"/>
        <v>1901-6-0</v>
      </c>
      <c r="AN539" t="str">
        <f t="shared" si="219"/>
        <v>1901-6-0</v>
      </c>
    </row>
    <row r="540" spans="1:40" x14ac:dyDescent="0.3">
      <c r="A540" s="2">
        <f t="shared" si="220"/>
        <v>538</v>
      </c>
      <c r="B540">
        <f t="shared" si="221"/>
        <v>5</v>
      </c>
      <c r="C540" s="2">
        <f t="shared" si="200"/>
        <v>367</v>
      </c>
      <c r="D540" s="2">
        <f t="shared" si="201"/>
        <v>367</v>
      </c>
      <c r="E540" s="6" t="b">
        <f t="shared" si="202"/>
        <v>1</v>
      </c>
      <c r="F540" s="6">
        <f>IF(OR(B540=6,B540=7),0,IF(NOT(E540),0,IF(A540&lt;=$A$1,HLOOKUP(B540,Ouderschapsverlof!$S$28:$W$30,3,FALSE),0)))</f>
        <v>0</v>
      </c>
      <c r="G540" s="6">
        <f>IF(OR(B540=6,B540=7),0,IF(NOT(E540),IF(A540&lt;=$A$1,HLOOKUP(B540,Ouderschapsverlof!$S$28:$W$30,3,FALSE),0),0))</f>
        <v>0</v>
      </c>
      <c r="H540" s="7">
        <f t="shared" si="203"/>
        <v>0</v>
      </c>
      <c r="L540" s="2">
        <f t="shared" si="222"/>
        <v>538</v>
      </c>
      <c r="M540">
        <f t="shared" si="204"/>
        <v>5</v>
      </c>
      <c r="N540" s="2">
        <f t="shared" si="205"/>
        <v>367</v>
      </c>
      <c r="O540" s="2">
        <f t="shared" si="206"/>
        <v>367</v>
      </c>
      <c r="P540" s="6" t="b">
        <f t="shared" si="207"/>
        <v>1</v>
      </c>
      <c r="Q540" s="6">
        <f>IF(OR(M540=6,M540=7),0,IF(NOT(P540),0,IF(L540&lt;=$L$1,HLOOKUP(M540,Ouderschapsverlof!$S$40:$W$42,3,FALSE),0)))</f>
        <v>0</v>
      </c>
      <c r="R540" s="6">
        <f>IF(OR(M540=6,M540=7),0,IF(NOT(P540),IF(L540&lt;=$L$1,HLOOKUP(M540,Ouderschapsverlof!$S$40:$W$42,3,FALSE),0),0))</f>
        <v>0</v>
      </c>
      <c r="T540" s="2">
        <f t="shared" si="223"/>
        <v>538</v>
      </c>
      <c r="U540">
        <f t="shared" si="208"/>
        <v>5</v>
      </c>
      <c r="V540" s="2">
        <f t="shared" si="209"/>
        <v>367</v>
      </c>
      <c r="W540" s="2">
        <f t="shared" si="210"/>
        <v>367</v>
      </c>
      <c r="X540" s="6" t="b">
        <f t="shared" si="211"/>
        <v>1</v>
      </c>
      <c r="Y540" s="6">
        <f>IF(OR(U540=6,U540=7),0,IF(NOT(X540),0,IF(T540&lt;=$T$1,HLOOKUP(U540,Ouderschapsverlof!$S$55:$W$57,3,FALSE),0)))</f>
        <v>0</v>
      </c>
      <c r="Z540" s="6">
        <f>IF(OR(U540=6,U540=7),0,IF(NOT(X540),IF(T540&lt;=$T$1,HLOOKUP(U540,Ouderschapsverlof!$S$55:$W$57,3,FALSE),0),0))</f>
        <v>0</v>
      </c>
      <c r="AB540" s="2">
        <f t="shared" si="224"/>
        <v>538</v>
      </c>
      <c r="AC540">
        <f t="shared" si="212"/>
        <v>5</v>
      </c>
      <c r="AD540" s="2">
        <f t="shared" si="213"/>
        <v>367</v>
      </c>
      <c r="AE540" s="2">
        <f t="shared" si="214"/>
        <v>367</v>
      </c>
      <c r="AF540" s="6" t="b">
        <f t="shared" si="215"/>
        <v>1</v>
      </c>
      <c r="AG540" s="6">
        <f>IF(OR(AC540=6,AC540=7),0,IF(NOT(AF540),0,IF(AB540&lt;=$AB$1,HLOOKUP(AC540,Ouderschapsverlof!$S$67:$W$69,3,FALSE),0)))</f>
        <v>0</v>
      </c>
      <c r="AH540" s="6">
        <f>IF(OR(AC540=6,AC540=7),0,IF(NOT(AF540),IF(AB540&lt;=$AB$1,HLOOKUP(AC540,Ouderschapsverlof!$S$67:$W$69,3,FALSE),0),0))</f>
        <v>0</v>
      </c>
      <c r="AK540" t="str">
        <f t="shared" si="216"/>
        <v>1901-6-0</v>
      </c>
      <c r="AL540" t="str">
        <f t="shared" si="217"/>
        <v>1901-6-0</v>
      </c>
      <c r="AM540" t="str">
        <f t="shared" si="218"/>
        <v>1901-6-0</v>
      </c>
      <c r="AN540" t="str">
        <f t="shared" si="219"/>
        <v>1901-6-0</v>
      </c>
    </row>
    <row r="541" spans="1:40" x14ac:dyDescent="0.3">
      <c r="A541" s="2">
        <f t="shared" si="220"/>
        <v>539</v>
      </c>
      <c r="B541">
        <f t="shared" si="221"/>
        <v>6</v>
      </c>
      <c r="C541" s="2">
        <f t="shared" si="200"/>
        <v>367</v>
      </c>
      <c r="D541" s="2">
        <f t="shared" si="201"/>
        <v>367</v>
      </c>
      <c r="E541" s="6" t="b">
        <f t="shared" si="202"/>
        <v>1</v>
      </c>
      <c r="F541" s="6">
        <f>IF(OR(B541=6,B541=7),0,IF(NOT(E541),0,IF(A541&lt;=$A$1,HLOOKUP(B541,Ouderschapsverlof!$S$28:$W$30,3,FALSE),0)))</f>
        <v>0</v>
      </c>
      <c r="G541" s="6">
        <f>IF(OR(B541=6,B541=7),0,IF(NOT(E541),IF(A541&lt;=$A$1,HLOOKUP(B541,Ouderschapsverlof!$S$28:$W$30,3,FALSE),0),0))</f>
        <v>0</v>
      </c>
      <c r="H541" s="7">
        <f t="shared" si="203"/>
        <v>0</v>
      </c>
      <c r="L541" s="2">
        <f t="shared" si="222"/>
        <v>539</v>
      </c>
      <c r="M541">
        <f t="shared" si="204"/>
        <v>6</v>
      </c>
      <c r="N541" s="2">
        <f t="shared" si="205"/>
        <v>367</v>
      </c>
      <c r="O541" s="2">
        <f t="shared" si="206"/>
        <v>367</v>
      </c>
      <c r="P541" s="6" t="b">
        <f t="shared" si="207"/>
        <v>1</v>
      </c>
      <c r="Q541" s="6">
        <f>IF(OR(M541=6,M541=7),0,IF(NOT(P541),0,IF(L541&lt;=$L$1,HLOOKUP(M541,Ouderschapsverlof!$S$40:$W$42,3,FALSE),0)))</f>
        <v>0</v>
      </c>
      <c r="R541" s="6">
        <f>IF(OR(M541=6,M541=7),0,IF(NOT(P541),IF(L541&lt;=$L$1,HLOOKUP(M541,Ouderschapsverlof!$S$40:$W$42,3,FALSE),0),0))</f>
        <v>0</v>
      </c>
      <c r="T541" s="2">
        <f t="shared" si="223"/>
        <v>539</v>
      </c>
      <c r="U541">
        <f t="shared" si="208"/>
        <v>6</v>
      </c>
      <c r="V541" s="2">
        <f t="shared" si="209"/>
        <v>367</v>
      </c>
      <c r="W541" s="2">
        <f t="shared" si="210"/>
        <v>367</v>
      </c>
      <c r="X541" s="6" t="b">
        <f t="shared" si="211"/>
        <v>1</v>
      </c>
      <c r="Y541" s="6">
        <f>IF(OR(U541=6,U541=7),0,IF(NOT(X541),0,IF(T541&lt;=$T$1,HLOOKUP(U541,Ouderschapsverlof!$S$55:$W$57,3,FALSE),0)))</f>
        <v>0</v>
      </c>
      <c r="Z541" s="6">
        <f>IF(OR(U541=6,U541=7),0,IF(NOT(X541),IF(T541&lt;=$T$1,HLOOKUP(U541,Ouderschapsverlof!$S$55:$W$57,3,FALSE),0),0))</f>
        <v>0</v>
      </c>
      <c r="AB541" s="2">
        <f t="shared" si="224"/>
        <v>539</v>
      </c>
      <c r="AC541">
        <f t="shared" si="212"/>
        <v>6</v>
      </c>
      <c r="AD541" s="2">
        <f t="shared" si="213"/>
        <v>367</v>
      </c>
      <c r="AE541" s="2">
        <f t="shared" si="214"/>
        <v>367</v>
      </c>
      <c r="AF541" s="6" t="b">
        <f t="shared" si="215"/>
        <v>1</v>
      </c>
      <c r="AG541" s="6">
        <f>IF(OR(AC541=6,AC541=7),0,IF(NOT(AF541),0,IF(AB541&lt;=$AB$1,HLOOKUP(AC541,Ouderschapsverlof!$S$67:$W$69,3,FALSE),0)))</f>
        <v>0</v>
      </c>
      <c r="AH541" s="6">
        <f>IF(OR(AC541=6,AC541=7),0,IF(NOT(AF541),IF(AB541&lt;=$AB$1,HLOOKUP(AC541,Ouderschapsverlof!$S$67:$W$69,3,FALSE),0),0))</f>
        <v>0</v>
      </c>
      <c r="AK541" t="str">
        <f t="shared" si="216"/>
        <v>1901-6-0</v>
      </c>
      <c r="AL541" t="str">
        <f t="shared" si="217"/>
        <v>1901-6-0</v>
      </c>
      <c r="AM541" t="str">
        <f t="shared" si="218"/>
        <v>1901-6-0</v>
      </c>
      <c r="AN541" t="str">
        <f t="shared" si="219"/>
        <v>1901-6-0</v>
      </c>
    </row>
    <row r="542" spans="1:40" x14ac:dyDescent="0.3">
      <c r="A542" s="2">
        <f t="shared" si="220"/>
        <v>540</v>
      </c>
      <c r="B542">
        <f t="shared" si="221"/>
        <v>7</v>
      </c>
      <c r="C542" s="2">
        <f t="shared" si="200"/>
        <v>367</v>
      </c>
      <c r="D542" s="2">
        <f t="shared" si="201"/>
        <v>367</v>
      </c>
      <c r="E542" s="6" t="b">
        <f t="shared" si="202"/>
        <v>1</v>
      </c>
      <c r="F542" s="6">
        <f>IF(OR(B542=6,B542=7),0,IF(NOT(E542),0,IF(A542&lt;=$A$1,HLOOKUP(B542,Ouderschapsverlof!$S$28:$W$30,3,FALSE),0)))</f>
        <v>0</v>
      </c>
      <c r="G542" s="6">
        <f>IF(OR(B542=6,B542=7),0,IF(NOT(E542),IF(A542&lt;=$A$1,HLOOKUP(B542,Ouderschapsverlof!$S$28:$W$30,3,FALSE),0),0))</f>
        <v>0</v>
      </c>
      <c r="H542" s="7">
        <f t="shared" si="203"/>
        <v>0</v>
      </c>
      <c r="L542" s="2">
        <f t="shared" si="222"/>
        <v>540</v>
      </c>
      <c r="M542">
        <f t="shared" si="204"/>
        <v>7</v>
      </c>
      <c r="N542" s="2">
        <f t="shared" si="205"/>
        <v>367</v>
      </c>
      <c r="O542" s="2">
        <f t="shared" si="206"/>
        <v>367</v>
      </c>
      <c r="P542" s="6" t="b">
        <f t="shared" si="207"/>
        <v>1</v>
      </c>
      <c r="Q542" s="6">
        <f>IF(OR(M542=6,M542=7),0,IF(NOT(P542),0,IF(L542&lt;=$L$1,HLOOKUP(M542,Ouderschapsverlof!$S$40:$W$42,3,FALSE),0)))</f>
        <v>0</v>
      </c>
      <c r="R542" s="6">
        <f>IF(OR(M542=6,M542=7),0,IF(NOT(P542),IF(L542&lt;=$L$1,HLOOKUP(M542,Ouderschapsverlof!$S$40:$W$42,3,FALSE),0),0))</f>
        <v>0</v>
      </c>
      <c r="T542" s="2">
        <f t="shared" si="223"/>
        <v>540</v>
      </c>
      <c r="U542">
        <f t="shared" si="208"/>
        <v>7</v>
      </c>
      <c r="V542" s="2">
        <f t="shared" si="209"/>
        <v>367</v>
      </c>
      <c r="W542" s="2">
        <f t="shared" si="210"/>
        <v>367</v>
      </c>
      <c r="X542" s="6" t="b">
        <f t="shared" si="211"/>
        <v>1</v>
      </c>
      <c r="Y542" s="6">
        <f>IF(OR(U542=6,U542=7),0,IF(NOT(X542),0,IF(T542&lt;=$T$1,HLOOKUP(U542,Ouderschapsverlof!$S$55:$W$57,3,FALSE),0)))</f>
        <v>0</v>
      </c>
      <c r="Z542" s="6">
        <f>IF(OR(U542=6,U542=7),0,IF(NOT(X542),IF(T542&lt;=$T$1,HLOOKUP(U542,Ouderschapsverlof!$S$55:$W$57,3,FALSE),0),0))</f>
        <v>0</v>
      </c>
      <c r="AB542" s="2">
        <f t="shared" si="224"/>
        <v>540</v>
      </c>
      <c r="AC542">
        <f t="shared" si="212"/>
        <v>7</v>
      </c>
      <c r="AD542" s="2">
        <f t="shared" si="213"/>
        <v>367</v>
      </c>
      <c r="AE542" s="2">
        <f t="shared" si="214"/>
        <v>367</v>
      </c>
      <c r="AF542" s="6" t="b">
        <f t="shared" si="215"/>
        <v>1</v>
      </c>
      <c r="AG542" s="6">
        <f>IF(OR(AC542=6,AC542=7),0,IF(NOT(AF542),0,IF(AB542&lt;=$AB$1,HLOOKUP(AC542,Ouderschapsverlof!$S$67:$W$69,3,FALSE),0)))</f>
        <v>0</v>
      </c>
      <c r="AH542" s="6">
        <f>IF(OR(AC542=6,AC542=7),0,IF(NOT(AF542),IF(AB542&lt;=$AB$1,HLOOKUP(AC542,Ouderschapsverlof!$S$67:$W$69,3,FALSE),0),0))</f>
        <v>0</v>
      </c>
      <c r="AK542" t="str">
        <f t="shared" si="216"/>
        <v>1901-6-0</v>
      </c>
      <c r="AL542" t="str">
        <f t="shared" si="217"/>
        <v>1901-6-0</v>
      </c>
      <c r="AM542" t="str">
        <f t="shared" si="218"/>
        <v>1901-6-0</v>
      </c>
      <c r="AN542" t="str">
        <f t="shared" si="219"/>
        <v>1901-6-0</v>
      </c>
    </row>
    <row r="543" spans="1:40" x14ac:dyDescent="0.3">
      <c r="A543" s="2">
        <f t="shared" si="220"/>
        <v>541</v>
      </c>
      <c r="B543">
        <f t="shared" si="221"/>
        <v>1</v>
      </c>
      <c r="C543" s="2">
        <f t="shared" si="200"/>
        <v>367</v>
      </c>
      <c r="D543" s="2">
        <f t="shared" si="201"/>
        <v>367</v>
      </c>
      <c r="E543" s="6" t="b">
        <f t="shared" si="202"/>
        <v>1</v>
      </c>
      <c r="F543" s="6">
        <f>IF(OR(B543=6,B543=7),0,IF(NOT(E543),0,IF(A543&lt;=$A$1,HLOOKUP(B543,Ouderschapsverlof!$S$28:$W$30,3,FALSE),0)))</f>
        <v>0</v>
      </c>
      <c r="G543" s="6">
        <f>IF(OR(B543=6,B543=7),0,IF(NOT(E543),IF(A543&lt;=$A$1,HLOOKUP(B543,Ouderschapsverlof!$S$28:$W$30,3,FALSE),0),0))</f>
        <v>0</v>
      </c>
      <c r="H543" s="7">
        <f t="shared" si="203"/>
        <v>0</v>
      </c>
      <c r="L543" s="2">
        <f t="shared" si="222"/>
        <v>541</v>
      </c>
      <c r="M543">
        <f t="shared" si="204"/>
        <v>1</v>
      </c>
      <c r="N543" s="2">
        <f t="shared" si="205"/>
        <v>367</v>
      </c>
      <c r="O543" s="2">
        <f t="shared" si="206"/>
        <v>367</v>
      </c>
      <c r="P543" s="6" t="b">
        <f t="shared" si="207"/>
        <v>1</v>
      </c>
      <c r="Q543" s="6">
        <f>IF(OR(M543=6,M543=7),0,IF(NOT(P543),0,IF(L543&lt;=$L$1,HLOOKUP(M543,Ouderschapsverlof!$S$40:$W$42,3,FALSE),0)))</f>
        <v>0</v>
      </c>
      <c r="R543" s="6">
        <f>IF(OR(M543=6,M543=7),0,IF(NOT(P543),IF(L543&lt;=$L$1,HLOOKUP(M543,Ouderschapsverlof!$S$40:$W$42,3,FALSE),0),0))</f>
        <v>0</v>
      </c>
      <c r="T543" s="2">
        <f t="shared" si="223"/>
        <v>541</v>
      </c>
      <c r="U543">
        <f t="shared" si="208"/>
        <v>1</v>
      </c>
      <c r="V543" s="2">
        <f t="shared" si="209"/>
        <v>367</v>
      </c>
      <c r="W543" s="2">
        <f t="shared" si="210"/>
        <v>367</v>
      </c>
      <c r="X543" s="6" t="b">
        <f t="shared" si="211"/>
        <v>1</v>
      </c>
      <c r="Y543" s="6">
        <f>IF(OR(U543=6,U543=7),0,IF(NOT(X543),0,IF(T543&lt;=$T$1,HLOOKUP(U543,Ouderschapsverlof!$S$55:$W$57,3,FALSE),0)))</f>
        <v>0</v>
      </c>
      <c r="Z543" s="6">
        <f>IF(OR(U543=6,U543=7),0,IF(NOT(X543),IF(T543&lt;=$T$1,HLOOKUP(U543,Ouderschapsverlof!$S$55:$W$57,3,FALSE),0),0))</f>
        <v>0</v>
      </c>
      <c r="AB543" s="2">
        <f t="shared" si="224"/>
        <v>541</v>
      </c>
      <c r="AC543">
        <f t="shared" si="212"/>
        <v>1</v>
      </c>
      <c r="AD543" s="2">
        <f t="shared" si="213"/>
        <v>367</v>
      </c>
      <c r="AE543" s="2">
        <f t="shared" si="214"/>
        <v>367</v>
      </c>
      <c r="AF543" s="6" t="b">
        <f t="shared" si="215"/>
        <v>1</v>
      </c>
      <c r="AG543" s="6">
        <f>IF(OR(AC543=6,AC543=7),0,IF(NOT(AF543),0,IF(AB543&lt;=$AB$1,HLOOKUP(AC543,Ouderschapsverlof!$S$67:$W$69,3,FALSE),0)))</f>
        <v>0</v>
      </c>
      <c r="AH543" s="6">
        <f>IF(OR(AC543=6,AC543=7),0,IF(NOT(AF543),IF(AB543&lt;=$AB$1,HLOOKUP(AC543,Ouderschapsverlof!$S$67:$W$69,3,FALSE),0),0))</f>
        <v>0</v>
      </c>
      <c r="AK543" t="str">
        <f t="shared" si="216"/>
        <v>1901-6-0</v>
      </c>
      <c r="AL543" t="str">
        <f t="shared" si="217"/>
        <v>1901-6-0</v>
      </c>
      <c r="AM543" t="str">
        <f t="shared" si="218"/>
        <v>1901-6-0</v>
      </c>
      <c r="AN543" t="str">
        <f t="shared" si="219"/>
        <v>1901-6-0</v>
      </c>
    </row>
    <row r="544" spans="1:40" x14ac:dyDescent="0.3">
      <c r="A544" s="2">
        <f t="shared" si="220"/>
        <v>542</v>
      </c>
      <c r="B544">
        <f t="shared" si="221"/>
        <v>2</v>
      </c>
      <c r="C544" s="2">
        <f t="shared" si="200"/>
        <v>367</v>
      </c>
      <c r="D544" s="2">
        <f t="shared" si="201"/>
        <v>367</v>
      </c>
      <c r="E544" s="6" t="b">
        <f t="shared" si="202"/>
        <v>1</v>
      </c>
      <c r="F544" s="6">
        <f>IF(OR(B544=6,B544=7),0,IF(NOT(E544),0,IF(A544&lt;=$A$1,HLOOKUP(B544,Ouderschapsverlof!$S$28:$W$30,3,FALSE),0)))</f>
        <v>0</v>
      </c>
      <c r="G544" s="6">
        <f>IF(OR(B544=6,B544=7),0,IF(NOT(E544),IF(A544&lt;=$A$1,HLOOKUP(B544,Ouderschapsverlof!$S$28:$W$30,3,FALSE),0),0))</f>
        <v>0</v>
      </c>
      <c r="H544" s="7">
        <f t="shared" si="203"/>
        <v>0</v>
      </c>
      <c r="L544" s="2">
        <f t="shared" si="222"/>
        <v>542</v>
      </c>
      <c r="M544">
        <f t="shared" si="204"/>
        <v>2</v>
      </c>
      <c r="N544" s="2">
        <f t="shared" si="205"/>
        <v>367</v>
      </c>
      <c r="O544" s="2">
        <f t="shared" si="206"/>
        <v>367</v>
      </c>
      <c r="P544" s="6" t="b">
        <f t="shared" si="207"/>
        <v>1</v>
      </c>
      <c r="Q544" s="6">
        <f>IF(OR(M544=6,M544=7),0,IF(NOT(P544),0,IF(L544&lt;=$L$1,HLOOKUP(M544,Ouderschapsverlof!$S$40:$W$42,3,FALSE),0)))</f>
        <v>0</v>
      </c>
      <c r="R544" s="6">
        <f>IF(OR(M544=6,M544=7),0,IF(NOT(P544),IF(L544&lt;=$L$1,HLOOKUP(M544,Ouderschapsverlof!$S$40:$W$42,3,FALSE),0),0))</f>
        <v>0</v>
      </c>
      <c r="T544" s="2">
        <f t="shared" si="223"/>
        <v>542</v>
      </c>
      <c r="U544">
        <f t="shared" si="208"/>
        <v>2</v>
      </c>
      <c r="V544" s="2">
        <f t="shared" si="209"/>
        <v>367</v>
      </c>
      <c r="W544" s="2">
        <f t="shared" si="210"/>
        <v>367</v>
      </c>
      <c r="X544" s="6" t="b">
        <f t="shared" si="211"/>
        <v>1</v>
      </c>
      <c r="Y544" s="6">
        <f>IF(OR(U544=6,U544=7),0,IF(NOT(X544),0,IF(T544&lt;=$T$1,HLOOKUP(U544,Ouderschapsverlof!$S$55:$W$57,3,FALSE),0)))</f>
        <v>0</v>
      </c>
      <c r="Z544" s="6">
        <f>IF(OR(U544=6,U544=7),0,IF(NOT(X544),IF(T544&lt;=$T$1,HLOOKUP(U544,Ouderschapsverlof!$S$55:$W$57,3,FALSE),0),0))</f>
        <v>0</v>
      </c>
      <c r="AB544" s="2">
        <f t="shared" si="224"/>
        <v>542</v>
      </c>
      <c r="AC544">
        <f t="shared" si="212"/>
        <v>2</v>
      </c>
      <c r="AD544" s="2">
        <f t="shared" si="213"/>
        <v>367</v>
      </c>
      <c r="AE544" s="2">
        <f t="shared" si="214"/>
        <v>367</v>
      </c>
      <c r="AF544" s="6" t="b">
        <f t="shared" si="215"/>
        <v>1</v>
      </c>
      <c r="AG544" s="6">
        <f>IF(OR(AC544=6,AC544=7),0,IF(NOT(AF544),0,IF(AB544&lt;=$AB$1,HLOOKUP(AC544,Ouderschapsverlof!$S$67:$W$69,3,FALSE),0)))</f>
        <v>0</v>
      </c>
      <c r="AH544" s="6">
        <f>IF(OR(AC544=6,AC544=7),0,IF(NOT(AF544),IF(AB544&lt;=$AB$1,HLOOKUP(AC544,Ouderschapsverlof!$S$67:$W$69,3,FALSE),0),0))</f>
        <v>0</v>
      </c>
      <c r="AK544" t="str">
        <f t="shared" si="216"/>
        <v>1901-6-0</v>
      </c>
      <c r="AL544" t="str">
        <f t="shared" si="217"/>
        <v>1901-6-0</v>
      </c>
      <c r="AM544" t="str">
        <f t="shared" si="218"/>
        <v>1901-6-0</v>
      </c>
      <c r="AN544" t="str">
        <f t="shared" si="219"/>
        <v>1901-6-0</v>
      </c>
    </row>
    <row r="545" spans="1:40" x14ac:dyDescent="0.3">
      <c r="A545" s="2">
        <f t="shared" si="220"/>
        <v>543</v>
      </c>
      <c r="B545">
        <f t="shared" si="221"/>
        <v>3</v>
      </c>
      <c r="C545" s="2">
        <f t="shared" si="200"/>
        <v>367</v>
      </c>
      <c r="D545" s="2">
        <f t="shared" si="201"/>
        <v>367</v>
      </c>
      <c r="E545" s="6" t="b">
        <f t="shared" si="202"/>
        <v>1</v>
      </c>
      <c r="F545" s="6">
        <f>IF(OR(B545=6,B545=7),0,IF(NOT(E545),0,IF(A545&lt;=$A$1,HLOOKUP(B545,Ouderschapsverlof!$S$28:$W$30,3,FALSE),0)))</f>
        <v>0</v>
      </c>
      <c r="G545" s="6">
        <f>IF(OR(B545=6,B545=7),0,IF(NOT(E545),IF(A545&lt;=$A$1,HLOOKUP(B545,Ouderschapsverlof!$S$28:$W$30,3,FALSE),0),0))</f>
        <v>0</v>
      </c>
      <c r="H545" s="7">
        <f t="shared" si="203"/>
        <v>0</v>
      </c>
      <c r="L545" s="2">
        <f t="shared" si="222"/>
        <v>543</v>
      </c>
      <c r="M545">
        <f t="shared" si="204"/>
        <v>3</v>
      </c>
      <c r="N545" s="2">
        <f t="shared" si="205"/>
        <v>367</v>
      </c>
      <c r="O545" s="2">
        <f t="shared" si="206"/>
        <v>367</v>
      </c>
      <c r="P545" s="6" t="b">
        <f t="shared" si="207"/>
        <v>1</v>
      </c>
      <c r="Q545" s="6">
        <f>IF(OR(M545=6,M545=7),0,IF(NOT(P545),0,IF(L545&lt;=$L$1,HLOOKUP(M545,Ouderschapsverlof!$S$40:$W$42,3,FALSE),0)))</f>
        <v>0</v>
      </c>
      <c r="R545" s="6">
        <f>IF(OR(M545=6,M545=7),0,IF(NOT(P545),IF(L545&lt;=$L$1,HLOOKUP(M545,Ouderschapsverlof!$S$40:$W$42,3,FALSE),0),0))</f>
        <v>0</v>
      </c>
      <c r="T545" s="2">
        <f t="shared" si="223"/>
        <v>543</v>
      </c>
      <c r="U545">
        <f t="shared" si="208"/>
        <v>3</v>
      </c>
      <c r="V545" s="2">
        <f t="shared" si="209"/>
        <v>367</v>
      </c>
      <c r="W545" s="2">
        <f t="shared" si="210"/>
        <v>367</v>
      </c>
      <c r="X545" s="6" t="b">
        <f t="shared" si="211"/>
        <v>1</v>
      </c>
      <c r="Y545" s="6">
        <f>IF(OR(U545=6,U545=7),0,IF(NOT(X545),0,IF(T545&lt;=$T$1,HLOOKUP(U545,Ouderschapsverlof!$S$55:$W$57,3,FALSE),0)))</f>
        <v>0</v>
      </c>
      <c r="Z545" s="6">
        <f>IF(OR(U545=6,U545=7),0,IF(NOT(X545),IF(T545&lt;=$T$1,HLOOKUP(U545,Ouderschapsverlof!$S$55:$W$57,3,FALSE),0),0))</f>
        <v>0</v>
      </c>
      <c r="AB545" s="2">
        <f t="shared" si="224"/>
        <v>543</v>
      </c>
      <c r="AC545">
        <f t="shared" si="212"/>
        <v>3</v>
      </c>
      <c r="AD545" s="2">
        <f t="shared" si="213"/>
        <v>367</v>
      </c>
      <c r="AE545" s="2">
        <f t="shared" si="214"/>
        <v>367</v>
      </c>
      <c r="AF545" s="6" t="b">
        <f t="shared" si="215"/>
        <v>1</v>
      </c>
      <c r="AG545" s="6">
        <f>IF(OR(AC545=6,AC545=7),0,IF(NOT(AF545),0,IF(AB545&lt;=$AB$1,HLOOKUP(AC545,Ouderschapsverlof!$S$67:$W$69,3,FALSE),0)))</f>
        <v>0</v>
      </c>
      <c r="AH545" s="6">
        <f>IF(OR(AC545=6,AC545=7),0,IF(NOT(AF545),IF(AB545&lt;=$AB$1,HLOOKUP(AC545,Ouderschapsverlof!$S$67:$W$69,3,FALSE),0),0))</f>
        <v>0</v>
      </c>
      <c r="AK545" t="str">
        <f t="shared" si="216"/>
        <v>1901-6-0</v>
      </c>
      <c r="AL545" t="str">
        <f t="shared" si="217"/>
        <v>1901-6-0</v>
      </c>
      <c r="AM545" t="str">
        <f t="shared" si="218"/>
        <v>1901-6-0</v>
      </c>
      <c r="AN545" t="str">
        <f t="shared" si="219"/>
        <v>1901-6-0</v>
      </c>
    </row>
    <row r="546" spans="1:40" x14ac:dyDescent="0.3">
      <c r="A546" s="2">
        <f t="shared" si="220"/>
        <v>544</v>
      </c>
      <c r="B546">
        <f t="shared" si="221"/>
        <v>4</v>
      </c>
      <c r="C546" s="2">
        <f t="shared" si="200"/>
        <v>367</v>
      </c>
      <c r="D546" s="2">
        <f t="shared" si="201"/>
        <v>367</v>
      </c>
      <c r="E546" s="6" t="b">
        <f t="shared" si="202"/>
        <v>1</v>
      </c>
      <c r="F546" s="6">
        <f>IF(OR(B546=6,B546=7),0,IF(NOT(E546),0,IF(A546&lt;=$A$1,HLOOKUP(B546,Ouderschapsverlof!$S$28:$W$30,3,FALSE),0)))</f>
        <v>0</v>
      </c>
      <c r="G546" s="6">
        <f>IF(OR(B546=6,B546=7),0,IF(NOT(E546),IF(A546&lt;=$A$1,HLOOKUP(B546,Ouderschapsverlof!$S$28:$W$30,3,FALSE),0),0))</f>
        <v>0</v>
      </c>
      <c r="H546" s="7">
        <f t="shared" si="203"/>
        <v>0</v>
      </c>
      <c r="L546" s="2">
        <f t="shared" si="222"/>
        <v>544</v>
      </c>
      <c r="M546">
        <f t="shared" si="204"/>
        <v>4</v>
      </c>
      <c r="N546" s="2">
        <f t="shared" si="205"/>
        <v>367</v>
      </c>
      <c r="O546" s="2">
        <f t="shared" si="206"/>
        <v>367</v>
      </c>
      <c r="P546" s="6" t="b">
        <f t="shared" si="207"/>
        <v>1</v>
      </c>
      <c r="Q546" s="6">
        <f>IF(OR(M546=6,M546=7),0,IF(NOT(P546),0,IF(L546&lt;=$L$1,HLOOKUP(M546,Ouderschapsverlof!$S$40:$W$42,3,FALSE),0)))</f>
        <v>0</v>
      </c>
      <c r="R546" s="6">
        <f>IF(OR(M546=6,M546=7),0,IF(NOT(P546),IF(L546&lt;=$L$1,HLOOKUP(M546,Ouderschapsverlof!$S$40:$W$42,3,FALSE),0),0))</f>
        <v>0</v>
      </c>
      <c r="T546" s="2">
        <f t="shared" si="223"/>
        <v>544</v>
      </c>
      <c r="U546">
        <f t="shared" si="208"/>
        <v>4</v>
      </c>
      <c r="V546" s="2">
        <f t="shared" si="209"/>
        <v>367</v>
      </c>
      <c r="W546" s="2">
        <f t="shared" si="210"/>
        <v>367</v>
      </c>
      <c r="X546" s="6" t="b">
        <f t="shared" si="211"/>
        <v>1</v>
      </c>
      <c r="Y546" s="6">
        <f>IF(OR(U546=6,U546=7),0,IF(NOT(X546),0,IF(T546&lt;=$T$1,HLOOKUP(U546,Ouderschapsverlof!$S$55:$W$57,3,FALSE),0)))</f>
        <v>0</v>
      </c>
      <c r="Z546" s="6">
        <f>IF(OR(U546=6,U546=7),0,IF(NOT(X546),IF(T546&lt;=$T$1,HLOOKUP(U546,Ouderschapsverlof!$S$55:$W$57,3,FALSE),0),0))</f>
        <v>0</v>
      </c>
      <c r="AB546" s="2">
        <f t="shared" si="224"/>
        <v>544</v>
      </c>
      <c r="AC546">
        <f t="shared" si="212"/>
        <v>4</v>
      </c>
      <c r="AD546" s="2">
        <f t="shared" si="213"/>
        <v>367</v>
      </c>
      <c r="AE546" s="2">
        <f t="shared" si="214"/>
        <v>367</v>
      </c>
      <c r="AF546" s="6" t="b">
        <f t="shared" si="215"/>
        <v>1</v>
      </c>
      <c r="AG546" s="6">
        <f>IF(OR(AC546=6,AC546=7),0,IF(NOT(AF546),0,IF(AB546&lt;=$AB$1,HLOOKUP(AC546,Ouderschapsverlof!$S$67:$W$69,3,FALSE),0)))</f>
        <v>0</v>
      </c>
      <c r="AH546" s="6">
        <f>IF(OR(AC546=6,AC546=7),0,IF(NOT(AF546),IF(AB546&lt;=$AB$1,HLOOKUP(AC546,Ouderschapsverlof!$S$67:$W$69,3,FALSE),0),0))</f>
        <v>0</v>
      </c>
      <c r="AK546" t="str">
        <f t="shared" si="216"/>
        <v>1901-6-0</v>
      </c>
      <c r="AL546" t="str">
        <f t="shared" si="217"/>
        <v>1901-6-0</v>
      </c>
      <c r="AM546" t="str">
        <f t="shared" si="218"/>
        <v>1901-6-0</v>
      </c>
      <c r="AN546" t="str">
        <f t="shared" si="219"/>
        <v>1901-6-0</v>
      </c>
    </row>
    <row r="547" spans="1:40" x14ac:dyDescent="0.3">
      <c r="A547" s="2">
        <f t="shared" si="220"/>
        <v>545</v>
      </c>
      <c r="B547">
        <f t="shared" si="221"/>
        <v>5</v>
      </c>
      <c r="C547" s="2">
        <f t="shared" si="200"/>
        <v>367</v>
      </c>
      <c r="D547" s="2">
        <f t="shared" si="201"/>
        <v>367</v>
      </c>
      <c r="E547" s="6" t="b">
        <f t="shared" si="202"/>
        <v>1</v>
      </c>
      <c r="F547" s="6">
        <f>IF(OR(B547=6,B547=7),0,IF(NOT(E547),0,IF(A547&lt;=$A$1,HLOOKUP(B547,Ouderschapsverlof!$S$28:$W$30,3,FALSE),0)))</f>
        <v>0</v>
      </c>
      <c r="G547" s="6">
        <f>IF(OR(B547=6,B547=7),0,IF(NOT(E547),IF(A547&lt;=$A$1,HLOOKUP(B547,Ouderschapsverlof!$S$28:$W$30,3,FALSE),0),0))</f>
        <v>0</v>
      </c>
      <c r="H547" s="7">
        <f t="shared" si="203"/>
        <v>0</v>
      </c>
      <c r="L547" s="2">
        <f t="shared" si="222"/>
        <v>545</v>
      </c>
      <c r="M547">
        <f t="shared" si="204"/>
        <v>5</v>
      </c>
      <c r="N547" s="2">
        <f t="shared" si="205"/>
        <v>367</v>
      </c>
      <c r="O547" s="2">
        <f t="shared" si="206"/>
        <v>367</v>
      </c>
      <c r="P547" s="6" t="b">
        <f t="shared" si="207"/>
        <v>1</v>
      </c>
      <c r="Q547" s="6">
        <f>IF(OR(M547=6,M547=7),0,IF(NOT(P547),0,IF(L547&lt;=$L$1,HLOOKUP(M547,Ouderschapsverlof!$S$40:$W$42,3,FALSE),0)))</f>
        <v>0</v>
      </c>
      <c r="R547" s="6">
        <f>IF(OR(M547=6,M547=7),0,IF(NOT(P547),IF(L547&lt;=$L$1,HLOOKUP(M547,Ouderschapsverlof!$S$40:$W$42,3,FALSE),0),0))</f>
        <v>0</v>
      </c>
      <c r="T547" s="2">
        <f t="shared" si="223"/>
        <v>545</v>
      </c>
      <c r="U547">
        <f t="shared" si="208"/>
        <v>5</v>
      </c>
      <c r="V547" s="2">
        <f t="shared" si="209"/>
        <v>367</v>
      </c>
      <c r="W547" s="2">
        <f t="shared" si="210"/>
        <v>367</v>
      </c>
      <c r="X547" s="6" t="b">
        <f t="shared" si="211"/>
        <v>1</v>
      </c>
      <c r="Y547" s="6">
        <f>IF(OR(U547=6,U547=7),0,IF(NOT(X547),0,IF(T547&lt;=$T$1,HLOOKUP(U547,Ouderschapsverlof!$S$55:$W$57,3,FALSE),0)))</f>
        <v>0</v>
      </c>
      <c r="Z547" s="6">
        <f>IF(OR(U547=6,U547=7),0,IF(NOT(X547),IF(T547&lt;=$T$1,HLOOKUP(U547,Ouderschapsverlof!$S$55:$W$57,3,FALSE),0),0))</f>
        <v>0</v>
      </c>
      <c r="AB547" s="2">
        <f t="shared" si="224"/>
        <v>545</v>
      </c>
      <c r="AC547">
        <f t="shared" si="212"/>
        <v>5</v>
      </c>
      <c r="AD547" s="2">
        <f t="shared" si="213"/>
        <v>367</v>
      </c>
      <c r="AE547" s="2">
        <f t="shared" si="214"/>
        <v>367</v>
      </c>
      <c r="AF547" s="6" t="b">
        <f t="shared" si="215"/>
        <v>1</v>
      </c>
      <c r="AG547" s="6">
        <f>IF(OR(AC547=6,AC547=7),0,IF(NOT(AF547),0,IF(AB547&lt;=$AB$1,HLOOKUP(AC547,Ouderschapsverlof!$S$67:$W$69,3,FALSE),0)))</f>
        <v>0</v>
      </c>
      <c r="AH547" s="6">
        <f>IF(OR(AC547=6,AC547=7),0,IF(NOT(AF547),IF(AB547&lt;=$AB$1,HLOOKUP(AC547,Ouderschapsverlof!$S$67:$W$69,3,FALSE),0),0))</f>
        <v>0</v>
      </c>
      <c r="AK547" t="str">
        <f t="shared" si="216"/>
        <v>1901-6-0</v>
      </c>
      <c r="AL547" t="str">
        <f t="shared" si="217"/>
        <v>1901-6-0</v>
      </c>
      <c r="AM547" t="str">
        <f t="shared" si="218"/>
        <v>1901-6-0</v>
      </c>
      <c r="AN547" t="str">
        <f t="shared" si="219"/>
        <v>1901-6-0</v>
      </c>
    </row>
    <row r="548" spans="1:40" x14ac:dyDescent="0.3">
      <c r="A548" s="2">
        <f t="shared" si="220"/>
        <v>546</v>
      </c>
      <c r="B548">
        <f t="shared" si="221"/>
        <v>6</v>
      </c>
      <c r="C548" s="2">
        <f t="shared" si="200"/>
        <v>367</v>
      </c>
      <c r="D548" s="2">
        <f t="shared" si="201"/>
        <v>367</v>
      </c>
      <c r="E548" s="6" t="b">
        <f t="shared" si="202"/>
        <v>1</v>
      </c>
      <c r="F548" s="6">
        <f>IF(OR(B548=6,B548=7),0,IF(NOT(E548),0,IF(A548&lt;=$A$1,HLOOKUP(B548,Ouderschapsverlof!$S$28:$W$30,3,FALSE),0)))</f>
        <v>0</v>
      </c>
      <c r="G548" s="6">
        <f>IF(OR(B548=6,B548=7),0,IF(NOT(E548),IF(A548&lt;=$A$1,HLOOKUP(B548,Ouderschapsverlof!$S$28:$W$30,3,FALSE),0),0))</f>
        <v>0</v>
      </c>
      <c r="H548" s="7">
        <f t="shared" si="203"/>
        <v>0</v>
      </c>
      <c r="L548" s="2">
        <f t="shared" si="222"/>
        <v>546</v>
      </c>
      <c r="M548">
        <f t="shared" si="204"/>
        <v>6</v>
      </c>
      <c r="N548" s="2">
        <f t="shared" si="205"/>
        <v>367</v>
      </c>
      <c r="O548" s="2">
        <f t="shared" si="206"/>
        <v>367</v>
      </c>
      <c r="P548" s="6" t="b">
        <f t="shared" si="207"/>
        <v>1</v>
      </c>
      <c r="Q548" s="6">
        <f>IF(OR(M548=6,M548=7),0,IF(NOT(P548),0,IF(L548&lt;=$L$1,HLOOKUP(M548,Ouderschapsverlof!$S$40:$W$42,3,FALSE),0)))</f>
        <v>0</v>
      </c>
      <c r="R548" s="6">
        <f>IF(OR(M548=6,M548=7),0,IF(NOT(P548),IF(L548&lt;=$L$1,HLOOKUP(M548,Ouderschapsverlof!$S$40:$W$42,3,FALSE),0),0))</f>
        <v>0</v>
      </c>
      <c r="T548" s="2">
        <f t="shared" si="223"/>
        <v>546</v>
      </c>
      <c r="U548">
        <f t="shared" si="208"/>
        <v>6</v>
      </c>
      <c r="V548" s="2">
        <f t="shared" si="209"/>
        <v>367</v>
      </c>
      <c r="W548" s="2">
        <f t="shared" si="210"/>
        <v>367</v>
      </c>
      <c r="X548" s="6" t="b">
        <f t="shared" si="211"/>
        <v>1</v>
      </c>
      <c r="Y548" s="6">
        <f>IF(OR(U548=6,U548=7),0,IF(NOT(X548),0,IF(T548&lt;=$T$1,HLOOKUP(U548,Ouderschapsverlof!$S$55:$W$57,3,FALSE),0)))</f>
        <v>0</v>
      </c>
      <c r="Z548" s="6">
        <f>IF(OR(U548=6,U548=7),0,IF(NOT(X548),IF(T548&lt;=$T$1,HLOOKUP(U548,Ouderschapsverlof!$S$55:$W$57,3,FALSE),0),0))</f>
        <v>0</v>
      </c>
      <c r="AB548" s="2">
        <f t="shared" si="224"/>
        <v>546</v>
      </c>
      <c r="AC548">
        <f t="shared" si="212"/>
        <v>6</v>
      </c>
      <c r="AD548" s="2">
        <f t="shared" si="213"/>
        <v>367</v>
      </c>
      <c r="AE548" s="2">
        <f t="shared" si="214"/>
        <v>367</v>
      </c>
      <c r="AF548" s="6" t="b">
        <f t="shared" si="215"/>
        <v>1</v>
      </c>
      <c r="AG548" s="6">
        <f>IF(OR(AC548=6,AC548=7),0,IF(NOT(AF548),0,IF(AB548&lt;=$AB$1,HLOOKUP(AC548,Ouderschapsverlof!$S$67:$W$69,3,FALSE),0)))</f>
        <v>0</v>
      </c>
      <c r="AH548" s="6">
        <f>IF(OR(AC548=6,AC548=7),0,IF(NOT(AF548),IF(AB548&lt;=$AB$1,HLOOKUP(AC548,Ouderschapsverlof!$S$67:$W$69,3,FALSE),0),0))</f>
        <v>0</v>
      </c>
      <c r="AK548" t="str">
        <f t="shared" si="216"/>
        <v>1901-6-0</v>
      </c>
      <c r="AL548" t="str">
        <f t="shared" si="217"/>
        <v>1901-6-0</v>
      </c>
      <c r="AM548" t="str">
        <f t="shared" si="218"/>
        <v>1901-6-0</v>
      </c>
      <c r="AN548" t="str">
        <f t="shared" si="219"/>
        <v>1901-6-0</v>
      </c>
    </row>
    <row r="549" spans="1:40" x14ac:dyDescent="0.3">
      <c r="A549" s="2">
        <f t="shared" si="220"/>
        <v>547</v>
      </c>
      <c r="B549">
        <f t="shared" si="221"/>
        <v>7</v>
      </c>
      <c r="C549" s="2">
        <f t="shared" si="200"/>
        <v>367</v>
      </c>
      <c r="D549" s="2">
        <f t="shared" si="201"/>
        <v>367</v>
      </c>
      <c r="E549" s="6" t="b">
        <f t="shared" si="202"/>
        <v>1</v>
      </c>
      <c r="F549" s="6">
        <f>IF(OR(B549=6,B549=7),0,IF(NOT(E549),0,IF(A549&lt;=$A$1,HLOOKUP(B549,Ouderschapsverlof!$S$28:$W$30,3,FALSE),0)))</f>
        <v>0</v>
      </c>
      <c r="G549" s="6">
        <f>IF(OR(B549=6,B549=7),0,IF(NOT(E549),IF(A549&lt;=$A$1,HLOOKUP(B549,Ouderschapsverlof!$S$28:$W$30,3,FALSE),0),0))</f>
        <v>0</v>
      </c>
      <c r="H549" s="7">
        <f t="shared" si="203"/>
        <v>0</v>
      </c>
      <c r="L549" s="2">
        <f t="shared" si="222"/>
        <v>547</v>
      </c>
      <c r="M549">
        <f t="shared" si="204"/>
        <v>7</v>
      </c>
      <c r="N549" s="2">
        <f t="shared" si="205"/>
        <v>367</v>
      </c>
      <c r="O549" s="2">
        <f t="shared" si="206"/>
        <v>367</v>
      </c>
      <c r="P549" s="6" t="b">
        <f t="shared" si="207"/>
        <v>1</v>
      </c>
      <c r="Q549" s="6">
        <f>IF(OR(M549=6,M549=7),0,IF(NOT(P549),0,IF(L549&lt;=$L$1,HLOOKUP(M549,Ouderschapsverlof!$S$40:$W$42,3,FALSE),0)))</f>
        <v>0</v>
      </c>
      <c r="R549" s="6">
        <f>IF(OR(M549=6,M549=7),0,IF(NOT(P549),IF(L549&lt;=$L$1,HLOOKUP(M549,Ouderschapsverlof!$S$40:$W$42,3,FALSE),0),0))</f>
        <v>0</v>
      </c>
      <c r="T549" s="2">
        <f t="shared" si="223"/>
        <v>547</v>
      </c>
      <c r="U549">
        <f t="shared" si="208"/>
        <v>7</v>
      </c>
      <c r="V549" s="2">
        <f t="shared" si="209"/>
        <v>367</v>
      </c>
      <c r="W549" s="2">
        <f t="shared" si="210"/>
        <v>367</v>
      </c>
      <c r="X549" s="6" t="b">
        <f t="shared" si="211"/>
        <v>1</v>
      </c>
      <c r="Y549" s="6">
        <f>IF(OR(U549=6,U549=7),0,IF(NOT(X549),0,IF(T549&lt;=$T$1,HLOOKUP(U549,Ouderschapsverlof!$S$55:$W$57,3,FALSE),0)))</f>
        <v>0</v>
      </c>
      <c r="Z549" s="6">
        <f>IF(OR(U549=6,U549=7),0,IF(NOT(X549),IF(T549&lt;=$T$1,HLOOKUP(U549,Ouderschapsverlof!$S$55:$W$57,3,FALSE),0),0))</f>
        <v>0</v>
      </c>
      <c r="AB549" s="2">
        <f t="shared" si="224"/>
        <v>547</v>
      </c>
      <c r="AC549">
        <f t="shared" si="212"/>
        <v>7</v>
      </c>
      <c r="AD549" s="2">
        <f t="shared" si="213"/>
        <v>367</v>
      </c>
      <c r="AE549" s="2">
        <f t="shared" si="214"/>
        <v>367</v>
      </c>
      <c r="AF549" s="6" t="b">
        <f t="shared" si="215"/>
        <v>1</v>
      </c>
      <c r="AG549" s="6">
        <f>IF(OR(AC549=6,AC549=7),0,IF(NOT(AF549),0,IF(AB549&lt;=$AB$1,HLOOKUP(AC549,Ouderschapsverlof!$S$67:$W$69,3,FALSE),0)))</f>
        <v>0</v>
      </c>
      <c r="AH549" s="6">
        <f>IF(OR(AC549=6,AC549=7),0,IF(NOT(AF549),IF(AB549&lt;=$AB$1,HLOOKUP(AC549,Ouderschapsverlof!$S$67:$W$69,3,FALSE),0),0))</f>
        <v>0</v>
      </c>
      <c r="AK549" t="str">
        <f t="shared" si="216"/>
        <v>1901-6-0</v>
      </c>
      <c r="AL549" t="str">
        <f t="shared" si="217"/>
        <v>1901-6-0</v>
      </c>
      <c r="AM549" t="str">
        <f t="shared" si="218"/>
        <v>1901-6-0</v>
      </c>
      <c r="AN549" t="str">
        <f t="shared" si="219"/>
        <v>1901-6-0</v>
      </c>
    </row>
    <row r="550" spans="1:40" x14ac:dyDescent="0.3">
      <c r="A550" s="2">
        <f t="shared" si="220"/>
        <v>548</v>
      </c>
      <c r="B550">
        <f t="shared" si="221"/>
        <v>1</v>
      </c>
      <c r="C550" s="2">
        <f t="shared" si="200"/>
        <v>367</v>
      </c>
      <c r="D550" s="2">
        <f t="shared" si="201"/>
        <v>367</v>
      </c>
      <c r="E550" s="6" t="b">
        <f t="shared" si="202"/>
        <v>1</v>
      </c>
      <c r="F550" s="6">
        <f>IF(OR(B550=6,B550=7),0,IF(NOT(E550),0,IF(A550&lt;=$A$1,HLOOKUP(B550,Ouderschapsverlof!$S$28:$W$30,3,FALSE),0)))</f>
        <v>0</v>
      </c>
      <c r="G550" s="6">
        <f>IF(OR(B550=6,B550=7),0,IF(NOT(E550),IF(A550&lt;=$A$1,HLOOKUP(B550,Ouderschapsverlof!$S$28:$W$30,3,FALSE),0),0))</f>
        <v>0</v>
      </c>
      <c r="H550" s="7">
        <f t="shared" si="203"/>
        <v>0</v>
      </c>
      <c r="L550" s="2">
        <f t="shared" si="222"/>
        <v>548</v>
      </c>
      <c r="M550">
        <f t="shared" si="204"/>
        <v>1</v>
      </c>
      <c r="N550" s="2">
        <f t="shared" si="205"/>
        <v>367</v>
      </c>
      <c r="O550" s="2">
        <f t="shared" si="206"/>
        <v>367</v>
      </c>
      <c r="P550" s="6" t="b">
        <f t="shared" si="207"/>
        <v>1</v>
      </c>
      <c r="Q550" s="6">
        <f>IF(OR(M550=6,M550=7),0,IF(NOT(P550),0,IF(L550&lt;=$L$1,HLOOKUP(M550,Ouderschapsverlof!$S$40:$W$42,3,FALSE),0)))</f>
        <v>0</v>
      </c>
      <c r="R550" s="6">
        <f>IF(OR(M550=6,M550=7),0,IF(NOT(P550),IF(L550&lt;=$L$1,HLOOKUP(M550,Ouderschapsverlof!$S$40:$W$42,3,FALSE),0),0))</f>
        <v>0</v>
      </c>
      <c r="T550" s="2">
        <f t="shared" si="223"/>
        <v>548</v>
      </c>
      <c r="U550">
        <f t="shared" si="208"/>
        <v>1</v>
      </c>
      <c r="V550" s="2">
        <f t="shared" si="209"/>
        <v>367</v>
      </c>
      <c r="W550" s="2">
        <f t="shared" si="210"/>
        <v>367</v>
      </c>
      <c r="X550" s="6" t="b">
        <f t="shared" si="211"/>
        <v>1</v>
      </c>
      <c r="Y550" s="6">
        <f>IF(OR(U550=6,U550=7),0,IF(NOT(X550),0,IF(T550&lt;=$T$1,HLOOKUP(U550,Ouderschapsverlof!$S$55:$W$57,3,FALSE),0)))</f>
        <v>0</v>
      </c>
      <c r="Z550" s="6">
        <f>IF(OR(U550=6,U550=7),0,IF(NOT(X550),IF(T550&lt;=$T$1,HLOOKUP(U550,Ouderschapsverlof!$S$55:$W$57,3,FALSE),0),0))</f>
        <v>0</v>
      </c>
      <c r="AB550" s="2">
        <f t="shared" si="224"/>
        <v>548</v>
      </c>
      <c r="AC550">
        <f t="shared" si="212"/>
        <v>1</v>
      </c>
      <c r="AD550" s="2">
        <f t="shared" si="213"/>
        <v>367</v>
      </c>
      <c r="AE550" s="2">
        <f t="shared" si="214"/>
        <v>367</v>
      </c>
      <c r="AF550" s="6" t="b">
        <f t="shared" si="215"/>
        <v>1</v>
      </c>
      <c r="AG550" s="6">
        <f>IF(OR(AC550=6,AC550=7),0,IF(NOT(AF550),0,IF(AB550&lt;=$AB$1,HLOOKUP(AC550,Ouderschapsverlof!$S$67:$W$69,3,FALSE),0)))</f>
        <v>0</v>
      </c>
      <c r="AH550" s="6">
        <f>IF(OR(AC550=6,AC550=7),0,IF(NOT(AF550),IF(AB550&lt;=$AB$1,HLOOKUP(AC550,Ouderschapsverlof!$S$67:$W$69,3,FALSE),0),0))</f>
        <v>0</v>
      </c>
      <c r="AK550" t="str">
        <f t="shared" si="216"/>
        <v>1901-7-0</v>
      </c>
      <c r="AL550" t="str">
        <f t="shared" si="217"/>
        <v>1901-7-0</v>
      </c>
      <c r="AM550" t="str">
        <f t="shared" si="218"/>
        <v>1901-7-0</v>
      </c>
      <c r="AN550" t="str">
        <f t="shared" si="219"/>
        <v>1901-7-0</v>
      </c>
    </row>
    <row r="551" spans="1:40" x14ac:dyDescent="0.3">
      <c r="A551" s="2">
        <f t="shared" si="220"/>
        <v>549</v>
      </c>
      <c r="B551">
        <f t="shared" si="221"/>
        <v>2</v>
      </c>
      <c r="C551" s="2">
        <f t="shared" si="200"/>
        <v>367</v>
      </c>
      <c r="D551" s="2">
        <f t="shared" si="201"/>
        <v>367</v>
      </c>
      <c r="E551" s="6" t="b">
        <f t="shared" si="202"/>
        <v>1</v>
      </c>
      <c r="F551" s="6">
        <f>IF(OR(B551=6,B551=7),0,IF(NOT(E551),0,IF(A551&lt;=$A$1,HLOOKUP(B551,Ouderschapsverlof!$S$28:$W$30,3,FALSE),0)))</f>
        <v>0</v>
      </c>
      <c r="G551" s="6">
        <f>IF(OR(B551=6,B551=7),0,IF(NOT(E551),IF(A551&lt;=$A$1,HLOOKUP(B551,Ouderschapsverlof!$S$28:$W$30,3,FALSE),0),0))</f>
        <v>0</v>
      </c>
      <c r="H551" s="7">
        <f t="shared" si="203"/>
        <v>0</v>
      </c>
      <c r="L551" s="2">
        <f t="shared" si="222"/>
        <v>549</v>
      </c>
      <c r="M551">
        <f t="shared" si="204"/>
        <v>2</v>
      </c>
      <c r="N551" s="2">
        <f t="shared" si="205"/>
        <v>367</v>
      </c>
      <c r="O551" s="2">
        <f t="shared" si="206"/>
        <v>367</v>
      </c>
      <c r="P551" s="6" t="b">
        <f t="shared" si="207"/>
        <v>1</v>
      </c>
      <c r="Q551" s="6">
        <f>IF(OR(M551=6,M551=7),0,IF(NOT(P551),0,IF(L551&lt;=$L$1,HLOOKUP(M551,Ouderschapsverlof!$S$40:$W$42,3,FALSE),0)))</f>
        <v>0</v>
      </c>
      <c r="R551" s="6">
        <f>IF(OR(M551=6,M551=7),0,IF(NOT(P551),IF(L551&lt;=$L$1,HLOOKUP(M551,Ouderschapsverlof!$S$40:$W$42,3,FALSE),0),0))</f>
        <v>0</v>
      </c>
      <c r="T551" s="2">
        <f t="shared" si="223"/>
        <v>549</v>
      </c>
      <c r="U551">
        <f t="shared" si="208"/>
        <v>2</v>
      </c>
      <c r="V551" s="2">
        <f t="shared" si="209"/>
        <v>367</v>
      </c>
      <c r="W551" s="2">
        <f t="shared" si="210"/>
        <v>367</v>
      </c>
      <c r="X551" s="6" t="b">
        <f t="shared" si="211"/>
        <v>1</v>
      </c>
      <c r="Y551" s="6">
        <f>IF(OR(U551=6,U551=7),0,IF(NOT(X551),0,IF(T551&lt;=$T$1,HLOOKUP(U551,Ouderschapsverlof!$S$55:$W$57,3,FALSE),0)))</f>
        <v>0</v>
      </c>
      <c r="Z551" s="6">
        <f>IF(OR(U551=6,U551=7),0,IF(NOT(X551),IF(T551&lt;=$T$1,HLOOKUP(U551,Ouderschapsverlof!$S$55:$W$57,3,FALSE),0),0))</f>
        <v>0</v>
      </c>
      <c r="AB551" s="2">
        <f t="shared" si="224"/>
        <v>549</v>
      </c>
      <c r="AC551">
        <f t="shared" si="212"/>
        <v>2</v>
      </c>
      <c r="AD551" s="2">
        <f t="shared" si="213"/>
        <v>367</v>
      </c>
      <c r="AE551" s="2">
        <f t="shared" si="214"/>
        <v>367</v>
      </c>
      <c r="AF551" s="6" t="b">
        <f t="shared" si="215"/>
        <v>1</v>
      </c>
      <c r="AG551" s="6">
        <f>IF(OR(AC551=6,AC551=7),0,IF(NOT(AF551),0,IF(AB551&lt;=$AB$1,HLOOKUP(AC551,Ouderschapsverlof!$S$67:$W$69,3,FALSE),0)))</f>
        <v>0</v>
      </c>
      <c r="AH551" s="6">
        <f>IF(OR(AC551=6,AC551=7),0,IF(NOT(AF551),IF(AB551&lt;=$AB$1,HLOOKUP(AC551,Ouderschapsverlof!$S$67:$W$69,3,FALSE),0),0))</f>
        <v>0</v>
      </c>
      <c r="AK551" t="str">
        <f t="shared" si="216"/>
        <v>1901-7-0</v>
      </c>
      <c r="AL551" t="str">
        <f t="shared" si="217"/>
        <v>1901-7-0</v>
      </c>
      <c r="AM551" t="str">
        <f t="shared" si="218"/>
        <v>1901-7-0</v>
      </c>
      <c r="AN551" t="str">
        <f t="shared" si="219"/>
        <v>1901-7-0</v>
      </c>
    </row>
    <row r="552" spans="1:40" x14ac:dyDescent="0.3">
      <c r="A552" s="2">
        <f t="shared" si="220"/>
        <v>550</v>
      </c>
      <c r="B552">
        <f t="shared" si="221"/>
        <v>3</v>
      </c>
      <c r="C552" s="2">
        <f t="shared" si="200"/>
        <v>367</v>
      </c>
      <c r="D552" s="2">
        <f t="shared" si="201"/>
        <v>367</v>
      </c>
      <c r="E552" s="6" t="b">
        <f t="shared" si="202"/>
        <v>1</v>
      </c>
      <c r="F552" s="6">
        <f>IF(OR(B552=6,B552=7),0,IF(NOT(E552),0,IF(A552&lt;=$A$1,HLOOKUP(B552,Ouderschapsverlof!$S$28:$W$30,3,FALSE),0)))</f>
        <v>0</v>
      </c>
      <c r="G552" s="6">
        <f>IF(OR(B552=6,B552=7),0,IF(NOT(E552),IF(A552&lt;=$A$1,HLOOKUP(B552,Ouderschapsverlof!$S$28:$W$30,3,FALSE),0),0))</f>
        <v>0</v>
      </c>
      <c r="H552" s="7">
        <f t="shared" si="203"/>
        <v>0</v>
      </c>
      <c r="L552" s="2">
        <f t="shared" si="222"/>
        <v>550</v>
      </c>
      <c r="M552">
        <f t="shared" si="204"/>
        <v>3</v>
      </c>
      <c r="N552" s="2">
        <f t="shared" si="205"/>
        <v>367</v>
      </c>
      <c r="O552" s="2">
        <f t="shared" si="206"/>
        <v>367</v>
      </c>
      <c r="P552" s="6" t="b">
        <f t="shared" si="207"/>
        <v>1</v>
      </c>
      <c r="Q552" s="6">
        <f>IF(OR(M552=6,M552=7),0,IF(NOT(P552),0,IF(L552&lt;=$L$1,HLOOKUP(M552,Ouderschapsverlof!$S$40:$W$42,3,FALSE),0)))</f>
        <v>0</v>
      </c>
      <c r="R552" s="6">
        <f>IF(OR(M552=6,M552=7),0,IF(NOT(P552),IF(L552&lt;=$L$1,HLOOKUP(M552,Ouderschapsverlof!$S$40:$W$42,3,FALSE),0),0))</f>
        <v>0</v>
      </c>
      <c r="T552" s="2">
        <f t="shared" si="223"/>
        <v>550</v>
      </c>
      <c r="U552">
        <f t="shared" si="208"/>
        <v>3</v>
      </c>
      <c r="V552" s="2">
        <f t="shared" si="209"/>
        <v>367</v>
      </c>
      <c r="W552" s="2">
        <f t="shared" si="210"/>
        <v>367</v>
      </c>
      <c r="X552" s="6" t="b">
        <f t="shared" si="211"/>
        <v>1</v>
      </c>
      <c r="Y552" s="6">
        <f>IF(OR(U552=6,U552=7),0,IF(NOT(X552),0,IF(T552&lt;=$T$1,HLOOKUP(U552,Ouderschapsverlof!$S$55:$W$57,3,FALSE),0)))</f>
        <v>0</v>
      </c>
      <c r="Z552" s="6">
        <f>IF(OR(U552=6,U552=7),0,IF(NOT(X552),IF(T552&lt;=$T$1,HLOOKUP(U552,Ouderschapsverlof!$S$55:$W$57,3,FALSE),0),0))</f>
        <v>0</v>
      </c>
      <c r="AB552" s="2">
        <f t="shared" si="224"/>
        <v>550</v>
      </c>
      <c r="AC552">
        <f t="shared" si="212"/>
        <v>3</v>
      </c>
      <c r="AD552" s="2">
        <f t="shared" si="213"/>
        <v>367</v>
      </c>
      <c r="AE552" s="2">
        <f t="shared" si="214"/>
        <v>367</v>
      </c>
      <c r="AF552" s="6" t="b">
        <f t="shared" si="215"/>
        <v>1</v>
      </c>
      <c r="AG552" s="6">
        <f>IF(OR(AC552=6,AC552=7),0,IF(NOT(AF552),0,IF(AB552&lt;=$AB$1,HLOOKUP(AC552,Ouderschapsverlof!$S$67:$W$69,3,FALSE),0)))</f>
        <v>0</v>
      </c>
      <c r="AH552" s="6">
        <f>IF(OR(AC552=6,AC552=7),0,IF(NOT(AF552),IF(AB552&lt;=$AB$1,HLOOKUP(AC552,Ouderschapsverlof!$S$67:$W$69,3,FALSE),0),0))</f>
        <v>0</v>
      </c>
      <c r="AK552" t="str">
        <f t="shared" si="216"/>
        <v>1901-7-0</v>
      </c>
      <c r="AL552" t="str">
        <f t="shared" si="217"/>
        <v>1901-7-0</v>
      </c>
      <c r="AM552" t="str">
        <f t="shared" si="218"/>
        <v>1901-7-0</v>
      </c>
      <c r="AN552" t="str">
        <f t="shared" si="219"/>
        <v>1901-7-0</v>
      </c>
    </row>
    <row r="553" spans="1:40" x14ac:dyDescent="0.3">
      <c r="A553" s="2">
        <f t="shared" si="220"/>
        <v>551</v>
      </c>
      <c r="B553">
        <f t="shared" si="221"/>
        <v>4</v>
      </c>
      <c r="C553" s="2">
        <f t="shared" si="200"/>
        <v>367</v>
      </c>
      <c r="D553" s="2">
        <f t="shared" si="201"/>
        <v>367</v>
      </c>
      <c r="E553" s="6" t="b">
        <f t="shared" si="202"/>
        <v>1</v>
      </c>
      <c r="F553" s="6">
        <f>IF(OR(B553=6,B553=7),0,IF(NOT(E553),0,IF(A553&lt;=$A$1,HLOOKUP(B553,Ouderschapsverlof!$S$28:$W$30,3,FALSE),0)))</f>
        <v>0</v>
      </c>
      <c r="G553" s="6">
        <f>IF(OR(B553=6,B553=7),0,IF(NOT(E553),IF(A553&lt;=$A$1,HLOOKUP(B553,Ouderschapsverlof!$S$28:$W$30,3,FALSE),0),0))</f>
        <v>0</v>
      </c>
      <c r="H553" s="7">
        <f t="shared" si="203"/>
        <v>0</v>
      </c>
      <c r="L553" s="2">
        <f t="shared" si="222"/>
        <v>551</v>
      </c>
      <c r="M553">
        <f t="shared" si="204"/>
        <v>4</v>
      </c>
      <c r="N553" s="2">
        <f t="shared" si="205"/>
        <v>367</v>
      </c>
      <c r="O553" s="2">
        <f t="shared" si="206"/>
        <v>367</v>
      </c>
      <c r="P553" s="6" t="b">
        <f t="shared" si="207"/>
        <v>1</v>
      </c>
      <c r="Q553" s="6">
        <f>IF(OR(M553=6,M553=7),0,IF(NOT(P553),0,IF(L553&lt;=$L$1,HLOOKUP(M553,Ouderschapsverlof!$S$40:$W$42,3,FALSE),0)))</f>
        <v>0</v>
      </c>
      <c r="R553" s="6">
        <f>IF(OR(M553=6,M553=7),0,IF(NOT(P553),IF(L553&lt;=$L$1,HLOOKUP(M553,Ouderschapsverlof!$S$40:$W$42,3,FALSE),0),0))</f>
        <v>0</v>
      </c>
      <c r="T553" s="2">
        <f t="shared" si="223"/>
        <v>551</v>
      </c>
      <c r="U553">
        <f t="shared" si="208"/>
        <v>4</v>
      </c>
      <c r="V553" s="2">
        <f t="shared" si="209"/>
        <v>367</v>
      </c>
      <c r="W553" s="2">
        <f t="shared" si="210"/>
        <v>367</v>
      </c>
      <c r="X553" s="6" t="b">
        <f t="shared" si="211"/>
        <v>1</v>
      </c>
      <c r="Y553" s="6">
        <f>IF(OR(U553=6,U553=7),0,IF(NOT(X553),0,IF(T553&lt;=$T$1,HLOOKUP(U553,Ouderschapsverlof!$S$55:$W$57,3,FALSE),0)))</f>
        <v>0</v>
      </c>
      <c r="Z553" s="6">
        <f>IF(OR(U553=6,U553=7),0,IF(NOT(X553),IF(T553&lt;=$T$1,HLOOKUP(U553,Ouderschapsverlof!$S$55:$W$57,3,FALSE),0),0))</f>
        <v>0</v>
      </c>
      <c r="AB553" s="2">
        <f t="shared" si="224"/>
        <v>551</v>
      </c>
      <c r="AC553">
        <f t="shared" si="212"/>
        <v>4</v>
      </c>
      <c r="AD553" s="2">
        <f t="shared" si="213"/>
        <v>367</v>
      </c>
      <c r="AE553" s="2">
        <f t="shared" si="214"/>
        <v>367</v>
      </c>
      <c r="AF553" s="6" t="b">
        <f t="shared" si="215"/>
        <v>1</v>
      </c>
      <c r="AG553" s="6">
        <f>IF(OR(AC553=6,AC553=7),0,IF(NOT(AF553),0,IF(AB553&lt;=$AB$1,HLOOKUP(AC553,Ouderschapsverlof!$S$67:$W$69,3,FALSE),0)))</f>
        <v>0</v>
      </c>
      <c r="AH553" s="6">
        <f>IF(OR(AC553=6,AC553=7),0,IF(NOT(AF553),IF(AB553&lt;=$AB$1,HLOOKUP(AC553,Ouderschapsverlof!$S$67:$W$69,3,FALSE),0),0))</f>
        <v>0</v>
      </c>
      <c r="AK553" t="str">
        <f t="shared" si="216"/>
        <v>1901-7-0</v>
      </c>
      <c r="AL553" t="str">
        <f t="shared" si="217"/>
        <v>1901-7-0</v>
      </c>
      <c r="AM553" t="str">
        <f t="shared" si="218"/>
        <v>1901-7-0</v>
      </c>
      <c r="AN553" t="str">
        <f t="shared" si="219"/>
        <v>1901-7-0</v>
      </c>
    </row>
    <row r="554" spans="1:40" x14ac:dyDescent="0.3">
      <c r="A554" s="2">
        <f t="shared" si="220"/>
        <v>552</v>
      </c>
      <c r="B554">
        <f t="shared" si="221"/>
        <v>5</v>
      </c>
      <c r="C554" s="2">
        <f t="shared" si="200"/>
        <v>367</v>
      </c>
      <c r="D554" s="2">
        <f t="shared" si="201"/>
        <v>367</v>
      </c>
      <c r="E554" s="6" t="b">
        <f t="shared" si="202"/>
        <v>1</v>
      </c>
      <c r="F554" s="6">
        <f>IF(OR(B554=6,B554=7),0,IF(NOT(E554),0,IF(A554&lt;=$A$1,HLOOKUP(B554,Ouderschapsverlof!$S$28:$W$30,3,FALSE),0)))</f>
        <v>0</v>
      </c>
      <c r="G554" s="6">
        <f>IF(OR(B554=6,B554=7),0,IF(NOT(E554),IF(A554&lt;=$A$1,HLOOKUP(B554,Ouderschapsverlof!$S$28:$W$30,3,FALSE),0),0))</f>
        <v>0</v>
      </c>
      <c r="H554" s="7">
        <f t="shared" si="203"/>
        <v>0</v>
      </c>
      <c r="L554" s="2">
        <f t="shared" si="222"/>
        <v>552</v>
      </c>
      <c r="M554">
        <f t="shared" si="204"/>
        <v>5</v>
      </c>
      <c r="N554" s="2">
        <f t="shared" si="205"/>
        <v>367</v>
      </c>
      <c r="O554" s="2">
        <f t="shared" si="206"/>
        <v>367</v>
      </c>
      <c r="P554" s="6" t="b">
        <f t="shared" si="207"/>
        <v>1</v>
      </c>
      <c r="Q554" s="6">
        <f>IF(OR(M554=6,M554=7),0,IF(NOT(P554),0,IF(L554&lt;=$L$1,HLOOKUP(M554,Ouderschapsverlof!$S$40:$W$42,3,FALSE),0)))</f>
        <v>0</v>
      </c>
      <c r="R554" s="6">
        <f>IF(OR(M554=6,M554=7),0,IF(NOT(P554),IF(L554&lt;=$L$1,HLOOKUP(M554,Ouderschapsverlof!$S$40:$W$42,3,FALSE),0),0))</f>
        <v>0</v>
      </c>
      <c r="T554" s="2">
        <f t="shared" si="223"/>
        <v>552</v>
      </c>
      <c r="U554">
        <f t="shared" si="208"/>
        <v>5</v>
      </c>
      <c r="V554" s="2">
        <f t="shared" si="209"/>
        <v>367</v>
      </c>
      <c r="W554" s="2">
        <f t="shared" si="210"/>
        <v>367</v>
      </c>
      <c r="X554" s="6" t="b">
        <f t="shared" si="211"/>
        <v>1</v>
      </c>
      <c r="Y554" s="6">
        <f>IF(OR(U554=6,U554=7),0,IF(NOT(X554),0,IF(T554&lt;=$T$1,HLOOKUP(U554,Ouderschapsverlof!$S$55:$W$57,3,FALSE),0)))</f>
        <v>0</v>
      </c>
      <c r="Z554" s="6">
        <f>IF(OR(U554=6,U554=7),0,IF(NOT(X554),IF(T554&lt;=$T$1,HLOOKUP(U554,Ouderschapsverlof!$S$55:$W$57,3,FALSE),0),0))</f>
        <v>0</v>
      </c>
      <c r="AB554" s="2">
        <f t="shared" si="224"/>
        <v>552</v>
      </c>
      <c r="AC554">
        <f t="shared" si="212"/>
        <v>5</v>
      </c>
      <c r="AD554" s="2">
        <f t="shared" si="213"/>
        <v>367</v>
      </c>
      <c r="AE554" s="2">
        <f t="shared" si="214"/>
        <v>367</v>
      </c>
      <c r="AF554" s="6" t="b">
        <f t="shared" si="215"/>
        <v>1</v>
      </c>
      <c r="AG554" s="6">
        <f>IF(OR(AC554=6,AC554=7),0,IF(NOT(AF554),0,IF(AB554&lt;=$AB$1,HLOOKUP(AC554,Ouderschapsverlof!$S$67:$W$69,3,FALSE),0)))</f>
        <v>0</v>
      </c>
      <c r="AH554" s="6">
        <f>IF(OR(AC554=6,AC554=7),0,IF(NOT(AF554),IF(AB554&lt;=$AB$1,HLOOKUP(AC554,Ouderschapsverlof!$S$67:$W$69,3,FALSE),0),0))</f>
        <v>0</v>
      </c>
      <c r="AK554" t="str">
        <f t="shared" si="216"/>
        <v>1901-7-0</v>
      </c>
      <c r="AL554" t="str">
        <f t="shared" si="217"/>
        <v>1901-7-0</v>
      </c>
      <c r="AM554" t="str">
        <f t="shared" si="218"/>
        <v>1901-7-0</v>
      </c>
      <c r="AN554" t="str">
        <f t="shared" si="219"/>
        <v>1901-7-0</v>
      </c>
    </row>
    <row r="555" spans="1:40" x14ac:dyDescent="0.3">
      <c r="A555" s="2">
        <f t="shared" si="220"/>
        <v>553</v>
      </c>
      <c r="B555">
        <f t="shared" si="221"/>
        <v>6</v>
      </c>
      <c r="C555" s="2">
        <f t="shared" si="200"/>
        <v>367</v>
      </c>
      <c r="D555" s="2">
        <f t="shared" si="201"/>
        <v>367</v>
      </c>
      <c r="E555" s="6" t="b">
        <f t="shared" si="202"/>
        <v>1</v>
      </c>
      <c r="F555" s="6">
        <f>IF(OR(B555=6,B555=7),0,IF(NOT(E555),0,IF(A555&lt;=$A$1,HLOOKUP(B555,Ouderschapsverlof!$S$28:$W$30,3,FALSE),0)))</f>
        <v>0</v>
      </c>
      <c r="G555" s="6">
        <f>IF(OR(B555=6,B555=7),0,IF(NOT(E555),IF(A555&lt;=$A$1,HLOOKUP(B555,Ouderschapsverlof!$S$28:$W$30,3,FALSE),0),0))</f>
        <v>0</v>
      </c>
      <c r="H555" s="7">
        <f t="shared" si="203"/>
        <v>0</v>
      </c>
      <c r="L555" s="2">
        <f t="shared" si="222"/>
        <v>553</v>
      </c>
      <c r="M555">
        <f t="shared" si="204"/>
        <v>6</v>
      </c>
      <c r="N555" s="2">
        <f t="shared" si="205"/>
        <v>367</v>
      </c>
      <c r="O555" s="2">
        <f t="shared" si="206"/>
        <v>367</v>
      </c>
      <c r="P555" s="6" t="b">
        <f t="shared" si="207"/>
        <v>1</v>
      </c>
      <c r="Q555" s="6">
        <f>IF(OR(M555=6,M555=7),0,IF(NOT(P555),0,IF(L555&lt;=$L$1,HLOOKUP(M555,Ouderschapsverlof!$S$40:$W$42,3,FALSE),0)))</f>
        <v>0</v>
      </c>
      <c r="R555" s="6">
        <f>IF(OR(M555=6,M555=7),0,IF(NOT(P555),IF(L555&lt;=$L$1,HLOOKUP(M555,Ouderschapsverlof!$S$40:$W$42,3,FALSE),0),0))</f>
        <v>0</v>
      </c>
      <c r="T555" s="2">
        <f t="shared" si="223"/>
        <v>553</v>
      </c>
      <c r="U555">
        <f t="shared" si="208"/>
        <v>6</v>
      </c>
      <c r="V555" s="2">
        <f t="shared" si="209"/>
        <v>367</v>
      </c>
      <c r="W555" s="2">
        <f t="shared" si="210"/>
        <v>367</v>
      </c>
      <c r="X555" s="6" t="b">
        <f t="shared" si="211"/>
        <v>1</v>
      </c>
      <c r="Y555" s="6">
        <f>IF(OR(U555=6,U555=7),0,IF(NOT(X555),0,IF(T555&lt;=$T$1,HLOOKUP(U555,Ouderschapsverlof!$S$55:$W$57,3,FALSE),0)))</f>
        <v>0</v>
      </c>
      <c r="Z555" s="6">
        <f>IF(OR(U555=6,U555=7),0,IF(NOT(X555),IF(T555&lt;=$T$1,HLOOKUP(U555,Ouderschapsverlof!$S$55:$W$57,3,FALSE),0),0))</f>
        <v>0</v>
      </c>
      <c r="AB555" s="2">
        <f t="shared" si="224"/>
        <v>553</v>
      </c>
      <c r="AC555">
        <f t="shared" si="212"/>
        <v>6</v>
      </c>
      <c r="AD555" s="2">
        <f t="shared" si="213"/>
        <v>367</v>
      </c>
      <c r="AE555" s="2">
        <f t="shared" si="214"/>
        <v>367</v>
      </c>
      <c r="AF555" s="6" t="b">
        <f t="shared" si="215"/>
        <v>1</v>
      </c>
      <c r="AG555" s="6">
        <f>IF(OR(AC555=6,AC555=7),0,IF(NOT(AF555),0,IF(AB555&lt;=$AB$1,HLOOKUP(AC555,Ouderschapsverlof!$S$67:$W$69,3,FALSE),0)))</f>
        <v>0</v>
      </c>
      <c r="AH555" s="6">
        <f>IF(OR(AC555=6,AC555=7),0,IF(NOT(AF555),IF(AB555&lt;=$AB$1,HLOOKUP(AC555,Ouderschapsverlof!$S$67:$W$69,3,FALSE),0),0))</f>
        <v>0</v>
      </c>
      <c r="AK555" t="str">
        <f t="shared" si="216"/>
        <v>1901-7-0</v>
      </c>
      <c r="AL555" t="str">
        <f t="shared" si="217"/>
        <v>1901-7-0</v>
      </c>
      <c r="AM555" t="str">
        <f t="shared" si="218"/>
        <v>1901-7-0</v>
      </c>
      <c r="AN555" t="str">
        <f t="shared" si="219"/>
        <v>1901-7-0</v>
      </c>
    </row>
    <row r="556" spans="1:40" x14ac:dyDescent="0.3">
      <c r="A556" s="2">
        <f t="shared" si="220"/>
        <v>554</v>
      </c>
      <c r="B556">
        <f t="shared" si="221"/>
        <v>7</v>
      </c>
      <c r="C556" s="2">
        <f t="shared" si="200"/>
        <v>367</v>
      </c>
      <c r="D556" s="2">
        <f t="shared" si="201"/>
        <v>367</v>
      </c>
      <c r="E556" s="6" t="b">
        <f t="shared" si="202"/>
        <v>1</v>
      </c>
      <c r="F556" s="6">
        <f>IF(OR(B556=6,B556=7),0,IF(NOT(E556),0,IF(A556&lt;=$A$1,HLOOKUP(B556,Ouderschapsverlof!$S$28:$W$30,3,FALSE),0)))</f>
        <v>0</v>
      </c>
      <c r="G556" s="6">
        <f>IF(OR(B556=6,B556=7),0,IF(NOT(E556),IF(A556&lt;=$A$1,HLOOKUP(B556,Ouderschapsverlof!$S$28:$W$30,3,FALSE),0),0))</f>
        <v>0</v>
      </c>
      <c r="H556" s="7">
        <f t="shared" si="203"/>
        <v>0</v>
      </c>
      <c r="L556" s="2">
        <f t="shared" si="222"/>
        <v>554</v>
      </c>
      <c r="M556">
        <f t="shared" si="204"/>
        <v>7</v>
      </c>
      <c r="N556" s="2">
        <f t="shared" si="205"/>
        <v>367</v>
      </c>
      <c r="O556" s="2">
        <f t="shared" si="206"/>
        <v>367</v>
      </c>
      <c r="P556" s="6" t="b">
        <f t="shared" si="207"/>
        <v>1</v>
      </c>
      <c r="Q556" s="6">
        <f>IF(OR(M556=6,M556=7),0,IF(NOT(P556),0,IF(L556&lt;=$L$1,HLOOKUP(M556,Ouderschapsverlof!$S$40:$W$42,3,FALSE),0)))</f>
        <v>0</v>
      </c>
      <c r="R556" s="6">
        <f>IF(OR(M556=6,M556=7),0,IF(NOT(P556),IF(L556&lt;=$L$1,HLOOKUP(M556,Ouderschapsverlof!$S$40:$W$42,3,FALSE),0),0))</f>
        <v>0</v>
      </c>
      <c r="T556" s="2">
        <f t="shared" si="223"/>
        <v>554</v>
      </c>
      <c r="U556">
        <f t="shared" si="208"/>
        <v>7</v>
      </c>
      <c r="V556" s="2">
        <f t="shared" si="209"/>
        <v>367</v>
      </c>
      <c r="W556" s="2">
        <f t="shared" si="210"/>
        <v>367</v>
      </c>
      <c r="X556" s="6" t="b">
        <f t="shared" si="211"/>
        <v>1</v>
      </c>
      <c r="Y556" s="6">
        <f>IF(OR(U556=6,U556=7),0,IF(NOT(X556),0,IF(T556&lt;=$T$1,HLOOKUP(U556,Ouderschapsverlof!$S$55:$W$57,3,FALSE),0)))</f>
        <v>0</v>
      </c>
      <c r="Z556" s="6">
        <f>IF(OR(U556=6,U556=7),0,IF(NOT(X556),IF(T556&lt;=$T$1,HLOOKUP(U556,Ouderschapsverlof!$S$55:$W$57,3,FALSE),0),0))</f>
        <v>0</v>
      </c>
      <c r="AB556" s="2">
        <f t="shared" si="224"/>
        <v>554</v>
      </c>
      <c r="AC556">
        <f t="shared" si="212"/>
        <v>7</v>
      </c>
      <c r="AD556" s="2">
        <f t="shared" si="213"/>
        <v>367</v>
      </c>
      <c r="AE556" s="2">
        <f t="shared" si="214"/>
        <v>367</v>
      </c>
      <c r="AF556" s="6" t="b">
        <f t="shared" si="215"/>
        <v>1</v>
      </c>
      <c r="AG556" s="6">
        <f>IF(OR(AC556=6,AC556=7),0,IF(NOT(AF556),0,IF(AB556&lt;=$AB$1,HLOOKUP(AC556,Ouderschapsverlof!$S$67:$W$69,3,FALSE),0)))</f>
        <v>0</v>
      </c>
      <c r="AH556" s="6">
        <f>IF(OR(AC556=6,AC556=7),0,IF(NOT(AF556),IF(AB556&lt;=$AB$1,HLOOKUP(AC556,Ouderschapsverlof!$S$67:$W$69,3,FALSE),0),0))</f>
        <v>0</v>
      </c>
      <c r="AK556" t="str">
        <f t="shared" si="216"/>
        <v>1901-7-0</v>
      </c>
      <c r="AL556" t="str">
        <f t="shared" si="217"/>
        <v>1901-7-0</v>
      </c>
      <c r="AM556" t="str">
        <f t="shared" si="218"/>
        <v>1901-7-0</v>
      </c>
      <c r="AN556" t="str">
        <f t="shared" si="219"/>
        <v>1901-7-0</v>
      </c>
    </row>
    <row r="557" spans="1:40" x14ac:dyDescent="0.3">
      <c r="A557" s="2">
        <f t="shared" si="220"/>
        <v>555</v>
      </c>
      <c r="B557">
        <f t="shared" si="221"/>
        <v>1</v>
      </c>
      <c r="C557" s="2">
        <f t="shared" si="200"/>
        <v>367</v>
      </c>
      <c r="D557" s="2">
        <f t="shared" si="201"/>
        <v>367</v>
      </c>
      <c r="E557" s="6" t="b">
        <f t="shared" si="202"/>
        <v>1</v>
      </c>
      <c r="F557" s="6">
        <f>IF(OR(B557=6,B557=7),0,IF(NOT(E557),0,IF(A557&lt;=$A$1,HLOOKUP(B557,Ouderschapsverlof!$S$28:$W$30,3,FALSE),0)))</f>
        <v>0</v>
      </c>
      <c r="G557" s="6">
        <f>IF(OR(B557=6,B557=7),0,IF(NOT(E557),IF(A557&lt;=$A$1,HLOOKUP(B557,Ouderschapsverlof!$S$28:$W$30,3,FALSE),0),0))</f>
        <v>0</v>
      </c>
      <c r="H557" s="7">
        <f t="shared" si="203"/>
        <v>0</v>
      </c>
      <c r="L557" s="2">
        <f t="shared" si="222"/>
        <v>555</v>
      </c>
      <c r="M557">
        <f t="shared" si="204"/>
        <v>1</v>
      </c>
      <c r="N557" s="2">
        <f t="shared" si="205"/>
        <v>367</v>
      </c>
      <c r="O557" s="2">
        <f t="shared" si="206"/>
        <v>367</v>
      </c>
      <c r="P557" s="6" t="b">
        <f t="shared" si="207"/>
        <v>1</v>
      </c>
      <c r="Q557" s="6">
        <f>IF(OR(M557=6,M557=7),0,IF(NOT(P557),0,IF(L557&lt;=$L$1,HLOOKUP(M557,Ouderschapsverlof!$S$40:$W$42,3,FALSE),0)))</f>
        <v>0</v>
      </c>
      <c r="R557" s="6">
        <f>IF(OR(M557=6,M557=7),0,IF(NOT(P557),IF(L557&lt;=$L$1,HLOOKUP(M557,Ouderschapsverlof!$S$40:$W$42,3,FALSE),0),0))</f>
        <v>0</v>
      </c>
      <c r="T557" s="2">
        <f t="shared" si="223"/>
        <v>555</v>
      </c>
      <c r="U557">
        <f t="shared" si="208"/>
        <v>1</v>
      </c>
      <c r="V557" s="2">
        <f t="shared" si="209"/>
        <v>367</v>
      </c>
      <c r="W557" s="2">
        <f t="shared" si="210"/>
        <v>367</v>
      </c>
      <c r="X557" s="6" t="b">
        <f t="shared" si="211"/>
        <v>1</v>
      </c>
      <c r="Y557" s="6">
        <f>IF(OR(U557=6,U557=7),0,IF(NOT(X557),0,IF(T557&lt;=$T$1,HLOOKUP(U557,Ouderschapsverlof!$S$55:$W$57,3,FALSE),0)))</f>
        <v>0</v>
      </c>
      <c r="Z557" s="6">
        <f>IF(OR(U557=6,U557=7),0,IF(NOT(X557),IF(T557&lt;=$T$1,HLOOKUP(U557,Ouderschapsverlof!$S$55:$W$57,3,FALSE),0),0))</f>
        <v>0</v>
      </c>
      <c r="AB557" s="2">
        <f t="shared" si="224"/>
        <v>555</v>
      </c>
      <c r="AC557">
        <f t="shared" si="212"/>
        <v>1</v>
      </c>
      <c r="AD557" s="2">
        <f t="shared" si="213"/>
        <v>367</v>
      </c>
      <c r="AE557" s="2">
        <f t="shared" si="214"/>
        <v>367</v>
      </c>
      <c r="AF557" s="6" t="b">
        <f t="shared" si="215"/>
        <v>1</v>
      </c>
      <c r="AG557" s="6">
        <f>IF(OR(AC557=6,AC557=7),0,IF(NOT(AF557),0,IF(AB557&lt;=$AB$1,HLOOKUP(AC557,Ouderschapsverlof!$S$67:$W$69,3,FALSE),0)))</f>
        <v>0</v>
      </c>
      <c r="AH557" s="6">
        <f>IF(OR(AC557=6,AC557=7),0,IF(NOT(AF557),IF(AB557&lt;=$AB$1,HLOOKUP(AC557,Ouderschapsverlof!$S$67:$W$69,3,FALSE),0),0))</f>
        <v>0</v>
      </c>
      <c r="AK557" t="str">
        <f t="shared" si="216"/>
        <v>1901-7-0</v>
      </c>
      <c r="AL557" t="str">
        <f t="shared" si="217"/>
        <v>1901-7-0</v>
      </c>
      <c r="AM557" t="str">
        <f t="shared" si="218"/>
        <v>1901-7-0</v>
      </c>
      <c r="AN557" t="str">
        <f t="shared" si="219"/>
        <v>1901-7-0</v>
      </c>
    </row>
    <row r="558" spans="1:40" x14ac:dyDescent="0.3">
      <c r="A558" s="2">
        <f t="shared" si="220"/>
        <v>556</v>
      </c>
      <c r="B558">
        <f t="shared" si="221"/>
        <v>2</v>
      </c>
      <c r="C558" s="2">
        <f t="shared" si="200"/>
        <v>367</v>
      </c>
      <c r="D558" s="2">
        <f t="shared" si="201"/>
        <v>367</v>
      </c>
      <c r="E558" s="6" t="b">
        <f t="shared" si="202"/>
        <v>1</v>
      </c>
      <c r="F558" s="6">
        <f>IF(OR(B558=6,B558=7),0,IF(NOT(E558),0,IF(A558&lt;=$A$1,HLOOKUP(B558,Ouderschapsverlof!$S$28:$W$30,3,FALSE),0)))</f>
        <v>0</v>
      </c>
      <c r="G558" s="6">
        <f>IF(OR(B558=6,B558=7),0,IF(NOT(E558),IF(A558&lt;=$A$1,HLOOKUP(B558,Ouderschapsverlof!$S$28:$W$30,3,FALSE),0),0))</f>
        <v>0</v>
      </c>
      <c r="H558" s="7">
        <f t="shared" si="203"/>
        <v>0</v>
      </c>
      <c r="L558" s="2">
        <f t="shared" si="222"/>
        <v>556</v>
      </c>
      <c r="M558">
        <f t="shared" si="204"/>
        <v>2</v>
      </c>
      <c r="N558" s="2">
        <f t="shared" si="205"/>
        <v>367</v>
      </c>
      <c r="O558" s="2">
        <f t="shared" si="206"/>
        <v>367</v>
      </c>
      <c r="P558" s="6" t="b">
        <f t="shared" si="207"/>
        <v>1</v>
      </c>
      <c r="Q558" s="6">
        <f>IF(OR(M558=6,M558=7),0,IF(NOT(P558),0,IF(L558&lt;=$L$1,HLOOKUP(M558,Ouderschapsverlof!$S$40:$W$42,3,FALSE),0)))</f>
        <v>0</v>
      </c>
      <c r="R558" s="6">
        <f>IF(OR(M558=6,M558=7),0,IF(NOT(P558),IF(L558&lt;=$L$1,HLOOKUP(M558,Ouderschapsverlof!$S$40:$W$42,3,FALSE),0),0))</f>
        <v>0</v>
      </c>
      <c r="T558" s="2">
        <f t="shared" si="223"/>
        <v>556</v>
      </c>
      <c r="U558">
        <f t="shared" si="208"/>
        <v>2</v>
      </c>
      <c r="V558" s="2">
        <f t="shared" si="209"/>
        <v>367</v>
      </c>
      <c r="W558" s="2">
        <f t="shared" si="210"/>
        <v>367</v>
      </c>
      <c r="X558" s="6" t="b">
        <f t="shared" si="211"/>
        <v>1</v>
      </c>
      <c r="Y558" s="6">
        <f>IF(OR(U558=6,U558=7),0,IF(NOT(X558),0,IF(T558&lt;=$T$1,HLOOKUP(U558,Ouderschapsverlof!$S$55:$W$57,3,FALSE),0)))</f>
        <v>0</v>
      </c>
      <c r="Z558" s="6">
        <f>IF(OR(U558=6,U558=7),0,IF(NOT(X558),IF(T558&lt;=$T$1,HLOOKUP(U558,Ouderschapsverlof!$S$55:$W$57,3,FALSE),0),0))</f>
        <v>0</v>
      </c>
      <c r="AB558" s="2">
        <f t="shared" si="224"/>
        <v>556</v>
      </c>
      <c r="AC558">
        <f t="shared" si="212"/>
        <v>2</v>
      </c>
      <c r="AD558" s="2">
        <f t="shared" si="213"/>
        <v>367</v>
      </c>
      <c r="AE558" s="2">
        <f t="shared" si="214"/>
        <v>367</v>
      </c>
      <c r="AF558" s="6" t="b">
        <f t="shared" si="215"/>
        <v>1</v>
      </c>
      <c r="AG558" s="6">
        <f>IF(OR(AC558=6,AC558=7),0,IF(NOT(AF558),0,IF(AB558&lt;=$AB$1,HLOOKUP(AC558,Ouderschapsverlof!$S$67:$W$69,3,FALSE),0)))</f>
        <v>0</v>
      </c>
      <c r="AH558" s="6">
        <f>IF(OR(AC558=6,AC558=7),0,IF(NOT(AF558),IF(AB558&lt;=$AB$1,HLOOKUP(AC558,Ouderschapsverlof!$S$67:$W$69,3,FALSE),0),0))</f>
        <v>0</v>
      </c>
      <c r="AK558" t="str">
        <f t="shared" si="216"/>
        <v>1901-7-0</v>
      </c>
      <c r="AL558" t="str">
        <f t="shared" si="217"/>
        <v>1901-7-0</v>
      </c>
      <c r="AM558" t="str">
        <f t="shared" si="218"/>
        <v>1901-7-0</v>
      </c>
      <c r="AN558" t="str">
        <f t="shared" si="219"/>
        <v>1901-7-0</v>
      </c>
    </row>
    <row r="559" spans="1:40" x14ac:dyDescent="0.3">
      <c r="A559" s="2">
        <f t="shared" si="220"/>
        <v>557</v>
      </c>
      <c r="B559">
        <f t="shared" si="221"/>
        <v>3</v>
      </c>
      <c r="C559" s="2">
        <f t="shared" si="200"/>
        <v>367</v>
      </c>
      <c r="D559" s="2">
        <f t="shared" si="201"/>
        <v>367</v>
      </c>
      <c r="E559" s="6" t="b">
        <f t="shared" si="202"/>
        <v>1</v>
      </c>
      <c r="F559" s="6">
        <f>IF(OR(B559=6,B559=7),0,IF(NOT(E559),0,IF(A559&lt;=$A$1,HLOOKUP(B559,Ouderschapsverlof!$S$28:$W$30,3,FALSE),0)))</f>
        <v>0</v>
      </c>
      <c r="G559" s="6">
        <f>IF(OR(B559=6,B559=7),0,IF(NOT(E559),IF(A559&lt;=$A$1,HLOOKUP(B559,Ouderschapsverlof!$S$28:$W$30,3,FALSE),0),0))</f>
        <v>0</v>
      </c>
      <c r="H559" s="7">
        <f t="shared" si="203"/>
        <v>0</v>
      </c>
      <c r="L559" s="2">
        <f t="shared" si="222"/>
        <v>557</v>
      </c>
      <c r="M559">
        <f t="shared" si="204"/>
        <v>3</v>
      </c>
      <c r="N559" s="2">
        <f t="shared" si="205"/>
        <v>367</v>
      </c>
      <c r="O559" s="2">
        <f t="shared" si="206"/>
        <v>367</v>
      </c>
      <c r="P559" s="6" t="b">
        <f t="shared" si="207"/>
        <v>1</v>
      </c>
      <c r="Q559" s="6">
        <f>IF(OR(M559=6,M559=7),0,IF(NOT(P559),0,IF(L559&lt;=$L$1,HLOOKUP(M559,Ouderschapsverlof!$S$40:$W$42,3,FALSE),0)))</f>
        <v>0</v>
      </c>
      <c r="R559" s="6">
        <f>IF(OR(M559=6,M559=7),0,IF(NOT(P559),IF(L559&lt;=$L$1,HLOOKUP(M559,Ouderschapsverlof!$S$40:$W$42,3,FALSE),0),0))</f>
        <v>0</v>
      </c>
      <c r="T559" s="2">
        <f t="shared" si="223"/>
        <v>557</v>
      </c>
      <c r="U559">
        <f t="shared" si="208"/>
        <v>3</v>
      </c>
      <c r="V559" s="2">
        <f t="shared" si="209"/>
        <v>367</v>
      </c>
      <c r="W559" s="2">
        <f t="shared" si="210"/>
        <v>367</v>
      </c>
      <c r="X559" s="6" t="b">
        <f t="shared" si="211"/>
        <v>1</v>
      </c>
      <c r="Y559" s="6">
        <f>IF(OR(U559=6,U559=7),0,IF(NOT(X559),0,IF(T559&lt;=$T$1,HLOOKUP(U559,Ouderschapsverlof!$S$55:$W$57,3,FALSE),0)))</f>
        <v>0</v>
      </c>
      <c r="Z559" s="6">
        <f>IF(OR(U559=6,U559=7),0,IF(NOT(X559),IF(T559&lt;=$T$1,HLOOKUP(U559,Ouderschapsverlof!$S$55:$W$57,3,FALSE),0),0))</f>
        <v>0</v>
      </c>
      <c r="AB559" s="2">
        <f t="shared" si="224"/>
        <v>557</v>
      </c>
      <c r="AC559">
        <f t="shared" si="212"/>
        <v>3</v>
      </c>
      <c r="AD559" s="2">
        <f t="shared" si="213"/>
        <v>367</v>
      </c>
      <c r="AE559" s="2">
        <f t="shared" si="214"/>
        <v>367</v>
      </c>
      <c r="AF559" s="6" t="b">
        <f t="shared" si="215"/>
        <v>1</v>
      </c>
      <c r="AG559" s="6">
        <f>IF(OR(AC559=6,AC559=7),0,IF(NOT(AF559),0,IF(AB559&lt;=$AB$1,HLOOKUP(AC559,Ouderschapsverlof!$S$67:$W$69,3,FALSE),0)))</f>
        <v>0</v>
      </c>
      <c r="AH559" s="6">
        <f>IF(OR(AC559=6,AC559=7),0,IF(NOT(AF559),IF(AB559&lt;=$AB$1,HLOOKUP(AC559,Ouderschapsverlof!$S$67:$W$69,3,FALSE),0),0))</f>
        <v>0</v>
      </c>
      <c r="AK559" t="str">
        <f t="shared" si="216"/>
        <v>1901-7-0</v>
      </c>
      <c r="AL559" t="str">
        <f t="shared" si="217"/>
        <v>1901-7-0</v>
      </c>
      <c r="AM559" t="str">
        <f t="shared" si="218"/>
        <v>1901-7-0</v>
      </c>
      <c r="AN559" t="str">
        <f t="shared" si="219"/>
        <v>1901-7-0</v>
      </c>
    </row>
    <row r="560" spans="1:40" x14ac:dyDescent="0.3">
      <c r="A560" s="2">
        <f t="shared" si="220"/>
        <v>558</v>
      </c>
      <c r="B560">
        <f t="shared" si="221"/>
        <v>4</v>
      </c>
      <c r="C560" s="2">
        <f t="shared" si="200"/>
        <v>367</v>
      </c>
      <c r="D560" s="2">
        <f t="shared" si="201"/>
        <v>367</v>
      </c>
      <c r="E560" s="6" t="b">
        <f t="shared" si="202"/>
        <v>1</v>
      </c>
      <c r="F560" s="6">
        <f>IF(OR(B560=6,B560=7),0,IF(NOT(E560),0,IF(A560&lt;=$A$1,HLOOKUP(B560,Ouderschapsverlof!$S$28:$W$30,3,FALSE),0)))</f>
        <v>0</v>
      </c>
      <c r="G560" s="6">
        <f>IF(OR(B560=6,B560=7),0,IF(NOT(E560),IF(A560&lt;=$A$1,HLOOKUP(B560,Ouderschapsverlof!$S$28:$W$30,3,FALSE),0),0))</f>
        <v>0</v>
      </c>
      <c r="H560" s="7">
        <f t="shared" si="203"/>
        <v>0</v>
      </c>
      <c r="L560" s="2">
        <f t="shared" si="222"/>
        <v>558</v>
      </c>
      <c r="M560">
        <f t="shared" si="204"/>
        <v>4</v>
      </c>
      <c r="N560" s="2">
        <f t="shared" si="205"/>
        <v>367</v>
      </c>
      <c r="O560" s="2">
        <f t="shared" si="206"/>
        <v>367</v>
      </c>
      <c r="P560" s="6" t="b">
        <f t="shared" si="207"/>
        <v>1</v>
      </c>
      <c r="Q560" s="6">
        <f>IF(OR(M560=6,M560=7),0,IF(NOT(P560),0,IF(L560&lt;=$L$1,HLOOKUP(M560,Ouderschapsverlof!$S$40:$W$42,3,FALSE),0)))</f>
        <v>0</v>
      </c>
      <c r="R560" s="6">
        <f>IF(OR(M560=6,M560=7),0,IF(NOT(P560),IF(L560&lt;=$L$1,HLOOKUP(M560,Ouderschapsverlof!$S$40:$W$42,3,FALSE),0),0))</f>
        <v>0</v>
      </c>
      <c r="T560" s="2">
        <f t="shared" si="223"/>
        <v>558</v>
      </c>
      <c r="U560">
        <f t="shared" si="208"/>
        <v>4</v>
      </c>
      <c r="V560" s="2">
        <f t="shared" si="209"/>
        <v>367</v>
      </c>
      <c r="W560" s="2">
        <f t="shared" si="210"/>
        <v>367</v>
      </c>
      <c r="X560" s="6" t="b">
        <f t="shared" si="211"/>
        <v>1</v>
      </c>
      <c r="Y560" s="6">
        <f>IF(OR(U560=6,U560=7),0,IF(NOT(X560),0,IF(T560&lt;=$T$1,HLOOKUP(U560,Ouderschapsverlof!$S$55:$W$57,3,FALSE),0)))</f>
        <v>0</v>
      </c>
      <c r="Z560" s="6">
        <f>IF(OR(U560=6,U560=7),0,IF(NOT(X560),IF(T560&lt;=$T$1,HLOOKUP(U560,Ouderschapsverlof!$S$55:$W$57,3,FALSE),0),0))</f>
        <v>0</v>
      </c>
      <c r="AB560" s="2">
        <f t="shared" si="224"/>
        <v>558</v>
      </c>
      <c r="AC560">
        <f t="shared" si="212"/>
        <v>4</v>
      </c>
      <c r="AD560" s="2">
        <f t="shared" si="213"/>
        <v>367</v>
      </c>
      <c r="AE560" s="2">
        <f t="shared" si="214"/>
        <v>367</v>
      </c>
      <c r="AF560" s="6" t="b">
        <f t="shared" si="215"/>
        <v>1</v>
      </c>
      <c r="AG560" s="6">
        <f>IF(OR(AC560=6,AC560=7),0,IF(NOT(AF560),0,IF(AB560&lt;=$AB$1,HLOOKUP(AC560,Ouderschapsverlof!$S$67:$W$69,3,FALSE),0)))</f>
        <v>0</v>
      </c>
      <c r="AH560" s="6">
        <f>IF(OR(AC560=6,AC560=7),0,IF(NOT(AF560),IF(AB560&lt;=$AB$1,HLOOKUP(AC560,Ouderschapsverlof!$S$67:$W$69,3,FALSE),0),0))</f>
        <v>0</v>
      </c>
      <c r="AK560" t="str">
        <f t="shared" si="216"/>
        <v>1901-7-0</v>
      </c>
      <c r="AL560" t="str">
        <f t="shared" si="217"/>
        <v>1901-7-0</v>
      </c>
      <c r="AM560" t="str">
        <f t="shared" si="218"/>
        <v>1901-7-0</v>
      </c>
      <c r="AN560" t="str">
        <f t="shared" si="219"/>
        <v>1901-7-0</v>
      </c>
    </row>
    <row r="561" spans="1:40" x14ac:dyDescent="0.3">
      <c r="A561" s="2">
        <f t="shared" si="220"/>
        <v>559</v>
      </c>
      <c r="B561">
        <f t="shared" si="221"/>
        <v>5</v>
      </c>
      <c r="C561" s="2">
        <f t="shared" si="200"/>
        <v>367</v>
      </c>
      <c r="D561" s="2">
        <f t="shared" si="201"/>
        <v>367</v>
      </c>
      <c r="E561" s="6" t="b">
        <f t="shared" si="202"/>
        <v>1</v>
      </c>
      <c r="F561" s="6">
        <f>IF(OR(B561=6,B561=7),0,IF(NOT(E561),0,IF(A561&lt;=$A$1,HLOOKUP(B561,Ouderschapsverlof!$S$28:$W$30,3,FALSE),0)))</f>
        <v>0</v>
      </c>
      <c r="G561" s="6">
        <f>IF(OR(B561=6,B561=7),0,IF(NOT(E561),IF(A561&lt;=$A$1,HLOOKUP(B561,Ouderschapsverlof!$S$28:$W$30,3,FALSE),0),0))</f>
        <v>0</v>
      </c>
      <c r="H561" s="7">
        <f t="shared" si="203"/>
        <v>0</v>
      </c>
      <c r="L561" s="2">
        <f t="shared" si="222"/>
        <v>559</v>
      </c>
      <c r="M561">
        <f t="shared" si="204"/>
        <v>5</v>
      </c>
      <c r="N561" s="2">
        <f t="shared" si="205"/>
        <v>367</v>
      </c>
      <c r="O561" s="2">
        <f t="shared" si="206"/>
        <v>367</v>
      </c>
      <c r="P561" s="6" t="b">
        <f t="shared" si="207"/>
        <v>1</v>
      </c>
      <c r="Q561" s="6">
        <f>IF(OR(M561=6,M561=7),0,IF(NOT(P561),0,IF(L561&lt;=$L$1,HLOOKUP(M561,Ouderschapsverlof!$S$40:$W$42,3,FALSE),0)))</f>
        <v>0</v>
      </c>
      <c r="R561" s="6">
        <f>IF(OR(M561=6,M561=7),0,IF(NOT(P561),IF(L561&lt;=$L$1,HLOOKUP(M561,Ouderschapsverlof!$S$40:$W$42,3,FALSE),0),0))</f>
        <v>0</v>
      </c>
      <c r="T561" s="2">
        <f t="shared" si="223"/>
        <v>559</v>
      </c>
      <c r="U561">
        <f t="shared" si="208"/>
        <v>5</v>
      </c>
      <c r="V561" s="2">
        <f t="shared" si="209"/>
        <v>367</v>
      </c>
      <c r="W561" s="2">
        <f t="shared" si="210"/>
        <v>367</v>
      </c>
      <c r="X561" s="6" t="b">
        <f t="shared" si="211"/>
        <v>1</v>
      </c>
      <c r="Y561" s="6">
        <f>IF(OR(U561=6,U561=7),0,IF(NOT(X561),0,IF(T561&lt;=$T$1,HLOOKUP(U561,Ouderschapsverlof!$S$55:$W$57,3,FALSE),0)))</f>
        <v>0</v>
      </c>
      <c r="Z561" s="6">
        <f>IF(OR(U561=6,U561=7),0,IF(NOT(X561),IF(T561&lt;=$T$1,HLOOKUP(U561,Ouderschapsverlof!$S$55:$W$57,3,FALSE),0),0))</f>
        <v>0</v>
      </c>
      <c r="AB561" s="2">
        <f t="shared" si="224"/>
        <v>559</v>
      </c>
      <c r="AC561">
        <f t="shared" si="212"/>
        <v>5</v>
      </c>
      <c r="AD561" s="2">
        <f t="shared" si="213"/>
        <v>367</v>
      </c>
      <c r="AE561" s="2">
        <f t="shared" si="214"/>
        <v>367</v>
      </c>
      <c r="AF561" s="6" t="b">
        <f t="shared" si="215"/>
        <v>1</v>
      </c>
      <c r="AG561" s="6">
        <f>IF(OR(AC561=6,AC561=7),0,IF(NOT(AF561),0,IF(AB561&lt;=$AB$1,HLOOKUP(AC561,Ouderschapsverlof!$S$67:$W$69,3,FALSE),0)))</f>
        <v>0</v>
      </c>
      <c r="AH561" s="6">
        <f>IF(OR(AC561=6,AC561=7),0,IF(NOT(AF561),IF(AB561&lt;=$AB$1,HLOOKUP(AC561,Ouderschapsverlof!$S$67:$W$69,3,FALSE),0),0))</f>
        <v>0</v>
      </c>
      <c r="AK561" t="str">
        <f t="shared" si="216"/>
        <v>1901-7-0</v>
      </c>
      <c r="AL561" t="str">
        <f t="shared" si="217"/>
        <v>1901-7-0</v>
      </c>
      <c r="AM561" t="str">
        <f t="shared" si="218"/>
        <v>1901-7-0</v>
      </c>
      <c r="AN561" t="str">
        <f t="shared" si="219"/>
        <v>1901-7-0</v>
      </c>
    </row>
    <row r="562" spans="1:40" x14ac:dyDescent="0.3">
      <c r="A562" s="2">
        <f t="shared" si="220"/>
        <v>560</v>
      </c>
      <c r="B562">
        <f t="shared" si="221"/>
        <v>6</v>
      </c>
      <c r="C562" s="2">
        <f t="shared" si="200"/>
        <v>367</v>
      </c>
      <c r="D562" s="2">
        <f t="shared" si="201"/>
        <v>367</v>
      </c>
      <c r="E562" s="6" t="b">
        <f t="shared" si="202"/>
        <v>1</v>
      </c>
      <c r="F562" s="6">
        <f>IF(OR(B562=6,B562=7),0,IF(NOT(E562),0,IF(A562&lt;=$A$1,HLOOKUP(B562,Ouderschapsverlof!$S$28:$W$30,3,FALSE),0)))</f>
        <v>0</v>
      </c>
      <c r="G562" s="6">
        <f>IF(OR(B562=6,B562=7),0,IF(NOT(E562),IF(A562&lt;=$A$1,HLOOKUP(B562,Ouderschapsverlof!$S$28:$W$30,3,FALSE),0),0))</f>
        <v>0</v>
      </c>
      <c r="H562" s="7">
        <f t="shared" si="203"/>
        <v>0</v>
      </c>
      <c r="L562" s="2">
        <f t="shared" si="222"/>
        <v>560</v>
      </c>
      <c r="M562">
        <f t="shared" si="204"/>
        <v>6</v>
      </c>
      <c r="N562" s="2">
        <f t="shared" si="205"/>
        <v>367</v>
      </c>
      <c r="O562" s="2">
        <f t="shared" si="206"/>
        <v>367</v>
      </c>
      <c r="P562" s="6" t="b">
        <f t="shared" si="207"/>
        <v>1</v>
      </c>
      <c r="Q562" s="6">
        <f>IF(OR(M562=6,M562=7),0,IF(NOT(P562),0,IF(L562&lt;=$L$1,HLOOKUP(M562,Ouderschapsverlof!$S$40:$W$42,3,FALSE),0)))</f>
        <v>0</v>
      </c>
      <c r="R562" s="6">
        <f>IF(OR(M562=6,M562=7),0,IF(NOT(P562),IF(L562&lt;=$L$1,HLOOKUP(M562,Ouderschapsverlof!$S$40:$W$42,3,FALSE),0),0))</f>
        <v>0</v>
      </c>
      <c r="T562" s="2">
        <f t="shared" si="223"/>
        <v>560</v>
      </c>
      <c r="U562">
        <f t="shared" si="208"/>
        <v>6</v>
      </c>
      <c r="V562" s="2">
        <f t="shared" si="209"/>
        <v>367</v>
      </c>
      <c r="W562" s="2">
        <f t="shared" si="210"/>
        <v>367</v>
      </c>
      <c r="X562" s="6" t="b">
        <f t="shared" si="211"/>
        <v>1</v>
      </c>
      <c r="Y562" s="6">
        <f>IF(OR(U562=6,U562=7),0,IF(NOT(X562),0,IF(T562&lt;=$T$1,HLOOKUP(U562,Ouderschapsverlof!$S$55:$W$57,3,FALSE),0)))</f>
        <v>0</v>
      </c>
      <c r="Z562" s="6">
        <f>IF(OR(U562=6,U562=7),0,IF(NOT(X562),IF(T562&lt;=$T$1,HLOOKUP(U562,Ouderschapsverlof!$S$55:$W$57,3,FALSE),0),0))</f>
        <v>0</v>
      </c>
      <c r="AB562" s="2">
        <f t="shared" si="224"/>
        <v>560</v>
      </c>
      <c r="AC562">
        <f t="shared" si="212"/>
        <v>6</v>
      </c>
      <c r="AD562" s="2">
        <f t="shared" si="213"/>
        <v>367</v>
      </c>
      <c r="AE562" s="2">
        <f t="shared" si="214"/>
        <v>367</v>
      </c>
      <c r="AF562" s="6" t="b">
        <f t="shared" si="215"/>
        <v>1</v>
      </c>
      <c r="AG562" s="6">
        <f>IF(OR(AC562=6,AC562=7),0,IF(NOT(AF562),0,IF(AB562&lt;=$AB$1,HLOOKUP(AC562,Ouderschapsverlof!$S$67:$W$69,3,FALSE),0)))</f>
        <v>0</v>
      </c>
      <c r="AH562" s="6">
        <f>IF(OR(AC562=6,AC562=7),0,IF(NOT(AF562),IF(AB562&lt;=$AB$1,HLOOKUP(AC562,Ouderschapsverlof!$S$67:$W$69,3,FALSE),0),0))</f>
        <v>0</v>
      </c>
      <c r="AK562" t="str">
        <f t="shared" si="216"/>
        <v>1901-7-0</v>
      </c>
      <c r="AL562" t="str">
        <f t="shared" si="217"/>
        <v>1901-7-0</v>
      </c>
      <c r="AM562" t="str">
        <f t="shared" si="218"/>
        <v>1901-7-0</v>
      </c>
      <c r="AN562" t="str">
        <f t="shared" si="219"/>
        <v>1901-7-0</v>
      </c>
    </row>
    <row r="563" spans="1:40" x14ac:dyDescent="0.3">
      <c r="A563" s="2">
        <f t="shared" si="220"/>
        <v>561</v>
      </c>
      <c r="B563">
        <f t="shared" si="221"/>
        <v>7</v>
      </c>
      <c r="C563" s="2">
        <f t="shared" si="200"/>
        <v>367</v>
      </c>
      <c r="D563" s="2">
        <f t="shared" si="201"/>
        <v>367</v>
      </c>
      <c r="E563" s="6" t="b">
        <f t="shared" si="202"/>
        <v>1</v>
      </c>
      <c r="F563" s="6">
        <f>IF(OR(B563=6,B563=7),0,IF(NOT(E563),0,IF(A563&lt;=$A$1,HLOOKUP(B563,Ouderschapsverlof!$S$28:$W$30,3,FALSE),0)))</f>
        <v>0</v>
      </c>
      <c r="G563" s="6">
        <f>IF(OR(B563=6,B563=7),0,IF(NOT(E563),IF(A563&lt;=$A$1,HLOOKUP(B563,Ouderschapsverlof!$S$28:$W$30,3,FALSE),0),0))</f>
        <v>0</v>
      </c>
      <c r="H563" s="7">
        <f t="shared" si="203"/>
        <v>0</v>
      </c>
      <c r="L563" s="2">
        <f t="shared" si="222"/>
        <v>561</v>
      </c>
      <c r="M563">
        <f t="shared" si="204"/>
        <v>7</v>
      </c>
      <c r="N563" s="2">
        <f t="shared" si="205"/>
        <v>367</v>
      </c>
      <c r="O563" s="2">
        <f t="shared" si="206"/>
        <v>367</v>
      </c>
      <c r="P563" s="6" t="b">
        <f t="shared" si="207"/>
        <v>1</v>
      </c>
      <c r="Q563" s="6">
        <f>IF(OR(M563=6,M563=7),0,IF(NOT(P563),0,IF(L563&lt;=$L$1,HLOOKUP(M563,Ouderschapsverlof!$S$40:$W$42,3,FALSE),0)))</f>
        <v>0</v>
      </c>
      <c r="R563" s="6">
        <f>IF(OR(M563=6,M563=7),0,IF(NOT(P563),IF(L563&lt;=$L$1,HLOOKUP(M563,Ouderschapsverlof!$S$40:$W$42,3,FALSE),0),0))</f>
        <v>0</v>
      </c>
      <c r="T563" s="2">
        <f t="shared" si="223"/>
        <v>561</v>
      </c>
      <c r="U563">
        <f t="shared" si="208"/>
        <v>7</v>
      </c>
      <c r="V563" s="2">
        <f t="shared" si="209"/>
        <v>367</v>
      </c>
      <c r="W563" s="2">
        <f t="shared" si="210"/>
        <v>367</v>
      </c>
      <c r="X563" s="6" t="b">
        <f t="shared" si="211"/>
        <v>1</v>
      </c>
      <c r="Y563" s="6">
        <f>IF(OR(U563=6,U563=7),0,IF(NOT(X563),0,IF(T563&lt;=$T$1,HLOOKUP(U563,Ouderschapsverlof!$S$55:$W$57,3,FALSE),0)))</f>
        <v>0</v>
      </c>
      <c r="Z563" s="6">
        <f>IF(OR(U563=6,U563=7),0,IF(NOT(X563),IF(T563&lt;=$T$1,HLOOKUP(U563,Ouderschapsverlof!$S$55:$W$57,3,FALSE),0),0))</f>
        <v>0</v>
      </c>
      <c r="AB563" s="2">
        <f t="shared" si="224"/>
        <v>561</v>
      </c>
      <c r="AC563">
        <f t="shared" si="212"/>
        <v>7</v>
      </c>
      <c r="AD563" s="2">
        <f t="shared" si="213"/>
        <v>367</v>
      </c>
      <c r="AE563" s="2">
        <f t="shared" si="214"/>
        <v>367</v>
      </c>
      <c r="AF563" s="6" t="b">
        <f t="shared" si="215"/>
        <v>1</v>
      </c>
      <c r="AG563" s="6">
        <f>IF(OR(AC563=6,AC563=7),0,IF(NOT(AF563),0,IF(AB563&lt;=$AB$1,HLOOKUP(AC563,Ouderschapsverlof!$S$67:$W$69,3,FALSE),0)))</f>
        <v>0</v>
      </c>
      <c r="AH563" s="6">
        <f>IF(OR(AC563=6,AC563=7),0,IF(NOT(AF563),IF(AB563&lt;=$AB$1,HLOOKUP(AC563,Ouderschapsverlof!$S$67:$W$69,3,FALSE),0),0))</f>
        <v>0</v>
      </c>
      <c r="AK563" t="str">
        <f t="shared" si="216"/>
        <v>1901-7-0</v>
      </c>
      <c r="AL563" t="str">
        <f t="shared" si="217"/>
        <v>1901-7-0</v>
      </c>
      <c r="AM563" t="str">
        <f t="shared" si="218"/>
        <v>1901-7-0</v>
      </c>
      <c r="AN563" t="str">
        <f t="shared" si="219"/>
        <v>1901-7-0</v>
      </c>
    </row>
    <row r="564" spans="1:40" x14ac:dyDescent="0.3">
      <c r="A564" s="2">
        <f t="shared" si="220"/>
        <v>562</v>
      </c>
      <c r="B564">
        <f t="shared" si="221"/>
        <v>1</v>
      </c>
      <c r="C564" s="2">
        <f t="shared" si="200"/>
        <v>367</v>
      </c>
      <c r="D564" s="2">
        <f t="shared" si="201"/>
        <v>367</v>
      </c>
      <c r="E564" s="6" t="b">
        <f t="shared" si="202"/>
        <v>1</v>
      </c>
      <c r="F564" s="6">
        <f>IF(OR(B564=6,B564=7),0,IF(NOT(E564),0,IF(A564&lt;=$A$1,HLOOKUP(B564,Ouderschapsverlof!$S$28:$W$30,3,FALSE),0)))</f>
        <v>0</v>
      </c>
      <c r="G564" s="6">
        <f>IF(OR(B564=6,B564=7),0,IF(NOT(E564),IF(A564&lt;=$A$1,HLOOKUP(B564,Ouderschapsverlof!$S$28:$W$30,3,FALSE),0),0))</f>
        <v>0</v>
      </c>
      <c r="H564" s="7">
        <f t="shared" si="203"/>
        <v>0</v>
      </c>
      <c r="L564" s="2">
        <f t="shared" si="222"/>
        <v>562</v>
      </c>
      <c r="M564">
        <f t="shared" si="204"/>
        <v>1</v>
      </c>
      <c r="N564" s="2">
        <f t="shared" si="205"/>
        <v>367</v>
      </c>
      <c r="O564" s="2">
        <f t="shared" si="206"/>
        <v>367</v>
      </c>
      <c r="P564" s="6" t="b">
        <f t="shared" si="207"/>
        <v>1</v>
      </c>
      <c r="Q564" s="6">
        <f>IF(OR(M564=6,M564=7),0,IF(NOT(P564),0,IF(L564&lt;=$L$1,HLOOKUP(M564,Ouderschapsverlof!$S$40:$W$42,3,FALSE),0)))</f>
        <v>0</v>
      </c>
      <c r="R564" s="6">
        <f>IF(OR(M564=6,M564=7),0,IF(NOT(P564),IF(L564&lt;=$L$1,HLOOKUP(M564,Ouderschapsverlof!$S$40:$W$42,3,FALSE),0),0))</f>
        <v>0</v>
      </c>
      <c r="T564" s="2">
        <f t="shared" si="223"/>
        <v>562</v>
      </c>
      <c r="U564">
        <f t="shared" si="208"/>
        <v>1</v>
      </c>
      <c r="V564" s="2">
        <f t="shared" si="209"/>
        <v>367</v>
      </c>
      <c r="W564" s="2">
        <f t="shared" si="210"/>
        <v>367</v>
      </c>
      <c r="X564" s="6" t="b">
        <f t="shared" si="211"/>
        <v>1</v>
      </c>
      <c r="Y564" s="6">
        <f>IF(OR(U564=6,U564=7),0,IF(NOT(X564),0,IF(T564&lt;=$T$1,HLOOKUP(U564,Ouderschapsverlof!$S$55:$W$57,3,FALSE),0)))</f>
        <v>0</v>
      </c>
      <c r="Z564" s="6">
        <f>IF(OR(U564=6,U564=7),0,IF(NOT(X564),IF(T564&lt;=$T$1,HLOOKUP(U564,Ouderschapsverlof!$S$55:$W$57,3,FALSE),0),0))</f>
        <v>0</v>
      </c>
      <c r="AB564" s="2">
        <f t="shared" si="224"/>
        <v>562</v>
      </c>
      <c r="AC564">
        <f t="shared" si="212"/>
        <v>1</v>
      </c>
      <c r="AD564" s="2">
        <f t="shared" si="213"/>
        <v>367</v>
      </c>
      <c r="AE564" s="2">
        <f t="shared" si="214"/>
        <v>367</v>
      </c>
      <c r="AF564" s="6" t="b">
        <f t="shared" si="215"/>
        <v>1</v>
      </c>
      <c r="AG564" s="6">
        <f>IF(OR(AC564=6,AC564=7),0,IF(NOT(AF564),0,IF(AB564&lt;=$AB$1,HLOOKUP(AC564,Ouderschapsverlof!$S$67:$W$69,3,FALSE),0)))</f>
        <v>0</v>
      </c>
      <c r="AH564" s="6">
        <f>IF(OR(AC564=6,AC564=7),0,IF(NOT(AF564),IF(AB564&lt;=$AB$1,HLOOKUP(AC564,Ouderschapsverlof!$S$67:$W$69,3,FALSE),0),0))</f>
        <v>0</v>
      </c>
      <c r="AK564" t="str">
        <f t="shared" si="216"/>
        <v>1901-7-0</v>
      </c>
      <c r="AL564" t="str">
        <f t="shared" si="217"/>
        <v>1901-7-0</v>
      </c>
      <c r="AM564" t="str">
        <f t="shared" si="218"/>
        <v>1901-7-0</v>
      </c>
      <c r="AN564" t="str">
        <f t="shared" si="219"/>
        <v>1901-7-0</v>
      </c>
    </row>
    <row r="565" spans="1:40" x14ac:dyDescent="0.3">
      <c r="A565" s="2">
        <f t="shared" si="220"/>
        <v>563</v>
      </c>
      <c r="B565">
        <f t="shared" si="221"/>
        <v>2</v>
      </c>
      <c r="C565" s="2">
        <f t="shared" si="200"/>
        <v>367</v>
      </c>
      <c r="D565" s="2">
        <f t="shared" si="201"/>
        <v>367</v>
      </c>
      <c r="E565" s="6" t="b">
        <f t="shared" si="202"/>
        <v>1</v>
      </c>
      <c r="F565" s="6">
        <f>IF(OR(B565=6,B565=7),0,IF(NOT(E565),0,IF(A565&lt;=$A$1,HLOOKUP(B565,Ouderschapsverlof!$S$28:$W$30,3,FALSE),0)))</f>
        <v>0</v>
      </c>
      <c r="G565" s="6">
        <f>IF(OR(B565=6,B565=7),0,IF(NOT(E565),IF(A565&lt;=$A$1,HLOOKUP(B565,Ouderschapsverlof!$S$28:$W$30,3,FALSE),0),0))</f>
        <v>0</v>
      </c>
      <c r="H565" s="7">
        <f t="shared" si="203"/>
        <v>0</v>
      </c>
      <c r="L565" s="2">
        <f t="shared" si="222"/>
        <v>563</v>
      </c>
      <c r="M565">
        <f t="shared" si="204"/>
        <v>2</v>
      </c>
      <c r="N565" s="2">
        <f t="shared" si="205"/>
        <v>367</v>
      </c>
      <c r="O565" s="2">
        <f t="shared" si="206"/>
        <v>367</v>
      </c>
      <c r="P565" s="6" t="b">
        <f t="shared" si="207"/>
        <v>1</v>
      </c>
      <c r="Q565" s="6">
        <f>IF(OR(M565=6,M565=7),0,IF(NOT(P565),0,IF(L565&lt;=$L$1,HLOOKUP(M565,Ouderschapsverlof!$S$40:$W$42,3,FALSE),0)))</f>
        <v>0</v>
      </c>
      <c r="R565" s="6">
        <f>IF(OR(M565=6,M565=7),0,IF(NOT(P565),IF(L565&lt;=$L$1,HLOOKUP(M565,Ouderschapsverlof!$S$40:$W$42,3,FALSE),0),0))</f>
        <v>0</v>
      </c>
      <c r="T565" s="2">
        <f t="shared" si="223"/>
        <v>563</v>
      </c>
      <c r="U565">
        <f t="shared" si="208"/>
        <v>2</v>
      </c>
      <c r="V565" s="2">
        <f t="shared" si="209"/>
        <v>367</v>
      </c>
      <c r="W565" s="2">
        <f t="shared" si="210"/>
        <v>367</v>
      </c>
      <c r="X565" s="6" t="b">
        <f t="shared" si="211"/>
        <v>1</v>
      </c>
      <c r="Y565" s="6">
        <f>IF(OR(U565=6,U565=7),0,IF(NOT(X565),0,IF(T565&lt;=$T$1,HLOOKUP(U565,Ouderschapsverlof!$S$55:$W$57,3,FALSE),0)))</f>
        <v>0</v>
      </c>
      <c r="Z565" s="6">
        <f>IF(OR(U565=6,U565=7),0,IF(NOT(X565),IF(T565&lt;=$T$1,HLOOKUP(U565,Ouderschapsverlof!$S$55:$W$57,3,FALSE),0),0))</f>
        <v>0</v>
      </c>
      <c r="AB565" s="2">
        <f t="shared" si="224"/>
        <v>563</v>
      </c>
      <c r="AC565">
        <f t="shared" si="212"/>
        <v>2</v>
      </c>
      <c r="AD565" s="2">
        <f t="shared" si="213"/>
        <v>367</v>
      </c>
      <c r="AE565" s="2">
        <f t="shared" si="214"/>
        <v>367</v>
      </c>
      <c r="AF565" s="6" t="b">
        <f t="shared" si="215"/>
        <v>1</v>
      </c>
      <c r="AG565" s="6">
        <f>IF(OR(AC565=6,AC565=7),0,IF(NOT(AF565),0,IF(AB565&lt;=$AB$1,HLOOKUP(AC565,Ouderschapsverlof!$S$67:$W$69,3,FALSE),0)))</f>
        <v>0</v>
      </c>
      <c r="AH565" s="6">
        <f>IF(OR(AC565=6,AC565=7),0,IF(NOT(AF565),IF(AB565&lt;=$AB$1,HLOOKUP(AC565,Ouderschapsverlof!$S$67:$W$69,3,FALSE),0),0))</f>
        <v>0</v>
      </c>
      <c r="AK565" t="str">
        <f t="shared" si="216"/>
        <v>1901-7-0</v>
      </c>
      <c r="AL565" t="str">
        <f t="shared" si="217"/>
        <v>1901-7-0</v>
      </c>
      <c r="AM565" t="str">
        <f t="shared" si="218"/>
        <v>1901-7-0</v>
      </c>
      <c r="AN565" t="str">
        <f t="shared" si="219"/>
        <v>1901-7-0</v>
      </c>
    </row>
    <row r="566" spans="1:40" x14ac:dyDescent="0.3">
      <c r="A566" s="2">
        <f t="shared" si="220"/>
        <v>564</v>
      </c>
      <c r="B566">
        <f t="shared" si="221"/>
        <v>3</v>
      </c>
      <c r="C566" s="2">
        <f t="shared" si="200"/>
        <v>367</v>
      </c>
      <c r="D566" s="2">
        <f t="shared" si="201"/>
        <v>367</v>
      </c>
      <c r="E566" s="6" t="b">
        <f t="shared" si="202"/>
        <v>1</v>
      </c>
      <c r="F566" s="6">
        <f>IF(OR(B566=6,B566=7),0,IF(NOT(E566),0,IF(A566&lt;=$A$1,HLOOKUP(B566,Ouderschapsverlof!$S$28:$W$30,3,FALSE),0)))</f>
        <v>0</v>
      </c>
      <c r="G566" s="6">
        <f>IF(OR(B566=6,B566=7),0,IF(NOT(E566),IF(A566&lt;=$A$1,HLOOKUP(B566,Ouderschapsverlof!$S$28:$W$30,3,FALSE),0),0))</f>
        <v>0</v>
      </c>
      <c r="H566" s="7">
        <f t="shared" si="203"/>
        <v>0</v>
      </c>
      <c r="L566" s="2">
        <f t="shared" si="222"/>
        <v>564</v>
      </c>
      <c r="M566">
        <f t="shared" si="204"/>
        <v>3</v>
      </c>
      <c r="N566" s="2">
        <f t="shared" si="205"/>
        <v>367</v>
      </c>
      <c r="O566" s="2">
        <f t="shared" si="206"/>
        <v>367</v>
      </c>
      <c r="P566" s="6" t="b">
        <f t="shared" si="207"/>
        <v>1</v>
      </c>
      <c r="Q566" s="6">
        <f>IF(OR(M566=6,M566=7),0,IF(NOT(P566),0,IF(L566&lt;=$L$1,HLOOKUP(M566,Ouderschapsverlof!$S$40:$W$42,3,FALSE),0)))</f>
        <v>0</v>
      </c>
      <c r="R566" s="6">
        <f>IF(OR(M566=6,M566=7),0,IF(NOT(P566),IF(L566&lt;=$L$1,HLOOKUP(M566,Ouderschapsverlof!$S$40:$W$42,3,FALSE),0),0))</f>
        <v>0</v>
      </c>
      <c r="T566" s="2">
        <f t="shared" si="223"/>
        <v>564</v>
      </c>
      <c r="U566">
        <f t="shared" si="208"/>
        <v>3</v>
      </c>
      <c r="V566" s="2">
        <f t="shared" si="209"/>
        <v>367</v>
      </c>
      <c r="W566" s="2">
        <f t="shared" si="210"/>
        <v>367</v>
      </c>
      <c r="X566" s="6" t="b">
        <f t="shared" si="211"/>
        <v>1</v>
      </c>
      <c r="Y566" s="6">
        <f>IF(OR(U566=6,U566=7),0,IF(NOT(X566),0,IF(T566&lt;=$T$1,HLOOKUP(U566,Ouderschapsverlof!$S$55:$W$57,3,FALSE),0)))</f>
        <v>0</v>
      </c>
      <c r="Z566" s="6">
        <f>IF(OR(U566=6,U566=7),0,IF(NOT(X566),IF(T566&lt;=$T$1,HLOOKUP(U566,Ouderschapsverlof!$S$55:$W$57,3,FALSE),0),0))</f>
        <v>0</v>
      </c>
      <c r="AB566" s="2">
        <f t="shared" si="224"/>
        <v>564</v>
      </c>
      <c r="AC566">
        <f t="shared" si="212"/>
        <v>3</v>
      </c>
      <c r="AD566" s="2">
        <f t="shared" si="213"/>
        <v>367</v>
      </c>
      <c r="AE566" s="2">
        <f t="shared" si="214"/>
        <v>367</v>
      </c>
      <c r="AF566" s="6" t="b">
        <f t="shared" si="215"/>
        <v>1</v>
      </c>
      <c r="AG566" s="6">
        <f>IF(OR(AC566=6,AC566=7),0,IF(NOT(AF566),0,IF(AB566&lt;=$AB$1,HLOOKUP(AC566,Ouderschapsverlof!$S$67:$W$69,3,FALSE),0)))</f>
        <v>0</v>
      </c>
      <c r="AH566" s="6">
        <f>IF(OR(AC566=6,AC566=7),0,IF(NOT(AF566),IF(AB566&lt;=$AB$1,HLOOKUP(AC566,Ouderschapsverlof!$S$67:$W$69,3,FALSE),0),0))</f>
        <v>0</v>
      </c>
      <c r="AK566" t="str">
        <f t="shared" si="216"/>
        <v>1901-7-0</v>
      </c>
      <c r="AL566" t="str">
        <f t="shared" si="217"/>
        <v>1901-7-0</v>
      </c>
      <c r="AM566" t="str">
        <f t="shared" si="218"/>
        <v>1901-7-0</v>
      </c>
      <c r="AN566" t="str">
        <f t="shared" si="219"/>
        <v>1901-7-0</v>
      </c>
    </row>
    <row r="567" spans="1:40" x14ac:dyDescent="0.3">
      <c r="A567" s="2">
        <f t="shared" si="220"/>
        <v>565</v>
      </c>
      <c r="B567">
        <f t="shared" si="221"/>
        <v>4</v>
      </c>
      <c r="C567" s="2">
        <f t="shared" si="200"/>
        <v>367</v>
      </c>
      <c r="D567" s="2">
        <f t="shared" si="201"/>
        <v>367</v>
      </c>
      <c r="E567" s="6" t="b">
        <f t="shared" si="202"/>
        <v>1</v>
      </c>
      <c r="F567" s="6">
        <f>IF(OR(B567=6,B567=7),0,IF(NOT(E567),0,IF(A567&lt;=$A$1,HLOOKUP(B567,Ouderschapsverlof!$S$28:$W$30,3,FALSE),0)))</f>
        <v>0</v>
      </c>
      <c r="G567" s="6">
        <f>IF(OR(B567=6,B567=7),0,IF(NOT(E567),IF(A567&lt;=$A$1,HLOOKUP(B567,Ouderschapsverlof!$S$28:$W$30,3,FALSE),0),0))</f>
        <v>0</v>
      </c>
      <c r="H567" s="7">
        <f t="shared" si="203"/>
        <v>0</v>
      </c>
      <c r="L567" s="2">
        <f t="shared" si="222"/>
        <v>565</v>
      </c>
      <c r="M567">
        <f t="shared" si="204"/>
        <v>4</v>
      </c>
      <c r="N567" s="2">
        <f t="shared" si="205"/>
        <v>367</v>
      </c>
      <c r="O567" s="2">
        <f t="shared" si="206"/>
        <v>367</v>
      </c>
      <c r="P567" s="6" t="b">
        <f t="shared" si="207"/>
        <v>1</v>
      </c>
      <c r="Q567" s="6">
        <f>IF(OR(M567=6,M567=7),0,IF(NOT(P567),0,IF(L567&lt;=$L$1,HLOOKUP(M567,Ouderschapsverlof!$S$40:$W$42,3,FALSE),0)))</f>
        <v>0</v>
      </c>
      <c r="R567" s="6">
        <f>IF(OR(M567=6,M567=7),0,IF(NOT(P567),IF(L567&lt;=$L$1,HLOOKUP(M567,Ouderschapsverlof!$S$40:$W$42,3,FALSE),0),0))</f>
        <v>0</v>
      </c>
      <c r="T567" s="2">
        <f t="shared" si="223"/>
        <v>565</v>
      </c>
      <c r="U567">
        <f t="shared" si="208"/>
        <v>4</v>
      </c>
      <c r="V567" s="2">
        <f t="shared" si="209"/>
        <v>367</v>
      </c>
      <c r="W567" s="2">
        <f t="shared" si="210"/>
        <v>367</v>
      </c>
      <c r="X567" s="6" t="b">
        <f t="shared" si="211"/>
        <v>1</v>
      </c>
      <c r="Y567" s="6">
        <f>IF(OR(U567=6,U567=7),0,IF(NOT(X567),0,IF(T567&lt;=$T$1,HLOOKUP(U567,Ouderschapsverlof!$S$55:$W$57,3,FALSE),0)))</f>
        <v>0</v>
      </c>
      <c r="Z567" s="6">
        <f>IF(OR(U567=6,U567=7),0,IF(NOT(X567),IF(T567&lt;=$T$1,HLOOKUP(U567,Ouderschapsverlof!$S$55:$W$57,3,FALSE),0),0))</f>
        <v>0</v>
      </c>
      <c r="AB567" s="2">
        <f t="shared" si="224"/>
        <v>565</v>
      </c>
      <c r="AC567">
        <f t="shared" si="212"/>
        <v>4</v>
      </c>
      <c r="AD567" s="2">
        <f t="shared" si="213"/>
        <v>367</v>
      </c>
      <c r="AE567" s="2">
        <f t="shared" si="214"/>
        <v>367</v>
      </c>
      <c r="AF567" s="6" t="b">
        <f t="shared" si="215"/>
        <v>1</v>
      </c>
      <c r="AG567" s="6">
        <f>IF(OR(AC567=6,AC567=7),0,IF(NOT(AF567),0,IF(AB567&lt;=$AB$1,HLOOKUP(AC567,Ouderschapsverlof!$S$67:$W$69,3,FALSE),0)))</f>
        <v>0</v>
      </c>
      <c r="AH567" s="6">
        <f>IF(OR(AC567=6,AC567=7),0,IF(NOT(AF567),IF(AB567&lt;=$AB$1,HLOOKUP(AC567,Ouderschapsverlof!$S$67:$W$69,3,FALSE),0),0))</f>
        <v>0</v>
      </c>
      <c r="AK567" t="str">
        <f t="shared" si="216"/>
        <v>1901-7-0</v>
      </c>
      <c r="AL567" t="str">
        <f t="shared" si="217"/>
        <v>1901-7-0</v>
      </c>
      <c r="AM567" t="str">
        <f t="shared" si="218"/>
        <v>1901-7-0</v>
      </c>
      <c r="AN567" t="str">
        <f t="shared" si="219"/>
        <v>1901-7-0</v>
      </c>
    </row>
    <row r="568" spans="1:40" x14ac:dyDescent="0.3">
      <c r="A568" s="2">
        <f t="shared" si="220"/>
        <v>566</v>
      </c>
      <c r="B568">
        <f t="shared" si="221"/>
        <v>5</v>
      </c>
      <c r="C568" s="2">
        <f t="shared" si="200"/>
        <v>367</v>
      </c>
      <c r="D568" s="2">
        <f t="shared" si="201"/>
        <v>367</v>
      </c>
      <c r="E568" s="6" t="b">
        <f t="shared" si="202"/>
        <v>1</v>
      </c>
      <c r="F568" s="6">
        <f>IF(OR(B568=6,B568=7),0,IF(NOT(E568),0,IF(A568&lt;=$A$1,HLOOKUP(B568,Ouderschapsverlof!$S$28:$W$30,3,FALSE),0)))</f>
        <v>0</v>
      </c>
      <c r="G568" s="6">
        <f>IF(OR(B568=6,B568=7),0,IF(NOT(E568),IF(A568&lt;=$A$1,HLOOKUP(B568,Ouderschapsverlof!$S$28:$W$30,3,FALSE),0),0))</f>
        <v>0</v>
      </c>
      <c r="H568" s="7">
        <f t="shared" si="203"/>
        <v>0</v>
      </c>
      <c r="L568" s="2">
        <f t="shared" si="222"/>
        <v>566</v>
      </c>
      <c r="M568">
        <f t="shared" si="204"/>
        <v>5</v>
      </c>
      <c r="N568" s="2">
        <f t="shared" si="205"/>
        <v>367</v>
      </c>
      <c r="O568" s="2">
        <f t="shared" si="206"/>
        <v>367</v>
      </c>
      <c r="P568" s="6" t="b">
        <f t="shared" si="207"/>
        <v>1</v>
      </c>
      <c r="Q568" s="6">
        <f>IF(OR(M568=6,M568=7),0,IF(NOT(P568),0,IF(L568&lt;=$L$1,HLOOKUP(M568,Ouderschapsverlof!$S$40:$W$42,3,FALSE),0)))</f>
        <v>0</v>
      </c>
      <c r="R568" s="6">
        <f>IF(OR(M568=6,M568=7),0,IF(NOT(P568),IF(L568&lt;=$L$1,HLOOKUP(M568,Ouderschapsverlof!$S$40:$W$42,3,FALSE),0),0))</f>
        <v>0</v>
      </c>
      <c r="T568" s="2">
        <f t="shared" si="223"/>
        <v>566</v>
      </c>
      <c r="U568">
        <f t="shared" si="208"/>
        <v>5</v>
      </c>
      <c r="V568" s="2">
        <f t="shared" si="209"/>
        <v>367</v>
      </c>
      <c r="W568" s="2">
        <f t="shared" si="210"/>
        <v>367</v>
      </c>
      <c r="X568" s="6" t="b">
        <f t="shared" si="211"/>
        <v>1</v>
      </c>
      <c r="Y568" s="6">
        <f>IF(OR(U568=6,U568=7),0,IF(NOT(X568),0,IF(T568&lt;=$T$1,HLOOKUP(U568,Ouderschapsverlof!$S$55:$W$57,3,FALSE),0)))</f>
        <v>0</v>
      </c>
      <c r="Z568" s="6">
        <f>IF(OR(U568=6,U568=7),0,IF(NOT(X568),IF(T568&lt;=$T$1,HLOOKUP(U568,Ouderschapsverlof!$S$55:$W$57,3,FALSE),0),0))</f>
        <v>0</v>
      </c>
      <c r="AB568" s="2">
        <f t="shared" si="224"/>
        <v>566</v>
      </c>
      <c r="AC568">
        <f t="shared" si="212"/>
        <v>5</v>
      </c>
      <c r="AD568" s="2">
        <f t="shared" si="213"/>
        <v>367</v>
      </c>
      <c r="AE568" s="2">
        <f t="shared" si="214"/>
        <v>367</v>
      </c>
      <c r="AF568" s="6" t="b">
        <f t="shared" si="215"/>
        <v>1</v>
      </c>
      <c r="AG568" s="6">
        <f>IF(OR(AC568=6,AC568=7),0,IF(NOT(AF568),0,IF(AB568&lt;=$AB$1,HLOOKUP(AC568,Ouderschapsverlof!$S$67:$W$69,3,FALSE),0)))</f>
        <v>0</v>
      </c>
      <c r="AH568" s="6">
        <f>IF(OR(AC568=6,AC568=7),0,IF(NOT(AF568),IF(AB568&lt;=$AB$1,HLOOKUP(AC568,Ouderschapsverlof!$S$67:$W$69,3,FALSE),0),0))</f>
        <v>0</v>
      </c>
      <c r="AK568" t="str">
        <f t="shared" si="216"/>
        <v>1901-7-0</v>
      </c>
      <c r="AL568" t="str">
        <f t="shared" si="217"/>
        <v>1901-7-0</v>
      </c>
      <c r="AM568" t="str">
        <f t="shared" si="218"/>
        <v>1901-7-0</v>
      </c>
      <c r="AN568" t="str">
        <f t="shared" si="219"/>
        <v>1901-7-0</v>
      </c>
    </row>
    <row r="569" spans="1:40" x14ac:dyDescent="0.3">
      <c r="A569" s="2">
        <f t="shared" si="220"/>
        <v>567</v>
      </c>
      <c r="B569">
        <f t="shared" si="221"/>
        <v>6</v>
      </c>
      <c r="C569" s="2">
        <f t="shared" si="200"/>
        <v>367</v>
      </c>
      <c r="D569" s="2">
        <f t="shared" si="201"/>
        <v>367</v>
      </c>
      <c r="E569" s="6" t="b">
        <f t="shared" si="202"/>
        <v>1</v>
      </c>
      <c r="F569" s="6">
        <f>IF(OR(B569=6,B569=7),0,IF(NOT(E569),0,IF(A569&lt;=$A$1,HLOOKUP(B569,Ouderschapsverlof!$S$28:$W$30,3,FALSE),0)))</f>
        <v>0</v>
      </c>
      <c r="G569" s="6">
        <f>IF(OR(B569=6,B569=7),0,IF(NOT(E569),IF(A569&lt;=$A$1,HLOOKUP(B569,Ouderschapsverlof!$S$28:$W$30,3,FALSE),0),0))</f>
        <v>0</v>
      </c>
      <c r="H569" s="7">
        <f t="shared" si="203"/>
        <v>0</v>
      </c>
      <c r="L569" s="2">
        <f t="shared" si="222"/>
        <v>567</v>
      </c>
      <c r="M569">
        <f t="shared" si="204"/>
        <v>6</v>
      </c>
      <c r="N569" s="2">
        <f t="shared" si="205"/>
        <v>367</v>
      </c>
      <c r="O569" s="2">
        <f t="shared" si="206"/>
        <v>367</v>
      </c>
      <c r="P569" s="6" t="b">
        <f t="shared" si="207"/>
        <v>1</v>
      </c>
      <c r="Q569" s="6">
        <f>IF(OR(M569=6,M569=7),0,IF(NOT(P569),0,IF(L569&lt;=$L$1,HLOOKUP(M569,Ouderschapsverlof!$S$40:$W$42,3,FALSE),0)))</f>
        <v>0</v>
      </c>
      <c r="R569" s="6">
        <f>IF(OR(M569=6,M569=7),0,IF(NOT(P569),IF(L569&lt;=$L$1,HLOOKUP(M569,Ouderschapsverlof!$S$40:$W$42,3,FALSE),0),0))</f>
        <v>0</v>
      </c>
      <c r="T569" s="2">
        <f t="shared" si="223"/>
        <v>567</v>
      </c>
      <c r="U569">
        <f t="shared" si="208"/>
        <v>6</v>
      </c>
      <c r="V569" s="2">
        <f t="shared" si="209"/>
        <v>367</v>
      </c>
      <c r="W569" s="2">
        <f t="shared" si="210"/>
        <v>367</v>
      </c>
      <c r="X569" s="6" t="b">
        <f t="shared" si="211"/>
        <v>1</v>
      </c>
      <c r="Y569" s="6">
        <f>IF(OR(U569=6,U569=7),0,IF(NOT(X569),0,IF(T569&lt;=$T$1,HLOOKUP(U569,Ouderschapsverlof!$S$55:$W$57,3,FALSE),0)))</f>
        <v>0</v>
      </c>
      <c r="Z569" s="6">
        <f>IF(OR(U569=6,U569=7),0,IF(NOT(X569),IF(T569&lt;=$T$1,HLOOKUP(U569,Ouderschapsverlof!$S$55:$W$57,3,FALSE),0),0))</f>
        <v>0</v>
      </c>
      <c r="AB569" s="2">
        <f t="shared" si="224"/>
        <v>567</v>
      </c>
      <c r="AC569">
        <f t="shared" si="212"/>
        <v>6</v>
      </c>
      <c r="AD569" s="2">
        <f t="shared" si="213"/>
        <v>367</v>
      </c>
      <c r="AE569" s="2">
        <f t="shared" si="214"/>
        <v>367</v>
      </c>
      <c r="AF569" s="6" t="b">
        <f t="shared" si="215"/>
        <v>1</v>
      </c>
      <c r="AG569" s="6">
        <f>IF(OR(AC569=6,AC569=7),0,IF(NOT(AF569),0,IF(AB569&lt;=$AB$1,HLOOKUP(AC569,Ouderschapsverlof!$S$67:$W$69,3,FALSE),0)))</f>
        <v>0</v>
      </c>
      <c r="AH569" s="6">
        <f>IF(OR(AC569=6,AC569=7),0,IF(NOT(AF569),IF(AB569&lt;=$AB$1,HLOOKUP(AC569,Ouderschapsverlof!$S$67:$W$69,3,FALSE),0),0))</f>
        <v>0</v>
      </c>
      <c r="AK569" t="str">
        <f t="shared" si="216"/>
        <v>1901-7-0</v>
      </c>
      <c r="AL569" t="str">
        <f t="shared" si="217"/>
        <v>1901-7-0</v>
      </c>
      <c r="AM569" t="str">
        <f t="shared" si="218"/>
        <v>1901-7-0</v>
      </c>
      <c r="AN569" t="str">
        <f t="shared" si="219"/>
        <v>1901-7-0</v>
      </c>
    </row>
    <row r="570" spans="1:40" x14ac:dyDescent="0.3">
      <c r="A570" s="2">
        <f t="shared" si="220"/>
        <v>568</v>
      </c>
      <c r="B570">
        <f t="shared" si="221"/>
        <v>7</v>
      </c>
      <c r="C570" s="2">
        <f t="shared" si="200"/>
        <v>367</v>
      </c>
      <c r="D570" s="2">
        <f t="shared" si="201"/>
        <v>367</v>
      </c>
      <c r="E570" s="6" t="b">
        <f t="shared" si="202"/>
        <v>1</v>
      </c>
      <c r="F570" s="6">
        <f>IF(OR(B570=6,B570=7),0,IF(NOT(E570),0,IF(A570&lt;=$A$1,HLOOKUP(B570,Ouderschapsverlof!$S$28:$W$30,3,FALSE),0)))</f>
        <v>0</v>
      </c>
      <c r="G570" s="6">
        <f>IF(OR(B570=6,B570=7),0,IF(NOT(E570),IF(A570&lt;=$A$1,HLOOKUP(B570,Ouderschapsverlof!$S$28:$W$30,3,FALSE),0),0))</f>
        <v>0</v>
      </c>
      <c r="H570" s="7">
        <f t="shared" si="203"/>
        <v>0</v>
      </c>
      <c r="L570" s="2">
        <f t="shared" si="222"/>
        <v>568</v>
      </c>
      <c r="M570">
        <f t="shared" si="204"/>
        <v>7</v>
      </c>
      <c r="N570" s="2">
        <f t="shared" si="205"/>
        <v>367</v>
      </c>
      <c r="O570" s="2">
        <f t="shared" si="206"/>
        <v>367</v>
      </c>
      <c r="P570" s="6" t="b">
        <f t="shared" si="207"/>
        <v>1</v>
      </c>
      <c r="Q570" s="6">
        <f>IF(OR(M570=6,M570=7),0,IF(NOT(P570),0,IF(L570&lt;=$L$1,HLOOKUP(M570,Ouderschapsverlof!$S$40:$W$42,3,FALSE),0)))</f>
        <v>0</v>
      </c>
      <c r="R570" s="6">
        <f>IF(OR(M570=6,M570=7),0,IF(NOT(P570),IF(L570&lt;=$L$1,HLOOKUP(M570,Ouderschapsverlof!$S$40:$W$42,3,FALSE),0),0))</f>
        <v>0</v>
      </c>
      <c r="T570" s="2">
        <f t="shared" si="223"/>
        <v>568</v>
      </c>
      <c r="U570">
        <f t="shared" si="208"/>
        <v>7</v>
      </c>
      <c r="V570" s="2">
        <f t="shared" si="209"/>
        <v>367</v>
      </c>
      <c r="W570" s="2">
        <f t="shared" si="210"/>
        <v>367</v>
      </c>
      <c r="X570" s="6" t="b">
        <f t="shared" si="211"/>
        <v>1</v>
      </c>
      <c r="Y570" s="6">
        <f>IF(OR(U570=6,U570=7),0,IF(NOT(X570),0,IF(T570&lt;=$T$1,HLOOKUP(U570,Ouderschapsverlof!$S$55:$W$57,3,FALSE),0)))</f>
        <v>0</v>
      </c>
      <c r="Z570" s="6">
        <f>IF(OR(U570=6,U570=7),0,IF(NOT(X570),IF(T570&lt;=$T$1,HLOOKUP(U570,Ouderschapsverlof!$S$55:$W$57,3,FALSE),0),0))</f>
        <v>0</v>
      </c>
      <c r="AB570" s="2">
        <f t="shared" si="224"/>
        <v>568</v>
      </c>
      <c r="AC570">
        <f t="shared" si="212"/>
        <v>7</v>
      </c>
      <c r="AD570" s="2">
        <f t="shared" si="213"/>
        <v>367</v>
      </c>
      <c r="AE570" s="2">
        <f t="shared" si="214"/>
        <v>367</v>
      </c>
      <c r="AF570" s="6" t="b">
        <f t="shared" si="215"/>
        <v>1</v>
      </c>
      <c r="AG570" s="6">
        <f>IF(OR(AC570=6,AC570=7),0,IF(NOT(AF570),0,IF(AB570&lt;=$AB$1,HLOOKUP(AC570,Ouderschapsverlof!$S$67:$W$69,3,FALSE),0)))</f>
        <v>0</v>
      </c>
      <c r="AH570" s="6">
        <f>IF(OR(AC570=6,AC570=7),0,IF(NOT(AF570),IF(AB570&lt;=$AB$1,HLOOKUP(AC570,Ouderschapsverlof!$S$67:$W$69,3,FALSE),0),0))</f>
        <v>0</v>
      </c>
      <c r="AK570" t="str">
        <f t="shared" si="216"/>
        <v>1901-7-0</v>
      </c>
      <c r="AL570" t="str">
        <f t="shared" si="217"/>
        <v>1901-7-0</v>
      </c>
      <c r="AM570" t="str">
        <f t="shared" si="218"/>
        <v>1901-7-0</v>
      </c>
      <c r="AN570" t="str">
        <f t="shared" si="219"/>
        <v>1901-7-0</v>
      </c>
    </row>
    <row r="571" spans="1:40" x14ac:dyDescent="0.3">
      <c r="A571" s="2">
        <f t="shared" si="220"/>
        <v>569</v>
      </c>
      <c r="B571">
        <f t="shared" si="221"/>
        <v>1</v>
      </c>
      <c r="C571" s="2">
        <f t="shared" si="200"/>
        <v>367</v>
      </c>
      <c r="D571" s="2">
        <f t="shared" si="201"/>
        <v>367</v>
      </c>
      <c r="E571" s="6" t="b">
        <f t="shared" si="202"/>
        <v>1</v>
      </c>
      <c r="F571" s="6">
        <f>IF(OR(B571=6,B571=7),0,IF(NOT(E571),0,IF(A571&lt;=$A$1,HLOOKUP(B571,Ouderschapsverlof!$S$28:$W$30,3,FALSE),0)))</f>
        <v>0</v>
      </c>
      <c r="G571" s="6">
        <f>IF(OR(B571=6,B571=7),0,IF(NOT(E571),IF(A571&lt;=$A$1,HLOOKUP(B571,Ouderschapsverlof!$S$28:$W$30,3,FALSE),0),0))</f>
        <v>0</v>
      </c>
      <c r="H571" s="7">
        <f t="shared" si="203"/>
        <v>0</v>
      </c>
      <c r="L571" s="2">
        <f t="shared" si="222"/>
        <v>569</v>
      </c>
      <c r="M571">
        <f t="shared" si="204"/>
        <v>1</v>
      </c>
      <c r="N571" s="2">
        <f t="shared" si="205"/>
        <v>367</v>
      </c>
      <c r="O571" s="2">
        <f t="shared" si="206"/>
        <v>367</v>
      </c>
      <c r="P571" s="6" t="b">
        <f t="shared" si="207"/>
        <v>1</v>
      </c>
      <c r="Q571" s="6">
        <f>IF(OR(M571=6,M571=7),0,IF(NOT(P571),0,IF(L571&lt;=$L$1,HLOOKUP(M571,Ouderschapsverlof!$S$40:$W$42,3,FALSE),0)))</f>
        <v>0</v>
      </c>
      <c r="R571" s="6">
        <f>IF(OR(M571=6,M571=7),0,IF(NOT(P571),IF(L571&lt;=$L$1,HLOOKUP(M571,Ouderschapsverlof!$S$40:$W$42,3,FALSE),0),0))</f>
        <v>0</v>
      </c>
      <c r="T571" s="2">
        <f t="shared" si="223"/>
        <v>569</v>
      </c>
      <c r="U571">
        <f t="shared" si="208"/>
        <v>1</v>
      </c>
      <c r="V571" s="2">
        <f t="shared" si="209"/>
        <v>367</v>
      </c>
      <c r="W571" s="2">
        <f t="shared" si="210"/>
        <v>367</v>
      </c>
      <c r="X571" s="6" t="b">
        <f t="shared" si="211"/>
        <v>1</v>
      </c>
      <c r="Y571" s="6">
        <f>IF(OR(U571=6,U571=7),0,IF(NOT(X571),0,IF(T571&lt;=$T$1,HLOOKUP(U571,Ouderschapsverlof!$S$55:$W$57,3,FALSE),0)))</f>
        <v>0</v>
      </c>
      <c r="Z571" s="6">
        <f>IF(OR(U571=6,U571=7),0,IF(NOT(X571),IF(T571&lt;=$T$1,HLOOKUP(U571,Ouderschapsverlof!$S$55:$W$57,3,FALSE),0),0))</f>
        <v>0</v>
      </c>
      <c r="AB571" s="2">
        <f t="shared" si="224"/>
        <v>569</v>
      </c>
      <c r="AC571">
        <f t="shared" si="212"/>
        <v>1</v>
      </c>
      <c r="AD571" s="2">
        <f t="shared" si="213"/>
        <v>367</v>
      </c>
      <c r="AE571" s="2">
        <f t="shared" si="214"/>
        <v>367</v>
      </c>
      <c r="AF571" s="6" t="b">
        <f t="shared" si="215"/>
        <v>1</v>
      </c>
      <c r="AG571" s="6">
        <f>IF(OR(AC571=6,AC571=7),0,IF(NOT(AF571),0,IF(AB571&lt;=$AB$1,HLOOKUP(AC571,Ouderschapsverlof!$S$67:$W$69,3,FALSE),0)))</f>
        <v>0</v>
      </c>
      <c r="AH571" s="6">
        <f>IF(OR(AC571=6,AC571=7),0,IF(NOT(AF571),IF(AB571&lt;=$AB$1,HLOOKUP(AC571,Ouderschapsverlof!$S$67:$W$69,3,FALSE),0),0))</f>
        <v>0</v>
      </c>
      <c r="AK571" t="str">
        <f t="shared" si="216"/>
        <v>1901-7-0</v>
      </c>
      <c r="AL571" t="str">
        <f t="shared" si="217"/>
        <v>1901-7-0</v>
      </c>
      <c r="AM571" t="str">
        <f t="shared" si="218"/>
        <v>1901-7-0</v>
      </c>
      <c r="AN571" t="str">
        <f t="shared" si="219"/>
        <v>1901-7-0</v>
      </c>
    </row>
    <row r="572" spans="1:40" x14ac:dyDescent="0.3">
      <c r="A572" s="2">
        <f t="shared" si="220"/>
        <v>570</v>
      </c>
      <c r="B572">
        <f t="shared" si="221"/>
        <v>2</v>
      </c>
      <c r="C572" s="2">
        <f t="shared" si="200"/>
        <v>367</v>
      </c>
      <c r="D572" s="2">
        <f t="shared" si="201"/>
        <v>367</v>
      </c>
      <c r="E572" s="6" t="b">
        <f t="shared" si="202"/>
        <v>1</v>
      </c>
      <c r="F572" s="6">
        <f>IF(OR(B572=6,B572=7),0,IF(NOT(E572),0,IF(A572&lt;=$A$1,HLOOKUP(B572,Ouderschapsverlof!$S$28:$W$30,3,FALSE),0)))</f>
        <v>0</v>
      </c>
      <c r="G572" s="6">
        <f>IF(OR(B572=6,B572=7),0,IF(NOT(E572),IF(A572&lt;=$A$1,HLOOKUP(B572,Ouderschapsverlof!$S$28:$W$30,3,FALSE),0),0))</f>
        <v>0</v>
      </c>
      <c r="H572" s="7">
        <f t="shared" si="203"/>
        <v>0</v>
      </c>
      <c r="L572" s="2">
        <f t="shared" si="222"/>
        <v>570</v>
      </c>
      <c r="M572">
        <f t="shared" si="204"/>
        <v>2</v>
      </c>
      <c r="N572" s="2">
        <f t="shared" si="205"/>
        <v>367</v>
      </c>
      <c r="O572" s="2">
        <f t="shared" si="206"/>
        <v>367</v>
      </c>
      <c r="P572" s="6" t="b">
        <f t="shared" si="207"/>
        <v>1</v>
      </c>
      <c r="Q572" s="6">
        <f>IF(OR(M572=6,M572=7),0,IF(NOT(P572),0,IF(L572&lt;=$L$1,HLOOKUP(M572,Ouderschapsverlof!$S$40:$W$42,3,FALSE),0)))</f>
        <v>0</v>
      </c>
      <c r="R572" s="6">
        <f>IF(OR(M572=6,M572=7),0,IF(NOT(P572),IF(L572&lt;=$L$1,HLOOKUP(M572,Ouderschapsverlof!$S$40:$W$42,3,FALSE),0),0))</f>
        <v>0</v>
      </c>
      <c r="T572" s="2">
        <f t="shared" si="223"/>
        <v>570</v>
      </c>
      <c r="U572">
        <f t="shared" si="208"/>
        <v>2</v>
      </c>
      <c r="V572" s="2">
        <f t="shared" si="209"/>
        <v>367</v>
      </c>
      <c r="W572" s="2">
        <f t="shared" si="210"/>
        <v>367</v>
      </c>
      <c r="X572" s="6" t="b">
        <f t="shared" si="211"/>
        <v>1</v>
      </c>
      <c r="Y572" s="6">
        <f>IF(OR(U572=6,U572=7),0,IF(NOT(X572),0,IF(T572&lt;=$T$1,HLOOKUP(U572,Ouderschapsverlof!$S$55:$W$57,3,FALSE),0)))</f>
        <v>0</v>
      </c>
      <c r="Z572" s="6">
        <f>IF(OR(U572=6,U572=7),0,IF(NOT(X572),IF(T572&lt;=$T$1,HLOOKUP(U572,Ouderschapsverlof!$S$55:$W$57,3,FALSE),0),0))</f>
        <v>0</v>
      </c>
      <c r="AB572" s="2">
        <f t="shared" si="224"/>
        <v>570</v>
      </c>
      <c r="AC572">
        <f t="shared" si="212"/>
        <v>2</v>
      </c>
      <c r="AD572" s="2">
        <f t="shared" si="213"/>
        <v>367</v>
      </c>
      <c r="AE572" s="2">
        <f t="shared" si="214"/>
        <v>367</v>
      </c>
      <c r="AF572" s="6" t="b">
        <f t="shared" si="215"/>
        <v>1</v>
      </c>
      <c r="AG572" s="6">
        <f>IF(OR(AC572=6,AC572=7),0,IF(NOT(AF572),0,IF(AB572&lt;=$AB$1,HLOOKUP(AC572,Ouderschapsverlof!$S$67:$W$69,3,FALSE),0)))</f>
        <v>0</v>
      </c>
      <c r="AH572" s="6">
        <f>IF(OR(AC572=6,AC572=7),0,IF(NOT(AF572),IF(AB572&lt;=$AB$1,HLOOKUP(AC572,Ouderschapsverlof!$S$67:$W$69,3,FALSE),0),0))</f>
        <v>0</v>
      </c>
      <c r="AK572" t="str">
        <f t="shared" si="216"/>
        <v>1901-7-0</v>
      </c>
      <c r="AL572" t="str">
        <f t="shared" si="217"/>
        <v>1901-7-0</v>
      </c>
      <c r="AM572" t="str">
        <f t="shared" si="218"/>
        <v>1901-7-0</v>
      </c>
      <c r="AN572" t="str">
        <f t="shared" si="219"/>
        <v>1901-7-0</v>
      </c>
    </row>
    <row r="573" spans="1:40" x14ac:dyDescent="0.3">
      <c r="A573" s="2">
        <f t="shared" si="220"/>
        <v>571</v>
      </c>
      <c r="B573">
        <f t="shared" si="221"/>
        <v>3</v>
      </c>
      <c r="C573" s="2">
        <f t="shared" si="200"/>
        <v>367</v>
      </c>
      <c r="D573" s="2">
        <f t="shared" si="201"/>
        <v>367</v>
      </c>
      <c r="E573" s="6" t="b">
        <f t="shared" si="202"/>
        <v>1</v>
      </c>
      <c r="F573" s="6">
        <f>IF(OR(B573=6,B573=7),0,IF(NOT(E573),0,IF(A573&lt;=$A$1,HLOOKUP(B573,Ouderschapsverlof!$S$28:$W$30,3,FALSE),0)))</f>
        <v>0</v>
      </c>
      <c r="G573" s="6">
        <f>IF(OR(B573=6,B573=7),0,IF(NOT(E573),IF(A573&lt;=$A$1,HLOOKUP(B573,Ouderschapsverlof!$S$28:$W$30,3,FALSE),0),0))</f>
        <v>0</v>
      </c>
      <c r="H573" s="7">
        <f t="shared" si="203"/>
        <v>0</v>
      </c>
      <c r="L573" s="2">
        <f t="shared" si="222"/>
        <v>571</v>
      </c>
      <c r="M573">
        <f t="shared" si="204"/>
        <v>3</v>
      </c>
      <c r="N573" s="2">
        <f t="shared" si="205"/>
        <v>367</v>
      </c>
      <c r="O573" s="2">
        <f t="shared" si="206"/>
        <v>367</v>
      </c>
      <c r="P573" s="6" t="b">
        <f t="shared" si="207"/>
        <v>1</v>
      </c>
      <c r="Q573" s="6">
        <f>IF(OR(M573=6,M573=7),0,IF(NOT(P573),0,IF(L573&lt;=$L$1,HLOOKUP(M573,Ouderschapsverlof!$S$40:$W$42,3,FALSE),0)))</f>
        <v>0</v>
      </c>
      <c r="R573" s="6">
        <f>IF(OR(M573=6,M573=7),0,IF(NOT(P573),IF(L573&lt;=$L$1,HLOOKUP(M573,Ouderschapsverlof!$S$40:$W$42,3,FALSE),0),0))</f>
        <v>0</v>
      </c>
      <c r="T573" s="2">
        <f t="shared" si="223"/>
        <v>571</v>
      </c>
      <c r="U573">
        <f t="shared" si="208"/>
        <v>3</v>
      </c>
      <c r="V573" s="2">
        <f t="shared" si="209"/>
        <v>367</v>
      </c>
      <c r="W573" s="2">
        <f t="shared" si="210"/>
        <v>367</v>
      </c>
      <c r="X573" s="6" t="b">
        <f t="shared" si="211"/>
        <v>1</v>
      </c>
      <c r="Y573" s="6">
        <f>IF(OR(U573=6,U573=7),0,IF(NOT(X573),0,IF(T573&lt;=$T$1,HLOOKUP(U573,Ouderschapsverlof!$S$55:$W$57,3,FALSE),0)))</f>
        <v>0</v>
      </c>
      <c r="Z573" s="6">
        <f>IF(OR(U573=6,U573=7),0,IF(NOT(X573),IF(T573&lt;=$T$1,HLOOKUP(U573,Ouderschapsverlof!$S$55:$W$57,3,FALSE),0),0))</f>
        <v>0</v>
      </c>
      <c r="AB573" s="2">
        <f t="shared" si="224"/>
        <v>571</v>
      </c>
      <c r="AC573">
        <f t="shared" si="212"/>
        <v>3</v>
      </c>
      <c r="AD573" s="2">
        <f t="shared" si="213"/>
        <v>367</v>
      </c>
      <c r="AE573" s="2">
        <f t="shared" si="214"/>
        <v>367</v>
      </c>
      <c r="AF573" s="6" t="b">
        <f t="shared" si="215"/>
        <v>1</v>
      </c>
      <c r="AG573" s="6">
        <f>IF(OR(AC573=6,AC573=7),0,IF(NOT(AF573),0,IF(AB573&lt;=$AB$1,HLOOKUP(AC573,Ouderschapsverlof!$S$67:$W$69,3,FALSE),0)))</f>
        <v>0</v>
      </c>
      <c r="AH573" s="6">
        <f>IF(OR(AC573=6,AC573=7),0,IF(NOT(AF573),IF(AB573&lt;=$AB$1,HLOOKUP(AC573,Ouderschapsverlof!$S$67:$W$69,3,FALSE),0),0))</f>
        <v>0</v>
      </c>
      <c r="AK573" t="str">
        <f t="shared" si="216"/>
        <v>1901-7-0</v>
      </c>
      <c r="AL573" t="str">
        <f t="shared" si="217"/>
        <v>1901-7-0</v>
      </c>
      <c r="AM573" t="str">
        <f t="shared" si="218"/>
        <v>1901-7-0</v>
      </c>
      <c r="AN573" t="str">
        <f t="shared" si="219"/>
        <v>1901-7-0</v>
      </c>
    </row>
    <row r="574" spans="1:40" x14ac:dyDescent="0.3">
      <c r="A574" s="2">
        <f t="shared" si="220"/>
        <v>572</v>
      </c>
      <c r="B574">
        <f t="shared" si="221"/>
        <v>4</v>
      </c>
      <c r="C574" s="2">
        <f t="shared" si="200"/>
        <v>367</v>
      </c>
      <c r="D574" s="2">
        <f t="shared" si="201"/>
        <v>367</v>
      </c>
      <c r="E574" s="6" t="b">
        <f t="shared" si="202"/>
        <v>1</v>
      </c>
      <c r="F574" s="6">
        <f>IF(OR(B574=6,B574=7),0,IF(NOT(E574),0,IF(A574&lt;=$A$1,HLOOKUP(B574,Ouderschapsverlof!$S$28:$W$30,3,FALSE),0)))</f>
        <v>0</v>
      </c>
      <c r="G574" s="6">
        <f>IF(OR(B574=6,B574=7),0,IF(NOT(E574),IF(A574&lt;=$A$1,HLOOKUP(B574,Ouderschapsverlof!$S$28:$W$30,3,FALSE),0),0))</f>
        <v>0</v>
      </c>
      <c r="H574" s="7">
        <f t="shared" si="203"/>
        <v>0</v>
      </c>
      <c r="L574" s="2">
        <f t="shared" si="222"/>
        <v>572</v>
      </c>
      <c r="M574">
        <f t="shared" si="204"/>
        <v>4</v>
      </c>
      <c r="N574" s="2">
        <f t="shared" si="205"/>
        <v>367</v>
      </c>
      <c r="O574" s="2">
        <f t="shared" si="206"/>
        <v>367</v>
      </c>
      <c r="P574" s="6" t="b">
        <f t="shared" si="207"/>
        <v>1</v>
      </c>
      <c r="Q574" s="6">
        <f>IF(OR(M574=6,M574=7),0,IF(NOT(P574),0,IF(L574&lt;=$L$1,HLOOKUP(M574,Ouderschapsverlof!$S$40:$W$42,3,FALSE),0)))</f>
        <v>0</v>
      </c>
      <c r="R574" s="6">
        <f>IF(OR(M574=6,M574=7),0,IF(NOT(P574),IF(L574&lt;=$L$1,HLOOKUP(M574,Ouderschapsverlof!$S$40:$W$42,3,FALSE),0),0))</f>
        <v>0</v>
      </c>
      <c r="T574" s="2">
        <f t="shared" si="223"/>
        <v>572</v>
      </c>
      <c r="U574">
        <f t="shared" si="208"/>
        <v>4</v>
      </c>
      <c r="V574" s="2">
        <f t="shared" si="209"/>
        <v>367</v>
      </c>
      <c r="W574" s="2">
        <f t="shared" si="210"/>
        <v>367</v>
      </c>
      <c r="X574" s="6" t="b">
        <f t="shared" si="211"/>
        <v>1</v>
      </c>
      <c r="Y574" s="6">
        <f>IF(OR(U574=6,U574=7),0,IF(NOT(X574),0,IF(T574&lt;=$T$1,HLOOKUP(U574,Ouderschapsverlof!$S$55:$W$57,3,FALSE),0)))</f>
        <v>0</v>
      </c>
      <c r="Z574" s="6">
        <f>IF(OR(U574=6,U574=7),0,IF(NOT(X574),IF(T574&lt;=$T$1,HLOOKUP(U574,Ouderschapsverlof!$S$55:$W$57,3,FALSE),0),0))</f>
        <v>0</v>
      </c>
      <c r="AB574" s="2">
        <f t="shared" si="224"/>
        <v>572</v>
      </c>
      <c r="AC574">
        <f t="shared" si="212"/>
        <v>4</v>
      </c>
      <c r="AD574" s="2">
        <f t="shared" si="213"/>
        <v>367</v>
      </c>
      <c r="AE574" s="2">
        <f t="shared" si="214"/>
        <v>367</v>
      </c>
      <c r="AF574" s="6" t="b">
        <f t="shared" si="215"/>
        <v>1</v>
      </c>
      <c r="AG574" s="6">
        <f>IF(OR(AC574=6,AC574=7),0,IF(NOT(AF574),0,IF(AB574&lt;=$AB$1,HLOOKUP(AC574,Ouderschapsverlof!$S$67:$W$69,3,FALSE),0)))</f>
        <v>0</v>
      </c>
      <c r="AH574" s="6">
        <f>IF(OR(AC574=6,AC574=7),0,IF(NOT(AF574),IF(AB574&lt;=$AB$1,HLOOKUP(AC574,Ouderschapsverlof!$S$67:$W$69,3,FALSE),0),0))</f>
        <v>0</v>
      </c>
      <c r="AK574" t="str">
        <f t="shared" si="216"/>
        <v>1901-7-0</v>
      </c>
      <c r="AL574" t="str">
        <f t="shared" si="217"/>
        <v>1901-7-0</v>
      </c>
      <c r="AM574" t="str">
        <f t="shared" si="218"/>
        <v>1901-7-0</v>
      </c>
      <c r="AN574" t="str">
        <f t="shared" si="219"/>
        <v>1901-7-0</v>
      </c>
    </row>
    <row r="575" spans="1:40" x14ac:dyDescent="0.3">
      <c r="A575" s="2">
        <f t="shared" si="220"/>
        <v>573</v>
      </c>
      <c r="B575">
        <f t="shared" si="221"/>
        <v>5</v>
      </c>
      <c r="C575" s="2">
        <f t="shared" si="200"/>
        <v>367</v>
      </c>
      <c r="D575" s="2">
        <f t="shared" si="201"/>
        <v>367</v>
      </c>
      <c r="E575" s="6" t="b">
        <f t="shared" si="202"/>
        <v>1</v>
      </c>
      <c r="F575" s="6">
        <f>IF(OR(B575=6,B575=7),0,IF(NOT(E575),0,IF(A575&lt;=$A$1,HLOOKUP(B575,Ouderschapsverlof!$S$28:$W$30,3,FALSE),0)))</f>
        <v>0</v>
      </c>
      <c r="G575" s="6">
        <f>IF(OR(B575=6,B575=7),0,IF(NOT(E575),IF(A575&lt;=$A$1,HLOOKUP(B575,Ouderschapsverlof!$S$28:$W$30,3,FALSE),0),0))</f>
        <v>0</v>
      </c>
      <c r="H575" s="7">
        <f t="shared" si="203"/>
        <v>0</v>
      </c>
      <c r="L575" s="2">
        <f t="shared" si="222"/>
        <v>573</v>
      </c>
      <c r="M575">
        <f t="shared" si="204"/>
        <v>5</v>
      </c>
      <c r="N575" s="2">
        <f t="shared" si="205"/>
        <v>367</v>
      </c>
      <c r="O575" s="2">
        <f t="shared" si="206"/>
        <v>367</v>
      </c>
      <c r="P575" s="6" t="b">
        <f t="shared" si="207"/>
        <v>1</v>
      </c>
      <c r="Q575" s="6">
        <f>IF(OR(M575=6,M575=7),0,IF(NOT(P575),0,IF(L575&lt;=$L$1,HLOOKUP(M575,Ouderschapsverlof!$S$40:$W$42,3,FALSE),0)))</f>
        <v>0</v>
      </c>
      <c r="R575" s="6">
        <f>IF(OR(M575=6,M575=7),0,IF(NOT(P575),IF(L575&lt;=$L$1,HLOOKUP(M575,Ouderschapsverlof!$S$40:$W$42,3,FALSE),0),0))</f>
        <v>0</v>
      </c>
      <c r="T575" s="2">
        <f t="shared" si="223"/>
        <v>573</v>
      </c>
      <c r="U575">
        <f t="shared" si="208"/>
        <v>5</v>
      </c>
      <c r="V575" s="2">
        <f t="shared" si="209"/>
        <v>367</v>
      </c>
      <c r="W575" s="2">
        <f t="shared" si="210"/>
        <v>367</v>
      </c>
      <c r="X575" s="6" t="b">
        <f t="shared" si="211"/>
        <v>1</v>
      </c>
      <c r="Y575" s="6">
        <f>IF(OR(U575=6,U575=7),0,IF(NOT(X575),0,IF(T575&lt;=$T$1,HLOOKUP(U575,Ouderschapsverlof!$S$55:$W$57,3,FALSE),0)))</f>
        <v>0</v>
      </c>
      <c r="Z575" s="6">
        <f>IF(OR(U575=6,U575=7),0,IF(NOT(X575),IF(T575&lt;=$T$1,HLOOKUP(U575,Ouderschapsverlof!$S$55:$W$57,3,FALSE),0),0))</f>
        <v>0</v>
      </c>
      <c r="AB575" s="2">
        <f t="shared" si="224"/>
        <v>573</v>
      </c>
      <c r="AC575">
        <f t="shared" si="212"/>
        <v>5</v>
      </c>
      <c r="AD575" s="2">
        <f t="shared" si="213"/>
        <v>367</v>
      </c>
      <c r="AE575" s="2">
        <f t="shared" si="214"/>
        <v>367</v>
      </c>
      <c r="AF575" s="6" t="b">
        <f t="shared" si="215"/>
        <v>1</v>
      </c>
      <c r="AG575" s="6">
        <f>IF(OR(AC575=6,AC575=7),0,IF(NOT(AF575),0,IF(AB575&lt;=$AB$1,HLOOKUP(AC575,Ouderschapsverlof!$S$67:$W$69,3,FALSE),0)))</f>
        <v>0</v>
      </c>
      <c r="AH575" s="6">
        <f>IF(OR(AC575=6,AC575=7),0,IF(NOT(AF575),IF(AB575&lt;=$AB$1,HLOOKUP(AC575,Ouderschapsverlof!$S$67:$W$69,3,FALSE),0),0))</f>
        <v>0</v>
      </c>
      <c r="AK575" t="str">
        <f t="shared" si="216"/>
        <v>1901-7-0</v>
      </c>
      <c r="AL575" t="str">
        <f t="shared" si="217"/>
        <v>1901-7-0</v>
      </c>
      <c r="AM575" t="str">
        <f t="shared" si="218"/>
        <v>1901-7-0</v>
      </c>
      <c r="AN575" t="str">
        <f t="shared" si="219"/>
        <v>1901-7-0</v>
      </c>
    </row>
    <row r="576" spans="1:40" x14ac:dyDescent="0.3">
      <c r="A576" s="2">
        <f t="shared" si="220"/>
        <v>574</v>
      </c>
      <c r="B576">
        <f t="shared" si="221"/>
        <v>6</v>
      </c>
      <c r="C576" s="2">
        <f t="shared" si="200"/>
        <v>367</v>
      </c>
      <c r="D576" s="2">
        <f t="shared" si="201"/>
        <v>367</v>
      </c>
      <c r="E576" s="6" t="b">
        <f t="shared" si="202"/>
        <v>1</v>
      </c>
      <c r="F576" s="6">
        <f>IF(OR(B576=6,B576=7),0,IF(NOT(E576),0,IF(A576&lt;=$A$1,HLOOKUP(B576,Ouderschapsverlof!$S$28:$W$30,3,FALSE),0)))</f>
        <v>0</v>
      </c>
      <c r="G576" s="6">
        <f>IF(OR(B576=6,B576=7),0,IF(NOT(E576),IF(A576&lt;=$A$1,HLOOKUP(B576,Ouderschapsverlof!$S$28:$W$30,3,FALSE),0),0))</f>
        <v>0</v>
      </c>
      <c r="H576" s="7">
        <f t="shared" si="203"/>
        <v>0</v>
      </c>
      <c r="L576" s="2">
        <f t="shared" si="222"/>
        <v>574</v>
      </c>
      <c r="M576">
        <f t="shared" si="204"/>
        <v>6</v>
      </c>
      <c r="N576" s="2">
        <f t="shared" si="205"/>
        <v>367</v>
      </c>
      <c r="O576" s="2">
        <f t="shared" si="206"/>
        <v>367</v>
      </c>
      <c r="P576" s="6" t="b">
        <f t="shared" si="207"/>
        <v>1</v>
      </c>
      <c r="Q576" s="6">
        <f>IF(OR(M576=6,M576=7),0,IF(NOT(P576),0,IF(L576&lt;=$L$1,HLOOKUP(M576,Ouderschapsverlof!$S$40:$W$42,3,FALSE),0)))</f>
        <v>0</v>
      </c>
      <c r="R576" s="6">
        <f>IF(OR(M576=6,M576=7),0,IF(NOT(P576),IF(L576&lt;=$L$1,HLOOKUP(M576,Ouderschapsverlof!$S$40:$W$42,3,FALSE),0),0))</f>
        <v>0</v>
      </c>
      <c r="T576" s="2">
        <f t="shared" si="223"/>
        <v>574</v>
      </c>
      <c r="U576">
        <f t="shared" si="208"/>
        <v>6</v>
      </c>
      <c r="V576" s="2">
        <f t="shared" si="209"/>
        <v>367</v>
      </c>
      <c r="W576" s="2">
        <f t="shared" si="210"/>
        <v>367</v>
      </c>
      <c r="X576" s="6" t="b">
        <f t="shared" si="211"/>
        <v>1</v>
      </c>
      <c r="Y576" s="6">
        <f>IF(OR(U576=6,U576=7),0,IF(NOT(X576),0,IF(T576&lt;=$T$1,HLOOKUP(U576,Ouderschapsverlof!$S$55:$W$57,3,FALSE),0)))</f>
        <v>0</v>
      </c>
      <c r="Z576" s="6">
        <f>IF(OR(U576=6,U576=7),0,IF(NOT(X576),IF(T576&lt;=$T$1,HLOOKUP(U576,Ouderschapsverlof!$S$55:$W$57,3,FALSE),0),0))</f>
        <v>0</v>
      </c>
      <c r="AB576" s="2">
        <f t="shared" si="224"/>
        <v>574</v>
      </c>
      <c r="AC576">
        <f t="shared" si="212"/>
        <v>6</v>
      </c>
      <c r="AD576" s="2">
        <f t="shared" si="213"/>
        <v>367</v>
      </c>
      <c r="AE576" s="2">
        <f t="shared" si="214"/>
        <v>367</v>
      </c>
      <c r="AF576" s="6" t="b">
        <f t="shared" si="215"/>
        <v>1</v>
      </c>
      <c r="AG576" s="6">
        <f>IF(OR(AC576=6,AC576=7),0,IF(NOT(AF576),0,IF(AB576&lt;=$AB$1,HLOOKUP(AC576,Ouderschapsverlof!$S$67:$W$69,3,FALSE),0)))</f>
        <v>0</v>
      </c>
      <c r="AH576" s="6">
        <f>IF(OR(AC576=6,AC576=7),0,IF(NOT(AF576),IF(AB576&lt;=$AB$1,HLOOKUP(AC576,Ouderschapsverlof!$S$67:$W$69,3,FALSE),0),0))</f>
        <v>0</v>
      </c>
      <c r="AK576" t="str">
        <f t="shared" si="216"/>
        <v>1901-7-0</v>
      </c>
      <c r="AL576" t="str">
        <f t="shared" si="217"/>
        <v>1901-7-0</v>
      </c>
      <c r="AM576" t="str">
        <f t="shared" si="218"/>
        <v>1901-7-0</v>
      </c>
      <c r="AN576" t="str">
        <f t="shared" si="219"/>
        <v>1901-7-0</v>
      </c>
    </row>
    <row r="577" spans="1:40" x14ac:dyDescent="0.3">
      <c r="A577" s="2">
        <f t="shared" si="220"/>
        <v>575</v>
      </c>
      <c r="B577">
        <f t="shared" si="221"/>
        <v>7</v>
      </c>
      <c r="C577" s="2">
        <f t="shared" si="200"/>
        <v>367</v>
      </c>
      <c r="D577" s="2">
        <f t="shared" si="201"/>
        <v>367</v>
      </c>
      <c r="E577" s="6" t="b">
        <f t="shared" si="202"/>
        <v>1</v>
      </c>
      <c r="F577" s="6">
        <f>IF(OR(B577=6,B577=7),0,IF(NOT(E577),0,IF(A577&lt;=$A$1,HLOOKUP(B577,Ouderschapsverlof!$S$28:$W$30,3,FALSE),0)))</f>
        <v>0</v>
      </c>
      <c r="G577" s="6">
        <f>IF(OR(B577=6,B577=7),0,IF(NOT(E577),IF(A577&lt;=$A$1,HLOOKUP(B577,Ouderschapsverlof!$S$28:$W$30,3,FALSE),0),0))</f>
        <v>0</v>
      </c>
      <c r="H577" s="7">
        <f t="shared" si="203"/>
        <v>0</v>
      </c>
      <c r="L577" s="2">
        <f t="shared" si="222"/>
        <v>575</v>
      </c>
      <c r="M577">
        <f t="shared" si="204"/>
        <v>7</v>
      </c>
      <c r="N577" s="2">
        <f t="shared" si="205"/>
        <v>367</v>
      </c>
      <c r="O577" s="2">
        <f t="shared" si="206"/>
        <v>367</v>
      </c>
      <c r="P577" s="6" t="b">
        <f t="shared" si="207"/>
        <v>1</v>
      </c>
      <c r="Q577" s="6">
        <f>IF(OR(M577=6,M577=7),0,IF(NOT(P577),0,IF(L577&lt;=$L$1,HLOOKUP(M577,Ouderschapsverlof!$S$40:$W$42,3,FALSE),0)))</f>
        <v>0</v>
      </c>
      <c r="R577" s="6">
        <f>IF(OR(M577=6,M577=7),0,IF(NOT(P577),IF(L577&lt;=$L$1,HLOOKUP(M577,Ouderschapsverlof!$S$40:$W$42,3,FALSE),0),0))</f>
        <v>0</v>
      </c>
      <c r="T577" s="2">
        <f t="shared" si="223"/>
        <v>575</v>
      </c>
      <c r="U577">
        <f t="shared" si="208"/>
        <v>7</v>
      </c>
      <c r="V577" s="2">
        <f t="shared" si="209"/>
        <v>367</v>
      </c>
      <c r="W577" s="2">
        <f t="shared" si="210"/>
        <v>367</v>
      </c>
      <c r="X577" s="6" t="b">
        <f t="shared" si="211"/>
        <v>1</v>
      </c>
      <c r="Y577" s="6">
        <f>IF(OR(U577=6,U577=7),0,IF(NOT(X577),0,IF(T577&lt;=$T$1,HLOOKUP(U577,Ouderschapsverlof!$S$55:$W$57,3,FALSE),0)))</f>
        <v>0</v>
      </c>
      <c r="Z577" s="6">
        <f>IF(OR(U577=6,U577=7),0,IF(NOT(X577),IF(T577&lt;=$T$1,HLOOKUP(U577,Ouderschapsverlof!$S$55:$W$57,3,FALSE),0),0))</f>
        <v>0</v>
      </c>
      <c r="AB577" s="2">
        <f t="shared" si="224"/>
        <v>575</v>
      </c>
      <c r="AC577">
        <f t="shared" si="212"/>
        <v>7</v>
      </c>
      <c r="AD577" s="2">
        <f t="shared" si="213"/>
        <v>367</v>
      </c>
      <c r="AE577" s="2">
        <f t="shared" si="214"/>
        <v>367</v>
      </c>
      <c r="AF577" s="6" t="b">
        <f t="shared" si="215"/>
        <v>1</v>
      </c>
      <c r="AG577" s="6">
        <f>IF(OR(AC577=6,AC577=7),0,IF(NOT(AF577),0,IF(AB577&lt;=$AB$1,HLOOKUP(AC577,Ouderschapsverlof!$S$67:$W$69,3,FALSE),0)))</f>
        <v>0</v>
      </c>
      <c r="AH577" s="6">
        <f>IF(OR(AC577=6,AC577=7),0,IF(NOT(AF577),IF(AB577&lt;=$AB$1,HLOOKUP(AC577,Ouderschapsverlof!$S$67:$W$69,3,FALSE),0),0))</f>
        <v>0</v>
      </c>
      <c r="AK577" t="str">
        <f t="shared" si="216"/>
        <v>1901-7-0</v>
      </c>
      <c r="AL577" t="str">
        <f t="shared" si="217"/>
        <v>1901-7-0</v>
      </c>
      <c r="AM577" t="str">
        <f t="shared" si="218"/>
        <v>1901-7-0</v>
      </c>
      <c r="AN577" t="str">
        <f t="shared" si="219"/>
        <v>1901-7-0</v>
      </c>
    </row>
    <row r="578" spans="1:40" x14ac:dyDescent="0.3">
      <c r="A578" s="2">
        <f t="shared" si="220"/>
        <v>576</v>
      </c>
      <c r="B578">
        <f t="shared" si="221"/>
        <v>1</v>
      </c>
      <c r="C578" s="2">
        <f t="shared" si="200"/>
        <v>367</v>
      </c>
      <c r="D578" s="2">
        <f t="shared" si="201"/>
        <v>367</v>
      </c>
      <c r="E578" s="6" t="b">
        <f t="shared" si="202"/>
        <v>1</v>
      </c>
      <c r="F578" s="6">
        <f>IF(OR(B578=6,B578=7),0,IF(NOT(E578),0,IF(A578&lt;=$A$1,HLOOKUP(B578,Ouderschapsverlof!$S$28:$W$30,3,FALSE),0)))</f>
        <v>0</v>
      </c>
      <c r="G578" s="6">
        <f>IF(OR(B578=6,B578=7),0,IF(NOT(E578),IF(A578&lt;=$A$1,HLOOKUP(B578,Ouderschapsverlof!$S$28:$W$30,3,FALSE),0),0))</f>
        <v>0</v>
      </c>
      <c r="H578" s="7">
        <f t="shared" si="203"/>
        <v>0</v>
      </c>
      <c r="L578" s="2">
        <f t="shared" si="222"/>
        <v>576</v>
      </c>
      <c r="M578">
        <f t="shared" si="204"/>
        <v>1</v>
      </c>
      <c r="N578" s="2">
        <f t="shared" si="205"/>
        <v>367</v>
      </c>
      <c r="O578" s="2">
        <f t="shared" si="206"/>
        <v>367</v>
      </c>
      <c r="P578" s="6" t="b">
        <f t="shared" si="207"/>
        <v>1</v>
      </c>
      <c r="Q578" s="6">
        <f>IF(OR(M578=6,M578=7),0,IF(NOT(P578),0,IF(L578&lt;=$L$1,HLOOKUP(M578,Ouderschapsverlof!$S$40:$W$42,3,FALSE),0)))</f>
        <v>0</v>
      </c>
      <c r="R578" s="6">
        <f>IF(OR(M578=6,M578=7),0,IF(NOT(P578),IF(L578&lt;=$L$1,HLOOKUP(M578,Ouderschapsverlof!$S$40:$W$42,3,FALSE),0),0))</f>
        <v>0</v>
      </c>
      <c r="T578" s="2">
        <f t="shared" si="223"/>
        <v>576</v>
      </c>
      <c r="U578">
        <f t="shared" si="208"/>
        <v>1</v>
      </c>
      <c r="V578" s="2">
        <f t="shared" si="209"/>
        <v>367</v>
      </c>
      <c r="W578" s="2">
        <f t="shared" si="210"/>
        <v>367</v>
      </c>
      <c r="X578" s="6" t="b">
        <f t="shared" si="211"/>
        <v>1</v>
      </c>
      <c r="Y578" s="6">
        <f>IF(OR(U578=6,U578=7),0,IF(NOT(X578),0,IF(T578&lt;=$T$1,HLOOKUP(U578,Ouderschapsverlof!$S$55:$W$57,3,FALSE),0)))</f>
        <v>0</v>
      </c>
      <c r="Z578" s="6">
        <f>IF(OR(U578=6,U578=7),0,IF(NOT(X578),IF(T578&lt;=$T$1,HLOOKUP(U578,Ouderschapsverlof!$S$55:$W$57,3,FALSE),0),0))</f>
        <v>0</v>
      </c>
      <c r="AB578" s="2">
        <f t="shared" si="224"/>
        <v>576</v>
      </c>
      <c r="AC578">
        <f t="shared" si="212"/>
        <v>1</v>
      </c>
      <c r="AD578" s="2">
        <f t="shared" si="213"/>
        <v>367</v>
      </c>
      <c r="AE578" s="2">
        <f t="shared" si="214"/>
        <v>367</v>
      </c>
      <c r="AF578" s="6" t="b">
        <f t="shared" si="215"/>
        <v>1</v>
      </c>
      <c r="AG578" s="6">
        <f>IF(OR(AC578=6,AC578=7),0,IF(NOT(AF578),0,IF(AB578&lt;=$AB$1,HLOOKUP(AC578,Ouderschapsverlof!$S$67:$W$69,3,FALSE),0)))</f>
        <v>0</v>
      </c>
      <c r="AH578" s="6">
        <f>IF(OR(AC578=6,AC578=7),0,IF(NOT(AF578),IF(AB578&lt;=$AB$1,HLOOKUP(AC578,Ouderschapsverlof!$S$67:$W$69,3,FALSE),0),0))</f>
        <v>0</v>
      </c>
      <c r="AK578" t="str">
        <f t="shared" si="216"/>
        <v>1901-7-0</v>
      </c>
      <c r="AL578" t="str">
        <f t="shared" si="217"/>
        <v>1901-7-0</v>
      </c>
      <c r="AM578" t="str">
        <f t="shared" si="218"/>
        <v>1901-7-0</v>
      </c>
      <c r="AN578" t="str">
        <f t="shared" si="219"/>
        <v>1901-7-0</v>
      </c>
    </row>
    <row r="579" spans="1:40" x14ac:dyDescent="0.3">
      <c r="A579" s="2">
        <f t="shared" si="220"/>
        <v>577</v>
      </c>
      <c r="B579">
        <f t="shared" si="221"/>
        <v>2</v>
      </c>
      <c r="C579" s="2">
        <f t="shared" ref="C579:C642" si="225">VLOOKUP(A579,$I$1:$I$61,1)</f>
        <v>367</v>
      </c>
      <c r="D579" s="2">
        <f t="shared" ref="D579:D642" si="226">VLOOKUP(A579,$I$1:$J$61,2)</f>
        <v>367</v>
      </c>
      <c r="E579" s="6" t="b">
        <f t="shared" ref="E579:E642" si="227">IF(AND(A579&gt;=C579,A579&lt;=D579),FALSE,TRUE)</f>
        <v>1</v>
      </c>
      <c r="F579" s="6">
        <f>IF(OR(B579=6,B579=7),0,IF(NOT(E579),0,IF(A579&lt;=$A$1,HLOOKUP(B579,Ouderschapsverlof!$S$28:$W$30,3,FALSE),0)))</f>
        <v>0</v>
      </c>
      <c r="G579" s="6">
        <f>IF(OR(B579=6,B579=7),0,IF(NOT(E579),IF(A579&lt;=$A$1,HLOOKUP(B579,Ouderschapsverlof!$S$28:$W$30,3,FALSE),0),0))</f>
        <v>0</v>
      </c>
      <c r="H579" s="7">
        <f t="shared" ref="H579:H642" si="228">IF(ISNUMBER(I579),IF(J579&lt;J578,1,0),0)</f>
        <v>0</v>
      </c>
      <c r="L579" s="2">
        <f t="shared" si="222"/>
        <v>577</v>
      </c>
      <c r="M579">
        <f t="shared" ref="M579:M642" si="229">WEEKDAY(L579,2)</f>
        <v>2</v>
      </c>
      <c r="N579" s="2">
        <f t="shared" ref="N579:N642" si="230">VLOOKUP(L579,$I$1:$I$61,1)</f>
        <v>367</v>
      </c>
      <c r="O579" s="2">
        <f t="shared" ref="O579:O642" si="231">VLOOKUP(L579,$I$1:$J$61,2)</f>
        <v>367</v>
      </c>
      <c r="P579" s="6" t="b">
        <f t="shared" ref="P579:P642" si="232">IF(AND(L579&gt;=N579,L579&lt;=O579),FALSE,TRUE)</f>
        <v>1</v>
      </c>
      <c r="Q579" s="6">
        <f>IF(OR(M579=6,M579=7),0,IF(NOT(P579),0,IF(L579&lt;=$L$1,HLOOKUP(M579,Ouderschapsverlof!$S$40:$W$42,3,FALSE),0)))</f>
        <v>0</v>
      </c>
      <c r="R579" s="6">
        <f>IF(OR(M579=6,M579=7),0,IF(NOT(P579),IF(L579&lt;=$L$1,HLOOKUP(M579,Ouderschapsverlof!$S$40:$W$42,3,FALSE),0),0))</f>
        <v>0</v>
      </c>
      <c r="T579" s="2">
        <f t="shared" si="223"/>
        <v>577</v>
      </c>
      <c r="U579">
        <f t="shared" ref="U579:U642" si="233">WEEKDAY(T579,2)</f>
        <v>2</v>
      </c>
      <c r="V579" s="2">
        <f t="shared" ref="V579:V642" si="234">VLOOKUP(T579,$I$1:$I$61,1)</f>
        <v>367</v>
      </c>
      <c r="W579" s="2">
        <f t="shared" ref="W579:W642" si="235">VLOOKUP(T579,$I$1:$J$61,2)</f>
        <v>367</v>
      </c>
      <c r="X579" s="6" t="b">
        <f t="shared" ref="X579:X642" si="236">IF(AND(T579&gt;=V579,T579&lt;=W579),FALSE,TRUE)</f>
        <v>1</v>
      </c>
      <c r="Y579" s="6">
        <f>IF(OR(U579=6,U579=7),0,IF(NOT(X579),0,IF(T579&lt;=$T$1,HLOOKUP(U579,Ouderschapsverlof!$S$55:$W$57,3,FALSE),0)))</f>
        <v>0</v>
      </c>
      <c r="Z579" s="6">
        <f>IF(OR(U579=6,U579=7),0,IF(NOT(X579),IF(T579&lt;=$T$1,HLOOKUP(U579,Ouderschapsverlof!$S$55:$W$57,3,FALSE),0),0))</f>
        <v>0</v>
      </c>
      <c r="AB579" s="2">
        <f t="shared" si="224"/>
        <v>577</v>
      </c>
      <c r="AC579">
        <f t="shared" ref="AC579:AC642" si="237">WEEKDAY(AB579,2)</f>
        <v>2</v>
      </c>
      <c r="AD579" s="2">
        <f t="shared" ref="AD579:AD642" si="238">VLOOKUP(AB579,$I$1:$I$61,1)</f>
        <v>367</v>
      </c>
      <c r="AE579" s="2">
        <f t="shared" ref="AE579:AE642" si="239">VLOOKUP(AB579,$I$1:$J$61,2)</f>
        <v>367</v>
      </c>
      <c r="AF579" s="6" t="b">
        <f t="shared" ref="AF579:AF642" si="240">IF(AND(AB579&gt;=AD579,AB579&lt;=AE579),FALSE,TRUE)</f>
        <v>1</v>
      </c>
      <c r="AG579" s="6">
        <f>IF(OR(AC579=6,AC579=7),0,IF(NOT(AF579),0,IF(AB579&lt;=$AB$1,HLOOKUP(AC579,Ouderschapsverlof!$S$67:$W$69,3,FALSE),0)))</f>
        <v>0</v>
      </c>
      <c r="AH579" s="6">
        <f>IF(OR(AC579=6,AC579=7),0,IF(NOT(AF579),IF(AB579&lt;=$AB$1,HLOOKUP(AC579,Ouderschapsverlof!$S$67:$W$69,3,FALSE),0),0))</f>
        <v>0</v>
      </c>
      <c r="AK579" t="str">
        <f t="shared" ref="AK579:AK642" si="241">YEAR($A579)&amp;"-"&amp;MONTH($A579)&amp;"-"&amp;$F579</f>
        <v>1901-7-0</v>
      </c>
      <c r="AL579" t="str">
        <f t="shared" ref="AL579:AL642" si="242">YEAR($L579)&amp;"-"&amp;MONTH($L579)&amp;"-"&amp;$Q579</f>
        <v>1901-7-0</v>
      </c>
      <c r="AM579" t="str">
        <f t="shared" ref="AM579:AM642" si="243">YEAR($T579)&amp;"-"&amp;MONTH($T579)&amp;"-"&amp;$Y579</f>
        <v>1901-7-0</v>
      </c>
      <c r="AN579" t="str">
        <f t="shared" ref="AN579:AN642" si="244">YEAR($AB579)&amp;"-"&amp;MONTH($AB579)&amp;"-"&amp;$AG579</f>
        <v>1901-7-0</v>
      </c>
    </row>
    <row r="580" spans="1:40" x14ac:dyDescent="0.3">
      <c r="A580" s="2">
        <f t="shared" ref="A580:A643" si="245">A579+1</f>
        <v>578</v>
      </c>
      <c r="B580">
        <f t="shared" ref="B580:B643" si="246">WEEKDAY(A580,2)</f>
        <v>3</v>
      </c>
      <c r="C580" s="2">
        <f t="shared" si="225"/>
        <v>367</v>
      </c>
      <c r="D580" s="2">
        <f t="shared" si="226"/>
        <v>367</v>
      </c>
      <c r="E580" s="6" t="b">
        <f t="shared" si="227"/>
        <v>1</v>
      </c>
      <c r="F580" s="6">
        <f>IF(OR(B580=6,B580=7),0,IF(NOT(E580),0,IF(A580&lt;=$A$1,HLOOKUP(B580,Ouderschapsverlof!$S$28:$W$30,3,FALSE),0)))</f>
        <v>0</v>
      </c>
      <c r="G580" s="6">
        <f>IF(OR(B580=6,B580=7),0,IF(NOT(E580),IF(A580&lt;=$A$1,HLOOKUP(B580,Ouderschapsverlof!$S$28:$W$30,3,FALSE),0),0))</f>
        <v>0</v>
      </c>
      <c r="H580" s="7">
        <f t="shared" si="228"/>
        <v>0</v>
      </c>
      <c r="L580" s="2">
        <f t="shared" ref="L580:L643" si="247">L579+1</f>
        <v>578</v>
      </c>
      <c r="M580">
        <f t="shared" si="229"/>
        <v>3</v>
      </c>
      <c r="N580" s="2">
        <f t="shared" si="230"/>
        <v>367</v>
      </c>
      <c r="O580" s="2">
        <f t="shared" si="231"/>
        <v>367</v>
      </c>
      <c r="P580" s="6" t="b">
        <f t="shared" si="232"/>
        <v>1</v>
      </c>
      <c r="Q580" s="6">
        <f>IF(OR(M580=6,M580=7),0,IF(NOT(P580),0,IF(L580&lt;=$L$1,HLOOKUP(M580,Ouderschapsverlof!$S$40:$W$42,3,FALSE),0)))</f>
        <v>0</v>
      </c>
      <c r="R580" s="6">
        <f>IF(OR(M580=6,M580=7),0,IF(NOT(P580),IF(L580&lt;=$L$1,HLOOKUP(M580,Ouderschapsverlof!$S$40:$W$42,3,FALSE),0),0))</f>
        <v>0</v>
      </c>
      <c r="T580" s="2">
        <f t="shared" ref="T580:T643" si="248">+T579+1</f>
        <v>578</v>
      </c>
      <c r="U580">
        <f t="shared" si="233"/>
        <v>3</v>
      </c>
      <c r="V580" s="2">
        <f t="shared" si="234"/>
        <v>367</v>
      </c>
      <c r="W580" s="2">
        <f t="shared" si="235"/>
        <v>367</v>
      </c>
      <c r="X580" s="6" t="b">
        <f t="shared" si="236"/>
        <v>1</v>
      </c>
      <c r="Y580" s="6">
        <f>IF(OR(U580=6,U580=7),0,IF(NOT(X580),0,IF(T580&lt;=$T$1,HLOOKUP(U580,Ouderschapsverlof!$S$55:$W$57,3,FALSE),0)))</f>
        <v>0</v>
      </c>
      <c r="Z580" s="6">
        <f>IF(OR(U580=6,U580=7),0,IF(NOT(X580),IF(T580&lt;=$T$1,HLOOKUP(U580,Ouderschapsverlof!$S$55:$W$57,3,FALSE),0),0))</f>
        <v>0</v>
      </c>
      <c r="AB580" s="2">
        <f t="shared" ref="AB580:AB643" si="249">+AB579+1</f>
        <v>578</v>
      </c>
      <c r="AC580">
        <f t="shared" si="237"/>
        <v>3</v>
      </c>
      <c r="AD580" s="2">
        <f t="shared" si="238"/>
        <v>367</v>
      </c>
      <c r="AE580" s="2">
        <f t="shared" si="239"/>
        <v>367</v>
      </c>
      <c r="AF580" s="6" t="b">
        <f t="shared" si="240"/>
        <v>1</v>
      </c>
      <c r="AG580" s="6">
        <f>IF(OR(AC580=6,AC580=7),0,IF(NOT(AF580),0,IF(AB580&lt;=$AB$1,HLOOKUP(AC580,Ouderschapsverlof!$S$67:$W$69,3,FALSE),0)))</f>
        <v>0</v>
      </c>
      <c r="AH580" s="6">
        <f>IF(OR(AC580=6,AC580=7),0,IF(NOT(AF580),IF(AB580&lt;=$AB$1,HLOOKUP(AC580,Ouderschapsverlof!$S$67:$W$69,3,FALSE),0),0))</f>
        <v>0</v>
      </c>
      <c r="AK580" t="str">
        <f t="shared" si="241"/>
        <v>1901-7-0</v>
      </c>
      <c r="AL580" t="str">
        <f t="shared" si="242"/>
        <v>1901-7-0</v>
      </c>
      <c r="AM580" t="str">
        <f t="shared" si="243"/>
        <v>1901-7-0</v>
      </c>
      <c r="AN580" t="str">
        <f t="shared" si="244"/>
        <v>1901-7-0</v>
      </c>
    </row>
    <row r="581" spans="1:40" x14ac:dyDescent="0.3">
      <c r="A581" s="2">
        <f t="shared" si="245"/>
        <v>579</v>
      </c>
      <c r="B581">
        <f t="shared" si="246"/>
        <v>4</v>
      </c>
      <c r="C581" s="2">
        <f t="shared" si="225"/>
        <v>367</v>
      </c>
      <c r="D581" s="2">
        <f t="shared" si="226"/>
        <v>367</v>
      </c>
      <c r="E581" s="6" t="b">
        <f t="shared" si="227"/>
        <v>1</v>
      </c>
      <c r="F581" s="6">
        <f>IF(OR(B581=6,B581=7),0,IF(NOT(E581),0,IF(A581&lt;=$A$1,HLOOKUP(B581,Ouderschapsverlof!$S$28:$W$30,3,FALSE),0)))</f>
        <v>0</v>
      </c>
      <c r="G581" s="6">
        <f>IF(OR(B581=6,B581=7),0,IF(NOT(E581),IF(A581&lt;=$A$1,HLOOKUP(B581,Ouderschapsverlof!$S$28:$W$30,3,FALSE),0),0))</f>
        <v>0</v>
      </c>
      <c r="H581" s="7">
        <f t="shared" si="228"/>
        <v>0</v>
      </c>
      <c r="L581" s="2">
        <f t="shared" si="247"/>
        <v>579</v>
      </c>
      <c r="M581">
        <f t="shared" si="229"/>
        <v>4</v>
      </c>
      <c r="N581" s="2">
        <f t="shared" si="230"/>
        <v>367</v>
      </c>
      <c r="O581" s="2">
        <f t="shared" si="231"/>
        <v>367</v>
      </c>
      <c r="P581" s="6" t="b">
        <f t="shared" si="232"/>
        <v>1</v>
      </c>
      <c r="Q581" s="6">
        <f>IF(OR(M581=6,M581=7),0,IF(NOT(P581),0,IF(L581&lt;=$L$1,HLOOKUP(M581,Ouderschapsverlof!$S$40:$W$42,3,FALSE),0)))</f>
        <v>0</v>
      </c>
      <c r="R581" s="6">
        <f>IF(OR(M581=6,M581=7),0,IF(NOT(P581),IF(L581&lt;=$L$1,HLOOKUP(M581,Ouderschapsverlof!$S$40:$W$42,3,FALSE),0),0))</f>
        <v>0</v>
      </c>
      <c r="T581" s="2">
        <f t="shared" si="248"/>
        <v>579</v>
      </c>
      <c r="U581">
        <f t="shared" si="233"/>
        <v>4</v>
      </c>
      <c r="V581" s="2">
        <f t="shared" si="234"/>
        <v>367</v>
      </c>
      <c r="W581" s="2">
        <f t="shared" si="235"/>
        <v>367</v>
      </c>
      <c r="X581" s="6" t="b">
        <f t="shared" si="236"/>
        <v>1</v>
      </c>
      <c r="Y581" s="6">
        <f>IF(OR(U581=6,U581=7),0,IF(NOT(X581),0,IF(T581&lt;=$T$1,HLOOKUP(U581,Ouderschapsverlof!$S$55:$W$57,3,FALSE),0)))</f>
        <v>0</v>
      </c>
      <c r="Z581" s="6">
        <f>IF(OR(U581=6,U581=7),0,IF(NOT(X581),IF(T581&lt;=$T$1,HLOOKUP(U581,Ouderschapsverlof!$S$55:$W$57,3,FALSE),0),0))</f>
        <v>0</v>
      </c>
      <c r="AB581" s="2">
        <f t="shared" si="249"/>
        <v>579</v>
      </c>
      <c r="AC581">
        <f t="shared" si="237"/>
        <v>4</v>
      </c>
      <c r="AD581" s="2">
        <f t="shared" si="238"/>
        <v>367</v>
      </c>
      <c r="AE581" s="2">
        <f t="shared" si="239"/>
        <v>367</v>
      </c>
      <c r="AF581" s="6" t="b">
        <f t="shared" si="240"/>
        <v>1</v>
      </c>
      <c r="AG581" s="6">
        <f>IF(OR(AC581=6,AC581=7),0,IF(NOT(AF581),0,IF(AB581&lt;=$AB$1,HLOOKUP(AC581,Ouderschapsverlof!$S$67:$W$69,3,FALSE),0)))</f>
        <v>0</v>
      </c>
      <c r="AH581" s="6">
        <f>IF(OR(AC581=6,AC581=7),0,IF(NOT(AF581),IF(AB581&lt;=$AB$1,HLOOKUP(AC581,Ouderschapsverlof!$S$67:$W$69,3,FALSE),0),0))</f>
        <v>0</v>
      </c>
      <c r="AK581" t="str">
        <f t="shared" si="241"/>
        <v>1901-8-0</v>
      </c>
      <c r="AL581" t="str">
        <f t="shared" si="242"/>
        <v>1901-8-0</v>
      </c>
      <c r="AM581" t="str">
        <f t="shared" si="243"/>
        <v>1901-8-0</v>
      </c>
      <c r="AN581" t="str">
        <f t="shared" si="244"/>
        <v>1901-8-0</v>
      </c>
    </row>
    <row r="582" spans="1:40" x14ac:dyDescent="0.3">
      <c r="A582" s="2">
        <f t="shared" si="245"/>
        <v>580</v>
      </c>
      <c r="B582">
        <f t="shared" si="246"/>
        <v>5</v>
      </c>
      <c r="C582" s="2">
        <f t="shared" si="225"/>
        <v>367</v>
      </c>
      <c r="D582" s="2">
        <f t="shared" si="226"/>
        <v>367</v>
      </c>
      <c r="E582" s="6" t="b">
        <f t="shared" si="227"/>
        <v>1</v>
      </c>
      <c r="F582" s="6">
        <f>IF(OR(B582=6,B582=7),0,IF(NOT(E582),0,IF(A582&lt;=$A$1,HLOOKUP(B582,Ouderschapsverlof!$S$28:$W$30,3,FALSE),0)))</f>
        <v>0</v>
      </c>
      <c r="G582" s="6">
        <f>IF(OR(B582=6,B582=7),0,IF(NOT(E582),IF(A582&lt;=$A$1,HLOOKUP(B582,Ouderschapsverlof!$S$28:$W$30,3,FALSE),0),0))</f>
        <v>0</v>
      </c>
      <c r="H582" s="7">
        <f t="shared" si="228"/>
        <v>0</v>
      </c>
      <c r="L582" s="2">
        <f t="shared" si="247"/>
        <v>580</v>
      </c>
      <c r="M582">
        <f t="shared" si="229"/>
        <v>5</v>
      </c>
      <c r="N582" s="2">
        <f t="shared" si="230"/>
        <v>367</v>
      </c>
      <c r="O582" s="2">
        <f t="shared" si="231"/>
        <v>367</v>
      </c>
      <c r="P582" s="6" t="b">
        <f t="shared" si="232"/>
        <v>1</v>
      </c>
      <c r="Q582" s="6">
        <f>IF(OR(M582=6,M582=7),0,IF(NOT(P582),0,IF(L582&lt;=$L$1,HLOOKUP(M582,Ouderschapsverlof!$S$40:$W$42,3,FALSE),0)))</f>
        <v>0</v>
      </c>
      <c r="R582" s="6">
        <f>IF(OR(M582=6,M582=7),0,IF(NOT(P582),IF(L582&lt;=$L$1,HLOOKUP(M582,Ouderschapsverlof!$S$40:$W$42,3,FALSE),0),0))</f>
        <v>0</v>
      </c>
      <c r="T582" s="2">
        <f t="shared" si="248"/>
        <v>580</v>
      </c>
      <c r="U582">
        <f t="shared" si="233"/>
        <v>5</v>
      </c>
      <c r="V582" s="2">
        <f t="shared" si="234"/>
        <v>367</v>
      </c>
      <c r="W582" s="2">
        <f t="shared" si="235"/>
        <v>367</v>
      </c>
      <c r="X582" s="6" t="b">
        <f t="shared" si="236"/>
        <v>1</v>
      </c>
      <c r="Y582" s="6">
        <f>IF(OR(U582=6,U582=7),0,IF(NOT(X582),0,IF(T582&lt;=$T$1,HLOOKUP(U582,Ouderschapsverlof!$S$55:$W$57,3,FALSE),0)))</f>
        <v>0</v>
      </c>
      <c r="Z582" s="6">
        <f>IF(OR(U582=6,U582=7),0,IF(NOT(X582),IF(T582&lt;=$T$1,HLOOKUP(U582,Ouderschapsverlof!$S$55:$W$57,3,FALSE),0),0))</f>
        <v>0</v>
      </c>
      <c r="AB582" s="2">
        <f t="shared" si="249"/>
        <v>580</v>
      </c>
      <c r="AC582">
        <f t="shared" si="237"/>
        <v>5</v>
      </c>
      <c r="AD582" s="2">
        <f t="shared" si="238"/>
        <v>367</v>
      </c>
      <c r="AE582" s="2">
        <f t="shared" si="239"/>
        <v>367</v>
      </c>
      <c r="AF582" s="6" t="b">
        <f t="shared" si="240"/>
        <v>1</v>
      </c>
      <c r="AG582" s="6">
        <f>IF(OR(AC582=6,AC582=7),0,IF(NOT(AF582),0,IF(AB582&lt;=$AB$1,HLOOKUP(AC582,Ouderschapsverlof!$S$67:$W$69,3,FALSE),0)))</f>
        <v>0</v>
      </c>
      <c r="AH582" s="6">
        <f>IF(OR(AC582=6,AC582=7),0,IF(NOT(AF582),IF(AB582&lt;=$AB$1,HLOOKUP(AC582,Ouderschapsverlof!$S$67:$W$69,3,FALSE),0),0))</f>
        <v>0</v>
      </c>
      <c r="AK582" t="str">
        <f t="shared" si="241"/>
        <v>1901-8-0</v>
      </c>
      <c r="AL582" t="str">
        <f t="shared" si="242"/>
        <v>1901-8-0</v>
      </c>
      <c r="AM582" t="str">
        <f t="shared" si="243"/>
        <v>1901-8-0</v>
      </c>
      <c r="AN582" t="str">
        <f t="shared" si="244"/>
        <v>1901-8-0</v>
      </c>
    </row>
    <row r="583" spans="1:40" x14ac:dyDescent="0.3">
      <c r="A583" s="2">
        <f t="shared" si="245"/>
        <v>581</v>
      </c>
      <c r="B583">
        <f t="shared" si="246"/>
        <v>6</v>
      </c>
      <c r="C583" s="2">
        <f t="shared" si="225"/>
        <v>367</v>
      </c>
      <c r="D583" s="2">
        <f t="shared" si="226"/>
        <v>367</v>
      </c>
      <c r="E583" s="6" t="b">
        <f t="shared" si="227"/>
        <v>1</v>
      </c>
      <c r="F583" s="6">
        <f>IF(OR(B583=6,B583=7),0,IF(NOT(E583),0,IF(A583&lt;=$A$1,HLOOKUP(B583,Ouderschapsverlof!$S$28:$W$30,3,FALSE),0)))</f>
        <v>0</v>
      </c>
      <c r="G583" s="6">
        <f>IF(OR(B583=6,B583=7),0,IF(NOT(E583),IF(A583&lt;=$A$1,HLOOKUP(B583,Ouderschapsverlof!$S$28:$W$30,3,FALSE),0),0))</f>
        <v>0</v>
      </c>
      <c r="H583" s="7">
        <f t="shared" si="228"/>
        <v>0</v>
      </c>
      <c r="L583" s="2">
        <f t="shared" si="247"/>
        <v>581</v>
      </c>
      <c r="M583">
        <f t="shared" si="229"/>
        <v>6</v>
      </c>
      <c r="N583" s="2">
        <f t="shared" si="230"/>
        <v>367</v>
      </c>
      <c r="O583" s="2">
        <f t="shared" si="231"/>
        <v>367</v>
      </c>
      <c r="P583" s="6" t="b">
        <f t="shared" si="232"/>
        <v>1</v>
      </c>
      <c r="Q583" s="6">
        <f>IF(OR(M583=6,M583=7),0,IF(NOT(P583),0,IF(L583&lt;=$L$1,HLOOKUP(M583,Ouderschapsverlof!$S$40:$W$42,3,FALSE),0)))</f>
        <v>0</v>
      </c>
      <c r="R583" s="6">
        <f>IF(OR(M583=6,M583=7),0,IF(NOT(P583),IF(L583&lt;=$L$1,HLOOKUP(M583,Ouderschapsverlof!$S$40:$W$42,3,FALSE),0),0))</f>
        <v>0</v>
      </c>
      <c r="T583" s="2">
        <f t="shared" si="248"/>
        <v>581</v>
      </c>
      <c r="U583">
        <f t="shared" si="233"/>
        <v>6</v>
      </c>
      <c r="V583" s="2">
        <f t="shared" si="234"/>
        <v>367</v>
      </c>
      <c r="W583" s="2">
        <f t="shared" si="235"/>
        <v>367</v>
      </c>
      <c r="X583" s="6" t="b">
        <f t="shared" si="236"/>
        <v>1</v>
      </c>
      <c r="Y583" s="6">
        <f>IF(OR(U583=6,U583=7),0,IF(NOT(X583),0,IF(T583&lt;=$T$1,HLOOKUP(U583,Ouderschapsverlof!$S$55:$W$57,3,FALSE),0)))</f>
        <v>0</v>
      </c>
      <c r="Z583" s="6">
        <f>IF(OR(U583=6,U583=7),0,IF(NOT(X583),IF(T583&lt;=$T$1,HLOOKUP(U583,Ouderschapsverlof!$S$55:$W$57,3,FALSE),0),0))</f>
        <v>0</v>
      </c>
      <c r="AB583" s="2">
        <f t="shared" si="249"/>
        <v>581</v>
      </c>
      <c r="AC583">
        <f t="shared" si="237"/>
        <v>6</v>
      </c>
      <c r="AD583" s="2">
        <f t="shared" si="238"/>
        <v>367</v>
      </c>
      <c r="AE583" s="2">
        <f t="shared" si="239"/>
        <v>367</v>
      </c>
      <c r="AF583" s="6" t="b">
        <f t="shared" si="240"/>
        <v>1</v>
      </c>
      <c r="AG583" s="6">
        <f>IF(OR(AC583=6,AC583=7),0,IF(NOT(AF583),0,IF(AB583&lt;=$AB$1,HLOOKUP(AC583,Ouderschapsverlof!$S$67:$W$69,3,FALSE),0)))</f>
        <v>0</v>
      </c>
      <c r="AH583" s="6">
        <f>IF(OR(AC583=6,AC583=7),0,IF(NOT(AF583),IF(AB583&lt;=$AB$1,HLOOKUP(AC583,Ouderschapsverlof!$S$67:$W$69,3,FALSE),0),0))</f>
        <v>0</v>
      </c>
      <c r="AK583" t="str">
        <f t="shared" si="241"/>
        <v>1901-8-0</v>
      </c>
      <c r="AL583" t="str">
        <f t="shared" si="242"/>
        <v>1901-8-0</v>
      </c>
      <c r="AM583" t="str">
        <f t="shared" si="243"/>
        <v>1901-8-0</v>
      </c>
      <c r="AN583" t="str">
        <f t="shared" si="244"/>
        <v>1901-8-0</v>
      </c>
    </row>
    <row r="584" spans="1:40" x14ac:dyDescent="0.3">
      <c r="A584" s="2">
        <f t="shared" si="245"/>
        <v>582</v>
      </c>
      <c r="B584">
        <f t="shared" si="246"/>
        <v>7</v>
      </c>
      <c r="C584" s="2">
        <f t="shared" si="225"/>
        <v>367</v>
      </c>
      <c r="D584" s="2">
        <f t="shared" si="226"/>
        <v>367</v>
      </c>
      <c r="E584" s="6" t="b">
        <f t="shared" si="227"/>
        <v>1</v>
      </c>
      <c r="F584" s="6">
        <f>IF(OR(B584=6,B584=7),0,IF(NOT(E584),0,IF(A584&lt;=$A$1,HLOOKUP(B584,Ouderschapsverlof!$S$28:$W$30,3,FALSE),0)))</f>
        <v>0</v>
      </c>
      <c r="G584" s="6">
        <f>IF(OR(B584=6,B584=7),0,IF(NOT(E584),IF(A584&lt;=$A$1,HLOOKUP(B584,Ouderschapsverlof!$S$28:$W$30,3,FALSE),0),0))</f>
        <v>0</v>
      </c>
      <c r="H584" s="7">
        <f t="shared" si="228"/>
        <v>0</v>
      </c>
      <c r="L584" s="2">
        <f t="shared" si="247"/>
        <v>582</v>
      </c>
      <c r="M584">
        <f t="shared" si="229"/>
        <v>7</v>
      </c>
      <c r="N584" s="2">
        <f t="shared" si="230"/>
        <v>367</v>
      </c>
      <c r="O584" s="2">
        <f t="shared" si="231"/>
        <v>367</v>
      </c>
      <c r="P584" s="6" t="b">
        <f t="shared" si="232"/>
        <v>1</v>
      </c>
      <c r="Q584" s="6">
        <f>IF(OR(M584=6,M584=7),0,IF(NOT(P584),0,IF(L584&lt;=$L$1,HLOOKUP(M584,Ouderschapsverlof!$S$40:$W$42,3,FALSE),0)))</f>
        <v>0</v>
      </c>
      <c r="R584" s="6">
        <f>IF(OR(M584=6,M584=7),0,IF(NOT(P584),IF(L584&lt;=$L$1,HLOOKUP(M584,Ouderschapsverlof!$S$40:$W$42,3,FALSE),0),0))</f>
        <v>0</v>
      </c>
      <c r="T584" s="2">
        <f t="shared" si="248"/>
        <v>582</v>
      </c>
      <c r="U584">
        <f t="shared" si="233"/>
        <v>7</v>
      </c>
      <c r="V584" s="2">
        <f t="shared" si="234"/>
        <v>367</v>
      </c>
      <c r="W584" s="2">
        <f t="shared" si="235"/>
        <v>367</v>
      </c>
      <c r="X584" s="6" t="b">
        <f t="shared" si="236"/>
        <v>1</v>
      </c>
      <c r="Y584" s="6">
        <f>IF(OR(U584=6,U584=7),0,IF(NOT(X584),0,IF(T584&lt;=$T$1,HLOOKUP(U584,Ouderschapsverlof!$S$55:$W$57,3,FALSE),0)))</f>
        <v>0</v>
      </c>
      <c r="Z584" s="6">
        <f>IF(OR(U584=6,U584=7),0,IF(NOT(X584),IF(T584&lt;=$T$1,HLOOKUP(U584,Ouderschapsverlof!$S$55:$W$57,3,FALSE),0),0))</f>
        <v>0</v>
      </c>
      <c r="AB584" s="2">
        <f t="shared" si="249"/>
        <v>582</v>
      </c>
      <c r="AC584">
        <f t="shared" si="237"/>
        <v>7</v>
      </c>
      <c r="AD584" s="2">
        <f t="shared" si="238"/>
        <v>367</v>
      </c>
      <c r="AE584" s="2">
        <f t="shared" si="239"/>
        <v>367</v>
      </c>
      <c r="AF584" s="6" t="b">
        <f t="shared" si="240"/>
        <v>1</v>
      </c>
      <c r="AG584" s="6">
        <f>IF(OR(AC584=6,AC584=7),0,IF(NOT(AF584),0,IF(AB584&lt;=$AB$1,HLOOKUP(AC584,Ouderschapsverlof!$S$67:$W$69,3,FALSE),0)))</f>
        <v>0</v>
      </c>
      <c r="AH584" s="6">
        <f>IF(OR(AC584=6,AC584=7),0,IF(NOT(AF584),IF(AB584&lt;=$AB$1,HLOOKUP(AC584,Ouderschapsverlof!$S$67:$W$69,3,FALSE),0),0))</f>
        <v>0</v>
      </c>
      <c r="AK584" t="str">
        <f t="shared" si="241"/>
        <v>1901-8-0</v>
      </c>
      <c r="AL584" t="str">
        <f t="shared" si="242"/>
        <v>1901-8-0</v>
      </c>
      <c r="AM584" t="str">
        <f t="shared" si="243"/>
        <v>1901-8-0</v>
      </c>
      <c r="AN584" t="str">
        <f t="shared" si="244"/>
        <v>1901-8-0</v>
      </c>
    </row>
    <row r="585" spans="1:40" x14ac:dyDescent="0.3">
      <c r="A585" s="2">
        <f t="shared" si="245"/>
        <v>583</v>
      </c>
      <c r="B585">
        <f t="shared" si="246"/>
        <v>1</v>
      </c>
      <c r="C585" s="2">
        <f t="shared" si="225"/>
        <v>367</v>
      </c>
      <c r="D585" s="2">
        <f t="shared" si="226"/>
        <v>367</v>
      </c>
      <c r="E585" s="6" t="b">
        <f t="shared" si="227"/>
        <v>1</v>
      </c>
      <c r="F585" s="6">
        <f>IF(OR(B585=6,B585=7),0,IF(NOT(E585),0,IF(A585&lt;=$A$1,HLOOKUP(B585,Ouderschapsverlof!$S$28:$W$30,3,FALSE),0)))</f>
        <v>0</v>
      </c>
      <c r="G585" s="6">
        <f>IF(OR(B585=6,B585=7),0,IF(NOT(E585),IF(A585&lt;=$A$1,HLOOKUP(B585,Ouderschapsverlof!$S$28:$W$30,3,FALSE),0),0))</f>
        <v>0</v>
      </c>
      <c r="H585" s="7">
        <f t="shared" si="228"/>
        <v>0</v>
      </c>
      <c r="L585" s="2">
        <f t="shared" si="247"/>
        <v>583</v>
      </c>
      <c r="M585">
        <f t="shared" si="229"/>
        <v>1</v>
      </c>
      <c r="N585" s="2">
        <f t="shared" si="230"/>
        <v>367</v>
      </c>
      <c r="O585" s="2">
        <f t="shared" si="231"/>
        <v>367</v>
      </c>
      <c r="P585" s="6" t="b">
        <f t="shared" si="232"/>
        <v>1</v>
      </c>
      <c r="Q585" s="6">
        <f>IF(OR(M585=6,M585=7),0,IF(NOT(P585),0,IF(L585&lt;=$L$1,HLOOKUP(M585,Ouderschapsverlof!$S$40:$W$42,3,FALSE),0)))</f>
        <v>0</v>
      </c>
      <c r="R585" s="6">
        <f>IF(OR(M585=6,M585=7),0,IF(NOT(P585),IF(L585&lt;=$L$1,HLOOKUP(M585,Ouderschapsverlof!$S$40:$W$42,3,FALSE),0),0))</f>
        <v>0</v>
      </c>
      <c r="T585" s="2">
        <f t="shared" si="248"/>
        <v>583</v>
      </c>
      <c r="U585">
        <f t="shared" si="233"/>
        <v>1</v>
      </c>
      <c r="V585" s="2">
        <f t="shared" si="234"/>
        <v>367</v>
      </c>
      <c r="W585" s="2">
        <f t="shared" si="235"/>
        <v>367</v>
      </c>
      <c r="X585" s="6" t="b">
        <f t="shared" si="236"/>
        <v>1</v>
      </c>
      <c r="Y585" s="6">
        <f>IF(OR(U585=6,U585=7),0,IF(NOT(X585),0,IF(T585&lt;=$T$1,HLOOKUP(U585,Ouderschapsverlof!$S$55:$W$57,3,FALSE),0)))</f>
        <v>0</v>
      </c>
      <c r="Z585" s="6">
        <f>IF(OR(U585=6,U585=7),0,IF(NOT(X585),IF(T585&lt;=$T$1,HLOOKUP(U585,Ouderschapsverlof!$S$55:$W$57,3,FALSE),0),0))</f>
        <v>0</v>
      </c>
      <c r="AB585" s="2">
        <f t="shared" si="249"/>
        <v>583</v>
      </c>
      <c r="AC585">
        <f t="shared" si="237"/>
        <v>1</v>
      </c>
      <c r="AD585" s="2">
        <f t="shared" si="238"/>
        <v>367</v>
      </c>
      <c r="AE585" s="2">
        <f t="shared" si="239"/>
        <v>367</v>
      </c>
      <c r="AF585" s="6" t="b">
        <f t="shared" si="240"/>
        <v>1</v>
      </c>
      <c r="AG585" s="6">
        <f>IF(OR(AC585=6,AC585=7),0,IF(NOT(AF585),0,IF(AB585&lt;=$AB$1,HLOOKUP(AC585,Ouderschapsverlof!$S$67:$W$69,3,FALSE),0)))</f>
        <v>0</v>
      </c>
      <c r="AH585" s="6">
        <f>IF(OR(AC585=6,AC585=7),0,IF(NOT(AF585),IF(AB585&lt;=$AB$1,HLOOKUP(AC585,Ouderschapsverlof!$S$67:$W$69,3,FALSE),0),0))</f>
        <v>0</v>
      </c>
      <c r="AK585" t="str">
        <f t="shared" si="241"/>
        <v>1901-8-0</v>
      </c>
      <c r="AL585" t="str">
        <f t="shared" si="242"/>
        <v>1901-8-0</v>
      </c>
      <c r="AM585" t="str">
        <f t="shared" si="243"/>
        <v>1901-8-0</v>
      </c>
      <c r="AN585" t="str">
        <f t="shared" si="244"/>
        <v>1901-8-0</v>
      </c>
    </row>
    <row r="586" spans="1:40" x14ac:dyDescent="0.3">
      <c r="A586" s="2">
        <f t="shared" si="245"/>
        <v>584</v>
      </c>
      <c r="B586">
        <f t="shared" si="246"/>
        <v>2</v>
      </c>
      <c r="C586" s="2">
        <f t="shared" si="225"/>
        <v>367</v>
      </c>
      <c r="D586" s="2">
        <f t="shared" si="226"/>
        <v>367</v>
      </c>
      <c r="E586" s="6" t="b">
        <f t="shared" si="227"/>
        <v>1</v>
      </c>
      <c r="F586" s="6">
        <f>IF(OR(B586=6,B586=7),0,IF(NOT(E586),0,IF(A586&lt;=$A$1,HLOOKUP(B586,Ouderschapsverlof!$S$28:$W$30,3,FALSE),0)))</f>
        <v>0</v>
      </c>
      <c r="G586" s="6">
        <f>IF(OR(B586=6,B586=7),0,IF(NOT(E586),IF(A586&lt;=$A$1,HLOOKUP(B586,Ouderschapsverlof!$S$28:$W$30,3,FALSE),0),0))</f>
        <v>0</v>
      </c>
      <c r="H586" s="7">
        <f t="shared" si="228"/>
        <v>0</v>
      </c>
      <c r="L586" s="2">
        <f t="shared" si="247"/>
        <v>584</v>
      </c>
      <c r="M586">
        <f t="shared" si="229"/>
        <v>2</v>
      </c>
      <c r="N586" s="2">
        <f t="shared" si="230"/>
        <v>367</v>
      </c>
      <c r="O586" s="2">
        <f t="shared" si="231"/>
        <v>367</v>
      </c>
      <c r="P586" s="6" t="b">
        <f t="shared" si="232"/>
        <v>1</v>
      </c>
      <c r="Q586" s="6">
        <f>IF(OR(M586=6,M586=7),0,IF(NOT(P586),0,IF(L586&lt;=$L$1,HLOOKUP(M586,Ouderschapsverlof!$S$40:$W$42,3,FALSE),0)))</f>
        <v>0</v>
      </c>
      <c r="R586" s="6">
        <f>IF(OR(M586=6,M586=7),0,IF(NOT(P586),IF(L586&lt;=$L$1,HLOOKUP(M586,Ouderschapsverlof!$S$40:$W$42,3,FALSE),0),0))</f>
        <v>0</v>
      </c>
      <c r="T586" s="2">
        <f t="shared" si="248"/>
        <v>584</v>
      </c>
      <c r="U586">
        <f t="shared" si="233"/>
        <v>2</v>
      </c>
      <c r="V586" s="2">
        <f t="shared" si="234"/>
        <v>367</v>
      </c>
      <c r="W586" s="2">
        <f t="shared" si="235"/>
        <v>367</v>
      </c>
      <c r="X586" s="6" t="b">
        <f t="shared" si="236"/>
        <v>1</v>
      </c>
      <c r="Y586" s="6">
        <f>IF(OR(U586=6,U586=7),0,IF(NOT(X586),0,IF(T586&lt;=$T$1,HLOOKUP(U586,Ouderschapsverlof!$S$55:$W$57,3,FALSE),0)))</f>
        <v>0</v>
      </c>
      <c r="Z586" s="6">
        <f>IF(OR(U586=6,U586=7),0,IF(NOT(X586),IF(T586&lt;=$T$1,HLOOKUP(U586,Ouderschapsverlof!$S$55:$W$57,3,FALSE),0),0))</f>
        <v>0</v>
      </c>
      <c r="AB586" s="2">
        <f t="shared" si="249"/>
        <v>584</v>
      </c>
      <c r="AC586">
        <f t="shared" si="237"/>
        <v>2</v>
      </c>
      <c r="AD586" s="2">
        <f t="shared" si="238"/>
        <v>367</v>
      </c>
      <c r="AE586" s="2">
        <f t="shared" si="239"/>
        <v>367</v>
      </c>
      <c r="AF586" s="6" t="b">
        <f t="shared" si="240"/>
        <v>1</v>
      </c>
      <c r="AG586" s="6">
        <f>IF(OR(AC586=6,AC586=7),0,IF(NOT(AF586),0,IF(AB586&lt;=$AB$1,HLOOKUP(AC586,Ouderschapsverlof!$S$67:$W$69,3,FALSE),0)))</f>
        <v>0</v>
      </c>
      <c r="AH586" s="6">
        <f>IF(OR(AC586=6,AC586=7),0,IF(NOT(AF586),IF(AB586&lt;=$AB$1,HLOOKUP(AC586,Ouderschapsverlof!$S$67:$W$69,3,FALSE),0),0))</f>
        <v>0</v>
      </c>
      <c r="AK586" t="str">
        <f t="shared" si="241"/>
        <v>1901-8-0</v>
      </c>
      <c r="AL586" t="str">
        <f t="shared" si="242"/>
        <v>1901-8-0</v>
      </c>
      <c r="AM586" t="str">
        <f t="shared" si="243"/>
        <v>1901-8-0</v>
      </c>
      <c r="AN586" t="str">
        <f t="shared" si="244"/>
        <v>1901-8-0</v>
      </c>
    </row>
    <row r="587" spans="1:40" x14ac:dyDescent="0.3">
      <c r="A587" s="2">
        <f t="shared" si="245"/>
        <v>585</v>
      </c>
      <c r="B587">
        <f t="shared" si="246"/>
        <v>3</v>
      </c>
      <c r="C587" s="2">
        <f t="shared" si="225"/>
        <v>367</v>
      </c>
      <c r="D587" s="2">
        <f t="shared" si="226"/>
        <v>367</v>
      </c>
      <c r="E587" s="6" t="b">
        <f t="shared" si="227"/>
        <v>1</v>
      </c>
      <c r="F587" s="6">
        <f>IF(OR(B587=6,B587=7),0,IF(NOT(E587),0,IF(A587&lt;=$A$1,HLOOKUP(B587,Ouderschapsverlof!$S$28:$W$30,3,FALSE),0)))</f>
        <v>0</v>
      </c>
      <c r="G587" s="6">
        <f>IF(OR(B587=6,B587=7),0,IF(NOT(E587),IF(A587&lt;=$A$1,HLOOKUP(B587,Ouderschapsverlof!$S$28:$W$30,3,FALSE),0),0))</f>
        <v>0</v>
      </c>
      <c r="H587" s="7">
        <f t="shared" si="228"/>
        <v>0</v>
      </c>
      <c r="L587" s="2">
        <f t="shared" si="247"/>
        <v>585</v>
      </c>
      <c r="M587">
        <f t="shared" si="229"/>
        <v>3</v>
      </c>
      <c r="N587" s="2">
        <f t="shared" si="230"/>
        <v>367</v>
      </c>
      <c r="O587" s="2">
        <f t="shared" si="231"/>
        <v>367</v>
      </c>
      <c r="P587" s="6" t="b">
        <f t="shared" si="232"/>
        <v>1</v>
      </c>
      <c r="Q587" s="6">
        <f>IF(OR(M587=6,M587=7),0,IF(NOT(P587),0,IF(L587&lt;=$L$1,HLOOKUP(M587,Ouderschapsverlof!$S$40:$W$42,3,FALSE),0)))</f>
        <v>0</v>
      </c>
      <c r="R587" s="6">
        <f>IF(OR(M587=6,M587=7),0,IF(NOT(P587),IF(L587&lt;=$L$1,HLOOKUP(M587,Ouderschapsverlof!$S$40:$W$42,3,FALSE),0),0))</f>
        <v>0</v>
      </c>
      <c r="T587" s="2">
        <f t="shared" si="248"/>
        <v>585</v>
      </c>
      <c r="U587">
        <f t="shared" si="233"/>
        <v>3</v>
      </c>
      <c r="V587" s="2">
        <f t="shared" si="234"/>
        <v>367</v>
      </c>
      <c r="W587" s="2">
        <f t="shared" si="235"/>
        <v>367</v>
      </c>
      <c r="X587" s="6" t="b">
        <f t="shared" si="236"/>
        <v>1</v>
      </c>
      <c r="Y587" s="6">
        <f>IF(OR(U587=6,U587=7),0,IF(NOT(X587),0,IF(T587&lt;=$T$1,HLOOKUP(U587,Ouderschapsverlof!$S$55:$W$57,3,FALSE),0)))</f>
        <v>0</v>
      </c>
      <c r="Z587" s="6">
        <f>IF(OR(U587=6,U587=7),0,IF(NOT(X587),IF(T587&lt;=$T$1,HLOOKUP(U587,Ouderschapsverlof!$S$55:$W$57,3,FALSE),0),0))</f>
        <v>0</v>
      </c>
      <c r="AB587" s="2">
        <f t="shared" si="249"/>
        <v>585</v>
      </c>
      <c r="AC587">
        <f t="shared" si="237"/>
        <v>3</v>
      </c>
      <c r="AD587" s="2">
        <f t="shared" si="238"/>
        <v>367</v>
      </c>
      <c r="AE587" s="2">
        <f t="shared" si="239"/>
        <v>367</v>
      </c>
      <c r="AF587" s="6" t="b">
        <f t="shared" si="240"/>
        <v>1</v>
      </c>
      <c r="AG587" s="6">
        <f>IF(OR(AC587=6,AC587=7),0,IF(NOT(AF587),0,IF(AB587&lt;=$AB$1,HLOOKUP(AC587,Ouderschapsverlof!$S$67:$W$69,3,FALSE),0)))</f>
        <v>0</v>
      </c>
      <c r="AH587" s="6">
        <f>IF(OR(AC587=6,AC587=7),0,IF(NOT(AF587),IF(AB587&lt;=$AB$1,HLOOKUP(AC587,Ouderschapsverlof!$S$67:$W$69,3,FALSE),0),0))</f>
        <v>0</v>
      </c>
      <c r="AK587" t="str">
        <f t="shared" si="241"/>
        <v>1901-8-0</v>
      </c>
      <c r="AL587" t="str">
        <f t="shared" si="242"/>
        <v>1901-8-0</v>
      </c>
      <c r="AM587" t="str">
        <f t="shared" si="243"/>
        <v>1901-8-0</v>
      </c>
      <c r="AN587" t="str">
        <f t="shared" si="244"/>
        <v>1901-8-0</v>
      </c>
    </row>
    <row r="588" spans="1:40" x14ac:dyDescent="0.3">
      <c r="A588" s="2">
        <f t="shared" si="245"/>
        <v>586</v>
      </c>
      <c r="B588">
        <f t="shared" si="246"/>
        <v>4</v>
      </c>
      <c r="C588" s="2">
        <f t="shared" si="225"/>
        <v>367</v>
      </c>
      <c r="D588" s="2">
        <f t="shared" si="226"/>
        <v>367</v>
      </c>
      <c r="E588" s="6" t="b">
        <f t="shared" si="227"/>
        <v>1</v>
      </c>
      <c r="F588" s="6">
        <f>IF(OR(B588=6,B588=7),0,IF(NOT(E588),0,IF(A588&lt;=$A$1,HLOOKUP(B588,Ouderschapsverlof!$S$28:$W$30,3,FALSE),0)))</f>
        <v>0</v>
      </c>
      <c r="G588" s="6">
        <f>IF(OR(B588=6,B588=7),0,IF(NOT(E588),IF(A588&lt;=$A$1,HLOOKUP(B588,Ouderschapsverlof!$S$28:$W$30,3,FALSE),0),0))</f>
        <v>0</v>
      </c>
      <c r="H588" s="7">
        <f t="shared" si="228"/>
        <v>0</v>
      </c>
      <c r="L588" s="2">
        <f t="shared" si="247"/>
        <v>586</v>
      </c>
      <c r="M588">
        <f t="shared" si="229"/>
        <v>4</v>
      </c>
      <c r="N588" s="2">
        <f t="shared" si="230"/>
        <v>367</v>
      </c>
      <c r="O588" s="2">
        <f t="shared" si="231"/>
        <v>367</v>
      </c>
      <c r="P588" s="6" t="b">
        <f t="shared" si="232"/>
        <v>1</v>
      </c>
      <c r="Q588" s="6">
        <f>IF(OR(M588=6,M588=7),0,IF(NOT(P588),0,IF(L588&lt;=$L$1,HLOOKUP(M588,Ouderschapsverlof!$S$40:$W$42,3,FALSE),0)))</f>
        <v>0</v>
      </c>
      <c r="R588" s="6">
        <f>IF(OR(M588=6,M588=7),0,IF(NOT(P588),IF(L588&lt;=$L$1,HLOOKUP(M588,Ouderschapsverlof!$S$40:$W$42,3,FALSE),0),0))</f>
        <v>0</v>
      </c>
      <c r="T588" s="2">
        <f t="shared" si="248"/>
        <v>586</v>
      </c>
      <c r="U588">
        <f t="shared" si="233"/>
        <v>4</v>
      </c>
      <c r="V588" s="2">
        <f t="shared" si="234"/>
        <v>367</v>
      </c>
      <c r="W588" s="2">
        <f t="shared" si="235"/>
        <v>367</v>
      </c>
      <c r="X588" s="6" t="b">
        <f t="shared" si="236"/>
        <v>1</v>
      </c>
      <c r="Y588" s="6">
        <f>IF(OR(U588=6,U588=7),0,IF(NOT(X588),0,IF(T588&lt;=$T$1,HLOOKUP(U588,Ouderschapsverlof!$S$55:$W$57,3,FALSE),0)))</f>
        <v>0</v>
      </c>
      <c r="Z588" s="6">
        <f>IF(OR(U588=6,U588=7),0,IF(NOT(X588),IF(T588&lt;=$T$1,HLOOKUP(U588,Ouderschapsverlof!$S$55:$W$57,3,FALSE),0),0))</f>
        <v>0</v>
      </c>
      <c r="AB588" s="2">
        <f t="shared" si="249"/>
        <v>586</v>
      </c>
      <c r="AC588">
        <f t="shared" si="237"/>
        <v>4</v>
      </c>
      <c r="AD588" s="2">
        <f t="shared" si="238"/>
        <v>367</v>
      </c>
      <c r="AE588" s="2">
        <f t="shared" si="239"/>
        <v>367</v>
      </c>
      <c r="AF588" s="6" t="b">
        <f t="shared" si="240"/>
        <v>1</v>
      </c>
      <c r="AG588" s="6">
        <f>IF(OR(AC588=6,AC588=7),0,IF(NOT(AF588),0,IF(AB588&lt;=$AB$1,HLOOKUP(AC588,Ouderschapsverlof!$S$67:$W$69,3,FALSE),0)))</f>
        <v>0</v>
      </c>
      <c r="AH588" s="6">
        <f>IF(OR(AC588=6,AC588=7),0,IF(NOT(AF588),IF(AB588&lt;=$AB$1,HLOOKUP(AC588,Ouderschapsverlof!$S$67:$W$69,3,FALSE),0),0))</f>
        <v>0</v>
      </c>
      <c r="AK588" t="str">
        <f t="shared" si="241"/>
        <v>1901-8-0</v>
      </c>
      <c r="AL588" t="str">
        <f t="shared" si="242"/>
        <v>1901-8-0</v>
      </c>
      <c r="AM588" t="str">
        <f t="shared" si="243"/>
        <v>1901-8-0</v>
      </c>
      <c r="AN588" t="str">
        <f t="shared" si="244"/>
        <v>1901-8-0</v>
      </c>
    </row>
    <row r="589" spans="1:40" x14ac:dyDescent="0.3">
      <c r="A589" s="2">
        <f t="shared" si="245"/>
        <v>587</v>
      </c>
      <c r="B589">
        <f t="shared" si="246"/>
        <v>5</v>
      </c>
      <c r="C589" s="2">
        <f t="shared" si="225"/>
        <v>367</v>
      </c>
      <c r="D589" s="2">
        <f t="shared" si="226"/>
        <v>367</v>
      </c>
      <c r="E589" s="6" t="b">
        <f t="shared" si="227"/>
        <v>1</v>
      </c>
      <c r="F589" s="6">
        <f>IF(OR(B589=6,B589=7),0,IF(NOT(E589),0,IF(A589&lt;=$A$1,HLOOKUP(B589,Ouderschapsverlof!$S$28:$W$30,3,FALSE),0)))</f>
        <v>0</v>
      </c>
      <c r="G589" s="6">
        <f>IF(OR(B589=6,B589=7),0,IF(NOT(E589),IF(A589&lt;=$A$1,HLOOKUP(B589,Ouderschapsverlof!$S$28:$W$30,3,FALSE),0),0))</f>
        <v>0</v>
      </c>
      <c r="H589" s="7">
        <f t="shared" si="228"/>
        <v>0</v>
      </c>
      <c r="L589" s="2">
        <f t="shared" si="247"/>
        <v>587</v>
      </c>
      <c r="M589">
        <f t="shared" si="229"/>
        <v>5</v>
      </c>
      <c r="N589" s="2">
        <f t="shared" si="230"/>
        <v>367</v>
      </c>
      <c r="O589" s="2">
        <f t="shared" si="231"/>
        <v>367</v>
      </c>
      <c r="P589" s="6" t="b">
        <f t="shared" si="232"/>
        <v>1</v>
      </c>
      <c r="Q589" s="6">
        <f>IF(OR(M589=6,M589=7),0,IF(NOT(P589),0,IF(L589&lt;=$L$1,HLOOKUP(M589,Ouderschapsverlof!$S$40:$W$42,3,FALSE),0)))</f>
        <v>0</v>
      </c>
      <c r="R589" s="6">
        <f>IF(OR(M589=6,M589=7),0,IF(NOT(P589),IF(L589&lt;=$L$1,HLOOKUP(M589,Ouderschapsverlof!$S$40:$W$42,3,FALSE),0),0))</f>
        <v>0</v>
      </c>
      <c r="T589" s="2">
        <f t="shared" si="248"/>
        <v>587</v>
      </c>
      <c r="U589">
        <f t="shared" si="233"/>
        <v>5</v>
      </c>
      <c r="V589" s="2">
        <f t="shared" si="234"/>
        <v>367</v>
      </c>
      <c r="W589" s="2">
        <f t="shared" si="235"/>
        <v>367</v>
      </c>
      <c r="X589" s="6" t="b">
        <f t="shared" si="236"/>
        <v>1</v>
      </c>
      <c r="Y589" s="6">
        <f>IF(OR(U589=6,U589=7),0,IF(NOT(X589),0,IF(T589&lt;=$T$1,HLOOKUP(U589,Ouderschapsverlof!$S$55:$W$57,3,FALSE),0)))</f>
        <v>0</v>
      </c>
      <c r="Z589" s="6">
        <f>IF(OR(U589=6,U589=7),0,IF(NOT(X589),IF(T589&lt;=$T$1,HLOOKUP(U589,Ouderschapsverlof!$S$55:$W$57,3,FALSE),0),0))</f>
        <v>0</v>
      </c>
      <c r="AB589" s="2">
        <f t="shared" si="249"/>
        <v>587</v>
      </c>
      <c r="AC589">
        <f t="shared" si="237"/>
        <v>5</v>
      </c>
      <c r="AD589" s="2">
        <f t="shared" si="238"/>
        <v>367</v>
      </c>
      <c r="AE589" s="2">
        <f t="shared" si="239"/>
        <v>367</v>
      </c>
      <c r="AF589" s="6" t="b">
        <f t="shared" si="240"/>
        <v>1</v>
      </c>
      <c r="AG589" s="6">
        <f>IF(OR(AC589=6,AC589=7),0,IF(NOT(AF589),0,IF(AB589&lt;=$AB$1,HLOOKUP(AC589,Ouderschapsverlof!$S$67:$W$69,3,FALSE),0)))</f>
        <v>0</v>
      </c>
      <c r="AH589" s="6">
        <f>IF(OR(AC589=6,AC589=7),0,IF(NOT(AF589),IF(AB589&lt;=$AB$1,HLOOKUP(AC589,Ouderschapsverlof!$S$67:$W$69,3,FALSE),0),0))</f>
        <v>0</v>
      </c>
      <c r="AK589" t="str">
        <f t="shared" si="241"/>
        <v>1901-8-0</v>
      </c>
      <c r="AL589" t="str">
        <f t="shared" si="242"/>
        <v>1901-8-0</v>
      </c>
      <c r="AM589" t="str">
        <f t="shared" si="243"/>
        <v>1901-8-0</v>
      </c>
      <c r="AN589" t="str">
        <f t="shared" si="244"/>
        <v>1901-8-0</v>
      </c>
    </row>
    <row r="590" spans="1:40" x14ac:dyDescent="0.3">
      <c r="A590" s="2">
        <f t="shared" si="245"/>
        <v>588</v>
      </c>
      <c r="B590">
        <f t="shared" si="246"/>
        <v>6</v>
      </c>
      <c r="C590" s="2">
        <f t="shared" si="225"/>
        <v>367</v>
      </c>
      <c r="D590" s="2">
        <f t="shared" si="226"/>
        <v>367</v>
      </c>
      <c r="E590" s="6" t="b">
        <f t="shared" si="227"/>
        <v>1</v>
      </c>
      <c r="F590" s="6">
        <f>IF(OR(B590=6,B590=7),0,IF(NOT(E590),0,IF(A590&lt;=$A$1,HLOOKUP(B590,Ouderschapsverlof!$S$28:$W$30,3,FALSE),0)))</f>
        <v>0</v>
      </c>
      <c r="G590" s="6">
        <f>IF(OR(B590=6,B590=7),0,IF(NOT(E590),IF(A590&lt;=$A$1,HLOOKUP(B590,Ouderschapsverlof!$S$28:$W$30,3,FALSE),0),0))</f>
        <v>0</v>
      </c>
      <c r="H590" s="7">
        <f t="shared" si="228"/>
        <v>0</v>
      </c>
      <c r="L590" s="2">
        <f t="shared" si="247"/>
        <v>588</v>
      </c>
      <c r="M590">
        <f t="shared" si="229"/>
        <v>6</v>
      </c>
      <c r="N590" s="2">
        <f t="shared" si="230"/>
        <v>367</v>
      </c>
      <c r="O590" s="2">
        <f t="shared" si="231"/>
        <v>367</v>
      </c>
      <c r="P590" s="6" t="b">
        <f t="shared" si="232"/>
        <v>1</v>
      </c>
      <c r="Q590" s="6">
        <f>IF(OR(M590=6,M590=7),0,IF(NOT(P590),0,IF(L590&lt;=$L$1,HLOOKUP(M590,Ouderschapsverlof!$S$40:$W$42,3,FALSE),0)))</f>
        <v>0</v>
      </c>
      <c r="R590" s="6">
        <f>IF(OR(M590=6,M590=7),0,IF(NOT(P590),IF(L590&lt;=$L$1,HLOOKUP(M590,Ouderschapsverlof!$S$40:$W$42,3,FALSE),0),0))</f>
        <v>0</v>
      </c>
      <c r="T590" s="2">
        <f t="shared" si="248"/>
        <v>588</v>
      </c>
      <c r="U590">
        <f t="shared" si="233"/>
        <v>6</v>
      </c>
      <c r="V590" s="2">
        <f t="shared" si="234"/>
        <v>367</v>
      </c>
      <c r="W590" s="2">
        <f t="shared" si="235"/>
        <v>367</v>
      </c>
      <c r="X590" s="6" t="b">
        <f t="shared" si="236"/>
        <v>1</v>
      </c>
      <c r="Y590" s="6">
        <f>IF(OR(U590=6,U590=7),0,IF(NOT(X590),0,IF(T590&lt;=$T$1,HLOOKUP(U590,Ouderschapsverlof!$S$55:$W$57,3,FALSE),0)))</f>
        <v>0</v>
      </c>
      <c r="Z590" s="6">
        <f>IF(OR(U590=6,U590=7),0,IF(NOT(X590),IF(T590&lt;=$T$1,HLOOKUP(U590,Ouderschapsverlof!$S$55:$W$57,3,FALSE),0),0))</f>
        <v>0</v>
      </c>
      <c r="AB590" s="2">
        <f t="shared" si="249"/>
        <v>588</v>
      </c>
      <c r="AC590">
        <f t="shared" si="237"/>
        <v>6</v>
      </c>
      <c r="AD590" s="2">
        <f t="shared" si="238"/>
        <v>367</v>
      </c>
      <c r="AE590" s="2">
        <f t="shared" si="239"/>
        <v>367</v>
      </c>
      <c r="AF590" s="6" t="b">
        <f t="shared" si="240"/>
        <v>1</v>
      </c>
      <c r="AG590" s="6">
        <f>IF(OR(AC590=6,AC590=7),0,IF(NOT(AF590),0,IF(AB590&lt;=$AB$1,HLOOKUP(AC590,Ouderschapsverlof!$S$67:$W$69,3,FALSE),0)))</f>
        <v>0</v>
      </c>
      <c r="AH590" s="6">
        <f>IF(OR(AC590=6,AC590=7),0,IF(NOT(AF590),IF(AB590&lt;=$AB$1,HLOOKUP(AC590,Ouderschapsverlof!$S$67:$W$69,3,FALSE),0),0))</f>
        <v>0</v>
      </c>
      <c r="AK590" t="str">
        <f t="shared" si="241"/>
        <v>1901-8-0</v>
      </c>
      <c r="AL590" t="str">
        <f t="shared" si="242"/>
        <v>1901-8-0</v>
      </c>
      <c r="AM590" t="str">
        <f t="shared" si="243"/>
        <v>1901-8-0</v>
      </c>
      <c r="AN590" t="str">
        <f t="shared" si="244"/>
        <v>1901-8-0</v>
      </c>
    </row>
    <row r="591" spans="1:40" x14ac:dyDescent="0.3">
      <c r="A591" s="2">
        <f t="shared" si="245"/>
        <v>589</v>
      </c>
      <c r="B591">
        <f t="shared" si="246"/>
        <v>7</v>
      </c>
      <c r="C591" s="2">
        <f t="shared" si="225"/>
        <v>367</v>
      </c>
      <c r="D591" s="2">
        <f t="shared" si="226"/>
        <v>367</v>
      </c>
      <c r="E591" s="6" t="b">
        <f t="shared" si="227"/>
        <v>1</v>
      </c>
      <c r="F591" s="6">
        <f>IF(OR(B591=6,B591=7),0,IF(NOT(E591),0,IF(A591&lt;=$A$1,HLOOKUP(B591,Ouderschapsverlof!$S$28:$W$30,3,FALSE),0)))</f>
        <v>0</v>
      </c>
      <c r="G591" s="6">
        <f>IF(OR(B591=6,B591=7),0,IF(NOT(E591),IF(A591&lt;=$A$1,HLOOKUP(B591,Ouderschapsverlof!$S$28:$W$30,3,FALSE),0),0))</f>
        <v>0</v>
      </c>
      <c r="H591" s="7">
        <f t="shared" si="228"/>
        <v>0</v>
      </c>
      <c r="L591" s="2">
        <f t="shared" si="247"/>
        <v>589</v>
      </c>
      <c r="M591">
        <f t="shared" si="229"/>
        <v>7</v>
      </c>
      <c r="N591" s="2">
        <f t="shared" si="230"/>
        <v>367</v>
      </c>
      <c r="O591" s="2">
        <f t="shared" si="231"/>
        <v>367</v>
      </c>
      <c r="P591" s="6" t="b">
        <f t="shared" si="232"/>
        <v>1</v>
      </c>
      <c r="Q591" s="6">
        <f>IF(OR(M591=6,M591=7),0,IF(NOT(P591),0,IF(L591&lt;=$L$1,HLOOKUP(M591,Ouderschapsverlof!$S$40:$W$42,3,FALSE),0)))</f>
        <v>0</v>
      </c>
      <c r="R591" s="6">
        <f>IF(OR(M591=6,M591=7),0,IF(NOT(P591),IF(L591&lt;=$L$1,HLOOKUP(M591,Ouderschapsverlof!$S$40:$W$42,3,FALSE),0),0))</f>
        <v>0</v>
      </c>
      <c r="T591" s="2">
        <f t="shared" si="248"/>
        <v>589</v>
      </c>
      <c r="U591">
        <f t="shared" si="233"/>
        <v>7</v>
      </c>
      <c r="V591" s="2">
        <f t="shared" si="234"/>
        <v>367</v>
      </c>
      <c r="W591" s="2">
        <f t="shared" si="235"/>
        <v>367</v>
      </c>
      <c r="X591" s="6" t="b">
        <f t="shared" si="236"/>
        <v>1</v>
      </c>
      <c r="Y591" s="6">
        <f>IF(OR(U591=6,U591=7),0,IF(NOT(X591),0,IF(T591&lt;=$T$1,HLOOKUP(U591,Ouderschapsverlof!$S$55:$W$57,3,FALSE),0)))</f>
        <v>0</v>
      </c>
      <c r="Z591" s="6">
        <f>IF(OR(U591=6,U591=7),0,IF(NOT(X591),IF(T591&lt;=$T$1,HLOOKUP(U591,Ouderschapsverlof!$S$55:$W$57,3,FALSE),0),0))</f>
        <v>0</v>
      </c>
      <c r="AB591" s="2">
        <f t="shared" si="249"/>
        <v>589</v>
      </c>
      <c r="AC591">
        <f t="shared" si="237"/>
        <v>7</v>
      </c>
      <c r="AD591" s="2">
        <f t="shared" si="238"/>
        <v>367</v>
      </c>
      <c r="AE591" s="2">
        <f t="shared" si="239"/>
        <v>367</v>
      </c>
      <c r="AF591" s="6" t="b">
        <f t="shared" si="240"/>
        <v>1</v>
      </c>
      <c r="AG591" s="6">
        <f>IF(OR(AC591=6,AC591=7),0,IF(NOT(AF591),0,IF(AB591&lt;=$AB$1,HLOOKUP(AC591,Ouderschapsverlof!$S$67:$W$69,3,FALSE),0)))</f>
        <v>0</v>
      </c>
      <c r="AH591" s="6">
        <f>IF(OR(AC591=6,AC591=7),0,IF(NOT(AF591),IF(AB591&lt;=$AB$1,HLOOKUP(AC591,Ouderschapsverlof!$S$67:$W$69,3,FALSE),0),0))</f>
        <v>0</v>
      </c>
      <c r="AK591" t="str">
        <f t="shared" si="241"/>
        <v>1901-8-0</v>
      </c>
      <c r="AL591" t="str">
        <f t="shared" si="242"/>
        <v>1901-8-0</v>
      </c>
      <c r="AM591" t="str">
        <f t="shared" si="243"/>
        <v>1901-8-0</v>
      </c>
      <c r="AN591" t="str">
        <f t="shared" si="244"/>
        <v>1901-8-0</v>
      </c>
    </row>
    <row r="592" spans="1:40" x14ac:dyDescent="0.3">
      <c r="A592" s="2">
        <f t="shared" si="245"/>
        <v>590</v>
      </c>
      <c r="B592">
        <f t="shared" si="246"/>
        <v>1</v>
      </c>
      <c r="C592" s="2">
        <f t="shared" si="225"/>
        <v>367</v>
      </c>
      <c r="D592" s="2">
        <f t="shared" si="226"/>
        <v>367</v>
      </c>
      <c r="E592" s="6" t="b">
        <f t="shared" si="227"/>
        <v>1</v>
      </c>
      <c r="F592" s="6">
        <f>IF(OR(B592=6,B592=7),0,IF(NOT(E592),0,IF(A592&lt;=$A$1,HLOOKUP(B592,Ouderschapsverlof!$S$28:$W$30,3,FALSE),0)))</f>
        <v>0</v>
      </c>
      <c r="G592" s="6">
        <f>IF(OR(B592=6,B592=7),0,IF(NOT(E592),IF(A592&lt;=$A$1,HLOOKUP(B592,Ouderschapsverlof!$S$28:$W$30,3,FALSE),0),0))</f>
        <v>0</v>
      </c>
      <c r="H592" s="7">
        <f t="shared" si="228"/>
        <v>0</v>
      </c>
      <c r="L592" s="2">
        <f t="shared" si="247"/>
        <v>590</v>
      </c>
      <c r="M592">
        <f t="shared" si="229"/>
        <v>1</v>
      </c>
      <c r="N592" s="2">
        <f t="shared" si="230"/>
        <v>367</v>
      </c>
      <c r="O592" s="2">
        <f t="shared" si="231"/>
        <v>367</v>
      </c>
      <c r="P592" s="6" t="b">
        <f t="shared" si="232"/>
        <v>1</v>
      </c>
      <c r="Q592" s="6">
        <f>IF(OR(M592=6,M592=7),0,IF(NOT(P592),0,IF(L592&lt;=$L$1,HLOOKUP(M592,Ouderschapsverlof!$S$40:$W$42,3,FALSE),0)))</f>
        <v>0</v>
      </c>
      <c r="R592" s="6">
        <f>IF(OR(M592=6,M592=7),0,IF(NOT(P592),IF(L592&lt;=$L$1,HLOOKUP(M592,Ouderschapsverlof!$S$40:$W$42,3,FALSE),0),0))</f>
        <v>0</v>
      </c>
      <c r="T592" s="2">
        <f t="shared" si="248"/>
        <v>590</v>
      </c>
      <c r="U592">
        <f t="shared" si="233"/>
        <v>1</v>
      </c>
      <c r="V592" s="2">
        <f t="shared" si="234"/>
        <v>367</v>
      </c>
      <c r="W592" s="2">
        <f t="shared" si="235"/>
        <v>367</v>
      </c>
      <c r="X592" s="6" t="b">
        <f t="shared" si="236"/>
        <v>1</v>
      </c>
      <c r="Y592" s="6">
        <f>IF(OR(U592=6,U592=7),0,IF(NOT(X592),0,IF(T592&lt;=$T$1,HLOOKUP(U592,Ouderschapsverlof!$S$55:$W$57,3,FALSE),0)))</f>
        <v>0</v>
      </c>
      <c r="Z592" s="6">
        <f>IF(OR(U592=6,U592=7),0,IF(NOT(X592),IF(T592&lt;=$T$1,HLOOKUP(U592,Ouderschapsverlof!$S$55:$W$57,3,FALSE),0),0))</f>
        <v>0</v>
      </c>
      <c r="AB592" s="2">
        <f t="shared" si="249"/>
        <v>590</v>
      </c>
      <c r="AC592">
        <f t="shared" si="237"/>
        <v>1</v>
      </c>
      <c r="AD592" s="2">
        <f t="shared" si="238"/>
        <v>367</v>
      </c>
      <c r="AE592" s="2">
        <f t="shared" si="239"/>
        <v>367</v>
      </c>
      <c r="AF592" s="6" t="b">
        <f t="shared" si="240"/>
        <v>1</v>
      </c>
      <c r="AG592" s="6">
        <f>IF(OR(AC592=6,AC592=7),0,IF(NOT(AF592),0,IF(AB592&lt;=$AB$1,HLOOKUP(AC592,Ouderschapsverlof!$S$67:$W$69,3,FALSE),0)))</f>
        <v>0</v>
      </c>
      <c r="AH592" s="6">
        <f>IF(OR(AC592=6,AC592=7),0,IF(NOT(AF592),IF(AB592&lt;=$AB$1,HLOOKUP(AC592,Ouderschapsverlof!$S$67:$W$69,3,FALSE),0),0))</f>
        <v>0</v>
      </c>
      <c r="AK592" t="str">
        <f t="shared" si="241"/>
        <v>1901-8-0</v>
      </c>
      <c r="AL592" t="str">
        <f t="shared" si="242"/>
        <v>1901-8-0</v>
      </c>
      <c r="AM592" t="str">
        <f t="shared" si="243"/>
        <v>1901-8-0</v>
      </c>
      <c r="AN592" t="str">
        <f t="shared" si="244"/>
        <v>1901-8-0</v>
      </c>
    </row>
    <row r="593" spans="1:40" x14ac:dyDescent="0.3">
      <c r="A593" s="2">
        <f t="shared" si="245"/>
        <v>591</v>
      </c>
      <c r="B593">
        <f t="shared" si="246"/>
        <v>2</v>
      </c>
      <c r="C593" s="2">
        <f t="shared" si="225"/>
        <v>367</v>
      </c>
      <c r="D593" s="2">
        <f t="shared" si="226"/>
        <v>367</v>
      </c>
      <c r="E593" s="6" t="b">
        <f t="shared" si="227"/>
        <v>1</v>
      </c>
      <c r="F593" s="6">
        <f>IF(OR(B593=6,B593=7),0,IF(NOT(E593),0,IF(A593&lt;=$A$1,HLOOKUP(B593,Ouderschapsverlof!$S$28:$W$30,3,FALSE),0)))</f>
        <v>0</v>
      </c>
      <c r="G593" s="6">
        <f>IF(OR(B593=6,B593=7),0,IF(NOT(E593),IF(A593&lt;=$A$1,HLOOKUP(B593,Ouderschapsverlof!$S$28:$W$30,3,FALSE),0),0))</f>
        <v>0</v>
      </c>
      <c r="H593" s="7">
        <f t="shared" si="228"/>
        <v>0</v>
      </c>
      <c r="L593" s="2">
        <f t="shared" si="247"/>
        <v>591</v>
      </c>
      <c r="M593">
        <f t="shared" si="229"/>
        <v>2</v>
      </c>
      <c r="N593" s="2">
        <f t="shared" si="230"/>
        <v>367</v>
      </c>
      <c r="O593" s="2">
        <f t="shared" si="231"/>
        <v>367</v>
      </c>
      <c r="P593" s="6" t="b">
        <f t="shared" si="232"/>
        <v>1</v>
      </c>
      <c r="Q593" s="6">
        <f>IF(OR(M593=6,M593=7),0,IF(NOT(P593),0,IF(L593&lt;=$L$1,HLOOKUP(M593,Ouderschapsverlof!$S$40:$W$42,3,FALSE),0)))</f>
        <v>0</v>
      </c>
      <c r="R593" s="6">
        <f>IF(OR(M593=6,M593=7),0,IF(NOT(P593),IF(L593&lt;=$L$1,HLOOKUP(M593,Ouderschapsverlof!$S$40:$W$42,3,FALSE),0),0))</f>
        <v>0</v>
      </c>
      <c r="T593" s="2">
        <f t="shared" si="248"/>
        <v>591</v>
      </c>
      <c r="U593">
        <f t="shared" si="233"/>
        <v>2</v>
      </c>
      <c r="V593" s="2">
        <f t="shared" si="234"/>
        <v>367</v>
      </c>
      <c r="W593" s="2">
        <f t="shared" si="235"/>
        <v>367</v>
      </c>
      <c r="X593" s="6" t="b">
        <f t="shared" si="236"/>
        <v>1</v>
      </c>
      <c r="Y593" s="6">
        <f>IF(OR(U593=6,U593=7),0,IF(NOT(X593),0,IF(T593&lt;=$T$1,HLOOKUP(U593,Ouderschapsverlof!$S$55:$W$57,3,FALSE),0)))</f>
        <v>0</v>
      </c>
      <c r="Z593" s="6">
        <f>IF(OR(U593=6,U593=7),0,IF(NOT(X593),IF(T593&lt;=$T$1,HLOOKUP(U593,Ouderschapsverlof!$S$55:$W$57,3,FALSE),0),0))</f>
        <v>0</v>
      </c>
      <c r="AB593" s="2">
        <f t="shared" si="249"/>
        <v>591</v>
      </c>
      <c r="AC593">
        <f t="shared" si="237"/>
        <v>2</v>
      </c>
      <c r="AD593" s="2">
        <f t="shared" si="238"/>
        <v>367</v>
      </c>
      <c r="AE593" s="2">
        <f t="shared" si="239"/>
        <v>367</v>
      </c>
      <c r="AF593" s="6" t="b">
        <f t="shared" si="240"/>
        <v>1</v>
      </c>
      <c r="AG593" s="6">
        <f>IF(OR(AC593=6,AC593=7),0,IF(NOT(AF593),0,IF(AB593&lt;=$AB$1,HLOOKUP(AC593,Ouderschapsverlof!$S$67:$W$69,3,FALSE),0)))</f>
        <v>0</v>
      </c>
      <c r="AH593" s="6">
        <f>IF(OR(AC593=6,AC593=7),0,IF(NOT(AF593),IF(AB593&lt;=$AB$1,HLOOKUP(AC593,Ouderschapsverlof!$S$67:$W$69,3,FALSE),0),0))</f>
        <v>0</v>
      </c>
      <c r="AK593" t="str">
        <f t="shared" si="241"/>
        <v>1901-8-0</v>
      </c>
      <c r="AL593" t="str">
        <f t="shared" si="242"/>
        <v>1901-8-0</v>
      </c>
      <c r="AM593" t="str">
        <f t="shared" si="243"/>
        <v>1901-8-0</v>
      </c>
      <c r="AN593" t="str">
        <f t="shared" si="244"/>
        <v>1901-8-0</v>
      </c>
    </row>
    <row r="594" spans="1:40" x14ac:dyDescent="0.3">
      <c r="A594" s="2">
        <f t="shared" si="245"/>
        <v>592</v>
      </c>
      <c r="B594">
        <f t="shared" si="246"/>
        <v>3</v>
      </c>
      <c r="C594" s="2">
        <f t="shared" si="225"/>
        <v>367</v>
      </c>
      <c r="D594" s="2">
        <f t="shared" si="226"/>
        <v>367</v>
      </c>
      <c r="E594" s="6" t="b">
        <f t="shared" si="227"/>
        <v>1</v>
      </c>
      <c r="F594" s="6">
        <f>IF(OR(B594=6,B594=7),0,IF(NOT(E594),0,IF(A594&lt;=$A$1,HLOOKUP(B594,Ouderschapsverlof!$S$28:$W$30,3,FALSE),0)))</f>
        <v>0</v>
      </c>
      <c r="G594" s="6">
        <f>IF(OR(B594=6,B594=7),0,IF(NOT(E594),IF(A594&lt;=$A$1,HLOOKUP(B594,Ouderschapsverlof!$S$28:$W$30,3,FALSE),0),0))</f>
        <v>0</v>
      </c>
      <c r="H594" s="7">
        <f t="shared" si="228"/>
        <v>0</v>
      </c>
      <c r="L594" s="2">
        <f t="shared" si="247"/>
        <v>592</v>
      </c>
      <c r="M594">
        <f t="shared" si="229"/>
        <v>3</v>
      </c>
      <c r="N594" s="2">
        <f t="shared" si="230"/>
        <v>367</v>
      </c>
      <c r="O594" s="2">
        <f t="shared" si="231"/>
        <v>367</v>
      </c>
      <c r="P594" s="6" t="b">
        <f t="shared" si="232"/>
        <v>1</v>
      </c>
      <c r="Q594" s="6">
        <f>IF(OR(M594=6,M594=7),0,IF(NOT(P594),0,IF(L594&lt;=$L$1,HLOOKUP(M594,Ouderschapsverlof!$S$40:$W$42,3,FALSE),0)))</f>
        <v>0</v>
      </c>
      <c r="R594" s="6">
        <f>IF(OR(M594=6,M594=7),0,IF(NOT(P594),IF(L594&lt;=$L$1,HLOOKUP(M594,Ouderschapsverlof!$S$40:$W$42,3,FALSE),0),0))</f>
        <v>0</v>
      </c>
      <c r="T594" s="2">
        <f t="shared" si="248"/>
        <v>592</v>
      </c>
      <c r="U594">
        <f t="shared" si="233"/>
        <v>3</v>
      </c>
      <c r="V594" s="2">
        <f t="shared" si="234"/>
        <v>367</v>
      </c>
      <c r="W594" s="2">
        <f t="shared" si="235"/>
        <v>367</v>
      </c>
      <c r="X594" s="6" t="b">
        <f t="shared" si="236"/>
        <v>1</v>
      </c>
      <c r="Y594" s="6">
        <f>IF(OR(U594=6,U594=7),0,IF(NOT(X594),0,IF(T594&lt;=$T$1,HLOOKUP(U594,Ouderschapsverlof!$S$55:$W$57,3,FALSE),0)))</f>
        <v>0</v>
      </c>
      <c r="Z594" s="6">
        <f>IF(OR(U594=6,U594=7),0,IF(NOT(X594),IF(T594&lt;=$T$1,HLOOKUP(U594,Ouderschapsverlof!$S$55:$W$57,3,FALSE),0),0))</f>
        <v>0</v>
      </c>
      <c r="AB594" s="2">
        <f t="shared" si="249"/>
        <v>592</v>
      </c>
      <c r="AC594">
        <f t="shared" si="237"/>
        <v>3</v>
      </c>
      <c r="AD594" s="2">
        <f t="shared" si="238"/>
        <v>367</v>
      </c>
      <c r="AE594" s="2">
        <f t="shared" si="239"/>
        <v>367</v>
      </c>
      <c r="AF594" s="6" t="b">
        <f t="shared" si="240"/>
        <v>1</v>
      </c>
      <c r="AG594" s="6">
        <f>IF(OR(AC594=6,AC594=7),0,IF(NOT(AF594),0,IF(AB594&lt;=$AB$1,HLOOKUP(AC594,Ouderschapsverlof!$S$67:$W$69,3,FALSE),0)))</f>
        <v>0</v>
      </c>
      <c r="AH594" s="6">
        <f>IF(OR(AC594=6,AC594=7),0,IF(NOT(AF594),IF(AB594&lt;=$AB$1,HLOOKUP(AC594,Ouderschapsverlof!$S$67:$W$69,3,FALSE),0),0))</f>
        <v>0</v>
      </c>
      <c r="AK594" t="str">
        <f t="shared" si="241"/>
        <v>1901-8-0</v>
      </c>
      <c r="AL594" t="str">
        <f t="shared" si="242"/>
        <v>1901-8-0</v>
      </c>
      <c r="AM594" t="str">
        <f t="shared" si="243"/>
        <v>1901-8-0</v>
      </c>
      <c r="AN594" t="str">
        <f t="shared" si="244"/>
        <v>1901-8-0</v>
      </c>
    </row>
    <row r="595" spans="1:40" x14ac:dyDescent="0.3">
      <c r="A595" s="2">
        <f t="shared" si="245"/>
        <v>593</v>
      </c>
      <c r="B595">
        <f t="shared" si="246"/>
        <v>4</v>
      </c>
      <c r="C595" s="2">
        <f t="shared" si="225"/>
        <v>367</v>
      </c>
      <c r="D595" s="2">
        <f t="shared" si="226"/>
        <v>367</v>
      </c>
      <c r="E595" s="6" t="b">
        <f t="shared" si="227"/>
        <v>1</v>
      </c>
      <c r="F595" s="6">
        <f>IF(OR(B595=6,B595=7),0,IF(NOT(E595),0,IF(A595&lt;=$A$1,HLOOKUP(B595,Ouderschapsverlof!$S$28:$W$30,3,FALSE),0)))</f>
        <v>0</v>
      </c>
      <c r="G595" s="6">
        <f>IF(OR(B595=6,B595=7),0,IF(NOT(E595),IF(A595&lt;=$A$1,HLOOKUP(B595,Ouderschapsverlof!$S$28:$W$30,3,FALSE),0),0))</f>
        <v>0</v>
      </c>
      <c r="H595" s="7">
        <f t="shared" si="228"/>
        <v>0</v>
      </c>
      <c r="L595" s="2">
        <f t="shared" si="247"/>
        <v>593</v>
      </c>
      <c r="M595">
        <f t="shared" si="229"/>
        <v>4</v>
      </c>
      <c r="N595" s="2">
        <f t="shared" si="230"/>
        <v>367</v>
      </c>
      <c r="O595" s="2">
        <f t="shared" si="231"/>
        <v>367</v>
      </c>
      <c r="P595" s="6" t="b">
        <f t="shared" si="232"/>
        <v>1</v>
      </c>
      <c r="Q595" s="6">
        <f>IF(OR(M595=6,M595=7),0,IF(NOT(P595),0,IF(L595&lt;=$L$1,HLOOKUP(M595,Ouderschapsverlof!$S$40:$W$42,3,FALSE),0)))</f>
        <v>0</v>
      </c>
      <c r="R595" s="6">
        <f>IF(OR(M595=6,M595=7),0,IF(NOT(P595),IF(L595&lt;=$L$1,HLOOKUP(M595,Ouderschapsverlof!$S$40:$W$42,3,FALSE),0),0))</f>
        <v>0</v>
      </c>
      <c r="T595" s="2">
        <f t="shared" si="248"/>
        <v>593</v>
      </c>
      <c r="U595">
        <f t="shared" si="233"/>
        <v>4</v>
      </c>
      <c r="V595" s="2">
        <f t="shared" si="234"/>
        <v>367</v>
      </c>
      <c r="W595" s="2">
        <f t="shared" si="235"/>
        <v>367</v>
      </c>
      <c r="X595" s="6" t="b">
        <f t="shared" si="236"/>
        <v>1</v>
      </c>
      <c r="Y595" s="6">
        <f>IF(OR(U595=6,U595=7),0,IF(NOT(X595),0,IF(T595&lt;=$T$1,HLOOKUP(U595,Ouderschapsverlof!$S$55:$W$57,3,FALSE),0)))</f>
        <v>0</v>
      </c>
      <c r="Z595" s="6">
        <f>IF(OR(U595=6,U595=7),0,IF(NOT(X595),IF(T595&lt;=$T$1,HLOOKUP(U595,Ouderschapsverlof!$S$55:$W$57,3,FALSE),0),0))</f>
        <v>0</v>
      </c>
      <c r="AB595" s="2">
        <f t="shared" si="249"/>
        <v>593</v>
      </c>
      <c r="AC595">
        <f t="shared" si="237"/>
        <v>4</v>
      </c>
      <c r="AD595" s="2">
        <f t="shared" si="238"/>
        <v>367</v>
      </c>
      <c r="AE595" s="2">
        <f t="shared" si="239"/>
        <v>367</v>
      </c>
      <c r="AF595" s="6" t="b">
        <f t="shared" si="240"/>
        <v>1</v>
      </c>
      <c r="AG595" s="6">
        <f>IF(OR(AC595=6,AC595=7),0,IF(NOT(AF595),0,IF(AB595&lt;=$AB$1,HLOOKUP(AC595,Ouderschapsverlof!$S$67:$W$69,3,FALSE),0)))</f>
        <v>0</v>
      </c>
      <c r="AH595" s="6">
        <f>IF(OR(AC595=6,AC595=7),0,IF(NOT(AF595),IF(AB595&lt;=$AB$1,HLOOKUP(AC595,Ouderschapsverlof!$S$67:$W$69,3,FALSE),0),0))</f>
        <v>0</v>
      </c>
      <c r="AK595" t="str">
        <f t="shared" si="241"/>
        <v>1901-8-0</v>
      </c>
      <c r="AL595" t="str">
        <f t="shared" si="242"/>
        <v>1901-8-0</v>
      </c>
      <c r="AM595" t="str">
        <f t="shared" si="243"/>
        <v>1901-8-0</v>
      </c>
      <c r="AN595" t="str">
        <f t="shared" si="244"/>
        <v>1901-8-0</v>
      </c>
    </row>
    <row r="596" spans="1:40" x14ac:dyDescent="0.3">
      <c r="A596" s="2">
        <f t="shared" si="245"/>
        <v>594</v>
      </c>
      <c r="B596">
        <f t="shared" si="246"/>
        <v>5</v>
      </c>
      <c r="C596" s="2">
        <f t="shared" si="225"/>
        <v>367</v>
      </c>
      <c r="D596" s="2">
        <f t="shared" si="226"/>
        <v>367</v>
      </c>
      <c r="E596" s="6" t="b">
        <f t="shared" si="227"/>
        <v>1</v>
      </c>
      <c r="F596" s="6">
        <f>IF(OR(B596=6,B596=7),0,IF(NOT(E596),0,IF(A596&lt;=$A$1,HLOOKUP(B596,Ouderschapsverlof!$S$28:$W$30,3,FALSE),0)))</f>
        <v>0</v>
      </c>
      <c r="G596" s="6">
        <f>IF(OR(B596=6,B596=7),0,IF(NOT(E596),IF(A596&lt;=$A$1,HLOOKUP(B596,Ouderschapsverlof!$S$28:$W$30,3,FALSE),0),0))</f>
        <v>0</v>
      </c>
      <c r="H596" s="7">
        <f t="shared" si="228"/>
        <v>0</v>
      </c>
      <c r="L596" s="2">
        <f t="shared" si="247"/>
        <v>594</v>
      </c>
      <c r="M596">
        <f t="shared" si="229"/>
        <v>5</v>
      </c>
      <c r="N596" s="2">
        <f t="shared" si="230"/>
        <v>367</v>
      </c>
      <c r="O596" s="2">
        <f t="shared" si="231"/>
        <v>367</v>
      </c>
      <c r="P596" s="6" t="b">
        <f t="shared" si="232"/>
        <v>1</v>
      </c>
      <c r="Q596" s="6">
        <f>IF(OR(M596=6,M596=7),0,IF(NOT(P596),0,IF(L596&lt;=$L$1,HLOOKUP(M596,Ouderschapsverlof!$S$40:$W$42,3,FALSE),0)))</f>
        <v>0</v>
      </c>
      <c r="R596" s="6">
        <f>IF(OR(M596=6,M596=7),0,IF(NOT(P596),IF(L596&lt;=$L$1,HLOOKUP(M596,Ouderschapsverlof!$S$40:$W$42,3,FALSE),0),0))</f>
        <v>0</v>
      </c>
      <c r="T596" s="2">
        <f t="shared" si="248"/>
        <v>594</v>
      </c>
      <c r="U596">
        <f t="shared" si="233"/>
        <v>5</v>
      </c>
      <c r="V596" s="2">
        <f t="shared" si="234"/>
        <v>367</v>
      </c>
      <c r="W596" s="2">
        <f t="shared" si="235"/>
        <v>367</v>
      </c>
      <c r="X596" s="6" t="b">
        <f t="shared" si="236"/>
        <v>1</v>
      </c>
      <c r="Y596" s="6">
        <f>IF(OR(U596=6,U596=7),0,IF(NOT(X596),0,IF(T596&lt;=$T$1,HLOOKUP(U596,Ouderschapsverlof!$S$55:$W$57,3,FALSE),0)))</f>
        <v>0</v>
      </c>
      <c r="Z596" s="6">
        <f>IF(OR(U596=6,U596=7),0,IF(NOT(X596),IF(T596&lt;=$T$1,HLOOKUP(U596,Ouderschapsverlof!$S$55:$W$57,3,FALSE),0),0))</f>
        <v>0</v>
      </c>
      <c r="AB596" s="2">
        <f t="shared" si="249"/>
        <v>594</v>
      </c>
      <c r="AC596">
        <f t="shared" si="237"/>
        <v>5</v>
      </c>
      <c r="AD596" s="2">
        <f t="shared" si="238"/>
        <v>367</v>
      </c>
      <c r="AE596" s="2">
        <f t="shared" si="239"/>
        <v>367</v>
      </c>
      <c r="AF596" s="6" t="b">
        <f t="shared" si="240"/>
        <v>1</v>
      </c>
      <c r="AG596" s="6">
        <f>IF(OR(AC596=6,AC596=7),0,IF(NOT(AF596),0,IF(AB596&lt;=$AB$1,HLOOKUP(AC596,Ouderschapsverlof!$S$67:$W$69,3,FALSE),0)))</f>
        <v>0</v>
      </c>
      <c r="AH596" s="6">
        <f>IF(OR(AC596=6,AC596=7),0,IF(NOT(AF596),IF(AB596&lt;=$AB$1,HLOOKUP(AC596,Ouderschapsverlof!$S$67:$W$69,3,FALSE),0),0))</f>
        <v>0</v>
      </c>
      <c r="AK596" t="str">
        <f t="shared" si="241"/>
        <v>1901-8-0</v>
      </c>
      <c r="AL596" t="str">
        <f t="shared" si="242"/>
        <v>1901-8-0</v>
      </c>
      <c r="AM596" t="str">
        <f t="shared" si="243"/>
        <v>1901-8-0</v>
      </c>
      <c r="AN596" t="str">
        <f t="shared" si="244"/>
        <v>1901-8-0</v>
      </c>
    </row>
    <row r="597" spans="1:40" x14ac:dyDescent="0.3">
      <c r="A597" s="2">
        <f t="shared" si="245"/>
        <v>595</v>
      </c>
      <c r="B597">
        <f t="shared" si="246"/>
        <v>6</v>
      </c>
      <c r="C597" s="2">
        <f t="shared" si="225"/>
        <v>367</v>
      </c>
      <c r="D597" s="2">
        <f t="shared" si="226"/>
        <v>367</v>
      </c>
      <c r="E597" s="6" t="b">
        <f t="shared" si="227"/>
        <v>1</v>
      </c>
      <c r="F597" s="6">
        <f>IF(OR(B597=6,B597=7),0,IF(NOT(E597),0,IF(A597&lt;=$A$1,HLOOKUP(B597,Ouderschapsverlof!$S$28:$W$30,3,FALSE),0)))</f>
        <v>0</v>
      </c>
      <c r="G597" s="6">
        <f>IF(OR(B597=6,B597=7),0,IF(NOT(E597),IF(A597&lt;=$A$1,HLOOKUP(B597,Ouderschapsverlof!$S$28:$W$30,3,FALSE),0),0))</f>
        <v>0</v>
      </c>
      <c r="H597" s="7">
        <f t="shared" si="228"/>
        <v>0</v>
      </c>
      <c r="L597" s="2">
        <f t="shared" si="247"/>
        <v>595</v>
      </c>
      <c r="M597">
        <f t="shared" si="229"/>
        <v>6</v>
      </c>
      <c r="N597" s="2">
        <f t="shared" si="230"/>
        <v>367</v>
      </c>
      <c r="O597" s="2">
        <f t="shared" si="231"/>
        <v>367</v>
      </c>
      <c r="P597" s="6" t="b">
        <f t="shared" si="232"/>
        <v>1</v>
      </c>
      <c r="Q597" s="6">
        <f>IF(OR(M597=6,M597=7),0,IF(NOT(P597),0,IF(L597&lt;=$L$1,HLOOKUP(M597,Ouderschapsverlof!$S$40:$W$42,3,FALSE),0)))</f>
        <v>0</v>
      </c>
      <c r="R597" s="6">
        <f>IF(OR(M597=6,M597=7),0,IF(NOT(P597),IF(L597&lt;=$L$1,HLOOKUP(M597,Ouderschapsverlof!$S$40:$W$42,3,FALSE),0),0))</f>
        <v>0</v>
      </c>
      <c r="T597" s="2">
        <f t="shared" si="248"/>
        <v>595</v>
      </c>
      <c r="U597">
        <f t="shared" si="233"/>
        <v>6</v>
      </c>
      <c r="V597" s="2">
        <f t="shared" si="234"/>
        <v>367</v>
      </c>
      <c r="W597" s="2">
        <f t="shared" si="235"/>
        <v>367</v>
      </c>
      <c r="X597" s="6" t="b">
        <f t="shared" si="236"/>
        <v>1</v>
      </c>
      <c r="Y597" s="6">
        <f>IF(OR(U597=6,U597=7),0,IF(NOT(X597),0,IF(T597&lt;=$T$1,HLOOKUP(U597,Ouderschapsverlof!$S$55:$W$57,3,FALSE),0)))</f>
        <v>0</v>
      </c>
      <c r="Z597" s="6">
        <f>IF(OR(U597=6,U597=7),0,IF(NOT(X597),IF(T597&lt;=$T$1,HLOOKUP(U597,Ouderschapsverlof!$S$55:$W$57,3,FALSE),0),0))</f>
        <v>0</v>
      </c>
      <c r="AB597" s="2">
        <f t="shared" si="249"/>
        <v>595</v>
      </c>
      <c r="AC597">
        <f t="shared" si="237"/>
        <v>6</v>
      </c>
      <c r="AD597" s="2">
        <f t="shared" si="238"/>
        <v>367</v>
      </c>
      <c r="AE597" s="2">
        <f t="shared" si="239"/>
        <v>367</v>
      </c>
      <c r="AF597" s="6" t="b">
        <f t="shared" si="240"/>
        <v>1</v>
      </c>
      <c r="AG597" s="6">
        <f>IF(OR(AC597=6,AC597=7),0,IF(NOT(AF597),0,IF(AB597&lt;=$AB$1,HLOOKUP(AC597,Ouderschapsverlof!$S$67:$W$69,3,FALSE),0)))</f>
        <v>0</v>
      </c>
      <c r="AH597" s="6">
        <f>IF(OR(AC597=6,AC597=7),0,IF(NOT(AF597),IF(AB597&lt;=$AB$1,HLOOKUP(AC597,Ouderschapsverlof!$S$67:$W$69,3,FALSE),0),0))</f>
        <v>0</v>
      </c>
      <c r="AK597" t="str">
        <f t="shared" si="241"/>
        <v>1901-8-0</v>
      </c>
      <c r="AL597" t="str">
        <f t="shared" si="242"/>
        <v>1901-8-0</v>
      </c>
      <c r="AM597" t="str">
        <f t="shared" si="243"/>
        <v>1901-8-0</v>
      </c>
      <c r="AN597" t="str">
        <f t="shared" si="244"/>
        <v>1901-8-0</v>
      </c>
    </row>
    <row r="598" spans="1:40" x14ac:dyDescent="0.3">
      <c r="A598" s="2">
        <f t="shared" si="245"/>
        <v>596</v>
      </c>
      <c r="B598">
        <f t="shared" si="246"/>
        <v>7</v>
      </c>
      <c r="C598" s="2">
        <f t="shared" si="225"/>
        <v>367</v>
      </c>
      <c r="D598" s="2">
        <f t="shared" si="226"/>
        <v>367</v>
      </c>
      <c r="E598" s="6" t="b">
        <f t="shared" si="227"/>
        <v>1</v>
      </c>
      <c r="F598" s="6">
        <f>IF(OR(B598=6,B598=7),0,IF(NOT(E598),0,IF(A598&lt;=$A$1,HLOOKUP(B598,Ouderschapsverlof!$S$28:$W$30,3,FALSE),0)))</f>
        <v>0</v>
      </c>
      <c r="G598" s="6">
        <f>IF(OR(B598=6,B598=7),0,IF(NOT(E598),IF(A598&lt;=$A$1,HLOOKUP(B598,Ouderschapsverlof!$S$28:$W$30,3,FALSE),0),0))</f>
        <v>0</v>
      </c>
      <c r="H598" s="7">
        <f t="shared" si="228"/>
        <v>0</v>
      </c>
      <c r="L598" s="2">
        <f t="shared" si="247"/>
        <v>596</v>
      </c>
      <c r="M598">
        <f t="shared" si="229"/>
        <v>7</v>
      </c>
      <c r="N598" s="2">
        <f t="shared" si="230"/>
        <v>367</v>
      </c>
      <c r="O598" s="2">
        <f t="shared" si="231"/>
        <v>367</v>
      </c>
      <c r="P598" s="6" t="b">
        <f t="shared" si="232"/>
        <v>1</v>
      </c>
      <c r="Q598" s="6">
        <f>IF(OR(M598=6,M598=7),0,IF(NOT(P598),0,IF(L598&lt;=$L$1,HLOOKUP(M598,Ouderschapsverlof!$S$40:$W$42,3,FALSE),0)))</f>
        <v>0</v>
      </c>
      <c r="R598" s="6">
        <f>IF(OR(M598=6,M598=7),0,IF(NOT(P598),IF(L598&lt;=$L$1,HLOOKUP(M598,Ouderschapsverlof!$S$40:$W$42,3,FALSE),0),0))</f>
        <v>0</v>
      </c>
      <c r="T598" s="2">
        <f t="shared" si="248"/>
        <v>596</v>
      </c>
      <c r="U598">
        <f t="shared" si="233"/>
        <v>7</v>
      </c>
      <c r="V598" s="2">
        <f t="shared" si="234"/>
        <v>367</v>
      </c>
      <c r="W598" s="2">
        <f t="shared" si="235"/>
        <v>367</v>
      </c>
      <c r="X598" s="6" t="b">
        <f t="shared" si="236"/>
        <v>1</v>
      </c>
      <c r="Y598" s="6">
        <f>IF(OR(U598=6,U598=7),0,IF(NOT(X598),0,IF(T598&lt;=$T$1,HLOOKUP(U598,Ouderschapsverlof!$S$55:$W$57,3,FALSE),0)))</f>
        <v>0</v>
      </c>
      <c r="Z598" s="6">
        <f>IF(OR(U598=6,U598=7),0,IF(NOT(X598),IF(T598&lt;=$T$1,HLOOKUP(U598,Ouderschapsverlof!$S$55:$W$57,3,FALSE),0),0))</f>
        <v>0</v>
      </c>
      <c r="AB598" s="2">
        <f t="shared" si="249"/>
        <v>596</v>
      </c>
      <c r="AC598">
        <f t="shared" si="237"/>
        <v>7</v>
      </c>
      <c r="AD598" s="2">
        <f t="shared" si="238"/>
        <v>367</v>
      </c>
      <c r="AE598" s="2">
        <f t="shared" si="239"/>
        <v>367</v>
      </c>
      <c r="AF598" s="6" t="b">
        <f t="shared" si="240"/>
        <v>1</v>
      </c>
      <c r="AG598" s="6">
        <f>IF(OR(AC598=6,AC598=7),0,IF(NOT(AF598),0,IF(AB598&lt;=$AB$1,HLOOKUP(AC598,Ouderschapsverlof!$S$67:$W$69,3,FALSE),0)))</f>
        <v>0</v>
      </c>
      <c r="AH598" s="6">
        <f>IF(OR(AC598=6,AC598=7),0,IF(NOT(AF598),IF(AB598&lt;=$AB$1,HLOOKUP(AC598,Ouderschapsverlof!$S$67:$W$69,3,FALSE),0),0))</f>
        <v>0</v>
      </c>
      <c r="AK598" t="str">
        <f t="shared" si="241"/>
        <v>1901-8-0</v>
      </c>
      <c r="AL598" t="str">
        <f t="shared" si="242"/>
        <v>1901-8-0</v>
      </c>
      <c r="AM598" t="str">
        <f t="shared" si="243"/>
        <v>1901-8-0</v>
      </c>
      <c r="AN598" t="str">
        <f t="shared" si="244"/>
        <v>1901-8-0</v>
      </c>
    </row>
    <row r="599" spans="1:40" x14ac:dyDescent="0.3">
      <c r="A599" s="2">
        <f t="shared" si="245"/>
        <v>597</v>
      </c>
      <c r="B599">
        <f t="shared" si="246"/>
        <v>1</v>
      </c>
      <c r="C599" s="2">
        <f t="shared" si="225"/>
        <v>367</v>
      </c>
      <c r="D599" s="2">
        <f t="shared" si="226"/>
        <v>367</v>
      </c>
      <c r="E599" s="6" t="b">
        <f t="shared" si="227"/>
        <v>1</v>
      </c>
      <c r="F599" s="6">
        <f>IF(OR(B599=6,B599=7),0,IF(NOT(E599),0,IF(A599&lt;=$A$1,HLOOKUP(B599,Ouderschapsverlof!$S$28:$W$30,3,FALSE),0)))</f>
        <v>0</v>
      </c>
      <c r="G599" s="6">
        <f>IF(OR(B599=6,B599=7),0,IF(NOT(E599),IF(A599&lt;=$A$1,HLOOKUP(B599,Ouderschapsverlof!$S$28:$W$30,3,FALSE),0),0))</f>
        <v>0</v>
      </c>
      <c r="H599" s="7">
        <f t="shared" si="228"/>
        <v>0</v>
      </c>
      <c r="L599" s="2">
        <f t="shared" si="247"/>
        <v>597</v>
      </c>
      <c r="M599">
        <f t="shared" si="229"/>
        <v>1</v>
      </c>
      <c r="N599" s="2">
        <f t="shared" si="230"/>
        <v>367</v>
      </c>
      <c r="O599" s="2">
        <f t="shared" si="231"/>
        <v>367</v>
      </c>
      <c r="P599" s="6" t="b">
        <f t="shared" si="232"/>
        <v>1</v>
      </c>
      <c r="Q599" s="6">
        <f>IF(OR(M599=6,M599=7),0,IF(NOT(P599),0,IF(L599&lt;=$L$1,HLOOKUP(M599,Ouderschapsverlof!$S$40:$W$42,3,FALSE),0)))</f>
        <v>0</v>
      </c>
      <c r="R599" s="6">
        <f>IF(OR(M599=6,M599=7),0,IF(NOT(P599),IF(L599&lt;=$L$1,HLOOKUP(M599,Ouderschapsverlof!$S$40:$W$42,3,FALSE),0),0))</f>
        <v>0</v>
      </c>
      <c r="T599" s="2">
        <f t="shared" si="248"/>
        <v>597</v>
      </c>
      <c r="U599">
        <f t="shared" si="233"/>
        <v>1</v>
      </c>
      <c r="V599" s="2">
        <f t="shared" si="234"/>
        <v>367</v>
      </c>
      <c r="W599" s="2">
        <f t="shared" si="235"/>
        <v>367</v>
      </c>
      <c r="X599" s="6" t="b">
        <f t="shared" si="236"/>
        <v>1</v>
      </c>
      <c r="Y599" s="6">
        <f>IF(OR(U599=6,U599=7),0,IF(NOT(X599),0,IF(T599&lt;=$T$1,HLOOKUP(U599,Ouderschapsverlof!$S$55:$W$57,3,FALSE),0)))</f>
        <v>0</v>
      </c>
      <c r="Z599" s="6">
        <f>IF(OR(U599=6,U599=7),0,IF(NOT(X599),IF(T599&lt;=$T$1,HLOOKUP(U599,Ouderschapsverlof!$S$55:$W$57,3,FALSE),0),0))</f>
        <v>0</v>
      </c>
      <c r="AB599" s="2">
        <f t="shared" si="249"/>
        <v>597</v>
      </c>
      <c r="AC599">
        <f t="shared" si="237"/>
        <v>1</v>
      </c>
      <c r="AD599" s="2">
        <f t="shared" si="238"/>
        <v>367</v>
      </c>
      <c r="AE599" s="2">
        <f t="shared" si="239"/>
        <v>367</v>
      </c>
      <c r="AF599" s="6" t="b">
        <f t="shared" si="240"/>
        <v>1</v>
      </c>
      <c r="AG599" s="6">
        <f>IF(OR(AC599=6,AC599=7),0,IF(NOT(AF599),0,IF(AB599&lt;=$AB$1,HLOOKUP(AC599,Ouderschapsverlof!$S$67:$W$69,3,FALSE),0)))</f>
        <v>0</v>
      </c>
      <c r="AH599" s="6">
        <f>IF(OR(AC599=6,AC599=7),0,IF(NOT(AF599),IF(AB599&lt;=$AB$1,HLOOKUP(AC599,Ouderschapsverlof!$S$67:$W$69,3,FALSE),0),0))</f>
        <v>0</v>
      </c>
      <c r="AK599" t="str">
        <f t="shared" si="241"/>
        <v>1901-8-0</v>
      </c>
      <c r="AL599" t="str">
        <f t="shared" si="242"/>
        <v>1901-8-0</v>
      </c>
      <c r="AM599" t="str">
        <f t="shared" si="243"/>
        <v>1901-8-0</v>
      </c>
      <c r="AN599" t="str">
        <f t="shared" si="244"/>
        <v>1901-8-0</v>
      </c>
    </row>
    <row r="600" spans="1:40" x14ac:dyDescent="0.3">
      <c r="A600" s="2">
        <f t="shared" si="245"/>
        <v>598</v>
      </c>
      <c r="B600">
        <f t="shared" si="246"/>
        <v>2</v>
      </c>
      <c r="C600" s="2">
        <f t="shared" si="225"/>
        <v>367</v>
      </c>
      <c r="D600" s="2">
        <f t="shared" si="226"/>
        <v>367</v>
      </c>
      <c r="E600" s="6" t="b">
        <f t="shared" si="227"/>
        <v>1</v>
      </c>
      <c r="F600" s="6">
        <f>IF(OR(B600=6,B600=7),0,IF(NOT(E600),0,IF(A600&lt;=$A$1,HLOOKUP(B600,Ouderschapsverlof!$S$28:$W$30,3,FALSE),0)))</f>
        <v>0</v>
      </c>
      <c r="G600" s="6">
        <f>IF(OR(B600=6,B600=7),0,IF(NOT(E600),IF(A600&lt;=$A$1,HLOOKUP(B600,Ouderschapsverlof!$S$28:$W$30,3,FALSE),0),0))</f>
        <v>0</v>
      </c>
      <c r="H600" s="7">
        <f t="shared" si="228"/>
        <v>0</v>
      </c>
      <c r="L600" s="2">
        <f t="shared" si="247"/>
        <v>598</v>
      </c>
      <c r="M600">
        <f t="shared" si="229"/>
        <v>2</v>
      </c>
      <c r="N600" s="2">
        <f t="shared" si="230"/>
        <v>367</v>
      </c>
      <c r="O600" s="2">
        <f t="shared" si="231"/>
        <v>367</v>
      </c>
      <c r="P600" s="6" t="b">
        <f t="shared" si="232"/>
        <v>1</v>
      </c>
      <c r="Q600" s="6">
        <f>IF(OR(M600=6,M600=7),0,IF(NOT(P600),0,IF(L600&lt;=$L$1,HLOOKUP(M600,Ouderschapsverlof!$S$40:$W$42,3,FALSE),0)))</f>
        <v>0</v>
      </c>
      <c r="R600" s="6">
        <f>IF(OR(M600=6,M600=7),0,IF(NOT(P600),IF(L600&lt;=$L$1,HLOOKUP(M600,Ouderschapsverlof!$S$40:$W$42,3,FALSE),0),0))</f>
        <v>0</v>
      </c>
      <c r="T600" s="2">
        <f t="shared" si="248"/>
        <v>598</v>
      </c>
      <c r="U600">
        <f t="shared" si="233"/>
        <v>2</v>
      </c>
      <c r="V600" s="2">
        <f t="shared" si="234"/>
        <v>367</v>
      </c>
      <c r="W600" s="2">
        <f t="shared" si="235"/>
        <v>367</v>
      </c>
      <c r="X600" s="6" t="b">
        <f t="shared" si="236"/>
        <v>1</v>
      </c>
      <c r="Y600" s="6">
        <f>IF(OR(U600=6,U600=7),0,IF(NOT(X600),0,IF(T600&lt;=$T$1,HLOOKUP(U600,Ouderschapsverlof!$S$55:$W$57,3,FALSE),0)))</f>
        <v>0</v>
      </c>
      <c r="Z600" s="6">
        <f>IF(OR(U600=6,U600=7),0,IF(NOT(X600),IF(T600&lt;=$T$1,HLOOKUP(U600,Ouderschapsverlof!$S$55:$W$57,3,FALSE),0),0))</f>
        <v>0</v>
      </c>
      <c r="AB600" s="2">
        <f t="shared" si="249"/>
        <v>598</v>
      </c>
      <c r="AC600">
        <f t="shared" si="237"/>
        <v>2</v>
      </c>
      <c r="AD600" s="2">
        <f t="shared" si="238"/>
        <v>367</v>
      </c>
      <c r="AE600" s="2">
        <f t="shared" si="239"/>
        <v>367</v>
      </c>
      <c r="AF600" s="6" t="b">
        <f t="shared" si="240"/>
        <v>1</v>
      </c>
      <c r="AG600" s="6">
        <f>IF(OR(AC600=6,AC600=7),0,IF(NOT(AF600),0,IF(AB600&lt;=$AB$1,HLOOKUP(AC600,Ouderschapsverlof!$S$67:$W$69,3,FALSE),0)))</f>
        <v>0</v>
      </c>
      <c r="AH600" s="6">
        <f>IF(OR(AC600=6,AC600=7),0,IF(NOT(AF600),IF(AB600&lt;=$AB$1,HLOOKUP(AC600,Ouderschapsverlof!$S$67:$W$69,3,FALSE),0),0))</f>
        <v>0</v>
      </c>
      <c r="AK600" t="str">
        <f t="shared" si="241"/>
        <v>1901-8-0</v>
      </c>
      <c r="AL600" t="str">
        <f t="shared" si="242"/>
        <v>1901-8-0</v>
      </c>
      <c r="AM600" t="str">
        <f t="shared" si="243"/>
        <v>1901-8-0</v>
      </c>
      <c r="AN600" t="str">
        <f t="shared" si="244"/>
        <v>1901-8-0</v>
      </c>
    </row>
    <row r="601" spans="1:40" x14ac:dyDescent="0.3">
      <c r="A601" s="2">
        <f t="shared" si="245"/>
        <v>599</v>
      </c>
      <c r="B601">
        <f t="shared" si="246"/>
        <v>3</v>
      </c>
      <c r="C601" s="2">
        <f t="shared" si="225"/>
        <v>367</v>
      </c>
      <c r="D601" s="2">
        <f t="shared" si="226"/>
        <v>367</v>
      </c>
      <c r="E601" s="6" t="b">
        <f t="shared" si="227"/>
        <v>1</v>
      </c>
      <c r="F601" s="6">
        <f>IF(OR(B601=6,B601=7),0,IF(NOT(E601),0,IF(A601&lt;=$A$1,HLOOKUP(B601,Ouderschapsverlof!$S$28:$W$30,3,FALSE),0)))</f>
        <v>0</v>
      </c>
      <c r="G601" s="6">
        <f>IF(OR(B601=6,B601=7),0,IF(NOT(E601),IF(A601&lt;=$A$1,HLOOKUP(B601,Ouderschapsverlof!$S$28:$W$30,3,FALSE),0),0))</f>
        <v>0</v>
      </c>
      <c r="H601" s="7">
        <f t="shared" si="228"/>
        <v>0</v>
      </c>
      <c r="L601" s="2">
        <f t="shared" si="247"/>
        <v>599</v>
      </c>
      <c r="M601">
        <f t="shared" si="229"/>
        <v>3</v>
      </c>
      <c r="N601" s="2">
        <f t="shared" si="230"/>
        <v>367</v>
      </c>
      <c r="O601" s="2">
        <f t="shared" si="231"/>
        <v>367</v>
      </c>
      <c r="P601" s="6" t="b">
        <f t="shared" si="232"/>
        <v>1</v>
      </c>
      <c r="Q601" s="6">
        <f>IF(OR(M601=6,M601=7),0,IF(NOT(P601),0,IF(L601&lt;=$L$1,HLOOKUP(M601,Ouderschapsverlof!$S$40:$W$42,3,FALSE),0)))</f>
        <v>0</v>
      </c>
      <c r="R601" s="6">
        <f>IF(OR(M601=6,M601=7),0,IF(NOT(P601),IF(L601&lt;=$L$1,HLOOKUP(M601,Ouderschapsverlof!$S$40:$W$42,3,FALSE),0),0))</f>
        <v>0</v>
      </c>
      <c r="T601" s="2">
        <f t="shared" si="248"/>
        <v>599</v>
      </c>
      <c r="U601">
        <f t="shared" si="233"/>
        <v>3</v>
      </c>
      <c r="V601" s="2">
        <f t="shared" si="234"/>
        <v>367</v>
      </c>
      <c r="W601" s="2">
        <f t="shared" si="235"/>
        <v>367</v>
      </c>
      <c r="X601" s="6" t="b">
        <f t="shared" si="236"/>
        <v>1</v>
      </c>
      <c r="Y601" s="6">
        <f>IF(OR(U601=6,U601=7),0,IF(NOT(X601),0,IF(T601&lt;=$T$1,HLOOKUP(U601,Ouderschapsverlof!$S$55:$W$57,3,FALSE),0)))</f>
        <v>0</v>
      </c>
      <c r="Z601" s="6">
        <f>IF(OR(U601=6,U601=7),0,IF(NOT(X601),IF(T601&lt;=$T$1,HLOOKUP(U601,Ouderschapsverlof!$S$55:$W$57,3,FALSE),0),0))</f>
        <v>0</v>
      </c>
      <c r="AB601" s="2">
        <f t="shared" si="249"/>
        <v>599</v>
      </c>
      <c r="AC601">
        <f t="shared" si="237"/>
        <v>3</v>
      </c>
      <c r="AD601" s="2">
        <f t="shared" si="238"/>
        <v>367</v>
      </c>
      <c r="AE601" s="2">
        <f t="shared" si="239"/>
        <v>367</v>
      </c>
      <c r="AF601" s="6" t="b">
        <f t="shared" si="240"/>
        <v>1</v>
      </c>
      <c r="AG601" s="6">
        <f>IF(OR(AC601=6,AC601=7),0,IF(NOT(AF601),0,IF(AB601&lt;=$AB$1,HLOOKUP(AC601,Ouderschapsverlof!$S$67:$W$69,3,FALSE),0)))</f>
        <v>0</v>
      </c>
      <c r="AH601" s="6">
        <f>IF(OR(AC601=6,AC601=7),0,IF(NOT(AF601),IF(AB601&lt;=$AB$1,HLOOKUP(AC601,Ouderschapsverlof!$S$67:$W$69,3,FALSE),0),0))</f>
        <v>0</v>
      </c>
      <c r="AK601" t="str">
        <f t="shared" si="241"/>
        <v>1901-8-0</v>
      </c>
      <c r="AL601" t="str">
        <f t="shared" si="242"/>
        <v>1901-8-0</v>
      </c>
      <c r="AM601" t="str">
        <f t="shared" si="243"/>
        <v>1901-8-0</v>
      </c>
      <c r="AN601" t="str">
        <f t="shared" si="244"/>
        <v>1901-8-0</v>
      </c>
    </row>
    <row r="602" spans="1:40" x14ac:dyDescent="0.3">
      <c r="A602" s="2">
        <f t="shared" si="245"/>
        <v>600</v>
      </c>
      <c r="B602">
        <f t="shared" si="246"/>
        <v>4</v>
      </c>
      <c r="C602" s="2">
        <f t="shared" si="225"/>
        <v>367</v>
      </c>
      <c r="D602" s="2">
        <f t="shared" si="226"/>
        <v>367</v>
      </c>
      <c r="E602" s="6" t="b">
        <f t="shared" si="227"/>
        <v>1</v>
      </c>
      <c r="F602" s="6">
        <f>IF(OR(B602=6,B602=7),0,IF(NOT(E602),0,IF(A602&lt;=$A$1,HLOOKUP(B602,Ouderschapsverlof!$S$28:$W$30,3,FALSE),0)))</f>
        <v>0</v>
      </c>
      <c r="G602" s="6">
        <f>IF(OR(B602=6,B602=7),0,IF(NOT(E602),IF(A602&lt;=$A$1,HLOOKUP(B602,Ouderschapsverlof!$S$28:$W$30,3,FALSE),0),0))</f>
        <v>0</v>
      </c>
      <c r="H602" s="7">
        <f t="shared" si="228"/>
        <v>0</v>
      </c>
      <c r="L602" s="2">
        <f t="shared" si="247"/>
        <v>600</v>
      </c>
      <c r="M602">
        <f t="shared" si="229"/>
        <v>4</v>
      </c>
      <c r="N602" s="2">
        <f t="shared" si="230"/>
        <v>367</v>
      </c>
      <c r="O602" s="2">
        <f t="shared" si="231"/>
        <v>367</v>
      </c>
      <c r="P602" s="6" t="b">
        <f t="shared" si="232"/>
        <v>1</v>
      </c>
      <c r="Q602" s="6">
        <f>IF(OR(M602=6,M602=7),0,IF(NOT(P602),0,IF(L602&lt;=$L$1,HLOOKUP(M602,Ouderschapsverlof!$S$40:$W$42,3,FALSE),0)))</f>
        <v>0</v>
      </c>
      <c r="R602" s="6">
        <f>IF(OR(M602=6,M602=7),0,IF(NOT(P602),IF(L602&lt;=$L$1,HLOOKUP(M602,Ouderschapsverlof!$S$40:$W$42,3,FALSE),0),0))</f>
        <v>0</v>
      </c>
      <c r="T602" s="2">
        <f t="shared" si="248"/>
        <v>600</v>
      </c>
      <c r="U602">
        <f t="shared" si="233"/>
        <v>4</v>
      </c>
      <c r="V602" s="2">
        <f t="shared" si="234"/>
        <v>367</v>
      </c>
      <c r="W602" s="2">
        <f t="shared" si="235"/>
        <v>367</v>
      </c>
      <c r="X602" s="6" t="b">
        <f t="shared" si="236"/>
        <v>1</v>
      </c>
      <c r="Y602" s="6">
        <f>IF(OR(U602=6,U602=7),0,IF(NOT(X602),0,IF(T602&lt;=$T$1,HLOOKUP(U602,Ouderschapsverlof!$S$55:$W$57,3,FALSE),0)))</f>
        <v>0</v>
      </c>
      <c r="Z602" s="6">
        <f>IF(OR(U602=6,U602=7),0,IF(NOT(X602),IF(T602&lt;=$T$1,HLOOKUP(U602,Ouderschapsverlof!$S$55:$W$57,3,FALSE),0),0))</f>
        <v>0</v>
      </c>
      <c r="AB602" s="2">
        <f t="shared" si="249"/>
        <v>600</v>
      </c>
      <c r="AC602">
        <f t="shared" si="237"/>
        <v>4</v>
      </c>
      <c r="AD602" s="2">
        <f t="shared" si="238"/>
        <v>367</v>
      </c>
      <c r="AE602" s="2">
        <f t="shared" si="239"/>
        <v>367</v>
      </c>
      <c r="AF602" s="6" t="b">
        <f t="shared" si="240"/>
        <v>1</v>
      </c>
      <c r="AG602" s="6">
        <f>IF(OR(AC602=6,AC602=7),0,IF(NOT(AF602),0,IF(AB602&lt;=$AB$1,HLOOKUP(AC602,Ouderschapsverlof!$S$67:$W$69,3,FALSE),0)))</f>
        <v>0</v>
      </c>
      <c r="AH602" s="6">
        <f>IF(OR(AC602=6,AC602=7),0,IF(NOT(AF602),IF(AB602&lt;=$AB$1,HLOOKUP(AC602,Ouderschapsverlof!$S$67:$W$69,3,FALSE),0),0))</f>
        <v>0</v>
      </c>
      <c r="AK602" t="str">
        <f t="shared" si="241"/>
        <v>1901-8-0</v>
      </c>
      <c r="AL602" t="str">
        <f t="shared" si="242"/>
        <v>1901-8-0</v>
      </c>
      <c r="AM602" t="str">
        <f t="shared" si="243"/>
        <v>1901-8-0</v>
      </c>
      <c r="AN602" t="str">
        <f t="shared" si="244"/>
        <v>1901-8-0</v>
      </c>
    </row>
    <row r="603" spans="1:40" x14ac:dyDescent="0.3">
      <c r="A603" s="2">
        <f t="shared" si="245"/>
        <v>601</v>
      </c>
      <c r="B603">
        <f t="shared" si="246"/>
        <v>5</v>
      </c>
      <c r="C603" s="2">
        <f t="shared" si="225"/>
        <v>367</v>
      </c>
      <c r="D603" s="2">
        <f t="shared" si="226"/>
        <v>367</v>
      </c>
      <c r="E603" s="6" t="b">
        <f t="shared" si="227"/>
        <v>1</v>
      </c>
      <c r="F603" s="6">
        <f>IF(OR(B603=6,B603=7),0,IF(NOT(E603),0,IF(A603&lt;=$A$1,HLOOKUP(B603,Ouderschapsverlof!$S$28:$W$30,3,FALSE),0)))</f>
        <v>0</v>
      </c>
      <c r="G603" s="6">
        <f>IF(OR(B603=6,B603=7),0,IF(NOT(E603),IF(A603&lt;=$A$1,HLOOKUP(B603,Ouderschapsverlof!$S$28:$W$30,3,FALSE),0),0))</f>
        <v>0</v>
      </c>
      <c r="H603" s="7">
        <f t="shared" si="228"/>
        <v>0</v>
      </c>
      <c r="L603" s="2">
        <f t="shared" si="247"/>
        <v>601</v>
      </c>
      <c r="M603">
        <f t="shared" si="229"/>
        <v>5</v>
      </c>
      <c r="N603" s="2">
        <f t="shared" si="230"/>
        <v>367</v>
      </c>
      <c r="O603" s="2">
        <f t="shared" si="231"/>
        <v>367</v>
      </c>
      <c r="P603" s="6" t="b">
        <f t="shared" si="232"/>
        <v>1</v>
      </c>
      <c r="Q603" s="6">
        <f>IF(OR(M603=6,M603=7),0,IF(NOT(P603),0,IF(L603&lt;=$L$1,HLOOKUP(M603,Ouderschapsverlof!$S$40:$W$42,3,FALSE),0)))</f>
        <v>0</v>
      </c>
      <c r="R603" s="6">
        <f>IF(OR(M603=6,M603=7),0,IF(NOT(P603),IF(L603&lt;=$L$1,HLOOKUP(M603,Ouderschapsverlof!$S$40:$W$42,3,FALSE),0),0))</f>
        <v>0</v>
      </c>
      <c r="T603" s="2">
        <f t="shared" si="248"/>
        <v>601</v>
      </c>
      <c r="U603">
        <f t="shared" si="233"/>
        <v>5</v>
      </c>
      <c r="V603" s="2">
        <f t="shared" si="234"/>
        <v>367</v>
      </c>
      <c r="W603" s="2">
        <f t="shared" si="235"/>
        <v>367</v>
      </c>
      <c r="X603" s="6" t="b">
        <f t="shared" si="236"/>
        <v>1</v>
      </c>
      <c r="Y603" s="6">
        <f>IF(OR(U603=6,U603=7),0,IF(NOT(X603),0,IF(T603&lt;=$T$1,HLOOKUP(U603,Ouderschapsverlof!$S$55:$W$57,3,FALSE),0)))</f>
        <v>0</v>
      </c>
      <c r="Z603" s="6">
        <f>IF(OR(U603=6,U603=7),0,IF(NOT(X603),IF(T603&lt;=$T$1,HLOOKUP(U603,Ouderschapsverlof!$S$55:$W$57,3,FALSE),0),0))</f>
        <v>0</v>
      </c>
      <c r="AB603" s="2">
        <f t="shared" si="249"/>
        <v>601</v>
      </c>
      <c r="AC603">
        <f t="shared" si="237"/>
        <v>5</v>
      </c>
      <c r="AD603" s="2">
        <f t="shared" si="238"/>
        <v>367</v>
      </c>
      <c r="AE603" s="2">
        <f t="shared" si="239"/>
        <v>367</v>
      </c>
      <c r="AF603" s="6" t="b">
        <f t="shared" si="240"/>
        <v>1</v>
      </c>
      <c r="AG603" s="6">
        <f>IF(OR(AC603=6,AC603=7),0,IF(NOT(AF603),0,IF(AB603&lt;=$AB$1,HLOOKUP(AC603,Ouderschapsverlof!$S$67:$W$69,3,FALSE),0)))</f>
        <v>0</v>
      </c>
      <c r="AH603" s="6">
        <f>IF(OR(AC603=6,AC603=7),0,IF(NOT(AF603),IF(AB603&lt;=$AB$1,HLOOKUP(AC603,Ouderschapsverlof!$S$67:$W$69,3,FALSE),0),0))</f>
        <v>0</v>
      </c>
      <c r="AK603" t="str">
        <f t="shared" si="241"/>
        <v>1901-8-0</v>
      </c>
      <c r="AL603" t="str">
        <f t="shared" si="242"/>
        <v>1901-8-0</v>
      </c>
      <c r="AM603" t="str">
        <f t="shared" si="243"/>
        <v>1901-8-0</v>
      </c>
      <c r="AN603" t="str">
        <f t="shared" si="244"/>
        <v>1901-8-0</v>
      </c>
    </row>
    <row r="604" spans="1:40" x14ac:dyDescent="0.3">
      <c r="A604" s="2">
        <f t="shared" si="245"/>
        <v>602</v>
      </c>
      <c r="B604">
        <f t="shared" si="246"/>
        <v>6</v>
      </c>
      <c r="C604" s="2">
        <f t="shared" si="225"/>
        <v>367</v>
      </c>
      <c r="D604" s="2">
        <f t="shared" si="226"/>
        <v>367</v>
      </c>
      <c r="E604" s="6" t="b">
        <f t="shared" si="227"/>
        <v>1</v>
      </c>
      <c r="F604" s="6">
        <f>IF(OR(B604=6,B604=7),0,IF(NOT(E604),0,IF(A604&lt;=$A$1,HLOOKUP(B604,Ouderschapsverlof!$S$28:$W$30,3,FALSE),0)))</f>
        <v>0</v>
      </c>
      <c r="G604" s="6">
        <f>IF(OR(B604=6,B604=7),0,IF(NOT(E604),IF(A604&lt;=$A$1,HLOOKUP(B604,Ouderschapsverlof!$S$28:$W$30,3,FALSE),0),0))</f>
        <v>0</v>
      </c>
      <c r="H604" s="7">
        <f t="shared" si="228"/>
        <v>0</v>
      </c>
      <c r="L604" s="2">
        <f t="shared" si="247"/>
        <v>602</v>
      </c>
      <c r="M604">
        <f t="shared" si="229"/>
        <v>6</v>
      </c>
      <c r="N604" s="2">
        <f t="shared" si="230"/>
        <v>367</v>
      </c>
      <c r="O604" s="2">
        <f t="shared" si="231"/>
        <v>367</v>
      </c>
      <c r="P604" s="6" t="b">
        <f t="shared" si="232"/>
        <v>1</v>
      </c>
      <c r="Q604" s="6">
        <f>IF(OR(M604=6,M604=7),0,IF(NOT(P604),0,IF(L604&lt;=$L$1,HLOOKUP(M604,Ouderschapsverlof!$S$40:$W$42,3,FALSE),0)))</f>
        <v>0</v>
      </c>
      <c r="R604" s="6">
        <f>IF(OR(M604=6,M604=7),0,IF(NOT(P604),IF(L604&lt;=$L$1,HLOOKUP(M604,Ouderschapsverlof!$S$40:$W$42,3,FALSE),0),0))</f>
        <v>0</v>
      </c>
      <c r="T604" s="2">
        <f t="shared" si="248"/>
        <v>602</v>
      </c>
      <c r="U604">
        <f t="shared" si="233"/>
        <v>6</v>
      </c>
      <c r="V604" s="2">
        <f t="shared" si="234"/>
        <v>367</v>
      </c>
      <c r="W604" s="2">
        <f t="shared" si="235"/>
        <v>367</v>
      </c>
      <c r="X604" s="6" t="b">
        <f t="shared" si="236"/>
        <v>1</v>
      </c>
      <c r="Y604" s="6">
        <f>IF(OR(U604=6,U604=7),0,IF(NOT(X604),0,IF(T604&lt;=$T$1,HLOOKUP(U604,Ouderschapsverlof!$S$55:$W$57,3,FALSE),0)))</f>
        <v>0</v>
      </c>
      <c r="Z604" s="6">
        <f>IF(OR(U604=6,U604=7),0,IF(NOT(X604),IF(T604&lt;=$T$1,HLOOKUP(U604,Ouderschapsverlof!$S$55:$W$57,3,FALSE),0),0))</f>
        <v>0</v>
      </c>
      <c r="AB604" s="2">
        <f t="shared" si="249"/>
        <v>602</v>
      </c>
      <c r="AC604">
        <f t="shared" si="237"/>
        <v>6</v>
      </c>
      <c r="AD604" s="2">
        <f t="shared" si="238"/>
        <v>367</v>
      </c>
      <c r="AE604" s="2">
        <f t="shared" si="239"/>
        <v>367</v>
      </c>
      <c r="AF604" s="6" t="b">
        <f t="shared" si="240"/>
        <v>1</v>
      </c>
      <c r="AG604" s="6">
        <f>IF(OR(AC604=6,AC604=7),0,IF(NOT(AF604),0,IF(AB604&lt;=$AB$1,HLOOKUP(AC604,Ouderschapsverlof!$S$67:$W$69,3,FALSE),0)))</f>
        <v>0</v>
      </c>
      <c r="AH604" s="6">
        <f>IF(OR(AC604=6,AC604=7),0,IF(NOT(AF604),IF(AB604&lt;=$AB$1,HLOOKUP(AC604,Ouderschapsverlof!$S$67:$W$69,3,FALSE),0),0))</f>
        <v>0</v>
      </c>
      <c r="AK604" t="str">
        <f t="shared" si="241"/>
        <v>1901-8-0</v>
      </c>
      <c r="AL604" t="str">
        <f t="shared" si="242"/>
        <v>1901-8-0</v>
      </c>
      <c r="AM604" t="str">
        <f t="shared" si="243"/>
        <v>1901-8-0</v>
      </c>
      <c r="AN604" t="str">
        <f t="shared" si="244"/>
        <v>1901-8-0</v>
      </c>
    </row>
    <row r="605" spans="1:40" x14ac:dyDescent="0.3">
      <c r="A605" s="2">
        <f t="shared" si="245"/>
        <v>603</v>
      </c>
      <c r="B605">
        <f t="shared" si="246"/>
        <v>7</v>
      </c>
      <c r="C605" s="2">
        <f t="shared" si="225"/>
        <v>367</v>
      </c>
      <c r="D605" s="2">
        <f t="shared" si="226"/>
        <v>367</v>
      </c>
      <c r="E605" s="6" t="b">
        <f t="shared" si="227"/>
        <v>1</v>
      </c>
      <c r="F605" s="6">
        <f>IF(OR(B605=6,B605=7),0,IF(NOT(E605),0,IF(A605&lt;=$A$1,HLOOKUP(B605,Ouderschapsverlof!$S$28:$W$30,3,FALSE),0)))</f>
        <v>0</v>
      </c>
      <c r="G605" s="6">
        <f>IF(OR(B605=6,B605=7),0,IF(NOT(E605),IF(A605&lt;=$A$1,HLOOKUP(B605,Ouderschapsverlof!$S$28:$W$30,3,FALSE),0),0))</f>
        <v>0</v>
      </c>
      <c r="H605" s="7">
        <f t="shared" si="228"/>
        <v>0</v>
      </c>
      <c r="L605" s="2">
        <f t="shared" si="247"/>
        <v>603</v>
      </c>
      <c r="M605">
        <f t="shared" si="229"/>
        <v>7</v>
      </c>
      <c r="N605" s="2">
        <f t="shared" si="230"/>
        <v>367</v>
      </c>
      <c r="O605" s="2">
        <f t="shared" si="231"/>
        <v>367</v>
      </c>
      <c r="P605" s="6" t="b">
        <f t="shared" si="232"/>
        <v>1</v>
      </c>
      <c r="Q605" s="6">
        <f>IF(OR(M605=6,M605=7),0,IF(NOT(P605),0,IF(L605&lt;=$L$1,HLOOKUP(M605,Ouderschapsverlof!$S$40:$W$42,3,FALSE),0)))</f>
        <v>0</v>
      </c>
      <c r="R605" s="6">
        <f>IF(OR(M605=6,M605=7),0,IF(NOT(P605),IF(L605&lt;=$L$1,HLOOKUP(M605,Ouderschapsverlof!$S$40:$W$42,3,FALSE),0),0))</f>
        <v>0</v>
      </c>
      <c r="T605" s="2">
        <f t="shared" si="248"/>
        <v>603</v>
      </c>
      <c r="U605">
        <f t="shared" si="233"/>
        <v>7</v>
      </c>
      <c r="V605" s="2">
        <f t="shared" si="234"/>
        <v>367</v>
      </c>
      <c r="W605" s="2">
        <f t="shared" si="235"/>
        <v>367</v>
      </c>
      <c r="X605" s="6" t="b">
        <f t="shared" si="236"/>
        <v>1</v>
      </c>
      <c r="Y605" s="6">
        <f>IF(OR(U605=6,U605=7),0,IF(NOT(X605),0,IF(T605&lt;=$T$1,HLOOKUP(U605,Ouderschapsverlof!$S$55:$W$57,3,FALSE),0)))</f>
        <v>0</v>
      </c>
      <c r="Z605" s="6">
        <f>IF(OR(U605=6,U605=7),0,IF(NOT(X605),IF(T605&lt;=$T$1,HLOOKUP(U605,Ouderschapsverlof!$S$55:$W$57,3,FALSE),0),0))</f>
        <v>0</v>
      </c>
      <c r="AB605" s="2">
        <f t="shared" si="249"/>
        <v>603</v>
      </c>
      <c r="AC605">
        <f t="shared" si="237"/>
        <v>7</v>
      </c>
      <c r="AD605" s="2">
        <f t="shared" si="238"/>
        <v>367</v>
      </c>
      <c r="AE605" s="2">
        <f t="shared" si="239"/>
        <v>367</v>
      </c>
      <c r="AF605" s="6" t="b">
        <f t="shared" si="240"/>
        <v>1</v>
      </c>
      <c r="AG605" s="6">
        <f>IF(OR(AC605=6,AC605=7),0,IF(NOT(AF605),0,IF(AB605&lt;=$AB$1,HLOOKUP(AC605,Ouderschapsverlof!$S$67:$W$69,3,FALSE),0)))</f>
        <v>0</v>
      </c>
      <c r="AH605" s="6">
        <f>IF(OR(AC605=6,AC605=7),0,IF(NOT(AF605),IF(AB605&lt;=$AB$1,HLOOKUP(AC605,Ouderschapsverlof!$S$67:$W$69,3,FALSE),0),0))</f>
        <v>0</v>
      </c>
      <c r="AK605" t="str">
        <f t="shared" si="241"/>
        <v>1901-8-0</v>
      </c>
      <c r="AL605" t="str">
        <f t="shared" si="242"/>
        <v>1901-8-0</v>
      </c>
      <c r="AM605" t="str">
        <f t="shared" si="243"/>
        <v>1901-8-0</v>
      </c>
      <c r="AN605" t="str">
        <f t="shared" si="244"/>
        <v>1901-8-0</v>
      </c>
    </row>
    <row r="606" spans="1:40" x14ac:dyDescent="0.3">
      <c r="A606" s="2">
        <f t="shared" si="245"/>
        <v>604</v>
      </c>
      <c r="B606">
        <f t="shared" si="246"/>
        <v>1</v>
      </c>
      <c r="C606" s="2">
        <f t="shared" si="225"/>
        <v>367</v>
      </c>
      <c r="D606" s="2">
        <f t="shared" si="226"/>
        <v>367</v>
      </c>
      <c r="E606" s="6" t="b">
        <f t="shared" si="227"/>
        <v>1</v>
      </c>
      <c r="F606" s="6">
        <f>IF(OR(B606=6,B606=7),0,IF(NOT(E606),0,IF(A606&lt;=$A$1,HLOOKUP(B606,Ouderschapsverlof!$S$28:$W$30,3,FALSE),0)))</f>
        <v>0</v>
      </c>
      <c r="G606" s="6">
        <f>IF(OR(B606=6,B606=7),0,IF(NOT(E606),IF(A606&lt;=$A$1,HLOOKUP(B606,Ouderschapsverlof!$S$28:$W$30,3,FALSE),0),0))</f>
        <v>0</v>
      </c>
      <c r="H606" s="7">
        <f t="shared" si="228"/>
        <v>0</v>
      </c>
      <c r="L606" s="2">
        <f t="shared" si="247"/>
        <v>604</v>
      </c>
      <c r="M606">
        <f t="shared" si="229"/>
        <v>1</v>
      </c>
      <c r="N606" s="2">
        <f t="shared" si="230"/>
        <v>367</v>
      </c>
      <c r="O606" s="2">
        <f t="shared" si="231"/>
        <v>367</v>
      </c>
      <c r="P606" s="6" t="b">
        <f t="shared" si="232"/>
        <v>1</v>
      </c>
      <c r="Q606" s="6">
        <f>IF(OR(M606=6,M606=7),0,IF(NOT(P606),0,IF(L606&lt;=$L$1,HLOOKUP(M606,Ouderschapsverlof!$S$40:$W$42,3,FALSE),0)))</f>
        <v>0</v>
      </c>
      <c r="R606" s="6">
        <f>IF(OR(M606=6,M606=7),0,IF(NOT(P606),IF(L606&lt;=$L$1,HLOOKUP(M606,Ouderschapsverlof!$S$40:$W$42,3,FALSE),0),0))</f>
        <v>0</v>
      </c>
      <c r="T606" s="2">
        <f t="shared" si="248"/>
        <v>604</v>
      </c>
      <c r="U606">
        <f t="shared" si="233"/>
        <v>1</v>
      </c>
      <c r="V606" s="2">
        <f t="shared" si="234"/>
        <v>367</v>
      </c>
      <c r="W606" s="2">
        <f t="shared" si="235"/>
        <v>367</v>
      </c>
      <c r="X606" s="6" t="b">
        <f t="shared" si="236"/>
        <v>1</v>
      </c>
      <c r="Y606" s="6">
        <f>IF(OR(U606=6,U606=7),0,IF(NOT(X606),0,IF(T606&lt;=$T$1,HLOOKUP(U606,Ouderschapsverlof!$S$55:$W$57,3,FALSE),0)))</f>
        <v>0</v>
      </c>
      <c r="Z606" s="6">
        <f>IF(OR(U606=6,U606=7),0,IF(NOT(X606),IF(T606&lt;=$T$1,HLOOKUP(U606,Ouderschapsverlof!$S$55:$W$57,3,FALSE),0),0))</f>
        <v>0</v>
      </c>
      <c r="AB606" s="2">
        <f t="shared" si="249"/>
        <v>604</v>
      </c>
      <c r="AC606">
        <f t="shared" si="237"/>
        <v>1</v>
      </c>
      <c r="AD606" s="2">
        <f t="shared" si="238"/>
        <v>367</v>
      </c>
      <c r="AE606" s="2">
        <f t="shared" si="239"/>
        <v>367</v>
      </c>
      <c r="AF606" s="6" t="b">
        <f t="shared" si="240"/>
        <v>1</v>
      </c>
      <c r="AG606" s="6">
        <f>IF(OR(AC606=6,AC606=7),0,IF(NOT(AF606),0,IF(AB606&lt;=$AB$1,HLOOKUP(AC606,Ouderschapsverlof!$S$67:$W$69,3,FALSE),0)))</f>
        <v>0</v>
      </c>
      <c r="AH606" s="6">
        <f>IF(OR(AC606=6,AC606=7),0,IF(NOT(AF606),IF(AB606&lt;=$AB$1,HLOOKUP(AC606,Ouderschapsverlof!$S$67:$W$69,3,FALSE),0),0))</f>
        <v>0</v>
      </c>
      <c r="AK606" t="str">
        <f t="shared" si="241"/>
        <v>1901-8-0</v>
      </c>
      <c r="AL606" t="str">
        <f t="shared" si="242"/>
        <v>1901-8-0</v>
      </c>
      <c r="AM606" t="str">
        <f t="shared" si="243"/>
        <v>1901-8-0</v>
      </c>
      <c r="AN606" t="str">
        <f t="shared" si="244"/>
        <v>1901-8-0</v>
      </c>
    </row>
    <row r="607" spans="1:40" x14ac:dyDescent="0.3">
      <c r="A607" s="2">
        <f t="shared" si="245"/>
        <v>605</v>
      </c>
      <c r="B607">
        <f t="shared" si="246"/>
        <v>2</v>
      </c>
      <c r="C607" s="2">
        <f t="shared" si="225"/>
        <v>367</v>
      </c>
      <c r="D607" s="2">
        <f t="shared" si="226"/>
        <v>367</v>
      </c>
      <c r="E607" s="6" t="b">
        <f t="shared" si="227"/>
        <v>1</v>
      </c>
      <c r="F607" s="6">
        <f>IF(OR(B607=6,B607=7),0,IF(NOT(E607),0,IF(A607&lt;=$A$1,HLOOKUP(B607,Ouderschapsverlof!$S$28:$W$30,3,FALSE),0)))</f>
        <v>0</v>
      </c>
      <c r="G607" s="6">
        <f>IF(OR(B607=6,B607=7),0,IF(NOT(E607),IF(A607&lt;=$A$1,HLOOKUP(B607,Ouderschapsverlof!$S$28:$W$30,3,FALSE),0),0))</f>
        <v>0</v>
      </c>
      <c r="H607" s="7">
        <f t="shared" si="228"/>
        <v>0</v>
      </c>
      <c r="L607" s="2">
        <f t="shared" si="247"/>
        <v>605</v>
      </c>
      <c r="M607">
        <f t="shared" si="229"/>
        <v>2</v>
      </c>
      <c r="N607" s="2">
        <f t="shared" si="230"/>
        <v>367</v>
      </c>
      <c r="O607" s="2">
        <f t="shared" si="231"/>
        <v>367</v>
      </c>
      <c r="P607" s="6" t="b">
        <f t="shared" si="232"/>
        <v>1</v>
      </c>
      <c r="Q607" s="6">
        <f>IF(OR(M607=6,M607=7),0,IF(NOT(P607),0,IF(L607&lt;=$L$1,HLOOKUP(M607,Ouderschapsverlof!$S$40:$W$42,3,FALSE),0)))</f>
        <v>0</v>
      </c>
      <c r="R607" s="6">
        <f>IF(OR(M607=6,M607=7),0,IF(NOT(P607),IF(L607&lt;=$L$1,HLOOKUP(M607,Ouderschapsverlof!$S$40:$W$42,3,FALSE),0),0))</f>
        <v>0</v>
      </c>
      <c r="T607" s="2">
        <f t="shared" si="248"/>
        <v>605</v>
      </c>
      <c r="U607">
        <f t="shared" si="233"/>
        <v>2</v>
      </c>
      <c r="V607" s="2">
        <f t="shared" si="234"/>
        <v>367</v>
      </c>
      <c r="W607" s="2">
        <f t="shared" si="235"/>
        <v>367</v>
      </c>
      <c r="X607" s="6" t="b">
        <f t="shared" si="236"/>
        <v>1</v>
      </c>
      <c r="Y607" s="6">
        <f>IF(OR(U607=6,U607=7),0,IF(NOT(X607),0,IF(T607&lt;=$T$1,HLOOKUP(U607,Ouderschapsverlof!$S$55:$W$57,3,FALSE),0)))</f>
        <v>0</v>
      </c>
      <c r="Z607" s="6">
        <f>IF(OR(U607=6,U607=7),0,IF(NOT(X607),IF(T607&lt;=$T$1,HLOOKUP(U607,Ouderschapsverlof!$S$55:$W$57,3,FALSE),0),0))</f>
        <v>0</v>
      </c>
      <c r="AB607" s="2">
        <f t="shared" si="249"/>
        <v>605</v>
      </c>
      <c r="AC607">
        <f t="shared" si="237"/>
        <v>2</v>
      </c>
      <c r="AD607" s="2">
        <f t="shared" si="238"/>
        <v>367</v>
      </c>
      <c r="AE607" s="2">
        <f t="shared" si="239"/>
        <v>367</v>
      </c>
      <c r="AF607" s="6" t="b">
        <f t="shared" si="240"/>
        <v>1</v>
      </c>
      <c r="AG607" s="6">
        <f>IF(OR(AC607=6,AC607=7),0,IF(NOT(AF607),0,IF(AB607&lt;=$AB$1,HLOOKUP(AC607,Ouderschapsverlof!$S$67:$W$69,3,FALSE),0)))</f>
        <v>0</v>
      </c>
      <c r="AH607" s="6">
        <f>IF(OR(AC607=6,AC607=7),0,IF(NOT(AF607),IF(AB607&lt;=$AB$1,HLOOKUP(AC607,Ouderschapsverlof!$S$67:$W$69,3,FALSE),0),0))</f>
        <v>0</v>
      </c>
      <c r="AK607" t="str">
        <f t="shared" si="241"/>
        <v>1901-8-0</v>
      </c>
      <c r="AL607" t="str">
        <f t="shared" si="242"/>
        <v>1901-8-0</v>
      </c>
      <c r="AM607" t="str">
        <f t="shared" si="243"/>
        <v>1901-8-0</v>
      </c>
      <c r="AN607" t="str">
        <f t="shared" si="244"/>
        <v>1901-8-0</v>
      </c>
    </row>
    <row r="608" spans="1:40" x14ac:dyDescent="0.3">
      <c r="A608" s="2">
        <f t="shared" si="245"/>
        <v>606</v>
      </c>
      <c r="B608">
        <f t="shared" si="246"/>
        <v>3</v>
      </c>
      <c r="C608" s="2">
        <f t="shared" si="225"/>
        <v>367</v>
      </c>
      <c r="D608" s="2">
        <f t="shared" si="226"/>
        <v>367</v>
      </c>
      <c r="E608" s="6" t="b">
        <f t="shared" si="227"/>
        <v>1</v>
      </c>
      <c r="F608" s="6">
        <f>IF(OR(B608=6,B608=7),0,IF(NOT(E608),0,IF(A608&lt;=$A$1,HLOOKUP(B608,Ouderschapsverlof!$S$28:$W$30,3,FALSE),0)))</f>
        <v>0</v>
      </c>
      <c r="G608" s="6">
        <f>IF(OR(B608=6,B608=7),0,IF(NOT(E608),IF(A608&lt;=$A$1,HLOOKUP(B608,Ouderschapsverlof!$S$28:$W$30,3,FALSE),0),0))</f>
        <v>0</v>
      </c>
      <c r="H608" s="7">
        <f t="shared" si="228"/>
        <v>0</v>
      </c>
      <c r="L608" s="2">
        <f t="shared" si="247"/>
        <v>606</v>
      </c>
      <c r="M608">
        <f t="shared" si="229"/>
        <v>3</v>
      </c>
      <c r="N608" s="2">
        <f t="shared" si="230"/>
        <v>367</v>
      </c>
      <c r="O608" s="2">
        <f t="shared" si="231"/>
        <v>367</v>
      </c>
      <c r="P608" s="6" t="b">
        <f t="shared" si="232"/>
        <v>1</v>
      </c>
      <c r="Q608" s="6">
        <f>IF(OR(M608=6,M608=7),0,IF(NOT(P608),0,IF(L608&lt;=$L$1,HLOOKUP(M608,Ouderschapsverlof!$S$40:$W$42,3,FALSE),0)))</f>
        <v>0</v>
      </c>
      <c r="R608" s="6">
        <f>IF(OR(M608=6,M608=7),0,IF(NOT(P608),IF(L608&lt;=$L$1,HLOOKUP(M608,Ouderschapsverlof!$S$40:$W$42,3,FALSE),0),0))</f>
        <v>0</v>
      </c>
      <c r="T608" s="2">
        <f t="shared" si="248"/>
        <v>606</v>
      </c>
      <c r="U608">
        <f t="shared" si="233"/>
        <v>3</v>
      </c>
      <c r="V608" s="2">
        <f t="shared" si="234"/>
        <v>367</v>
      </c>
      <c r="W608" s="2">
        <f t="shared" si="235"/>
        <v>367</v>
      </c>
      <c r="X608" s="6" t="b">
        <f t="shared" si="236"/>
        <v>1</v>
      </c>
      <c r="Y608" s="6">
        <f>IF(OR(U608=6,U608=7),0,IF(NOT(X608),0,IF(T608&lt;=$T$1,HLOOKUP(U608,Ouderschapsverlof!$S$55:$W$57,3,FALSE),0)))</f>
        <v>0</v>
      </c>
      <c r="Z608" s="6">
        <f>IF(OR(U608=6,U608=7),0,IF(NOT(X608),IF(T608&lt;=$T$1,HLOOKUP(U608,Ouderschapsverlof!$S$55:$W$57,3,FALSE),0),0))</f>
        <v>0</v>
      </c>
      <c r="AB608" s="2">
        <f t="shared" si="249"/>
        <v>606</v>
      </c>
      <c r="AC608">
        <f t="shared" si="237"/>
        <v>3</v>
      </c>
      <c r="AD608" s="2">
        <f t="shared" si="238"/>
        <v>367</v>
      </c>
      <c r="AE608" s="2">
        <f t="shared" si="239"/>
        <v>367</v>
      </c>
      <c r="AF608" s="6" t="b">
        <f t="shared" si="240"/>
        <v>1</v>
      </c>
      <c r="AG608" s="6">
        <f>IF(OR(AC608=6,AC608=7),0,IF(NOT(AF608),0,IF(AB608&lt;=$AB$1,HLOOKUP(AC608,Ouderschapsverlof!$S$67:$W$69,3,FALSE),0)))</f>
        <v>0</v>
      </c>
      <c r="AH608" s="6">
        <f>IF(OR(AC608=6,AC608=7),0,IF(NOT(AF608),IF(AB608&lt;=$AB$1,HLOOKUP(AC608,Ouderschapsverlof!$S$67:$W$69,3,FALSE),0),0))</f>
        <v>0</v>
      </c>
      <c r="AK608" t="str">
        <f t="shared" si="241"/>
        <v>1901-8-0</v>
      </c>
      <c r="AL608" t="str">
        <f t="shared" si="242"/>
        <v>1901-8-0</v>
      </c>
      <c r="AM608" t="str">
        <f t="shared" si="243"/>
        <v>1901-8-0</v>
      </c>
      <c r="AN608" t="str">
        <f t="shared" si="244"/>
        <v>1901-8-0</v>
      </c>
    </row>
    <row r="609" spans="1:40" x14ac:dyDescent="0.3">
      <c r="A609" s="2">
        <f t="shared" si="245"/>
        <v>607</v>
      </c>
      <c r="B609">
        <f t="shared" si="246"/>
        <v>4</v>
      </c>
      <c r="C609" s="2">
        <f t="shared" si="225"/>
        <v>367</v>
      </c>
      <c r="D609" s="2">
        <f t="shared" si="226"/>
        <v>367</v>
      </c>
      <c r="E609" s="6" t="b">
        <f t="shared" si="227"/>
        <v>1</v>
      </c>
      <c r="F609" s="6">
        <f>IF(OR(B609=6,B609=7),0,IF(NOT(E609),0,IF(A609&lt;=$A$1,HLOOKUP(B609,Ouderschapsverlof!$S$28:$W$30,3,FALSE),0)))</f>
        <v>0</v>
      </c>
      <c r="G609" s="6">
        <f>IF(OR(B609=6,B609=7),0,IF(NOT(E609),IF(A609&lt;=$A$1,HLOOKUP(B609,Ouderschapsverlof!$S$28:$W$30,3,FALSE),0),0))</f>
        <v>0</v>
      </c>
      <c r="H609" s="7">
        <f t="shared" si="228"/>
        <v>0</v>
      </c>
      <c r="L609" s="2">
        <f t="shared" si="247"/>
        <v>607</v>
      </c>
      <c r="M609">
        <f t="shared" si="229"/>
        <v>4</v>
      </c>
      <c r="N609" s="2">
        <f t="shared" si="230"/>
        <v>367</v>
      </c>
      <c r="O609" s="2">
        <f t="shared" si="231"/>
        <v>367</v>
      </c>
      <c r="P609" s="6" t="b">
        <f t="shared" si="232"/>
        <v>1</v>
      </c>
      <c r="Q609" s="6">
        <f>IF(OR(M609=6,M609=7),0,IF(NOT(P609),0,IF(L609&lt;=$L$1,HLOOKUP(M609,Ouderschapsverlof!$S$40:$W$42,3,FALSE),0)))</f>
        <v>0</v>
      </c>
      <c r="R609" s="6">
        <f>IF(OR(M609=6,M609=7),0,IF(NOT(P609),IF(L609&lt;=$L$1,HLOOKUP(M609,Ouderschapsverlof!$S$40:$W$42,3,FALSE),0),0))</f>
        <v>0</v>
      </c>
      <c r="T609" s="2">
        <f t="shared" si="248"/>
        <v>607</v>
      </c>
      <c r="U609">
        <f t="shared" si="233"/>
        <v>4</v>
      </c>
      <c r="V609" s="2">
        <f t="shared" si="234"/>
        <v>367</v>
      </c>
      <c r="W609" s="2">
        <f t="shared" si="235"/>
        <v>367</v>
      </c>
      <c r="X609" s="6" t="b">
        <f t="shared" si="236"/>
        <v>1</v>
      </c>
      <c r="Y609" s="6">
        <f>IF(OR(U609=6,U609=7),0,IF(NOT(X609),0,IF(T609&lt;=$T$1,HLOOKUP(U609,Ouderschapsverlof!$S$55:$W$57,3,FALSE),0)))</f>
        <v>0</v>
      </c>
      <c r="Z609" s="6">
        <f>IF(OR(U609=6,U609=7),0,IF(NOT(X609),IF(T609&lt;=$T$1,HLOOKUP(U609,Ouderschapsverlof!$S$55:$W$57,3,FALSE),0),0))</f>
        <v>0</v>
      </c>
      <c r="AB609" s="2">
        <f t="shared" si="249"/>
        <v>607</v>
      </c>
      <c r="AC609">
        <f t="shared" si="237"/>
        <v>4</v>
      </c>
      <c r="AD609" s="2">
        <f t="shared" si="238"/>
        <v>367</v>
      </c>
      <c r="AE609" s="2">
        <f t="shared" si="239"/>
        <v>367</v>
      </c>
      <c r="AF609" s="6" t="b">
        <f t="shared" si="240"/>
        <v>1</v>
      </c>
      <c r="AG609" s="6">
        <f>IF(OR(AC609=6,AC609=7),0,IF(NOT(AF609),0,IF(AB609&lt;=$AB$1,HLOOKUP(AC609,Ouderschapsverlof!$S$67:$W$69,3,FALSE),0)))</f>
        <v>0</v>
      </c>
      <c r="AH609" s="6">
        <f>IF(OR(AC609=6,AC609=7),0,IF(NOT(AF609),IF(AB609&lt;=$AB$1,HLOOKUP(AC609,Ouderschapsverlof!$S$67:$W$69,3,FALSE),0),0))</f>
        <v>0</v>
      </c>
      <c r="AK609" t="str">
        <f t="shared" si="241"/>
        <v>1901-8-0</v>
      </c>
      <c r="AL609" t="str">
        <f t="shared" si="242"/>
        <v>1901-8-0</v>
      </c>
      <c r="AM609" t="str">
        <f t="shared" si="243"/>
        <v>1901-8-0</v>
      </c>
      <c r="AN609" t="str">
        <f t="shared" si="244"/>
        <v>1901-8-0</v>
      </c>
    </row>
    <row r="610" spans="1:40" x14ac:dyDescent="0.3">
      <c r="A610" s="2">
        <f t="shared" si="245"/>
        <v>608</v>
      </c>
      <c r="B610">
        <f t="shared" si="246"/>
        <v>5</v>
      </c>
      <c r="C610" s="2">
        <f t="shared" si="225"/>
        <v>367</v>
      </c>
      <c r="D610" s="2">
        <f t="shared" si="226"/>
        <v>367</v>
      </c>
      <c r="E610" s="6" t="b">
        <f t="shared" si="227"/>
        <v>1</v>
      </c>
      <c r="F610" s="6">
        <f>IF(OR(B610=6,B610=7),0,IF(NOT(E610),0,IF(A610&lt;=$A$1,HLOOKUP(B610,Ouderschapsverlof!$S$28:$W$30,3,FALSE),0)))</f>
        <v>0</v>
      </c>
      <c r="G610" s="6">
        <f>IF(OR(B610=6,B610=7),0,IF(NOT(E610),IF(A610&lt;=$A$1,HLOOKUP(B610,Ouderschapsverlof!$S$28:$W$30,3,FALSE),0),0))</f>
        <v>0</v>
      </c>
      <c r="H610" s="7">
        <f t="shared" si="228"/>
        <v>0</v>
      </c>
      <c r="L610" s="2">
        <f t="shared" si="247"/>
        <v>608</v>
      </c>
      <c r="M610">
        <f t="shared" si="229"/>
        <v>5</v>
      </c>
      <c r="N610" s="2">
        <f t="shared" si="230"/>
        <v>367</v>
      </c>
      <c r="O610" s="2">
        <f t="shared" si="231"/>
        <v>367</v>
      </c>
      <c r="P610" s="6" t="b">
        <f t="shared" si="232"/>
        <v>1</v>
      </c>
      <c r="Q610" s="6">
        <f>IF(OR(M610=6,M610=7),0,IF(NOT(P610),0,IF(L610&lt;=$L$1,HLOOKUP(M610,Ouderschapsverlof!$S$40:$W$42,3,FALSE),0)))</f>
        <v>0</v>
      </c>
      <c r="R610" s="6">
        <f>IF(OR(M610=6,M610=7),0,IF(NOT(P610),IF(L610&lt;=$L$1,HLOOKUP(M610,Ouderschapsverlof!$S$40:$W$42,3,FALSE),0),0))</f>
        <v>0</v>
      </c>
      <c r="T610" s="2">
        <f t="shared" si="248"/>
        <v>608</v>
      </c>
      <c r="U610">
        <f t="shared" si="233"/>
        <v>5</v>
      </c>
      <c r="V610" s="2">
        <f t="shared" si="234"/>
        <v>367</v>
      </c>
      <c r="W610" s="2">
        <f t="shared" si="235"/>
        <v>367</v>
      </c>
      <c r="X610" s="6" t="b">
        <f t="shared" si="236"/>
        <v>1</v>
      </c>
      <c r="Y610" s="6">
        <f>IF(OR(U610=6,U610=7),0,IF(NOT(X610),0,IF(T610&lt;=$T$1,HLOOKUP(U610,Ouderschapsverlof!$S$55:$W$57,3,FALSE),0)))</f>
        <v>0</v>
      </c>
      <c r="Z610" s="6">
        <f>IF(OR(U610=6,U610=7),0,IF(NOT(X610),IF(T610&lt;=$T$1,HLOOKUP(U610,Ouderschapsverlof!$S$55:$W$57,3,FALSE),0),0))</f>
        <v>0</v>
      </c>
      <c r="AB610" s="2">
        <f t="shared" si="249"/>
        <v>608</v>
      </c>
      <c r="AC610">
        <f t="shared" si="237"/>
        <v>5</v>
      </c>
      <c r="AD610" s="2">
        <f t="shared" si="238"/>
        <v>367</v>
      </c>
      <c r="AE610" s="2">
        <f t="shared" si="239"/>
        <v>367</v>
      </c>
      <c r="AF610" s="6" t="b">
        <f t="shared" si="240"/>
        <v>1</v>
      </c>
      <c r="AG610" s="6">
        <f>IF(OR(AC610=6,AC610=7),0,IF(NOT(AF610),0,IF(AB610&lt;=$AB$1,HLOOKUP(AC610,Ouderschapsverlof!$S$67:$W$69,3,FALSE),0)))</f>
        <v>0</v>
      </c>
      <c r="AH610" s="6">
        <f>IF(OR(AC610=6,AC610=7),0,IF(NOT(AF610),IF(AB610&lt;=$AB$1,HLOOKUP(AC610,Ouderschapsverlof!$S$67:$W$69,3,FALSE),0),0))</f>
        <v>0</v>
      </c>
      <c r="AK610" t="str">
        <f t="shared" si="241"/>
        <v>1901-8-0</v>
      </c>
      <c r="AL610" t="str">
        <f t="shared" si="242"/>
        <v>1901-8-0</v>
      </c>
      <c r="AM610" t="str">
        <f t="shared" si="243"/>
        <v>1901-8-0</v>
      </c>
      <c r="AN610" t="str">
        <f t="shared" si="244"/>
        <v>1901-8-0</v>
      </c>
    </row>
    <row r="611" spans="1:40" x14ac:dyDescent="0.3">
      <c r="A611" s="2">
        <f t="shared" si="245"/>
        <v>609</v>
      </c>
      <c r="B611">
        <f t="shared" si="246"/>
        <v>6</v>
      </c>
      <c r="C611" s="2">
        <f t="shared" si="225"/>
        <v>367</v>
      </c>
      <c r="D611" s="2">
        <f t="shared" si="226"/>
        <v>367</v>
      </c>
      <c r="E611" s="6" t="b">
        <f t="shared" si="227"/>
        <v>1</v>
      </c>
      <c r="F611" s="6">
        <f>IF(OR(B611=6,B611=7),0,IF(NOT(E611),0,IF(A611&lt;=$A$1,HLOOKUP(B611,Ouderschapsverlof!$S$28:$W$30,3,FALSE),0)))</f>
        <v>0</v>
      </c>
      <c r="G611" s="6">
        <f>IF(OR(B611=6,B611=7),0,IF(NOT(E611),IF(A611&lt;=$A$1,HLOOKUP(B611,Ouderschapsverlof!$S$28:$W$30,3,FALSE),0),0))</f>
        <v>0</v>
      </c>
      <c r="H611" s="7">
        <f t="shared" si="228"/>
        <v>0</v>
      </c>
      <c r="L611" s="2">
        <f t="shared" si="247"/>
        <v>609</v>
      </c>
      <c r="M611">
        <f t="shared" si="229"/>
        <v>6</v>
      </c>
      <c r="N611" s="2">
        <f t="shared" si="230"/>
        <v>367</v>
      </c>
      <c r="O611" s="2">
        <f t="shared" si="231"/>
        <v>367</v>
      </c>
      <c r="P611" s="6" t="b">
        <f t="shared" si="232"/>
        <v>1</v>
      </c>
      <c r="Q611" s="6">
        <f>IF(OR(M611=6,M611=7),0,IF(NOT(P611),0,IF(L611&lt;=$L$1,HLOOKUP(M611,Ouderschapsverlof!$S$40:$W$42,3,FALSE),0)))</f>
        <v>0</v>
      </c>
      <c r="R611" s="6">
        <f>IF(OR(M611=6,M611=7),0,IF(NOT(P611),IF(L611&lt;=$L$1,HLOOKUP(M611,Ouderschapsverlof!$S$40:$W$42,3,FALSE),0),0))</f>
        <v>0</v>
      </c>
      <c r="T611" s="2">
        <f t="shared" si="248"/>
        <v>609</v>
      </c>
      <c r="U611">
        <f t="shared" si="233"/>
        <v>6</v>
      </c>
      <c r="V611" s="2">
        <f t="shared" si="234"/>
        <v>367</v>
      </c>
      <c r="W611" s="2">
        <f t="shared" si="235"/>
        <v>367</v>
      </c>
      <c r="X611" s="6" t="b">
        <f t="shared" si="236"/>
        <v>1</v>
      </c>
      <c r="Y611" s="6">
        <f>IF(OR(U611=6,U611=7),0,IF(NOT(X611),0,IF(T611&lt;=$T$1,HLOOKUP(U611,Ouderschapsverlof!$S$55:$W$57,3,FALSE),0)))</f>
        <v>0</v>
      </c>
      <c r="Z611" s="6">
        <f>IF(OR(U611=6,U611=7),0,IF(NOT(X611),IF(T611&lt;=$T$1,HLOOKUP(U611,Ouderschapsverlof!$S$55:$W$57,3,FALSE),0),0))</f>
        <v>0</v>
      </c>
      <c r="AB611" s="2">
        <f t="shared" si="249"/>
        <v>609</v>
      </c>
      <c r="AC611">
        <f t="shared" si="237"/>
        <v>6</v>
      </c>
      <c r="AD611" s="2">
        <f t="shared" si="238"/>
        <v>367</v>
      </c>
      <c r="AE611" s="2">
        <f t="shared" si="239"/>
        <v>367</v>
      </c>
      <c r="AF611" s="6" t="b">
        <f t="shared" si="240"/>
        <v>1</v>
      </c>
      <c r="AG611" s="6">
        <f>IF(OR(AC611=6,AC611=7),0,IF(NOT(AF611),0,IF(AB611&lt;=$AB$1,HLOOKUP(AC611,Ouderschapsverlof!$S$67:$W$69,3,FALSE),0)))</f>
        <v>0</v>
      </c>
      <c r="AH611" s="6">
        <f>IF(OR(AC611=6,AC611=7),0,IF(NOT(AF611),IF(AB611&lt;=$AB$1,HLOOKUP(AC611,Ouderschapsverlof!$S$67:$W$69,3,FALSE),0),0))</f>
        <v>0</v>
      </c>
      <c r="AK611" t="str">
        <f t="shared" si="241"/>
        <v>1901-8-0</v>
      </c>
      <c r="AL611" t="str">
        <f t="shared" si="242"/>
        <v>1901-8-0</v>
      </c>
      <c r="AM611" t="str">
        <f t="shared" si="243"/>
        <v>1901-8-0</v>
      </c>
      <c r="AN611" t="str">
        <f t="shared" si="244"/>
        <v>1901-8-0</v>
      </c>
    </row>
    <row r="612" spans="1:40" x14ac:dyDescent="0.3">
      <c r="A612" s="2">
        <f t="shared" si="245"/>
        <v>610</v>
      </c>
      <c r="B612">
        <f t="shared" si="246"/>
        <v>7</v>
      </c>
      <c r="C612" s="2">
        <f t="shared" si="225"/>
        <v>367</v>
      </c>
      <c r="D612" s="2">
        <f t="shared" si="226"/>
        <v>367</v>
      </c>
      <c r="E612" s="6" t="b">
        <f t="shared" si="227"/>
        <v>1</v>
      </c>
      <c r="F612" s="6">
        <f>IF(OR(B612=6,B612=7),0,IF(NOT(E612),0,IF(A612&lt;=$A$1,HLOOKUP(B612,Ouderschapsverlof!$S$28:$W$30,3,FALSE),0)))</f>
        <v>0</v>
      </c>
      <c r="G612" s="6">
        <f>IF(OR(B612=6,B612=7),0,IF(NOT(E612),IF(A612&lt;=$A$1,HLOOKUP(B612,Ouderschapsverlof!$S$28:$W$30,3,FALSE),0),0))</f>
        <v>0</v>
      </c>
      <c r="H612" s="7">
        <f t="shared" si="228"/>
        <v>0</v>
      </c>
      <c r="L612" s="2">
        <f t="shared" si="247"/>
        <v>610</v>
      </c>
      <c r="M612">
        <f t="shared" si="229"/>
        <v>7</v>
      </c>
      <c r="N612" s="2">
        <f t="shared" si="230"/>
        <v>367</v>
      </c>
      <c r="O612" s="2">
        <f t="shared" si="231"/>
        <v>367</v>
      </c>
      <c r="P612" s="6" t="b">
        <f t="shared" si="232"/>
        <v>1</v>
      </c>
      <c r="Q612" s="6">
        <f>IF(OR(M612=6,M612=7),0,IF(NOT(P612),0,IF(L612&lt;=$L$1,HLOOKUP(M612,Ouderschapsverlof!$S$40:$W$42,3,FALSE),0)))</f>
        <v>0</v>
      </c>
      <c r="R612" s="6">
        <f>IF(OR(M612=6,M612=7),0,IF(NOT(P612),IF(L612&lt;=$L$1,HLOOKUP(M612,Ouderschapsverlof!$S$40:$W$42,3,FALSE),0),0))</f>
        <v>0</v>
      </c>
      <c r="T612" s="2">
        <f t="shared" si="248"/>
        <v>610</v>
      </c>
      <c r="U612">
        <f t="shared" si="233"/>
        <v>7</v>
      </c>
      <c r="V612" s="2">
        <f t="shared" si="234"/>
        <v>367</v>
      </c>
      <c r="W612" s="2">
        <f t="shared" si="235"/>
        <v>367</v>
      </c>
      <c r="X612" s="6" t="b">
        <f t="shared" si="236"/>
        <v>1</v>
      </c>
      <c r="Y612" s="6">
        <f>IF(OR(U612=6,U612=7),0,IF(NOT(X612),0,IF(T612&lt;=$T$1,HLOOKUP(U612,Ouderschapsverlof!$S$55:$W$57,3,FALSE),0)))</f>
        <v>0</v>
      </c>
      <c r="Z612" s="6">
        <f>IF(OR(U612=6,U612=7),0,IF(NOT(X612),IF(T612&lt;=$T$1,HLOOKUP(U612,Ouderschapsverlof!$S$55:$W$57,3,FALSE),0),0))</f>
        <v>0</v>
      </c>
      <c r="AB612" s="2">
        <f t="shared" si="249"/>
        <v>610</v>
      </c>
      <c r="AC612">
        <f t="shared" si="237"/>
        <v>7</v>
      </c>
      <c r="AD612" s="2">
        <f t="shared" si="238"/>
        <v>367</v>
      </c>
      <c r="AE612" s="2">
        <f t="shared" si="239"/>
        <v>367</v>
      </c>
      <c r="AF612" s="6" t="b">
        <f t="shared" si="240"/>
        <v>1</v>
      </c>
      <c r="AG612" s="6">
        <f>IF(OR(AC612=6,AC612=7),0,IF(NOT(AF612),0,IF(AB612&lt;=$AB$1,HLOOKUP(AC612,Ouderschapsverlof!$S$67:$W$69,3,FALSE),0)))</f>
        <v>0</v>
      </c>
      <c r="AH612" s="6">
        <f>IF(OR(AC612=6,AC612=7),0,IF(NOT(AF612),IF(AB612&lt;=$AB$1,HLOOKUP(AC612,Ouderschapsverlof!$S$67:$W$69,3,FALSE),0),0))</f>
        <v>0</v>
      </c>
      <c r="AK612" t="str">
        <f t="shared" si="241"/>
        <v>1901-9-0</v>
      </c>
      <c r="AL612" t="str">
        <f t="shared" si="242"/>
        <v>1901-9-0</v>
      </c>
      <c r="AM612" t="str">
        <f t="shared" si="243"/>
        <v>1901-9-0</v>
      </c>
      <c r="AN612" t="str">
        <f t="shared" si="244"/>
        <v>1901-9-0</v>
      </c>
    </row>
    <row r="613" spans="1:40" x14ac:dyDescent="0.3">
      <c r="A613" s="2">
        <f t="shared" si="245"/>
        <v>611</v>
      </c>
      <c r="B613">
        <f t="shared" si="246"/>
        <v>1</v>
      </c>
      <c r="C613" s="2">
        <f t="shared" si="225"/>
        <v>367</v>
      </c>
      <c r="D613" s="2">
        <f t="shared" si="226"/>
        <v>367</v>
      </c>
      <c r="E613" s="6" t="b">
        <f t="shared" si="227"/>
        <v>1</v>
      </c>
      <c r="F613" s="6">
        <f>IF(OR(B613=6,B613=7),0,IF(NOT(E613),0,IF(A613&lt;=$A$1,HLOOKUP(B613,Ouderschapsverlof!$S$28:$W$30,3,FALSE),0)))</f>
        <v>0</v>
      </c>
      <c r="G613" s="6">
        <f>IF(OR(B613=6,B613=7),0,IF(NOT(E613),IF(A613&lt;=$A$1,HLOOKUP(B613,Ouderschapsverlof!$S$28:$W$30,3,FALSE),0),0))</f>
        <v>0</v>
      </c>
      <c r="H613" s="7">
        <f t="shared" si="228"/>
        <v>0</v>
      </c>
      <c r="L613" s="2">
        <f t="shared" si="247"/>
        <v>611</v>
      </c>
      <c r="M613">
        <f t="shared" si="229"/>
        <v>1</v>
      </c>
      <c r="N613" s="2">
        <f t="shared" si="230"/>
        <v>367</v>
      </c>
      <c r="O613" s="2">
        <f t="shared" si="231"/>
        <v>367</v>
      </c>
      <c r="P613" s="6" t="b">
        <f t="shared" si="232"/>
        <v>1</v>
      </c>
      <c r="Q613" s="6">
        <f>IF(OR(M613=6,M613=7),0,IF(NOT(P613),0,IF(L613&lt;=$L$1,HLOOKUP(M613,Ouderschapsverlof!$S$40:$W$42,3,FALSE),0)))</f>
        <v>0</v>
      </c>
      <c r="R613" s="6">
        <f>IF(OR(M613=6,M613=7),0,IF(NOT(P613),IF(L613&lt;=$L$1,HLOOKUP(M613,Ouderschapsverlof!$S$40:$W$42,3,FALSE),0),0))</f>
        <v>0</v>
      </c>
      <c r="T613" s="2">
        <f t="shared" si="248"/>
        <v>611</v>
      </c>
      <c r="U613">
        <f t="shared" si="233"/>
        <v>1</v>
      </c>
      <c r="V613" s="2">
        <f t="shared" si="234"/>
        <v>367</v>
      </c>
      <c r="W613" s="2">
        <f t="shared" si="235"/>
        <v>367</v>
      </c>
      <c r="X613" s="6" t="b">
        <f t="shared" si="236"/>
        <v>1</v>
      </c>
      <c r="Y613" s="6">
        <f>IF(OR(U613=6,U613=7),0,IF(NOT(X613),0,IF(T613&lt;=$T$1,HLOOKUP(U613,Ouderschapsverlof!$S$55:$W$57,3,FALSE),0)))</f>
        <v>0</v>
      </c>
      <c r="Z613" s="6">
        <f>IF(OR(U613=6,U613=7),0,IF(NOT(X613),IF(T613&lt;=$T$1,HLOOKUP(U613,Ouderschapsverlof!$S$55:$W$57,3,FALSE),0),0))</f>
        <v>0</v>
      </c>
      <c r="AB613" s="2">
        <f t="shared" si="249"/>
        <v>611</v>
      </c>
      <c r="AC613">
        <f t="shared" si="237"/>
        <v>1</v>
      </c>
      <c r="AD613" s="2">
        <f t="shared" si="238"/>
        <v>367</v>
      </c>
      <c r="AE613" s="2">
        <f t="shared" si="239"/>
        <v>367</v>
      </c>
      <c r="AF613" s="6" t="b">
        <f t="shared" si="240"/>
        <v>1</v>
      </c>
      <c r="AG613" s="6">
        <f>IF(OR(AC613=6,AC613=7),0,IF(NOT(AF613),0,IF(AB613&lt;=$AB$1,HLOOKUP(AC613,Ouderschapsverlof!$S$67:$W$69,3,FALSE),0)))</f>
        <v>0</v>
      </c>
      <c r="AH613" s="6">
        <f>IF(OR(AC613=6,AC613=7),0,IF(NOT(AF613),IF(AB613&lt;=$AB$1,HLOOKUP(AC613,Ouderschapsverlof!$S$67:$W$69,3,FALSE),0),0))</f>
        <v>0</v>
      </c>
      <c r="AK613" t="str">
        <f t="shared" si="241"/>
        <v>1901-9-0</v>
      </c>
      <c r="AL613" t="str">
        <f t="shared" si="242"/>
        <v>1901-9-0</v>
      </c>
      <c r="AM613" t="str">
        <f t="shared" si="243"/>
        <v>1901-9-0</v>
      </c>
      <c r="AN613" t="str">
        <f t="shared" si="244"/>
        <v>1901-9-0</v>
      </c>
    </row>
    <row r="614" spans="1:40" x14ac:dyDescent="0.3">
      <c r="A614" s="2">
        <f t="shared" si="245"/>
        <v>612</v>
      </c>
      <c r="B614">
        <f t="shared" si="246"/>
        <v>2</v>
      </c>
      <c r="C614" s="2">
        <f t="shared" si="225"/>
        <v>367</v>
      </c>
      <c r="D614" s="2">
        <f t="shared" si="226"/>
        <v>367</v>
      </c>
      <c r="E614" s="6" t="b">
        <f t="shared" si="227"/>
        <v>1</v>
      </c>
      <c r="F614" s="6">
        <f>IF(OR(B614=6,B614=7),0,IF(NOT(E614),0,IF(A614&lt;=$A$1,HLOOKUP(B614,Ouderschapsverlof!$S$28:$W$30,3,FALSE),0)))</f>
        <v>0</v>
      </c>
      <c r="G614" s="6">
        <f>IF(OR(B614=6,B614=7),0,IF(NOT(E614),IF(A614&lt;=$A$1,HLOOKUP(B614,Ouderschapsverlof!$S$28:$W$30,3,FALSE),0),0))</f>
        <v>0</v>
      </c>
      <c r="H614" s="7">
        <f t="shared" si="228"/>
        <v>0</v>
      </c>
      <c r="L614" s="2">
        <f t="shared" si="247"/>
        <v>612</v>
      </c>
      <c r="M614">
        <f t="shared" si="229"/>
        <v>2</v>
      </c>
      <c r="N614" s="2">
        <f t="shared" si="230"/>
        <v>367</v>
      </c>
      <c r="O614" s="2">
        <f t="shared" si="231"/>
        <v>367</v>
      </c>
      <c r="P614" s="6" t="b">
        <f t="shared" si="232"/>
        <v>1</v>
      </c>
      <c r="Q614" s="6">
        <f>IF(OR(M614=6,M614=7),0,IF(NOT(P614),0,IF(L614&lt;=$L$1,HLOOKUP(M614,Ouderschapsverlof!$S$40:$W$42,3,FALSE),0)))</f>
        <v>0</v>
      </c>
      <c r="R614" s="6">
        <f>IF(OR(M614=6,M614=7),0,IF(NOT(P614),IF(L614&lt;=$L$1,HLOOKUP(M614,Ouderschapsverlof!$S$40:$W$42,3,FALSE),0),0))</f>
        <v>0</v>
      </c>
      <c r="T614" s="2">
        <f t="shared" si="248"/>
        <v>612</v>
      </c>
      <c r="U614">
        <f t="shared" si="233"/>
        <v>2</v>
      </c>
      <c r="V614" s="2">
        <f t="shared" si="234"/>
        <v>367</v>
      </c>
      <c r="W614" s="2">
        <f t="shared" si="235"/>
        <v>367</v>
      </c>
      <c r="X614" s="6" t="b">
        <f t="shared" si="236"/>
        <v>1</v>
      </c>
      <c r="Y614" s="6">
        <f>IF(OR(U614=6,U614=7),0,IF(NOT(X614),0,IF(T614&lt;=$T$1,HLOOKUP(U614,Ouderschapsverlof!$S$55:$W$57,3,FALSE),0)))</f>
        <v>0</v>
      </c>
      <c r="Z614" s="6">
        <f>IF(OR(U614=6,U614=7),0,IF(NOT(X614),IF(T614&lt;=$T$1,HLOOKUP(U614,Ouderschapsverlof!$S$55:$W$57,3,FALSE),0),0))</f>
        <v>0</v>
      </c>
      <c r="AB614" s="2">
        <f t="shared" si="249"/>
        <v>612</v>
      </c>
      <c r="AC614">
        <f t="shared" si="237"/>
        <v>2</v>
      </c>
      <c r="AD614" s="2">
        <f t="shared" si="238"/>
        <v>367</v>
      </c>
      <c r="AE614" s="2">
        <f t="shared" si="239"/>
        <v>367</v>
      </c>
      <c r="AF614" s="6" t="b">
        <f t="shared" si="240"/>
        <v>1</v>
      </c>
      <c r="AG614" s="6">
        <f>IF(OR(AC614=6,AC614=7),0,IF(NOT(AF614),0,IF(AB614&lt;=$AB$1,HLOOKUP(AC614,Ouderschapsverlof!$S$67:$W$69,3,FALSE),0)))</f>
        <v>0</v>
      </c>
      <c r="AH614" s="6">
        <f>IF(OR(AC614=6,AC614=7),0,IF(NOT(AF614),IF(AB614&lt;=$AB$1,HLOOKUP(AC614,Ouderschapsverlof!$S$67:$W$69,3,FALSE),0),0))</f>
        <v>0</v>
      </c>
      <c r="AK614" t="str">
        <f t="shared" si="241"/>
        <v>1901-9-0</v>
      </c>
      <c r="AL614" t="str">
        <f t="shared" si="242"/>
        <v>1901-9-0</v>
      </c>
      <c r="AM614" t="str">
        <f t="shared" si="243"/>
        <v>1901-9-0</v>
      </c>
      <c r="AN614" t="str">
        <f t="shared" si="244"/>
        <v>1901-9-0</v>
      </c>
    </row>
    <row r="615" spans="1:40" x14ac:dyDescent="0.3">
      <c r="A615" s="2">
        <f t="shared" si="245"/>
        <v>613</v>
      </c>
      <c r="B615">
        <f t="shared" si="246"/>
        <v>3</v>
      </c>
      <c r="C615" s="2">
        <f t="shared" si="225"/>
        <v>367</v>
      </c>
      <c r="D615" s="2">
        <f t="shared" si="226"/>
        <v>367</v>
      </c>
      <c r="E615" s="6" t="b">
        <f t="shared" si="227"/>
        <v>1</v>
      </c>
      <c r="F615" s="6">
        <f>IF(OR(B615=6,B615=7),0,IF(NOT(E615),0,IF(A615&lt;=$A$1,HLOOKUP(B615,Ouderschapsverlof!$S$28:$W$30,3,FALSE),0)))</f>
        <v>0</v>
      </c>
      <c r="G615" s="6">
        <f>IF(OR(B615=6,B615=7),0,IF(NOT(E615),IF(A615&lt;=$A$1,HLOOKUP(B615,Ouderschapsverlof!$S$28:$W$30,3,FALSE),0),0))</f>
        <v>0</v>
      </c>
      <c r="H615" s="7">
        <f t="shared" si="228"/>
        <v>0</v>
      </c>
      <c r="L615" s="2">
        <f t="shared" si="247"/>
        <v>613</v>
      </c>
      <c r="M615">
        <f t="shared" si="229"/>
        <v>3</v>
      </c>
      <c r="N615" s="2">
        <f t="shared" si="230"/>
        <v>367</v>
      </c>
      <c r="O615" s="2">
        <f t="shared" si="231"/>
        <v>367</v>
      </c>
      <c r="P615" s="6" t="b">
        <f t="shared" si="232"/>
        <v>1</v>
      </c>
      <c r="Q615" s="6">
        <f>IF(OR(M615=6,M615=7),0,IF(NOT(P615),0,IF(L615&lt;=$L$1,HLOOKUP(M615,Ouderschapsverlof!$S$40:$W$42,3,FALSE),0)))</f>
        <v>0</v>
      </c>
      <c r="R615" s="6">
        <f>IF(OR(M615=6,M615=7),0,IF(NOT(P615),IF(L615&lt;=$L$1,HLOOKUP(M615,Ouderschapsverlof!$S$40:$W$42,3,FALSE),0),0))</f>
        <v>0</v>
      </c>
      <c r="T615" s="2">
        <f t="shared" si="248"/>
        <v>613</v>
      </c>
      <c r="U615">
        <f t="shared" si="233"/>
        <v>3</v>
      </c>
      <c r="V615" s="2">
        <f t="shared" si="234"/>
        <v>367</v>
      </c>
      <c r="W615" s="2">
        <f t="shared" si="235"/>
        <v>367</v>
      </c>
      <c r="X615" s="6" t="b">
        <f t="shared" si="236"/>
        <v>1</v>
      </c>
      <c r="Y615" s="6">
        <f>IF(OR(U615=6,U615=7),0,IF(NOT(X615),0,IF(T615&lt;=$T$1,HLOOKUP(U615,Ouderschapsverlof!$S$55:$W$57,3,FALSE),0)))</f>
        <v>0</v>
      </c>
      <c r="Z615" s="6">
        <f>IF(OR(U615=6,U615=7),0,IF(NOT(X615),IF(T615&lt;=$T$1,HLOOKUP(U615,Ouderschapsverlof!$S$55:$W$57,3,FALSE),0),0))</f>
        <v>0</v>
      </c>
      <c r="AB615" s="2">
        <f t="shared" si="249"/>
        <v>613</v>
      </c>
      <c r="AC615">
        <f t="shared" si="237"/>
        <v>3</v>
      </c>
      <c r="AD615" s="2">
        <f t="shared" si="238"/>
        <v>367</v>
      </c>
      <c r="AE615" s="2">
        <f t="shared" si="239"/>
        <v>367</v>
      </c>
      <c r="AF615" s="6" t="b">
        <f t="shared" si="240"/>
        <v>1</v>
      </c>
      <c r="AG615" s="6">
        <f>IF(OR(AC615=6,AC615=7),0,IF(NOT(AF615),0,IF(AB615&lt;=$AB$1,HLOOKUP(AC615,Ouderschapsverlof!$S$67:$W$69,3,FALSE),0)))</f>
        <v>0</v>
      </c>
      <c r="AH615" s="6">
        <f>IF(OR(AC615=6,AC615=7),0,IF(NOT(AF615),IF(AB615&lt;=$AB$1,HLOOKUP(AC615,Ouderschapsverlof!$S$67:$W$69,3,FALSE),0),0))</f>
        <v>0</v>
      </c>
      <c r="AK615" t="str">
        <f t="shared" si="241"/>
        <v>1901-9-0</v>
      </c>
      <c r="AL615" t="str">
        <f t="shared" si="242"/>
        <v>1901-9-0</v>
      </c>
      <c r="AM615" t="str">
        <f t="shared" si="243"/>
        <v>1901-9-0</v>
      </c>
      <c r="AN615" t="str">
        <f t="shared" si="244"/>
        <v>1901-9-0</v>
      </c>
    </row>
    <row r="616" spans="1:40" x14ac:dyDescent="0.3">
      <c r="A616" s="2">
        <f t="shared" si="245"/>
        <v>614</v>
      </c>
      <c r="B616">
        <f t="shared" si="246"/>
        <v>4</v>
      </c>
      <c r="C616" s="2">
        <f t="shared" si="225"/>
        <v>367</v>
      </c>
      <c r="D616" s="2">
        <f t="shared" si="226"/>
        <v>367</v>
      </c>
      <c r="E616" s="6" t="b">
        <f t="shared" si="227"/>
        <v>1</v>
      </c>
      <c r="F616" s="6">
        <f>IF(OR(B616=6,B616=7),0,IF(NOT(E616),0,IF(A616&lt;=$A$1,HLOOKUP(B616,Ouderschapsverlof!$S$28:$W$30,3,FALSE),0)))</f>
        <v>0</v>
      </c>
      <c r="G616" s="6">
        <f>IF(OR(B616=6,B616=7),0,IF(NOT(E616),IF(A616&lt;=$A$1,HLOOKUP(B616,Ouderschapsverlof!$S$28:$W$30,3,FALSE),0),0))</f>
        <v>0</v>
      </c>
      <c r="H616" s="7">
        <f t="shared" si="228"/>
        <v>0</v>
      </c>
      <c r="L616" s="2">
        <f t="shared" si="247"/>
        <v>614</v>
      </c>
      <c r="M616">
        <f t="shared" si="229"/>
        <v>4</v>
      </c>
      <c r="N616" s="2">
        <f t="shared" si="230"/>
        <v>367</v>
      </c>
      <c r="O616" s="2">
        <f t="shared" si="231"/>
        <v>367</v>
      </c>
      <c r="P616" s="6" t="b">
        <f t="shared" si="232"/>
        <v>1</v>
      </c>
      <c r="Q616" s="6">
        <f>IF(OR(M616=6,M616=7),0,IF(NOT(P616),0,IF(L616&lt;=$L$1,HLOOKUP(M616,Ouderschapsverlof!$S$40:$W$42,3,FALSE),0)))</f>
        <v>0</v>
      </c>
      <c r="R616" s="6">
        <f>IF(OR(M616=6,M616=7),0,IF(NOT(P616),IF(L616&lt;=$L$1,HLOOKUP(M616,Ouderschapsverlof!$S$40:$W$42,3,FALSE),0),0))</f>
        <v>0</v>
      </c>
      <c r="T616" s="2">
        <f t="shared" si="248"/>
        <v>614</v>
      </c>
      <c r="U616">
        <f t="shared" si="233"/>
        <v>4</v>
      </c>
      <c r="V616" s="2">
        <f t="shared" si="234"/>
        <v>367</v>
      </c>
      <c r="W616" s="2">
        <f t="shared" si="235"/>
        <v>367</v>
      </c>
      <c r="X616" s="6" t="b">
        <f t="shared" si="236"/>
        <v>1</v>
      </c>
      <c r="Y616" s="6">
        <f>IF(OR(U616=6,U616=7),0,IF(NOT(X616),0,IF(T616&lt;=$T$1,HLOOKUP(U616,Ouderschapsverlof!$S$55:$W$57,3,FALSE),0)))</f>
        <v>0</v>
      </c>
      <c r="Z616" s="6">
        <f>IF(OR(U616=6,U616=7),0,IF(NOT(X616),IF(T616&lt;=$T$1,HLOOKUP(U616,Ouderschapsverlof!$S$55:$W$57,3,FALSE),0),0))</f>
        <v>0</v>
      </c>
      <c r="AB616" s="2">
        <f t="shared" si="249"/>
        <v>614</v>
      </c>
      <c r="AC616">
        <f t="shared" si="237"/>
        <v>4</v>
      </c>
      <c r="AD616" s="2">
        <f t="shared" si="238"/>
        <v>367</v>
      </c>
      <c r="AE616" s="2">
        <f t="shared" si="239"/>
        <v>367</v>
      </c>
      <c r="AF616" s="6" t="b">
        <f t="shared" si="240"/>
        <v>1</v>
      </c>
      <c r="AG616" s="6">
        <f>IF(OR(AC616=6,AC616=7),0,IF(NOT(AF616),0,IF(AB616&lt;=$AB$1,HLOOKUP(AC616,Ouderschapsverlof!$S$67:$W$69,3,FALSE),0)))</f>
        <v>0</v>
      </c>
      <c r="AH616" s="6">
        <f>IF(OR(AC616=6,AC616=7),0,IF(NOT(AF616),IF(AB616&lt;=$AB$1,HLOOKUP(AC616,Ouderschapsverlof!$S$67:$W$69,3,FALSE),0),0))</f>
        <v>0</v>
      </c>
      <c r="AK616" t="str">
        <f t="shared" si="241"/>
        <v>1901-9-0</v>
      </c>
      <c r="AL616" t="str">
        <f t="shared" si="242"/>
        <v>1901-9-0</v>
      </c>
      <c r="AM616" t="str">
        <f t="shared" si="243"/>
        <v>1901-9-0</v>
      </c>
      <c r="AN616" t="str">
        <f t="shared" si="244"/>
        <v>1901-9-0</v>
      </c>
    </row>
    <row r="617" spans="1:40" x14ac:dyDescent="0.3">
      <c r="A617" s="2">
        <f t="shared" si="245"/>
        <v>615</v>
      </c>
      <c r="B617">
        <f t="shared" si="246"/>
        <v>5</v>
      </c>
      <c r="C617" s="2">
        <f t="shared" si="225"/>
        <v>367</v>
      </c>
      <c r="D617" s="2">
        <f t="shared" si="226"/>
        <v>367</v>
      </c>
      <c r="E617" s="6" t="b">
        <f t="shared" si="227"/>
        <v>1</v>
      </c>
      <c r="F617" s="6">
        <f>IF(OR(B617=6,B617=7),0,IF(NOT(E617),0,IF(A617&lt;=$A$1,HLOOKUP(B617,Ouderschapsverlof!$S$28:$W$30,3,FALSE),0)))</f>
        <v>0</v>
      </c>
      <c r="G617" s="6">
        <f>IF(OR(B617=6,B617=7),0,IF(NOT(E617),IF(A617&lt;=$A$1,HLOOKUP(B617,Ouderschapsverlof!$S$28:$W$30,3,FALSE),0),0))</f>
        <v>0</v>
      </c>
      <c r="H617" s="7">
        <f t="shared" si="228"/>
        <v>0</v>
      </c>
      <c r="L617" s="2">
        <f t="shared" si="247"/>
        <v>615</v>
      </c>
      <c r="M617">
        <f t="shared" si="229"/>
        <v>5</v>
      </c>
      <c r="N617" s="2">
        <f t="shared" si="230"/>
        <v>367</v>
      </c>
      <c r="O617" s="2">
        <f t="shared" si="231"/>
        <v>367</v>
      </c>
      <c r="P617" s="6" t="b">
        <f t="shared" si="232"/>
        <v>1</v>
      </c>
      <c r="Q617" s="6">
        <f>IF(OR(M617=6,M617=7),0,IF(NOT(P617),0,IF(L617&lt;=$L$1,HLOOKUP(M617,Ouderschapsverlof!$S$40:$W$42,3,FALSE),0)))</f>
        <v>0</v>
      </c>
      <c r="R617" s="6">
        <f>IF(OR(M617=6,M617=7),0,IF(NOT(P617),IF(L617&lt;=$L$1,HLOOKUP(M617,Ouderschapsverlof!$S$40:$W$42,3,FALSE),0),0))</f>
        <v>0</v>
      </c>
      <c r="T617" s="2">
        <f t="shared" si="248"/>
        <v>615</v>
      </c>
      <c r="U617">
        <f t="shared" si="233"/>
        <v>5</v>
      </c>
      <c r="V617" s="2">
        <f t="shared" si="234"/>
        <v>367</v>
      </c>
      <c r="W617" s="2">
        <f t="shared" si="235"/>
        <v>367</v>
      </c>
      <c r="X617" s="6" t="b">
        <f t="shared" si="236"/>
        <v>1</v>
      </c>
      <c r="Y617" s="6">
        <f>IF(OR(U617=6,U617=7),0,IF(NOT(X617),0,IF(T617&lt;=$T$1,HLOOKUP(U617,Ouderschapsverlof!$S$55:$W$57,3,FALSE),0)))</f>
        <v>0</v>
      </c>
      <c r="Z617" s="6">
        <f>IF(OR(U617=6,U617=7),0,IF(NOT(X617),IF(T617&lt;=$T$1,HLOOKUP(U617,Ouderschapsverlof!$S$55:$W$57,3,FALSE),0),0))</f>
        <v>0</v>
      </c>
      <c r="AB617" s="2">
        <f t="shared" si="249"/>
        <v>615</v>
      </c>
      <c r="AC617">
        <f t="shared" si="237"/>
        <v>5</v>
      </c>
      <c r="AD617" s="2">
        <f t="shared" si="238"/>
        <v>367</v>
      </c>
      <c r="AE617" s="2">
        <f t="shared" si="239"/>
        <v>367</v>
      </c>
      <c r="AF617" s="6" t="b">
        <f t="shared" si="240"/>
        <v>1</v>
      </c>
      <c r="AG617" s="6">
        <f>IF(OR(AC617=6,AC617=7),0,IF(NOT(AF617),0,IF(AB617&lt;=$AB$1,HLOOKUP(AC617,Ouderschapsverlof!$S$67:$W$69,3,FALSE),0)))</f>
        <v>0</v>
      </c>
      <c r="AH617" s="6">
        <f>IF(OR(AC617=6,AC617=7),0,IF(NOT(AF617),IF(AB617&lt;=$AB$1,HLOOKUP(AC617,Ouderschapsverlof!$S$67:$W$69,3,FALSE),0),0))</f>
        <v>0</v>
      </c>
      <c r="AK617" t="str">
        <f t="shared" si="241"/>
        <v>1901-9-0</v>
      </c>
      <c r="AL617" t="str">
        <f t="shared" si="242"/>
        <v>1901-9-0</v>
      </c>
      <c r="AM617" t="str">
        <f t="shared" si="243"/>
        <v>1901-9-0</v>
      </c>
      <c r="AN617" t="str">
        <f t="shared" si="244"/>
        <v>1901-9-0</v>
      </c>
    </row>
    <row r="618" spans="1:40" x14ac:dyDescent="0.3">
      <c r="A618" s="2">
        <f t="shared" si="245"/>
        <v>616</v>
      </c>
      <c r="B618">
        <f t="shared" si="246"/>
        <v>6</v>
      </c>
      <c r="C618" s="2">
        <f t="shared" si="225"/>
        <v>367</v>
      </c>
      <c r="D618" s="2">
        <f t="shared" si="226"/>
        <v>367</v>
      </c>
      <c r="E618" s="6" t="b">
        <f t="shared" si="227"/>
        <v>1</v>
      </c>
      <c r="F618" s="6">
        <f>IF(OR(B618=6,B618=7),0,IF(NOT(E618),0,IF(A618&lt;=$A$1,HLOOKUP(B618,Ouderschapsverlof!$S$28:$W$30,3,FALSE),0)))</f>
        <v>0</v>
      </c>
      <c r="G618" s="6">
        <f>IF(OR(B618=6,B618=7),0,IF(NOT(E618),IF(A618&lt;=$A$1,HLOOKUP(B618,Ouderschapsverlof!$S$28:$W$30,3,FALSE),0),0))</f>
        <v>0</v>
      </c>
      <c r="H618" s="7">
        <f t="shared" si="228"/>
        <v>0</v>
      </c>
      <c r="L618" s="2">
        <f t="shared" si="247"/>
        <v>616</v>
      </c>
      <c r="M618">
        <f t="shared" si="229"/>
        <v>6</v>
      </c>
      <c r="N618" s="2">
        <f t="shared" si="230"/>
        <v>367</v>
      </c>
      <c r="O618" s="2">
        <f t="shared" si="231"/>
        <v>367</v>
      </c>
      <c r="P618" s="6" t="b">
        <f t="shared" si="232"/>
        <v>1</v>
      </c>
      <c r="Q618" s="6">
        <f>IF(OR(M618=6,M618=7),0,IF(NOT(P618),0,IF(L618&lt;=$L$1,HLOOKUP(M618,Ouderschapsverlof!$S$40:$W$42,3,FALSE),0)))</f>
        <v>0</v>
      </c>
      <c r="R618" s="6">
        <f>IF(OR(M618=6,M618=7),0,IF(NOT(P618),IF(L618&lt;=$L$1,HLOOKUP(M618,Ouderschapsverlof!$S$40:$W$42,3,FALSE),0),0))</f>
        <v>0</v>
      </c>
      <c r="T618" s="2">
        <f t="shared" si="248"/>
        <v>616</v>
      </c>
      <c r="U618">
        <f t="shared" si="233"/>
        <v>6</v>
      </c>
      <c r="V618" s="2">
        <f t="shared" si="234"/>
        <v>367</v>
      </c>
      <c r="W618" s="2">
        <f t="shared" si="235"/>
        <v>367</v>
      </c>
      <c r="X618" s="6" t="b">
        <f t="shared" si="236"/>
        <v>1</v>
      </c>
      <c r="Y618" s="6">
        <f>IF(OR(U618=6,U618=7),0,IF(NOT(X618),0,IF(T618&lt;=$T$1,HLOOKUP(U618,Ouderschapsverlof!$S$55:$W$57,3,FALSE),0)))</f>
        <v>0</v>
      </c>
      <c r="Z618" s="6">
        <f>IF(OR(U618=6,U618=7),0,IF(NOT(X618),IF(T618&lt;=$T$1,HLOOKUP(U618,Ouderschapsverlof!$S$55:$W$57,3,FALSE),0),0))</f>
        <v>0</v>
      </c>
      <c r="AB618" s="2">
        <f t="shared" si="249"/>
        <v>616</v>
      </c>
      <c r="AC618">
        <f t="shared" si="237"/>
        <v>6</v>
      </c>
      <c r="AD618" s="2">
        <f t="shared" si="238"/>
        <v>367</v>
      </c>
      <c r="AE618" s="2">
        <f t="shared" si="239"/>
        <v>367</v>
      </c>
      <c r="AF618" s="6" t="b">
        <f t="shared" si="240"/>
        <v>1</v>
      </c>
      <c r="AG618" s="6">
        <f>IF(OR(AC618=6,AC618=7),0,IF(NOT(AF618),0,IF(AB618&lt;=$AB$1,HLOOKUP(AC618,Ouderschapsverlof!$S$67:$W$69,3,FALSE),0)))</f>
        <v>0</v>
      </c>
      <c r="AH618" s="6">
        <f>IF(OR(AC618=6,AC618=7),0,IF(NOT(AF618),IF(AB618&lt;=$AB$1,HLOOKUP(AC618,Ouderschapsverlof!$S$67:$W$69,3,FALSE),0),0))</f>
        <v>0</v>
      </c>
      <c r="AK618" t="str">
        <f t="shared" si="241"/>
        <v>1901-9-0</v>
      </c>
      <c r="AL618" t="str">
        <f t="shared" si="242"/>
        <v>1901-9-0</v>
      </c>
      <c r="AM618" t="str">
        <f t="shared" si="243"/>
        <v>1901-9-0</v>
      </c>
      <c r="AN618" t="str">
        <f t="shared" si="244"/>
        <v>1901-9-0</v>
      </c>
    </row>
    <row r="619" spans="1:40" x14ac:dyDescent="0.3">
      <c r="A619" s="2">
        <f t="shared" si="245"/>
        <v>617</v>
      </c>
      <c r="B619">
        <f t="shared" si="246"/>
        <v>7</v>
      </c>
      <c r="C619" s="2">
        <f t="shared" si="225"/>
        <v>367</v>
      </c>
      <c r="D619" s="2">
        <f t="shared" si="226"/>
        <v>367</v>
      </c>
      <c r="E619" s="6" t="b">
        <f t="shared" si="227"/>
        <v>1</v>
      </c>
      <c r="F619" s="6">
        <f>IF(OR(B619=6,B619=7),0,IF(NOT(E619),0,IF(A619&lt;=$A$1,HLOOKUP(B619,Ouderschapsverlof!$S$28:$W$30,3,FALSE),0)))</f>
        <v>0</v>
      </c>
      <c r="G619" s="6">
        <f>IF(OR(B619=6,B619=7),0,IF(NOT(E619),IF(A619&lt;=$A$1,HLOOKUP(B619,Ouderschapsverlof!$S$28:$W$30,3,FALSE),0),0))</f>
        <v>0</v>
      </c>
      <c r="H619" s="7">
        <f t="shared" si="228"/>
        <v>0</v>
      </c>
      <c r="L619" s="2">
        <f t="shared" si="247"/>
        <v>617</v>
      </c>
      <c r="M619">
        <f t="shared" si="229"/>
        <v>7</v>
      </c>
      <c r="N619" s="2">
        <f t="shared" si="230"/>
        <v>367</v>
      </c>
      <c r="O619" s="2">
        <f t="shared" si="231"/>
        <v>367</v>
      </c>
      <c r="P619" s="6" t="b">
        <f t="shared" si="232"/>
        <v>1</v>
      </c>
      <c r="Q619" s="6">
        <f>IF(OR(M619=6,M619=7),0,IF(NOT(P619),0,IF(L619&lt;=$L$1,HLOOKUP(M619,Ouderschapsverlof!$S$40:$W$42,3,FALSE),0)))</f>
        <v>0</v>
      </c>
      <c r="R619" s="6">
        <f>IF(OR(M619=6,M619=7),0,IF(NOT(P619),IF(L619&lt;=$L$1,HLOOKUP(M619,Ouderschapsverlof!$S$40:$W$42,3,FALSE),0),0))</f>
        <v>0</v>
      </c>
      <c r="T619" s="2">
        <f t="shared" si="248"/>
        <v>617</v>
      </c>
      <c r="U619">
        <f t="shared" si="233"/>
        <v>7</v>
      </c>
      <c r="V619" s="2">
        <f t="shared" si="234"/>
        <v>367</v>
      </c>
      <c r="W619" s="2">
        <f t="shared" si="235"/>
        <v>367</v>
      </c>
      <c r="X619" s="6" t="b">
        <f t="shared" si="236"/>
        <v>1</v>
      </c>
      <c r="Y619" s="6">
        <f>IF(OR(U619=6,U619=7),0,IF(NOT(X619),0,IF(T619&lt;=$T$1,HLOOKUP(U619,Ouderschapsverlof!$S$55:$W$57,3,FALSE),0)))</f>
        <v>0</v>
      </c>
      <c r="Z619" s="6">
        <f>IF(OR(U619=6,U619=7),0,IF(NOT(X619),IF(T619&lt;=$T$1,HLOOKUP(U619,Ouderschapsverlof!$S$55:$W$57,3,FALSE),0),0))</f>
        <v>0</v>
      </c>
      <c r="AB619" s="2">
        <f t="shared" si="249"/>
        <v>617</v>
      </c>
      <c r="AC619">
        <f t="shared" si="237"/>
        <v>7</v>
      </c>
      <c r="AD619" s="2">
        <f t="shared" si="238"/>
        <v>367</v>
      </c>
      <c r="AE619" s="2">
        <f t="shared" si="239"/>
        <v>367</v>
      </c>
      <c r="AF619" s="6" t="b">
        <f t="shared" si="240"/>
        <v>1</v>
      </c>
      <c r="AG619" s="6">
        <f>IF(OR(AC619=6,AC619=7),0,IF(NOT(AF619),0,IF(AB619&lt;=$AB$1,HLOOKUP(AC619,Ouderschapsverlof!$S$67:$W$69,3,FALSE),0)))</f>
        <v>0</v>
      </c>
      <c r="AH619" s="6">
        <f>IF(OR(AC619=6,AC619=7),0,IF(NOT(AF619),IF(AB619&lt;=$AB$1,HLOOKUP(AC619,Ouderschapsverlof!$S$67:$W$69,3,FALSE),0),0))</f>
        <v>0</v>
      </c>
      <c r="AK619" t="str">
        <f t="shared" si="241"/>
        <v>1901-9-0</v>
      </c>
      <c r="AL619" t="str">
        <f t="shared" si="242"/>
        <v>1901-9-0</v>
      </c>
      <c r="AM619" t="str">
        <f t="shared" si="243"/>
        <v>1901-9-0</v>
      </c>
      <c r="AN619" t="str">
        <f t="shared" si="244"/>
        <v>1901-9-0</v>
      </c>
    </row>
    <row r="620" spans="1:40" x14ac:dyDescent="0.3">
      <c r="A620" s="2">
        <f t="shared" si="245"/>
        <v>618</v>
      </c>
      <c r="B620">
        <f t="shared" si="246"/>
        <v>1</v>
      </c>
      <c r="C620" s="2">
        <f t="shared" si="225"/>
        <v>367</v>
      </c>
      <c r="D620" s="2">
        <f t="shared" si="226"/>
        <v>367</v>
      </c>
      <c r="E620" s="6" t="b">
        <f t="shared" si="227"/>
        <v>1</v>
      </c>
      <c r="F620" s="6">
        <f>IF(OR(B620=6,B620=7),0,IF(NOT(E620),0,IF(A620&lt;=$A$1,HLOOKUP(B620,Ouderschapsverlof!$S$28:$W$30,3,FALSE),0)))</f>
        <v>0</v>
      </c>
      <c r="G620" s="6">
        <f>IF(OR(B620=6,B620=7),0,IF(NOT(E620),IF(A620&lt;=$A$1,HLOOKUP(B620,Ouderschapsverlof!$S$28:$W$30,3,FALSE),0),0))</f>
        <v>0</v>
      </c>
      <c r="H620" s="7">
        <f t="shared" si="228"/>
        <v>0</v>
      </c>
      <c r="L620" s="2">
        <f t="shared" si="247"/>
        <v>618</v>
      </c>
      <c r="M620">
        <f t="shared" si="229"/>
        <v>1</v>
      </c>
      <c r="N620" s="2">
        <f t="shared" si="230"/>
        <v>367</v>
      </c>
      <c r="O620" s="2">
        <f t="shared" si="231"/>
        <v>367</v>
      </c>
      <c r="P620" s="6" t="b">
        <f t="shared" si="232"/>
        <v>1</v>
      </c>
      <c r="Q620" s="6">
        <f>IF(OR(M620=6,M620=7),0,IF(NOT(P620),0,IF(L620&lt;=$L$1,HLOOKUP(M620,Ouderschapsverlof!$S$40:$W$42,3,FALSE),0)))</f>
        <v>0</v>
      </c>
      <c r="R620" s="6">
        <f>IF(OR(M620=6,M620=7),0,IF(NOT(P620),IF(L620&lt;=$L$1,HLOOKUP(M620,Ouderschapsverlof!$S$40:$W$42,3,FALSE),0),0))</f>
        <v>0</v>
      </c>
      <c r="T620" s="2">
        <f t="shared" si="248"/>
        <v>618</v>
      </c>
      <c r="U620">
        <f t="shared" si="233"/>
        <v>1</v>
      </c>
      <c r="V620" s="2">
        <f t="shared" si="234"/>
        <v>367</v>
      </c>
      <c r="W620" s="2">
        <f t="shared" si="235"/>
        <v>367</v>
      </c>
      <c r="X620" s="6" t="b">
        <f t="shared" si="236"/>
        <v>1</v>
      </c>
      <c r="Y620" s="6">
        <f>IF(OR(U620=6,U620=7),0,IF(NOT(X620),0,IF(T620&lt;=$T$1,HLOOKUP(U620,Ouderschapsverlof!$S$55:$W$57,3,FALSE),0)))</f>
        <v>0</v>
      </c>
      <c r="Z620" s="6">
        <f>IF(OR(U620=6,U620=7),0,IF(NOT(X620),IF(T620&lt;=$T$1,HLOOKUP(U620,Ouderschapsverlof!$S$55:$W$57,3,FALSE),0),0))</f>
        <v>0</v>
      </c>
      <c r="AB620" s="2">
        <f t="shared" si="249"/>
        <v>618</v>
      </c>
      <c r="AC620">
        <f t="shared" si="237"/>
        <v>1</v>
      </c>
      <c r="AD620" s="2">
        <f t="shared" si="238"/>
        <v>367</v>
      </c>
      <c r="AE620" s="2">
        <f t="shared" si="239"/>
        <v>367</v>
      </c>
      <c r="AF620" s="6" t="b">
        <f t="shared" si="240"/>
        <v>1</v>
      </c>
      <c r="AG620" s="6">
        <f>IF(OR(AC620=6,AC620=7),0,IF(NOT(AF620),0,IF(AB620&lt;=$AB$1,HLOOKUP(AC620,Ouderschapsverlof!$S$67:$W$69,3,FALSE),0)))</f>
        <v>0</v>
      </c>
      <c r="AH620" s="6">
        <f>IF(OR(AC620=6,AC620=7),0,IF(NOT(AF620),IF(AB620&lt;=$AB$1,HLOOKUP(AC620,Ouderschapsverlof!$S$67:$W$69,3,FALSE),0),0))</f>
        <v>0</v>
      </c>
      <c r="AK620" t="str">
        <f t="shared" si="241"/>
        <v>1901-9-0</v>
      </c>
      <c r="AL620" t="str">
        <f t="shared" si="242"/>
        <v>1901-9-0</v>
      </c>
      <c r="AM620" t="str">
        <f t="shared" si="243"/>
        <v>1901-9-0</v>
      </c>
      <c r="AN620" t="str">
        <f t="shared" si="244"/>
        <v>1901-9-0</v>
      </c>
    </row>
    <row r="621" spans="1:40" x14ac:dyDescent="0.3">
      <c r="A621" s="2">
        <f t="shared" si="245"/>
        <v>619</v>
      </c>
      <c r="B621">
        <f t="shared" si="246"/>
        <v>2</v>
      </c>
      <c r="C621" s="2">
        <f t="shared" si="225"/>
        <v>367</v>
      </c>
      <c r="D621" s="2">
        <f t="shared" si="226"/>
        <v>367</v>
      </c>
      <c r="E621" s="6" t="b">
        <f t="shared" si="227"/>
        <v>1</v>
      </c>
      <c r="F621" s="6">
        <f>IF(OR(B621=6,B621=7),0,IF(NOT(E621),0,IF(A621&lt;=$A$1,HLOOKUP(B621,Ouderschapsverlof!$S$28:$W$30,3,FALSE),0)))</f>
        <v>0</v>
      </c>
      <c r="G621" s="6">
        <f>IF(OR(B621=6,B621=7),0,IF(NOT(E621),IF(A621&lt;=$A$1,HLOOKUP(B621,Ouderschapsverlof!$S$28:$W$30,3,FALSE),0),0))</f>
        <v>0</v>
      </c>
      <c r="H621" s="7">
        <f t="shared" si="228"/>
        <v>0</v>
      </c>
      <c r="L621" s="2">
        <f t="shared" si="247"/>
        <v>619</v>
      </c>
      <c r="M621">
        <f t="shared" si="229"/>
        <v>2</v>
      </c>
      <c r="N621" s="2">
        <f t="shared" si="230"/>
        <v>367</v>
      </c>
      <c r="O621" s="2">
        <f t="shared" si="231"/>
        <v>367</v>
      </c>
      <c r="P621" s="6" t="b">
        <f t="shared" si="232"/>
        <v>1</v>
      </c>
      <c r="Q621" s="6">
        <f>IF(OR(M621=6,M621=7),0,IF(NOT(P621),0,IF(L621&lt;=$L$1,HLOOKUP(M621,Ouderschapsverlof!$S$40:$W$42,3,FALSE),0)))</f>
        <v>0</v>
      </c>
      <c r="R621" s="6">
        <f>IF(OR(M621=6,M621=7),0,IF(NOT(P621),IF(L621&lt;=$L$1,HLOOKUP(M621,Ouderschapsverlof!$S$40:$W$42,3,FALSE),0),0))</f>
        <v>0</v>
      </c>
      <c r="T621" s="2">
        <f t="shared" si="248"/>
        <v>619</v>
      </c>
      <c r="U621">
        <f t="shared" si="233"/>
        <v>2</v>
      </c>
      <c r="V621" s="2">
        <f t="shared" si="234"/>
        <v>367</v>
      </c>
      <c r="W621" s="2">
        <f t="shared" si="235"/>
        <v>367</v>
      </c>
      <c r="X621" s="6" t="b">
        <f t="shared" si="236"/>
        <v>1</v>
      </c>
      <c r="Y621" s="6">
        <f>IF(OR(U621=6,U621=7),0,IF(NOT(X621),0,IF(T621&lt;=$T$1,HLOOKUP(U621,Ouderschapsverlof!$S$55:$W$57,3,FALSE),0)))</f>
        <v>0</v>
      </c>
      <c r="Z621" s="6">
        <f>IF(OR(U621=6,U621=7),0,IF(NOT(X621),IF(T621&lt;=$T$1,HLOOKUP(U621,Ouderschapsverlof!$S$55:$W$57,3,FALSE),0),0))</f>
        <v>0</v>
      </c>
      <c r="AB621" s="2">
        <f t="shared" si="249"/>
        <v>619</v>
      </c>
      <c r="AC621">
        <f t="shared" si="237"/>
        <v>2</v>
      </c>
      <c r="AD621" s="2">
        <f t="shared" si="238"/>
        <v>367</v>
      </c>
      <c r="AE621" s="2">
        <f t="shared" si="239"/>
        <v>367</v>
      </c>
      <c r="AF621" s="6" t="b">
        <f t="shared" si="240"/>
        <v>1</v>
      </c>
      <c r="AG621" s="6">
        <f>IF(OR(AC621=6,AC621=7),0,IF(NOT(AF621),0,IF(AB621&lt;=$AB$1,HLOOKUP(AC621,Ouderschapsverlof!$S$67:$W$69,3,FALSE),0)))</f>
        <v>0</v>
      </c>
      <c r="AH621" s="6">
        <f>IF(OR(AC621=6,AC621=7),0,IF(NOT(AF621),IF(AB621&lt;=$AB$1,HLOOKUP(AC621,Ouderschapsverlof!$S$67:$W$69,3,FALSE),0),0))</f>
        <v>0</v>
      </c>
      <c r="AK621" t="str">
        <f t="shared" si="241"/>
        <v>1901-9-0</v>
      </c>
      <c r="AL621" t="str">
        <f t="shared" si="242"/>
        <v>1901-9-0</v>
      </c>
      <c r="AM621" t="str">
        <f t="shared" si="243"/>
        <v>1901-9-0</v>
      </c>
      <c r="AN621" t="str">
        <f t="shared" si="244"/>
        <v>1901-9-0</v>
      </c>
    </row>
    <row r="622" spans="1:40" x14ac:dyDescent="0.3">
      <c r="A622" s="2">
        <f t="shared" si="245"/>
        <v>620</v>
      </c>
      <c r="B622">
        <f t="shared" si="246"/>
        <v>3</v>
      </c>
      <c r="C622" s="2">
        <f t="shared" si="225"/>
        <v>367</v>
      </c>
      <c r="D622" s="2">
        <f t="shared" si="226"/>
        <v>367</v>
      </c>
      <c r="E622" s="6" t="b">
        <f t="shared" si="227"/>
        <v>1</v>
      </c>
      <c r="F622" s="6">
        <f>IF(OR(B622=6,B622=7),0,IF(NOT(E622),0,IF(A622&lt;=$A$1,HLOOKUP(B622,Ouderschapsverlof!$S$28:$W$30,3,FALSE),0)))</f>
        <v>0</v>
      </c>
      <c r="G622" s="6">
        <f>IF(OR(B622=6,B622=7),0,IF(NOT(E622),IF(A622&lt;=$A$1,HLOOKUP(B622,Ouderschapsverlof!$S$28:$W$30,3,FALSE),0),0))</f>
        <v>0</v>
      </c>
      <c r="H622" s="7">
        <f t="shared" si="228"/>
        <v>0</v>
      </c>
      <c r="L622" s="2">
        <f t="shared" si="247"/>
        <v>620</v>
      </c>
      <c r="M622">
        <f t="shared" si="229"/>
        <v>3</v>
      </c>
      <c r="N622" s="2">
        <f t="shared" si="230"/>
        <v>367</v>
      </c>
      <c r="O622" s="2">
        <f t="shared" si="231"/>
        <v>367</v>
      </c>
      <c r="P622" s="6" t="b">
        <f t="shared" si="232"/>
        <v>1</v>
      </c>
      <c r="Q622" s="6">
        <f>IF(OR(M622=6,M622=7),0,IF(NOT(P622),0,IF(L622&lt;=$L$1,HLOOKUP(M622,Ouderschapsverlof!$S$40:$W$42,3,FALSE),0)))</f>
        <v>0</v>
      </c>
      <c r="R622" s="6">
        <f>IF(OR(M622=6,M622=7),0,IF(NOT(P622),IF(L622&lt;=$L$1,HLOOKUP(M622,Ouderschapsverlof!$S$40:$W$42,3,FALSE),0),0))</f>
        <v>0</v>
      </c>
      <c r="T622" s="2">
        <f t="shared" si="248"/>
        <v>620</v>
      </c>
      <c r="U622">
        <f t="shared" si="233"/>
        <v>3</v>
      </c>
      <c r="V622" s="2">
        <f t="shared" si="234"/>
        <v>367</v>
      </c>
      <c r="W622" s="2">
        <f t="shared" si="235"/>
        <v>367</v>
      </c>
      <c r="X622" s="6" t="b">
        <f t="shared" si="236"/>
        <v>1</v>
      </c>
      <c r="Y622" s="6">
        <f>IF(OR(U622=6,U622=7),0,IF(NOT(X622),0,IF(T622&lt;=$T$1,HLOOKUP(U622,Ouderschapsverlof!$S$55:$W$57,3,FALSE),0)))</f>
        <v>0</v>
      </c>
      <c r="Z622" s="6">
        <f>IF(OR(U622=6,U622=7),0,IF(NOT(X622),IF(T622&lt;=$T$1,HLOOKUP(U622,Ouderschapsverlof!$S$55:$W$57,3,FALSE),0),0))</f>
        <v>0</v>
      </c>
      <c r="AB622" s="2">
        <f t="shared" si="249"/>
        <v>620</v>
      </c>
      <c r="AC622">
        <f t="shared" si="237"/>
        <v>3</v>
      </c>
      <c r="AD622" s="2">
        <f t="shared" si="238"/>
        <v>367</v>
      </c>
      <c r="AE622" s="2">
        <f t="shared" si="239"/>
        <v>367</v>
      </c>
      <c r="AF622" s="6" t="b">
        <f t="shared" si="240"/>
        <v>1</v>
      </c>
      <c r="AG622" s="6">
        <f>IF(OR(AC622=6,AC622=7),0,IF(NOT(AF622),0,IF(AB622&lt;=$AB$1,HLOOKUP(AC622,Ouderschapsverlof!$S$67:$W$69,3,FALSE),0)))</f>
        <v>0</v>
      </c>
      <c r="AH622" s="6">
        <f>IF(OR(AC622=6,AC622=7),0,IF(NOT(AF622),IF(AB622&lt;=$AB$1,HLOOKUP(AC622,Ouderschapsverlof!$S$67:$W$69,3,FALSE),0),0))</f>
        <v>0</v>
      </c>
      <c r="AK622" t="str">
        <f t="shared" si="241"/>
        <v>1901-9-0</v>
      </c>
      <c r="AL622" t="str">
        <f t="shared" si="242"/>
        <v>1901-9-0</v>
      </c>
      <c r="AM622" t="str">
        <f t="shared" si="243"/>
        <v>1901-9-0</v>
      </c>
      <c r="AN622" t="str">
        <f t="shared" si="244"/>
        <v>1901-9-0</v>
      </c>
    </row>
    <row r="623" spans="1:40" x14ac:dyDescent="0.3">
      <c r="A623" s="2">
        <f t="shared" si="245"/>
        <v>621</v>
      </c>
      <c r="B623">
        <f t="shared" si="246"/>
        <v>4</v>
      </c>
      <c r="C623" s="2">
        <f t="shared" si="225"/>
        <v>367</v>
      </c>
      <c r="D623" s="2">
        <f t="shared" si="226"/>
        <v>367</v>
      </c>
      <c r="E623" s="6" t="b">
        <f t="shared" si="227"/>
        <v>1</v>
      </c>
      <c r="F623" s="6">
        <f>IF(OR(B623=6,B623=7),0,IF(NOT(E623),0,IF(A623&lt;=$A$1,HLOOKUP(B623,Ouderschapsverlof!$S$28:$W$30,3,FALSE),0)))</f>
        <v>0</v>
      </c>
      <c r="G623" s="6">
        <f>IF(OR(B623=6,B623=7),0,IF(NOT(E623),IF(A623&lt;=$A$1,HLOOKUP(B623,Ouderschapsverlof!$S$28:$W$30,3,FALSE),0),0))</f>
        <v>0</v>
      </c>
      <c r="H623" s="7">
        <f t="shared" si="228"/>
        <v>0</v>
      </c>
      <c r="L623" s="2">
        <f t="shared" si="247"/>
        <v>621</v>
      </c>
      <c r="M623">
        <f t="shared" si="229"/>
        <v>4</v>
      </c>
      <c r="N623" s="2">
        <f t="shared" si="230"/>
        <v>367</v>
      </c>
      <c r="O623" s="2">
        <f t="shared" si="231"/>
        <v>367</v>
      </c>
      <c r="P623" s="6" t="b">
        <f t="shared" si="232"/>
        <v>1</v>
      </c>
      <c r="Q623" s="6">
        <f>IF(OR(M623=6,M623=7),0,IF(NOT(P623),0,IF(L623&lt;=$L$1,HLOOKUP(M623,Ouderschapsverlof!$S$40:$W$42,3,FALSE),0)))</f>
        <v>0</v>
      </c>
      <c r="R623" s="6">
        <f>IF(OR(M623=6,M623=7),0,IF(NOT(P623),IF(L623&lt;=$L$1,HLOOKUP(M623,Ouderschapsverlof!$S$40:$W$42,3,FALSE),0),0))</f>
        <v>0</v>
      </c>
      <c r="T623" s="2">
        <f t="shared" si="248"/>
        <v>621</v>
      </c>
      <c r="U623">
        <f t="shared" si="233"/>
        <v>4</v>
      </c>
      <c r="V623" s="2">
        <f t="shared" si="234"/>
        <v>367</v>
      </c>
      <c r="W623" s="2">
        <f t="shared" si="235"/>
        <v>367</v>
      </c>
      <c r="X623" s="6" t="b">
        <f t="shared" si="236"/>
        <v>1</v>
      </c>
      <c r="Y623" s="6">
        <f>IF(OR(U623=6,U623=7),0,IF(NOT(X623),0,IF(T623&lt;=$T$1,HLOOKUP(U623,Ouderschapsverlof!$S$55:$W$57,3,FALSE),0)))</f>
        <v>0</v>
      </c>
      <c r="Z623" s="6">
        <f>IF(OR(U623=6,U623=7),0,IF(NOT(X623),IF(T623&lt;=$T$1,HLOOKUP(U623,Ouderschapsverlof!$S$55:$W$57,3,FALSE),0),0))</f>
        <v>0</v>
      </c>
      <c r="AB623" s="2">
        <f t="shared" si="249"/>
        <v>621</v>
      </c>
      <c r="AC623">
        <f t="shared" si="237"/>
        <v>4</v>
      </c>
      <c r="AD623" s="2">
        <f t="shared" si="238"/>
        <v>367</v>
      </c>
      <c r="AE623" s="2">
        <f t="shared" si="239"/>
        <v>367</v>
      </c>
      <c r="AF623" s="6" t="b">
        <f t="shared" si="240"/>
        <v>1</v>
      </c>
      <c r="AG623" s="6">
        <f>IF(OR(AC623=6,AC623=7),0,IF(NOT(AF623),0,IF(AB623&lt;=$AB$1,HLOOKUP(AC623,Ouderschapsverlof!$S$67:$W$69,3,FALSE),0)))</f>
        <v>0</v>
      </c>
      <c r="AH623" s="6">
        <f>IF(OR(AC623=6,AC623=7),0,IF(NOT(AF623),IF(AB623&lt;=$AB$1,HLOOKUP(AC623,Ouderschapsverlof!$S$67:$W$69,3,FALSE),0),0))</f>
        <v>0</v>
      </c>
      <c r="AK623" t="str">
        <f t="shared" si="241"/>
        <v>1901-9-0</v>
      </c>
      <c r="AL623" t="str">
        <f t="shared" si="242"/>
        <v>1901-9-0</v>
      </c>
      <c r="AM623" t="str">
        <f t="shared" si="243"/>
        <v>1901-9-0</v>
      </c>
      <c r="AN623" t="str">
        <f t="shared" si="244"/>
        <v>1901-9-0</v>
      </c>
    </row>
    <row r="624" spans="1:40" x14ac:dyDescent="0.3">
      <c r="A624" s="2">
        <f t="shared" si="245"/>
        <v>622</v>
      </c>
      <c r="B624">
        <f t="shared" si="246"/>
        <v>5</v>
      </c>
      <c r="C624" s="2">
        <f t="shared" si="225"/>
        <v>367</v>
      </c>
      <c r="D624" s="2">
        <f t="shared" si="226"/>
        <v>367</v>
      </c>
      <c r="E624" s="6" t="b">
        <f t="shared" si="227"/>
        <v>1</v>
      </c>
      <c r="F624" s="6">
        <f>IF(OR(B624=6,B624=7),0,IF(NOT(E624),0,IF(A624&lt;=$A$1,HLOOKUP(B624,Ouderschapsverlof!$S$28:$W$30,3,FALSE),0)))</f>
        <v>0</v>
      </c>
      <c r="G624" s="6">
        <f>IF(OR(B624=6,B624=7),0,IF(NOT(E624),IF(A624&lt;=$A$1,HLOOKUP(B624,Ouderschapsverlof!$S$28:$W$30,3,FALSE),0),0))</f>
        <v>0</v>
      </c>
      <c r="H624" s="7">
        <f t="shared" si="228"/>
        <v>0</v>
      </c>
      <c r="L624" s="2">
        <f t="shared" si="247"/>
        <v>622</v>
      </c>
      <c r="M624">
        <f t="shared" si="229"/>
        <v>5</v>
      </c>
      <c r="N624" s="2">
        <f t="shared" si="230"/>
        <v>367</v>
      </c>
      <c r="O624" s="2">
        <f t="shared" si="231"/>
        <v>367</v>
      </c>
      <c r="P624" s="6" t="b">
        <f t="shared" si="232"/>
        <v>1</v>
      </c>
      <c r="Q624" s="6">
        <f>IF(OR(M624=6,M624=7),0,IF(NOT(P624),0,IF(L624&lt;=$L$1,HLOOKUP(M624,Ouderschapsverlof!$S$40:$W$42,3,FALSE),0)))</f>
        <v>0</v>
      </c>
      <c r="R624" s="6">
        <f>IF(OR(M624=6,M624=7),0,IF(NOT(P624),IF(L624&lt;=$L$1,HLOOKUP(M624,Ouderschapsverlof!$S$40:$W$42,3,FALSE),0),0))</f>
        <v>0</v>
      </c>
      <c r="T624" s="2">
        <f t="shared" si="248"/>
        <v>622</v>
      </c>
      <c r="U624">
        <f t="shared" si="233"/>
        <v>5</v>
      </c>
      <c r="V624" s="2">
        <f t="shared" si="234"/>
        <v>367</v>
      </c>
      <c r="W624" s="2">
        <f t="shared" si="235"/>
        <v>367</v>
      </c>
      <c r="X624" s="6" t="b">
        <f t="shared" si="236"/>
        <v>1</v>
      </c>
      <c r="Y624" s="6">
        <f>IF(OR(U624=6,U624=7),0,IF(NOT(X624),0,IF(T624&lt;=$T$1,HLOOKUP(U624,Ouderschapsverlof!$S$55:$W$57,3,FALSE),0)))</f>
        <v>0</v>
      </c>
      <c r="Z624" s="6">
        <f>IF(OR(U624=6,U624=7),0,IF(NOT(X624),IF(T624&lt;=$T$1,HLOOKUP(U624,Ouderschapsverlof!$S$55:$W$57,3,FALSE),0),0))</f>
        <v>0</v>
      </c>
      <c r="AB624" s="2">
        <f t="shared" si="249"/>
        <v>622</v>
      </c>
      <c r="AC624">
        <f t="shared" si="237"/>
        <v>5</v>
      </c>
      <c r="AD624" s="2">
        <f t="shared" si="238"/>
        <v>367</v>
      </c>
      <c r="AE624" s="2">
        <f t="shared" si="239"/>
        <v>367</v>
      </c>
      <c r="AF624" s="6" t="b">
        <f t="shared" si="240"/>
        <v>1</v>
      </c>
      <c r="AG624" s="6">
        <f>IF(OR(AC624=6,AC624=7),0,IF(NOT(AF624),0,IF(AB624&lt;=$AB$1,HLOOKUP(AC624,Ouderschapsverlof!$S$67:$W$69,3,FALSE),0)))</f>
        <v>0</v>
      </c>
      <c r="AH624" s="6">
        <f>IF(OR(AC624=6,AC624=7),0,IF(NOT(AF624),IF(AB624&lt;=$AB$1,HLOOKUP(AC624,Ouderschapsverlof!$S$67:$W$69,3,FALSE),0),0))</f>
        <v>0</v>
      </c>
      <c r="AK624" t="str">
        <f t="shared" si="241"/>
        <v>1901-9-0</v>
      </c>
      <c r="AL624" t="str">
        <f t="shared" si="242"/>
        <v>1901-9-0</v>
      </c>
      <c r="AM624" t="str">
        <f t="shared" si="243"/>
        <v>1901-9-0</v>
      </c>
      <c r="AN624" t="str">
        <f t="shared" si="244"/>
        <v>1901-9-0</v>
      </c>
    </row>
    <row r="625" spans="1:40" x14ac:dyDescent="0.3">
      <c r="A625" s="2">
        <f t="shared" si="245"/>
        <v>623</v>
      </c>
      <c r="B625">
        <f t="shared" si="246"/>
        <v>6</v>
      </c>
      <c r="C625" s="2">
        <f t="shared" si="225"/>
        <v>367</v>
      </c>
      <c r="D625" s="2">
        <f t="shared" si="226"/>
        <v>367</v>
      </c>
      <c r="E625" s="6" t="b">
        <f t="shared" si="227"/>
        <v>1</v>
      </c>
      <c r="F625" s="6">
        <f>IF(OR(B625=6,B625=7),0,IF(NOT(E625),0,IF(A625&lt;=$A$1,HLOOKUP(B625,Ouderschapsverlof!$S$28:$W$30,3,FALSE),0)))</f>
        <v>0</v>
      </c>
      <c r="G625" s="6">
        <f>IF(OR(B625=6,B625=7),0,IF(NOT(E625),IF(A625&lt;=$A$1,HLOOKUP(B625,Ouderschapsverlof!$S$28:$W$30,3,FALSE),0),0))</f>
        <v>0</v>
      </c>
      <c r="H625" s="7">
        <f t="shared" si="228"/>
        <v>0</v>
      </c>
      <c r="L625" s="2">
        <f t="shared" si="247"/>
        <v>623</v>
      </c>
      <c r="M625">
        <f t="shared" si="229"/>
        <v>6</v>
      </c>
      <c r="N625" s="2">
        <f t="shared" si="230"/>
        <v>367</v>
      </c>
      <c r="O625" s="2">
        <f t="shared" si="231"/>
        <v>367</v>
      </c>
      <c r="P625" s="6" t="b">
        <f t="shared" si="232"/>
        <v>1</v>
      </c>
      <c r="Q625" s="6">
        <f>IF(OR(M625=6,M625=7),0,IF(NOT(P625),0,IF(L625&lt;=$L$1,HLOOKUP(M625,Ouderschapsverlof!$S$40:$W$42,3,FALSE),0)))</f>
        <v>0</v>
      </c>
      <c r="R625" s="6">
        <f>IF(OR(M625=6,M625=7),0,IF(NOT(P625),IF(L625&lt;=$L$1,HLOOKUP(M625,Ouderschapsverlof!$S$40:$W$42,3,FALSE),0),0))</f>
        <v>0</v>
      </c>
      <c r="T625" s="2">
        <f t="shared" si="248"/>
        <v>623</v>
      </c>
      <c r="U625">
        <f t="shared" si="233"/>
        <v>6</v>
      </c>
      <c r="V625" s="2">
        <f t="shared" si="234"/>
        <v>367</v>
      </c>
      <c r="W625" s="2">
        <f t="shared" si="235"/>
        <v>367</v>
      </c>
      <c r="X625" s="6" t="b">
        <f t="shared" si="236"/>
        <v>1</v>
      </c>
      <c r="Y625" s="6">
        <f>IF(OR(U625=6,U625=7),0,IF(NOT(X625),0,IF(T625&lt;=$T$1,HLOOKUP(U625,Ouderschapsverlof!$S$55:$W$57,3,FALSE),0)))</f>
        <v>0</v>
      </c>
      <c r="Z625" s="6">
        <f>IF(OR(U625=6,U625=7),0,IF(NOT(X625),IF(T625&lt;=$T$1,HLOOKUP(U625,Ouderschapsverlof!$S$55:$W$57,3,FALSE),0),0))</f>
        <v>0</v>
      </c>
      <c r="AB625" s="2">
        <f t="shared" si="249"/>
        <v>623</v>
      </c>
      <c r="AC625">
        <f t="shared" si="237"/>
        <v>6</v>
      </c>
      <c r="AD625" s="2">
        <f t="shared" si="238"/>
        <v>367</v>
      </c>
      <c r="AE625" s="2">
        <f t="shared" si="239"/>
        <v>367</v>
      </c>
      <c r="AF625" s="6" t="b">
        <f t="shared" si="240"/>
        <v>1</v>
      </c>
      <c r="AG625" s="6">
        <f>IF(OR(AC625=6,AC625=7),0,IF(NOT(AF625),0,IF(AB625&lt;=$AB$1,HLOOKUP(AC625,Ouderschapsverlof!$S$67:$W$69,3,FALSE),0)))</f>
        <v>0</v>
      </c>
      <c r="AH625" s="6">
        <f>IF(OR(AC625=6,AC625=7),0,IF(NOT(AF625),IF(AB625&lt;=$AB$1,HLOOKUP(AC625,Ouderschapsverlof!$S$67:$W$69,3,FALSE),0),0))</f>
        <v>0</v>
      </c>
      <c r="AK625" t="str">
        <f t="shared" si="241"/>
        <v>1901-9-0</v>
      </c>
      <c r="AL625" t="str">
        <f t="shared" si="242"/>
        <v>1901-9-0</v>
      </c>
      <c r="AM625" t="str">
        <f t="shared" si="243"/>
        <v>1901-9-0</v>
      </c>
      <c r="AN625" t="str">
        <f t="shared" si="244"/>
        <v>1901-9-0</v>
      </c>
    </row>
    <row r="626" spans="1:40" x14ac:dyDescent="0.3">
      <c r="A626" s="2">
        <f t="shared" si="245"/>
        <v>624</v>
      </c>
      <c r="B626">
        <f t="shared" si="246"/>
        <v>7</v>
      </c>
      <c r="C626" s="2">
        <f t="shared" si="225"/>
        <v>367</v>
      </c>
      <c r="D626" s="2">
        <f t="shared" si="226"/>
        <v>367</v>
      </c>
      <c r="E626" s="6" t="b">
        <f t="shared" si="227"/>
        <v>1</v>
      </c>
      <c r="F626" s="6">
        <f>IF(OR(B626=6,B626=7),0,IF(NOT(E626),0,IF(A626&lt;=$A$1,HLOOKUP(B626,Ouderschapsverlof!$S$28:$W$30,3,FALSE),0)))</f>
        <v>0</v>
      </c>
      <c r="G626" s="6">
        <f>IF(OR(B626=6,B626=7),0,IF(NOT(E626),IF(A626&lt;=$A$1,HLOOKUP(B626,Ouderschapsverlof!$S$28:$W$30,3,FALSE),0),0))</f>
        <v>0</v>
      </c>
      <c r="H626" s="7">
        <f t="shared" si="228"/>
        <v>0</v>
      </c>
      <c r="L626" s="2">
        <f t="shared" si="247"/>
        <v>624</v>
      </c>
      <c r="M626">
        <f t="shared" si="229"/>
        <v>7</v>
      </c>
      <c r="N626" s="2">
        <f t="shared" si="230"/>
        <v>367</v>
      </c>
      <c r="O626" s="2">
        <f t="shared" si="231"/>
        <v>367</v>
      </c>
      <c r="P626" s="6" t="b">
        <f t="shared" si="232"/>
        <v>1</v>
      </c>
      <c r="Q626" s="6">
        <f>IF(OR(M626=6,M626=7),0,IF(NOT(P626),0,IF(L626&lt;=$L$1,HLOOKUP(M626,Ouderschapsverlof!$S$40:$W$42,3,FALSE),0)))</f>
        <v>0</v>
      </c>
      <c r="R626" s="6">
        <f>IF(OR(M626=6,M626=7),0,IF(NOT(P626),IF(L626&lt;=$L$1,HLOOKUP(M626,Ouderschapsverlof!$S$40:$W$42,3,FALSE),0),0))</f>
        <v>0</v>
      </c>
      <c r="T626" s="2">
        <f t="shared" si="248"/>
        <v>624</v>
      </c>
      <c r="U626">
        <f t="shared" si="233"/>
        <v>7</v>
      </c>
      <c r="V626" s="2">
        <f t="shared" si="234"/>
        <v>367</v>
      </c>
      <c r="W626" s="2">
        <f t="shared" si="235"/>
        <v>367</v>
      </c>
      <c r="X626" s="6" t="b">
        <f t="shared" si="236"/>
        <v>1</v>
      </c>
      <c r="Y626" s="6">
        <f>IF(OR(U626=6,U626=7),0,IF(NOT(X626),0,IF(T626&lt;=$T$1,HLOOKUP(U626,Ouderschapsverlof!$S$55:$W$57,3,FALSE),0)))</f>
        <v>0</v>
      </c>
      <c r="Z626" s="6">
        <f>IF(OR(U626=6,U626=7),0,IF(NOT(X626),IF(T626&lt;=$T$1,HLOOKUP(U626,Ouderschapsverlof!$S$55:$W$57,3,FALSE),0),0))</f>
        <v>0</v>
      </c>
      <c r="AB626" s="2">
        <f t="shared" si="249"/>
        <v>624</v>
      </c>
      <c r="AC626">
        <f t="shared" si="237"/>
        <v>7</v>
      </c>
      <c r="AD626" s="2">
        <f t="shared" si="238"/>
        <v>367</v>
      </c>
      <c r="AE626" s="2">
        <f t="shared" si="239"/>
        <v>367</v>
      </c>
      <c r="AF626" s="6" t="b">
        <f t="shared" si="240"/>
        <v>1</v>
      </c>
      <c r="AG626" s="6">
        <f>IF(OR(AC626=6,AC626=7),0,IF(NOT(AF626),0,IF(AB626&lt;=$AB$1,HLOOKUP(AC626,Ouderschapsverlof!$S$67:$W$69,3,FALSE),0)))</f>
        <v>0</v>
      </c>
      <c r="AH626" s="6">
        <f>IF(OR(AC626=6,AC626=7),0,IF(NOT(AF626),IF(AB626&lt;=$AB$1,HLOOKUP(AC626,Ouderschapsverlof!$S$67:$W$69,3,FALSE),0),0))</f>
        <v>0</v>
      </c>
      <c r="AK626" t="str">
        <f t="shared" si="241"/>
        <v>1901-9-0</v>
      </c>
      <c r="AL626" t="str">
        <f t="shared" si="242"/>
        <v>1901-9-0</v>
      </c>
      <c r="AM626" t="str">
        <f t="shared" si="243"/>
        <v>1901-9-0</v>
      </c>
      <c r="AN626" t="str">
        <f t="shared" si="244"/>
        <v>1901-9-0</v>
      </c>
    </row>
    <row r="627" spans="1:40" x14ac:dyDescent="0.3">
      <c r="A627" s="2">
        <f t="shared" si="245"/>
        <v>625</v>
      </c>
      <c r="B627">
        <f t="shared" si="246"/>
        <v>1</v>
      </c>
      <c r="C627" s="2">
        <f t="shared" si="225"/>
        <v>367</v>
      </c>
      <c r="D627" s="2">
        <f t="shared" si="226"/>
        <v>367</v>
      </c>
      <c r="E627" s="6" t="b">
        <f t="shared" si="227"/>
        <v>1</v>
      </c>
      <c r="F627" s="6">
        <f>IF(OR(B627=6,B627=7),0,IF(NOT(E627),0,IF(A627&lt;=$A$1,HLOOKUP(B627,Ouderschapsverlof!$S$28:$W$30,3,FALSE),0)))</f>
        <v>0</v>
      </c>
      <c r="G627" s="6">
        <f>IF(OR(B627=6,B627=7),0,IF(NOT(E627),IF(A627&lt;=$A$1,HLOOKUP(B627,Ouderschapsverlof!$S$28:$W$30,3,FALSE),0),0))</f>
        <v>0</v>
      </c>
      <c r="H627" s="7">
        <f t="shared" si="228"/>
        <v>0</v>
      </c>
      <c r="L627" s="2">
        <f t="shared" si="247"/>
        <v>625</v>
      </c>
      <c r="M627">
        <f t="shared" si="229"/>
        <v>1</v>
      </c>
      <c r="N627" s="2">
        <f t="shared" si="230"/>
        <v>367</v>
      </c>
      <c r="O627" s="2">
        <f t="shared" si="231"/>
        <v>367</v>
      </c>
      <c r="P627" s="6" t="b">
        <f t="shared" si="232"/>
        <v>1</v>
      </c>
      <c r="Q627" s="6">
        <f>IF(OR(M627=6,M627=7),0,IF(NOT(P627),0,IF(L627&lt;=$L$1,HLOOKUP(M627,Ouderschapsverlof!$S$40:$W$42,3,FALSE),0)))</f>
        <v>0</v>
      </c>
      <c r="R627" s="6">
        <f>IF(OR(M627=6,M627=7),0,IF(NOT(P627),IF(L627&lt;=$L$1,HLOOKUP(M627,Ouderschapsverlof!$S$40:$W$42,3,FALSE),0),0))</f>
        <v>0</v>
      </c>
      <c r="T627" s="2">
        <f t="shared" si="248"/>
        <v>625</v>
      </c>
      <c r="U627">
        <f t="shared" si="233"/>
        <v>1</v>
      </c>
      <c r="V627" s="2">
        <f t="shared" si="234"/>
        <v>367</v>
      </c>
      <c r="W627" s="2">
        <f t="shared" si="235"/>
        <v>367</v>
      </c>
      <c r="X627" s="6" t="b">
        <f t="shared" si="236"/>
        <v>1</v>
      </c>
      <c r="Y627" s="6">
        <f>IF(OR(U627=6,U627=7),0,IF(NOT(X627),0,IF(T627&lt;=$T$1,HLOOKUP(U627,Ouderschapsverlof!$S$55:$W$57,3,FALSE),0)))</f>
        <v>0</v>
      </c>
      <c r="Z627" s="6">
        <f>IF(OR(U627=6,U627=7),0,IF(NOT(X627),IF(T627&lt;=$T$1,HLOOKUP(U627,Ouderschapsverlof!$S$55:$W$57,3,FALSE),0),0))</f>
        <v>0</v>
      </c>
      <c r="AB627" s="2">
        <f t="shared" si="249"/>
        <v>625</v>
      </c>
      <c r="AC627">
        <f t="shared" si="237"/>
        <v>1</v>
      </c>
      <c r="AD627" s="2">
        <f t="shared" si="238"/>
        <v>367</v>
      </c>
      <c r="AE627" s="2">
        <f t="shared" si="239"/>
        <v>367</v>
      </c>
      <c r="AF627" s="6" t="b">
        <f t="shared" si="240"/>
        <v>1</v>
      </c>
      <c r="AG627" s="6">
        <f>IF(OR(AC627=6,AC627=7),0,IF(NOT(AF627),0,IF(AB627&lt;=$AB$1,HLOOKUP(AC627,Ouderschapsverlof!$S$67:$W$69,3,FALSE),0)))</f>
        <v>0</v>
      </c>
      <c r="AH627" s="6">
        <f>IF(OR(AC627=6,AC627=7),0,IF(NOT(AF627),IF(AB627&lt;=$AB$1,HLOOKUP(AC627,Ouderschapsverlof!$S$67:$W$69,3,FALSE),0),0))</f>
        <v>0</v>
      </c>
      <c r="AK627" t="str">
        <f t="shared" si="241"/>
        <v>1901-9-0</v>
      </c>
      <c r="AL627" t="str">
        <f t="shared" si="242"/>
        <v>1901-9-0</v>
      </c>
      <c r="AM627" t="str">
        <f t="shared" si="243"/>
        <v>1901-9-0</v>
      </c>
      <c r="AN627" t="str">
        <f t="shared" si="244"/>
        <v>1901-9-0</v>
      </c>
    </row>
    <row r="628" spans="1:40" x14ac:dyDescent="0.3">
      <c r="A628" s="2">
        <f t="shared" si="245"/>
        <v>626</v>
      </c>
      <c r="B628">
        <f t="shared" si="246"/>
        <v>2</v>
      </c>
      <c r="C628" s="2">
        <f t="shared" si="225"/>
        <v>367</v>
      </c>
      <c r="D628" s="2">
        <f t="shared" si="226"/>
        <v>367</v>
      </c>
      <c r="E628" s="6" t="b">
        <f t="shared" si="227"/>
        <v>1</v>
      </c>
      <c r="F628" s="6">
        <f>IF(OR(B628=6,B628=7),0,IF(NOT(E628),0,IF(A628&lt;=$A$1,HLOOKUP(B628,Ouderschapsverlof!$S$28:$W$30,3,FALSE),0)))</f>
        <v>0</v>
      </c>
      <c r="G628" s="6">
        <f>IF(OR(B628=6,B628=7),0,IF(NOT(E628),IF(A628&lt;=$A$1,HLOOKUP(B628,Ouderschapsverlof!$S$28:$W$30,3,FALSE),0),0))</f>
        <v>0</v>
      </c>
      <c r="H628" s="7">
        <f t="shared" si="228"/>
        <v>0</v>
      </c>
      <c r="L628" s="2">
        <f t="shared" si="247"/>
        <v>626</v>
      </c>
      <c r="M628">
        <f t="shared" si="229"/>
        <v>2</v>
      </c>
      <c r="N628" s="2">
        <f t="shared" si="230"/>
        <v>367</v>
      </c>
      <c r="O628" s="2">
        <f t="shared" si="231"/>
        <v>367</v>
      </c>
      <c r="P628" s="6" t="b">
        <f t="shared" si="232"/>
        <v>1</v>
      </c>
      <c r="Q628" s="6">
        <f>IF(OR(M628=6,M628=7),0,IF(NOT(P628),0,IF(L628&lt;=$L$1,HLOOKUP(M628,Ouderschapsverlof!$S$40:$W$42,3,FALSE),0)))</f>
        <v>0</v>
      </c>
      <c r="R628" s="6">
        <f>IF(OR(M628=6,M628=7),0,IF(NOT(P628),IF(L628&lt;=$L$1,HLOOKUP(M628,Ouderschapsverlof!$S$40:$W$42,3,FALSE),0),0))</f>
        <v>0</v>
      </c>
      <c r="T628" s="2">
        <f t="shared" si="248"/>
        <v>626</v>
      </c>
      <c r="U628">
        <f t="shared" si="233"/>
        <v>2</v>
      </c>
      <c r="V628" s="2">
        <f t="shared" si="234"/>
        <v>367</v>
      </c>
      <c r="W628" s="2">
        <f t="shared" si="235"/>
        <v>367</v>
      </c>
      <c r="X628" s="6" t="b">
        <f t="shared" si="236"/>
        <v>1</v>
      </c>
      <c r="Y628" s="6">
        <f>IF(OR(U628=6,U628=7),0,IF(NOT(X628),0,IF(T628&lt;=$T$1,HLOOKUP(U628,Ouderschapsverlof!$S$55:$W$57,3,FALSE),0)))</f>
        <v>0</v>
      </c>
      <c r="Z628" s="6">
        <f>IF(OR(U628=6,U628=7),0,IF(NOT(X628),IF(T628&lt;=$T$1,HLOOKUP(U628,Ouderschapsverlof!$S$55:$W$57,3,FALSE),0),0))</f>
        <v>0</v>
      </c>
      <c r="AB628" s="2">
        <f t="shared" si="249"/>
        <v>626</v>
      </c>
      <c r="AC628">
        <f t="shared" si="237"/>
        <v>2</v>
      </c>
      <c r="AD628" s="2">
        <f t="shared" si="238"/>
        <v>367</v>
      </c>
      <c r="AE628" s="2">
        <f t="shared" si="239"/>
        <v>367</v>
      </c>
      <c r="AF628" s="6" t="b">
        <f t="shared" si="240"/>
        <v>1</v>
      </c>
      <c r="AG628" s="6">
        <f>IF(OR(AC628=6,AC628=7),0,IF(NOT(AF628),0,IF(AB628&lt;=$AB$1,HLOOKUP(AC628,Ouderschapsverlof!$S$67:$W$69,3,FALSE),0)))</f>
        <v>0</v>
      </c>
      <c r="AH628" s="6">
        <f>IF(OR(AC628=6,AC628=7),0,IF(NOT(AF628),IF(AB628&lt;=$AB$1,HLOOKUP(AC628,Ouderschapsverlof!$S$67:$W$69,3,FALSE),0),0))</f>
        <v>0</v>
      </c>
      <c r="AK628" t="str">
        <f t="shared" si="241"/>
        <v>1901-9-0</v>
      </c>
      <c r="AL628" t="str">
        <f t="shared" si="242"/>
        <v>1901-9-0</v>
      </c>
      <c r="AM628" t="str">
        <f t="shared" si="243"/>
        <v>1901-9-0</v>
      </c>
      <c r="AN628" t="str">
        <f t="shared" si="244"/>
        <v>1901-9-0</v>
      </c>
    </row>
    <row r="629" spans="1:40" x14ac:dyDescent="0.3">
      <c r="A629" s="2">
        <f t="shared" si="245"/>
        <v>627</v>
      </c>
      <c r="B629">
        <f t="shared" si="246"/>
        <v>3</v>
      </c>
      <c r="C629" s="2">
        <f t="shared" si="225"/>
        <v>367</v>
      </c>
      <c r="D629" s="2">
        <f t="shared" si="226"/>
        <v>367</v>
      </c>
      <c r="E629" s="6" t="b">
        <f t="shared" si="227"/>
        <v>1</v>
      </c>
      <c r="F629" s="6">
        <f>IF(OR(B629=6,B629=7),0,IF(NOT(E629),0,IF(A629&lt;=$A$1,HLOOKUP(B629,Ouderschapsverlof!$S$28:$W$30,3,FALSE),0)))</f>
        <v>0</v>
      </c>
      <c r="G629" s="6">
        <f>IF(OR(B629=6,B629=7),0,IF(NOT(E629),IF(A629&lt;=$A$1,HLOOKUP(B629,Ouderschapsverlof!$S$28:$W$30,3,FALSE),0),0))</f>
        <v>0</v>
      </c>
      <c r="H629" s="7">
        <f t="shared" si="228"/>
        <v>0</v>
      </c>
      <c r="L629" s="2">
        <f t="shared" si="247"/>
        <v>627</v>
      </c>
      <c r="M629">
        <f t="shared" si="229"/>
        <v>3</v>
      </c>
      <c r="N629" s="2">
        <f t="shared" si="230"/>
        <v>367</v>
      </c>
      <c r="O629" s="2">
        <f t="shared" si="231"/>
        <v>367</v>
      </c>
      <c r="P629" s="6" t="b">
        <f t="shared" si="232"/>
        <v>1</v>
      </c>
      <c r="Q629" s="6">
        <f>IF(OR(M629=6,M629=7),0,IF(NOT(P629),0,IF(L629&lt;=$L$1,HLOOKUP(M629,Ouderschapsverlof!$S$40:$W$42,3,FALSE),0)))</f>
        <v>0</v>
      </c>
      <c r="R629" s="6">
        <f>IF(OR(M629=6,M629=7),0,IF(NOT(P629),IF(L629&lt;=$L$1,HLOOKUP(M629,Ouderschapsverlof!$S$40:$W$42,3,FALSE),0),0))</f>
        <v>0</v>
      </c>
      <c r="T629" s="2">
        <f t="shared" si="248"/>
        <v>627</v>
      </c>
      <c r="U629">
        <f t="shared" si="233"/>
        <v>3</v>
      </c>
      <c r="V629" s="2">
        <f t="shared" si="234"/>
        <v>367</v>
      </c>
      <c r="W629" s="2">
        <f t="shared" si="235"/>
        <v>367</v>
      </c>
      <c r="X629" s="6" t="b">
        <f t="shared" si="236"/>
        <v>1</v>
      </c>
      <c r="Y629" s="6">
        <f>IF(OR(U629=6,U629=7),0,IF(NOT(X629),0,IF(T629&lt;=$T$1,HLOOKUP(U629,Ouderschapsverlof!$S$55:$W$57,3,FALSE),0)))</f>
        <v>0</v>
      </c>
      <c r="Z629" s="6">
        <f>IF(OR(U629=6,U629=7),0,IF(NOT(X629),IF(T629&lt;=$T$1,HLOOKUP(U629,Ouderschapsverlof!$S$55:$W$57,3,FALSE),0),0))</f>
        <v>0</v>
      </c>
      <c r="AB629" s="2">
        <f t="shared" si="249"/>
        <v>627</v>
      </c>
      <c r="AC629">
        <f t="shared" si="237"/>
        <v>3</v>
      </c>
      <c r="AD629" s="2">
        <f t="shared" si="238"/>
        <v>367</v>
      </c>
      <c r="AE629" s="2">
        <f t="shared" si="239"/>
        <v>367</v>
      </c>
      <c r="AF629" s="6" t="b">
        <f t="shared" si="240"/>
        <v>1</v>
      </c>
      <c r="AG629" s="6">
        <f>IF(OR(AC629=6,AC629=7),0,IF(NOT(AF629),0,IF(AB629&lt;=$AB$1,HLOOKUP(AC629,Ouderschapsverlof!$S$67:$W$69,3,FALSE),0)))</f>
        <v>0</v>
      </c>
      <c r="AH629" s="6">
        <f>IF(OR(AC629=6,AC629=7),0,IF(NOT(AF629),IF(AB629&lt;=$AB$1,HLOOKUP(AC629,Ouderschapsverlof!$S$67:$W$69,3,FALSE),0),0))</f>
        <v>0</v>
      </c>
      <c r="AK629" t="str">
        <f t="shared" si="241"/>
        <v>1901-9-0</v>
      </c>
      <c r="AL629" t="str">
        <f t="shared" si="242"/>
        <v>1901-9-0</v>
      </c>
      <c r="AM629" t="str">
        <f t="shared" si="243"/>
        <v>1901-9-0</v>
      </c>
      <c r="AN629" t="str">
        <f t="shared" si="244"/>
        <v>1901-9-0</v>
      </c>
    </row>
    <row r="630" spans="1:40" x14ac:dyDescent="0.3">
      <c r="A630" s="2">
        <f t="shared" si="245"/>
        <v>628</v>
      </c>
      <c r="B630">
        <f t="shared" si="246"/>
        <v>4</v>
      </c>
      <c r="C630" s="2">
        <f t="shared" si="225"/>
        <v>367</v>
      </c>
      <c r="D630" s="2">
        <f t="shared" si="226"/>
        <v>367</v>
      </c>
      <c r="E630" s="6" t="b">
        <f t="shared" si="227"/>
        <v>1</v>
      </c>
      <c r="F630" s="6">
        <f>IF(OR(B630=6,B630=7),0,IF(NOT(E630),0,IF(A630&lt;=$A$1,HLOOKUP(B630,Ouderschapsverlof!$S$28:$W$30,3,FALSE),0)))</f>
        <v>0</v>
      </c>
      <c r="G630" s="6">
        <f>IF(OR(B630=6,B630=7),0,IF(NOT(E630),IF(A630&lt;=$A$1,HLOOKUP(B630,Ouderschapsverlof!$S$28:$W$30,3,FALSE),0),0))</f>
        <v>0</v>
      </c>
      <c r="H630" s="7">
        <f t="shared" si="228"/>
        <v>0</v>
      </c>
      <c r="L630" s="2">
        <f t="shared" si="247"/>
        <v>628</v>
      </c>
      <c r="M630">
        <f t="shared" si="229"/>
        <v>4</v>
      </c>
      <c r="N630" s="2">
        <f t="shared" si="230"/>
        <v>367</v>
      </c>
      <c r="O630" s="2">
        <f t="shared" si="231"/>
        <v>367</v>
      </c>
      <c r="P630" s="6" t="b">
        <f t="shared" si="232"/>
        <v>1</v>
      </c>
      <c r="Q630" s="6">
        <f>IF(OR(M630=6,M630=7),0,IF(NOT(P630),0,IF(L630&lt;=$L$1,HLOOKUP(M630,Ouderschapsverlof!$S$40:$W$42,3,FALSE),0)))</f>
        <v>0</v>
      </c>
      <c r="R630" s="6">
        <f>IF(OR(M630=6,M630=7),0,IF(NOT(P630),IF(L630&lt;=$L$1,HLOOKUP(M630,Ouderschapsverlof!$S$40:$W$42,3,FALSE),0),0))</f>
        <v>0</v>
      </c>
      <c r="T630" s="2">
        <f t="shared" si="248"/>
        <v>628</v>
      </c>
      <c r="U630">
        <f t="shared" si="233"/>
        <v>4</v>
      </c>
      <c r="V630" s="2">
        <f t="shared" si="234"/>
        <v>367</v>
      </c>
      <c r="W630" s="2">
        <f t="shared" si="235"/>
        <v>367</v>
      </c>
      <c r="X630" s="6" t="b">
        <f t="shared" si="236"/>
        <v>1</v>
      </c>
      <c r="Y630" s="6">
        <f>IF(OR(U630=6,U630=7),0,IF(NOT(X630),0,IF(T630&lt;=$T$1,HLOOKUP(U630,Ouderschapsverlof!$S$55:$W$57,3,FALSE),0)))</f>
        <v>0</v>
      </c>
      <c r="Z630" s="6">
        <f>IF(OR(U630=6,U630=7),0,IF(NOT(X630),IF(T630&lt;=$T$1,HLOOKUP(U630,Ouderschapsverlof!$S$55:$W$57,3,FALSE),0),0))</f>
        <v>0</v>
      </c>
      <c r="AB630" s="2">
        <f t="shared" si="249"/>
        <v>628</v>
      </c>
      <c r="AC630">
        <f t="shared" si="237"/>
        <v>4</v>
      </c>
      <c r="AD630" s="2">
        <f t="shared" si="238"/>
        <v>367</v>
      </c>
      <c r="AE630" s="2">
        <f t="shared" si="239"/>
        <v>367</v>
      </c>
      <c r="AF630" s="6" t="b">
        <f t="shared" si="240"/>
        <v>1</v>
      </c>
      <c r="AG630" s="6">
        <f>IF(OR(AC630=6,AC630=7),0,IF(NOT(AF630),0,IF(AB630&lt;=$AB$1,HLOOKUP(AC630,Ouderschapsverlof!$S$67:$W$69,3,FALSE),0)))</f>
        <v>0</v>
      </c>
      <c r="AH630" s="6">
        <f>IF(OR(AC630=6,AC630=7),0,IF(NOT(AF630),IF(AB630&lt;=$AB$1,HLOOKUP(AC630,Ouderschapsverlof!$S$67:$W$69,3,FALSE),0),0))</f>
        <v>0</v>
      </c>
      <c r="AK630" t="str">
        <f t="shared" si="241"/>
        <v>1901-9-0</v>
      </c>
      <c r="AL630" t="str">
        <f t="shared" si="242"/>
        <v>1901-9-0</v>
      </c>
      <c r="AM630" t="str">
        <f t="shared" si="243"/>
        <v>1901-9-0</v>
      </c>
      <c r="AN630" t="str">
        <f t="shared" si="244"/>
        <v>1901-9-0</v>
      </c>
    </row>
    <row r="631" spans="1:40" x14ac:dyDescent="0.3">
      <c r="A631" s="2">
        <f t="shared" si="245"/>
        <v>629</v>
      </c>
      <c r="B631">
        <f t="shared" si="246"/>
        <v>5</v>
      </c>
      <c r="C631" s="2">
        <f t="shared" si="225"/>
        <v>367</v>
      </c>
      <c r="D631" s="2">
        <f t="shared" si="226"/>
        <v>367</v>
      </c>
      <c r="E631" s="6" t="b">
        <f t="shared" si="227"/>
        <v>1</v>
      </c>
      <c r="F631" s="6">
        <f>IF(OR(B631=6,B631=7),0,IF(NOT(E631),0,IF(A631&lt;=$A$1,HLOOKUP(B631,Ouderschapsverlof!$S$28:$W$30,3,FALSE),0)))</f>
        <v>0</v>
      </c>
      <c r="G631" s="6">
        <f>IF(OR(B631=6,B631=7),0,IF(NOT(E631),IF(A631&lt;=$A$1,HLOOKUP(B631,Ouderschapsverlof!$S$28:$W$30,3,FALSE),0),0))</f>
        <v>0</v>
      </c>
      <c r="H631" s="7">
        <f t="shared" si="228"/>
        <v>0</v>
      </c>
      <c r="L631" s="2">
        <f t="shared" si="247"/>
        <v>629</v>
      </c>
      <c r="M631">
        <f t="shared" si="229"/>
        <v>5</v>
      </c>
      <c r="N631" s="2">
        <f t="shared" si="230"/>
        <v>367</v>
      </c>
      <c r="O631" s="2">
        <f t="shared" si="231"/>
        <v>367</v>
      </c>
      <c r="P631" s="6" t="b">
        <f t="shared" si="232"/>
        <v>1</v>
      </c>
      <c r="Q631" s="6">
        <f>IF(OR(M631=6,M631=7),0,IF(NOT(P631),0,IF(L631&lt;=$L$1,HLOOKUP(M631,Ouderschapsverlof!$S$40:$W$42,3,FALSE),0)))</f>
        <v>0</v>
      </c>
      <c r="R631" s="6">
        <f>IF(OR(M631=6,M631=7),0,IF(NOT(P631),IF(L631&lt;=$L$1,HLOOKUP(M631,Ouderschapsverlof!$S$40:$W$42,3,FALSE),0),0))</f>
        <v>0</v>
      </c>
      <c r="T631" s="2">
        <f t="shared" si="248"/>
        <v>629</v>
      </c>
      <c r="U631">
        <f t="shared" si="233"/>
        <v>5</v>
      </c>
      <c r="V631" s="2">
        <f t="shared" si="234"/>
        <v>367</v>
      </c>
      <c r="W631" s="2">
        <f t="shared" si="235"/>
        <v>367</v>
      </c>
      <c r="X631" s="6" t="b">
        <f t="shared" si="236"/>
        <v>1</v>
      </c>
      <c r="Y631" s="6">
        <f>IF(OR(U631=6,U631=7),0,IF(NOT(X631),0,IF(T631&lt;=$T$1,HLOOKUP(U631,Ouderschapsverlof!$S$55:$W$57,3,FALSE),0)))</f>
        <v>0</v>
      </c>
      <c r="Z631" s="6">
        <f>IF(OR(U631=6,U631=7),0,IF(NOT(X631),IF(T631&lt;=$T$1,HLOOKUP(U631,Ouderschapsverlof!$S$55:$W$57,3,FALSE),0),0))</f>
        <v>0</v>
      </c>
      <c r="AB631" s="2">
        <f t="shared" si="249"/>
        <v>629</v>
      </c>
      <c r="AC631">
        <f t="shared" si="237"/>
        <v>5</v>
      </c>
      <c r="AD631" s="2">
        <f t="shared" si="238"/>
        <v>367</v>
      </c>
      <c r="AE631" s="2">
        <f t="shared" si="239"/>
        <v>367</v>
      </c>
      <c r="AF631" s="6" t="b">
        <f t="shared" si="240"/>
        <v>1</v>
      </c>
      <c r="AG631" s="6">
        <f>IF(OR(AC631=6,AC631=7),0,IF(NOT(AF631),0,IF(AB631&lt;=$AB$1,HLOOKUP(AC631,Ouderschapsverlof!$S$67:$W$69,3,FALSE),0)))</f>
        <v>0</v>
      </c>
      <c r="AH631" s="6">
        <f>IF(OR(AC631=6,AC631=7),0,IF(NOT(AF631),IF(AB631&lt;=$AB$1,HLOOKUP(AC631,Ouderschapsverlof!$S$67:$W$69,3,FALSE),0),0))</f>
        <v>0</v>
      </c>
      <c r="AK631" t="str">
        <f t="shared" si="241"/>
        <v>1901-9-0</v>
      </c>
      <c r="AL631" t="str">
        <f t="shared" si="242"/>
        <v>1901-9-0</v>
      </c>
      <c r="AM631" t="str">
        <f t="shared" si="243"/>
        <v>1901-9-0</v>
      </c>
      <c r="AN631" t="str">
        <f t="shared" si="244"/>
        <v>1901-9-0</v>
      </c>
    </row>
    <row r="632" spans="1:40" x14ac:dyDescent="0.3">
      <c r="A632" s="2">
        <f t="shared" si="245"/>
        <v>630</v>
      </c>
      <c r="B632">
        <f t="shared" si="246"/>
        <v>6</v>
      </c>
      <c r="C632" s="2">
        <f t="shared" si="225"/>
        <v>367</v>
      </c>
      <c r="D632" s="2">
        <f t="shared" si="226"/>
        <v>367</v>
      </c>
      <c r="E632" s="6" t="b">
        <f t="shared" si="227"/>
        <v>1</v>
      </c>
      <c r="F632" s="6">
        <f>IF(OR(B632=6,B632=7),0,IF(NOT(E632),0,IF(A632&lt;=$A$1,HLOOKUP(B632,Ouderschapsverlof!$S$28:$W$30,3,FALSE),0)))</f>
        <v>0</v>
      </c>
      <c r="G632" s="6">
        <f>IF(OR(B632=6,B632=7),0,IF(NOT(E632),IF(A632&lt;=$A$1,HLOOKUP(B632,Ouderschapsverlof!$S$28:$W$30,3,FALSE),0),0))</f>
        <v>0</v>
      </c>
      <c r="H632" s="7">
        <f t="shared" si="228"/>
        <v>0</v>
      </c>
      <c r="L632" s="2">
        <f t="shared" si="247"/>
        <v>630</v>
      </c>
      <c r="M632">
        <f t="shared" si="229"/>
        <v>6</v>
      </c>
      <c r="N632" s="2">
        <f t="shared" si="230"/>
        <v>367</v>
      </c>
      <c r="O632" s="2">
        <f t="shared" si="231"/>
        <v>367</v>
      </c>
      <c r="P632" s="6" t="b">
        <f t="shared" si="232"/>
        <v>1</v>
      </c>
      <c r="Q632" s="6">
        <f>IF(OR(M632=6,M632=7),0,IF(NOT(P632),0,IF(L632&lt;=$L$1,HLOOKUP(M632,Ouderschapsverlof!$S$40:$W$42,3,FALSE),0)))</f>
        <v>0</v>
      </c>
      <c r="R632" s="6">
        <f>IF(OR(M632=6,M632=7),0,IF(NOT(P632),IF(L632&lt;=$L$1,HLOOKUP(M632,Ouderschapsverlof!$S$40:$W$42,3,FALSE),0),0))</f>
        <v>0</v>
      </c>
      <c r="T632" s="2">
        <f t="shared" si="248"/>
        <v>630</v>
      </c>
      <c r="U632">
        <f t="shared" si="233"/>
        <v>6</v>
      </c>
      <c r="V632" s="2">
        <f t="shared" si="234"/>
        <v>367</v>
      </c>
      <c r="W632" s="2">
        <f t="shared" si="235"/>
        <v>367</v>
      </c>
      <c r="X632" s="6" t="b">
        <f t="shared" si="236"/>
        <v>1</v>
      </c>
      <c r="Y632" s="6">
        <f>IF(OR(U632=6,U632=7),0,IF(NOT(X632),0,IF(T632&lt;=$T$1,HLOOKUP(U632,Ouderschapsverlof!$S$55:$W$57,3,FALSE),0)))</f>
        <v>0</v>
      </c>
      <c r="Z632" s="6">
        <f>IF(OR(U632=6,U632=7),0,IF(NOT(X632),IF(T632&lt;=$T$1,HLOOKUP(U632,Ouderschapsverlof!$S$55:$W$57,3,FALSE),0),0))</f>
        <v>0</v>
      </c>
      <c r="AB632" s="2">
        <f t="shared" si="249"/>
        <v>630</v>
      </c>
      <c r="AC632">
        <f t="shared" si="237"/>
        <v>6</v>
      </c>
      <c r="AD632" s="2">
        <f t="shared" si="238"/>
        <v>367</v>
      </c>
      <c r="AE632" s="2">
        <f t="shared" si="239"/>
        <v>367</v>
      </c>
      <c r="AF632" s="6" t="b">
        <f t="shared" si="240"/>
        <v>1</v>
      </c>
      <c r="AG632" s="6">
        <f>IF(OR(AC632=6,AC632=7),0,IF(NOT(AF632),0,IF(AB632&lt;=$AB$1,HLOOKUP(AC632,Ouderschapsverlof!$S$67:$W$69,3,FALSE),0)))</f>
        <v>0</v>
      </c>
      <c r="AH632" s="6">
        <f>IF(OR(AC632=6,AC632=7),0,IF(NOT(AF632),IF(AB632&lt;=$AB$1,HLOOKUP(AC632,Ouderschapsverlof!$S$67:$W$69,3,FALSE),0),0))</f>
        <v>0</v>
      </c>
      <c r="AK632" t="str">
        <f t="shared" si="241"/>
        <v>1901-9-0</v>
      </c>
      <c r="AL632" t="str">
        <f t="shared" si="242"/>
        <v>1901-9-0</v>
      </c>
      <c r="AM632" t="str">
        <f t="shared" si="243"/>
        <v>1901-9-0</v>
      </c>
      <c r="AN632" t="str">
        <f t="shared" si="244"/>
        <v>1901-9-0</v>
      </c>
    </row>
    <row r="633" spans="1:40" x14ac:dyDescent="0.3">
      <c r="A633" s="2">
        <f t="shared" si="245"/>
        <v>631</v>
      </c>
      <c r="B633">
        <f t="shared" si="246"/>
        <v>7</v>
      </c>
      <c r="C633" s="2">
        <f t="shared" si="225"/>
        <v>367</v>
      </c>
      <c r="D633" s="2">
        <f t="shared" si="226"/>
        <v>367</v>
      </c>
      <c r="E633" s="6" t="b">
        <f t="shared" si="227"/>
        <v>1</v>
      </c>
      <c r="F633" s="6">
        <f>IF(OR(B633=6,B633=7),0,IF(NOT(E633),0,IF(A633&lt;=$A$1,HLOOKUP(B633,Ouderschapsverlof!$S$28:$W$30,3,FALSE),0)))</f>
        <v>0</v>
      </c>
      <c r="G633" s="6">
        <f>IF(OR(B633=6,B633=7),0,IF(NOT(E633),IF(A633&lt;=$A$1,HLOOKUP(B633,Ouderschapsverlof!$S$28:$W$30,3,FALSE),0),0))</f>
        <v>0</v>
      </c>
      <c r="H633" s="7">
        <f t="shared" si="228"/>
        <v>0</v>
      </c>
      <c r="L633" s="2">
        <f t="shared" si="247"/>
        <v>631</v>
      </c>
      <c r="M633">
        <f t="shared" si="229"/>
        <v>7</v>
      </c>
      <c r="N633" s="2">
        <f t="shared" si="230"/>
        <v>367</v>
      </c>
      <c r="O633" s="2">
        <f t="shared" si="231"/>
        <v>367</v>
      </c>
      <c r="P633" s="6" t="b">
        <f t="shared" si="232"/>
        <v>1</v>
      </c>
      <c r="Q633" s="6">
        <f>IF(OR(M633=6,M633=7),0,IF(NOT(P633),0,IF(L633&lt;=$L$1,HLOOKUP(M633,Ouderschapsverlof!$S$40:$W$42,3,FALSE),0)))</f>
        <v>0</v>
      </c>
      <c r="R633" s="6">
        <f>IF(OR(M633=6,M633=7),0,IF(NOT(P633),IF(L633&lt;=$L$1,HLOOKUP(M633,Ouderschapsverlof!$S$40:$W$42,3,FALSE),0),0))</f>
        <v>0</v>
      </c>
      <c r="T633" s="2">
        <f t="shared" si="248"/>
        <v>631</v>
      </c>
      <c r="U633">
        <f t="shared" si="233"/>
        <v>7</v>
      </c>
      <c r="V633" s="2">
        <f t="shared" si="234"/>
        <v>367</v>
      </c>
      <c r="W633" s="2">
        <f t="shared" si="235"/>
        <v>367</v>
      </c>
      <c r="X633" s="6" t="b">
        <f t="shared" si="236"/>
        <v>1</v>
      </c>
      <c r="Y633" s="6">
        <f>IF(OR(U633=6,U633=7),0,IF(NOT(X633),0,IF(T633&lt;=$T$1,HLOOKUP(U633,Ouderschapsverlof!$S$55:$W$57,3,FALSE),0)))</f>
        <v>0</v>
      </c>
      <c r="Z633" s="6">
        <f>IF(OR(U633=6,U633=7),0,IF(NOT(X633),IF(T633&lt;=$T$1,HLOOKUP(U633,Ouderschapsverlof!$S$55:$W$57,3,FALSE),0),0))</f>
        <v>0</v>
      </c>
      <c r="AB633" s="2">
        <f t="shared" si="249"/>
        <v>631</v>
      </c>
      <c r="AC633">
        <f t="shared" si="237"/>
        <v>7</v>
      </c>
      <c r="AD633" s="2">
        <f t="shared" si="238"/>
        <v>367</v>
      </c>
      <c r="AE633" s="2">
        <f t="shared" si="239"/>
        <v>367</v>
      </c>
      <c r="AF633" s="6" t="b">
        <f t="shared" si="240"/>
        <v>1</v>
      </c>
      <c r="AG633" s="6">
        <f>IF(OR(AC633=6,AC633=7),0,IF(NOT(AF633),0,IF(AB633&lt;=$AB$1,HLOOKUP(AC633,Ouderschapsverlof!$S$67:$W$69,3,FALSE),0)))</f>
        <v>0</v>
      </c>
      <c r="AH633" s="6">
        <f>IF(OR(AC633=6,AC633=7),0,IF(NOT(AF633),IF(AB633&lt;=$AB$1,HLOOKUP(AC633,Ouderschapsverlof!$S$67:$W$69,3,FALSE),0),0))</f>
        <v>0</v>
      </c>
      <c r="AK633" t="str">
        <f t="shared" si="241"/>
        <v>1901-9-0</v>
      </c>
      <c r="AL633" t="str">
        <f t="shared" si="242"/>
        <v>1901-9-0</v>
      </c>
      <c r="AM633" t="str">
        <f t="shared" si="243"/>
        <v>1901-9-0</v>
      </c>
      <c r="AN633" t="str">
        <f t="shared" si="244"/>
        <v>1901-9-0</v>
      </c>
    </row>
    <row r="634" spans="1:40" x14ac:dyDescent="0.3">
      <c r="A634" s="2">
        <f t="shared" si="245"/>
        <v>632</v>
      </c>
      <c r="B634">
        <f t="shared" si="246"/>
        <v>1</v>
      </c>
      <c r="C634" s="2">
        <f t="shared" si="225"/>
        <v>367</v>
      </c>
      <c r="D634" s="2">
        <f t="shared" si="226"/>
        <v>367</v>
      </c>
      <c r="E634" s="6" t="b">
        <f t="shared" si="227"/>
        <v>1</v>
      </c>
      <c r="F634" s="6">
        <f>IF(OR(B634=6,B634=7),0,IF(NOT(E634),0,IF(A634&lt;=$A$1,HLOOKUP(B634,Ouderschapsverlof!$S$28:$W$30,3,FALSE),0)))</f>
        <v>0</v>
      </c>
      <c r="G634" s="6">
        <f>IF(OR(B634=6,B634=7),0,IF(NOT(E634),IF(A634&lt;=$A$1,HLOOKUP(B634,Ouderschapsverlof!$S$28:$W$30,3,FALSE),0),0))</f>
        <v>0</v>
      </c>
      <c r="H634" s="7">
        <f t="shared" si="228"/>
        <v>0</v>
      </c>
      <c r="L634" s="2">
        <f t="shared" si="247"/>
        <v>632</v>
      </c>
      <c r="M634">
        <f t="shared" si="229"/>
        <v>1</v>
      </c>
      <c r="N634" s="2">
        <f t="shared" si="230"/>
        <v>367</v>
      </c>
      <c r="O634" s="2">
        <f t="shared" si="231"/>
        <v>367</v>
      </c>
      <c r="P634" s="6" t="b">
        <f t="shared" si="232"/>
        <v>1</v>
      </c>
      <c r="Q634" s="6">
        <f>IF(OR(M634=6,M634=7),0,IF(NOT(P634),0,IF(L634&lt;=$L$1,HLOOKUP(M634,Ouderschapsverlof!$S$40:$W$42,3,FALSE),0)))</f>
        <v>0</v>
      </c>
      <c r="R634" s="6">
        <f>IF(OR(M634=6,M634=7),0,IF(NOT(P634),IF(L634&lt;=$L$1,HLOOKUP(M634,Ouderschapsverlof!$S$40:$W$42,3,FALSE),0),0))</f>
        <v>0</v>
      </c>
      <c r="T634" s="2">
        <f t="shared" si="248"/>
        <v>632</v>
      </c>
      <c r="U634">
        <f t="shared" si="233"/>
        <v>1</v>
      </c>
      <c r="V634" s="2">
        <f t="shared" si="234"/>
        <v>367</v>
      </c>
      <c r="W634" s="2">
        <f t="shared" si="235"/>
        <v>367</v>
      </c>
      <c r="X634" s="6" t="b">
        <f t="shared" si="236"/>
        <v>1</v>
      </c>
      <c r="Y634" s="6">
        <f>IF(OR(U634=6,U634=7),0,IF(NOT(X634),0,IF(T634&lt;=$T$1,HLOOKUP(U634,Ouderschapsverlof!$S$55:$W$57,3,FALSE),0)))</f>
        <v>0</v>
      </c>
      <c r="Z634" s="6">
        <f>IF(OR(U634=6,U634=7),0,IF(NOT(X634),IF(T634&lt;=$T$1,HLOOKUP(U634,Ouderschapsverlof!$S$55:$W$57,3,FALSE),0),0))</f>
        <v>0</v>
      </c>
      <c r="AB634" s="2">
        <f t="shared" si="249"/>
        <v>632</v>
      </c>
      <c r="AC634">
        <f t="shared" si="237"/>
        <v>1</v>
      </c>
      <c r="AD634" s="2">
        <f t="shared" si="238"/>
        <v>367</v>
      </c>
      <c r="AE634" s="2">
        <f t="shared" si="239"/>
        <v>367</v>
      </c>
      <c r="AF634" s="6" t="b">
        <f t="shared" si="240"/>
        <v>1</v>
      </c>
      <c r="AG634" s="6">
        <f>IF(OR(AC634=6,AC634=7),0,IF(NOT(AF634),0,IF(AB634&lt;=$AB$1,HLOOKUP(AC634,Ouderschapsverlof!$S$67:$W$69,3,FALSE),0)))</f>
        <v>0</v>
      </c>
      <c r="AH634" s="6">
        <f>IF(OR(AC634=6,AC634=7),0,IF(NOT(AF634),IF(AB634&lt;=$AB$1,HLOOKUP(AC634,Ouderschapsverlof!$S$67:$W$69,3,FALSE),0),0))</f>
        <v>0</v>
      </c>
      <c r="AK634" t="str">
        <f t="shared" si="241"/>
        <v>1901-9-0</v>
      </c>
      <c r="AL634" t="str">
        <f t="shared" si="242"/>
        <v>1901-9-0</v>
      </c>
      <c r="AM634" t="str">
        <f t="shared" si="243"/>
        <v>1901-9-0</v>
      </c>
      <c r="AN634" t="str">
        <f t="shared" si="244"/>
        <v>1901-9-0</v>
      </c>
    </row>
    <row r="635" spans="1:40" x14ac:dyDescent="0.3">
      <c r="A635" s="2">
        <f t="shared" si="245"/>
        <v>633</v>
      </c>
      <c r="B635">
        <f t="shared" si="246"/>
        <v>2</v>
      </c>
      <c r="C635" s="2">
        <f t="shared" si="225"/>
        <v>367</v>
      </c>
      <c r="D635" s="2">
        <f t="shared" si="226"/>
        <v>367</v>
      </c>
      <c r="E635" s="6" t="b">
        <f t="shared" si="227"/>
        <v>1</v>
      </c>
      <c r="F635" s="6">
        <f>IF(OR(B635=6,B635=7),0,IF(NOT(E635),0,IF(A635&lt;=$A$1,HLOOKUP(B635,Ouderschapsverlof!$S$28:$W$30,3,FALSE),0)))</f>
        <v>0</v>
      </c>
      <c r="G635" s="6">
        <f>IF(OR(B635=6,B635=7),0,IF(NOT(E635),IF(A635&lt;=$A$1,HLOOKUP(B635,Ouderschapsverlof!$S$28:$W$30,3,FALSE),0),0))</f>
        <v>0</v>
      </c>
      <c r="H635" s="7">
        <f t="shared" si="228"/>
        <v>0</v>
      </c>
      <c r="L635" s="2">
        <f t="shared" si="247"/>
        <v>633</v>
      </c>
      <c r="M635">
        <f t="shared" si="229"/>
        <v>2</v>
      </c>
      <c r="N635" s="2">
        <f t="shared" si="230"/>
        <v>367</v>
      </c>
      <c r="O635" s="2">
        <f t="shared" si="231"/>
        <v>367</v>
      </c>
      <c r="P635" s="6" t="b">
        <f t="shared" si="232"/>
        <v>1</v>
      </c>
      <c r="Q635" s="6">
        <f>IF(OR(M635=6,M635=7),0,IF(NOT(P635),0,IF(L635&lt;=$L$1,HLOOKUP(M635,Ouderschapsverlof!$S$40:$W$42,3,FALSE),0)))</f>
        <v>0</v>
      </c>
      <c r="R635" s="6">
        <f>IF(OR(M635=6,M635=7),0,IF(NOT(P635),IF(L635&lt;=$L$1,HLOOKUP(M635,Ouderschapsverlof!$S$40:$W$42,3,FALSE),0),0))</f>
        <v>0</v>
      </c>
      <c r="T635" s="2">
        <f t="shared" si="248"/>
        <v>633</v>
      </c>
      <c r="U635">
        <f t="shared" si="233"/>
        <v>2</v>
      </c>
      <c r="V635" s="2">
        <f t="shared" si="234"/>
        <v>367</v>
      </c>
      <c r="W635" s="2">
        <f t="shared" si="235"/>
        <v>367</v>
      </c>
      <c r="X635" s="6" t="b">
        <f t="shared" si="236"/>
        <v>1</v>
      </c>
      <c r="Y635" s="6">
        <f>IF(OR(U635=6,U635=7),0,IF(NOT(X635),0,IF(T635&lt;=$T$1,HLOOKUP(U635,Ouderschapsverlof!$S$55:$W$57,3,FALSE),0)))</f>
        <v>0</v>
      </c>
      <c r="Z635" s="6">
        <f>IF(OR(U635=6,U635=7),0,IF(NOT(X635),IF(T635&lt;=$T$1,HLOOKUP(U635,Ouderschapsverlof!$S$55:$W$57,3,FALSE),0),0))</f>
        <v>0</v>
      </c>
      <c r="AB635" s="2">
        <f t="shared" si="249"/>
        <v>633</v>
      </c>
      <c r="AC635">
        <f t="shared" si="237"/>
        <v>2</v>
      </c>
      <c r="AD635" s="2">
        <f t="shared" si="238"/>
        <v>367</v>
      </c>
      <c r="AE635" s="2">
        <f t="shared" si="239"/>
        <v>367</v>
      </c>
      <c r="AF635" s="6" t="b">
        <f t="shared" si="240"/>
        <v>1</v>
      </c>
      <c r="AG635" s="6">
        <f>IF(OR(AC635=6,AC635=7),0,IF(NOT(AF635),0,IF(AB635&lt;=$AB$1,HLOOKUP(AC635,Ouderschapsverlof!$S$67:$W$69,3,FALSE),0)))</f>
        <v>0</v>
      </c>
      <c r="AH635" s="6">
        <f>IF(OR(AC635=6,AC635=7),0,IF(NOT(AF635),IF(AB635&lt;=$AB$1,HLOOKUP(AC635,Ouderschapsverlof!$S$67:$W$69,3,FALSE),0),0))</f>
        <v>0</v>
      </c>
      <c r="AK635" t="str">
        <f t="shared" si="241"/>
        <v>1901-9-0</v>
      </c>
      <c r="AL635" t="str">
        <f t="shared" si="242"/>
        <v>1901-9-0</v>
      </c>
      <c r="AM635" t="str">
        <f t="shared" si="243"/>
        <v>1901-9-0</v>
      </c>
      <c r="AN635" t="str">
        <f t="shared" si="244"/>
        <v>1901-9-0</v>
      </c>
    </row>
    <row r="636" spans="1:40" x14ac:dyDescent="0.3">
      <c r="A636" s="2">
        <f t="shared" si="245"/>
        <v>634</v>
      </c>
      <c r="B636">
        <f t="shared" si="246"/>
        <v>3</v>
      </c>
      <c r="C636" s="2">
        <f t="shared" si="225"/>
        <v>367</v>
      </c>
      <c r="D636" s="2">
        <f t="shared" si="226"/>
        <v>367</v>
      </c>
      <c r="E636" s="6" t="b">
        <f t="shared" si="227"/>
        <v>1</v>
      </c>
      <c r="F636" s="6">
        <f>IF(OR(B636=6,B636=7),0,IF(NOT(E636),0,IF(A636&lt;=$A$1,HLOOKUP(B636,Ouderschapsverlof!$S$28:$W$30,3,FALSE),0)))</f>
        <v>0</v>
      </c>
      <c r="G636" s="6">
        <f>IF(OR(B636=6,B636=7),0,IF(NOT(E636),IF(A636&lt;=$A$1,HLOOKUP(B636,Ouderschapsverlof!$S$28:$W$30,3,FALSE),0),0))</f>
        <v>0</v>
      </c>
      <c r="H636" s="7">
        <f t="shared" si="228"/>
        <v>0</v>
      </c>
      <c r="L636" s="2">
        <f t="shared" si="247"/>
        <v>634</v>
      </c>
      <c r="M636">
        <f t="shared" si="229"/>
        <v>3</v>
      </c>
      <c r="N636" s="2">
        <f t="shared" si="230"/>
        <v>367</v>
      </c>
      <c r="O636" s="2">
        <f t="shared" si="231"/>
        <v>367</v>
      </c>
      <c r="P636" s="6" t="b">
        <f t="shared" si="232"/>
        <v>1</v>
      </c>
      <c r="Q636" s="6">
        <f>IF(OR(M636=6,M636=7),0,IF(NOT(P636),0,IF(L636&lt;=$L$1,HLOOKUP(M636,Ouderschapsverlof!$S$40:$W$42,3,FALSE),0)))</f>
        <v>0</v>
      </c>
      <c r="R636" s="6">
        <f>IF(OR(M636=6,M636=7),0,IF(NOT(P636),IF(L636&lt;=$L$1,HLOOKUP(M636,Ouderschapsverlof!$S$40:$W$42,3,FALSE),0),0))</f>
        <v>0</v>
      </c>
      <c r="T636" s="2">
        <f t="shared" si="248"/>
        <v>634</v>
      </c>
      <c r="U636">
        <f t="shared" si="233"/>
        <v>3</v>
      </c>
      <c r="V636" s="2">
        <f t="shared" si="234"/>
        <v>367</v>
      </c>
      <c r="W636" s="2">
        <f t="shared" si="235"/>
        <v>367</v>
      </c>
      <c r="X636" s="6" t="b">
        <f t="shared" si="236"/>
        <v>1</v>
      </c>
      <c r="Y636" s="6">
        <f>IF(OR(U636=6,U636=7),0,IF(NOT(X636),0,IF(T636&lt;=$T$1,HLOOKUP(U636,Ouderschapsverlof!$S$55:$W$57,3,FALSE),0)))</f>
        <v>0</v>
      </c>
      <c r="Z636" s="6">
        <f>IF(OR(U636=6,U636=7),0,IF(NOT(X636),IF(T636&lt;=$T$1,HLOOKUP(U636,Ouderschapsverlof!$S$55:$W$57,3,FALSE),0),0))</f>
        <v>0</v>
      </c>
      <c r="AB636" s="2">
        <f t="shared" si="249"/>
        <v>634</v>
      </c>
      <c r="AC636">
        <f t="shared" si="237"/>
        <v>3</v>
      </c>
      <c r="AD636" s="2">
        <f t="shared" si="238"/>
        <v>367</v>
      </c>
      <c r="AE636" s="2">
        <f t="shared" si="239"/>
        <v>367</v>
      </c>
      <c r="AF636" s="6" t="b">
        <f t="shared" si="240"/>
        <v>1</v>
      </c>
      <c r="AG636" s="6">
        <f>IF(OR(AC636=6,AC636=7),0,IF(NOT(AF636),0,IF(AB636&lt;=$AB$1,HLOOKUP(AC636,Ouderschapsverlof!$S$67:$W$69,3,FALSE),0)))</f>
        <v>0</v>
      </c>
      <c r="AH636" s="6">
        <f>IF(OR(AC636=6,AC636=7),0,IF(NOT(AF636),IF(AB636&lt;=$AB$1,HLOOKUP(AC636,Ouderschapsverlof!$S$67:$W$69,3,FALSE),0),0))</f>
        <v>0</v>
      </c>
      <c r="AK636" t="str">
        <f t="shared" si="241"/>
        <v>1901-9-0</v>
      </c>
      <c r="AL636" t="str">
        <f t="shared" si="242"/>
        <v>1901-9-0</v>
      </c>
      <c r="AM636" t="str">
        <f t="shared" si="243"/>
        <v>1901-9-0</v>
      </c>
      <c r="AN636" t="str">
        <f t="shared" si="244"/>
        <v>1901-9-0</v>
      </c>
    </row>
    <row r="637" spans="1:40" x14ac:dyDescent="0.3">
      <c r="A637" s="2">
        <f t="shared" si="245"/>
        <v>635</v>
      </c>
      <c r="B637">
        <f t="shared" si="246"/>
        <v>4</v>
      </c>
      <c r="C637" s="2">
        <f t="shared" si="225"/>
        <v>367</v>
      </c>
      <c r="D637" s="2">
        <f t="shared" si="226"/>
        <v>367</v>
      </c>
      <c r="E637" s="6" t="b">
        <f t="shared" si="227"/>
        <v>1</v>
      </c>
      <c r="F637" s="6">
        <f>IF(OR(B637=6,B637=7),0,IF(NOT(E637),0,IF(A637&lt;=$A$1,HLOOKUP(B637,Ouderschapsverlof!$S$28:$W$30,3,FALSE),0)))</f>
        <v>0</v>
      </c>
      <c r="G637" s="6">
        <f>IF(OR(B637=6,B637=7),0,IF(NOT(E637),IF(A637&lt;=$A$1,HLOOKUP(B637,Ouderschapsverlof!$S$28:$W$30,3,FALSE),0),0))</f>
        <v>0</v>
      </c>
      <c r="H637" s="7">
        <f t="shared" si="228"/>
        <v>0</v>
      </c>
      <c r="L637" s="2">
        <f t="shared" si="247"/>
        <v>635</v>
      </c>
      <c r="M637">
        <f t="shared" si="229"/>
        <v>4</v>
      </c>
      <c r="N637" s="2">
        <f t="shared" si="230"/>
        <v>367</v>
      </c>
      <c r="O637" s="2">
        <f t="shared" si="231"/>
        <v>367</v>
      </c>
      <c r="P637" s="6" t="b">
        <f t="shared" si="232"/>
        <v>1</v>
      </c>
      <c r="Q637" s="6">
        <f>IF(OR(M637=6,M637=7),0,IF(NOT(P637),0,IF(L637&lt;=$L$1,HLOOKUP(M637,Ouderschapsverlof!$S$40:$W$42,3,FALSE),0)))</f>
        <v>0</v>
      </c>
      <c r="R637" s="6">
        <f>IF(OR(M637=6,M637=7),0,IF(NOT(P637),IF(L637&lt;=$L$1,HLOOKUP(M637,Ouderschapsverlof!$S$40:$W$42,3,FALSE),0),0))</f>
        <v>0</v>
      </c>
      <c r="T637" s="2">
        <f t="shared" si="248"/>
        <v>635</v>
      </c>
      <c r="U637">
        <f t="shared" si="233"/>
        <v>4</v>
      </c>
      <c r="V637" s="2">
        <f t="shared" si="234"/>
        <v>367</v>
      </c>
      <c r="W637" s="2">
        <f t="shared" si="235"/>
        <v>367</v>
      </c>
      <c r="X637" s="6" t="b">
        <f t="shared" si="236"/>
        <v>1</v>
      </c>
      <c r="Y637" s="6">
        <f>IF(OR(U637=6,U637=7),0,IF(NOT(X637),0,IF(T637&lt;=$T$1,HLOOKUP(U637,Ouderschapsverlof!$S$55:$W$57,3,FALSE),0)))</f>
        <v>0</v>
      </c>
      <c r="Z637" s="6">
        <f>IF(OR(U637=6,U637=7),0,IF(NOT(X637),IF(T637&lt;=$T$1,HLOOKUP(U637,Ouderschapsverlof!$S$55:$W$57,3,FALSE),0),0))</f>
        <v>0</v>
      </c>
      <c r="AB637" s="2">
        <f t="shared" si="249"/>
        <v>635</v>
      </c>
      <c r="AC637">
        <f t="shared" si="237"/>
        <v>4</v>
      </c>
      <c r="AD637" s="2">
        <f t="shared" si="238"/>
        <v>367</v>
      </c>
      <c r="AE637" s="2">
        <f t="shared" si="239"/>
        <v>367</v>
      </c>
      <c r="AF637" s="6" t="b">
        <f t="shared" si="240"/>
        <v>1</v>
      </c>
      <c r="AG637" s="6">
        <f>IF(OR(AC637=6,AC637=7),0,IF(NOT(AF637),0,IF(AB637&lt;=$AB$1,HLOOKUP(AC637,Ouderschapsverlof!$S$67:$W$69,3,FALSE),0)))</f>
        <v>0</v>
      </c>
      <c r="AH637" s="6">
        <f>IF(OR(AC637=6,AC637=7),0,IF(NOT(AF637),IF(AB637&lt;=$AB$1,HLOOKUP(AC637,Ouderschapsverlof!$S$67:$W$69,3,FALSE),0),0))</f>
        <v>0</v>
      </c>
      <c r="AK637" t="str">
        <f t="shared" si="241"/>
        <v>1901-9-0</v>
      </c>
      <c r="AL637" t="str">
        <f t="shared" si="242"/>
        <v>1901-9-0</v>
      </c>
      <c r="AM637" t="str">
        <f t="shared" si="243"/>
        <v>1901-9-0</v>
      </c>
      <c r="AN637" t="str">
        <f t="shared" si="244"/>
        <v>1901-9-0</v>
      </c>
    </row>
    <row r="638" spans="1:40" x14ac:dyDescent="0.3">
      <c r="A638" s="2">
        <f t="shared" si="245"/>
        <v>636</v>
      </c>
      <c r="B638">
        <f t="shared" si="246"/>
        <v>5</v>
      </c>
      <c r="C638" s="2">
        <f t="shared" si="225"/>
        <v>367</v>
      </c>
      <c r="D638" s="2">
        <f t="shared" si="226"/>
        <v>367</v>
      </c>
      <c r="E638" s="6" t="b">
        <f t="shared" si="227"/>
        <v>1</v>
      </c>
      <c r="F638" s="6">
        <f>IF(OR(B638=6,B638=7),0,IF(NOT(E638),0,IF(A638&lt;=$A$1,HLOOKUP(B638,Ouderschapsverlof!$S$28:$W$30,3,FALSE),0)))</f>
        <v>0</v>
      </c>
      <c r="G638" s="6">
        <f>IF(OR(B638=6,B638=7),0,IF(NOT(E638),IF(A638&lt;=$A$1,HLOOKUP(B638,Ouderschapsverlof!$S$28:$W$30,3,FALSE),0),0))</f>
        <v>0</v>
      </c>
      <c r="H638" s="7">
        <f t="shared" si="228"/>
        <v>0</v>
      </c>
      <c r="L638" s="2">
        <f t="shared" si="247"/>
        <v>636</v>
      </c>
      <c r="M638">
        <f t="shared" si="229"/>
        <v>5</v>
      </c>
      <c r="N638" s="2">
        <f t="shared" si="230"/>
        <v>367</v>
      </c>
      <c r="O638" s="2">
        <f t="shared" si="231"/>
        <v>367</v>
      </c>
      <c r="P638" s="6" t="b">
        <f t="shared" si="232"/>
        <v>1</v>
      </c>
      <c r="Q638" s="6">
        <f>IF(OR(M638=6,M638=7),0,IF(NOT(P638),0,IF(L638&lt;=$L$1,HLOOKUP(M638,Ouderschapsverlof!$S$40:$W$42,3,FALSE),0)))</f>
        <v>0</v>
      </c>
      <c r="R638" s="6">
        <f>IF(OR(M638=6,M638=7),0,IF(NOT(P638),IF(L638&lt;=$L$1,HLOOKUP(M638,Ouderschapsverlof!$S$40:$W$42,3,FALSE),0),0))</f>
        <v>0</v>
      </c>
      <c r="T638" s="2">
        <f t="shared" si="248"/>
        <v>636</v>
      </c>
      <c r="U638">
        <f t="shared" si="233"/>
        <v>5</v>
      </c>
      <c r="V638" s="2">
        <f t="shared" si="234"/>
        <v>367</v>
      </c>
      <c r="W638" s="2">
        <f t="shared" si="235"/>
        <v>367</v>
      </c>
      <c r="X638" s="6" t="b">
        <f t="shared" si="236"/>
        <v>1</v>
      </c>
      <c r="Y638" s="6">
        <f>IF(OR(U638=6,U638=7),0,IF(NOT(X638),0,IF(T638&lt;=$T$1,HLOOKUP(U638,Ouderschapsverlof!$S$55:$W$57,3,FALSE),0)))</f>
        <v>0</v>
      </c>
      <c r="Z638" s="6">
        <f>IF(OR(U638=6,U638=7),0,IF(NOT(X638),IF(T638&lt;=$T$1,HLOOKUP(U638,Ouderschapsverlof!$S$55:$W$57,3,FALSE),0),0))</f>
        <v>0</v>
      </c>
      <c r="AB638" s="2">
        <f t="shared" si="249"/>
        <v>636</v>
      </c>
      <c r="AC638">
        <f t="shared" si="237"/>
        <v>5</v>
      </c>
      <c r="AD638" s="2">
        <f t="shared" si="238"/>
        <v>367</v>
      </c>
      <c r="AE638" s="2">
        <f t="shared" si="239"/>
        <v>367</v>
      </c>
      <c r="AF638" s="6" t="b">
        <f t="shared" si="240"/>
        <v>1</v>
      </c>
      <c r="AG638" s="6">
        <f>IF(OR(AC638=6,AC638=7),0,IF(NOT(AF638),0,IF(AB638&lt;=$AB$1,HLOOKUP(AC638,Ouderschapsverlof!$S$67:$W$69,3,FALSE),0)))</f>
        <v>0</v>
      </c>
      <c r="AH638" s="6">
        <f>IF(OR(AC638=6,AC638=7),0,IF(NOT(AF638),IF(AB638&lt;=$AB$1,HLOOKUP(AC638,Ouderschapsverlof!$S$67:$W$69,3,FALSE),0),0))</f>
        <v>0</v>
      </c>
      <c r="AK638" t="str">
        <f t="shared" si="241"/>
        <v>1901-9-0</v>
      </c>
      <c r="AL638" t="str">
        <f t="shared" si="242"/>
        <v>1901-9-0</v>
      </c>
      <c r="AM638" t="str">
        <f t="shared" si="243"/>
        <v>1901-9-0</v>
      </c>
      <c r="AN638" t="str">
        <f t="shared" si="244"/>
        <v>1901-9-0</v>
      </c>
    </row>
    <row r="639" spans="1:40" x14ac:dyDescent="0.3">
      <c r="A639" s="2">
        <f t="shared" si="245"/>
        <v>637</v>
      </c>
      <c r="B639">
        <f t="shared" si="246"/>
        <v>6</v>
      </c>
      <c r="C639" s="2">
        <f t="shared" si="225"/>
        <v>367</v>
      </c>
      <c r="D639" s="2">
        <f t="shared" si="226"/>
        <v>367</v>
      </c>
      <c r="E639" s="6" t="b">
        <f t="shared" si="227"/>
        <v>1</v>
      </c>
      <c r="F639" s="6">
        <f>IF(OR(B639=6,B639=7),0,IF(NOT(E639),0,IF(A639&lt;=$A$1,HLOOKUP(B639,Ouderschapsverlof!$S$28:$W$30,3,FALSE),0)))</f>
        <v>0</v>
      </c>
      <c r="G639" s="6">
        <f>IF(OR(B639=6,B639=7),0,IF(NOT(E639),IF(A639&lt;=$A$1,HLOOKUP(B639,Ouderschapsverlof!$S$28:$W$30,3,FALSE),0),0))</f>
        <v>0</v>
      </c>
      <c r="H639" s="7">
        <f t="shared" si="228"/>
        <v>0</v>
      </c>
      <c r="L639" s="2">
        <f t="shared" si="247"/>
        <v>637</v>
      </c>
      <c r="M639">
        <f t="shared" si="229"/>
        <v>6</v>
      </c>
      <c r="N639" s="2">
        <f t="shared" si="230"/>
        <v>367</v>
      </c>
      <c r="O639" s="2">
        <f t="shared" si="231"/>
        <v>367</v>
      </c>
      <c r="P639" s="6" t="b">
        <f t="shared" si="232"/>
        <v>1</v>
      </c>
      <c r="Q639" s="6">
        <f>IF(OR(M639=6,M639=7),0,IF(NOT(P639),0,IF(L639&lt;=$L$1,HLOOKUP(M639,Ouderschapsverlof!$S$40:$W$42,3,FALSE),0)))</f>
        <v>0</v>
      </c>
      <c r="R639" s="6">
        <f>IF(OR(M639=6,M639=7),0,IF(NOT(P639),IF(L639&lt;=$L$1,HLOOKUP(M639,Ouderschapsverlof!$S$40:$W$42,3,FALSE),0),0))</f>
        <v>0</v>
      </c>
      <c r="T639" s="2">
        <f t="shared" si="248"/>
        <v>637</v>
      </c>
      <c r="U639">
        <f t="shared" si="233"/>
        <v>6</v>
      </c>
      <c r="V639" s="2">
        <f t="shared" si="234"/>
        <v>367</v>
      </c>
      <c r="W639" s="2">
        <f t="shared" si="235"/>
        <v>367</v>
      </c>
      <c r="X639" s="6" t="b">
        <f t="shared" si="236"/>
        <v>1</v>
      </c>
      <c r="Y639" s="6">
        <f>IF(OR(U639=6,U639=7),0,IF(NOT(X639),0,IF(T639&lt;=$T$1,HLOOKUP(U639,Ouderschapsverlof!$S$55:$W$57,3,FALSE),0)))</f>
        <v>0</v>
      </c>
      <c r="Z639" s="6">
        <f>IF(OR(U639=6,U639=7),0,IF(NOT(X639),IF(T639&lt;=$T$1,HLOOKUP(U639,Ouderschapsverlof!$S$55:$W$57,3,FALSE),0),0))</f>
        <v>0</v>
      </c>
      <c r="AB639" s="2">
        <f t="shared" si="249"/>
        <v>637</v>
      </c>
      <c r="AC639">
        <f t="shared" si="237"/>
        <v>6</v>
      </c>
      <c r="AD639" s="2">
        <f t="shared" si="238"/>
        <v>367</v>
      </c>
      <c r="AE639" s="2">
        <f t="shared" si="239"/>
        <v>367</v>
      </c>
      <c r="AF639" s="6" t="b">
        <f t="shared" si="240"/>
        <v>1</v>
      </c>
      <c r="AG639" s="6">
        <f>IF(OR(AC639=6,AC639=7),0,IF(NOT(AF639),0,IF(AB639&lt;=$AB$1,HLOOKUP(AC639,Ouderschapsverlof!$S$67:$W$69,3,FALSE),0)))</f>
        <v>0</v>
      </c>
      <c r="AH639" s="6">
        <f>IF(OR(AC639=6,AC639=7),0,IF(NOT(AF639),IF(AB639&lt;=$AB$1,HLOOKUP(AC639,Ouderschapsverlof!$S$67:$W$69,3,FALSE),0),0))</f>
        <v>0</v>
      </c>
      <c r="AK639" t="str">
        <f t="shared" si="241"/>
        <v>1901-9-0</v>
      </c>
      <c r="AL639" t="str">
        <f t="shared" si="242"/>
        <v>1901-9-0</v>
      </c>
      <c r="AM639" t="str">
        <f t="shared" si="243"/>
        <v>1901-9-0</v>
      </c>
      <c r="AN639" t="str">
        <f t="shared" si="244"/>
        <v>1901-9-0</v>
      </c>
    </row>
    <row r="640" spans="1:40" x14ac:dyDescent="0.3">
      <c r="A640" s="2">
        <f t="shared" si="245"/>
        <v>638</v>
      </c>
      <c r="B640">
        <f t="shared" si="246"/>
        <v>7</v>
      </c>
      <c r="C640" s="2">
        <f t="shared" si="225"/>
        <v>367</v>
      </c>
      <c r="D640" s="2">
        <f t="shared" si="226"/>
        <v>367</v>
      </c>
      <c r="E640" s="6" t="b">
        <f t="shared" si="227"/>
        <v>1</v>
      </c>
      <c r="F640" s="6">
        <f>IF(OR(B640=6,B640=7),0,IF(NOT(E640),0,IF(A640&lt;=$A$1,HLOOKUP(B640,Ouderschapsverlof!$S$28:$W$30,3,FALSE),0)))</f>
        <v>0</v>
      </c>
      <c r="G640" s="6">
        <f>IF(OR(B640=6,B640=7),0,IF(NOT(E640),IF(A640&lt;=$A$1,HLOOKUP(B640,Ouderschapsverlof!$S$28:$W$30,3,FALSE),0),0))</f>
        <v>0</v>
      </c>
      <c r="H640" s="7">
        <f t="shared" si="228"/>
        <v>0</v>
      </c>
      <c r="L640" s="2">
        <f t="shared" si="247"/>
        <v>638</v>
      </c>
      <c r="M640">
        <f t="shared" si="229"/>
        <v>7</v>
      </c>
      <c r="N640" s="2">
        <f t="shared" si="230"/>
        <v>367</v>
      </c>
      <c r="O640" s="2">
        <f t="shared" si="231"/>
        <v>367</v>
      </c>
      <c r="P640" s="6" t="b">
        <f t="shared" si="232"/>
        <v>1</v>
      </c>
      <c r="Q640" s="6">
        <f>IF(OR(M640=6,M640=7),0,IF(NOT(P640),0,IF(L640&lt;=$L$1,HLOOKUP(M640,Ouderschapsverlof!$S$40:$W$42,3,FALSE),0)))</f>
        <v>0</v>
      </c>
      <c r="R640" s="6">
        <f>IF(OR(M640=6,M640=7),0,IF(NOT(P640),IF(L640&lt;=$L$1,HLOOKUP(M640,Ouderschapsverlof!$S$40:$W$42,3,FALSE),0),0))</f>
        <v>0</v>
      </c>
      <c r="T640" s="2">
        <f t="shared" si="248"/>
        <v>638</v>
      </c>
      <c r="U640">
        <f t="shared" si="233"/>
        <v>7</v>
      </c>
      <c r="V640" s="2">
        <f t="shared" si="234"/>
        <v>367</v>
      </c>
      <c r="W640" s="2">
        <f t="shared" si="235"/>
        <v>367</v>
      </c>
      <c r="X640" s="6" t="b">
        <f t="shared" si="236"/>
        <v>1</v>
      </c>
      <c r="Y640" s="6">
        <f>IF(OR(U640=6,U640=7),0,IF(NOT(X640),0,IF(T640&lt;=$T$1,HLOOKUP(U640,Ouderschapsverlof!$S$55:$W$57,3,FALSE),0)))</f>
        <v>0</v>
      </c>
      <c r="Z640" s="6">
        <f>IF(OR(U640=6,U640=7),0,IF(NOT(X640),IF(T640&lt;=$T$1,HLOOKUP(U640,Ouderschapsverlof!$S$55:$W$57,3,FALSE),0),0))</f>
        <v>0</v>
      </c>
      <c r="AB640" s="2">
        <f t="shared" si="249"/>
        <v>638</v>
      </c>
      <c r="AC640">
        <f t="shared" si="237"/>
        <v>7</v>
      </c>
      <c r="AD640" s="2">
        <f t="shared" si="238"/>
        <v>367</v>
      </c>
      <c r="AE640" s="2">
        <f t="shared" si="239"/>
        <v>367</v>
      </c>
      <c r="AF640" s="6" t="b">
        <f t="shared" si="240"/>
        <v>1</v>
      </c>
      <c r="AG640" s="6">
        <f>IF(OR(AC640=6,AC640=7),0,IF(NOT(AF640),0,IF(AB640&lt;=$AB$1,HLOOKUP(AC640,Ouderschapsverlof!$S$67:$W$69,3,FALSE),0)))</f>
        <v>0</v>
      </c>
      <c r="AH640" s="6">
        <f>IF(OR(AC640=6,AC640=7),0,IF(NOT(AF640),IF(AB640&lt;=$AB$1,HLOOKUP(AC640,Ouderschapsverlof!$S$67:$W$69,3,FALSE),0),0))</f>
        <v>0</v>
      </c>
      <c r="AK640" t="str">
        <f t="shared" si="241"/>
        <v>1901-9-0</v>
      </c>
      <c r="AL640" t="str">
        <f t="shared" si="242"/>
        <v>1901-9-0</v>
      </c>
      <c r="AM640" t="str">
        <f t="shared" si="243"/>
        <v>1901-9-0</v>
      </c>
      <c r="AN640" t="str">
        <f t="shared" si="244"/>
        <v>1901-9-0</v>
      </c>
    </row>
    <row r="641" spans="1:40" x14ac:dyDescent="0.3">
      <c r="A641" s="2">
        <f t="shared" si="245"/>
        <v>639</v>
      </c>
      <c r="B641">
        <f t="shared" si="246"/>
        <v>1</v>
      </c>
      <c r="C641" s="2">
        <f t="shared" si="225"/>
        <v>367</v>
      </c>
      <c r="D641" s="2">
        <f t="shared" si="226"/>
        <v>367</v>
      </c>
      <c r="E641" s="6" t="b">
        <f t="shared" si="227"/>
        <v>1</v>
      </c>
      <c r="F641" s="6">
        <f>IF(OR(B641=6,B641=7),0,IF(NOT(E641),0,IF(A641&lt;=$A$1,HLOOKUP(B641,Ouderschapsverlof!$S$28:$W$30,3,FALSE),0)))</f>
        <v>0</v>
      </c>
      <c r="G641" s="6">
        <f>IF(OR(B641=6,B641=7),0,IF(NOT(E641),IF(A641&lt;=$A$1,HLOOKUP(B641,Ouderschapsverlof!$S$28:$W$30,3,FALSE),0),0))</f>
        <v>0</v>
      </c>
      <c r="H641" s="7">
        <f t="shared" si="228"/>
        <v>0</v>
      </c>
      <c r="L641" s="2">
        <f t="shared" si="247"/>
        <v>639</v>
      </c>
      <c r="M641">
        <f t="shared" si="229"/>
        <v>1</v>
      </c>
      <c r="N641" s="2">
        <f t="shared" si="230"/>
        <v>367</v>
      </c>
      <c r="O641" s="2">
        <f t="shared" si="231"/>
        <v>367</v>
      </c>
      <c r="P641" s="6" t="b">
        <f t="shared" si="232"/>
        <v>1</v>
      </c>
      <c r="Q641" s="6">
        <f>IF(OR(M641=6,M641=7),0,IF(NOT(P641),0,IF(L641&lt;=$L$1,HLOOKUP(M641,Ouderschapsverlof!$S$40:$W$42,3,FALSE),0)))</f>
        <v>0</v>
      </c>
      <c r="R641" s="6">
        <f>IF(OR(M641=6,M641=7),0,IF(NOT(P641),IF(L641&lt;=$L$1,HLOOKUP(M641,Ouderschapsverlof!$S$40:$W$42,3,FALSE),0),0))</f>
        <v>0</v>
      </c>
      <c r="T641" s="2">
        <f t="shared" si="248"/>
        <v>639</v>
      </c>
      <c r="U641">
        <f t="shared" si="233"/>
        <v>1</v>
      </c>
      <c r="V641" s="2">
        <f t="shared" si="234"/>
        <v>367</v>
      </c>
      <c r="W641" s="2">
        <f t="shared" si="235"/>
        <v>367</v>
      </c>
      <c r="X641" s="6" t="b">
        <f t="shared" si="236"/>
        <v>1</v>
      </c>
      <c r="Y641" s="6">
        <f>IF(OR(U641=6,U641=7),0,IF(NOT(X641),0,IF(T641&lt;=$T$1,HLOOKUP(U641,Ouderschapsverlof!$S$55:$W$57,3,FALSE),0)))</f>
        <v>0</v>
      </c>
      <c r="Z641" s="6">
        <f>IF(OR(U641=6,U641=7),0,IF(NOT(X641),IF(T641&lt;=$T$1,HLOOKUP(U641,Ouderschapsverlof!$S$55:$W$57,3,FALSE),0),0))</f>
        <v>0</v>
      </c>
      <c r="AB641" s="2">
        <f t="shared" si="249"/>
        <v>639</v>
      </c>
      <c r="AC641">
        <f t="shared" si="237"/>
        <v>1</v>
      </c>
      <c r="AD641" s="2">
        <f t="shared" si="238"/>
        <v>367</v>
      </c>
      <c r="AE641" s="2">
        <f t="shared" si="239"/>
        <v>367</v>
      </c>
      <c r="AF641" s="6" t="b">
        <f t="shared" si="240"/>
        <v>1</v>
      </c>
      <c r="AG641" s="6">
        <f>IF(OR(AC641=6,AC641=7),0,IF(NOT(AF641),0,IF(AB641&lt;=$AB$1,HLOOKUP(AC641,Ouderschapsverlof!$S$67:$W$69,3,FALSE),0)))</f>
        <v>0</v>
      </c>
      <c r="AH641" s="6">
        <f>IF(OR(AC641=6,AC641=7),0,IF(NOT(AF641),IF(AB641&lt;=$AB$1,HLOOKUP(AC641,Ouderschapsverlof!$S$67:$W$69,3,FALSE),0),0))</f>
        <v>0</v>
      </c>
      <c r="AK641" t="str">
        <f t="shared" si="241"/>
        <v>1901-9-0</v>
      </c>
      <c r="AL641" t="str">
        <f t="shared" si="242"/>
        <v>1901-9-0</v>
      </c>
      <c r="AM641" t="str">
        <f t="shared" si="243"/>
        <v>1901-9-0</v>
      </c>
      <c r="AN641" t="str">
        <f t="shared" si="244"/>
        <v>1901-9-0</v>
      </c>
    </row>
    <row r="642" spans="1:40" x14ac:dyDescent="0.3">
      <c r="A642" s="2">
        <f t="shared" si="245"/>
        <v>640</v>
      </c>
      <c r="B642">
        <f t="shared" si="246"/>
        <v>2</v>
      </c>
      <c r="C642" s="2">
        <f t="shared" si="225"/>
        <v>367</v>
      </c>
      <c r="D642" s="2">
        <f t="shared" si="226"/>
        <v>367</v>
      </c>
      <c r="E642" s="6" t="b">
        <f t="shared" si="227"/>
        <v>1</v>
      </c>
      <c r="F642" s="6">
        <f>IF(OR(B642=6,B642=7),0,IF(NOT(E642),0,IF(A642&lt;=$A$1,HLOOKUP(B642,Ouderschapsverlof!$S$28:$W$30,3,FALSE),0)))</f>
        <v>0</v>
      </c>
      <c r="G642" s="6">
        <f>IF(OR(B642=6,B642=7),0,IF(NOT(E642),IF(A642&lt;=$A$1,HLOOKUP(B642,Ouderschapsverlof!$S$28:$W$30,3,FALSE),0),0))</f>
        <v>0</v>
      </c>
      <c r="H642" s="7">
        <f t="shared" si="228"/>
        <v>0</v>
      </c>
      <c r="L642" s="2">
        <f t="shared" si="247"/>
        <v>640</v>
      </c>
      <c r="M642">
        <f t="shared" si="229"/>
        <v>2</v>
      </c>
      <c r="N642" s="2">
        <f t="shared" si="230"/>
        <v>367</v>
      </c>
      <c r="O642" s="2">
        <f t="shared" si="231"/>
        <v>367</v>
      </c>
      <c r="P642" s="6" t="b">
        <f t="shared" si="232"/>
        <v>1</v>
      </c>
      <c r="Q642" s="6">
        <f>IF(OR(M642=6,M642=7),0,IF(NOT(P642),0,IF(L642&lt;=$L$1,HLOOKUP(M642,Ouderschapsverlof!$S$40:$W$42,3,FALSE),0)))</f>
        <v>0</v>
      </c>
      <c r="R642" s="6">
        <f>IF(OR(M642=6,M642=7),0,IF(NOT(P642),IF(L642&lt;=$L$1,HLOOKUP(M642,Ouderschapsverlof!$S$40:$W$42,3,FALSE),0),0))</f>
        <v>0</v>
      </c>
      <c r="T642" s="2">
        <f t="shared" si="248"/>
        <v>640</v>
      </c>
      <c r="U642">
        <f t="shared" si="233"/>
        <v>2</v>
      </c>
      <c r="V642" s="2">
        <f t="shared" si="234"/>
        <v>367</v>
      </c>
      <c r="W642" s="2">
        <f t="shared" si="235"/>
        <v>367</v>
      </c>
      <c r="X642" s="6" t="b">
        <f t="shared" si="236"/>
        <v>1</v>
      </c>
      <c r="Y642" s="6">
        <f>IF(OR(U642=6,U642=7),0,IF(NOT(X642),0,IF(T642&lt;=$T$1,HLOOKUP(U642,Ouderschapsverlof!$S$55:$W$57,3,FALSE),0)))</f>
        <v>0</v>
      </c>
      <c r="Z642" s="6">
        <f>IF(OR(U642=6,U642=7),0,IF(NOT(X642),IF(T642&lt;=$T$1,HLOOKUP(U642,Ouderschapsverlof!$S$55:$W$57,3,FALSE),0),0))</f>
        <v>0</v>
      </c>
      <c r="AB642" s="2">
        <f t="shared" si="249"/>
        <v>640</v>
      </c>
      <c r="AC642">
        <f t="shared" si="237"/>
        <v>2</v>
      </c>
      <c r="AD642" s="2">
        <f t="shared" si="238"/>
        <v>367</v>
      </c>
      <c r="AE642" s="2">
        <f t="shared" si="239"/>
        <v>367</v>
      </c>
      <c r="AF642" s="6" t="b">
        <f t="shared" si="240"/>
        <v>1</v>
      </c>
      <c r="AG642" s="6">
        <f>IF(OR(AC642=6,AC642=7),0,IF(NOT(AF642),0,IF(AB642&lt;=$AB$1,HLOOKUP(AC642,Ouderschapsverlof!$S$67:$W$69,3,FALSE),0)))</f>
        <v>0</v>
      </c>
      <c r="AH642" s="6">
        <f>IF(OR(AC642=6,AC642=7),0,IF(NOT(AF642),IF(AB642&lt;=$AB$1,HLOOKUP(AC642,Ouderschapsverlof!$S$67:$W$69,3,FALSE),0),0))</f>
        <v>0</v>
      </c>
      <c r="AK642" t="str">
        <f t="shared" si="241"/>
        <v>1901-10-0</v>
      </c>
      <c r="AL642" t="str">
        <f t="shared" si="242"/>
        <v>1901-10-0</v>
      </c>
      <c r="AM642" t="str">
        <f t="shared" si="243"/>
        <v>1901-10-0</v>
      </c>
      <c r="AN642" t="str">
        <f t="shared" si="244"/>
        <v>1901-10-0</v>
      </c>
    </row>
    <row r="643" spans="1:40" x14ac:dyDescent="0.3">
      <c r="A643" s="2">
        <f t="shared" si="245"/>
        <v>641</v>
      </c>
      <c r="B643">
        <f t="shared" si="246"/>
        <v>3</v>
      </c>
      <c r="C643" s="2">
        <f t="shared" ref="C643:C706" si="250">VLOOKUP(A643,$I$1:$I$61,1)</f>
        <v>367</v>
      </c>
      <c r="D643" s="2">
        <f t="shared" ref="D643:D706" si="251">VLOOKUP(A643,$I$1:$J$61,2)</f>
        <v>367</v>
      </c>
      <c r="E643" s="6" t="b">
        <f t="shared" ref="E643:E706" si="252">IF(AND(A643&gt;=C643,A643&lt;=D643),FALSE,TRUE)</f>
        <v>1</v>
      </c>
      <c r="F643" s="6">
        <f>IF(OR(B643=6,B643=7),0,IF(NOT(E643),0,IF(A643&lt;=$A$1,HLOOKUP(B643,Ouderschapsverlof!$S$28:$W$30,3,FALSE),0)))</f>
        <v>0</v>
      </c>
      <c r="G643" s="6">
        <f>IF(OR(B643=6,B643=7),0,IF(NOT(E643),IF(A643&lt;=$A$1,HLOOKUP(B643,Ouderschapsverlof!$S$28:$W$30,3,FALSE),0),0))</f>
        <v>0</v>
      </c>
      <c r="H643" s="7">
        <f t="shared" ref="H643:H706" si="253">IF(ISNUMBER(I643),IF(J643&lt;J642,1,0),0)</f>
        <v>0</v>
      </c>
      <c r="L643" s="2">
        <f t="shared" si="247"/>
        <v>641</v>
      </c>
      <c r="M643">
        <f t="shared" ref="M643:M706" si="254">WEEKDAY(L643,2)</f>
        <v>3</v>
      </c>
      <c r="N643" s="2">
        <f t="shared" ref="N643:N706" si="255">VLOOKUP(L643,$I$1:$I$61,1)</f>
        <v>367</v>
      </c>
      <c r="O643" s="2">
        <f t="shared" ref="O643:O706" si="256">VLOOKUP(L643,$I$1:$J$61,2)</f>
        <v>367</v>
      </c>
      <c r="P643" s="6" t="b">
        <f t="shared" ref="P643:P706" si="257">IF(AND(L643&gt;=N643,L643&lt;=O643),FALSE,TRUE)</f>
        <v>1</v>
      </c>
      <c r="Q643" s="6">
        <f>IF(OR(M643=6,M643=7),0,IF(NOT(P643),0,IF(L643&lt;=$L$1,HLOOKUP(M643,Ouderschapsverlof!$S$40:$W$42,3,FALSE),0)))</f>
        <v>0</v>
      </c>
      <c r="R643" s="6">
        <f>IF(OR(M643=6,M643=7),0,IF(NOT(P643),IF(L643&lt;=$L$1,HLOOKUP(M643,Ouderschapsverlof!$S$40:$W$42,3,FALSE),0),0))</f>
        <v>0</v>
      </c>
      <c r="T643" s="2">
        <f t="shared" si="248"/>
        <v>641</v>
      </c>
      <c r="U643">
        <f t="shared" ref="U643:U706" si="258">WEEKDAY(T643,2)</f>
        <v>3</v>
      </c>
      <c r="V643" s="2">
        <f t="shared" ref="V643:V706" si="259">VLOOKUP(T643,$I$1:$I$61,1)</f>
        <v>367</v>
      </c>
      <c r="W643" s="2">
        <f t="shared" ref="W643:W706" si="260">VLOOKUP(T643,$I$1:$J$61,2)</f>
        <v>367</v>
      </c>
      <c r="X643" s="6" t="b">
        <f t="shared" ref="X643:X706" si="261">IF(AND(T643&gt;=V643,T643&lt;=W643),FALSE,TRUE)</f>
        <v>1</v>
      </c>
      <c r="Y643" s="6">
        <f>IF(OR(U643=6,U643=7),0,IF(NOT(X643),0,IF(T643&lt;=$T$1,HLOOKUP(U643,Ouderschapsverlof!$S$55:$W$57,3,FALSE),0)))</f>
        <v>0</v>
      </c>
      <c r="Z643" s="6">
        <f>IF(OR(U643=6,U643=7),0,IF(NOT(X643),IF(T643&lt;=$T$1,HLOOKUP(U643,Ouderschapsverlof!$S$55:$W$57,3,FALSE),0),0))</f>
        <v>0</v>
      </c>
      <c r="AB643" s="2">
        <f t="shared" si="249"/>
        <v>641</v>
      </c>
      <c r="AC643">
        <f t="shared" ref="AC643:AC706" si="262">WEEKDAY(AB643,2)</f>
        <v>3</v>
      </c>
      <c r="AD643" s="2">
        <f t="shared" ref="AD643:AD706" si="263">VLOOKUP(AB643,$I$1:$I$61,1)</f>
        <v>367</v>
      </c>
      <c r="AE643" s="2">
        <f t="shared" ref="AE643:AE706" si="264">VLOOKUP(AB643,$I$1:$J$61,2)</f>
        <v>367</v>
      </c>
      <c r="AF643" s="6" t="b">
        <f t="shared" ref="AF643:AF706" si="265">IF(AND(AB643&gt;=AD643,AB643&lt;=AE643),FALSE,TRUE)</f>
        <v>1</v>
      </c>
      <c r="AG643" s="6">
        <f>IF(OR(AC643=6,AC643=7),0,IF(NOT(AF643),0,IF(AB643&lt;=$AB$1,HLOOKUP(AC643,Ouderschapsverlof!$S$67:$W$69,3,FALSE),0)))</f>
        <v>0</v>
      </c>
      <c r="AH643" s="6">
        <f>IF(OR(AC643=6,AC643=7),0,IF(NOT(AF643),IF(AB643&lt;=$AB$1,HLOOKUP(AC643,Ouderschapsverlof!$S$67:$W$69,3,FALSE),0),0))</f>
        <v>0</v>
      </c>
      <c r="AK643" t="str">
        <f t="shared" ref="AK643:AK706" si="266">YEAR($A643)&amp;"-"&amp;MONTH($A643)&amp;"-"&amp;$F643</f>
        <v>1901-10-0</v>
      </c>
      <c r="AL643" t="str">
        <f t="shared" ref="AL643:AL706" si="267">YEAR($L643)&amp;"-"&amp;MONTH($L643)&amp;"-"&amp;$Q643</f>
        <v>1901-10-0</v>
      </c>
      <c r="AM643" t="str">
        <f t="shared" ref="AM643:AM706" si="268">YEAR($T643)&amp;"-"&amp;MONTH($T643)&amp;"-"&amp;$Y643</f>
        <v>1901-10-0</v>
      </c>
      <c r="AN643" t="str">
        <f t="shared" ref="AN643:AN706" si="269">YEAR($AB643)&amp;"-"&amp;MONTH($AB643)&amp;"-"&amp;$AG643</f>
        <v>1901-10-0</v>
      </c>
    </row>
    <row r="644" spans="1:40" x14ac:dyDescent="0.3">
      <c r="A644" s="2">
        <f t="shared" ref="A644:A707" si="270">A643+1</f>
        <v>642</v>
      </c>
      <c r="B644">
        <f t="shared" ref="B644:B707" si="271">WEEKDAY(A644,2)</f>
        <v>4</v>
      </c>
      <c r="C644" s="2">
        <f t="shared" si="250"/>
        <v>367</v>
      </c>
      <c r="D644" s="2">
        <f t="shared" si="251"/>
        <v>367</v>
      </c>
      <c r="E644" s="6" t="b">
        <f t="shared" si="252"/>
        <v>1</v>
      </c>
      <c r="F644" s="6">
        <f>IF(OR(B644=6,B644=7),0,IF(NOT(E644),0,IF(A644&lt;=$A$1,HLOOKUP(B644,Ouderschapsverlof!$S$28:$W$30,3,FALSE),0)))</f>
        <v>0</v>
      </c>
      <c r="G644" s="6">
        <f>IF(OR(B644=6,B644=7),0,IF(NOT(E644),IF(A644&lt;=$A$1,HLOOKUP(B644,Ouderschapsverlof!$S$28:$W$30,3,FALSE),0),0))</f>
        <v>0</v>
      </c>
      <c r="H644" s="7">
        <f t="shared" si="253"/>
        <v>0</v>
      </c>
      <c r="L644" s="2">
        <f t="shared" ref="L644:L707" si="272">L643+1</f>
        <v>642</v>
      </c>
      <c r="M644">
        <f t="shared" si="254"/>
        <v>4</v>
      </c>
      <c r="N644" s="2">
        <f t="shared" si="255"/>
        <v>367</v>
      </c>
      <c r="O644" s="2">
        <f t="shared" si="256"/>
        <v>367</v>
      </c>
      <c r="P644" s="6" t="b">
        <f t="shared" si="257"/>
        <v>1</v>
      </c>
      <c r="Q644" s="6">
        <f>IF(OR(M644=6,M644=7),0,IF(NOT(P644),0,IF(L644&lt;=$L$1,HLOOKUP(M644,Ouderschapsverlof!$S$40:$W$42,3,FALSE),0)))</f>
        <v>0</v>
      </c>
      <c r="R644" s="6">
        <f>IF(OR(M644=6,M644=7),0,IF(NOT(P644),IF(L644&lt;=$L$1,HLOOKUP(M644,Ouderschapsverlof!$S$40:$W$42,3,FALSE),0),0))</f>
        <v>0</v>
      </c>
      <c r="T644" s="2">
        <f t="shared" ref="T644:T707" si="273">+T643+1</f>
        <v>642</v>
      </c>
      <c r="U644">
        <f t="shared" si="258"/>
        <v>4</v>
      </c>
      <c r="V644" s="2">
        <f t="shared" si="259"/>
        <v>367</v>
      </c>
      <c r="W644" s="2">
        <f t="shared" si="260"/>
        <v>367</v>
      </c>
      <c r="X644" s="6" t="b">
        <f t="shared" si="261"/>
        <v>1</v>
      </c>
      <c r="Y644" s="6">
        <f>IF(OR(U644=6,U644=7),0,IF(NOT(X644),0,IF(T644&lt;=$T$1,HLOOKUP(U644,Ouderschapsverlof!$S$55:$W$57,3,FALSE),0)))</f>
        <v>0</v>
      </c>
      <c r="Z644" s="6">
        <f>IF(OR(U644=6,U644=7),0,IF(NOT(X644),IF(T644&lt;=$T$1,HLOOKUP(U644,Ouderschapsverlof!$S$55:$W$57,3,FALSE),0),0))</f>
        <v>0</v>
      </c>
      <c r="AB644" s="2">
        <f t="shared" ref="AB644:AB707" si="274">+AB643+1</f>
        <v>642</v>
      </c>
      <c r="AC644">
        <f t="shared" si="262"/>
        <v>4</v>
      </c>
      <c r="AD644" s="2">
        <f t="shared" si="263"/>
        <v>367</v>
      </c>
      <c r="AE644" s="2">
        <f t="shared" si="264"/>
        <v>367</v>
      </c>
      <c r="AF644" s="6" t="b">
        <f t="shared" si="265"/>
        <v>1</v>
      </c>
      <c r="AG644" s="6">
        <f>IF(OR(AC644=6,AC644=7),0,IF(NOT(AF644),0,IF(AB644&lt;=$AB$1,HLOOKUP(AC644,Ouderschapsverlof!$S$67:$W$69,3,FALSE),0)))</f>
        <v>0</v>
      </c>
      <c r="AH644" s="6">
        <f>IF(OR(AC644=6,AC644=7),0,IF(NOT(AF644),IF(AB644&lt;=$AB$1,HLOOKUP(AC644,Ouderschapsverlof!$S$67:$W$69,3,FALSE),0),0))</f>
        <v>0</v>
      </c>
      <c r="AK644" t="str">
        <f t="shared" si="266"/>
        <v>1901-10-0</v>
      </c>
      <c r="AL644" t="str">
        <f t="shared" si="267"/>
        <v>1901-10-0</v>
      </c>
      <c r="AM644" t="str">
        <f t="shared" si="268"/>
        <v>1901-10-0</v>
      </c>
      <c r="AN644" t="str">
        <f t="shared" si="269"/>
        <v>1901-10-0</v>
      </c>
    </row>
    <row r="645" spans="1:40" x14ac:dyDescent="0.3">
      <c r="A645" s="2">
        <f t="shared" si="270"/>
        <v>643</v>
      </c>
      <c r="B645">
        <f t="shared" si="271"/>
        <v>5</v>
      </c>
      <c r="C645" s="2">
        <f t="shared" si="250"/>
        <v>367</v>
      </c>
      <c r="D645" s="2">
        <f t="shared" si="251"/>
        <v>367</v>
      </c>
      <c r="E645" s="6" t="b">
        <f t="shared" si="252"/>
        <v>1</v>
      </c>
      <c r="F645" s="6">
        <f>IF(OR(B645=6,B645=7),0,IF(NOT(E645),0,IF(A645&lt;=$A$1,HLOOKUP(B645,Ouderschapsverlof!$S$28:$W$30,3,FALSE),0)))</f>
        <v>0</v>
      </c>
      <c r="G645" s="6">
        <f>IF(OR(B645=6,B645=7),0,IF(NOT(E645),IF(A645&lt;=$A$1,HLOOKUP(B645,Ouderschapsverlof!$S$28:$W$30,3,FALSE),0),0))</f>
        <v>0</v>
      </c>
      <c r="H645" s="7">
        <f t="shared" si="253"/>
        <v>0</v>
      </c>
      <c r="L645" s="2">
        <f t="shared" si="272"/>
        <v>643</v>
      </c>
      <c r="M645">
        <f t="shared" si="254"/>
        <v>5</v>
      </c>
      <c r="N645" s="2">
        <f t="shared" si="255"/>
        <v>367</v>
      </c>
      <c r="O645" s="2">
        <f t="shared" si="256"/>
        <v>367</v>
      </c>
      <c r="P645" s="6" t="b">
        <f t="shared" si="257"/>
        <v>1</v>
      </c>
      <c r="Q645" s="6">
        <f>IF(OR(M645=6,M645=7),0,IF(NOT(P645),0,IF(L645&lt;=$L$1,HLOOKUP(M645,Ouderschapsverlof!$S$40:$W$42,3,FALSE),0)))</f>
        <v>0</v>
      </c>
      <c r="R645" s="6">
        <f>IF(OR(M645=6,M645=7),0,IF(NOT(P645),IF(L645&lt;=$L$1,HLOOKUP(M645,Ouderschapsverlof!$S$40:$W$42,3,FALSE),0),0))</f>
        <v>0</v>
      </c>
      <c r="T645" s="2">
        <f t="shared" si="273"/>
        <v>643</v>
      </c>
      <c r="U645">
        <f t="shared" si="258"/>
        <v>5</v>
      </c>
      <c r="V645" s="2">
        <f t="shared" si="259"/>
        <v>367</v>
      </c>
      <c r="W645" s="2">
        <f t="shared" si="260"/>
        <v>367</v>
      </c>
      <c r="X645" s="6" t="b">
        <f t="shared" si="261"/>
        <v>1</v>
      </c>
      <c r="Y645" s="6">
        <f>IF(OR(U645=6,U645=7),0,IF(NOT(X645),0,IF(T645&lt;=$T$1,HLOOKUP(U645,Ouderschapsverlof!$S$55:$W$57,3,FALSE),0)))</f>
        <v>0</v>
      </c>
      <c r="Z645" s="6">
        <f>IF(OR(U645=6,U645=7),0,IF(NOT(X645),IF(T645&lt;=$T$1,HLOOKUP(U645,Ouderschapsverlof!$S$55:$W$57,3,FALSE),0),0))</f>
        <v>0</v>
      </c>
      <c r="AB645" s="2">
        <f t="shared" si="274"/>
        <v>643</v>
      </c>
      <c r="AC645">
        <f t="shared" si="262"/>
        <v>5</v>
      </c>
      <c r="AD645" s="2">
        <f t="shared" si="263"/>
        <v>367</v>
      </c>
      <c r="AE645" s="2">
        <f t="shared" si="264"/>
        <v>367</v>
      </c>
      <c r="AF645" s="6" t="b">
        <f t="shared" si="265"/>
        <v>1</v>
      </c>
      <c r="AG645" s="6">
        <f>IF(OR(AC645=6,AC645=7),0,IF(NOT(AF645),0,IF(AB645&lt;=$AB$1,HLOOKUP(AC645,Ouderschapsverlof!$S$67:$W$69,3,FALSE),0)))</f>
        <v>0</v>
      </c>
      <c r="AH645" s="6">
        <f>IF(OR(AC645=6,AC645=7),0,IF(NOT(AF645),IF(AB645&lt;=$AB$1,HLOOKUP(AC645,Ouderschapsverlof!$S$67:$W$69,3,FALSE),0),0))</f>
        <v>0</v>
      </c>
      <c r="AK645" t="str">
        <f t="shared" si="266"/>
        <v>1901-10-0</v>
      </c>
      <c r="AL645" t="str">
        <f t="shared" si="267"/>
        <v>1901-10-0</v>
      </c>
      <c r="AM645" t="str">
        <f t="shared" si="268"/>
        <v>1901-10-0</v>
      </c>
      <c r="AN645" t="str">
        <f t="shared" si="269"/>
        <v>1901-10-0</v>
      </c>
    </row>
    <row r="646" spans="1:40" x14ac:dyDescent="0.3">
      <c r="A646" s="2">
        <f t="shared" si="270"/>
        <v>644</v>
      </c>
      <c r="B646">
        <f t="shared" si="271"/>
        <v>6</v>
      </c>
      <c r="C646" s="2">
        <f t="shared" si="250"/>
        <v>367</v>
      </c>
      <c r="D646" s="2">
        <f t="shared" si="251"/>
        <v>367</v>
      </c>
      <c r="E646" s="6" t="b">
        <f t="shared" si="252"/>
        <v>1</v>
      </c>
      <c r="F646" s="6">
        <f>IF(OR(B646=6,B646=7),0,IF(NOT(E646),0,IF(A646&lt;=$A$1,HLOOKUP(B646,Ouderschapsverlof!$S$28:$W$30,3,FALSE),0)))</f>
        <v>0</v>
      </c>
      <c r="G646" s="6">
        <f>IF(OR(B646=6,B646=7),0,IF(NOT(E646),IF(A646&lt;=$A$1,HLOOKUP(B646,Ouderschapsverlof!$S$28:$W$30,3,FALSE),0),0))</f>
        <v>0</v>
      </c>
      <c r="H646" s="7">
        <f t="shared" si="253"/>
        <v>0</v>
      </c>
      <c r="L646" s="2">
        <f t="shared" si="272"/>
        <v>644</v>
      </c>
      <c r="M646">
        <f t="shared" si="254"/>
        <v>6</v>
      </c>
      <c r="N646" s="2">
        <f t="shared" si="255"/>
        <v>367</v>
      </c>
      <c r="O646" s="2">
        <f t="shared" si="256"/>
        <v>367</v>
      </c>
      <c r="P646" s="6" t="b">
        <f t="shared" si="257"/>
        <v>1</v>
      </c>
      <c r="Q646" s="6">
        <f>IF(OR(M646=6,M646=7),0,IF(NOT(P646),0,IF(L646&lt;=$L$1,HLOOKUP(M646,Ouderschapsverlof!$S$40:$W$42,3,FALSE),0)))</f>
        <v>0</v>
      </c>
      <c r="R646" s="6">
        <f>IF(OR(M646=6,M646=7),0,IF(NOT(P646),IF(L646&lt;=$L$1,HLOOKUP(M646,Ouderschapsverlof!$S$40:$W$42,3,FALSE),0),0))</f>
        <v>0</v>
      </c>
      <c r="T646" s="2">
        <f t="shared" si="273"/>
        <v>644</v>
      </c>
      <c r="U646">
        <f t="shared" si="258"/>
        <v>6</v>
      </c>
      <c r="V646" s="2">
        <f t="shared" si="259"/>
        <v>367</v>
      </c>
      <c r="W646" s="2">
        <f t="shared" si="260"/>
        <v>367</v>
      </c>
      <c r="X646" s="6" t="b">
        <f t="shared" si="261"/>
        <v>1</v>
      </c>
      <c r="Y646" s="6">
        <f>IF(OR(U646=6,U646=7),0,IF(NOT(X646),0,IF(T646&lt;=$T$1,HLOOKUP(U646,Ouderschapsverlof!$S$55:$W$57,3,FALSE),0)))</f>
        <v>0</v>
      </c>
      <c r="Z646" s="6">
        <f>IF(OR(U646=6,U646=7),0,IF(NOT(X646),IF(T646&lt;=$T$1,HLOOKUP(U646,Ouderschapsverlof!$S$55:$W$57,3,FALSE),0),0))</f>
        <v>0</v>
      </c>
      <c r="AB646" s="2">
        <f t="shared" si="274"/>
        <v>644</v>
      </c>
      <c r="AC646">
        <f t="shared" si="262"/>
        <v>6</v>
      </c>
      <c r="AD646" s="2">
        <f t="shared" si="263"/>
        <v>367</v>
      </c>
      <c r="AE646" s="2">
        <f t="shared" si="264"/>
        <v>367</v>
      </c>
      <c r="AF646" s="6" t="b">
        <f t="shared" si="265"/>
        <v>1</v>
      </c>
      <c r="AG646" s="6">
        <f>IF(OR(AC646=6,AC646=7),0,IF(NOT(AF646),0,IF(AB646&lt;=$AB$1,HLOOKUP(AC646,Ouderschapsverlof!$S$67:$W$69,3,FALSE),0)))</f>
        <v>0</v>
      </c>
      <c r="AH646" s="6">
        <f>IF(OR(AC646=6,AC646=7),0,IF(NOT(AF646),IF(AB646&lt;=$AB$1,HLOOKUP(AC646,Ouderschapsverlof!$S$67:$W$69,3,FALSE),0),0))</f>
        <v>0</v>
      </c>
      <c r="AK646" t="str">
        <f t="shared" si="266"/>
        <v>1901-10-0</v>
      </c>
      <c r="AL646" t="str">
        <f t="shared" si="267"/>
        <v>1901-10-0</v>
      </c>
      <c r="AM646" t="str">
        <f t="shared" si="268"/>
        <v>1901-10-0</v>
      </c>
      <c r="AN646" t="str">
        <f t="shared" si="269"/>
        <v>1901-10-0</v>
      </c>
    </row>
    <row r="647" spans="1:40" x14ac:dyDescent="0.3">
      <c r="A647" s="2">
        <f t="shared" si="270"/>
        <v>645</v>
      </c>
      <c r="B647">
        <f t="shared" si="271"/>
        <v>7</v>
      </c>
      <c r="C647" s="2">
        <f t="shared" si="250"/>
        <v>367</v>
      </c>
      <c r="D647" s="2">
        <f t="shared" si="251"/>
        <v>367</v>
      </c>
      <c r="E647" s="6" t="b">
        <f t="shared" si="252"/>
        <v>1</v>
      </c>
      <c r="F647" s="6">
        <f>IF(OR(B647=6,B647=7),0,IF(NOT(E647),0,IF(A647&lt;=$A$1,HLOOKUP(B647,Ouderschapsverlof!$S$28:$W$30,3,FALSE),0)))</f>
        <v>0</v>
      </c>
      <c r="G647" s="6">
        <f>IF(OR(B647=6,B647=7),0,IF(NOT(E647),IF(A647&lt;=$A$1,HLOOKUP(B647,Ouderschapsverlof!$S$28:$W$30,3,FALSE),0),0))</f>
        <v>0</v>
      </c>
      <c r="H647" s="7">
        <f t="shared" si="253"/>
        <v>0</v>
      </c>
      <c r="L647" s="2">
        <f t="shared" si="272"/>
        <v>645</v>
      </c>
      <c r="M647">
        <f t="shared" si="254"/>
        <v>7</v>
      </c>
      <c r="N647" s="2">
        <f t="shared" si="255"/>
        <v>367</v>
      </c>
      <c r="O647" s="2">
        <f t="shared" si="256"/>
        <v>367</v>
      </c>
      <c r="P647" s="6" t="b">
        <f t="shared" si="257"/>
        <v>1</v>
      </c>
      <c r="Q647" s="6">
        <f>IF(OR(M647=6,M647=7),0,IF(NOT(P647),0,IF(L647&lt;=$L$1,HLOOKUP(M647,Ouderschapsverlof!$S$40:$W$42,3,FALSE),0)))</f>
        <v>0</v>
      </c>
      <c r="R647" s="6">
        <f>IF(OR(M647=6,M647=7),0,IF(NOT(P647),IF(L647&lt;=$L$1,HLOOKUP(M647,Ouderschapsverlof!$S$40:$W$42,3,FALSE),0),0))</f>
        <v>0</v>
      </c>
      <c r="T647" s="2">
        <f t="shared" si="273"/>
        <v>645</v>
      </c>
      <c r="U647">
        <f t="shared" si="258"/>
        <v>7</v>
      </c>
      <c r="V647" s="2">
        <f t="shared" si="259"/>
        <v>367</v>
      </c>
      <c r="W647" s="2">
        <f t="shared" si="260"/>
        <v>367</v>
      </c>
      <c r="X647" s="6" t="b">
        <f t="shared" si="261"/>
        <v>1</v>
      </c>
      <c r="Y647" s="6">
        <f>IF(OR(U647=6,U647=7),0,IF(NOT(X647),0,IF(T647&lt;=$T$1,HLOOKUP(U647,Ouderschapsverlof!$S$55:$W$57,3,FALSE),0)))</f>
        <v>0</v>
      </c>
      <c r="Z647" s="6">
        <f>IF(OR(U647=6,U647=7),0,IF(NOT(X647),IF(T647&lt;=$T$1,HLOOKUP(U647,Ouderschapsverlof!$S$55:$W$57,3,FALSE),0),0))</f>
        <v>0</v>
      </c>
      <c r="AB647" s="2">
        <f t="shared" si="274"/>
        <v>645</v>
      </c>
      <c r="AC647">
        <f t="shared" si="262"/>
        <v>7</v>
      </c>
      <c r="AD647" s="2">
        <f t="shared" si="263"/>
        <v>367</v>
      </c>
      <c r="AE647" s="2">
        <f t="shared" si="264"/>
        <v>367</v>
      </c>
      <c r="AF647" s="6" t="b">
        <f t="shared" si="265"/>
        <v>1</v>
      </c>
      <c r="AG647" s="6">
        <f>IF(OR(AC647=6,AC647=7),0,IF(NOT(AF647),0,IF(AB647&lt;=$AB$1,HLOOKUP(AC647,Ouderschapsverlof!$S$67:$W$69,3,FALSE),0)))</f>
        <v>0</v>
      </c>
      <c r="AH647" s="6">
        <f>IF(OR(AC647=6,AC647=7),0,IF(NOT(AF647),IF(AB647&lt;=$AB$1,HLOOKUP(AC647,Ouderschapsverlof!$S$67:$W$69,3,FALSE),0),0))</f>
        <v>0</v>
      </c>
      <c r="AK647" t="str">
        <f t="shared" si="266"/>
        <v>1901-10-0</v>
      </c>
      <c r="AL647" t="str">
        <f t="shared" si="267"/>
        <v>1901-10-0</v>
      </c>
      <c r="AM647" t="str">
        <f t="shared" si="268"/>
        <v>1901-10-0</v>
      </c>
      <c r="AN647" t="str">
        <f t="shared" si="269"/>
        <v>1901-10-0</v>
      </c>
    </row>
    <row r="648" spans="1:40" x14ac:dyDescent="0.3">
      <c r="A648" s="2">
        <f t="shared" si="270"/>
        <v>646</v>
      </c>
      <c r="B648">
        <f t="shared" si="271"/>
        <v>1</v>
      </c>
      <c r="C648" s="2">
        <f t="shared" si="250"/>
        <v>367</v>
      </c>
      <c r="D648" s="2">
        <f t="shared" si="251"/>
        <v>367</v>
      </c>
      <c r="E648" s="6" t="b">
        <f t="shared" si="252"/>
        <v>1</v>
      </c>
      <c r="F648" s="6">
        <f>IF(OR(B648=6,B648=7),0,IF(NOT(E648),0,IF(A648&lt;=$A$1,HLOOKUP(B648,Ouderschapsverlof!$S$28:$W$30,3,FALSE),0)))</f>
        <v>0</v>
      </c>
      <c r="G648" s="6">
        <f>IF(OR(B648=6,B648=7),0,IF(NOT(E648),IF(A648&lt;=$A$1,HLOOKUP(B648,Ouderschapsverlof!$S$28:$W$30,3,FALSE),0),0))</f>
        <v>0</v>
      </c>
      <c r="H648" s="7">
        <f t="shared" si="253"/>
        <v>0</v>
      </c>
      <c r="L648" s="2">
        <f t="shared" si="272"/>
        <v>646</v>
      </c>
      <c r="M648">
        <f t="shared" si="254"/>
        <v>1</v>
      </c>
      <c r="N648" s="2">
        <f t="shared" si="255"/>
        <v>367</v>
      </c>
      <c r="O648" s="2">
        <f t="shared" si="256"/>
        <v>367</v>
      </c>
      <c r="P648" s="6" t="b">
        <f t="shared" si="257"/>
        <v>1</v>
      </c>
      <c r="Q648" s="6">
        <f>IF(OR(M648=6,M648=7),0,IF(NOT(P648),0,IF(L648&lt;=$L$1,HLOOKUP(M648,Ouderschapsverlof!$S$40:$W$42,3,FALSE),0)))</f>
        <v>0</v>
      </c>
      <c r="R648" s="6">
        <f>IF(OR(M648=6,M648=7),0,IF(NOT(P648),IF(L648&lt;=$L$1,HLOOKUP(M648,Ouderschapsverlof!$S$40:$W$42,3,FALSE),0),0))</f>
        <v>0</v>
      </c>
      <c r="T648" s="2">
        <f t="shared" si="273"/>
        <v>646</v>
      </c>
      <c r="U648">
        <f t="shared" si="258"/>
        <v>1</v>
      </c>
      <c r="V648" s="2">
        <f t="shared" si="259"/>
        <v>367</v>
      </c>
      <c r="W648" s="2">
        <f t="shared" si="260"/>
        <v>367</v>
      </c>
      <c r="X648" s="6" t="b">
        <f t="shared" si="261"/>
        <v>1</v>
      </c>
      <c r="Y648" s="6">
        <f>IF(OR(U648=6,U648=7),0,IF(NOT(X648),0,IF(T648&lt;=$T$1,HLOOKUP(U648,Ouderschapsverlof!$S$55:$W$57,3,FALSE),0)))</f>
        <v>0</v>
      </c>
      <c r="Z648" s="6">
        <f>IF(OR(U648=6,U648=7),0,IF(NOT(X648),IF(T648&lt;=$T$1,HLOOKUP(U648,Ouderschapsverlof!$S$55:$W$57,3,FALSE),0),0))</f>
        <v>0</v>
      </c>
      <c r="AB648" s="2">
        <f t="shared" si="274"/>
        <v>646</v>
      </c>
      <c r="AC648">
        <f t="shared" si="262"/>
        <v>1</v>
      </c>
      <c r="AD648" s="2">
        <f t="shared" si="263"/>
        <v>367</v>
      </c>
      <c r="AE648" s="2">
        <f t="shared" si="264"/>
        <v>367</v>
      </c>
      <c r="AF648" s="6" t="b">
        <f t="shared" si="265"/>
        <v>1</v>
      </c>
      <c r="AG648" s="6">
        <f>IF(OR(AC648=6,AC648=7),0,IF(NOT(AF648),0,IF(AB648&lt;=$AB$1,HLOOKUP(AC648,Ouderschapsverlof!$S$67:$W$69,3,FALSE),0)))</f>
        <v>0</v>
      </c>
      <c r="AH648" s="6">
        <f>IF(OR(AC648=6,AC648=7),0,IF(NOT(AF648),IF(AB648&lt;=$AB$1,HLOOKUP(AC648,Ouderschapsverlof!$S$67:$W$69,3,FALSE),0),0))</f>
        <v>0</v>
      </c>
      <c r="AK648" t="str">
        <f t="shared" si="266"/>
        <v>1901-10-0</v>
      </c>
      <c r="AL648" t="str">
        <f t="shared" si="267"/>
        <v>1901-10-0</v>
      </c>
      <c r="AM648" t="str">
        <f t="shared" si="268"/>
        <v>1901-10-0</v>
      </c>
      <c r="AN648" t="str">
        <f t="shared" si="269"/>
        <v>1901-10-0</v>
      </c>
    </row>
    <row r="649" spans="1:40" x14ac:dyDescent="0.3">
      <c r="A649" s="2">
        <f t="shared" si="270"/>
        <v>647</v>
      </c>
      <c r="B649">
        <f t="shared" si="271"/>
        <v>2</v>
      </c>
      <c r="C649" s="2">
        <f t="shared" si="250"/>
        <v>367</v>
      </c>
      <c r="D649" s="2">
        <f t="shared" si="251"/>
        <v>367</v>
      </c>
      <c r="E649" s="6" t="b">
        <f t="shared" si="252"/>
        <v>1</v>
      </c>
      <c r="F649" s="6">
        <f>IF(OR(B649=6,B649=7),0,IF(NOT(E649),0,IF(A649&lt;=$A$1,HLOOKUP(B649,Ouderschapsverlof!$S$28:$W$30,3,FALSE),0)))</f>
        <v>0</v>
      </c>
      <c r="G649" s="6">
        <f>IF(OR(B649=6,B649=7),0,IF(NOT(E649),IF(A649&lt;=$A$1,HLOOKUP(B649,Ouderschapsverlof!$S$28:$W$30,3,FALSE),0),0))</f>
        <v>0</v>
      </c>
      <c r="H649" s="7">
        <f t="shared" si="253"/>
        <v>0</v>
      </c>
      <c r="L649" s="2">
        <f t="shared" si="272"/>
        <v>647</v>
      </c>
      <c r="M649">
        <f t="shared" si="254"/>
        <v>2</v>
      </c>
      <c r="N649" s="2">
        <f t="shared" si="255"/>
        <v>367</v>
      </c>
      <c r="O649" s="2">
        <f t="shared" si="256"/>
        <v>367</v>
      </c>
      <c r="P649" s="6" t="b">
        <f t="shared" si="257"/>
        <v>1</v>
      </c>
      <c r="Q649" s="6">
        <f>IF(OR(M649=6,M649=7),0,IF(NOT(P649),0,IF(L649&lt;=$L$1,HLOOKUP(M649,Ouderschapsverlof!$S$40:$W$42,3,FALSE),0)))</f>
        <v>0</v>
      </c>
      <c r="R649" s="6">
        <f>IF(OR(M649=6,M649=7),0,IF(NOT(P649),IF(L649&lt;=$L$1,HLOOKUP(M649,Ouderschapsverlof!$S$40:$W$42,3,FALSE),0),0))</f>
        <v>0</v>
      </c>
      <c r="T649" s="2">
        <f t="shared" si="273"/>
        <v>647</v>
      </c>
      <c r="U649">
        <f t="shared" si="258"/>
        <v>2</v>
      </c>
      <c r="V649" s="2">
        <f t="shared" si="259"/>
        <v>367</v>
      </c>
      <c r="W649" s="2">
        <f t="shared" si="260"/>
        <v>367</v>
      </c>
      <c r="X649" s="6" t="b">
        <f t="shared" si="261"/>
        <v>1</v>
      </c>
      <c r="Y649" s="6">
        <f>IF(OR(U649=6,U649=7),0,IF(NOT(X649),0,IF(T649&lt;=$T$1,HLOOKUP(U649,Ouderschapsverlof!$S$55:$W$57,3,FALSE),0)))</f>
        <v>0</v>
      </c>
      <c r="Z649" s="6">
        <f>IF(OR(U649=6,U649=7),0,IF(NOT(X649),IF(T649&lt;=$T$1,HLOOKUP(U649,Ouderschapsverlof!$S$55:$W$57,3,FALSE),0),0))</f>
        <v>0</v>
      </c>
      <c r="AB649" s="2">
        <f t="shared" si="274"/>
        <v>647</v>
      </c>
      <c r="AC649">
        <f t="shared" si="262"/>
        <v>2</v>
      </c>
      <c r="AD649" s="2">
        <f t="shared" si="263"/>
        <v>367</v>
      </c>
      <c r="AE649" s="2">
        <f t="shared" si="264"/>
        <v>367</v>
      </c>
      <c r="AF649" s="6" t="b">
        <f t="shared" si="265"/>
        <v>1</v>
      </c>
      <c r="AG649" s="6">
        <f>IF(OR(AC649=6,AC649=7),0,IF(NOT(AF649),0,IF(AB649&lt;=$AB$1,HLOOKUP(AC649,Ouderschapsverlof!$S$67:$W$69,3,FALSE),0)))</f>
        <v>0</v>
      </c>
      <c r="AH649" s="6">
        <f>IF(OR(AC649=6,AC649=7),0,IF(NOT(AF649),IF(AB649&lt;=$AB$1,HLOOKUP(AC649,Ouderschapsverlof!$S$67:$W$69,3,FALSE),0),0))</f>
        <v>0</v>
      </c>
      <c r="AK649" t="str">
        <f t="shared" si="266"/>
        <v>1901-10-0</v>
      </c>
      <c r="AL649" t="str">
        <f t="shared" si="267"/>
        <v>1901-10-0</v>
      </c>
      <c r="AM649" t="str">
        <f t="shared" si="268"/>
        <v>1901-10-0</v>
      </c>
      <c r="AN649" t="str">
        <f t="shared" si="269"/>
        <v>1901-10-0</v>
      </c>
    </row>
    <row r="650" spans="1:40" x14ac:dyDescent="0.3">
      <c r="A650" s="2">
        <f t="shared" si="270"/>
        <v>648</v>
      </c>
      <c r="B650">
        <f t="shared" si="271"/>
        <v>3</v>
      </c>
      <c r="C650" s="2">
        <f t="shared" si="250"/>
        <v>367</v>
      </c>
      <c r="D650" s="2">
        <f t="shared" si="251"/>
        <v>367</v>
      </c>
      <c r="E650" s="6" t="b">
        <f t="shared" si="252"/>
        <v>1</v>
      </c>
      <c r="F650" s="6">
        <f>IF(OR(B650=6,B650=7),0,IF(NOT(E650),0,IF(A650&lt;=$A$1,HLOOKUP(B650,Ouderschapsverlof!$S$28:$W$30,3,FALSE),0)))</f>
        <v>0</v>
      </c>
      <c r="G650" s="6">
        <f>IF(OR(B650=6,B650=7),0,IF(NOT(E650),IF(A650&lt;=$A$1,HLOOKUP(B650,Ouderschapsverlof!$S$28:$W$30,3,FALSE),0),0))</f>
        <v>0</v>
      </c>
      <c r="H650" s="7">
        <f t="shared" si="253"/>
        <v>0</v>
      </c>
      <c r="L650" s="2">
        <f t="shared" si="272"/>
        <v>648</v>
      </c>
      <c r="M650">
        <f t="shared" si="254"/>
        <v>3</v>
      </c>
      <c r="N650" s="2">
        <f t="shared" si="255"/>
        <v>367</v>
      </c>
      <c r="O650" s="2">
        <f t="shared" si="256"/>
        <v>367</v>
      </c>
      <c r="P650" s="6" t="b">
        <f t="shared" si="257"/>
        <v>1</v>
      </c>
      <c r="Q650" s="6">
        <f>IF(OR(M650=6,M650=7),0,IF(NOT(P650),0,IF(L650&lt;=$L$1,HLOOKUP(M650,Ouderschapsverlof!$S$40:$W$42,3,FALSE),0)))</f>
        <v>0</v>
      </c>
      <c r="R650" s="6">
        <f>IF(OR(M650=6,M650=7),0,IF(NOT(P650),IF(L650&lt;=$L$1,HLOOKUP(M650,Ouderschapsverlof!$S$40:$W$42,3,FALSE),0),0))</f>
        <v>0</v>
      </c>
      <c r="T650" s="2">
        <f t="shared" si="273"/>
        <v>648</v>
      </c>
      <c r="U650">
        <f t="shared" si="258"/>
        <v>3</v>
      </c>
      <c r="V650" s="2">
        <f t="shared" si="259"/>
        <v>367</v>
      </c>
      <c r="W650" s="2">
        <f t="shared" si="260"/>
        <v>367</v>
      </c>
      <c r="X650" s="6" t="b">
        <f t="shared" si="261"/>
        <v>1</v>
      </c>
      <c r="Y650" s="6">
        <f>IF(OR(U650=6,U650=7),0,IF(NOT(X650),0,IF(T650&lt;=$T$1,HLOOKUP(U650,Ouderschapsverlof!$S$55:$W$57,3,FALSE),0)))</f>
        <v>0</v>
      </c>
      <c r="Z650" s="6">
        <f>IF(OR(U650=6,U650=7),0,IF(NOT(X650),IF(T650&lt;=$T$1,HLOOKUP(U650,Ouderschapsverlof!$S$55:$W$57,3,FALSE),0),0))</f>
        <v>0</v>
      </c>
      <c r="AB650" s="2">
        <f t="shared" si="274"/>
        <v>648</v>
      </c>
      <c r="AC650">
        <f t="shared" si="262"/>
        <v>3</v>
      </c>
      <c r="AD650" s="2">
        <f t="shared" si="263"/>
        <v>367</v>
      </c>
      <c r="AE650" s="2">
        <f t="shared" si="264"/>
        <v>367</v>
      </c>
      <c r="AF650" s="6" t="b">
        <f t="shared" si="265"/>
        <v>1</v>
      </c>
      <c r="AG650" s="6">
        <f>IF(OR(AC650=6,AC650=7),0,IF(NOT(AF650),0,IF(AB650&lt;=$AB$1,HLOOKUP(AC650,Ouderschapsverlof!$S$67:$W$69,3,FALSE),0)))</f>
        <v>0</v>
      </c>
      <c r="AH650" s="6">
        <f>IF(OR(AC650=6,AC650=7),0,IF(NOT(AF650),IF(AB650&lt;=$AB$1,HLOOKUP(AC650,Ouderschapsverlof!$S$67:$W$69,3,FALSE),0),0))</f>
        <v>0</v>
      </c>
      <c r="AK650" t="str">
        <f t="shared" si="266"/>
        <v>1901-10-0</v>
      </c>
      <c r="AL650" t="str">
        <f t="shared" si="267"/>
        <v>1901-10-0</v>
      </c>
      <c r="AM650" t="str">
        <f t="shared" si="268"/>
        <v>1901-10-0</v>
      </c>
      <c r="AN650" t="str">
        <f t="shared" si="269"/>
        <v>1901-10-0</v>
      </c>
    </row>
    <row r="651" spans="1:40" x14ac:dyDescent="0.3">
      <c r="A651" s="2">
        <f t="shared" si="270"/>
        <v>649</v>
      </c>
      <c r="B651">
        <f t="shared" si="271"/>
        <v>4</v>
      </c>
      <c r="C651" s="2">
        <f t="shared" si="250"/>
        <v>367</v>
      </c>
      <c r="D651" s="2">
        <f t="shared" si="251"/>
        <v>367</v>
      </c>
      <c r="E651" s="6" t="b">
        <f t="shared" si="252"/>
        <v>1</v>
      </c>
      <c r="F651" s="6">
        <f>IF(OR(B651=6,B651=7),0,IF(NOT(E651),0,IF(A651&lt;=$A$1,HLOOKUP(B651,Ouderschapsverlof!$S$28:$W$30,3,FALSE),0)))</f>
        <v>0</v>
      </c>
      <c r="G651" s="6">
        <f>IF(OR(B651=6,B651=7),0,IF(NOT(E651),IF(A651&lt;=$A$1,HLOOKUP(B651,Ouderschapsverlof!$S$28:$W$30,3,FALSE),0),0))</f>
        <v>0</v>
      </c>
      <c r="H651" s="7">
        <f t="shared" si="253"/>
        <v>0</v>
      </c>
      <c r="L651" s="2">
        <f t="shared" si="272"/>
        <v>649</v>
      </c>
      <c r="M651">
        <f t="shared" si="254"/>
        <v>4</v>
      </c>
      <c r="N651" s="2">
        <f t="shared" si="255"/>
        <v>367</v>
      </c>
      <c r="O651" s="2">
        <f t="shared" si="256"/>
        <v>367</v>
      </c>
      <c r="P651" s="6" t="b">
        <f t="shared" si="257"/>
        <v>1</v>
      </c>
      <c r="Q651" s="6">
        <f>IF(OR(M651=6,M651=7),0,IF(NOT(P651),0,IF(L651&lt;=$L$1,HLOOKUP(M651,Ouderschapsverlof!$S$40:$W$42,3,FALSE),0)))</f>
        <v>0</v>
      </c>
      <c r="R651" s="6">
        <f>IF(OR(M651=6,M651=7),0,IF(NOT(P651),IF(L651&lt;=$L$1,HLOOKUP(M651,Ouderschapsverlof!$S$40:$W$42,3,FALSE),0),0))</f>
        <v>0</v>
      </c>
      <c r="T651" s="2">
        <f t="shared" si="273"/>
        <v>649</v>
      </c>
      <c r="U651">
        <f t="shared" si="258"/>
        <v>4</v>
      </c>
      <c r="V651" s="2">
        <f t="shared" si="259"/>
        <v>367</v>
      </c>
      <c r="W651" s="2">
        <f t="shared" si="260"/>
        <v>367</v>
      </c>
      <c r="X651" s="6" t="b">
        <f t="shared" si="261"/>
        <v>1</v>
      </c>
      <c r="Y651" s="6">
        <f>IF(OR(U651=6,U651=7),0,IF(NOT(X651),0,IF(T651&lt;=$T$1,HLOOKUP(U651,Ouderschapsverlof!$S$55:$W$57,3,FALSE),0)))</f>
        <v>0</v>
      </c>
      <c r="Z651" s="6">
        <f>IF(OR(U651=6,U651=7),0,IF(NOT(X651),IF(T651&lt;=$T$1,HLOOKUP(U651,Ouderschapsverlof!$S$55:$W$57,3,FALSE),0),0))</f>
        <v>0</v>
      </c>
      <c r="AB651" s="2">
        <f t="shared" si="274"/>
        <v>649</v>
      </c>
      <c r="AC651">
        <f t="shared" si="262"/>
        <v>4</v>
      </c>
      <c r="AD651" s="2">
        <f t="shared" si="263"/>
        <v>367</v>
      </c>
      <c r="AE651" s="2">
        <f t="shared" si="264"/>
        <v>367</v>
      </c>
      <c r="AF651" s="6" t="b">
        <f t="shared" si="265"/>
        <v>1</v>
      </c>
      <c r="AG651" s="6">
        <f>IF(OR(AC651=6,AC651=7),0,IF(NOT(AF651),0,IF(AB651&lt;=$AB$1,HLOOKUP(AC651,Ouderschapsverlof!$S$67:$W$69,3,FALSE),0)))</f>
        <v>0</v>
      </c>
      <c r="AH651" s="6">
        <f>IF(OR(AC651=6,AC651=7),0,IF(NOT(AF651),IF(AB651&lt;=$AB$1,HLOOKUP(AC651,Ouderschapsverlof!$S$67:$W$69,3,FALSE),0),0))</f>
        <v>0</v>
      </c>
      <c r="AK651" t="str">
        <f t="shared" si="266"/>
        <v>1901-10-0</v>
      </c>
      <c r="AL651" t="str">
        <f t="shared" si="267"/>
        <v>1901-10-0</v>
      </c>
      <c r="AM651" t="str">
        <f t="shared" si="268"/>
        <v>1901-10-0</v>
      </c>
      <c r="AN651" t="str">
        <f t="shared" si="269"/>
        <v>1901-10-0</v>
      </c>
    </row>
    <row r="652" spans="1:40" x14ac:dyDescent="0.3">
      <c r="A652" s="2">
        <f t="shared" si="270"/>
        <v>650</v>
      </c>
      <c r="B652">
        <f t="shared" si="271"/>
        <v>5</v>
      </c>
      <c r="C652" s="2">
        <f t="shared" si="250"/>
        <v>367</v>
      </c>
      <c r="D652" s="2">
        <f t="shared" si="251"/>
        <v>367</v>
      </c>
      <c r="E652" s="6" t="b">
        <f t="shared" si="252"/>
        <v>1</v>
      </c>
      <c r="F652" s="6">
        <f>IF(OR(B652=6,B652=7),0,IF(NOT(E652),0,IF(A652&lt;=$A$1,HLOOKUP(B652,Ouderschapsverlof!$S$28:$W$30,3,FALSE),0)))</f>
        <v>0</v>
      </c>
      <c r="G652" s="6">
        <f>IF(OR(B652=6,B652=7),0,IF(NOT(E652),IF(A652&lt;=$A$1,HLOOKUP(B652,Ouderschapsverlof!$S$28:$W$30,3,FALSE),0),0))</f>
        <v>0</v>
      </c>
      <c r="H652" s="7">
        <f t="shared" si="253"/>
        <v>0</v>
      </c>
      <c r="L652" s="2">
        <f t="shared" si="272"/>
        <v>650</v>
      </c>
      <c r="M652">
        <f t="shared" si="254"/>
        <v>5</v>
      </c>
      <c r="N652" s="2">
        <f t="shared" si="255"/>
        <v>367</v>
      </c>
      <c r="O652" s="2">
        <f t="shared" si="256"/>
        <v>367</v>
      </c>
      <c r="P652" s="6" t="b">
        <f t="shared" si="257"/>
        <v>1</v>
      </c>
      <c r="Q652" s="6">
        <f>IF(OR(M652=6,M652=7),0,IF(NOT(P652),0,IF(L652&lt;=$L$1,HLOOKUP(M652,Ouderschapsverlof!$S$40:$W$42,3,FALSE),0)))</f>
        <v>0</v>
      </c>
      <c r="R652" s="6">
        <f>IF(OR(M652=6,M652=7),0,IF(NOT(P652),IF(L652&lt;=$L$1,HLOOKUP(M652,Ouderschapsverlof!$S$40:$W$42,3,FALSE),0),0))</f>
        <v>0</v>
      </c>
      <c r="T652" s="2">
        <f t="shared" si="273"/>
        <v>650</v>
      </c>
      <c r="U652">
        <f t="shared" si="258"/>
        <v>5</v>
      </c>
      <c r="V652" s="2">
        <f t="shared" si="259"/>
        <v>367</v>
      </c>
      <c r="W652" s="2">
        <f t="shared" si="260"/>
        <v>367</v>
      </c>
      <c r="X652" s="6" t="b">
        <f t="shared" si="261"/>
        <v>1</v>
      </c>
      <c r="Y652" s="6">
        <f>IF(OR(U652=6,U652=7),0,IF(NOT(X652),0,IF(T652&lt;=$T$1,HLOOKUP(U652,Ouderschapsverlof!$S$55:$W$57,3,FALSE),0)))</f>
        <v>0</v>
      </c>
      <c r="Z652" s="6">
        <f>IF(OR(U652=6,U652=7),0,IF(NOT(X652),IF(T652&lt;=$T$1,HLOOKUP(U652,Ouderschapsverlof!$S$55:$W$57,3,FALSE),0),0))</f>
        <v>0</v>
      </c>
      <c r="AB652" s="2">
        <f t="shared" si="274"/>
        <v>650</v>
      </c>
      <c r="AC652">
        <f t="shared" si="262"/>
        <v>5</v>
      </c>
      <c r="AD652" s="2">
        <f t="shared" si="263"/>
        <v>367</v>
      </c>
      <c r="AE652" s="2">
        <f t="shared" si="264"/>
        <v>367</v>
      </c>
      <c r="AF652" s="6" t="b">
        <f t="shared" si="265"/>
        <v>1</v>
      </c>
      <c r="AG652" s="6">
        <f>IF(OR(AC652=6,AC652=7),0,IF(NOT(AF652),0,IF(AB652&lt;=$AB$1,HLOOKUP(AC652,Ouderschapsverlof!$S$67:$W$69,3,FALSE),0)))</f>
        <v>0</v>
      </c>
      <c r="AH652" s="6">
        <f>IF(OR(AC652=6,AC652=7),0,IF(NOT(AF652),IF(AB652&lt;=$AB$1,HLOOKUP(AC652,Ouderschapsverlof!$S$67:$W$69,3,FALSE),0),0))</f>
        <v>0</v>
      </c>
      <c r="AK652" t="str">
        <f t="shared" si="266"/>
        <v>1901-10-0</v>
      </c>
      <c r="AL652" t="str">
        <f t="shared" si="267"/>
        <v>1901-10-0</v>
      </c>
      <c r="AM652" t="str">
        <f t="shared" si="268"/>
        <v>1901-10-0</v>
      </c>
      <c r="AN652" t="str">
        <f t="shared" si="269"/>
        <v>1901-10-0</v>
      </c>
    </row>
    <row r="653" spans="1:40" x14ac:dyDescent="0.3">
      <c r="A653" s="2">
        <f t="shared" si="270"/>
        <v>651</v>
      </c>
      <c r="B653">
        <f t="shared" si="271"/>
        <v>6</v>
      </c>
      <c r="C653" s="2">
        <f t="shared" si="250"/>
        <v>367</v>
      </c>
      <c r="D653" s="2">
        <f t="shared" si="251"/>
        <v>367</v>
      </c>
      <c r="E653" s="6" t="b">
        <f t="shared" si="252"/>
        <v>1</v>
      </c>
      <c r="F653" s="6">
        <f>IF(OR(B653=6,B653=7),0,IF(NOT(E653),0,IF(A653&lt;=$A$1,HLOOKUP(B653,Ouderschapsverlof!$S$28:$W$30,3,FALSE),0)))</f>
        <v>0</v>
      </c>
      <c r="G653" s="6">
        <f>IF(OR(B653=6,B653=7),0,IF(NOT(E653),IF(A653&lt;=$A$1,HLOOKUP(B653,Ouderschapsverlof!$S$28:$W$30,3,FALSE),0),0))</f>
        <v>0</v>
      </c>
      <c r="H653" s="7">
        <f t="shared" si="253"/>
        <v>0</v>
      </c>
      <c r="L653" s="2">
        <f t="shared" si="272"/>
        <v>651</v>
      </c>
      <c r="M653">
        <f t="shared" si="254"/>
        <v>6</v>
      </c>
      <c r="N653" s="2">
        <f t="shared" si="255"/>
        <v>367</v>
      </c>
      <c r="O653" s="2">
        <f t="shared" si="256"/>
        <v>367</v>
      </c>
      <c r="P653" s="6" t="b">
        <f t="shared" si="257"/>
        <v>1</v>
      </c>
      <c r="Q653" s="6">
        <f>IF(OR(M653=6,M653=7),0,IF(NOT(P653),0,IF(L653&lt;=$L$1,HLOOKUP(M653,Ouderschapsverlof!$S$40:$W$42,3,FALSE),0)))</f>
        <v>0</v>
      </c>
      <c r="R653" s="6">
        <f>IF(OR(M653=6,M653=7),0,IF(NOT(P653),IF(L653&lt;=$L$1,HLOOKUP(M653,Ouderschapsverlof!$S$40:$W$42,3,FALSE),0),0))</f>
        <v>0</v>
      </c>
      <c r="T653" s="2">
        <f t="shared" si="273"/>
        <v>651</v>
      </c>
      <c r="U653">
        <f t="shared" si="258"/>
        <v>6</v>
      </c>
      <c r="V653" s="2">
        <f t="shared" si="259"/>
        <v>367</v>
      </c>
      <c r="W653" s="2">
        <f t="shared" si="260"/>
        <v>367</v>
      </c>
      <c r="X653" s="6" t="b">
        <f t="shared" si="261"/>
        <v>1</v>
      </c>
      <c r="Y653" s="6">
        <f>IF(OR(U653=6,U653=7),0,IF(NOT(X653),0,IF(T653&lt;=$T$1,HLOOKUP(U653,Ouderschapsverlof!$S$55:$W$57,3,FALSE),0)))</f>
        <v>0</v>
      </c>
      <c r="Z653" s="6">
        <f>IF(OR(U653=6,U653=7),0,IF(NOT(X653),IF(T653&lt;=$T$1,HLOOKUP(U653,Ouderschapsverlof!$S$55:$W$57,3,FALSE),0),0))</f>
        <v>0</v>
      </c>
      <c r="AB653" s="2">
        <f t="shared" si="274"/>
        <v>651</v>
      </c>
      <c r="AC653">
        <f t="shared" si="262"/>
        <v>6</v>
      </c>
      <c r="AD653" s="2">
        <f t="shared" si="263"/>
        <v>367</v>
      </c>
      <c r="AE653" s="2">
        <f t="shared" si="264"/>
        <v>367</v>
      </c>
      <c r="AF653" s="6" t="b">
        <f t="shared" si="265"/>
        <v>1</v>
      </c>
      <c r="AG653" s="6">
        <f>IF(OR(AC653=6,AC653=7),0,IF(NOT(AF653),0,IF(AB653&lt;=$AB$1,HLOOKUP(AC653,Ouderschapsverlof!$S$67:$W$69,3,FALSE),0)))</f>
        <v>0</v>
      </c>
      <c r="AH653" s="6">
        <f>IF(OR(AC653=6,AC653=7),0,IF(NOT(AF653),IF(AB653&lt;=$AB$1,HLOOKUP(AC653,Ouderschapsverlof!$S$67:$W$69,3,FALSE),0),0))</f>
        <v>0</v>
      </c>
      <c r="AK653" t="str">
        <f t="shared" si="266"/>
        <v>1901-10-0</v>
      </c>
      <c r="AL653" t="str">
        <f t="shared" si="267"/>
        <v>1901-10-0</v>
      </c>
      <c r="AM653" t="str">
        <f t="shared" si="268"/>
        <v>1901-10-0</v>
      </c>
      <c r="AN653" t="str">
        <f t="shared" si="269"/>
        <v>1901-10-0</v>
      </c>
    </row>
    <row r="654" spans="1:40" x14ac:dyDescent="0.3">
      <c r="A654" s="2">
        <f t="shared" si="270"/>
        <v>652</v>
      </c>
      <c r="B654">
        <f t="shared" si="271"/>
        <v>7</v>
      </c>
      <c r="C654" s="2">
        <f t="shared" si="250"/>
        <v>367</v>
      </c>
      <c r="D654" s="2">
        <f t="shared" si="251"/>
        <v>367</v>
      </c>
      <c r="E654" s="6" t="b">
        <f t="shared" si="252"/>
        <v>1</v>
      </c>
      <c r="F654" s="6">
        <f>IF(OR(B654=6,B654=7),0,IF(NOT(E654),0,IF(A654&lt;=$A$1,HLOOKUP(B654,Ouderschapsverlof!$S$28:$W$30,3,FALSE),0)))</f>
        <v>0</v>
      </c>
      <c r="G654" s="6">
        <f>IF(OR(B654=6,B654=7),0,IF(NOT(E654),IF(A654&lt;=$A$1,HLOOKUP(B654,Ouderschapsverlof!$S$28:$W$30,3,FALSE),0),0))</f>
        <v>0</v>
      </c>
      <c r="H654" s="7">
        <f t="shared" si="253"/>
        <v>0</v>
      </c>
      <c r="L654" s="2">
        <f t="shared" si="272"/>
        <v>652</v>
      </c>
      <c r="M654">
        <f t="shared" si="254"/>
        <v>7</v>
      </c>
      <c r="N654" s="2">
        <f t="shared" si="255"/>
        <v>367</v>
      </c>
      <c r="O654" s="2">
        <f t="shared" si="256"/>
        <v>367</v>
      </c>
      <c r="P654" s="6" t="b">
        <f t="shared" si="257"/>
        <v>1</v>
      </c>
      <c r="Q654" s="6">
        <f>IF(OR(M654=6,M654=7),0,IF(NOT(P654),0,IF(L654&lt;=$L$1,HLOOKUP(M654,Ouderschapsverlof!$S$40:$W$42,3,FALSE),0)))</f>
        <v>0</v>
      </c>
      <c r="R654" s="6">
        <f>IF(OR(M654=6,M654=7),0,IF(NOT(P654),IF(L654&lt;=$L$1,HLOOKUP(M654,Ouderschapsverlof!$S$40:$W$42,3,FALSE),0),0))</f>
        <v>0</v>
      </c>
      <c r="T654" s="2">
        <f t="shared" si="273"/>
        <v>652</v>
      </c>
      <c r="U654">
        <f t="shared" si="258"/>
        <v>7</v>
      </c>
      <c r="V654" s="2">
        <f t="shared" si="259"/>
        <v>367</v>
      </c>
      <c r="W654" s="2">
        <f t="shared" si="260"/>
        <v>367</v>
      </c>
      <c r="X654" s="6" t="b">
        <f t="shared" si="261"/>
        <v>1</v>
      </c>
      <c r="Y654" s="6">
        <f>IF(OR(U654=6,U654=7),0,IF(NOT(X654),0,IF(T654&lt;=$T$1,HLOOKUP(U654,Ouderschapsverlof!$S$55:$W$57,3,FALSE),0)))</f>
        <v>0</v>
      </c>
      <c r="Z654" s="6">
        <f>IF(OR(U654=6,U654=7),0,IF(NOT(X654),IF(T654&lt;=$T$1,HLOOKUP(U654,Ouderschapsverlof!$S$55:$W$57,3,FALSE),0),0))</f>
        <v>0</v>
      </c>
      <c r="AB654" s="2">
        <f t="shared" si="274"/>
        <v>652</v>
      </c>
      <c r="AC654">
        <f t="shared" si="262"/>
        <v>7</v>
      </c>
      <c r="AD654" s="2">
        <f t="shared" si="263"/>
        <v>367</v>
      </c>
      <c r="AE654" s="2">
        <f t="shared" si="264"/>
        <v>367</v>
      </c>
      <c r="AF654" s="6" t="b">
        <f t="shared" si="265"/>
        <v>1</v>
      </c>
      <c r="AG654" s="6">
        <f>IF(OR(AC654=6,AC654=7),0,IF(NOT(AF654),0,IF(AB654&lt;=$AB$1,HLOOKUP(AC654,Ouderschapsverlof!$S$67:$W$69,3,FALSE),0)))</f>
        <v>0</v>
      </c>
      <c r="AH654" s="6">
        <f>IF(OR(AC654=6,AC654=7),0,IF(NOT(AF654),IF(AB654&lt;=$AB$1,HLOOKUP(AC654,Ouderschapsverlof!$S$67:$W$69,3,FALSE),0),0))</f>
        <v>0</v>
      </c>
      <c r="AK654" t="str">
        <f t="shared" si="266"/>
        <v>1901-10-0</v>
      </c>
      <c r="AL654" t="str">
        <f t="shared" si="267"/>
        <v>1901-10-0</v>
      </c>
      <c r="AM654" t="str">
        <f t="shared" si="268"/>
        <v>1901-10-0</v>
      </c>
      <c r="AN654" t="str">
        <f t="shared" si="269"/>
        <v>1901-10-0</v>
      </c>
    </row>
    <row r="655" spans="1:40" x14ac:dyDescent="0.3">
      <c r="A655" s="2">
        <f t="shared" si="270"/>
        <v>653</v>
      </c>
      <c r="B655">
        <f t="shared" si="271"/>
        <v>1</v>
      </c>
      <c r="C655" s="2">
        <f t="shared" si="250"/>
        <v>367</v>
      </c>
      <c r="D655" s="2">
        <f t="shared" si="251"/>
        <v>367</v>
      </c>
      <c r="E655" s="6" t="b">
        <f t="shared" si="252"/>
        <v>1</v>
      </c>
      <c r="F655" s="6">
        <f>IF(OR(B655=6,B655=7),0,IF(NOT(E655),0,IF(A655&lt;=$A$1,HLOOKUP(B655,Ouderschapsverlof!$S$28:$W$30,3,FALSE),0)))</f>
        <v>0</v>
      </c>
      <c r="G655" s="6">
        <f>IF(OR(B655=6,B655=7),0,IF(NOT(E655),IF(A655&lt;=$A$1,HLOOKUP(B655,Ouderschapsverlof!$S$28:$W$30,3,FALSE),0),0))</f>
        <v>0</v>
      </c>
      <c r="H655" s="7">
        <f t="shared" si="253"/>
        <v>0</v>
      </c>
      <c r="L655" s="2">
        <f t="shared" si="272"/>
        <v>653</v>
      </c>
      <c r="M655">
        <f t="shared" si="254"/>
        <v>1</v>
      </c>
      <c r="N655" s="2">
        <f t="shared" si="255"/>
        <v>367</v>
      </c>
      <c r="O655" s="2">
        <f t="shared" si="256"/>
        <v>367</v>
      </c>
      <c r="P655" s="6" t="b">
        <f t="shared" si="257"/>
        <v>1</v>
      </c>
      <c r="Q655" s="6">
        <f>IF(OR(M655=6,M655=7),0,IF(NOT(P655),0,IF(L655&lt;=$L$1,HLOOKUP(M655,Ouderschapsverlof!$S$40:$W$42,3,FALSE),0)))</f>
        <v>0</v>
      </c>
      <c r="R655" s="6">
        <f>IF(OR(M655=6,M655=7),0,IF(NOT(P655),IF(L655&lt;=$L$1,HLOOKUP(M655,Ouderschapsverlof!$S$40:$W$42,3,FALSE),0),0))</f>
        <v>0</v>
      </c>
      <c r="T655" s="2">
        <f t="shared" si="273"/>
        <v>653</v>
      </c>
      <c r="U655">
        <f t="shared" si="258"/>
        <v>1</v>
      </c>
      <c r="V655" s="2">
        <f t="shared" si="259"/>
        <v>367</v>
      </c>
      <c r="W655" s="2">
        <f t="shared" si="260"/>
        <v>367</v>
      </c>
      <c r="X655" s="6" t="b">
        <f t="shared" si="261"/>
        <v>1</v>
      </c>
      <c r="Y655" s="6">
        <f>IF(OR(U655=6,U655=7),0,IF(NOT(X655),0,IF(T655&lt;=$T$1,HLOOKUP(U655,Ouderschapsverlof!$S$55:$W$57,3,FALSE),0)))</f>
        <v>0</v>
      </c>
      <c r="Z655" s="6">
        <f>IF(OR(U655=6,U655=7),0,IF(NOT(X655),IF(T655&lt;=$T$1,HLOOKUP(U655,Ouderschapsverlof!$S$55:$W$57,3,FALSE),0),0))</f>
        <v>0</v>
      </c>
      <c r="AB655" s="2">
        <f t="shared" si="274"/>
        <v>653</v>
      </c>
      <c r="AC655">
        <f t="shared" si="262"/>
        <v>1</v>
      </c>
      <c r="AD655" s="2">
        <f t="shared" si="263"/>
        <v>367</v>
      </c>
      <c r="AE655" s="2">
        <f t="shared" si="264"/>
        <v>367</v>
      </c>
      <c r="AF655" s="6" t="b">
        <f t="shared" si="265"/>
        <v>1</v>
      </c>
      <c r="AG655" s="6">
        <f>IF(OR(AC655=6,AC655=7),0,IF(NOT(AF655),0,IF(AB655&lt;=$AB$1,HLOOKUP(AC655,Ouderschapsverlof!$S$67:$W$69,3,FALSE),0)))</f>
        <v>0</v>
      </c>
      <c r="AH655" s="6">
        <f>IF(OR(AC655=6,AC655=7),0,IF(NOT(AF655),IF(AB655&lt;=$AB$1,HLOOKUP(AC655,Ouderschapsverlof!$S$67:$W$69,3,FALSE),0),0))</f>
        <v>0</v>
      </c>
      <c r="AK655" t="str">
        <f t="shared" si="266"/>
        <v>1901-10-0</v>
      </c>
      <c r="AL655" t="str">
        <f t="shared" si="267"/>
        <v>1901-10-0</v>
      </c>
      <c r="AM655" t="str">
        <f t="shared" si="268"/>
        <v>1901-10-0</v>
      </c>
      <c r="AN655" t="str">
        <f t="shared" si="269"/>
        <v>1901-10-0</v>
      </c>
    </row>
    <row r="656" spans="1:40" x14ac:dyDescent="0.3">
      <c r="A656" s="2">
        <f t="shared" si="270"/>
        <v>654</v>
      </c>
      <c r="B656">
        <f t="shared" si="271"/>
        <v>2</v>
      </c>
      <c r="C656" s="2">
        <f t="shared" si="250"/>
        <v>367</v>
      </c>
      <c r="D656" s="2">
        <f t="shared" si="251"/>
        <v>367</v>
      </c>
      <c r="E656" s="6" t="b">
        <f t="shared" si="252"/>
        <v>1</v>
      </c>
      <c r="F656" s="6">
        <f>IF(OR(B656=6,B656=7),0,IF(NOT(E656),0,IF(A656&lt;=$A$1,HLOOKUP(B656,Ouderschapsverlof!$S$28:$W$30,3,FALSE),0)))</f>
        <v>0</v>
      </c>
      <c r="G656" s="6">
        <f>IF(OR(B656=6,B656=7),0,IF(NOT(E656),IF(A656&lt;=$A$1,HLOOKUP(B656,Ouderschapsverlof!$S$28:$W$30,3,FALSE),0),0))</f>
        <v>0</v>
      </c>
      <c r="H656" s="7">
        <f t="shared" si="253"/>
        <v>0</v>
      </c>
      <c r="L656" s="2">
        <f t="shared" si="272"/>
        <v>654</v>
      </c>
      <c r="M656">
        <f t="shared" si="254"/>
        <v>2</v>
      </c>
      <c r="N656" s="2">
        <f t="shared" si="255"/>
        <v>367</v>
      </c>
      <c r="O656" s="2">
        <f t="shared" si="256"/>
        <v>367</v>
      </c>
      <c r="P656" s="6" t="b">
        <f t="shared" si="257"/>
        <v>1</v>
      </c>
      <c r="Q656" s="6">
        <f>IF(OR(M656=6,M656=7),0,IF(NOT(P656),0,IF(L656&lt;=$L$1,HLOOKUP(M656,Ouderschapsverlof!$S$40:$W$42,3,FALSE),0)))</f>
        <v>0</v>
      </c>
      <c r="R656" s="6">
        <f>IF(OR(M656=6,M656=7),0,IF(NOT(P656),IF(L656&lt;=$L$1,HLOOKUP(M656,Ouderschapsverlof!$S$40:$W$42,3,FALSE),0),0))</f>
        <v>0</v>
      </c>
      <c r="T656" s="2">
        <f t="shared" si="273"/>
        <v>654</v>
      </c>
      <c r="U656">
        <f t="shared" si="258"/>
        <v>2</v>
      </c>
      <c r="V656" s="2">
        <f t="shared" si="259"/>
        <v>367</v>
      </c>
      <c r="W656" s="2">
        <f t="shared" si="260"/>
        <v>367</v>
      </c>
      <c r="X656" s="6" t="b">
        <f t="shared" si="261"/>
        <v>1</v>
      </c>
      <c r="Y656" s="6">
        <f>IF(OR(U656=6,U656=7),0,IF(NOT(X656),0,IF(T656&lt;=$T$1,HLOOKUP(U656,Ouderschapsverlof!$S$55:$W$57,3,FALSE),0)))</f>
        <v>0</v>
      </c>
      <c r="Z656" s="6">
        <f>IF(OR(U656=6,U656=7),0,IF(NOT(X656),IF(T656&lt;=$T$1,HLOOKUP(U656,Ouderschapsverlof!$S$55:$W$57,3,FALSE),0),0))</f>
        <v>0</v>
      </c>
      <c r="AB656" s="2">
        <f t="shared" si="274"/>
        <v>654</v>
      </c>
      <c r="AC656">
        <f t="shared" si="262"/>
        <v>2</v>
      </c>
      <c r="AD656" s="2">
        <f t="shared" si="263"/>
        <v>367</v>
      </c>
      <c r="AE656" s="2">
        <f t="shared" si="264"/>
        <v>367</v>
      </c>
      <c r="AF656" s="6" t="b">
        <f t="shared" si="265"/>
        <v>1</v>
      </c>
      <c r="AG656" s="6">
        <f>IF(OR(AC656=6,AC656=7),0,IF(NOT(AF656),0,IF(AB656&lt;=$AB$1,HLOOKUP(AC656,Ouderschapsverlof!$S$67:$W$69,3,FALSE),0)))</f>
        <v>0</v>
      </c>
      <c r="AH656" s="6">
        <f>IF(OR(AC656=6,AC656=7),0,IF(NOT(AF656),IF(AB656&lt;=$AB$1,HLOOKUP(AC656,Ouderschapsverlof!$S$67:$W$69,3,FALSE),0),0))</f>
        <v>0</v>
      </c>
      <c r="AK656" t="str">
        <f t="shared" si="266"/>
        <v>1901-10-0</v>
      </c>
      <c r="AL656" t="str">
        <f t="shared" si="267"/>
        <v>1901-10-0</v>
      </c>
      <c r="AM656" t="str">
        <f t="shared" si="268"/>
        <v>1901-10-0</v>
      </c>
      <c r="AN656" t="str">
        <f t="shared" si="269"/>
        <v>1901-10-0</v>
      </c>
    </row>
    <row r="657" spans="1:40" x14ac:dyDescent="0.3">
      <c r="A657" s="2">
        <f t="shared" si="270"/>
        <v>655</v>
      </c>
      <c r="B657">
        <f t="shared" si="271"/>
        <v>3</v>
      </c>
      <c r="C657" s="2">
        <f t="shared" si="250"/>
        <v>367</v>
      </c>
      <c r="D657" s="2">
        <f t="shared" si="251"/>
        <v>367</v>
      </c>
      <c r="E657" s="6" t="b">
        <f t="shared" si="252"/>
        <v>1</v>
      </c>
      <c r="F657" s="6">
        <f>IF(OR(B657=6,B657=7),0,IF(NOT(E657),0,IF(A657&lt;=$A$1,HLOOKUP(B657,Ouderschapsverlof!$S$28:$W$30,3,FALSE),0)))</f>
        <v>0</v>
      </c>
      <c r="G657" s="6">
        <f>IF(OR(B657=6,B657=7),0,IF(NOT(E657),IF(A657&lt;=$A$1,HLOOKUP(B657,Ouderschapsverlof!$S$28:$W$30,3,FALSE),0),0))</f>
        <v>0</v>
      </c>
      <c r="H657" s="7">
        <f t="shared" si="253"/>
        <v>0</v>
      </c>
      <c r="L657" s="2">
        <f t="shared" si="272"/>
        <v>655</v>
      </c>
      <c r="M657">
        <f t="shared" si="254"/>
        <v>3</v>
      </c>
      <c r="N657" s="2">
        <f t="shared" si="255"/>
        <v>367</v>
      </c>
      <c r="O657" s="2">
        <f t="shared" si="256"/>
        <v>367</v>
      </c>
      <c r="P657" s="6" t="b">
        <f t="shared" si="257"/>
        <v>1</v>
      </c>
      <c r="Q657" s="6">
        <f>IF(OR(M657=6,M657=7),0,IF(NOT(P657),0,IF(L657&lt;=$L$1,HLOOKUP(M657,Ouderschapsverlof!$S$40:$W$42,3,FALSE),0)))</f>
        <v>0</v>
      </c>
      <c r="R657" s="6">
        <f>IF(OR(M657=6,M657=7),0,IF(NOT(P657),IF(L657&lt;=$L$1,HLOOKUP(M657,Ouderschapsverlof!$S$40:$W$42,3,FALSE),0),0))</f>
        <v>0</v>
      </c>
      <c r="T657" s="2">
        <f t="shared" si="273"/>
        <v>655</v>
      </c>
      <c r="U657">
        <f t="shared" si="258"/>
        <v>3</v>
      </c>
      <c r="V657" s="2">
        <f t="shared" si="259"/>
        <v>367</v>
      </c>
      <c r="W657" s="2">
        <f t="shared" si="260"/>
        <v>367</v>
      </c>
      <c r="X657" s="6" t="b">
        <f t="shared" si="261"/>
        <v>1</v>
      </c>
      <c r="Y657" s="6">
        <f>IF(OR(U657=6,U657=7),0,IF(NOT(X657),0,IF(T657&lt;=$T$1,HLOOKUP(U657,Ouderschapsverlof!$S$55:$W$57,3,FALSE),0)))</f>
        <v>0</v>
      </c>
      <c r="Z657" s="6">
        <f>IF(OR(U657=6,U657=7),0,IF(NOT(X657),IF(T657&lt;=$T$1,HLOOKUP(U657,Ouderschapsverlof!$S$55:$W$57,3,FALSE),0),0))</f>
        <v>0</v>
      </c>
      <c r="AB657" s="2">
        <f t="shared" si="274"/>
        <v>655</v>
      </c>
      <c r="AC657">
        <f t="shared" si="262"/>
        <v>3</v>
      </c>
      <c r="AD657" s="2">
        <f t="shared" si="263"/>
        <v>367</v>
      </c>
      <c r="AE657" s="2">
        <f t="shared" si="264"/>
        <v>367</v>
      </c>
      <c r="AF657" s="6" t="b">
        <f t="shared" si="265"/>
        <v>1</v>
      </c>
      <c r="AG657" s="6">
        <f>IF(OR(AC657=6,AC657=7),0,IF(NOT(AF657),0,IF(AB657&lt;=$AB$1,HLOOKUP(AC657,Ouderschapsverlof!$S$67:$W$69,3,FALSE),0)))</f>
        <v>0</v>
      </c>
      <c r="AH657" s="6">
        <f>IF(OR(AC657=6,AC657=7),0,IF(NOT(AF657),IF(AB657&lt;=$AB$1,HLOOKUP(AC657,Ouderschapsverlof!$S$67:$W$69,3,FALSE),0),0))</f>
        <v>0</v>
      </c>
      <c r="AK657" t="str">
        <f t="shared" si="266"/>
        <v>1901-10-0</v>
      </c>
      <c r="AL657" t="str">
        <f t="shared" si="267"/>
        <v>1901-10-0</v>
      </c>
      <c r="AM657" t="str">
        <f t="shared" si="268"/>
        <v>1901-10-0</v>
      </c>
      <c r="AN657" t="str">
        <f t="shared" si="269"/>
        <v>1901-10-0</v>
      </c>
    </row>
    <row r="658" spans="1:40" x14ac:dyDescent="0.3">
      <c r="A658" s="2">
        <f t="shared" si="270"/>
        <v>656</v>
      </c>
      <c r="B658">
        <f t="shared" si="271"/>
        <v>4</v>
      </c>
      <c r="C658" s="2">
        <f t="shared" si="250"/>
        <v>367</v>
      </c>
      <c r="D658" s="2">
        <f t="shared" si="251"/>
        <v>367</v>
      </c>
      <c r="E658" s="6" t="b">
        <f t="shared" si="252"/>
        <v>1</v>
      </c>
      <c r="F658" s="6">
        <f>IF(OR(B658=6,B658=7),0,IF(NOT(E658),0,IF(A658&lt;=$A$1,HLOOKUP(B658,Ouderschapsverlof!$S$28:$W$30,3,FALSE),0)))</f>
        <v>0</v>
      </c>
      <c r="G658" s="6">
        <f>IF(OR(B658=6,B658=7),0,IF(NOT(E658),IF(A658&lt;=$A$1,HLOOKUP(B658,Ouderschapsverlof!$S$28:$W$30,3,FALSE),0),0))</f>
        <v>0</v>
      </c>
      <c r="H658" s="7">
        <f t="shared" si="253"/>
        <v>0</v>
      </c>
      <c r="L658" s="2">
        <f t="shared" si="272"/>
        <v>656</v>
      </c>
      <c r="M658">
        <f t="shared" si="254"/>
        <v>4</v>
      </c>
      <c r="N658" s="2">
        <f t="shared" si="255"/>
        <v>367</v>
      </c>
      <c r="O658" s="2">
        <f t="shared" si="256"/>
        <v>367</v>
      </c>
      <c r="P658" s="6" t="b">
        <f t="shared" si="257"/>
        <v>1</v>
      </c>
      <c r="Q658" s="6">
        <f>IF(OR(M658=6,M658=7),0,IF(NOT(P658),0,IF(L658&lt;=$L$1,HLOOKUP(M658,Ouderschapsverlof!$S$40:$W$42,3,FALSE),0)))</f>
        <v>0</v>
      </c>
      <c r="R658" s="6">
        <f>IF(OR(M658=6,M658=7),0,IF(NOT(P658),IF(L658&lt;=$L$1,HLOOKUP(M658,Ouderschapsverlof!$S$40:$W$42,3,FALSE),0),0))</f>
        <v>0</v>
      </c>
      <c r="T658" s="2">
        <f t="shared" si="273"/>
        <v>656</v>
      </c>
      <c r="U658">
        <f t="shared" si="258"/>
        <v>4</v>
      </c>
      <c r="V658" s="2">
        <f t="shared" si="259"/>
        <v>367</v>
      </c>
      <c r="W658" s="2">
        <f t="shared" si="260"/>
        <v>367</v>
      </c>
      <c r="X658" s="6" t="b">
        <f t="shared" si="261"/>
        <v>1</v>
      </c>
      <c r="Y658" s="6">
        <f>IF(OR(U658=6,U658=7),0,IF(NOT(X658),0,IF(T658&lt;=$T$1,HLOOKUP(U658,Ouderschapsverlof!$S$55:$W$57,3,FALSE),0)))</f>
        <v>0</v>
      </c>
      <c r="Z658" s="6">
        <f>IF(OR(U658=6,U658=7),0,IF(NOT(X658),IF(T658&lt;=$T$1,HLOOKUP(U658,Ouderschapsverlof!$S$55:$W$57,3,FALSE),0),0))</f>
        <v>0</v>
      </c>
      <c r="AB658" s="2">
        <f t="shared" si="274"/>
        <v>656</v>
      </c>
      <c r="AC658">
        <f t="shared" si="262"/>
        <v>4</v>
      </c>
      <c r="AD658" s="2">
        <f t="shared" si="263"/>
        <v>367</v>
      </c>
      <c r="AE658" s="2">
        <f t="shared" si="264"/>
        <v>367</v>
      </c>
      <c r="AF658" s="6" t="b">
        <f t="shared" si="265"/>
        <v>1</v>
      </c>
      <c r="AG658" s="6">
        <f>IF(OR(AC658=6,AC658=7),0,IF(NOT(AF658),0,IF(AB658&lt;=$AB$1,HLOOKUP(AC658,Ouderschapsverlof!$S$67:$W$69,3,FALSE),0)))</f>
        <v>0</v>
      </c>
      <c r="AH658" s="6">
        <f>IF(OR(AC658=6,AC658=7),0,IF(NOT(AF658),IF(AB658&lt;=$AB$1,HLOOKUP(AC658,Ouderschapsverlof!$S$67:$W$69,3,FALSE),0),0))</f>
        <v>0</v>
      </c>
      <c r="AK658" t="str">
        <f t="shared" si="266"/>
        <v>1901-10-0</v>
      </c>
      <c r="AL658" t="str">
        <f t="shared" si="267"/>
        <v>1901-10-0</v>
      </c>
      <c r="AM658" t="str">
        <f t="shared" si="268"/>
        <v>1901-10-0</v>
      </c>
      <c r="AN658" t="str">
        <f t="shared" si="269"/>
        <v>1901-10-0</v>
      </c>
    </row>
    <row r="659" spans="1:40" x14ac:dyDescent="0.3">
      <c r="A659" s="2">
        <f t="shared" si="270"/>
        <v>657</v>
      </c>
      <c r="B659">
        <f t="shared" si="271"/>
        <v>5</v>
      </c>
      <c r="C659" s="2">
        <f t="shared" si="250"/>
        <v>367</v>
      </c>
      <c r="D659" s="2">
        <f t="shared" si="251"/>
        <v>367</v>
      </c>
      <c r="E659" s="6" t="b">
        <f t="shared" si="252"/>
        <v>1</v>
      </c>
      <c r="F659" s="6">
        <f>IF(OR(B659=6,B659=7),0,IF(NOT(E659),0,IF(A659&lt;=$A$1,HLOOKUP(B659,Ouderschapsverlof!$S$28:$W$30,3,FALSE),0)))</f>
        <v>0</v>
      </c>
      <c r="G659" s="6">
        <f>IF(OR(B659=6,B659=7),0,IF(NOT(E659),IF(A659&lt;=$A$1,HLOOKUP(B659,Ouderschapsverlof!$S$28:$W$30,3,FALSE),0),0))</f>
        <v>0</v>
      </c>
      <c r="H659" s="7">
        <f t="shared" si="253"/>
        <v>0</v>
      </c>
      <c r="L659" s="2">
        <f t="shared" si="272"/>
        <v>657</v>
      </c>
      <c r="M659">
        <f t="shared" si="254"/>
        <v>5</v>
      </c>
      <c r="N659" s="2">
        <f t="shared" si="255"/>
        <v>367</v>
      </c>
      <c r="O659" s="2">
        <f t="shared" si="256"/>
        <v>367</v>
      </c>
      <c r="P659" s="6" t="b">
        <f t="shared" si="257"/>
        <v>1</v>
      </c>
      <c r="Q659" s="6">
        <f>IF(OR(M659=6,M659=7),0,IF(NOT(P659),0,IF(L659&lt;=$L$1,HLOOKUP(M659,Ouderschapsverlof!$S$40:$W$42,3,FALSE),0)))</f>
        <v>0</v>
      </c>
      <c r="R659" s="6">
        <f>IF(OR(M659=6,M659=7),0,IF(NOT(P659),IF(L659&lt;=$L$1,HLOOKUP(M659,Ouderschapsverlof!$S$40:$W$42,3,FALSE),0),0))</f>
        <v>0</v>
      </c>
      <c r="T659" s="2">
        <f t="shared" si="273"/>
        <v>657</v>
      </c>
      <c r="U659">
        <f t="shared" si="258"/>
        <v>5</v>
      </c>
      <c r="V659" s="2">
        <f t="shared" si="259"/>
        <v>367</v>
      </c>
      <c r="W659" s="2">
        <f t="shared" si="260"/>
        <v>367</v>
      </c>
      <c r="X659" s="6" t="b">
        <f t="shared" si="261"/>
        <v>1</v>
      </c>
      <c r="Y659" s="6">
        <f>IF(OR(U659=6,U659=7),0,IF(NOT(X659),0,IF(T659&lt;=$T$1,HLOOKUP(U659,Ouderschapsverlof!$S$55:$W$57,3,FALSE),0)))</f>
        <v>0</v>
      </c>
      <c r="Z659" s="6">
        <f>IF(OR(U659=6,U659=7),0,IF(NOT(X659),IF(T659&lt;=$T$1,HLOOKUP(U659,Ouderschapsverlof!$S$55:$W$57,3,FALSE),0),0))</f>
        <v>0</v>
      </c>
      <c r="AB659" s="2">
        <f t="shared" si="274"/>
        <v>657</v>
      </c>
      <c r="AC659">
        <f t="shared" si="262"/>
        <v>5</v>
      </c>
      <c r="AD659" s="2">
        <f t="shared" si="263"/>
        <v>367</v>
      </c>
      <c r="AE659" s="2">
        <f t="shared" si="264"/>
        <v>367</v>
      </c>
      <c r="AF659" s="6" t="b">
        <f t="shared" si="265"/>
        <v>1</v>
      </c>
      <c r="AG659" s="6">
        <f>IF(OR(AC659=6,AC659=7),0,IF(NOT(AF659),0,IF(AB659&lt;=$AB$1,HLOOKUP(AC659,Ouderschapsverlof!$S$67:$W$69,3,FALSE),0)))</f>
        <v>0</v>
      </c>
      <c r="AH659" s="6">
        <f>IF(OR(AC659=6,AC659=7),0,IF(NOT(AF659),IF(AB659&lt;=$AB$1,HLOOKUP(AC659,Ouderschapsverlof!$S$67:$W$69,3,FALSE),0),0))</f>
        <v>0</v>
      </c>
      <c r="AK659" t="str">
        <f t="shared" si="266"/>
        <v>1901-10-0</v>
      </c>
      <c r="AL659" t="str">
        <f t="shared" si="267"/>
        <v>1901-10-0</v>
      </c>
      <c r="AM659" t="str">
        <f t="shared" si="268"/>
        <v>1901-10-0</v>
      </c>
      <c r="AN659" t="str">
        <f t="shared" si="269"/>
        <v>1901-10-0</v>
      </c>
    </row>
    <row r="660" spans="1:40" x14ac:dyDescent="0.3">
      <c r="A660" s="2">
        <f t="shared" si="270"/>
        <v>658</v>
      </c>
      <c r="B660">
        <f t="shared" si="271"/>
        <v>6</v>
      </c>
      <c r="C660" s="2">
        <f t="shared" si="250"/>
        <v>367</v>
      </c>
      <c r="D660" s="2">
        <f t="shared" si="251"/>
        <v>367</v>
      </c>
      <c r="E660" s="6" t="b">
        <f t="shared" si="252"/>
        <v>1</v>
      </c>
      <c r="F660" s="6">
        <f>IF(OR(B660=6,B660=7),0,IF(NOT(E660),0,IF(A660&lt;=$A$1,HLOOKUP(B660,Ouderschapsverlof!$S$28:$W$30,3,FALSE),0)))</f>
        <v>0</v>
      </c>
      <c r="G660" s="6">
        <f>IF(OR(B660=6,B660=7),0,IF(NOT(E660),IF(A660&lt;=$A$1,HLOOKUP(B660,Ouderschapsverlof!$S$28:$W$30,3,FALSE),0),0))</f>
        <v>0</v>
      </c>
      <c r="H660" s="7">
        <f t="shared" si="253"/>
        <v>0</v>
      </c>
      <c r="L660" s="2">
        <f t="shared" si="272"/>
        <v>658</v>
      </c>
      <c r="M660">
        <f t="shared" si="254"/>
        <v>6</v>
      </c>
      <c r="N660" s="2">
        <f t="shared" si="255"/>
        <v>367</v>
      </c>
      <c r="O660" s="2">
        <f t="shared" si="256"/>
        <v>367</v>
      </c>
      <c r="P660" s="6" t="b">
        <f t="shared" si="257"/>
        <v>1</v>
      </c>
      <c r="Q660" s="6">
        <f>IF(OR(M660=6,M660=7),0,IF(NOT(P660),0,IF(L660&lt;=$L$1,HLOOKUP(M660,Ouderschapsverlof!$S$40:$W$42,3,FALSE),0)))</f>
        <v>0</v>
      </c>
      <c r="R660" s="6">
        <f>IF(OR(M660=6,M660=7),0,IF(NOT(P660),IF(L660&lt;=$L$1,HLOOKUP(M660,Ouderschapsverlof!$S$40:$W$42,3,FALSE),0),0))</f>
        <v>0</v>
      </c>
      <c r="T660" s="2">
        <f t="shared" si="273"/>
        <v>658</v>
      </c>
      <c r="U660">
        <f t="shared" si="258"/>
        <v>6</v>
      </c>
      <c r="V660" s="2">
        <f t="shared" si="259"/>
        <v>367</v>
      </c>
      <c r="W660" s="2">
        <f t="shared" si="260"/>
        <v>367</v>
      </c>
      <c r="X660" s="6" t="b">
        <f t="shared" si="261"/>
        <v>1</v>
      </c>
      <c r="Y660" s="6">
        <f>IF(OR(U660=6,U660=7),0,IF(NOT(X660),0,IF(T660&lt;=$T$1,HLOOKUP(U660,Ouderschapsverlof!$S$55:$W$57,3,FALSE),0)))</f>
        <v>0</v>
      </c>
      <c r="Z660" s="6">
        <f>IF(OR(U660=6,U660=7),0,IF(NOT(X660),IF(T660&lt;=$T$1,HLOOKUP(U660,Ouderschapsverlof!$S$55:$W$57,3,FALSE),0),0))</f>
        <v>0</v>
      </c>
      <c r="AB660" s="2">
        <f t="shared" si="274"/>
        <v>658</v>
      </c>
      <c r="AC660">
        <f t="shared" si="262"/>
        <v>6</v>
      </c>
      <c r="AD660" s="2">
        <f t="shared" si="263"/>
        <v>367</v>
      </c>
      <c r="AE660" s="2">
        <f t="shared" si="264"/>
        <v>367</v>
      </c>
      <c r="AF660" s="6" t="b">
        <f t="shared" si="265"/>
        <v>1</v>
      </c>
      <c r="AG660" s="6">
        <f>IF(OR(AC660=6,AC660=7),0,IF(NOT(AF660),0,IF(AB660&lt;=$AB$1,HLOOKUP(AC660,Ouderschapsverlof!$S$67:$W$69,3,FALSE),0)))</f>
        <v>0</v>
      </c>
      <c r="AH660" s="6">
        <f>IF(OR(AC660=6,AC660=7),0,IF(NOT(AF660),IF(AB660&lt;=$AB$1,HLOOKUP(AC660,Ouderschapsverlof!$S$67:$W$69,3,FALSE),0),0))</f>
        <v>0</v>
      </c>
      <c r="AK660" t="str">
        <f t="shared" si="266"/>
        <v>1901-10-0</v>
      </c>
      <c r="AL660" t="str">
        <f t="shared" si="267"/>
        <v>1901-10-0</v>
      </c>
      <c r="AM660" t="str">
        <f t="shared" si="268"/>
        <v>1901-10-0</v>
      </c>
      <c r="AN660" t="str">
        <f t="shared" si="269"/>
        <v>1901-10-0</v>
      </c>
    </row>
    <row r="661" spans="1:40" x14ac:dyDescent="0.3">
      <c r="A661" s="2">
        <f t="shared" si="270"/>
        <v>659</v>
      </c>
      <c r="B661">
        <f t="shared" si="271"/>
        <v>7</v>
      </c>
      <c r="C661" s="2">
        <f t="shared" si="250"/>
        <v>367</v>
      </c>
      <c r="D661" s="2">
        <f t="shared" si="251"/>
        <v>367</v>
      </c>
      <c r="E661" s="6" t="b">
        <f t="shared" si="252"/>
        <v>1</v>
      </c>
      <c r="F661" s="6">
        <f>IF(OR(B661=6,B661=7),0,IF(NOT(E661),0,IF(A661&lt;=$A$1,HLOOKUP(B661,Ouderschapsverlof!$S$28:$W$30,3,FALSE),0)))</f>
        <v>0</v>
      </c>
      <c r="G661" s="6">
        <f>IF(OR(B661=6,B661=7),0,IF(NOT(E661),IF(A661&lt;=$A$1,HLOOKUP(B661,Ouderschapsverlof!$S$28:$W$30,3,FALSE),0),0))</f>
        <v>0</v>
      </c>
      <c r="H661" s="7">
        <f t="shared" si="253"/>
        <v>0</v>
      </c>
      <c r="L661" s="2">
        <f t="shared" si="272"/>
        <v>659</v>
      </c>
      <c r="M661">
        <f t="shared" si="254"/>
        <v>7</v>
      </c>
      <c r="N661" s="2">
        <f t="shared" si="255"/>
        <v>367</v>
      </c>
      <c r="O661" s="2">
        <f t="shared" si="256"/>
        <v>367</v>
      </c>
      <c r="P661" s="6" t="b">
        <f t="shared" si="257"/>
        <v>1</v>
      </c>
      <c r="Q661" s="6">
        <f>IF(OR(M661=6,M661=7),0,IF(NOT(P661),0,IF(L661&lt;=$L$1,HLOOKUP(M661,Ouderschapsverlof!$S$40:$W$42,3,FALSE),0)))</f>
        <v>0</v>
      </c>
      <c r="R661" s="6">
        <f>IF(OR(M661=6,M661=7),0,IF(NOT(P661),IF(L661&lt;=$L$1,HLOOKUP(M661,Ouderschapsverlof!$S$40:$W$42,3,FALSE),0),0))</f>
        <v>0</v>
      </c>
      <c r="T661" s="2">
        <f t="shared" si="273"/>
        <v>659</v>
      </c>
      <c r="U661">
        <f t="shared" si="258"/>
        <v>7</v>
      </c>
      <c r="V661" s="2">
        <f t="shared" si="259"/>
        <v>367</v>
      </c>
      <c r="W661" s="2">
        <f t="shared" si="260"/>
        <v>367</v>
      </c>
      <c r="X661" s="6" t="b">
        <f t="shared" si="261"/>
        <v>1</v>
      </c>
      <c r="Y661" s="6">
        <f>IF(OR(U661=6,U661=7),0,IF(NOT(X661),0,IF(T661&lt;=$T$1,HLOOKUP(U661,Ouderschapsverlof!$S$55:$W$57,3,FALSE),0)))</f>
        <v>0</v>
      </c>
      <c r="Z661" s="6">
        <f>IF(OR(U661=6,U661=7),0,IF(NOT(X661),IF(T661&lt;=$T$1,HLOOKUP(U661,Ouderschapsverlof!$S$55:$W$57,3,FALSE),0),0))</f>
        <v>0</v>
      </c>
      <c r="AB661" s="2">
        <f t="shared" si="274"/>
        <v>659</v>
      </c>
      <c r="AC661">
        <f t="shared" si="262"/>
        <v>7</v>
      </c>
      <c r="AD661" s="2">
        <f t="shared" si="263"/>
        <v>367</v>
      </c>
      <c r="AE661" s="2">
        <f t="shared" si="264"/>
        <v>367</v>
      </c>
      <c r="AF661" s="6" t="b">
        <f t="shared" si="265"/>
        <v>1</v>
      </c>
      <c r="AG661" s="6">
        <f>IF(OR(AC661=6,AC661=7),0,IF(NOT(AF661),0,IF(AB661&lt;=$AB$1,HLOOKUP(AC661,Ouderschapsverlof!$S$67:$W$69,3,FALSE),0)))</f>
        <v>0</v>
      </c>
      <c r="AH661" s="6">
        <f>IF(OR(AC661=6,AC661=7),0,IF(NOT(AF661),IF(AB661&lt;=$AB$1,HLOOKUP(AC661,Ouderschapsverlof!$S$67:$W$69,3,FALSE),0),0))</f>
        <v>0</v>
      </c>
      <c r="AK661" t="str">
        <f t="shared" si="266"/>
        <v>1901-10-0</v>
      </c>
      <c r="AL661" t="str">
        <f t="shared" si="267"/>
        <v>1901-10-0</v>
      </c>
      <c r="AM661" t="str">
        <f t="shared" si="268"/>
        <v>1901-10-0</v>
      </c>
      <c r="AN661" t="str">
        <f t="shared" si="269"/>
        <v>1901-10-0</v>
      </c>
    </row>
    <row r="662" spans="1:40" x14ac:dyDescent="0.3">
      <c r="A662" s="2">
        <f t="shared" si="270"/>
        <v>660</v>
      </c>
      <c r="B662">
        <f t="shared" si="271"/>
        <v>1</v>
      </c>
      <c r="C662" s="2">
        <f t="shared" si="250"/>
        <v>367</v>
      </c>
      <c r="D662" s="2">
        <f t="shared" si="251"/>
        <v>367</v>
      </c>
      <c r="E662" s="6" t="b">
        <f t="shared" si="252"/>
        <v>1</v>
      </c>
      <c r="F662" s="6">
        <f>IF(OR(B662=6,B662=7),0,IF(NOT(E662),0,IF(A662&lt;=$A$1,HLOOKUP(B662,Ouderschapsverlof!$S$28:$W$30,3,FALSE),0)))</f>
        <v>0</v>
      </c>
      <c r="G662" s="6">
        <f>IF(OR(B662=6,B662=7),0,IF(NOT(E662),IF(A662&lt;=$A$1,HLOOKUP(B662,Ouderschapsverlof!$S$28:$W$30,3,FALSE),0),0))</f>
        <v>0</v>
      </c>
      <c r="H662" s="7">
        <f t="shared" si="253"/>
        <v>0</v>
      </c>
      <c r="L662" s="2">
        <f t="shared" si="272"/>
        <v>660</v>
      </c>
      <c r="M662">
        <f t="shared" si="254"/>
        <v>1</v>
      </c>
      <c r="N662" s="2">
        <f t="shared" si="255"/>
        <v>367</v>
      </c>
      <c r="O662" s="2">
        <f t="shared" si="256"/>
        <v>367</v>
      </c>
      <c r="P662" s="6" t="b">
        <f t="shared" si="257"/>
        <v>1</v>
      </c>
      <c r="Q662" s="6">
        <f>IF(OR(M662=6,M662=7),0,IF(NOT(P662),0,IF(L662&lt;=$L$1,HLOOKUP(M662,Ouderschapsverlof!$S$40:$W$42,3,FALSE),0)))</f>
        <v>0</v>
      </c>
      <c r="R662" s="6">
        <f>IF(OR(M662=6,M662=7),0,IF(NOT(P662),IF(L662&lt;=$L$1,HLOOKUP(M662,Ouderschapsverlof!$S$40:$W$42,3,FALSE),0),0))</f>
        <v>0</v>
      </c>
      <c r="T662" s="2">
        <f t="shared" si="273"/>
        <v>660</v>
      </c>
      <c r="U662">
        <f t="shared" si="258"/>
        <v>1</v>
      </c>
      <c r="V662" s="2">
        <f t="shared" si="259"/>
        <v>367</v>
      </c>
      <c r="W662" s="2">
        <f t="shared" si="260"/>
        <v>367</v>
      </c>
      <c r="X662" s="6" t="b">
        <f t="shared" si="261"/>
        <v>1</v>
      </c>
      <c r="Y662" s="6">
        <f>IF(OR(U662=6,U662=7),0,IF(NOT(X662),0,IF(T662&lt;=$T$1,HLOOKUP(U662,Ouderschapsverlof!$S$55:$W$57,3,FALSE),0)))</f>
        <v>0</v>
      </c>
      <c r="Z662" s="6">
        <f>IF(OR(U662=6,U662=7),0,IF(NOT(X662),IF(T662&lt;=$T$1,HLOOKUP(U662,Ouderschapsverlof!$S$55:$W$57,3,FALSE),0),0))</f>
        <v>0</v>
      </c>
      <c r="AB662" s="2">
        <f t="shared" si="274"/>
        <v>660</v>
      </c>
      <c r="AC662">
        <f t="shared" si="262"/>
        <v>1</v>
      </c>
      <c r="AD662" s="2">
        <f t="shared" si="263"/>
        <v>367</v>
      </c>
      <c r="AE662" s="2">
        <f t="shared" si="264"/>
        <v>367</v>
      </c>
      <c r="AF662" s="6" t="b">
        <f t="shared" si="265"/>
        <v>1</v>
      </c>
      <c r="AG662" s="6">
        <f>IF(OR(AC662=6,AC662=7),0,IF(NOT(AF662),0,IF(AB662&lt;=$AB$1,HLOOKUP(AC662,Ouderschapsverlof!$S$67:$W$69,3,FALSE),0)))</f>
        <v>0</v>
      </c>
      <c r="AH662" s="6">
        <f>IF(OR(AC662=6,AC662=7),0,IF(NOT(AF662),IF(AB662&lt;=$AB$1,HLOOKUP(AC662,Ouderschapsverlof!$S$67:$W$69,3,FALSE),0),0))</f>
        <v>0</v>
      </c>
      <c r="AK662" t="str">
        <f t="shared" si="266"/>
        <v>1901-10-0</v>
      </c>
      <c r="AL662" t="str">
        <f t="shared" si="267"/>
        <v>1901-10-0</v>
      </c>
      <c r="AM662" t="str">
        <f t="shared" si="268"/>
        <v>1901-10-0</v>
      </c>
      <c r="AN662" t="str">
        <f t="shared" si="269"/>
        <v>1901-10-0</v>
      </c>
    </row>
    <row r="663" spans="1:40" x14ac:dyDescent="0.3">
      <c r="A663" s="2">
        <f t="shared" si="270"/>
        <v>661</v>
      </c>
      <c r="B663">
        <f t="shared" si="271"/>
        <v>2</v>
      </c>
      <c r="C663" s="2">
        <f t="shared" si="250"/>
        <v>367</v>
      </c>
      <c r="D663" s="2">
        <f t="shared" si="251"/>
        <v>367</v>
      </c>
      <c r="E663" s="6" t="b">
        <f t="shared" si="252"/>
        <v>1</v>
      </c>
      <c r="F663" s="6">
        <f>IF(OR(B663=6,B663=7),0,IF(NOT(E663),0,IF(A663&lt;=$A$1,HLOOKUP(B663,Ouderschapsverlof!$S$28:$W$30,3,FALSE),0)))</f>
        <v>0</v>
      </c>
      <c r="G663" s="6">
        <f>IF(OR(B663=6,B663=7),0,IF(NOT(E663),IF(A663&lt;=$A$1,HLOOKUP(B663,Ouderschapsverlof!$S$28:$W$30,3,FALSE),0),0))</f>
        <v>0</v>
      </c>
      <c r="H663" s="7">
        <f t="shared" si="253"/>
        <v>0</v>
      </c>
      <c r="L663" s="2">
        <f t="shared" si="272"/>
        <v>661</v>
      </c>
      <c r="M663">
        <f t="shared" si="254"/>
        <v>2</v>
      </c>
      <c r="N663" s="2">
        <f t="shared" si="255"/>
        <v>367</v>
      </c>
      <c r="O663" s="2">
        <f t="shared" si="256"/>
        <v>367</v>
      </c>
      <c r="P663" s="6" t="b">
        <f t="shared" si="257"/>
        <v>1</v>
      </c>
      <c r="Q663" s="6">
        <f>IF(OR(M663=6,M663=7),0,IF(NOT(P663),0,IF(L663&lt;=$L$1,HLOOKUP(M663,Ouderschapsverlof!$S$40:$W$42,3,FALSE),0)))</f>
        <v>0</v>
      </c>
      <c r="R663" s="6">
        <f>IF(OR(M663=6,M663=7),0,IF(NOT(P663),IF(L663&lt;=$L$1,HLOOKUP(M663,Ouderschapsverlof!$S$40:$W$42,3,FALSE),0),0))</f>
        <v>0</v>
      </c>
      <c r="T663" s="2">
        <f t="shared" si="273"/>
        <v>661</v>
      </c>
      <c r="U663">
        <f t="shared" si="258"/>
        <v>2</v>
      </c>
      <c r="V663" s="2">
        <f t="shared" si="259"/>
        <v>367</v>
      </c>
      <c r="W663" s="2">
        <f t="shared" si="260"/>
        <v>367</v>
      </c>
      <c r="X663" s="6" t="b">
        <f t="shared" si="261"/>
        <v>1</v>
      </c>
      <c r="Y663" s="6">
        <f>IF(OR(U663=6,U663=7),0,IF(NOT(X663),0,IF(T663&lt;=$T$1,HLOOKUP(U663,Ouderschapsverlof!$S$55:$W$57,3,FALSE),0)))</f>
        <v>0</v>
      </c>
      <c r="Z663" s="6">
        <f>IF(OR(U663=6,U663=7),0,IF(NOT(X663),IF(T663&lt;=$T$1,HLOOKUP(U663,Ouderschapsverlof!$S$55:$W$57,3,FALSE),0),0))</f>
        <v>0</v>
      </c>
      <c r="AB663" s="2">
        <f t="shared" si="274"/>
        <v>661</v>
      </c>
      <c r="AC663">
        <f t="shared" si="262"/>
        <v>2</v>
      </c>
      <c r="AD663" s="2">
        <f t="shared" si="263"/>
        <v>367</v>
      </c>
      <c r="AE663" s="2">
        <f t="shared" si="264"/>
        <v>367</v>
      </c>
      <c r="AF663" s="6" t="b">
        <f t="shared" si="265"/>
        <v>1</v>
      </c>
      <c r="AG663" s="6">
        <f>IF(OR(AC663=6,AC663=7),0,IF(NOT(AF663),0,IF(AB663&lt;=$AB$1,HLOOKUP(AC663,Ouderschapsverlof!$S$67:$W$69,3,FALSE),0)))</f>
        <v>0</v>
      </c>
      <c r="AH663" s="6">
        <f>IF(OR(AC663=6,AC663=7),0,IF(NOT(AF663),IF(AB663&lt;=$AB$1,HLOOKUP(AC663,Ouderschapsverlof!$S$67:$W$69,3,FALSE),0),0))</f>
        <v>0</v>
      </c>
      <c r="AK663" t="str">
        <f t="shared" si="266"/>
        <v>1901-10-0</v>
      </c>
      <c r="AL663" t="str">
        <f t="shared" si="267"/>
        <v>1901-10-0</v>
      </c>
      <c r="AM663" t="str">
        <f t="shared" si="268"/>
        <v>1901-10-0</v>
      </c>
      <c r="AN663" t="str">
        <f t="shared" si="269"/>
        <v>1901-10-0</v>
      </c>
    </row>
    <row r="664" spans="1:40" x14ac:dyDescent="0.3">
      <c r="A664" s="2">
        <f t="shared" si="270"/>
        <v>662</v>
      </c>
      <c r="B664">
        <f t="shared" si="271"/>
        <v>3</v>
      </c>
      <c r="C664" s="2">
        <f t="shared" si="250"/>
        <v>367</v>
      </c>
      <c r="D664" s="2">
        <f t="shared" si="251"/>
        <v>367</v>
      </c>
      <c r="E664" s="6" t="b">
        <f t="shared" si="252"/>
        <v>1</v>
      </c>
      <c r="F664" s="6">
        <f>IF(OR(B664=6,B664=7),0,IF(NOT(E664),0,IF(A664&lt;=$A$1,HLOOKUP(B664,Ouderschapsverlof!$S$28:$W$30,3,FALSE),0)))</f>
        <v>0</v>
      </c>
      <c r="G664" s="6">
        <f>IF(OR(B664=6,B664=7),0,IF(NOT(E664),IF(A664&lt;=$A$1,HLOOKUP(B664,Ouderschapsverlof!$S$28:$W$30,3,FALSE),0),0))</f>
        <v>0</v>
      </c>
      <c r="H664" s="7">
        <f t="shared" si="253"/>
        <v>0</v>
      </c>
      <c r="L664" s="2">
        <f t="shared" si="272"/>
        <v>662</v>
      </c>
      <c r="M664">
        <f t="shared" si="254"/>
        <v>3</v>
      </c>
      <c r="N664" s="2">
        <f t="shared" si="255"/>
        <v>367</v>
      </c>
      <c r="O664" s="2">
        <f t="shared" si="256"/>
        <v>367</v>
      </c>
      <c r="P664" s="6" t="b">
        <f t="shared" si="257"/>
        <v>1</v>
      </c>
      <c r="Q664" s="6">
        <f>IF(OR(M664=6,M664=7),0,IF(NOT(P664),0,IF(L664&lt;=$L$1,HLOOKUP(M664,Ouderschapsverlof!$S$40:$W$42,3,FALSE),0)))</f>
        <v>0</v>
      </c>
      <c r="R664" s="6">
        <f>IF(OR(M664=6,M664=7),0,IF(NOT(P664),IF(L664&lt;=$L$1,HLOOKUP(M664,Ouderschapsverlof!$S$40:$W$42,3,FALSE),0),0))</f>
        <v>0</v>
      </c>
      <c r="T664" s="2">
        <f t="shared" si="273"/>
        <v>662</v>
      </c>
      <c r="U664">
        <f t="shared" si="258"/>
        <v>3</v>
      </c>
      <c r="V664" s="2">
        <f t="shared" si="259"/>
        <v>367</v>
      </c>
      <c r="W664" s="2">
        <f t="shared" si="260"/>
        <v>367</v>
      </c>
      <c r="X664" s="6" t="b">
        <f t="shared" si="261"/>
        <v>1</v>
      </c>
      <c r="Y664" s="6">
        <f>IF(OR(U664=6,U664=7),0,IF(NOT(X664),0,IF(T664&lt;=$T$1,HLOOKUP(U664,Ouderschapsverlof!$S$55:$W$57,3,FALSE),0)))</f>
        <v>0</v>
      </c>
      <c r="Z664" s="6">
        <f>IF(OR(U664=6,U664=7),0,IF(NOT(X664),IF(T664&lt;=$T$1,HLOOKUP(U664,Ouderschapsverlof!$S$55:$W$57,3,FALSE),0),0))</f>
        <v>0</v>
      </c>
      <c r="AB664" s="2">
        <f t="shared" si="274"/>
        <v>662</v>
      </c>
      <c r="AC664">
        <f t="shared" si="262"/>
        <v>3</v>
      </c>
      <c r="AD664" s="2">
        <f t="shared" si="263"/>
        <v>367</v>
      </c>
      <c r="AE664" s="2">
        <f t="shared" si="264"/>
        <v>367</v>
      </c>
      <c r="AF664" s="6" t="b">
        <f t="shared" si="265"/>
        <v>1</v>
      </c>
      <c r="AG664" s="6">
        <f>IF(OR(AC664=6,AC664=7),0,IF(NOT(AF664),0,IF(AB664&lt;=$AB$1,HLOOKUP(AC664,Ouderschapsverlof!$S$67:$W$69,3,FALSE),0)))</f>
        <v>0</v>
      </c>
      <c r="AH664" s="6">
        <f>IF(OR(AC664=6,AC664=7),0,IF(NOT(AF664),IF(AB664&lt;=$AB$1,HLOOKUP(AC664,Ouderschapsverlof!$S$67:$W$69,3,FALSE),0),0))</f>
        <v>0</v>
      </c>
      <c r="AK664" t="str">
        <f t="shared" si="266"/>
        <v>1901-10-0</v>
      </c>
      <c r="AL664" t="str">
        <f t="shared" si="267"/>
        <v>1901-10-0</v>
      </c>
      <c r="AM664" t="str">
        <f t="shared" si="268"/>
        <v>1901-10-0</v>
      </c>
      <c r="AN664" t="str">
        <f t="shared" si="269"/>
        <v>1901-10-0</v>
      </c>
    </row>
    <row r="665" spans="1:40" x14ac:dyDescent="0.3">
      <c r="A665" s="2">
        <f t="shared" si="270"/>
        <v>663</v>
      </c>
      <c r="B665">
        <f t="shared" si="271"/>
        <v>4</v>
      </c>
      <c r="C665" s="2">
        <f t="shared" si="250"/>
        <v>367</v>
      </c>
      <c r="D665" s="2">
        <f t="shared" si="251"/>
        <v>367</v>
      </c>
      <c r="E665" s="6" t="b">
        <f t="shared" si="252"/>
        <v>1</v>
      </c>
      <c r="F665" s="6">
        <f>IF(OR(B665=6,B665=7),0,IF(NOT(E665),0,IF(A665&lt;=$A$1,HLOOKUP(B665,Ouderschapsverlof!$S$28:$W$30,3,FALSE),0)))</f>
        <v>0</v>
      </c>
      <c r="G665" s="6">
        <f>IF(OR(B665=6,B665=7),0,IF(NOT(E665),IF(A665&lt;=$A$1,HLOOKUP(B665,Ouderschapsverlof!$S$28:$W$30,3,FALSE),0),0))</f>
        <v>0</v>
      </c>
      <c r="H665" s="7">
        <f t="shared" si="253"/>
        <v>0</v>
      </c>
      <c r="L665" s="2">
        <f t="shared" si="272"/>
        <v>663</v>
      </c>
      <c r="M665">
        <f t="shared" si="254"/>
        <v>4</v>
      </c>
      <c r="N665" s="2">
        <f t="shared" si="255"/>
        <v>367</v>
      </c>
      <c r="O665" s="2">
        <f t="shared" si="256"/>
        <v>367</v>
      </c>
      <c r="P665" s="6" t="b">
        <f t="shared" si="257"/>
        <v>1</v>
      </c>
      <c r="Q665" s="6">
        <f>IF(OR(M665=6,M665=7),0,IF(NOT(P665),0,IF(L665&lt;=$L$1,HLOOKUP(M665,Ouderschapsverlof!$S$40:$W$42,3,FALSE),0)))</f>
        <v>0</v>
      </c>
      <c r="R665" s="6">
        <f>IF(OR(M665=6,M665=7),0,IF(NOT(P665),IF(L665&lt;=$L$1,HLOOKUP(M665,Ouderschapsverlof!$S$40:$W$42,3,FALSE),0),0))</f>
        <v>0</v>
      </c>
      <c r="T665" s="2">
        <f t="shared" si="273"/>
        <v>663</v>
      </c>
      <c r="U665">
        <f t="shared" si="258"/>
        <v>4</v>
      </c>
      <c r="V665" s="2">
        <f t="shared" si="259"/>
        <v>367</v>
      </c>
      <c r="W665" s="2">
        <f t="shared" si="260"/>
        <v>367</v>
      </c>
      <c r="X665" s="6" t="b">
        <f t="shared" si="261"/>
        <v>1</v>
      </c>
      <c r="Y665" s="6">
        <f>IF(OR(U665=6,U665=7),0,IF(NOT(X665),0,IF(T665&lt;=$T$1,HLOOKUP(U665,Ouderschapsverlof!$S$55:$W$57,3,FALSE),0)))</f>
        <v>0</v>
      </c>
      <c r="Z665" s="6">
        <f>IF(OR(U665=6,U665=7),0,IF(NOT(X665),IF(T665&lt;=$T$1,HLOOKUP(U665,Ouderschapsverlof!$S$55:$W$57,3,FALSE),0),0))</f>
        <v>0</v>
      </c>
      <c r="AB665" s="2">
        <f t="shared" si="274"/>
        <v>663</v>
      </c>
      <c r="AC665">
        <f t="shared" si="262"/>
        <v>4</v>
      </c>
      <c r="AD665" s="2">
        <f t="shared" si="263"/>
        <v>367</v>
      </c>
      <c r="AE665" s="2">
        <f t="shared" si="264"/>
        <v>367</v>
      </c>
      <c r="AF665" s="6" t="b">
        <f t="shared" si="265"/>
        <v>1</v>
      </c>
      <c r="AG665" s="6">
        <f>IF(OR(AC665=6,AC665=7),0,IF(NOT(AF665),0,IF(AB665&lt;=$AB$1,HLOOKUP(AC665,Ouderschapsverlof!$S$67:$W$69,3,FALSE),0)))</f>
        <v>0</v>
      </c>
      <c r="AH665" s="6">
        <f>IF(OR(AC665=6,AC665=7),0,IF(NOT(AF665),IF(AB665&lt;=$AB$1,HLOOKUP(AC665,Ouderschapsverlof!$S$67:$W$69,3,FALSE),0),0))</f>
        <v>0</v>
      </c>
      <c r="AK665" t="str">
        <f t="shared" si="266"/>
        <v>1901-10-0</v>
      </c>
      <c r="AL665" t="str">
        <f t="shared" si="267"/>
        <v>1901-10-0</v>
      </c>
      <c r="AM665" t="str">
        <f t="shared" si="268"/>
        <v>1901-10-0</v>
      </c>
      <c r="AN665" t="str">
        <f t="shared" si="269"/>
        <v>1901-10-0</v>
      </c>
    </row>
    <row r="666" spans="1:40" x14ac:dyDescent="0.3">
      <c r="A666" s="2">
        <f t="shared" si="270"/>
        <v>664</v>
      </c>
      <c r="B666">
        <f t="shared" si="271"/>
        <v>5</v>
      </c>
      <c r="C666" s="2">
        <f t="shared" si="250"/>
        <v>367</v>
      </c>
      <c r="D666" s="2">
        <f t="shared" si="251"/>
        <v>367</v>
      </c>
      <c r="E666" s="6" t="b">
        <f t="shared" si="252"/>
        <v>1</v>
      </c>
      <c r="F666" s="6">
        <f>IF(OR(B666=6,B666=7),0,IF(NOT(E666),0,IF(A666&lt;=$A$1,HLOOKUP(B666,Ouderschapsverlof!$S$28:$W$30,3,FALSE),0)))</f>
        <v>0</v>
      </c>
      <c r="G666" s="6">
        <f>IF(OR(B666=6,B666=7),0,IF(NOT(E666),IF(A666&lt;=$A$1,HLOOKUP(B666,Ouderschapsverlof!$S$28:$W$30,3,FALSE),0),0))</f>
        <v>0</v>
      </c>
      <c r="H666" s="7">
        <f t="shared" si="253"/>
        <v>0</v>
      </c>
      <c r="L666" s="2">
        <f t="shared" si="272"/>
        <v>664</v>
      </c>
      <c r="M666">
        <f t="shared" si="254"/>
        <v>5</v>
      </c>
      <c r="N666" s="2">
        <f t="shared" si="255"/>
        <v>367</v>
      </c>
      <c r="O666" s="2">
        <f t="shared" si="256"/>
        <v>367</v>
      </c>
      <c r="P666" s="6" t="b">
        <f t="shared" si="257"/>
        <v>1</v>
      </c>
      <c r="Q666" s="6">
        <f>IF(OR(M666=6,M666=7),0,IF(NOT(P666),0,IF(L666&lt;=$L$1,HLOOKUP(M666,Ouderschapsverlof!$S$40:$W$42,3,FALSE),0)))</f>
        <v>0</v>
      </c>
      <c r="R666" s="6">
        <f>IF(OR(M666=6,M666=7),0,IF(NOT(P666),IF(L666&lt;=$L$1,HLOOKUP(M666,Ouderschapsverlof!$S$40:$W$42,3,FALSE),0),0))</f>
        <v>0</v>
      </c>
      <c r="T666" s="2">
        <f t="shared" si="273"/>
        <v>664</v>
      </c>
      <c r="U666">
        <f t="shared" si="258"/>
        <v>5</v>
      </c>
      <c r="V666" s="2">
        <f t="shared" si="259"/>
        <v>367</v>
      </c>
      <c r="W666" s="2">
        <f t="shared" si="260"/>
        <v>367</v>
      </c>
      <c r="X666" s="6" t="b">
        <f t="shared" si="261"/>
        <v>1</v>
      </c>
      <c r="Y666" s="6">
        <f>IF(OR(U666=6,U666=7),0,IF(NOT(X666),0,IF(T666&lt;=$T$1,HLOOKUP(U666,Ouderschapsverlof!$S$55:$W$57,3,FALSE),0)))</f>
        <v>0</v>
      </c>
      <c r="Z666" s="6">
        <f>IF(OR(U666=6,U666=7),0,IF(NOT(X666),IF(T666&lt;=$T$1,HLOOKUP(U666,Ouderschapsverlof!$S$55:$W$57,3,FALSE),0),0))</f>
        <v>0</v>
      </c>
      <c r="AB666" s="2">
        <f t="shared" si="274"/>
        <v>664</v>
      </c>
      <c r="AC666">
        <f t="shared" si="262"/>
        <v>5</v>
      </c>
      <c r="AD666" s="2">
        <f t="shared" si="263"/>
        <v>367</v>
      </c>
      <c r="AE666" s="2">
        <f t="shared" si="264"/>
        <v>367</v>
      </c>
      <c r="AF666" s="6" t="b">
        <f t="shared" si="265"/>
        <v>1</v>
      </c>
      <c r="AG666" s="6">
        <f>IF(OR(AC666=6,AC666=7),0,IF(NOT(AF666),0,IF(AB666&lt;=$AB$1,HLOOKUP(AC666,Ouderschapsverlof!$S$67:$W$69,3,FALSE),0)))</f>
        <v>0</v>
      </c>
      <c r="AH666" s="6">
        <f>IF(OR(AC666=6,AC666=7),0,IF(NOT(AF666),IF(AB666&lt;=$AB$1,HLOOKUP(AC666,Ouderschapsverlof!$S$67:$W$69,3,FALSE),0),0))</f>
        <v>0</v>
      </c>
      <c r="AK666" t="str">
        <f t="shared" si="266"/>
        <v>1901-10-0</v>
      </c>
      <c r="AL666" t="str">
        <f t="shared" si="267"/>
        <v>1901-10-0</v>
      </c>
      <c r="AM666" t="str">
        <f t="shared" si="268"/>
        <v>1901-10-0</v>
      </c>
      <c r="AN666" t="str">
        <f t="shared" si="269"/>
        <v>1901-10-0</v>
      </c>
    </row>
    <row r="667" spans="1:40" x14ac:dyDescent="0.3">
      <c r="A667" s="2">
        <f t="shared" si="270"/>
        <v>665</v>
      </c>
      <c r="B667">
        <f t="shared" si="271"/>
        <v>6</v>
      </c>
      <c r="C667" s="2">
        <f t="shared" si="250"/>
        <v>367</v>
      </c>
      <c r="D667" s="2">
        <f t="shared" si="251"/>
        <v>367</v>
      </c>
      <c r="E667" s="6" t="b">
        <f t="shared" si="252"/>
        <v>1</v>
      </c>
      <c r="F667" s="6">
        <f>IF(OR(B667=6,B667=7),0,IF(NOT(E667),0,IF(A667&lt;=$A$1,HLOOKUP(B667,Ouderschapsverlof!$S$28:$W$30,3,FALSE),0)))</f>
        <v>0</v>
      </c>
      <c r="G667" s="6">
        <f>IF(OR(B667=6,B667=7),0,IF(NOT(E667),IF(A667&lt;=$A$1,HLOOKUP(B667,Ouderschapsverlof!$S$28:$W$30,3,FALSE),0),0))</f>
        <v>0</v>
      </c>
      <c r="H667" s="7">
        <f t="shared" si="253"/>
        <v>0</v>
      </c>
      <c r="L667" s="2">
        <f t="shared" si="272"/>
        <v>665</v>
      </c>
      <c r="M667">
        <f t="shared" si="254"/>
        <v>6</v>
      </c>
      <c r="N667" s="2">
        <f t="shared" si="255"/>
        <v>367</v>
      </c>
      <c r="O667" s="2">
        <f t="shared" si="256"/>
        <v>367</v>
      </c>
      <c r="P667" s="6" t="b">
        <f t="shared" si="257"/>
        <v>1</v>
      </c>
      <c r="Q667" s="6">
        <f>IF(OR(M667=6,M667=7),0,IF(NOT(P667),0,IF(L667&lt;=$L$1,HLOOKUP(M667,Ouderschapsverlof!$S$40:$W$42,3,FALSE),0)))</f>
        <v>0</v>
      </c>
      <c r="R667" s="6">
        <f>IF(OR(M667=6,M667=7),0,IF(NOT(P667),IF(L667&lt;=$L$1,HLOOKUP(M667,Ouderschapsverlof!$S$40:$W$42,3,FALSE),0),0))</f>
        <v>0</v>
      </c>
      <c r="T667" s="2">
        <f t="shared" si="273"/>
        <v>665</v>
      </c>
      <c r="U667">
        <f t="shared" si="258"/>
        <v>6</v>
      </c>
      <c r="V667" s="2">
        <f t="shared" si="259"/>
        <v>367</v>
      </c>
      <c r="W667" s="2">
        <f t="shared" si="260"/>
        <v>367</v>
      </c>
      <c r="X667" s="6" t="b">
        <f t="shared" si="261"/>
        <v>1</v>
      </c>
      <c r="Y667" s="6">
        <f>IF(OR(U667=6,U667=7),0,IF(NOT(X667),0,IF(T667&lt;=$T$1,HLOOKUP(U667,Ouderschapsverlof!$S$55:$W$57,3,FALSE),0)))</f>
        <v>0</v>
      </c>
      <c r="Z667" s="6">
        <f>IF(OR(U667=6,U667=7),0,IF(NOT(X667),IF(T667&lt;=$T$1,HLOOKUP(U667,Ouderschapsverlof!$S$55:$W$57,3,FALSE),0),0))</f>
        <v>0</v>
      </c>
      <c r="AB667" s="2">
        <f t="shared" si="274"/>
        <v>665</v>
      </c>
      <c r="AC667">
        <f t="shared" si="262"/>
        <v>6</v>
      </c>
      <c r="AD667" s="2">
        <f t="shared" si="263"/>
        <v>367</v>
      </c>
      <c r="AE667" s="2">
        <f t="shared" si="264"/>
        <v>367</v>
      </c>
      <c r="AF667" s="6" t="b">
        <f t="shared" si="265"/>
        <v>1</v>
      </c>
      <c r="AG667" s="6">
        <f>IF(OR(AC667=6,AC667=7),0,IF(NOT(AF667),0,IF(AB667&lt;=$AB$1,HLOOKUP(AC667,Ouderschapsverlof!$S$67:$W$69,3,FALSE),0)))</f>
        <v>0</v>
      </c>
      <c r="AH667" s="6">
        <f>IF(OR(AC667=6,AC667=7),0,IF(NOT(AF667),IF(AB667&lt;=$AB$1,HLOOKUP(AC667,Ouderschapsverlof!$S$67:$W$69,3,FALSE),0),0))</f>
        <v>0</v>
      </c>
      <c r="AK667" t="str">
        <f t="shared" si="266"/>
        <v>1901-10-0</v>
      </c>
      <c r="AL667" t="str">
        <f t="shared" si="267"/>
        <v>1901-10-0</v>
      </c>
      <c r="AM667" t="str">
        <f t="shared" si="268"/>
        <v>1901-10-0</v>
      </c>
      <c r="AN667" t="str">
        <f t="shared" si="269"/>
        <v>1901-10-0</v>
      </c>
    </row>
    <row r="668" spans="1:40" x14ac:dyDescent="0.3">
      <c r="A668" s="2">
        <f t="shared" si="270"/>
        <v>666</v>
      </c>
      <c r="B668">
        <f t="shared" si="271"/>
        <v>7</v>
      </c>
      <c r="C668" s="2">
        <f t="shared" si="250"/>
        <v>367</v>
      </c>
      <c r="D668" s="2">
        <f t="shared" si="251"/>
        <v>367</v>
      </c>
      <c r="E668" s="6" t="b">
        <f t="shared" si="252"/>
        <v>1</v>
      </c>
      <c r="F668" s="6">
        <f>IF(OR(B668=6,B668=7),0,IF(NOT(E668),0,IF(A668&lt;=$A$1,HLOOKUP(B668,Ouderschapsverlof!$S$28:$W$30,3,FALSE),0)))</f>
        <v>0</v>
      </c>
      <c r="G668" s="6">
        <f>IF(OR(B668=6,B668=7),0,IF(NOT(E668),IF(A668&lt;=$A$1,HLOOKUP(B668,Ouderschapsverlof!$S$28:$W$30,3,FALSE),0),0))</f>
        <v>0</v>
      </c>
      <c r="H668" s="7">
        <f t="shared" si="253"/>
        <v>0</v>
      </c>
      <c r="L668" s="2">
        <f t="shared" si="272"/>
        <v>666</v>
      </c>
      <c r="M668">
        <f t="shared" si="254"/>
        <v>7</v>
      </c>
      <c r="N668" s="2">
        <f t="shared" si="255"/>
        <v>367</v>
      </c>
      <c r="O668" s="2">
        <f t="shared" si="256"/>
        <v>367</v>
      </c>
      <c r="P668" s="6" t="b">
        <f t="shared" si="257"/>
        <v>1</v>
      </c>
      <c r="Q668" s="6">
        <f>IF(OR(M668=6,M668=7),0,IF(NOT(P668),0,IF(L668&lt;=$L$1,HLOOKUP(M668,Ouderschapsverlof!$S$40:$W$42,3,FALSE),0)))</f>
        <v>0</v>
      </c>
      <c r="R668" s="6">
        <f>IF(OR(M668=6,M668=7),0,IF(NOT(P668),IF(L668&lt;=$L$1,HLOOKUP(M668,Ouderschapsverlof!$S$40:$W$42,3,FALSE),0),0))</f>
        <v>0</v>
      </c>
      <c r="T668" s="2">
        <f t="shared" si="273"/>
        <v>666</v>
      </c>
      <c r="U668">
        <f t="shared" si="258"/>
        <v>7</v>
      </c>
      <c r="V668" s="2">
        <f t="shared" si="259"/>
        <v>367</v>
      </c>
      <c r="W668" s="2">
        <f t="shared" si="260"/>
        <v>367</v>
      </c>
      <c r="X668" s="6" t="b">
        <f t="shared" si="261"/>
        <v>1</v>
      </c>
      <c r="Y668" s="6">
        <f>IF(OR(U668=6,U668=7),0,IF(NOT(X668),0,IF(T668&lt;=$T$1,HLOOKUP(U668,Ouderschapsverlof!$S$55:$W$57,3,FALSE),0)))</f>
        <v>0</v>
      </c>
      <c r="Z668" s="6">
        <f>IF(OR(U668=6,U668=7),0,IF(NOT(X668),IF(T668&lt;=$T$1,HLOOKUP(U668,Ouderschapsverlof!$S$55:$W$57,3,FALSE),0),0))</f>
        <v>0</v>
      </c>
      <c r="AB668" s="2">
        <f t="shared" si="274"/>
        <v>666</v>
      </c>
      <c r="AC668">
        <f t="shared" si="262"/>
        <v>7</v>
      </c>
      <c r="AD668" s="2">
        <f t="shared" si="263"/>
        <v>367</v>
      </c>
      <c r="AE668" s="2">
        <f t="shared" si="264"/>
        <v>367</v>
      </c>
      <c r="AF668" s="6" t="b">
        <f t="shared" si="265"/>
        <v>1</v>
      </c>
      <c r="AG668" s="6">
        <f>IF(OR(AC668=6,AC668=7),0,IF(NOT(AF668),0,IF(AB668&lt;=$AB$1,HLOOKUP(AC668,Ouderschapsverlof!$S$67:$W$69,3,FALSE),0)))</f>
        <v>0</v>
      </c>
      <c r="AH668" s="6">
        <f>IF(OR(AC668=6,AC668=7),0,IF(NOT(AF668),IF(AB668&lt;=$AB$1,HLOOKUP(AC668,Ouderschapsverlof!$S$67:$W$69,3,FALSE),0),0))</f>
        <v>0</v>
      </c>
      <c r="AK668" t="str">
        <f t="shared" si="266"/>
        <v>1901-10-0</v>
      </c>
      <c r="AL668" t="str">
        <f t="shared" si="267"/>
        <v>1901-10-0</v>
      </c>
      <c r="AM668" t="str">
        <f t="shared" si="268"/>
        <v>1901-10-0</v>
      </c>
      <c r="AN668" t="str">
        <f t="shared" si="269"/>
        <v>1901-10-0</v>
      </c>
    </row>
    <row r="669" spans="1:40" x14ac:dyDescent="0.3">
      <c r="A669" s="2">
        <f t="shared" si="270"/>
        <v>667</v>
      </c>
      <c r="B669">
        <f t="shared" si="271"/>
        <v>1</v>
      </c>
      <c r="C669" s="2">
        <f t="shared" si="250"/>
        <v>367</v>
      </c>
      <c r="D669" s="2">
        <f t="shared" si="251"/>
        <v>367</v>
      </c>
      <c r="E669" s="6" t="b">
        <f t="shared" si="252"/>
        <v>1</v>
      </c>
      <c r="F669" s="6">
        <f>IF(OR(B669=6,B669=7),0,IF(NOT(E669),0,IF(A669&lt;=$A$1,HLOOKUP(B669,Ouderschapsverlof!$S$28:$W$30,3,FALSE),0)))</f>
        <v>0</v>
      </c>
      <c r="G669" s="6">
        <f>IF(OR(B669=6,B669=7),0,IF(NOT(E669),IF(A669&lt;=$A$1,HLOOKUP(B669,Ouderschapsverlof!$S$28:$W$30,3,FALSE),0),0))</f>
        <v>0</v>
      </c>
      <c r="H669" s="7">
        <f t="shared" si="253"/>
        <v>0</v>
      </c>
      <c r="L669" s="2">
        <f t="shared" si="272"/>
        <v>667</v>
      </c>
      <c r="M669">
        <f t="shared" si="254"/>
        <v>1</v>
      </c>
      <c r="N669" s="2">
        <f t="shared" si="255"/>
        <v>367</v>
      </c>
      <c r="O669" s="2">
        <f t="shared" si="256"/>
        <v>367</v>
      </c>
      <c r="P669" s="6" t="b">
        <f t="shared" si="257"/>
        <v>1</v>
      </c>
      <c r="Q669" s="6">
        <f>IF(OR(M669=6,M669=7),0,IF(NOT(P669),0,IF(L669&lt;=$L$1,HLOOKUP(M669,Ouderschapsverlof!$S$40:$W$42,3,FALSE),0)))</f>
        <v>0</v>
      </c>
      <c r="R669" s="6">
        <f>IF(OR(M669=6,M669=7),0,IF(NOT(P669),IF(L669&lt;=$L$1,HLOOKUP(M669,Ouderschapsverlof!$S$40:$W$42,3,FALSE),0),0))</f>
        <v>0</v>
      </c>
      <c r="T669" s="2">
        <f t="shared" si="273"/>
        <v>667</v>
      </c>
      <c r="U669">
        <f t="shared" si="258"/>
        <v>1</v>
      </c>
      <c r="V669" s="2">
        <f t="shared" si="259"/>
        <v>367</v>
      </c>
      <c r="W669" s="2">
        <f t="shared" si="260"/>
        <v>367</v>
      </c>
      <c r="X669" s="6" t="b">
        <f t="shared" si="261"/>
        <v>1</v>
      </c>
      <c r="Y669" s="6">
        <f>IF(OR(U669=6,U669=7),0,IF(NOT(X669),0,IF(T669&lt;=$T$1,HLOOKUP(U669,Ouderschapsverlof!$S$55:$W$57,3,FALSE),0)))</f>
        <v>0</v>
      </c>
      <c r="Z669" s="6">
        <f>IF(OR(U669=6,U669=7),0,IF(NOT(X669),IF(T669&lt;=$T$1,HLOOKUP(U669,Ouderschapsverlof!$S$55:$W$57,3,FALSE),0),0))</f>
        <v>0</v>
      </c>
      <c r="AB669" s="2">
        <f t="shared" si="274"/>
        <v>667</v>
      </c>
      <c r="AC669">
        <f t="shared" si="262"/>
        <v>1</v>
      </c>
      <c r="AD669" s="2">
        <f t="shared" si="263"/>
        <v>367</v>
      </c>
      <c r="AE669" s="2">
        <f t="shared" si="264"/>
        <v>367</v>
      </c>
      <c r="AF669" s="6" t="b">
        <f t="shared" si="265"/>
        <v>1</v>
      </c>
      <c r="AG669" s="6">
        <f>IF(OR(AC669=6,AC669=7),0,IF(NOT(AF669),0,IF(AB669&lt;=$AB$1,HLOOKUP(AC669,Ouderschapsverlof!$S$67:$W$69,3,FALSE),0)))</f>
        <v>0</v>
      </c>
      <c r="AH669" s="6">
        <f>IF(OR(AC669=6,AC669=7),0,IF(NOT(AF669),IF(AB669&lt;=$AB$1,HLOOKUP(AC669,Ouderschapsverlof!$S$67:$W$69,3,FALSE),0),0))</f>
        <v>0</v>
      </c>
      <c r="AK669" t="str">
        <f t="shared" si="266"/>
        <v>1901-10-0</v>
      </c>
      <c r="AL669" t="str">
        <f t="shared" si="267"/>
        <v>1901-10-0</v>
      </c>
      <c r="AM669" t="str">
        <f t="shared" si="268"/>
        <v>1901-10-0</v>
      </c>
      <c r="AN669" t="str">
        <f t="shared" si="269"/>
        <v>1901-10-0</v>
      </c>
    </row>
    <row r="670" spans="1:40" x14ac:dyDescent="0.3">
      <c r="A670" s="2">
        <f t="shared" si="270"/>
        <v>668</v>
      </c>
      <c r="B670">
        <f t="shared" si="271"/>
        <v>2</v>
      </c>
      <c r="C670" s="2">
        <f t="shared" si="250"/>
        <v>367</v>
      </c>
      <c r="D670" s="2">
        <f t="shared" si="251"/>
        <v>367</v>
      </c>
      <c r="E670" s="6" t="b">
        <f t="shared" si="252"/>
        <v>1</v>
      </c>
      <c r="F670" s="6">
        <f>IF(OR(B670=6,B670=7),0,IF(NOT(E670),0,IF(A670&lt;=$A$1,HLOOKUP(B670,Ouderschapsverlof!$S$28:$W$30,3,FALSE),0)))</f>
        <v>0</v>
      </c>
      <c r="G670" s="6">
        <f>IF(OR(B670=6,B670=7),0,IF(NOT(E670),IF(A670&lt;=$A$1,HLOOKUP(B670,Ouderschapsverlof!$S$28:$W$30,3,FALSE),0),0))</f>
        <v>0</v>
      </c>
      <c r="H670" s="7">
        <f t="shared" si="253"/>
        <v>0</v>
      </c>
      <c r="L670" s="2">
        <f t="shared" si="272"/>
        <v>668</v>
      </c>
      <c r="M670">
        <f t="shared" si="254"/>
        <v>2</v>
      </c>
      <c r="N670" s="2">
        <f t="shared" si="255"/>
        <v>367</v>
      </c>
      <c r="O670" s="2">
        <f t="shared" si="256"/>
        <v>367</v>
      </c>
      <c r="P670" s="6" t="b">
        <f t="shared" si="257"/>
        <v>1</v>
      </c>
      <c r="Q670" s="6">
        <f>IF(OR(M670=6,M670=7),0,IF(NOT(P670),0,IF(L670&lt;=$L$1,HLOOKUP(M670,Ouderschapsverlof!$S$40:$W$42,3,FALSE),0)))</f>
        <v>0</v>
      </c>
      <c r="R670" s="6">
        <f>IF(OR(M670=6,M670=7),0,IF(NOT(P670),IF(L670&lt;=$L$1,HLOOKUP(M670,Ouderschapsverlof!$S$40:$W$42,3,FALSE),0),0))</f>
        <v>0</v>
      </c>
      <c r="T670" s="2">
        <f t="shared" si="273"/>
        <v>668</v>
      </c>
      <c r="U670">
        <f t="shared" si="258"/>
        <v>2</v>
      </c>
      <c r="V670" s="2">
        <f t="shared" si="259"/>
        <v>367</v>
      </c>
      <c r="W670" s="2">
        <f t="shared" si="260"/>
        <v>367</v>
      </c>
      <c r="X670" s="6" t="b">
        <f t="shared" si="261"/>
        <v>1</v>
      </c>
      <c r="Y670" s="6">
        <f>IF(OR(U670=6,U670=7),0,IF(NOT(X670),0,IF(T670&lt;=$T$1,HLOOKUP(U670,Ouderschapsverlof!$S$55:$W$57,3,FALSE),0)))</f>
        <v>0</v>
      </c>
      <c r="Z670" s="6">
        <f>IF(OR(U670=6,U670=7),0,IF(NOT(X670),IF(T670&lt;=$T$1,HLOOKUP(U670,Ouderschapsverlof!$S$55:$W$57,3,FALSE),0),0))</f>
        <v>0</v>
      </c>
      <c r="AB670" s="2">
        <f t="shared" si="274"/>
        <v>668</v>
      </c>
      <c r="AC670">
        <f t="shared" si="262"/>
        <v>2</v>
      </c>
      <c r="AD670" s="2">
        <f t="shared" si="263"/>
        <v>367</v>
      </c>
      <c r="AE670" s="2">
        <f t="shared" si="264"/>
        <v>367</v>
      </c>
      <c r="AF670" s="6" t="b">
        <f t="shared" si="265"/>
        <v>1</v>
      </c>
      <c r="AG670" s="6">
        <f>IF(OR(AC670=6,AC670=7),0,IF(NOT(AF670),0,IF(AB670&lt;=$AB$1,HLOOKUP(AC670,Ouderschapsverlof!$S$67:$W$69,3,FALSE),0)))</f>
        <v>0</v>
      </c>
      <c r="AH670" s="6">
        <f>IF(OR(AC670=6,AC670=7),0,IF(NOT(AF670),IF(AB670&lt;=$AB$1,HLOOKUP(AC670,Ouderschapsverlof!$S$67:$W$69,3,FALSE),0),0))</f>
        <v>0</v>
      </c>
      <c r="AK670" t="str">
        <f t="shared" si="266"/>
        <v>1901-10-0</v>
      </c>
      <c r="AL670" t="str">
        <f t="shared" si="267"/>
        <v>1901-10-0</v>
      </c>
      <c r="AM670" t="str">
        <f t="shared" si="268"/>
        <v>1901-10-0</v>
      </c>
      <c r="AN670" t="str">
        <f t="shared" si="269"/>
        <v>1901-10-0</v>
      </c>
    </row>
    <row r="671" spans="1:40" x14ac:dyDescent="0.3">
      <c r="A671" s="2">
        <f t="shared" si="270"/>
        <v>669</v>
      </c>
      <c r="B671">
        <f t="shared" si="271"/>
        <v>3</v>
      </c>
      <c r="C671" s="2">
        <f t="shared" si="250"/>
        <v>367</v>
      </c>
      <c r="D671" s="2">
        <f t="shared" si="251"/>
        <v>367</v>
      </c>
      <c r="E671" s="6" t="b">
        <f t="shared" si="252"/>
        <v>1</v>
      </c>
      <c r="F671" s="6">
        <f>IF(OR(B671=6,B671=7),0,IF(NOT(E671),0,IF(A671&lt;=$A$1,HLOOKUP(B671,Ouderschapsverlof!$S$28:$W$30,3,FALSE),0)))</f>
        <v>0</v>
      </c>
      <c r="G671" s="6">
        <f>IF(OR(B671=6,B671=7),0,IF(NOT(E671),IF(A671&lt;=$A$1,HLOOKUP(B671,Ouderschapsverlof!$S$28:$W$30,3,FALSE),0),0))</f>
        <v>0</v>
      </c>
      <c r="H671" s="7">
        <f t="shared" si="253"/>
        <v>0</v>
      </c>
      <c r="L671" s="2">
        <f t="shared" si="272"/>
        <v>669</v>
      </c>
      <c r="M671">
        <f t="shared" si="254"/>
        <v>3</v>
      </c>
      <c r="N671" s="2">
        <f t="shared" si="255"/>
        <v>367</v>
      </c>
      <c r="O671" s="2">
        <f t="shared" si="256"/>
        <v>367</v>
      </c>
      <c r="P671" s="6" t="b">
        <f t="shared" si="257"/>
        <v>1</v>
      </c>
      <c r="Q671" s="6">
        <f>IF(OR(M671=6,M671=7),0,IF(NOT(P671),0,IF(L671&lt;=$L$1,HLOOKUP(M671,Ouderschapsverlof!$S$40:$W$42,3,FALSE),0)))</f>
        <v>0</v>
      </c>
      <c r="R671" s="6">
        <f>IF(OR(M671=6,M671=7),0,IF(NOT(P671),IF(L671&lt;=$L$1,HLOOKUP(M671,Ouderschapsverlof!$S$40:$W$42,3,FALSE),0),0))</f>
        <v>0</v>
      </c>
      <c r="T671" s="2">
        <f t="shared" si="273"/>
        <v>669</v>
      </c>
      <c r="U671">
        <f t="shared" si="258"/>
        <v>3</v>
      </c>
      <c r="V671" s="2">
        <f t="shared" si="259"/>
        <v>367</v>
      </c>
      <c r="W671" s="2">
        <f t="shared" si="260"/>
        <v>367</v>
      </c>
      <c r="X671" s="6" t="b">
        <f t="shared" si="261"/>
        <v>1</v>
      </c>
      <c r="Y671" s="6">
        <f>IF(OR(U671=6,U671=7),0,IF(NOT(X671),0,IF(T671&lt;=$T$1,HLOOKUP(U671,Ouderschapsverlof!$S$55:$W$57,3,FALSE),0)))</f>
        <v>0</v>
      </c>
      <c r="Z671" s="6">
        <f>IF(OR(U671=6,U671=7),0,IF(NOT(X671),IF(T671&lt;=$T$1,HLOOKUP(U671,Ouderschapsverlof!$S$55:$W$57,3,FALSE),0),0))</f>
        <v>0</v>
      </c>
      <c r="AB671" s="2">
        <f t="shared" si="274"/>
        <v>669</v>
      </c>
      <c r="AC671">
        <f t="shared" si="262"/>
        <v>3</v>
      </c>
      <c r="AD671" s="2">
        <f t="shared" si="263"/>
        <v>367</v>
      </c>
      <c r="AE671" s="2">
        <f t="shared" si="264"/>
        <v>367</v>
      </c>
      <c r="AF671" s="6" t="b">
        <f t="shared" si="265"/>
        <v>1</v>
      </c>
      <c r="AG671" s="6">
        <f>IF(OR(AC671=6,AC671=7),0,IF(NOT(AF671),0,IF(AB671&lt;=$AB$1,HLOOKUP(AC671,Ouderschapsverlof!$S$67:$W$69,3,FALSE),0)))</f>
        <v>0</v>
      </c>
      <c r="AH671" s="6">
        <f>IF(OR(AC671=6,AC671=7),0,IF(NOT(AF671),IF(AB671&lt;=$AB$1,HLOOKUP(AC671,Ouderschapsverlof!$S$67:$W$69,3,FALSE),0),0))</f>
        <v>0</v>
      </c>
      <c r="AK671" t="str">
        <f t="shared" si="266"/>
        <v>1901-10-0</v>
      </c>
      <c r="AL671" t="str">
        <f t="shared" si="267"/>
        <v>1901-10-0</v>
      </c>
      <c r="AM671" t="str">
        <f t="shared" si="268"/>
        <v>1901-10-0</v>
      </c>
      <c r="AN671" t="str">
        <f t="shared" si="269"/>
        <v>1901-10-0</v>
      </c>
    </row>
    <row r="672" spans="1:40" x14ac:dyDescent="0.3">
      <c r="A672" s="2">
        <f t="shared" si="270"/>
        <v>670</v>
      </c>
      <c r="B672">
        <f t="shared" si="271"/>
        <v>4</v>
      </c>
      <c r="C672" s="2">
        <f t="shared" si="250"/>
        <v>367</v>
      </c>
      <c r="D672" s="2">
        <f t="shared" si="251"/>
        <v>367</v>
      </c>
      <c r="E672" s="6" t="b">
        <f t="shared" si="252"/>
        <v>1</v>
      </c>
      <c r="F672" s="6">
        <f>IF(OR(B672=6,B672=7),0,IF(NOT(E672),0,IF(A672&lt;=$A$1,HLOOKUP(B672,Ouderschapsverlof!$S$28:$W$30,3,FALSE),0)))</f>
        <v>0</v>
      </c>
      <c r="G672" s="6">
        <f>IF(OR(B672=6,B672=7),0,IF(NOT(E672),IF(A672&lt;=$A$1,HLOOKUP(B672,Ouderschapsverlof!$S$28:$W$30,3,FALSE),0),0))</f>
        <v>0</v>
      </c>
      <c r="H672" s="7">
        <f t="shared" si="253"/>
        <v>0</v>
      </c>
      <c r="L672" s="2">
        <f t="shared" si="272"/>
        <v>670</v>
      </c>
      <c r="M672">
        <f t="shared" si="254"/>
        <v>4</v>
      </c>
      <c r="N672" s="2">
        <f t="shared" si="255"/>
        <v>367</v>
      </c>
      <c r="O672" s="2">
        <f t="shared" si="256"/>
        <v>367</v>
      </c>
      <c r="P672" s="6" t="b">
        <f t="shared" si="257"/>
        <v>1</v>
      </c>
      <c r="Q672" s="6">
        <f>IF(OR(M672=6,M672=7),0,IF(NOT(P672),0,IF(L672&lt;=$L$1,HLOOKUP(M672,Ouderschapsverlof!$S$40:$W$42,3,FALSE),0)))</f>
        <v>0</v>
      </c>
      <c r="R672" s="6">
        <f>IF(OR(M672=6,M672=7),0,IF(NOT(P672),IF(L672&lt;=$L$1,HLOOKUP(M672,Ouderschapsverlof!$S$40:$W$42,3,FALSE),0),0))</f>
        <v>0</v>
      </c>
      <c r="T672" s="2">
        <f t="shared" si="273"/>
        <v>670</v>
      </c>
      <c r="U672">
        <f t="shared" si="258"/>
        <v>4</v>
      </c>
      <c r="V672" s="2">
        <f t="shared" si="259"/>
        <v>367</v>
      </c>
      <c r="W672" s="2">
        <f t="shared" si="260"/>
        <v>367</v>
      </c>
      <c r="X672" s="6" t="b">
        <f t="shared" si="261"/>
        <v>1</v>
      </c>
      <c r="Y672" s="6">
        <f>IF(OR(U672=6,U672=7),0,IF(NOT(X672),0,IF(T672&lt;=$T$1,HLOOKUP(U672,Ouderschapsverlof!$S$55:$W$57,3,FALSE),0)))</f>
        <v>0</v>
      </c>
      <c r="Z672" s="6">
        <f>IF(OR(U672=6,U672=7),0,IF(NOT(X672),IF(T672&lt;=$T$1,HLOOKUP(U672,Ouderschapsverlof!$S$55:$W$57,3,FALSE),0),0))</f>
        <v>0</v>
      </c>
      <c r="AB672" s="2">
        <f t="shared" si="274"/>
        <v>670</v>
      </c>
      <c r="AC672">
        <f t="shared" si="262"/>
        <v>4</v>
      </c>
      <c r="AD672" s="2">
        <f t="shared" si="263"/>
        <v>367</v>
      </c>
      <c r="AE672" s="2">
        <f t="shared" si="264"/>
        <v>367</v>
      </c>
      <c r="AF672" s="6" t="b">
        <f t="shared" si="265"/>
        <v>1</v>
      </c>
      <c r="AG672" s="6">
        <f>IF(OR(AC672=6,AC672=7),0,IF(NOT(AF672),0,IF(AB672&lt;=$AB$1,HLOOKUP(AC672,Ouderschapsverlof!$S$67:$W$69,3,FALSE),0)))</f>
        <v>0</v>
      </c>
      <c r="AH672" s="6">
        <f>IF(OR(AC672=6,AC672=7),0,IF(NOT(AF672),IF(AB672&lt;=$AB$1,HLOOKUP(AC672,Ouderschapsverlof!$S$67:$W$69,3,FALSE),0),0))</f>
        <v>0</v>
      </c>
      <c r="AK672" t="str">
        <f t="shared" si="266"/>
        <v>1901-10-0</v>
      </c>
      <c r="AL672" t="str">
        <f t="shared" si="267"/>
        <v>1901-10-0</v>
      </c>
      <c r="AM672" t="str">
        <f t="shared" si="268"/>
        <v>1901-10-0</v>
      </c>
      <c r="AN672" t="str">
        <f t="shared" si="269"/>
        <v>1901-10-0</v>
      </c>
    </row>
    <row r="673" spans="1:40" x14ac:dyDescent="0.3">
      <c r="A673" s="2">
        <f t="shared" si="270"/>
        <v>671</v>
      </c>
      <c r="B673">
        <f t="shared" si="271"/>
        <v>5</v>
      </c>
      <c r="C673" s="2">
        <f t="shared" si="250"/>
        <v>367</v>
      </c>
      <c r="D673" s="2">
        <f t="shared" si="251"/>
        <v>367</v>
      </c>
      <c r="E673" s="6" t="b">
        <f t="shared" si="252"/>
        <v>1</v>
      </c>
      <c r="F673" s="6">
        <f>IF(OR(B673=6,B673=7),0,IF(NOT(E673),0,IF(A673&lt;=$A$1,HLOOKUP(B673,Ouderschapsverlof!$S$28:$W$30,3,FALSE),0)))</f>
        <v>0</v>
      </c>
      <c r="G673" s="6">
        <f>IF(OR(B673=6,B673=7),0,IF(NOT(E673),IF(A673&lt;=$A$1,HLOOKUP(B673,Ouderschapsverlof!$S$28:$W$30,3,FALSE),0),0))</f>
        <v>0</v>
      </c>
      <c r="H673" s="7">
        <f t="shared" si="253"/>
        <v>0</v>
      </c>
      <c r="L673" s="2">
        <f t="shared" si="272"/>
        <v>671</v>
      </c>
      <c r="M673">
        <f t="shared" si="254"/>
        <v>5</v>
      </c>
      <c r="N673" s="2">
        <f t="shared" si="255"/>
        <v>367</v>
      </c>
      <c r="O673" s="2">
        <f t="shared" si="256"/>
        <v>367</v>
      </c>
      <c r="P673" s="6" t="b">
        <f t="shared" si="257"/>
        <v>1</v>
      </c>
      <c r="Q673" s="6">
        <f>IF(OR(M673=6,M673=7),0,IF(NOT(P673),0,IF(L673&lt;=$L$1,HLOOKUP(M673,Ouderschapsverlof!$S$40:$W$42,3,FALSE),0)))</f>
        <v>0</v>
      </c>
      <c r="R673" s="6">
        <f>IF(OR(M673=6,M673=7),0,IF(NOT(P673),IF(L673&lt;=$L$1,HLOOKUP(M673,Ouderschapsverlof!$S$40:$W$42,3,FALSE),0),0))</f>
        <v>0</v>
      </c>
      <c r="T673" s="2">
        <f t="shared" si="273"/>
        <v>671</v>
      </c>
      <c r="U673">
        <f t="shared" si="258"/>
        <v>5</v>
      </c>
      <c r="V673" s="2">
        <f t="shared" si="259"/>
        <v>367</v>
      </c>
      <c r="W673" s="2">
        <f t="shared" si="260"/>
        <v>367</v>
      </c>
      <c r="X673" s="6" t="b">
        <f t="shared" si="261"/>
        <v>1</v>
      </c>
      <c r="Y673" s="6">
        <f>IF(OR(U673=6,U673=7),0,IF(NOT(X673),0,IF(T673&lt;=$T$1,HLOOKUP(U673,Ouderschapsverlof!$S$55:$W$57,3,FALSE),0)))</f>
        <v>0</v>
      </c>
      <c r="Z673" s="6">
        <f>IF(OR(U673=6,U673=7),0,IF(NOT(X673),IF(T673&lt;=$T$1,HLOOKUP(U673,Ouderschapsverlof!$S$55:$W$57,3,FALSE),0),0))</f>
        <v>0</v>
      </c>
      <c r="AB673" s="2">
        <f t="shared" si="274"/>
        <v>671</v>
      </c>
      <c r="AC673">
        <f t="shared" si="262"/>
        <v>5</v>
      </c>
      <c r="AD673" s="2">
        <f t="shared" si="263"/>
        <v>367</v>
      </c>
      <c r="AE673" s="2">
        <f t="shared" si="264"/>
        <v>367</v>
      </c>
      <c r="AF673" s="6" t="b">
        <f t="shared" si="265"/>
        <v>1</v>
      </c>
      <c r="AG673" s="6">
        <f>IF(OR(AC673=6,AC673=7),0,IF(NOT(AF673),0,IF(AB673&lt;=$AB$1,HLOOKUP(AC673,Ouderschapsverlof!$S$67:$W$69,3,FALSE),0)))</f>
        <v>0</v>
      </c>
      <c r="AH673" s="6">
        <f>IF(OR(AC673=6,AC673=7),0,IF(NOT(AF673),IF(AB673&lt;=$AB$1,HLOOKUP(AC673,Ouderschapsverlof!$S$67:$W$69,3,FALSE),0),0))</f>
        <v>0</v>
      </c>
      <c r="AK673" t="str">
        <f t="shared" si="266"/>
        <v>1901-11-0</v>
      </c>
      <c r="AL673" t="str">
        <f t="shared" si="267"/>
        <v>1901-11-0</v>
      </c>
      <c r="AM673" t="str">
        <f t="shared" si="268"/>
        <v>1901-11-0</v>
      </c>
      <c r="AN673" t="str">
        <f t="shared" si="269"/>
        <v>1901-11-0</v>
      </c>
    </row>
    <row r="674" spans="1:40" x14ac:dyDescent="0.3">
      <c r="A674" s="2">
        <f t="shared" si="270"/>
        <v>672</v>
      </c>
      <c r="B674">
        <f t="shared" si="271"/>
        <v>6</v>
      </c>
      <c r="C674" s="2">
        <f t="shared" si="250"/>
        <v>367</v>
      </c>
      <c r="D674" s="2">
        <f t="shared" si="251"/>
        <v>367</v>
      </c>
      <c r="E674" s="6" t="b">
        <f t="shared" si="252"/>
        <v>1</v>
      </c>
      <c r="F674" s="6">
        <f>IF(OR(B674=6,B674=7),0,IF(NOT(E674),0,IF(A674&lt;=$A$1,HLOOKUP(B674,Ouderschapsverlof!$S$28:$W$30,3,FALSE),0)))</f>
        <v>0</v>
      </c>
      <c r="G674" s="6">
        <f>IF(OR(B674=6,B674=7),0,IF(NOT(E674),IF(A674&lt;=$A$1,HLOOKUP(B674,Ouderschapsverlof!$S$28:$W$30,3,FALSE),0),0))</f>
        <v>0</v>
      </c>
      <c r="H674" s="7">
        <f t="shared" si="253"/>
        <v>0</v>
      </c>
      <c r="L674" s="2">
        <f t="shared" si="272"/>
        <v>672</v>
      </c>
      <c r="M674">
        <f t="shared" si="254"/>
        <v>6</v>
      </c>
      <c r="N674" s="2">
        <f t="shared" si="255"/>
        <v>367</v>
      </c>
      <c r="O674" s="2">
        <f t="shared" si="256"/>
        <v>367</v>
      </c>
      <c r="P674" s="6" t="b">
        <f t="shared" si="257"/>
        <v>1</v>
      </c>
      <c r="Q674" s="6">
        <f>IF(OR(M674=6,M674=7),0,IF(NOT(P674),0,IF(L674&lt;=$L$1,HLOOKUP(M674,Ouderschapsverlof!$S$40:$W$42,3,FALSE),0)))</f>
        <v>0</v>
      </c>
      <c r="R674" s="6">
        <f>IF(OR(M674=6,M674=7),0,IF(NOT(P674),IF(L674&lt;=$L$1,HLOOKUP(M674,Ouderschapsverlof!$S$40:$W$42,3,FALSE),0),0))</f>
        <v>0</v>
      </c>
      <c r="T674" s="2">
        <f t="shared" si="273"/>
        <v>672</v>
      </c>
      <c r="U674">
        <f t="shared" si="258"/>
        <v>6</v>
      </c>
      <c r="V674" s="2">
        <f t="shared" si="259"/>
        <v>367</v>
      </c>
      <c r="W674" s="2">
        <f t="shared" si="260"/>
        <v>367</v>
      </c>
      <c r="X674" s="6" t="b">
        <f t="shared" si="261"/>
        <v>1</v>
      </c>
      <c r="Y674" s="6">
        <f>IF(OR(U674=6,U674=7),0,IF(NOT(X674),0,IF(T674&lt;=$T$1,HLOOKUP(U674,Ouderschapsverlof!$S$55:$W$57,3,FALSE),0)))</f>
        <v>0</v>
      </c>
      <c r="Z674" s="6">
        <f>IF(OR(U674=6,U674=7),0,IF(NOT(X674),IF(T674&lt;=$T$1,HLOOKUP(U674,Ouderschapsverlof!$S$55:$W$57,3,FALSE),0),0))</f>
        <v>0</v>
      </c>
      <c r="AB674" s="2">
        <f t="shared" si="274"/>
        <v>672</v>
      </c>
      <c r="AC674">
        <f t="shared" si="262"/>
        <v>6</v>
      </c>
      <c r="AD674" s="2">
        <f t="shared" si="263"/>
        <v>367</v>
      </c>
      <c r="AE674" s="2">
        <f t="shared" si="264"/>
        <v>367</v>
      </c>
      <c r="AF674" s="6" t="b">
        <f t="shared" si="265"/>
        <v>1</v>
      </c>
      <c r="AG674" s="6">
        <f>IF(OR(AC674=6,AC674=7),0,IF(NOT(AF674),0,IF(AB674&lt;=$AB$1,HLOOKUP(AC674,Ouderschapsverlof!$S$67:$W$69,3,FALSE),0)))</f>
        <v>0</v>
      </c>
      <c r="AH674" s="6">
        <f>IF(OR(AC674=6,AC674=7),0,IF(NOT(AF674),IF(AB674&lt;=$AB$1,HLOOKUP(AC674,Ouderschapsverlof!$S$67:$W$69,3,FALSE),0),0))</f>
        <v>0</v>
      </c>
      <c r="AK674" t="str">
        <f t="shared" si="266"/>
        <v>1901-11-0</v>
      </c>
      <c r="AL674" t="str">
        <f t="shared" si="267"/>
        <v>1901-11-0</v>
      </c>
      <c r="AM674" t="str">
        <f t="shared" si="268"/>
        <v>1901-11-0</v>
      </c>
      <c r="AN674" t="str">
        <f t="shared" si="269"/>
        <v>1901-11-0</v>
      </c>
    </row>
    <row r="675" spans="1:40" x14ac:dyDescent="0.3">
      <c r="A675" s="2">
        <f t="shared" si="270"/>
        <v>673</v>
      </c>
      <c r="B675">
        <f t="shared" si="271"/>
        <v>7</v>
      </c>
      <c r="C675" s="2">
        <f t="shared" si="250"/>
        <v>367</v>
      </c>
      <c r="D675" s="2">
        <f t="shared" si="251"/>
        <v>367</v>
      </c>
      <c r="E675" s="6" t="b">
        <f t="shared" si="252"/>
        <v>1</v>
      </c>
      <c r="F675" s="6">
        <f>IF(OR(B675=6,B675=7),0,IF(NOT(E675),0,IF(A675&lt;=$A$1,HLOOKUP(B675,Ouderschapsverlof!$S$28:$W$30,3,FALSE),0)))</f>
        <v>0</v>
      </c>
      <c r="G675" s="6">
        <f>IF(OR(B675=6,B675=7),0,IF(NOT(E675),IF(A675&lt;=$A$1,HLOOKUP(B675,Ouderschapsverlof!$S$28:$W$30,3,FALSE),0),0))</f>
        <v>0</v>
      </c>
      <c r="H675" s="7">
        <f t="shared" si="253"/>
        <v>0</v>
      </c>
      <c r="L675" s="2">
        <f t="shared" si="272"/>
        <v>673</v>
      </c>
      <c r="M675">
        <f t="shared" si="254"/>
        <v>7</v>
      </c>
      <c r="N675" s="2">
        <f t="shared" si="255"/>
        <v>367</v>
      </c>
      <c r="O675" s="2">
        <f t="shared" si="256"/>
        <v>367</v>
      </c>
      <c r="P675" s="6" t="b">
        <f t="shared" si="257"/>
        <v>1</v>
      </c>
      <c r="Q675" s="6">
        <f>IF(OR(M675=6,M675=7),0,IF(NOT(P675),0,IF(L675&lt;=$L$1,HLOOKUP(M675,Ouderschapsverlof!$S$40:$W$42,3,FALSE),0)))</f>
        <v>0</v>
      </c>
      <c r="R675" s="6">
        <f>IF(OR(M675=6,M675=7),0,IF(NOT(P675),IF(L675&lt;=$L$1,HLOOKUP(M675,Ouderschapsverlof!$S$40:$W$42,3,FALSE),0),0))</f>
        <v>0</v>
      </c>
      <c r="T675" s="2">
        <f t="shared" si="273"/>
        <v>673</v>
      </c>
      <c r="U675">
        <f t="shared" si="258"/>
        <v>7</v>
      </c>
      <c r="V675" s="2">
        <f t="shared" si="259"/>
        <v>367</v>
      </c>
      <c r="W675" s="2">
        <f t="shared" si="260"/>
        <v>367</v>
      </c>
      <c r="X675" s="6" t="b">
        <f t="shared" si="261"/>
        <v>1</v>
      </c>
      <c r="Y675" s="6">
        <f>IF(OR(U675=6,U675=7),0,IF(NOT(X675),0,IF(T675&lt;=$T$1,HLOOKUP(U675,Ouderschapsverlof!$S$55:$W$57,3,FALSE),0)))</f>
        <v>0</v>
      </c>
      <c r="Z675" s="6">
        <f>IF(OR(U675=6,U675=7),0,IF(NOT(X675),IF(T675&lt;=$T$1,HLOOKUP(U675,Ouderschapsverlof!$S$55:$W$57,3,FALSE),0),0))</f>
        <v>0</v>
      </c>
      <c r="AB675" s="2">
        <f t="shared" si="274"/>
        <v>673</v>
      </c>
      <c r="AC675">
        <f t="shared" si="262"/>
        <v>7</v>
      </c>
      <c r="AD675" s="2">
        <f t="shared" si="263"/>
        <v>367</v>
      </c>
      <c r="AE675" s="2">
        <f t="shared" si="264"/>
        <v>367</v>
      </c>
      <c r="AF675" s="6" t="b">
        <f t="shared" si="265"/>
        <v>1</v>
      </c>
      <c r="AG675" s="6">
        <f>IF(OR(AC675=6,AC675=7),0,IF(NOT(AF675),0,IF(AB675&lt;=$AB$1,HLOOKUP(AC675,Ouderschapsverlof!$S$67:$W$69,3,FALSE),0)))</f>
        <v>0</v>
      </c>
      <c r="AH675" s="6">
        <f>IF(OR(AC675=6,AC675=7),0,IF(NOT(AF675),IF(AB675&lt;=$AB$1,HLOOKUP(AC675,Ouderschapsverlof!$S$67:$W$69,3,FALSE),0),0))</f>
        <v>0</v>
      </c>
      <c r="AK675" t="str">
        <f t="shared" si="266"/>
        <v>1901-11-0</v>
      </c>
      <c r="AL675" t="str">
        <f t="shared" si="267"/>
        <v>1901-11-0</v>
      </c>
      <c r="AM675" t="str">
        <f t="shared" si="268"/>
        <v>1901-11-0</v>
      </c>
      <c r="AN675" t="str">
        <f t="shared" si="269"/>
        <v>1901-11-0</v>
      </c>
    </row>
    <row r="676" spans="1:40" x14ac:dyDescent="0.3">
      <c r="A676" s="2">
        <f t="shared" si="270"/>
        <v>674</v>
      </c>
      <c r="B676">
        <f t="shared" si="271"/>
        <v>1</v>
      </c>
      <c r="C676" s="2">
        <f t="shared" si="250"/>
        <v>367</v>
      </c>
      <c r="D676" s="2">
        <f t="shared" si="251"/>
        <v>367</v>
      </c>
      <c r="E676" s="6" t="b">
        <f t="shared" si="252"/>
        <v>1</v>
      </c>
      <c r="F676" s="6">
        <f>IF(OR(B676=6,B676=7),0,IF(NOT(E676),0,IF(A676&lt;=$A$1,HLOOKUP(B676,Ouderschapsverlof!$S$28:$W$30,3,FALSE),0)))</f>
        <v>0</v>
      </c>
      <c r="G676" s="6">
        <f>IF(OR(B676=6,B676=7),0,IF(NOT(E676),IF(A676&lt;=$A$1,HLOOKUP(B676,Ouderschapsverlof!$S$28:$W$30,3,FALSE),0),0))</f>
        <v>0</v>
      </c>
      <c r="H676" s="7">
        <f t="shared" si="253"/>
        <v>0</v>
      </c>
      <c r="L676" s="2">
        <f t="shared" si="272"/>
        <v>674</v>
      </c>
      <c r="M676">
        <f t="shared" si="254"/>
        <v>1</v>
      </c>
      <c r="N676" s="2">
        <f t="shared" si="255"/>
        <v>367</v>
      </c>
      <c r="O676" s="2">
        <f t="shared" si="256"/>
        <v>367</v>
      </c>
      <c r="P676" s="6" t="b">
        <f t="shared" si="257"/>
        <v>1</v>
      </c>
      <c r="Q676" s="6">
        <f>IF(OR(M676=6,M676=7),0,IF(NOT(P676),0,IF(L676&lt;=$L$1,HLOOKUP(M676,Ouderschapsverlof!$S$40:$W$42,3,FALSE),0)))</f>
        <v>0</v>
      </c>
      <c r="R676" s="6">
        <f>IF(OR(M676=6,M676=7),0,IF(NOT(P676),IF(L676&lt;=$L$1,HLOOKUP(M676,Ouderschapsverlof!$S$40:$W$42,3,FALSE),0),0))</f>
        <v>0</v>
      </c>
      <c r="T676" s="2">
        <f t="shared" si="273"/>
        <v>674</v>
      </c>
      <c r="U676">
        <f t="shared" si="258"/>
        <v>1</v>
      </c>
      <c r="V676" s="2">
        <f t="shared" si="259"/>
        <v>367</v>
      </c>
      <c r="W676" s="2">
        <f t="shared" si="260"/>
        <v>367</v>
      </c>
      <c r="X676" s="6" t="b">
        <f t="shared" si="261"/>
        <v>1</v>
      </c>
      <c r="Y676" s="6">
        <f>IF(OR(U676=6,U676=7),0,IF(NOT(X676),0,IF(T676&lt;=$T$1,HLOOKUP(U676,Ouderschapsverlof!$S$55:$W$57,3,FALSE),0)))</f>
        <v>0</v>
      </c>
      <c r="Z676" s="6">
        <f>IF(OR(U676=6,U676=7),0,IF(NOT(X676),IF(T676&lt;=$T$1,HLOOKUP(U676,Ouderschapsverlof!$S$55:$W$57,3,FALSE),0),0))</f>
        <v>0</v>
      </c>
      <c r="AB676" s="2">
        <f t="shared" si="274"/>
        <v>674</v>
      </c>
      <c r="AC676">
        <f t="shared" si="262"/>
        <v>1</v>
      </c>
      <c r="AD676" s="2">
        <f t="shared" si="263"/>
        <v>367</v>
      </c>
      <c r="AE676" s="2">
        <f t="shared" si="264"/>
        <v>367</v>
      </c>
      <c r="AF676" s="6" t="b">
        <f t="shared" si="265"/>
        <v>1</v>
      </c>
      <c r="AG676" s="6">
        <f>IF(OR(AC676=6,AC676=7),0,IF(NOT(AF676),0,IF(AB676&lt;=$AB$1,HLOOKUP(AC676,Ouderschapsverlof!$S$67:$W$69,3,FALSE),0)))</f>
        <v>0</v>
      </c>
      <c r="AH676" s="6">
        <f>IF(OR(AC676=6,AC676=7),0,IF(NOT(AF676),IF(AB676&lt;=$AB$1,HLOOKUP(AC676,Ouderschapsverlof!$S$67:$W$69,3,FALSE),0),0))</f>
        <v>0</v>
      </c>
      <c r="AK676" t="str">
        <f t="shared" si="266"/>
        <v>1901-11-0</v>
      </c>
      <c r="AL676" t="str">
        <f t="shared" si="267"/>
        <v>1901-11-0</v>
      </c>
      <c r="AM676" t="str">
        <f t="shared" si="268"/>
        <v>1901-11-0</v>
      </c>
      <c r="AN676" t="str">
        <f t="shared" si="269"/>
        <v>1901-11-0</v>
      </c>
    </row>
    <row r="677" spans="1:40" x14ac:dyDescent="0.3">
      <c r="A677" s="2">
        <f t="shared" si="270"/>
        <v>675</v>
      </c>
      <c r="B677">
        <f t="shared" si="271"/>
        <v>2</v>
      </c>
      <c r="C677" s="2">
        <f t="shared" si="250"/>
        <v>367</v>
      </c>
      <c r="D677" s="2">
        <f t="shared" si="251"/>
        <v>367</v>
      </c>
      <c r="E677" s="6" t="b">
        <f t="shared" si="252"/>
        <v>1</v>
      </c>
      <c r="F677" s="6">
        <f>IF(OR(B677=6,B677=7),0,IF(NOT(E677),0,IF(A677&lt;=$A$1,HLOOKUP(B677,Ouderschapsverlof!$S$28:$W$30,3,FALSE),0)))</f>
        <v>0</v>
      </c>
      <c r="G677" s="6">
        <f>IF(OR(B677=6,B677=7),0,IF(NOT(E677),IF(A677&lt;=$A$1,HLOOKUP(B677,Ouderschapsverlof!$S$28:$W$30,3,FALSE),0),0))</f>
        <v>0</v>
      </c>
      <c r="H677" s="7">
        <f t="shared" si="253"/>
        <v>0</v>
      </c>
      <c r="L677" s="2">
        <f t="shared" si="272"/>
        <v>675</v>
      </c>
      <c r="M677">
        <f t="shared" si="254"/>
        <v>2</v>
      </c>
      <c r="N677" s="2">
        <f t="shared" si="255"/>
        <v>367</v>
      </c>
      <c r="O677" s="2">
        <f t="shared" si="256"/>
        <v>367</v>
      </c>
      <c r="P677" s="6" t="b">
        <f t="shared" si="257"/>
        <v>1</v>
      </c>
      <c r="Q677" s="6">
        <f>IF(OR(M677=6,M677=7),0,IF(NOT(P677),0,IF(L677&lt;=$L$1,HLOOKUP(M677,Ouderschapsverlof!$S$40:$W$42,3,FALSE),0)))</f>
        <v>0</v>
      </c>
      <c r="R677" s="6">
        <f>IF(OR(M677=6,M677=7),0,IF(NOT(P677),IF(L677&lt;=$L$1,HLOOKUP(M677,Ouderschapsverlof!$S$40:$W$42,3,FALSE),0),0))</f>
        <v>0</v>
      </c>
      <c r="T677" s="2">
        <f t="shared" si="273"/>
        <v>675</v>
      </c>
      <c r="U677">
        <f t="shared" si="258"/>
        <v>2</v>
      </c>
      <c r="V677" s="2">
        <f t="shared" si="259"/>
        <v>367</v>
      </c>
      <c r="W677" s="2">
        <f t="shared" si="260"/>
        <v>367</v>
      </c>
      <c r="X677" s="6" t="b">
        <f t="shared" si="261"/>
        <v>1</v>
      </c>
      <c r="Y677" s="6">
        <f>IF(OR(U677=6,U677=7),0,IF(NOT(X677),0,IF(T677&lt;=$T$1,HLOOKUP(U677,Ouderschapsverlof!$S$55:$W$57,3,FALSE),0)))</f>
        <v>0</v>
      </c>
      <c r="Z677" s="6">
        <f>IF(OR(U677=6,U677=7),0,IF(NOT(X677),IF(T677&lt;=$T$1,HLOOKUP(U677,Ouderschapsverlof!$S$55:$W$57,3,FALSE),0),0))</f>
        <v>0</v>
      </c>
      <c r="AB677" s="2">
        <f t="shared" si="274"/>
        <v>675</v>
      </c>
      <c r="AC677">
        <f t="shared" si="262"/>
        <v>2</v>
      </c>
      <c r="AD677" s="2">
        <f t="shared" si="263"/>
        <v>367</v>
      </c>
      <c r="AE677" s="2">
        <f t="shared" si="264"/>
        <v>367</v>
      </c>
      <c r="AF677" s="6" t="b">
        <f t="shared" si="265"/>
        <v>1</v>
      </c>
      <c r="AG677" s="6">
        <f>IF(OR(AC677=6,AC677=7),0,IF(NOT(AF677),0,IF(AB677&lt;=$AB$1,HLOOKUP(AC677,Ouderschapsverlof!$S$67:$W$69,3,FALSE),0)))</f>
        <v>0</v>
      </c>
      <c r="AH677" s="6">
        <f>IF(OR(AC677=6,AC677=7),0,IF(NOT(AF677),IF(AB677&lt;=$AB$1,HLOOKUP(AC677,Ouderschapsverlof!$S$67:$W$69,3,FALSE),0),0))</f>
        <v>0</v>
      </c>
      <c r="AK677" t="str">
        <f t="shared" si="266"/>
        <v>1901-11-0</v>
      </c>
      <c r="AL677" t="str">
        <f t="shared" si="267"/>
        <v>1901-11-0</v>
      </c>
      <c r="AM677" t="str">
        <f t="shared" si="268"/>
        <v>1901-11-0</v>
      </c>
      <c r="AN677" t="str">
        <f t="shared" si="269"/>
        <v>1901-11-0</v>
      </c>
    </row>
    <row r="678" spans="1:40" x14ac:dyDescent="0.3">
      <c r="A678" s="2">
        <f t="shared" si="270"/>
        <v>676</v>
      </c>
      <c r="B678">
        <f t="shared" si="271"/>
        <v>3</v>
      </c>
      <c r="C678" s="2">
        <f t="shared" si="250"/>
        <v>367</v>
      </c>
      <c r="D678" s="2">
        <f t="shared" si="251"/>
        <v>367</v>
      </c>
      <c r="E678" s="6" t="b">
        <f t="shared" si="252"/>
        <v>1</v>
      </c>
      <c r="F678" s="6">
        <f>IF(OR(B678=6,B678=7),0,IF(NOT(E678),0,IF(A678&lt;=$A$1,HLOOKUP(B678,Ouderschapsverlof!$S$28:$W$30,3,FALSE),0)))</f>
        <v>0</v>
      </c>
      <c r="G678" s="6">
        <f>IF(OR(B678=6,B678=7),0,IF(NOT(E678),IF(A678&lt;=$A$1,HLOOKUP(B678,Ouderschapsverlof!$S$28:$W$30,3,FALSE),0),0))</f>
        <v>0</v>
      </c>
      <c r="H678" s="7">
        <f t="shared" si="253"/>
        <v>0</v>
      </c>
      <c r="L678" s="2">
        <f t="shared" si="272"/>
        <v>676</v>
      </c>
      <c r="M678">
        <f t="shared" si="254"/>
        <v>3</v>
      </c>
      <c r="N678" s="2">
        <f t="shared" si="255"/>
        <v>367</v>
      </c>
      <c r="O678" s="2">
        <f t="shared" si="256"/>
        <v>367</v>
      </c>
      <c r="P678" s="6" t="b">
        <f t="shared" si="257"/>
        <v>1</v>
      </c>
      <c r="Q678" s="6">
        <f>IF(OR(M678=6,M678=7),0,IF(NOT(P678),0,IF(L678&lt;=$L$1,HLOOKUP(M678,Ouderschapsverlof!$S$40:$W$42,3,FALSE),0)))</f>
        <v>0</v>
      </c>
      <c r="R678" s="6">
        <f>IF(OR(M678=6,M678=7),0,IF(NOT(P678),IF(L678&lt;=$L$1,HLOOKUP(M678,Ouderschapsverlof!$S$40:$W$42,3,FALSE),0),0))</f>
        <v>0</v>
      </c>
      <c r="T678" s="2">
        <f t="shared" si="273"/>
        <v>676</v>
      </c>
      <c r="U678">
        <f t="shared" si="258"/>
        <v>3</v>
      </c>
      <c r="V678" s="2">
        <f t="shared" si="259"/>
        <v>367</v>
      </c>
      <c r="W678" s="2">
        <f t="shared" si="260"/>
        <v>367</v>
      </c>
      <c r="X678" s="6" t="b">
        <f t="shared" si="261"/>
        <v>1</v>
      </c>
      <c r="Y678" s="6">
        <f>IF(OR(U678=6,U678=7),0,IF(NOT(X678),0,IF(T678&lt;=$T$1,HLOOKUP(U678,Ouderschapsverlof!$S$55:$W$57,3,FALSE),0)))</f>
        <v>0</v>
      </c>
      <c r="Z678" s="6">
        <f>IF(OR(U678=6,U678=7),0,IF(NOT(X678),IF(T678&lt;=$T$1,HLOOKUP(U678,Ouderschapsverlof!$S$55:$W$57,3,FALSE),0),0))</f>
        <v>0</v>
      </c>
      <c r="AB678" s="2">
        <f t="shared" si="274"/>
        <v>676</v>
      </c>
      <c r="AC678">
        <f t="shared" si="262"/>
        <v>3</v>
      </c>
      <c r="AD678" s="2">
        <f t="shared" si="263"/>
        <v>367</v>
      </c>
      <c r="AE678" s="2">
        <f t="shared" si="264"/>
        <v>367</v>
      </c>
      <c r="AF678" s="6" t="b">
        <f t="shared" si="265"/>
        <v>1</v>
      </c>
      <c r="AG678" s="6">
        <f>IF(OR(AC678=6,AC678=7),0,IF(NOT(AF678),0,IF(AB678&lt;=$AB$1,HLOOKUP(AC678,Ouderschapsverlof!$S$67:$W$69,3,FALSE),0)))</f>
        <v>0</v>
      </c>
      <c r="AH678" s="6">
        <f>IF(OR(AC678=6,AC678=7),0,IF(NOT(AF678),IF(AB678&lt;=$AB$1,HLOOKUP(AC678,Ouderschapsverlof!$S$67:$W$69,3,FALSE),0),0))</f>
        <v>0</v>
      </c>
      <c r="AK678" t="str">
        <f t="shared" si="266"/>
        <v>1901-11-0</v>
      </c>
      <c r="AL678" t="str">
        <f t="shared" si="267"/>
        <v>1901-11-0</v>
      </c>
      <c r="AM678" t="str">
        <f t="shared" si="268"/>
        <v>1901-11-0</v>
      </c>
      <c r="AN678" t="str">
        <f t="shared" si="269"/>
        <v>1901-11-0</v>
      </c>
    </row>
    <row r="679" spans="1:40" x14ac:dyDescent="0.3">
      <c r="A679" s="2">
        <f t="shared" si="270"/>
        <v>677</v>
      </c>
      <c r="B679">
        <f t="shared" si="271"/>
        <v>4</v>
      </c>
      <c r="C679" s="2">
        <f t="shared" si="250"/>
        <v>367</v>
      </c>
      <c r="D679" s="2">
        <f t="shared" si="251"/>
        <v>367</v>
      </c>
      <c r="E679" s="6" t="b">
        <f t="shared" si="252"/>
        <v>1</v>
      </c>
      <c r="F679" s="6">
        <f>IF(OR(B679=6,B679=7),0,IF(NOT(E679),0,IF(A679&lt;=$A$1,HLOOKUP(B679,Ouderschapsverlof!$S$28:$W$30,3,FALSE),0)))</f>
        <v>0</v>
      </c>
      <c r="G679" s="6">
        <f>IF(OR(B679=6,B679=7),0,IF(NOT(E679),IF(A679&lt;=$A$1,HLOOKUP(B679,Ouderschapsverlof!$S$28:$W$30,3,FALSE),0),0))</f>
        <v>0</v>
      </c>
      <c r="H679" s="7">
        <f t="shared" si="253"/>
        <v>0</v>
      </c>
      <c r="L679" s="2">
        <f t="shared" si="272"/>
        <v>677</v>
      </c>
      <c r="M679">
        <f t="shared" si="254"/>
        <v>4</v>
      </c>
      <c r="N679" s="2">
        <f t="shared" si="255"/>
        <v>367</v>
      </c>
      <c r="O679" s="2">
        <f t="shared" si="256"/>
        <v>367</v>
      </c>
      <c r="P679" s="6" t="b">
        <f t="shared" si="257"/>
        <v>1</v>
      </c>
      <c r="Q679" s="6">
        <f>IF(OR(M679=6,M679=7),0,IF(NOT(P679),0,IF(L679&lt;=$L$1,HLOOKUP(M679,Ouderschapsverlof!$S$40:$W$42,3,FALSE),0)))</f>
        <v>0</v>
      </c>
      <c r="R679" s="6">
        <f>IF(OR(M679=6,M679=7),0,IF(NOT(P679),IF(L679&lt;=$L$1,HLOOKUP(M679,Ouderschapsverlof!$S$40:$W$42,3,FALSE),0),0))</f>
        <v>0</v>
      </c>
      <c r="T679" s="2">
        <f t="shared" si="273"/>
        <v>677</v>
      </c>
      <c r="U679">
        <f t="shared" si="258"/>
        <v>4</v>
      </c>
      <c r="V679" s="2">
        <f t="shared" si="259"/>
        <v>367</v>
      </c>
      <c r="W679" s="2">
        <f t="shared" si="260"/>
        <v>367</v>
      </c>
      <c r="X679" s="6" t="b">
        <f t="shared" si="261"/>
        <v>1</v>
      </c>
      <c r="Y679" s="6">
        <f>IF(OR(U679=6,U679=7),0,IF(NOT(X679),0,IF(T679&lt;=$T$1,HLOOKUP(U679,Ouderschapsverlof!$S$55:$W$57,3,FALSE),0)))</f>
        <v>0</v>
      </c>
      <c r="Z679" s="6">
        <f>IF(OR(U679=6,U679=7),0,IF(NOT(X679),IF(T679&lt;=$T$1,HLOOKUP(U679,Ouderschapsverlof!$S$55:$W$57,3,FALSE),0),0))</f>
        <v>0</v>
      </c>
      <c r="AB679" s="2">
        <f t="shared" si="274"/>
        <v>677</v>
      </c>
      <c r="AC679">
        <f t="shared" si="262"/>
        <v>4</v>
      </c>
      <c r="AD679" s="2">
        <f t="shared" si="263"/>
        <v>367</v>
      </c>
      <c r="AE679" s="2">
        <f t="shared" si="264"/>
        <v>367</v>
      </c>
      <c r="AF679" s="6" t="b">
        <f t="shared" si="265"/>
        <v>1</v>
      </c>
      <c r="AG679" s="6">
        <f>IF(OR(AC679=6,AC679=7),0,IF(NOT(AF679),0,IF(AB679&lt;=$AB$1,HLOOKUP(AC679,Ouderschapsverlof!$S$67:$W$69,3,FALSE),0)))</f>
        <v>0</v>
      </c>
      <c r="AH679" s="6">
        <f>IF(OR(AC679=6,AC679=7),0,IF(NOT(AF679),IF(AB679&lt;=$AB$1,HLOOKUP(AC679,Ouderschapsverlof!$S$67:$W$69,3,FALSE),0),0))</f>
        <v>0</v>
      </c>
      <c r="AK679" t="str">
        <f t="shared" si="266"/>
        <v>1901-11-0</v>
      </c>
      <c r="AL679" t="str">
        <f t="shared" si="267"/>
        <v>1901-11-0</v>
      </c>
      <c r="AM679" t="str">
        <f t="shared" si="268"/>
        <v>1901-11-0</v>
      </c>
      <c r="AN679" t="str">
        <f t="shared" si="269"/>
        <v>1901-11-0</v>
      </c>
    </row>
    <row r="680" spans="1:40" x14ac:dyDescent="0.3">
      <c r="A680" s="2">
        <f t="shared" si="270"/>
        <v>678</v>
      </c>
      <c r="B680">
        <f t="shared" si="271"/>
        <v>5</v>
      </c>
      <c r="C680" s="2">
        <f t="shared" si="250"/>
        <v>367</v>
      </c>
      <c r="D680" s="2">
        <f t="shared" si="251"/>
        <v>367</v>
      </c>
      <c r="E680" s="6" t="b">
        <f t="shared" si="252"/>
        <v>1</v>
      </c>
      <c r="F680" s="6">
        <f>IF(OR(B680=6,B680=7),0,IF(NOT(E680),0,IF(A680&lt;=$A$1,HLOOKUP(B680,Ouderschapsverlof!$S$28:$W$30,3,FALSE),0)))</f>
        <v>0</v>
      </c>
      <c r="G680" s="6">
        <f>IF(OR(B680=6,B680=7),0,IF(NOT(E680),IF(A680&lt;=$A$1,HLOOKUP(B680,Ouderschapsverlof!$S$28:$W$30,3,FALSE),0),0))</f>
        <v>0</v>
      </c>
      <c r="H680" s="7">
        <f t="shared" si="253"/>
        <v>0</v>
      </c>
      <c r="L680" s="2">
        <f t="shared" si="272"/>
        <v>678</v>
      </c>
      <c r="M680">
        <f t="shared" si="254"/>
        <v>5</v>
      </c>
      <c r="N680" s="2">
        <f t="shared" si="255"/>
        <v>367</v>
      </c>
      <c r="O680" s="2">
        <f t="shared" si="256"/>
        <v>367</v>
      </c>
      <c r="P680" s="6" t="b">
        <f t="shared" si="257"/>
        <v>1</v>
      </c>
      <c r="Q680" s="6">
        <f>IF(OR(M680=6,M680=7),0,IF(NOT(P680),0,IF(L680&lt;=$L$1,HLOOKUP(M680,Ouderschapsverlof!$S$40:$W$42,3,FALSE),0)))</f>
        <v>0</v>
      </c>
      <c r="R680" s="6">
        <f>IF(OR(M680=6,M680=7),0,IF(NOT(P680),IF(L680&lt;=$L$1,HLOOKUP(M680,Ouderschapsverlof!$S$40:$W$42,3,FALSE),0),0))</f>
        <v>0</v>
      </c>
      <c r="T680" s="2">
        <f t="shared" si="273"/>
        <v>678</v>
      </c>
      <c r="U680">
        <f t="shared" si="258"/>
        <v>5</v>
      </c>
      <c r="V680" s="2">
        <f t="shared" si="259"/>
        <v>367</v>
      </c>
      <c r="W680" s="2">
        <f t="shared" si="260"/>
        <v>367</v>
      </c>
      <c r="X680" s="6" t="b">
        <f t="shared" si="261"/>
        <v>1</v>
      </c>
      <c r="Y680" s="6">
        <f>IF(OR(U680=6,U680=7),0,IF(NOT(X680),0,IF(T680&lt;=$T$1,HLOOKUP(U680,Ouderschapsverlof!$S$55:$W$57,3,FALSE),0)))</f>
        <v>0</v>
      </c>
      <c r="Z680" s="6">
        <f>IF(OR(U680=6,U680=7),0,IF(NOT(X680),IF(T680&lt;=$T$1,HLOOKUP(U680,Ouderschapsverlof!$S$55:$W$57,3,FALSE),0),0))</f>
        <v>0</v>
      </c>
      <c r="AB680" s="2">
        <f t="shared" si="274"/>
        <v>678</v>
      </c>
      <c r="AC680">
        <f t="shared" si="262"/>
        <v>5</v>
      </c>
      <c r="AD680" s="2">
        <f t="shared" si="263"/>
        <v>367</v>
      </c>
      <c r="AE680" s="2">
        <f t="shared" si="264"/>
        <v>367</v>
      </c>
      <c r="AF680" s="6" t="b">
        <f t="shared" si="265"/>
        <v>1</v>
      </c>
      <c r="AG680" s="6">
        <f>IF(OR(AC680=6,AC680=7),0,IF(NOT(AF680),0,IF(AB680&lt;=$AB$1,HLOOKUP(AC680,Ouderschapsverlof!$S$67:$W$69,3,FALSE),0)))</f>
        <v>0</v>
      </c>
      <c r="AH680" s="6">
        <f>IF(OR(AC680=6,AC680=7),0,IF(NOT(AF680),IF(AB680&lt;=$AB$1,HLOOKUP(AC680,Ouderschapsverlof!$S$67:$W$69,3,FALSE),0),0))</f>
        <v>0</v>
      </c>
      <c r="AK680" t="str">
        <f t="shared" si="266"/>
        <v>1901-11-0</v>
      </c>
      <c r="AL680" t="str">
        <f t="shared" si="267"/>
        <v>1901-11-0</v>
      </c>
      <c r="AM680" t="str">
        <f t="shared" si="268"/>
        <v>1901-11-0</v>
      </c>
      <c r="AN680" t="str">
        <f t="shared" si="269"/>
        <v>1901-11-0</v>
      </c>
    </row>
    <row r="681" spans="1:40" x14ac:dyDescent="0.3">
      <c r="A681" s="2">
        <f t="shared" si="270"/>
        <v>679</v>
      </c>
      <c r="B681">
        <f t="shared" si="271"/>
        <v>6</v>
      </c>
      <c r="C681" s="2">
        <f t="shared" si="250"/>
        <v>367</v>
      </c>
      <c r="D681" s="2">
        <f t="shared" si="251"/>
        <v>367</v>
      </c>
      <c r="E681" s="6" t="b">
        <f t="shared" si="252"/>
        <v>1</v>
      </c>
      <c r="F681" s="6">
        <f>IF(OR(B681=6,B681=7),0,IF(NOT(E681),0,IF(A681&lt;=$A$1,HLOOKUP(B681,Ouderschapsverlof!$S$28:$W$30,3,FALSE),0)))</f>
        <v>0</v>
      </c>
      <c r="G681" s="6">
        <f>IF(OR(B681=6,B681=7),0,IF(NOT(E681),IF(A681&lt;=$A$1,HLOOKUP(B681,Ouderschapsverlof!$S$28:$W$30,3,FALSE),0),0))</f>
        <v>0</v>
      </c>
      <c r="H681" s="7">
        <f t="shared" si="253"/>
        <v>0</v>
      </c>
      <c r="L681" s="2">
        <f t="shared" si="272"/>
        <v>679</v>
      </c>
      <c r="M681">
        <f t="shared" si="254"/>
        <v>6</v>
      </c>
      <c r="N681" s="2">
        <f t="shared" si="255"/>
        <v>367</v>
      </c>
      <c r="O681" s="2">
        <f t="shared" si="256"/>
        <v>367</v>
      </c>
      <c r="P681" s="6" t="b">
        <f t="shared" si="257"/>
        <v>1</v>
      </c>
      <c r="Q681" s="6">
        <f>IF(OR(M681=6,M681=7),0,IF(NOT(P681),0,IF(L681&lt;=$L$1,HLOOKUP(M681,Ouderschapsverlof!$S$40:$W$42,3,FALSE),0)))</f>
        <v>0</v>
      </c>
      <c r="R681" s="6">
        <f>IF(OR(M681=6,M681=7),0,IF(NOT(P681),IF(L681&lt;=$L$1,HLOOKUP(M681,Ouderschapsverlof!$S$40:$W$42,3,FALSE),0),0))</f>
        <v>0</v>
      </c>
      <c r="T681" s="2">
        <f t="shared" si="273"/>
        <v>679</v>
      </c>
      <c r="U681">
        <f t="shared" si="258"/>
        <v>6</v>
      </c>
      <c r="V681" s="2">
        <f t="shared" si="259"/>
        <v>367</v>
      </c>
      <c r="W681" s="2">
        <f t="shared" si="260"/>
        <v>367</v>
      </c>
      <c r="X681" s="6" t="b">
        <f t="shared" si="261"/>
        <v>1</v>
      </c>
      <c r="Y681" s="6">
        <f>IF(OR(U681=6,U681=7),0,IF(NOT(X681),0,IF(T681&lt;=$T$1,HLOOKUP(U681,Ouderschapsverlof!$S$55:$W$57,3,FALSE),0)))</f>
        <v>0</v>
      </c>
      <c r="Z681" s="6">
        <f>IF(OR(U681=6,U681=7),0,IF(NOT(X681),IF(T681&lt;=$T$1,HLOOKUP(U681,Ouderschapsverlof!$S$55:$W$57,3,FALSE),0),0))</f>
        <v>0</v>
      </c>
      <c r="AB681" s="2">
        <f t="shared" si="274"/>
        <v>679</v>
      </c>
      <c r="AC681">
        <f t="shared" si="262"/>
        <v>6</v>
      </c>
      <c r="AD681" s="2">
        <f t="shared" si="263"/>
        <v>367</v>
      </c>
      <c r="AE681" s="2">
        <f t="shared" si="264"/>
        <v>367</v>
      </c>
      <c r="AF681" s="6" t="b">
        <f t="shared" si="265"/>
        <v>1</v>
      </c>
      <c r="AG681" s="6">
        <f>IF(OR(AC681=6,AC681=7),0,IF(NOT(AF681),0,IF(AB681&lt;=$AB$1,HLOOKUP(AC681,Ouderschapsverlof!$S$67:$W$69,3,FALSE),0)))</f>
        <v>0</v>
      </c>
      <c r="AH681" s="6">
        <f>IF(OR(AC681=6,AC681=7),0,IF(NOT(AF681),IF(AB681&lt;=$AB$1,HLOOKUP(AC681,Ouderschapsverlof!$S$67:$W$69,3,FALSE),0),0))</f>
        <v>0</v>
      </c>
      <c r="AK681" t="str">
        <f t="shared" si="266"/>
        <v>1901-11-0</v>
      </c>
      <c r="AL681" t="str">
        <f t="shared" si="267"/>
        <v>1901-11-0</v>
      </c>
      <c r="AM681" t="str">
        <f t="shared" si="268"/>
        <v>1901-11-0</v>
      </c>
      <c r="AN681" t="str">
        <f t="shared" si="269"/>
        <v>1901-11-0</v>
      </c>
    </row>
    <row r="682" spans="1:40" x14ac:dyDescent="0.3">
      <c r="A682" s="2">
        <f t="shared" si="270"/>
        <v>680</v>
      </c>
      <c r="B682">
        <f t="shared" si="271"/>
        <v>7</v>
      </c>
      <c r="C682" s="2">
        <f t="shared" si="250"/>
        <v>367</v>
      </c>
      <c r="D682" s="2">
        <f t="shared" si="251"/>
        <v>367</v>
      </c>
      <c r="E682" s="6" t="b">
        <f t="shared" si="252"/>
        <v>1</v>
      </c>
      <c r="F682" s="6">
        <f>IF(OR(B682=6,B682=7),0,IF(NOT(E682),0,IF(A682&lt;=$A$1,HLOOKUP(B682,Ouderschapsverlof!$S$28:$W$30,3,FALSE),0)))</f>
        <v>0</v>
      </c>
      <c r="G682" s="6">
        <f>IF(OR(B682=6,B682=7),0,IF(NOT(E682),IF(A682&lt;=$A$1,HLOOKUP(B682,Ouderschapsverlof!$S$28:$W$30,3,FALSE),0),0))</f>
        <v>0</v>
      </c>
      <c r="H682" s="7">
        <f t="shared" si="253"/>
        <v>0</v>
      </c>
      <c r="L682" s="2">
        <f t="shared" si="272"/>
        <v>680</v>
      </c>
      <c r="M682">
        <f t="shared" si="254"/>
        <v>7</v>
      </c>
      <c r="N682" s="2">
        <f t="shared" si="255"/>
        <v>367</v>
      </c>
      <c r="O682" s="2">
        <f t="shared" si="256"/>
        <v>367</v>
      </c>
      <c r="P682" s="6" t="b">
        <f t="shared" si="257"/>
        <v>1</v>
      </c>
      <c r="Q682" s="6">
        <f>IF(OR(M682=6,M682=7),0,IF(NOT(P682),0,IF(L682&lt;=$L$1,HLOOKUP(M682,Ouderschapsverlof!$S$40:$W$42,3,FALSE),0)))</f>
        <v>0</v>
      </c>
      <c r="R682" s="6">
        <f>IF(OR(M682=6,M682=7),0,IF(NOT(P682),IF(L682&lt;=$L$1,HLOOKUP(M682,Ouderschapsverlof!$S$40:$W$42,3,FALSE),0),0))</f>
        <v>0</v>
      </c>
      <c r="T682" s="2">
        <f t="shared" si="273"/>
        <v>680</v>
      </c>
      <c r="U682">
        <f t="shared" si="258"/>
        <v>7</v>
      </c>
      <c r="V682" s="2">
        <f t="shared" si="259"/>
        <v>367</v>
      </c>
      <c r="W682" s="2">
        <f t="shared" si="260"/>
        <v>367</v>
      </c>
      <c r="X682" s="6" t="b">
        <f t="shared" si="261"/>
        <v>1</v>
      </c>
      <c r="Y682" s="6">
        <f>IF(OR(U682=6,U682=7),0,IF(NOT(X682),0,IF(T682&lt;=$T$1,HLOOKUP(U682,Ouderschapsverlof!$S$55:$W$57,3,FALSE),0)))</f>
        <v>0</v>
      </c>
      <c r="Z682" s="6">
        <f>IF(OR(U682=6,U682=7),0,IF(NOT(X682),IF(T682&lt;=$T$1,HLOOKUP(U682,Ouderschapsverlof!$S$55:$W$57,3,FALSE),0),0))</f>
        <v>0</v>
      </c>
      <c r="AB682" s="2">
        <f t="shared" si="274"/>
        <v>680</v>
      </c>
      <c r="AC682">
        <f t="shared" si="262"/>
        <v>7</v>
      </c>
      <c r="AD682" s="2">
        <f t="shared" si="263"/>
        <v>367</v>
      </c>
      <c r="AE682" s="2">
        <f t="shared" si="264"/>
        <v>367</v>
      </c>
      <c r="AF682" s="6" t="b">
        <f t="shared" si="265"/>
        <v>1</v>
      </c>
      <c r="AG682" s="6">
        <f>IF(OR(AC682=6,AC682=7),0,IF(NOT(AF682),0,IF(AB682&lt;=$AB$1,HLOOKUP(AC682,Ouderschapsverlof!$S$67:$W$69,3,FALSE),0)))</f>
        <v>0</v>
      </c>
      <c r="AH682" s="6">
        <f>IF(OR(AC682=6,AC682=7),0,IF(NOT(AF682),IF(AB682&lt;=$AB$1,HLOOKUP(AC682,Ouderschapsverlof!$S$67:$W$69,3,FALSE),0),0))</f>
        <v>0</v>
      </c>
      <c r="AK682" t="str">
        <f t="shared" si="266"/>
        <v>1901-11-0</v>
      </c>
      <c r="AL682" t="str">
        <f t="shared" si="267"/>
        <v>1901-11-0</v>
      </c>
      <c r="AM682" t="str">
        <f t="shared" si="268"/>
        <v>1901-11-0</v>
      </c>
      <c r="AN682" t="str">
        <f t="shared" si="269"/>
        <v>1901-11-0</v>
      </c>
    </row>
    <row r="683" spans="1:40" x14ac:dyDescent="0.3">
      <c r="A683" s="2">
        <f t="shared" si="270"/>
        <v>681</v>
      </c>
      <c r="B683">
        <f t="shared" si="271"/>
        <v>1</v>
      </c>
      <c r="C683" s="2">
        <f t="shared" si="250"/>
        <v>367</v>
      </c>
      <c r="D683" s="2">
        <f t="shared" si="251"/>
        <v>367</v>
      </c>
      <c r="E683" s="6" t="b">
        <f t="shared" si="252"/>
        <v>1</v>
      </c>
      <c r="F683" s="6">
        <f>IF(OR(B683=6,B683=7),0,IF(NOT(E683),0,IF(A683&lt;=$A$1,HLOOKUP(B683,Ouderschapsverlof!$S$28:$W$30,3,FALSE),0)))</f>
        <v>0</v>
      </c>
      <c r="G683" s="6">
        <f>IF(OR(B683=6,B683=7),0,IF(NOT(E683),IF(A683&lt;=$A$1,HLOOKUP(B683,Ouderschapsverlof!$S$28:$W$30,3,FALSE),0),0))</f>
        <v>0</v>
      </c>
      <c r="H683" s="7">
        <f t="shared" si="253"/>
        <v>0</v>
      </c>
      <c r="L683" s="2">
        <f t="shared" si="272"/>
        <v>681</v>
      </c>
      <c r="M683">
        <f t="shared" si="254"/>
        <v>1</v>
      </c>
      <c r="N683" s="2">
        <f t="shared" si="255"/>
        <v>367</v>
      </c>
      <c r="O683" s="2">
        <f t="shared" si="256"/>
        <v>367</v>
      </c>
      <c r="P683" s="6" t="b">
        <f t="shared" si="257"/>
        <v>1</v>
      </c>
      <c r="Q683" s="6">
        <f>IF(OR(M683=6,M683=7),0,IF(NOT(P683),0,IF(L683&lt;=$L$1,HLOOKUP(M683,Ouderschapsverlof!$S$40:$W$42,3,FALSE),0)))</f>
        <v>0</v>
      </c>
      <c r="R683" s="6">
        <f>IF(OR(M683=6,M683=7),0,IF(NOT(P683),IF(L683&lt;=$L$1,HLOOKUP(M683,Ouderschapsverlof!$S$40:$W$42,3,FALSE),0),0))</f>
        <v>0</v>
      </c>
      <c r="T683" s="2">
        <f t="shared" si="273"/>
        <v>681</v>
      </c>
      <c r="U683">
        <f t="shared" si="258"/>
        <v>1</v>
      </c>
      <c r="V683" s="2">
        <f t="shared" si="259"/>
        <v>367</v>
      </c>
      <c r="W683" s="2">
        <f t="shared" si="260"/>
        <v>367</v>
      </c>
      <c r="X683" s="6" t="b">
        <f t="shared" si="261"/>
        <v>1</v>
      </c>
      <c r="Y683" s="6">
        <f>IF(OR(U683=6,U683=7),0,IF(NOT(X683),0,IF(T683&lt;=$T$1,HLOOKUP(U683,Ouderschapsverlof!$S$55:$W$57,3,FALSE),0)))</f>
        <v>0</v>
      </c>
      <c r="Z683" s="6">
        <f>IF(OR(U683=6,U683=7),0,IF(NOT(X683),IF(T683&lt;=$T$1,HLOOKUP(U683,Ouderschapsverlof!$S$55:$W$57,3,FALSE),0),0))</f>
        <v>0</v>
      </c>
      <c r="AB683" s="2">
        <f t="shared" si="274"/>
        <v>681</v>
      </c>
      <c r="AC683">
        <f t="shared" si="262"/>
        <v>1</v>
      </c>
      <c r="AD683" s="2">
        <f t="shared" si="263"/>
        <v>367</v>
      </c>
      <c r="AE683" s="2">
        <f t="shared" si="264"/>
        <v>367</v>
      </c>
      <c r="AF683" s="6" t="b">
        <f t="shared" si="265"/>
        <v>1</v>
      </c>
      <c r="AG683" s="6">
        <f>IF(OR(AC683=6,AC683=7),0,IF(NOT(AF683),0,IF(AB683&lt;=$AB$1,HLOOKUP(AC683,Ouderschapsverlof!$S$67:$W$69,3,FALSE),0)))</f>
        <v>0</v>
      </c>
      <c r="AH683" s="6">
        <f>IF(OR(AC683=6,AC683=7),0,IF(NOT(AF683),IF(AB683&lt;=$AB$1,HLOOKUP(AC683,Ouderschapsverlof!$S$67:$W$69,3,FALSE),0),0))</f>
        <v>0</v>
      </c>
      <c r="AK683" t="str">
        <f t="shared" si="266"/>
        <v>1901-11-0</v>
      </c>
      <c r="AL683" t="str">
        <f t="shared" si="267"/>
        <v>1901-11-0</v>
      </c>
      <c r="AM683" t="str">
        <f t="shared" si="268"/>
        <v>1901-11-0</v>
      </c>
      <c r="AN683" t="str">
        <f t="shared" si="269"/>
        <v>1901-11-0</v>
      </c>
    </row>
    <row r="684" spans="1:40" x14ac:dyDescent="0.3">
      <c r="A684" s="2">
        <f t="shared" si="270"/>
        <v>682</v>
      </c>
      <c r="B684">
        <f t="shared" si="271"/>
        <v>2</v>
      </c>
      <c r="C684" s="2">
        <f t="shared" si="250"/>
        <v>367</v>
      </c>
      <c r="D684" s="2">
        <f t="shared" si="251"/>
        <v>367</v>
      </c>
      <c r="E684" s="6" t="b">
        <f t="shared" si="252"/>
        <v>1</v>
      </c>
      <c r="F684" s="6">
        <f>IF(OR(B684=6,B684=7),0,IF(NOT(E684),0,IF(A684&lt;=$A$1,HLOOKUP(B684,Ouderschapsverlof!$S$28:$W$30,3,FALSE),0)))</f>
        <v>0</v>
      </c>
      <c r="G684" s="6">
        <f>IF(OR(B684=6,B684=7),0,IF(NOT(E684),IF(A684&lt;=$A$1,HLOOKUP(B684,Ouderschapsverlof!$S$28:$W$30,3,FALSE),0),0))</f>
        <v>0</v>
      </c>
      <c r="H684" s="7">
        <f t="shared" si="253"/>
        <v>0</v>
      </c>
      <c r="L684" s="2">
        <f t="shared" si="272"/>
        <v>682</v>
      </c>
      <c r="M684">
        <f t="shared" si="254"/>
        <v>2</v>
      </c>
      <c r="N684" s="2">
        <f t="shared" si="255"/>
        <v>367</v>
      </c>
      <c r="O684" s="2">
        <f t="shared" si="256"/>
        <v>367</v>
      </c>
      <c r="P684" s="6" t="b">
        <f t="shared" si="257"/>
        <v>1</v>
      </c>
      <c r="Q684" s="6">
        <f>IF(OR(M684=6,M684=7),0,IF(NOT(P684),0,IF(L684&lt;=$L$1,HLOOKUP(M684,Ouderschapsverlof!$S$40:$W$42,3,FALSE),0)))</f>
        <v>0</v>
      </c>
      <c r="R684" s="6">
        <f>IF(OR(M684=6,M684=7),0,IF(NOT(P684),IF(L684&lt;=$L$1,HLOOKUP(M684,Ouderschapsverlof!$S$40:$W$42,3,FALSE),0),0))</f>
        <v>0</v>
      </c>
      <c r="T684" s="2">
        <f t="shared" si="273"/>
        <v>682</v>
      </c>
      <c r="U684">
        <f t="shared" si="258"/>
        <v>2</v>
      </c>
      <c r="V684" s="2">
        <f t="shared" si="259"/>
        <v>367</v>
      </c>
      <c r="W684" s="2">
        <f t="shared" si="260"/>
        <v>367</v>
      </c>
      <c r="X684" s="6" t="b">
        <f t="shared" si="261"/>
        <v>1</v>
      </c>
      <c r="Y684" s="6">
        <f>IF(OR(U684=6,U684=7),0,IF(NOT(X684),0,IF(T684&lt;=$T$1,HLOOKUP(U684,Ouderschapsverlof!$S$55:$W$57,3,FALSE),0)))</f>
        <v>0</v>
      </c>
      <c r="Z684" s="6">
        <f>IF(OR(U684=6,U684=7),0,IF(NOT(X684),IF(T684&lt;=$T$1,HLOOKUP(U684,Ouderschapsverlof!$S$55:$W$57,3,FALSE),0),0))</f>
        <v>0</v>
      </c>
      <c r="AB684" s="2">
        <f t="shared" si="274"/>
        <v>682</v>
      </c>
      <c r="AC684">
        <f t="shared" si="262"/>
        <v>2</v>
      </c>
      <c r="AD684" s="2">
        <f t="shared" si="263"/>
        <v>367</v>
      </c>
      <c r="AE684" s="2">
        <f t="shared" si="264"/>
        <v>367</v>
      </c>
      <c r="AF684" s="6" t="b">
        <f t="shared" si="265"/>
        <v>1</v>
      </c>
      <c r="AG684" s="6">
        <f>IF(OR(AC684=6,AC684=7),0,IF(NOT(AF684),0,IF(AB684&lt;=$AB$1,HLOOKUP(AC684,Ouderschapsverlof!$S$67:$W$69,3,FALSE),0)))</f>
        <v>0</v>
      </c>
      <c r="AH684" s="6">
        <f>IF(OR(AC684=6,AC684=7),0,IF(NOT(AF684),IF(AB684&lt;=$AB$1,HLOOKUP(AC684,Ouderschapsverlof!$S$67:$W$69,3,FALSE),0),0))</f>
        <v>0</v>
      </c>
      <c r="AK684" t="str">
        <f t="shared" si="266"/>
        <v>1901-11-0</v>
      </c>
      <c r="AL684" t="str">
        <f t="shared" si="267"/>
        <v>1901-11-0</v>
      </c>
      <c r="AM684" t="str">
        <f t="shared" si="268"/>
        <v>1901-11-0</v>
      </c>
      <c r="AN684" t="str">
        <f t="shared" si="269"/>
        <v>1901-11-0</v>
      </c>
    </row>
    <row r="685" spans="1:40" x14ac:dyDescent="0.3">
      <c r="A685" s="2">
        <f t="shared" si="270"/>
        <v>683</v>
      </c>
      <c r="B685">
        <f t="shared" si="271"/>
        <v>3</v>
      </c>
      <c r="C685" s="2">
        <f t="shared" si="250"/>
        <v>367</v>
      </c>
      <c r="D685" s="2">
        <f t="shared" si="251"/>
        <v>367</v>
      </c>
      <c r="E685" s="6" t="b">
        <f t="shared" si="252"/>
        <v>1</v>
      </c>
      <c r="F685" s="6">
        <f>IF(OR(B685=6,B685=7),0,IF(NOT(E685),0,IF(A685&lt;=$A$1,HLOOKUP(B685,Ouderschapsverlof!$S$28:$W$30,3,FALSE),0)))</f>
        <v>0</v>
      </c>
      <c r="G685" s="6">
        <f>IF(OR(B685=6,B685=7),0,IF(NOT(E685),IF(A685&lt;=$A$1,HLOOKUP(B685,Ouderschapsverlof!$S$28:$W$30,3,FALSE),0),0))</f>
        <v>0</v>
      </c>
      <c r="H685" s="7">
        <f t="shared" si="253"/>
        <v>0</v>
      </c>
      <c r="L685" s="2">
        <f t="shared" si="272"/>
        <v>683</v>
      </c>
      <c r="M685">
        <f t="shared" si="254"/>
        <v>3</v>
      </c>
      <c r="N685" s="2">
        <f t="shared" si="255"/>
        <v>367</v>
      </c>
      <c r="O685" s="2">
        <f t="shared" si="256"/>
        <v>367</v>
      </c>
      <c r="P685" s="6" t="b">
        <f t="shared" si="257"/>
        <v>1</v>
      </c>
      <c r="Q685" s="6">
        <f>IF(OR(M685=6,M685=7),0,IF(NOT(P685),0,IF(L685&lt;=$L$1,HLOOKUP(M685,Ouderschapsverlof!$S$40:$W$42,3,FALSE),0)))</f>
        <v>0</v>
      </c>
      <c r="R685" s="6">
        <f>IF(OR(M685=6,M685=7),0,IF(NOT(P685),IF(L685&lt;=$L$1,HLOOKUP(M685,Ouderschapsverlof!$S$40:$W$42,3,FALSE),0),0))</f>
        <v>0</v>
      </c>
      <c r="T685" s="2">
        <f t="shared" si="273"/>
        <v>683</v>
      </c>
      <c r="U685">
        <f t="shared" si="258"/>
        <v>3</v>
      </c>
      <c r="V685" s="2">
        <f t="shared" si="259"/>
        <v>367</v>
      </c>
      <c r="W685" s="2">
        <f t="shared" si="260"/>
        <v>367</v>
      </c>
      <c r="X685" s="6" t="b">
        <f t="shared" si="261"/>
        <v>1</v>
      </c>
      <c r="Y685" s="6">
        <f>IF(OR(U685=6,U685=7),0,IF(NOT(X685),0,IF(T685&lt;=$T$1,HLOOKUP(U685,Ouderschapsverlof!$S$55:$W$57,3,FALSE),0)))</f>
        <v>0</v>
      </c>
      <c r="Z685" s="6">
        <f>IF(OR(U685=6,U685=7),0,IF(NOT(X685),IF(T685&lt;=$T$1,HLOOKUP(U685,Ouderschapsverlof!$S$55:$W$57,3,FALSE),0),0))</f>
        <v>0</v>
      </c>
      <c r="AB685" s="2">
        <f t="shared" si="274"/>
        <v>683</v>
      </c>
      <c r="AC685">
        <f t="shared" si="262"/>
        <v>3</v>
      </c>
      <c r="AD685" s="2">
        <f t="shared" si="263"/>
        <v>367</v>
      </c>
      <c r="AE685" s="2">
        <f t="shared" si="264"/>
        <v>367</v>
      </c>
      <c r="AF685" s="6" t="b">
        <f t="shared" si="265"/>
        <v>1</v>
      </c>
      <c r="AG685" s="6">
        <f>IF(OR(AC685=6,AC685=7),0,IF(NOT(AF685),0,IF(AB685&lt;=$AB$1,HLOOKUP(AC685,Ouderschapsverlof!$S$67:$W$69,3,FALSE),0)))</f>
        <v>0</v>
      </c>
      <c r="AH685" s="6">
        <f>IF(OR(AC685=6,AC685=7),0,IF(NOT(AF685),IF(AB685&lt;=$AB$1,HLOOKUP(AC685,Ouderschapsverlof!$S$67:$W$69,3,FALSE),0),0))</f>
        <v>0</v>
      </c>
      <c r="AK685" t="str">
        <f t="shared" si="266"/>
        <v>1901-11-0</v>
      </c>
      <c r="AL685" t="str">
        <f t="shared" si="267"/>
        <v>1901-11-0</v>
      </c>
      <c r="AM685" t="str">
        <f t="shared" si="268"/>
        <v>1901-11-0</v>
      </c>
      <c r="AN685" t="str">
        <f t="shared" si="269"/>
        <v>1901-11-0</v>
      </c>
    </row>
    <row r="686" spans="1:40" x14ac:dyDescent="0.3">
      <c r="A686" s="2">
        <f t="shared" si="270"/>
        <v>684</v>
      </c>
      <c r="B686">
        <f t="shared" si="271"/>
        <v>4</v>
      </c>
      <c r="C686" s="2">
        <f t="shared" si="250"/>
        <v>367</v>
      </c>
      <c r="D686" s="2">
        <f t="shared" si="251"/>
        <v>367</v>
      </c>
      <c r="E686" s="6" t="b">
        <f t="shared" si="252"/>
        <v>1</v>
      </c>
      <c r="F686" s="6">
        <f>IF(OR(B686=6,B686=7),0,IF(NOT(E686),0,IF(A686&lt;=$A$1,HLOOKUP(B686,Ouderschapsverlof!$S$28:$W$30,3,FALSE),0)))</f>
        <v>0</v>
      </c>
      <c r="G686" s="6">
        <f>IF(OR(B686=6,B686=7),0,IF(NOT(E686),IF(A686&lt;=$A$1,HLOOKUP(B686,Ouderschapsverlof!$S$28:$W$30,3,FALSE),0),0))</f>
        <v>0</v>
      </c>
      <c r="H686" s="7">
        <f t="shared" si="253"/>
        <v>0</v>
      </c>
      <c r="L686" s="2">
        <f t="shared" si="272"/>
        <v>684</v>
      </c>
      <c r="M686">
        <f t="shared" si="254"/>
        <v>4</v>
      </c>
      <c r="N686" s="2">
        <f t="shared" si="255"/>
        <v>367</v>
      </c>
      <c r="O686" s="2">
        <f t="shared" si="256"/>
        <v>367</v>
      </c>
      <c r="P686" s="6" t="b">
        <f t="shared" si="257"/>
        <v>1</v>
      </c>
      <c r="Q686" s="6">
        <f>IF(OR(M686=6,M686=7),0,IF(NOT(P686),0,IF(L686&lt;=$L$1,HLOOKUP(M686,Ouderschapsverlof!$S$40:$W$42,3,FALSE),0)))</f>
        <v>0</v>
      </c>
      <c r="R686" s="6">
        <f>IF(OR(M686=6,M686=7),0,IF(NOT(P686),IF(L686&lt;=$L$1,HLOOKUP(M686,Ouderschapsverlof!$S$40:$W$42,3,FALSE),0),0))</f>
        <v>0</v>
      </c>
      <c r="T686" s="2">
        <f t="shared" si="273"/>
        <v>684</v>
      </c>
      <c r="U686">
        <f t="shared" si="258"/>
        <v>4</v>
      </c>
      <c r="V686" s="2">
        <f t="shared" si="259"/>
        <v>367</v>
      </c>
      <c r="W686" s="2">
        <f t="shared" si="260"/>
        <v>367</v>
      </c>
      <c r="X686" s="6" t="b">
        <f t="shared" si="261"/>
        <v>1</v>
      </c>
      <c r="Y686" s="6">
        <f>IF(OR(U686=6,U686=7),0,IF(NOT(X686),0,IF(T686&lt;=$T$1,HLOOKUP(U686,Ouderschapsverlof!$S$55:$W$57,3,FALSE),0)))</f>
        <v>0</v>
      </c>
      <c r="Z686" s="6">
        <f>IF(OR(U686=6,U686=7),0,IF(NOT(X686),IF(T686&lt;=$T$1,HLOOKUP(U686,Ouderschapsverlof!$S$55:$W$57,3,FALSE),0),0))</f>
        <v>0</v>
      </c>
      <c r="AB686" s="2">
        <f t="shared" si="274"/>
        <v>684</v>
      </c>
      <c r="AC686">
        <f t="shared" si="262"/>
        <v>4</v>
      </c>
      <c r="AD686" s="2">
        <f t="shared" si="263"/>
        <v>367</v>
      </c>
      <c r="AE686" s="2">
        <f t="shared" si="264"/>
        <v>367</v>
      </c>
      <c r="AF686" s="6" t="b">
        <f t="shared" si="265"/>
        <v>1</v>
      </c>
      <c r="AG686" s="6">
        <f>IF(OR(AC686=6,AC686=7),0,IF(NOT(AF686),0,IF(AB686&lt;=$AB$1,HLOOKUP(AC686,Ouderschapsverlof!$S$67:$W$69,3,FALSE),0)))</f>
        <v>0</v>
      </c>
      <c r="AH686" s="6">
        <f>IF(OR(AC686=6,AC686=7),0,IF(NOT(AF686),IF(AB686&lt;=$AB$1,HLOOKUP(AC686,Ouderschapsverlof!$S$67:$W$69,3,FALSE),0),0))</f>
        <v>0</v>
      </c>
      <c r="AK686" t="str">
        <f t="shared" si="266"/>
        <v>1901-11-0</v>
      </c>
      <c r="AL686" t="str">
        <f t="shared" si="267"/>
        <v>1901-11-0</v>
      </c>
      <c r="AM686" t="str">
        <f t="shared" si="268"/>
        <v>1901-11-0</v>
      </c>
      <c r="AN686" t="str">
        <f t="shared" si="269"/>
        <v>1901-11-0</v>
      </c>
    </row>
    <row r="687" spans="1:40" x14ac:dyDescent="0.3">
      <c r="A687" s="2">
        <f t="shared" si="270"/>
        <v>685</v>
      </c>
      <c r="B687">
        <f t="shared" si="271"/>
        <v>5</v>
      </c>
      <c r="C687" s="2">
        <f t="shared" si="250"/>
        <v>367</v>
      </c>
      <c r="D687" s="2">
        <f t="shared" si="251"/>
        <v>367</v>
      </c>
      <c r="E687" s="6" t="b">
        <f t="shared" si="252"/>
        <v>1</v>
      </c>
      <c r="F687" s="6">
        <f>IF(OR(B687=6,B687=7),0,IF(NOT(E687),0,IF(A687&lt;=$A$1,HLOOKUP(B687,Ouderschapsverlof!$S$28:$W$30,3,FALSE),0)))</f>
        <v>0</v>
      </c>
      <c r="G687" s="6">
        <f>IF(OR(B687=6,B687=7),0,IF(NOT(E687),IF(A687&lt;=$A$1,HLOOKUP(B687,Ouderschapsverlof!$S$28:$W$30,3,FALSE),0),0))</f>
        <v>0</v>
      </c>
      <c r="H687" s="7">
        <f t="shared" si="253"/>
        <v>0</v>
      </c>
      <c r="L687" s="2">
        <f t="shared" si="272"/>
        <v>685</v>
      </c>
      <c r="M687">
        <f t="shared" si="254"/>
        <v>5</v>
      </c>
      <c r="N687" s="2">
        <f t="shared" si="255"/>
        <v>367</v>
      </c>
      <c r="O687" s="2">
        <f t="shared" si="256"/>
        <v>367</v>
      </c>
      <c r="P687" s="6" t="b">
        <f t="shared" si="257"/>
        <v>1</v>
      </c>
      <c r="Q687" s="6">
        <f>IF(OR(M687=6,M687=7),0,IF(NOT(P687),0,IF(L687&lt;=$L$1,HLOOKUP(M687,Ouderschapsverlof!$S$40:$W$42,3,FALSE),0)))</f>
        <v>0</v>
      </c>
      <c r="R687" s="6">
        <f>IF(OR(M687=6,M687=7),0,IF(NOT(P687),IF(L687&lt;=$L$1,HLOOKUP(M687,Ouderschapsverlof!$S$40:$W$42,3,FALSE),0),0))</f>
        <v>0</v>
      </c>
      <c r="T687" s="2">
        <f t="shared" si="273"/>
        <v>685</v>
      </c>
      <c r="U687">
        <f t="shared" si="258"/>
        <v>5</v>
      </c>
      <c r="V687" s="2">
        <f t="shared" si="259"/>
        <v>367</v>
      </c>
      <c r="W687" s="2">
        <f t="shared" si="260"/>
        <v>367</v>
      </c>
      <c r="X687" s="6" t="b">
        <f t="shared" si="261"/>
        <v>1</v>
      </c>
      <c r="Y687" s="6">
        <f>IF(OR(U687=6,U687=7),0,IF(NOT(X687),0,IF(T687&lt;=$T$1,HLOOKUP(U687,Ouderschapsverlof!$S$55:$W$57,3,FALSE),0)))</f>
        <v>0</v>
      </c>
      <c r="Z687" s="6">
        <f>IF(OR(U687=6,U687=7),0,IF(NOT(X687),IF(T687&lt;=$T$1,HLOOKUP(U687,Ouderschapsverlof!$S$55:$W$57,3,FALSE),0),0))</f>
        <v>0</v>
      </c>
      <c r="AB687" s="2">
        <f t="shared" si="274"/>
        <v>685</v>
      </c>
      <c r="AC687">
        <f t="shared" si="262"/>
        <v>5</v>
      </c>
      <c r="AD687" s="2">
        <f t="shared" si="263"/>
        <v>367</v>
      </c>
      <c r="AE687" s="2">
        <f t="shared" si="264"/>
        <v>367</v>
      </c>
      <c r="AF687" s="6" t="b">
        <f t="shared" si="265"/>
        <v>1</v>
      </c>
      <c r="AG687" s="6">
        <f>IF(OR(AC687=6,AC687=7),0,IF(NOT(AF687),0,IF(AB687&lt;=$AB$1,HLOOKUP(AC687,Ouderschapsverlof!$S$67:$W$69,3,FALSE),0)))</f>
        <v>0</v>
      </c>
      <c r="AH687" s="6">
        <f>IF(OR(AC687=6,AC687=7),0,IF(NOT(AF687),IF(AB687&lt;=$AB$1,HLOOKUP(AC687,Ouderschapsverlof!$S$67:$W$69,3,FALSE),0),0))</f>
        <v>0</v>
      </c>
      <c r="AK687" t="str">
        <f t="shared" si="266"/>
        <v>1901-11-0</v>
      </c>
      <c r="AL687" t="str">
        <f t="shared" si="267"/>
        <v>1901-11-0</v>
      </c>
      <c r="AM687" t="str">
        <f t="shared" si="268"/>
        <v>1901-11-0</v>
      </c>
      <c r="AN687" t="str">
        <f t="shared" si="269"/>
        <v>1901-11-0</v>
      </c>
    </row>
    <row r="688" spans="1:40" x14ac:dyDescent="0.3">
      <c r="A688" s="2">
        <f t="shared" si="270"/>
        <v>686</v>
      </c>
      <c r="B688">
        <f t="shared" si="271"/>
        <v>6</v>
      </c>
      <c r="C688" s="2">
        <f t="shared" si="250"/>
        <v>367</v>
      </c>
      <c r="D688" s="2">
        <f t="shared" si="251"/>
        <v>367</v>
      </c>
      <c r="E688" s="6" t="b">
        <f t="shared" si="252"/>
        <v>1</v>
      </c>
      <c r="F688" s="6">
        <f>IF(OR(B688=6,B688=7),0,IF(NOT(E688),0,IF(A688&lt;=$A$1,HLOOKUP(B688,Ouderschapsverlof!$S$28:$W$30,3,FALSE),0)))</f>
        <v>0</v>
      </c>
      <c r="G688" s="6">
        <f>IF(OR(B688=6,B688=7),0,IF(NOT(E688),IF(A688&lt;=$A$1,HLOOKUP(B688,Ouderschapsverlof!$S$28:$W$30,3,FALSE),0),0))</f>
        <v>0</v>
      </c>
      <c r="H688" s="7">
        <f t="shared" si="253"/>
        <v>0</v>
      </c>
      <c r="L688" s="2">
        <f t="shared" si="272"/>
        <v>686</v>
      </c>
      <c r="M688">
        <f t="shared" si="254"/>
        <v>6</v>
      </c>
      <c r="N688" s="2">
        <f t="shared" si="255"/>
        <v>367</v>
      </c>
      <c r="O688" s="2">
        <f t="shared" si="256"/>
        <v>367</v>
      </c>
      <c r="P688" s="6" t="b">
        <f t="shared" si="257"/>
        <v>1</v>
      </c>
      <c r="Q688" s="6">
        <f>IF(OR(M688=6,M688=7),0,IF(NOT(P688),0,IF(L688&lt;=$L$1,HLOOKUP(M688,Ouderschapsverlof!$S$40:$W$42,3,FALSE),0)))</f>
        <v>0</v>
      </c>
      <c r="R688" s="6">
        <f>IF(OR(M688=6,M688=7),0,IF(NOT(P688),IF(L688&lt;=$L$1,HLOOKUP(M688,Ouderschapsverlof!$S$40:$W$42,3,FALSE),0),0))</f>
        <v>0</v>
      </c>
      <c r="T688" s="2">
        <f t="shared" si="273"/>
        <v>686</v>
      </c>
      <c r="U688">
        <f t="shared" si="258"/>
        <v>6</v>
      </c>
      <c r="V688" s="2">
        <f t="shared" si="259"/>
        <v>367</v>
      </c>
      <c r="W688" s="2">
        <f t="shared" si="260"/>
        <v>367</v>
      </c>
      <c r="X688" s="6" t="b">
        <f t="shared" si="261"/>
        <v>1</v>
      </c>
      <c r="Y688" s="6">
        <f>IF(OR(U688=6,U688=7),0,IF(NOT(X688),0,IF(T688&lt;=$T$1,HLOOKUP(U688,Ouderschapsverlof!$S$55:$W$57,3,FALSE),0)))</f>
        <v>0</v>
      </c>
      <c r="Z688" s="6">
        <f>IF(OR(U688=6,U688=7),0,IF(NOT(X688),IF(T688&lt;=$T$1,HLOOKUP(U688,Ouderschapsverlof!$S$55:$W$57,3,FALSE),0),0))</f>
        <v>0</v>
      </c>
      <c r="AB688" s="2">
        <f t="shared" si="274"/>
        <v>686</v>
      </c>
      <c r="AC688">
        <f t="shared" si="262"/>
        <v>6</v>
      </c>
      <c r="AD688" s="2">
        <f t="shared" si="263"/>
        <v>367</v>
      </c>
      <c r="AE688" s="2">
        <f t="shared" si="264"/>
        <v>367</v>
      </c>
      <c r="AF688" s="6" t="b">
        <f t="shared" si="265"/>
        <v>1</v>
      </c>
      <c r="AG688" s="6">
        <f>IF(OR(AC688=6,AC688=7),0,IF(NOT(AF688),0,IF(AB688&lt;=$AB$1,HLOOKUP(AC688,Ouderschapsverlof!$S$67:$W$69,3,FALSE),0)))</f>
        <v>0</v>
      </c>
      <c r="AH688" s="6">
        <f>IF(OR(AC688=6,AC688=7),0,IF(NOT(AF688),IF(AB688&lt;=$AB$1,HLOOKUP(AC688,Ouderschapsverlof!$S$67:$W$69,3,FALSE),0),0))</f>
        <v>0</v>
      </c>
      <c r="AK688" t="str">
        <f t="shared" si="266"/>
        <v>1901-11-0</v>
      </c>
      <c r="AL688" t="str">
        <f t="shared" si="267"/>
        <v>1901-11-0</v>
      </c>
      <c r="AM688" t="str">
        <f t="shared" si="268"/>
        <v>1901-11-0</v>
      </c>
      <c r="AN688" t="str">
        <f t="shared" si="269"/>
        <v>1901-11-0</v>
      </c>
    </row>
    <row r="689" spans="1:40" x14ac:dyDescent="0.3">
      <c r="A689" s="2">
        <f t="shared" si="270"/>
        <v>687</v>
      </c>
      <c r="B689">
        <f t="shared" si="271"/>
        <v>7</v>
      </c>
      <c r="C689" s="2">
        <f t="shared" si="250"/>
        <v>367</v>
      </c>
      <c r="D689" s="2">
        <f t="shared" si="251"/>
        <v>367</v>
      </c>
      <c r="E689" s="6" t="b">
        <f t="shared" si="252"/>
        <v>1</v>
      </c>
      <c r="F689" s="6">
        <f>IF(OR(B689=6,B689=7),0,IF(NOT(E689),0,IF(A689&lt;=$A$1,HLOOKUP(B689,Ouderschapsverlof!$S$28:$W$30,3,FALSE),0)))</f>
        <v>0</v>
      </c>
      <c r="G689" s="6">
        <f>IF(OR(B689=6,B689=7),0,IF(NOT(E689),IF(A689&lt;=$A$1,HLOOKUP(B689,Ouderschapsverlof!$S$28:$W$30,3,FALSE),0),0))</f>
        <v>0</v>
      </c>
      <c r="H689" s="7">
        <f t="shared" si="253"/>
        <v>0</v>
      </c>
      <c r="L689" s="2">
        <f t="shared" si="272"/>
        <v>687</v>
      </c>
      <c r="M689">
        <f t="shared" si="254"/>
        <v>7</v>
      </c>
      <c r="N689" s="2">
        <f t="shared" si="255"/>
        <v>367</v>
      </c>
      <c r="O689" s="2">
        <f t="shared" si="256"/>
        <v>367</v>
      </c>
      <c r="P689" s="6" t="b">
        <f t="shared" si="257"/>
        <v>1</v>
      </c>
      <c r="Q689" s="6">
        <f>IF(OR(M689=6,M689=7),0,IF(NOT(P689),0,IF(L689&lt;=$L$1,HLOOKUP(M689,Ouderschapsverlof!$S$40:$W$42,3,FALSE),0)))</f>
        <v>0</v>
      </c>
      <c r="R689" s="6">
        <f>IF(OR(M689=6,M689=7),0,IF(NOT(P689),IF(L689&lt;=$L$1,HLOOKUP(M689,Ouderschapsverlof!$S$40:$W$42,3,FALSE),0),0))</f>
        <v>0</v>
      </c>
      <c r="T689" s="2">
        <f t="shared" si="273"/>
        <v>687</v>
      </c>
      <c r="U689">
        <f t="shared" si="258"/>
        <v>7</v>
      </c>
      <c r="V689" s="2">
        <f t="shared" si="259"/>
        <v>367</v>
      </c>
      <c r="W689" s="2">
        <f t="shared" si="260"/>
        <v>367</v>
      </c>
      <c r="X689" s="6" t="b">
        <f t="shared" si="261"/>
        <v>1</v>
      </c>
      <c r="Y689" s="6">
        <f>IF(OR(U689=6,U689=7),0,IF(NOT(X689),0,IF(T689&lt;=$T$1,HLOOKUP(U689,Ouderschapsverlof!$S$55:$W$57,3,FALSE),0)))</f>
        <v>0</v>
      </c>
      <c r="Z689" s="6">
        <f>IF(OR(U689=6,U689=7),0,IF(NOT(X689),IF(T689&lt;=$T$1,HLOOKUP(U689,Ouderschapsverlof!$S$55:$W$57,3,FALSE),0),0))</f>
        <v>0</v>
      </c>
      <c r="AB689" s="2">
        <f t="shared" si="274"/>
        <v>687</v>
      </c>
      <c r="AC689">
        <f t="shared" si="262"/>
        <v>7</v>
      </c>
      <c r="AD689" s="2">
        <f t="shared" si="263"/>
        <v>367</v>
      </c>
      <c r="AE689" s="2">
        <f t="shared" si="264"/>
        <v>367</v>
      </c>
      <c r="AF689" s="6" t="b">
        <f t="shared" si="265"/>
        <v>1</v>
      </c>
      <c r="AG689" s="6">
        <f>IF(OR(AC689=6,AC689=7),0,IF(NOT(AF689),0,IF(AB689&lt;=$AB$1,HLOOKUP(AC689,Ouderschapsverlof!$S$67:$W$69,3,FALSE),0)))</f>
        <v>0</v>
      </c>
      <c r="AH689" s="6">
        <f>IF(OR(AC689=6,AC689=7),0,IF(NOT(AF689),IF(AB689&lt;=$AB$1,HLOOKUP(AC689,Ouderschapsverlof!$S$67:$W$69,3,FALSE),0),0))</f>
        <v>0</v>
      </c>
      <c r="AK689" t="str">
        <f t="shared" si="266"/>
        <v>1901-11-0</v>
      </c>
      <c r="AL689" t="str">
        <f t="shared" si="267"/>
        <v>1901-11-0</v>
      </c>
      <c r="AM689" t="str">
        <f t="shared" si="268"/>
        <v>1901-11-0</v>
      </c>
      <c r="AN689" t="str">
        <f t="shared" si="269"/>
        <v>1901-11-0</v>
      </c>
    </row>
    <row r="690" spans="1:40" x14ac:dyDescent="0.3">
      <c r="A690" s="2">
        <f t="shared" si="270"/>
        <v>688</v>
      </c>
      <c r="B690">
        <f t="shared" si="271"/>
        <v>1</v>
      </c>
      <c r="C690" s="2">
        <f t="shared" si="250"/>
        <v>367</v>
      </c>
      <c r="D690" s="2">
        <f t="shared" si="251"/>
        <v>367</v>
      </c>
      <c r="E690" s="6" t="b">
        <f t="shared" si="252"/>
        <v>1</v>
      </c>
      <c r="F690" s="6">
        <f>IF(OR(B690=6,B690=7),0,IF(NOT(E690),0,IF(A690&lt;=$A$1,HLOOKUP(B690,Ouderschapsverlof!$S$28:$W$30,3,FALSE),0)))</f>
        <v>0</v>
      </c>
      <c r="G690" s="6">
        <f>IF(OR(B690=6,B690=7),0,IF(NOT(E690),IF(A690&lt;=$A$1,HLOOKUP(B690,Ouderschapsverlof!$S$28:$W$30,3,FALSE),0),0))</f>
        <v>0</v>
      </c>
      <c r="H690" s="7">
        <f t="shared" si="253"/>
        <v>0</v>
      </c>
      <c r="L690" s="2">
        <f t="shared" si="272"/>
        <v>688</v>
      </c>
      <c r="M690">
        <f t="shared" si="254"/>
        <v>1</v>
      </c>
      <c r="N690" s="2">
        <f t="shared" si="255"/>
        <v>367</v>
      </c>
      <c r="O690" s="2">
        <f t="shared" si="256"/>
        <v>367</v>
      </c>
      <c r="P690" s="6" t="b">
        <f t="shared" si="257"/>
        <v>1</v>
      </c>
      <c r="Q690" s="6">
        <f>IF(OR(M690=6,M690=7),0,IF(NOT(P690),0,IF(L690&lt;=$L$1,HLOOKUP(M690,Ouderschapsverlof!$S$40:$W$42,3,FALSE),0)))</f>
        <v>0</v>
      </c>
      <c r="R690" s="6">
        <f>IF(OR(M690=6,M690=7),0,IF(NOT(P690),IF(L690&lt;=$L$1,HLOOKUP(M690,Ouderschapsverlof!$S$40:$W$42,3,FALSE),0),0))</f>
        <v>0</v>
      </c>
      <c r="T690" s="2">
        <f t="shared" si="273"/>
        <v>688</v>
      </c>
      <c r="U690">
        <f t="shared" si="258"/>
        <v>1</v>
      </c>
      <c r="V690" s="2">
        <f t="shared" si="259"/>
        <v>367</v>
      </c>
      <c r="W690" s="2">
        <f t="shared" si="260"/>
        <v>367</v>
      </c>
      <c r="X690" s="6" t="b">
        <f t="shared" si="261"/>
        <v>1</v>
      </c>
      <c r="Y690" s="6">
        <f>IF(OR(U690=6,U690=7),0,IF(NOT(X690),0,IF(T690&lt;=$T$1,HLOOKUP(U690,Ouderschapsverlof!$S$55:$W$57,3,FALSE),0)))</f>
        <v>0</v>
      </c>
      <c r="Z690" s="6">
        <f>IF(OR(U690=6,U690=7),0,IF(NOT(X690),IF(T690&lt;=$T$1,HLOOKUP(U690,Ouderschapsverlof!$S$55:$W$57,3,FALSE),0),0))</f>
        <v>0</v>
      </c>
      <c r="AB690" s="2">
        <f t="shared" si="274"/>
        <v>688</v>
      </c>
      <c r="AC690">
        <f t="shared" si="262"/>
        <v>1</v>
      </c>
      <c r="AD690" s="2">
        <f t="shared" si="263"/>
        <v>367</v>
      </c>
      <c r="AE690" s="2">
        <f t="shared" si="264"/>
        <v>367</v>
      </c>
      <c r="AF690" s="6" t="b">
        <f t="shared" si="265"/>
        <v>1</v>
      </c>
      <c r="AG690" s="6">
        <f>IF(OR(AC690=6,AC690=7),0,IF(NOT(AF690),0,IF(AB690&lt;=$AB$1,HLOOKUP(AC690,Ouderschapsverlof!$S$67:$W$69,3,FALSE),0)))</f>
        <v>0</v>
      </c>
      <c r="AH690" s="6">
        <f>IF(OR(AC690=6,AC690=7),0,IF(NOT(AF690),IF(AB690&lt;=$AB$1,HLOOKUP(AC690,Ouderschapsverlof!$S$67:$W$69,3,FALSE),0),0))</f>
        <v>0</v>
      </c>
      <c r="AK690" t="str">
        <f t="shared" si="266"/>
        <v>1901-11-0</v>
      </c>
      <c r="AL690" t="str">
        <f t="shared" si="267"/>
        <v>1901-11-0</v>
      </c>
      <c r="AM690" t="str">
        <f t="shared" si="268"/>
        <v>1901-11-0</v>
      </c>
      <c r="AN690" t="str">
        <f t="shared" si="269"/>
        <v>1901-11-0</v>
      </c>
    </row>
    <row r="691" spans="1:40" x14ac:dyDescent="0.3">
      <c r="A691" s="2">
        <f t="shared" si="270"/>
        <v>689</v>
      </c>
      <c r="B691">
        <f t="shared" si="271"/>
        <v>2</v>
      </c>
      <c r="C691" s="2">
        <f t="shared" si="250"/>
        <v>367</v>
      </c>
      <c r="D691" s="2">
        <f t="shared" si="251"/>
        <v>367</v>
      </c>
      <c r="E691" s="6" t="b">
        <f t="shared" si="252"/>
        <v>1</v>
      </c>
      <c r="F691" s="6">
        <f>IF(OR(B691=6,B691=7),0,IF(NOT(E691),0,IF(A691&lt;=$A$1,HLOOKUP(B691,Ouderschapsverlof!$S$28:$W$30,3,FALSE),0)))</f>
        <v>0</v>
      </c>
      <c r="G691" s="6">
        <f>IF(OR(B691=6,B691=7),0,IF(NOT(E691),IF(A691&lt;=$A$1,HLOOKUP(B691,Ouderschapsverlof!$S$28:$W$30,3,FALSE),0),0))</f>
        <v>0</v>
      </c>
      <c r="H691" s="7">
        <f t="shared" si="253"/>
        <v>0</v>
      </c>
      <c r="L691" s="2">
        <f t="shared" si="272"/>
        <v>689</v>
      </c>
      <c r="M691">
        <f t="shared" si="254"/>
        <v>2</v>
      </c>
      <c r="N691" s="2">
        <f t="shared" si="255"/>
        <v>367</v>
      </c>
      <c r="O691" s="2">
        <f t="shared" si="256"/>
        <v>367</v>
      </c>
      <c r="P691" s="6" t="b">
        <f t="shared" si="257"/>
        <v>1</v>
      </c>
      <c r="Q691" s="6">
        <f>IF(OR(M691=6,M691=7),0,IF(NOT(P691),0,IF(L691&lt;=$L$1,HLOOKUP(M691,Ouderschapsverlof!$S$40:$W$42,3,FALSE),0)))</f>
        <v>0</v>
      </c>
      <c r="R691" s="6">
        <f>IF(OR(M691=6,M691=7),0,IF(NOT(P691),IF(L691&lt;=$L$1,HLOOKUP(M691,Ouderschapsverlof!$S$40:$W$42,3,FALSE),0),0))</f>
        <v>0</v>
      </c>
      <c r="T691" s="2">
        <f t="shared" si="273"/>
        <v>689</v>
      </c>
      <c r="U691">
        <f t="shared" si="258"/>
        <v>2</v>
      </c>
      <c r="V691" s="2">
        <f t="shared" si="259"/>
        <v>367</v>
      </c>
      <c r="W691" s="2">
        <f t="shared" si="260"/>
        <v>367</v>
      </c>
      <c r="X691" s="6" t="b">
        <f t="shared" si="261"/>
        <v>1</v>
      </c>
      <c r="Y691" s="6">
        <f>IF(OR(U691=6,U691=7),0,IF(NOT(X691),0,IF(T691&lt;=$T$1,HLOOKUP(U691,Ouderschapsverlof!$S$55:$W$57,3,FALSE),0)))</f>
        <v>0</v>
      </c>
      <c r="Z691" s="6">
        <f>IF(OR(U691=6,U691=7),0,IF(NOT(X691),IF(T691&lt;=$T$1,HLOOKUP(U691,Ouderschapsverlof!$S$55:$W$57,3,FALSE),0),0))</f>
        <v>0</v>
      </c>
      <c r="AB691" s="2">
        <f t="shared" si="274"/>
        <v>689</v>
      </c>
      <c r="AC691">
        <f t="shared" si="262"/>
        <v>2</v>
      </c>
      <c r="AD691" s="2">
        <f t="shared" si="263"/>
        <v>367</v>
      </c>
      <c r="AE691" s="2">
        <f t="shared" si="264"/>
        <v>367</v>
      </c>
      <c r="AF691" s="6" t="b">
        <f t="shared" si="265"/>
        <v>1</v>
      </c>
      <c r="AG691" s="6">
        <f>IF(OR(AC691=6,AC691=7),0,IF(NOT(AF691),0,IF(AB691&lt;=$AB$1,HLOOKUP(AC691,Ouderschapsverlof!$S$67:$W$69,3,FALSE),0)))</f>
        <v>0</v>
      </c>
      <c r="AH691" s="6">
        <f>IF(OR(AC691=6,AC691=7),0,IF(NOT(AF691),IF(AB691&lt;=$AB$1,HLOOKUP(AC691,Ouderschapsverlof!$S$67:$W$69,3,FALSE),0),0))</f>
        <v>0</v>
      </c>
      <c r="AK691" t="str">
        <f t="shared" si="266"/>
        <v>1901-11-0</v>
      </c>
      <c r="AL691" t="str">
        <f t="shared" si="267"/>
        <v>1901-11-0</v>
      </c>
      <c r="AM691" t="str">
        <f t="shared" si="268"/>
        <v>1901-11-0</v>
      </c>
      <c r="AN691" t="str">
        <f t="shared" si="269"/>
        <v>1901-11-0</v>
      </c>
    </row>
    <row r="692" spans="1:40" x14ac:dyDescent="0.3">
      <c r="A692" s="2">
        <f t="shared" si="270"/>
        <v>690</v>
      </c>
      <c r="B692">
        <f t="shared" si="271"/>
        <v>3</v>
      </c>
      <c r="C692" s="2">
        <f t="shared" si="250"/>
        <v>367</v>
      </c>
      <c r="D692" s="2">
        <f t="shared" si="251"/>
        <v>367</v>
      </c>
      <c r="E692" s="6" t="b">
        <f t="shared" si="252"/>
        <v>1</v>
      </c>
      <c r="F692" s="6">
        <f>IF(OR(B692=6,B692=7),0,IF(NOT(E692),0,IF(A692&lt;=$A$1,HLOOKUP(B692,Ouderschapsverlof!$S$28:$W$30,3,FALSE),0)))</f>
        <v>0</v>
      </c>
      <c r="G692" s="6">
        <f>IF(OR(B692=6,B692=7),0,IF(NOT(E692),IF(A692&lt;=$A$1,HLOOKUP(B692,Ouderschapsverlof!$S$28:$W$30,3,FALSE),0),0))</f>
        <v>0</v>
      </c>
      <c r="H692" s="7">
        <f t="shared" si="253"/>
        <v>0</v>
      </c>
      <c r="L692" s="2">
        <f t="shared" si="272"/>
        <v>690</v>
      </c>
      <c r="M692">
        <f t="shared" si="254"/>
        <v>3</v>
      </c>
      <c r="N692" s="2">
        <f t="shared" si="255"/>
        <v>367</v>
      </c>
      <c r="O692" s="2">
        <f t="shared" si="256"/>
        <v>367</v>
      </c>
      <c r="P692" s="6" t="b">
        <f t="shared" si="257"/>
        <v>1</v>
      </c>
      <c r="Q692" s="6">
        <f>IF(OR(M692=6,M692=7),0,IF(NOT(P692),0,IF(L692&lt;=$L$1,HLOOKUP(M692,Ouderschapsverlof!$S$40:$W$42,3,FALSE),0)))</f>
        <v>0</v>
      </c>
      <c r="R692" s="6">
        <f>IF(OR(M692=6,M692=7),0,IF(NOT(P692),IF(L692&lt;=$L$1,HLOOKUP(M692,Ouderschapsverlof!$S$40:$W$42,3,FALSE),0),0))</f>
        <v>0</v>
      </c>
      <c r="T692" s="2">
        <f t="shared" si="273"/>
        <v>690</v>
      </c>
      <c r="U692">
        <f t="shared" si="258"/>
        <v>3</v>
      </c>
      <c r="V692" s="2">
        <f t="shared" si="259"/>
        <v>367</v>
      </c>
      <c r="W692" s="2">
        <f t="shared" si="260"/>
        <v>367</v>
      </c>
      <c r="X692" s="6" t="b">
        <f t="shared" si="261"/>
        <v>1</v>
      </c>
      <c r="Y692" s="6">
        <f>IF(OR(U692=6,U692=7),0,IF(NOT(X692),0,IF(T692&lt;=$T$1,HLOOKUP(U692,Ouderschapsverlof!$S$55:$W$57,3,FALSE),0)))</f>
        <v>0</v>
      </c>
      <c r="Z692" s="6">
        <f>IF(OR(U692=6,U692=7),0,IF(NOT(X692),IF(T692&lt;=$T$1,HLOOKUP(U692,Ouderschapsverlof!$S$55:$W$57,3,FALSE),0),0))</f>
        <v>0</v>
      </c>
      <c r="AB692" s="2">
        <f t="shared" si="274"/>
        <v>690</v>
      </c>
      <c r="AC692">
        <f t="shared" si="262"/>
        <v>3</v>
      </c>
      <c r="AD692" s="2">
        <f t="shared" si="263"/>
        <v>367</v>
      </c>
      <c r="AE692" s="2">
        <f t="shared" si="264"/>
        <v>367</v>
      </c>
      <c r="AF692" s="6" t="b">
        <f t="shared" si="265"/>
        <v>1</v>
      </c>
      <c r="AG692" s="6">
        <f>IF(OR(AC692=6,AC692=7),0,IF(NOT(AF692),0,IF(AB692&lt;=$AB$1,HLOOKUP(AC692,Ouderschapsverlof!$S$67:$W$69,3,FALSE),0)))</f>
        <v>0</v>
      </c>
      <c r="AH692" s="6">
        <f>IF(OR(AC692=6,AC692=7),0,IF(NOT(AF692),IF(AB692&lt;=$AB$1,HLOOKUP(AC692,Ouderschapsverlof!$S$67:$W$69,3,FALSE),0),0))</f>
        <v>0</v>
      </c>
      <c r="AK692" t="str">
        <f t="shared" si="266"/>
        <v>1901-11-0</v>
      </c>
      <c r="AL692" t="str">
        <f t="shared" si="267"/>
        <v>1901-11-0</v>
      </c>
      <c r="AM692" t="str">
        <f t="shared" si="268"/>
        <v>1901-11-0</v>
      </c>
      <c r="AN692" t="str">
        <f t="shared" si="269"/>
        <v>1901-11-0</v>
      </c>
    </row>
    <row r="693" spans="1:40" x14ac:dyDescent="0.3">
      <c r="A693" s="2">
        <f t="shared" si="270"/>
        <v>691</v>
      </c>
      <c r="B693">
        <f t="shared" si="271"/>
        <v>4</v>
      </c>
      <c r="C693" s="2">
        <f t="shared" si="250"/>
        <v>367</v>
      </c>
      <c r="D693" s="2">
        <f t="shared" si="251"/>
        <v>367</v>
      </c>
      <c r="E693" s="6" t="b">
        <f t="shared" si="252"/>
        <v>1</v>
      </c>
      <c r="F693" s="6">
        <f>IF(OR(B693=6,B693=7),0,IF(NOT(E693),0,IF(A693&lt;=$A$1,HLOOKUP(B693,Ouderschapsverlof!$S$28:$W$30,3,FALSE),0)))</f>
        <v>0</v>
      </c>
      <c r="G693" s="6">
        <f>IF(OR(B693=6,B693=7),0,IF(NOT(E693),IF(A693&lt;=$A$1,HLOOKUP(B693,Ouderschapsverlof!$S$28:$W$30,3,FALSE),0),0))</f>
        <v>0</v>
      </c>
      <c r="H693" s="7">
        <f t="shared" si="253"/>
        <v>0</v>
      </c>
      <c r="L693" s="2">
        <f t="shared" si="272"/>
        <v>691</v>
      </c>
      <c r="M693">
        <f t="shared" si="254"/>
        <v>4</v>
      </c>
      <c r="N693" s="2">
        <f t="shared" si="255"/>
        <v>367</v>
      </c>
      <c r="O693" s="2">
        <f t="shared" si="256"/>
        <v>367</v>
      </c>
      <c r="P693" s="6" t="b">
        <f t="shared" si="257"/>
        <v>1</v>
      </c>
      <c r="Q693" s="6">
        <f>IF(OR(M693=6,M693=7),0,IF(NOT(P693),0,IF(L693&lt;=$L$1,HLOOKUP(M693,Ouderschapsverlof!$S$40:$W$42,3,FALSE),0)))</f>
        <v>0</v>
      </c>
      <c r="R693" s="6">
        <f>IF(OR(M693=6,M693=7),0,IF(NOT(P693),IF(L693&lt;=$L$1,HLOOKUP(M693,Ouderschapsverlof!$S$40:$W$42,3,FALSE),0),0))</f>
        <v>0</v>
      </c>
      <c r="T693" s="2">
        <f t="shared" si="273"/>
        <v>691</v>
      </c>
      <c r="U693">
        <f t="shared" si="258"/>
        <v>4</v>
      </c>
      <c r="V693" s="2">
        <f t="shared" si="259"/>
        <v>367</v>
      </c>
      <c r="W693" s="2">
        <f t="shared" si="260"/>
        <v>367</v>
      </c>
      <c r="X693" s="6" t="b">
        <f t="shared" si="261"/>
        <v>1</v>
      </c>
      <c r="Y693" s="6">
        <f>IF(OR(U693=6,U693=7),0,IF(NOT(X693),0,IF(T693&lt;=$T$1,HLOOKUP(U693,Ouderschapsverlof!$S$55:$W$57,3,FALSE),0)))</f>
        <v>0</v>
      </c>
      <c r="Z693" s="6">
        <f>IF(OR(U693=6,U693=7),0,IF(NOT(X693),IF(T693&lt;=$T$1,HLOOKUP(U693,Ouderschapsverlof!$S$55:$W$57,3,FALSE),0),0))</f>
        <v>0</v>
      </c>
      <c r="AB693" s="2">
        <f t="shared" si="274"/>
        <v>691</v>
      </c>
      <c r="AC693">
        <f t="shared" si="262"/>
        <v>4</v>
      </c>
      <c r="AD693" s="2">
        <f t="shared" si="263"/>
        <v>367</v>
      </c>
      <c r="AE693" s="2">
        <f t="shared" si="264"/>
        <v>367</v>
      </c>
      <c r="AF693" s="6" t="b">
        <f t="shared" si="265"/>
        <v>1</v>
      </c>
      <c r="AG693" s="6">
        <f>IF(OR(AC693=6,AC693=7),0,IF(NOT(AF693),0,IF(AB693&lt;=$AB$1,HLOOKUP(AC693,Ouderschapsverlof!$S$67:$W$69,3,FALSE),0)))</f>
        <v>0</v>
      </c>
      <c r="AH693" s="6">
        <f>IF(OR(AC693=6,AC693=7),0,IF(NOT(AF693),IF(AB693&lt;=$AB$1,HLOOKUP(AC693,Ouderschapsverlof!$S$67:$W$69,3,FALSE),0),0))</f>
        <v>0</v>
      </c>
      <c r="AK693" t="str">
        <f t="shared" si="266"/>
        <v>1901-11-0</v>
      </c>
      <c r="AL693" t="str">
        <f t="shared" si="267"/>
        <v>1901-11-0</v>
      </c>
      <c r="AM693" t="str">
        <f t="shared" si="268"/>
        <v>1901-11-0</v>
      </c>
      <c r="AN693" t="str">
        <f t="shared" si="269"/>
        <v>1901-11-0</v>
      </c>
    </row>
    <row r="694" spans="1:40" x14ac:dyDescent="0.3">
      <c r="A694" s="2">
        <f t="shared" si="270"/>
        <v>692</v>
      </c>
      <c r="B694">
        <f t="shared" si="271"/>
        <v>5</v>
      </c>
      <c r="C694" s="2">
        <f t="shared" si="250"/>
        <v>367</v>
      </c>
      <c r="D694" s="2">
        <f t="shared" si="251"/>
        <v>367</v>
      </c>
      <c r="E694" s="6" t="b">
        <f t="shared" si="252"/>
        <v>1</v>
      </c>
      <c r="F694" s="6">
        <f>IF(OR(B694=6,B694=7),0,IF(NOT(E694),0,IF(A694&lt;=$A$1,HLOOKUP(B694,Ouderschapsverlof!$S$28:$W$30,3,FALSE),0)))</f>
        <v>0</v>
      </c>
      <c r="G694" s="6">
        <f>IF(OR(B694=6,B694=7),0,IF(NOT(E694),IF(A694&lt;=$A$1,HLOOKUP(B694,Ouderschapsverlof!$S$28:$W$30,3,FALSE),0),0))</f>
        <v>0</v>
      </c>
      <c r="H694" s="7">
        <f t="shared" si="253"/>
        <v>0</v>
      </c>
      <c r="L694" s="2">
        <f t="shared" si="272"/>
        <v>692</v>
      </c>
      <c r="M694">
        <f t="shared" si="254"/>
        <v>5</v>
      </c>
      <c r="N694" s="2">
        <f t="shared" si="255"/>
        <v>367</v>
      </c>
      <c r="O694" s="2">
        <f t="shared" si="256"/>
        <v>367</v>
      </c>
      <c r="P694" s="6" t="b">
        <f t="shared" si="257"/>
        <v>1</v>
      </c>
      <c r="Q694" s="6">
        <f>IF(OR(M694=6,M694=7),0,IF(NOT(P694),0,IF(L694&lt;=$L$1,HLOOKUP(M694,Ouderschapsverlof!$S$40:$W$42,3,FALSE),0)))</f>
        <v>0</v>
      </c>
      <c r="R694" s="6">
        <f>IF(OR(M694=6,M694=7),0,IF(NOT(P694),IF(L694&lt;=$L$1,HLOOKUP(M694,Ouderschapsverlof!$S$40:$W$42,3,FALSE),0),0))</f>
        <v>0</v>
      </c>
      <c r="T694" s="2">
        <f t="shared" si="273"/>
        <v>692</v>
      </c>
      <c r="U694">
        <f t="shared" si="258"/>
        <v>5</v>
      </c>
      <c r="V694" s="2">
        <f t="shared" si="259"/>
        <v>367</v>
      </c>
      <c r="W694" s="2">
        <f t="shared" si="260"/>
        <v>367</v>
      </c>
      <c r="X694" s="6" t="b">
        <f t="shared" si="261"/>
        <v>1</v>
      </c>
      <c r="Y694" s="6">
        <f>IF(OR(U694=6,U694=7),0,IF(NOT(X694),0,IF(T694&lt;=$T$1,HLOOKUP(U694,Ouderschapsverlof!$S$55:$W$57,3,FALSE),0)))</f>
        <v>0</v>
      </c>
      <c r="Z694" s="6">
        <f>IF(OR(U694=6,U694=7),0,IF(NOT(X694),IF(T694&lt;=$T$1,HLOOKUP(U694,Ouderschapsverlof!$S$55:$W$57,3,FALSE),0),0))</f>
        <v>0</v>
      </c>
      <c r="AB694" s="2">
        <f t="shared" si="274"/>
        <v>692</v>
      </c>
      <c r="AC694">
        <f t="shared" si="262"/>
        <v>5</v>
      </c>
      <c r="AD694" s="2">
        <f t="shared" si="263"/>
        <v>367</v>
      </c>
      <c r="AE694" s="2">
        <f t="shared" si="264"/>
        <v>367</v>
      </c>
      <c r="AF694" s="6" t="b">
        <f t="shared" si="265"/>
        <v>1</v>
      </c>
      <c r="AG694" s="6">
        <f>IF(OR(AC694=6,AC694=7),0,IF(NOT(AF694),0,IF(AB694&lt;=$AB$1,HLOOKUP(AC694,Ouderschapsverlof!$S$67:$W$69,3,FALSE),0)))</f>
        <v>0</v>
      </c>
      <c r="AH694" s="6">
        <f>IF(OR(AC694=6,AC694=7),0,IF(NOT(AF694),IF(AB694&lt;=$AB$1,HLOOKUP(AC694,Ouderschapsverlof!$S$67:$W$69,3,FALSE),0),0))</f>
        <v>0</v>
      </c>
      <c r="AK694" t="str">
        <f t="shared" si="266"/>
        <v>1901-11-0</v>
      </c>
      <c r="AL694" t="str">
        <f t="shared" si="267"/>
        <v>1901-11-0</v>
      </c>
      <c r="AM694" t="str">
        <f t="shared" si="268"/>
        <v>1901-11-0</v>
      </c>
      <c r="AN694" t="str">
        <f t="shared" si="269"/>
        <v>1901-11-0</v>
      </c>
    </row>
    <row r="695" spans="1:40" x14ac:dyDescent="0.3">
      <c r="A695" s="2">
        <f t="shared" si="270"/>
        <v>693</v>
      </c>
      <c r="B695">
        <f t="shared" si="271"/>
        <v>6</v>
      </c>
      <c r="C695" s="2">
        <f t="shared" si="250"/>
        <v>367</v>
      </c>
      <c r="D695" s="2">
        <f t="shared" si="251"/>
        <v>367</v>
      </c>
      <c r="E695" s="6" t="b">
        <f t="shared" si="252"/>
        <v>1</v>
      </c>
      <c r="F695" s="6">
        <f>IF(OR(B695=6,B695=7),0,IF(NOT(E695),0,IF(A695&lt;=$A$1,HLOOKUP(B695,Ouderschapsverlof!$S$28:$W$30,3,FALSE),0)))</f>
        <v>0</v>
      </c>
      <c r="G695" s="6">
        <f>IF(OR(B695=6,B695=7),0,IF(NOT(E695),IF(A695&lt;=$A$1,HLOOKUP(B695,Ouderschapsverlof!$S$28:$W$30,3,FALSE),0),0))</f>
        <v>0</v>
      </c>
      <c r="H695" s="7">
        <f t="shared" si="253"/>
        <v>0</v>
      </c>
      <c r="L695" s="2">
        <f t="shared" si="272"/>
        <v>693</v>
      </c>
      <c r="M695">
        <f t="shared" si="254"/>
        <v>6</v>
      </c>
      <c r="N695" s="2">
        <f t="shared" si="255"/>
        <v>367</v>
      </c>
      <c r="O695" s="2">
        <f t="shared" si="256"/>
        <v>367</v>
      </c>
      <c r="P695" s="6" t="b">
        <f t="shared" si="257"/>
        <v>1</v>
      </c>
      <c r="Q695" s="6">
        <f>IF(OR(M695=6,M695=7),0,IF(NOT(P695),0,IF(L695&lt;=$L$1,HLOOKUP(M695,Ouderschapsverlof!$S$40:$W$42,3,FALSE),0)))</f>
        <v>0</v>
      </c>
      <c r="R695" s="6">
        <f>IF(OR(M695=6,M695=7),0,IF(NOT(P695),IF(L695&lt;=$L$1,HLOOKUP(M695,Ouderschapsverlof!$S$40:$W$42,3,FALSE),0),0))</f>
        <v>0</v>
      </c>
      <c r="T695" s="2">
        <f t="shared" si="273"/>
        <v>693</v>
      </c>
      <c r="U695">
        <f t="shared" si="258"/>
        <v>6</v>
      </c>
      <c r="V695" s="2">
        <f t="shared" si="259"/>
        <v>367</v>
      </c>
      <c r="W695" s="2">
        <f t="shared" si="260"/>
        <v>367</v>
      </c>
      <c r="X695" s="6" t="b">
        <f t="shared" si="261"/>
        <v>1</v>
      </c>
      <c r="Y695" s="6">
        <f>IF(OR(U695=6,U695=7),0,IF(NOT(X695),0,IF(T695&lt;=$T$1,HLOOKUP(U695,Ouderschapsverlof!$S$55:$W$57,3,FALSE),0)))</f>
        <v>0</v>
      </c>
      <c r="Z695" s="6">
        <f>IF(OR(U695=6,U695=7),0,IF(NOT(X695),IF(T695&lt;=$T$1,HLOOKUP(U695,Ouderschapsverlof!$S$55:$W$57,3,FALSE),0),0))</f>
        <v>0</v>
      </c>
      <c r="AB695" s="2">
        <f t="shared" si="274"/>
        <v>693</v>
      </c>
      <c r="AC695">
        <f t="shared" si="262"/>
        <v>6</v>
      </c>
      <c r="AD695" s="2">
        <f t="shared" si="263"/>
        <v>367</v>
      </c>
      <c r="AE695" s="2">
        <f t="shared" si="264"/>
        <v>367</v>
      </c>
      <c r="AF695" s="6" t="b">
        <f t="shared" si="265"/>
        <v>1</v>
      </c>
      <c r="AG695" s="6">
        <f>IF(OR(AC695=6,AC695=7),0,IF(NOT(AF695),0,IF(AB695&lt;=$AB$1,HLOOKUP(AC695,Ouderschapsverlof!$S$67:$W$69,3,FALSE),0)))</f>
        <v>0</v>
      </c>
      <c r="AH695" s="6">
        <f>IF(OR(AC695=6,AC695=7),0,IF(NOT(AF695),IF(AB695&lt;=$AB$1,HLOOKUP(AC695,Ouderschapsverlof!$S$67:$W$69,3,FALSE),0),0))</f>
        <v>0</v>
      </c>
      <c r="AK695" t="str">
        <f t="shared" si="266"/>
        <v>1901-11-0</v>
      </c>
      <c r="AL695" t="str">
        <f t="shared" si="267"/>
        <v>1901-11-0</v>
      </c>
      <c r="AM695" t="str">
        <f t="shared" si="268"/>
        <v>1901-11-0</v>
      </c>
      <c r="AN695" t="str">
        <f t="shared" si="269"/>
        <v>1901-11-0</v>
      </c>
    </row>
    <row r="696" spans="1:40" x14ac:dyDescent="0.3">
      <c r="A696" s="2">
        <f t="shared" si="270"/>
        <v>694</v>
      </c>
      <c r="B696">
        <f t="shared" si="271"/>
        <v>7</v>
      </c>
      <c r="C696" s="2">
        <f t="shared" si="250"/>
        <v>367</v>
      </c>
      <c r="D696" s="2">
        <f t="shared" si="251"/>
        <v>367</v>
      </c>
      <c r="E696" s="6" t="b">
        <f t="shared" si="252"/>
        <v>1</v>
      </c>
      <c r="F696" s="6">
        <f>IF(OR(B696=6,B696=7),0,IF(NOT(E696),0,IF(A696&lt;=$A$1,HLOOKUP(B696,Ouderschapsverlof!$S$28:$W$30,3,FALSE),0)))</f>
        <v>0</v>
      </c>
      <c r="G696" s="6">
        <f>IF(OR(B696=6,B696=7),0,IF(NOT(E696),IF(A696&lt;=$A$1,HLOOKUP(B696,Ouderschapsverlof!$S$28:$W$30,3,FALSE),0),0))</f>
        <v>0</v>
      </c>
      <c r="H696" s="7">
        <f t="shared" si="253"/>
        <v>0</v>
      </c>
      <c r="L696" s="2">
        <f t="shared" si="272"/>
        <v>694</v>
      </c>
      <c r="M696">
        <f t="shared" si="254"/>
        <v>7</v>
      </c>
      <c r="N696" s="2">
        <f t="shared" si="255"/>
        <v>367</v>
      </c>
      <c r="O696" s="2">
        <f t="shared" si="256"/>
        <v>367</v>
      </c>
      <c r="P696" s="6" t="b">
        <f t="shared" si="257"/>
        <v>1</v>
      </c>
      <c r="Q696" s="6">
        <f>IF(OR(M696=6,M696=7),0,IF(NOT(P696),0,IF(L696&lt;=$L$1,HLOOKUP(M696,Ouderschapsverlof!$S$40:$W$42,3,FALSE),0)))</f>
        <v>0</v>
      </c>
      <c r="R696" s="6">
        <f>IF(OR(M696=6,M696=7),0,IF(NOT(P696),IF(L696&lt;=$L$1,HLOOKUP(M696,Ouderschapsverlof!$S$40:$W$42,3,FALSE),0),0))</f>
        <v>0</v>
      </c>
      <c r="T696" s="2">
        <f t="shared" si="273"/>
        <v>694</v>
      </c>
      <c r="U696">
        <f t="shared" si="258"/>
        <v>7</v>
      </c>
      <c r="V696" s="2">
        <f t="shared" si="259"/>
        <v>367</v>
      </c>
      <c r="W696" s="2">
        <f t="shared" si="260"/>
        <v>367</v>
      </c>
      <c r="X696" s="6" t="b">
        <f t="shared" si="261"/>
        <v>1</v>
      </c>
      <c r="Y696" s="6">
        <f>IF(OR(U696=6,U696=7),0,IF(NOT(X696),0,IF(T696&lt;=$T$1,HLOOKUP(U696,Ouderschapsverlof!$S$55:$W$57,3,FALSE),0)))</f>
        <v>0</v>
      </c>
      <c r="Z696" s="6">
        <f>IF(OR(U696=6,U696=7),0,IF(NOT(X696),IF(T696&lt;=$T$1,HLOOKUP(U696,Ouderschapsverlof!$S$55:$W$57,3,FALSE),0),0))</f>
        <v>0</v>
      </c>
      <c r="AB696" s="2">
        <f t="shared" si="274"/>
        <v>694</v>
      </c>
      <c r="AC696">
        <f t="shared" si="262"/>
        <v>7</v>
      </c>
      <c r="AD696" s="2">
        <f t="shared" si="263"/>
        <v>367</v>
      </c>
      <c r="AE696" s="2">
        <f t="shared" si="264"/>
        <v>367</v>
      </c>
      <c r="AF696" s="6" t="b">
        <f t="shared" si="265"/>
        <v>1</v>
      </c>
      <c r="AG696" s="6">
        <f>IF(OR(AC696=6,AC696=7),0,IF(NOT(AF696),0,IF(AB696&lt;=$AB$1,HLOOKUP(AC696,Ouderschapsverlof!$S$67:$W$69,3,FALSE),0)))</f>
        <v>0</v>
      </c>
      <c r="AH696" s="6">
        <f>IF(OR(AC696=6,AC696=7),0,IF(NOT(AF696),IF(AB696&lt;=$AB$1,HLOOKUP(AC696,Ouderschapsverlof!$S$67:$W$69,3,FALSE),0),0))</f>
        <v>0</v>
      </c>
      <c r="AK696" t="str">
        <f t="shared" si="266"/>
        <v>1901-11-0</v>
      </c>
      <c r="AL696" t="str">
        <f t="shared" si="267"/>
        <v>1901-11-0</v>
      </c>
      <c r="AM696" t="str">
        <f t="shared" si="268"/>
        <v>1901-11-0</v>
      </c>
      <c r="AN696" t="str">
        <f t="shared" si="269"/>
        <v>1901-11-0</v>
      </c>
    </row>
    <row r="697" spans="1:40" x14ac:dyDescent="0.3">
      <c r="A697" s="2">
        <f t="shared" si="270"/>
        <v>695</v>
      </c>
      <c r="B697">
        <f t="shared" si="271"/>
        <v>1</v>
      </c>
      <c r="C697" s="2">
        <f t="shared" si="250"/>
        <v>367</v>
      </c>
      <c r="D697" s="2">
        <f t="shared" si="251"/>
        <v>367</v>
      </c>
      <c r="E697" s="6" t="b">
        <f t="shared" si="252"/>
        <v>1</v>
      </c>
      <c r="F697" s="6">
        <f>IF(OR(B697=6,B697=7),0,IF(NOT(E697),0,IF(A697&lt;=$A$1,HLOOKUP(B697,Ouderschapsverlof!$S$28:$W$30,3,FALSE),0)))</f>
        <v>0</v>
      </c>
      <c r="G697" s="6">
        <f>IF(OR(B697=6,B697=7),0,IF(NOT(E697),IF(A697&lt;=$A$1,HLOOKUP(B697,Ouderschapsverlof!$S$28:$W$30,3,FALSE),0),0))</f>
        <v>0</v>
      </c>
      <c r="H697" s="7">
        <f t="shared" si="253"/>
        <v>0</v>
      </c>
      <c r="L697" s="2">
        <f t="shared" si="272"/>
        <v>695</v>
      </c>
      <c r="M697">
        <f t="shared" si="254"/>
        <v>1</v>
      </c>
      <c r="N697" s="2">
        <f t="shared" si="255"/>
        <v>367</v>
      </c>
      <c r="O697" s="2">
        <f t="shared" si="256"/>
        <v>367</v>
      </c>
      <c r="P697" s="6" t="b">
        <f t="shared" si="257"/>
        <v>1</v>
      </c>
      <c r="Q697" s="6">
        <f>IF(OR(M697=6,M697=7),0,IF(NOT(P697),0,IF(L697&lt;=$L$1,HLOOKUP(M697,Ouderschapsverlof!$S$40:$W$42,3,FALSE),0)))</f>
        <v>0</v>
      </c>
      <c r="R697" s="6">
        <f>IF(OR(M697=6,M697=7),0,IF(NOT(P697),IF(L697&lt;=$L$1,HLOOKUP(M697,Ouderschapsverlof!$S$40:$W$42,3,FALSE),0),0))</f>
        <v>0</v>
      </c>
      <c r="T697" s="2">
        <f t="shared" si="273"/>
        <v>695</v>
      </c>
      <c r="U697">
        <f t="shared" si="258"/>
        <v>1</v>
      </c>
      <c r="V697" s="2">
        <f t="shared" si="259"/>
        <v>367</v>
      </c>
      <c r="W697" s="2">
        <f t="shared" si="260"/>
        <v>367</v>
      </c>
      <c r="X697" s="6" t="b">
        <f t="shared" si="261"/>
        <v>1</v>
      </c>
      <c r="Y697" s="6">
        <f>IF(OR(U697=6,U697=7),0,IF(NOT(X697),0,IF(T697&lt;=$T$1,HLOOKUP(U697,Ouderschapsverlof!$S$55:$W$57,3,FALSE),0)))</f>
        <v>0</v>
      </c>
      <c r="Z697" s="6">
        <f>IF(OR(U697=6,U697=7),0,IF(NOT(X697),IF(T697&lt;=$T$1,HLOOKUP(U697,Ouderschapsverlof!$S$55:$W$57,3,FALSE),0),0))</f>
        <v>0</v>
      </c>
      <c r="AB697" s="2">
        <f t="shared" si="274"/>
        <v>695</v>
      </c>
      <c r="AC697">
        <f t="shared" si="262"/>
        <v>1</v>
      </c>
      <c r="AD697" s="2">
        <f t="shared" si="263"/>
        <v>367</v>
      </c>
      <c r="AE697" s="2">
        <f t="shared" si="264"/>
        <v>367</v>
      </c>
      <c r="AF697" s="6" t="b">
        <f t="shared" si="265"/>
        <v>1</v>
      </c>
      <c r="AG697" s="6">
        <f>IF(OR(AC697=6,AC697=7),0,IF(NOT(AF697),0,IF(AB697&lt;=$AB$1,HLOOKUP(AC697,Ouderschapsverlof!$S$67:$W$69,3,FALSE),0)))</f>
        <v>0</v>
      </c>
      <c r="AH697" s="6">
        <f>IF(OR(AC697=6,AC697=7),0,IF(NOT(AF697),IF(AB697&lt;=$AB$1,HLOOKUP(AC697,Ouderschapsverlof!$S$67:$W$69,3,FALSE),0),0))</f>
        <v>0</v>
      </c>
      <c r="AK697" t="str">
        <f t="shared" si="266"/>
        <v>1901-11-0</v>
      </c>
      <c r="AL697" t="str">
        <f t="shared" si="267"/>
        <v>1901-11-0</v>
      </c>
      <c r="AM697" t="str">
        <f t="shared" si="268"/>
        <v>1901-11-0</v>
      </c>
      <c r="AN697" t="str">
        <f t="shared" si="269"/>
        <v>1901-11-0</v>
      </c>
    </row>
    <row r="698" spans="1:40" x14ac:dyDescent="0.3">
      <c r="A698" s="2">
        <f t="shared" si="270"/>
        <v>696</v>
      </c>
      <c r="B698">
        <f t="shared" si="271"/>
        <v>2</v>
      </c>
      <c r="C698" s="2">
        <f t="shared" si="250"/>
        <v>367</v>
      </c>
      <c r="D698" s="2">
        <f t="shared" si="251"/>
        <v>367</v>
      </c>
      <c r="E698" s="6" t="b">
        <f t="shared" si="252"/>
        <v>1</v>
      </c>
      <c r="F698" s="6">
        <f>IF(OR(B698=6,B698=7),0,IF(NOT(E698),0,IF(A698&lt;=$A$1,HLOOKUP(B698,Ouderschapsverlof!$S$28:$W$30,3,FALSE),0)))</f>
        <v>0</v>
      </c>
      <c r="G698" s="6">
        <f>IF(OR(B698=6,B698=7),0,IF(NOT(E698),IF(A698&lt;=$A$1,HLOOKUP(B698,Ouderschapsverlof!$S$28:$W$30,3,FALSE),0),0))</f>
        <v>0</v>
      </c>
      <c r="H698" s="7">
        <f t="shared" si="253"/>
        <v>0</v>
      </c>
      <c r="L698" s="2">
        <f t="shared" si="272"/>
        <v>696</v>
      </c>
      <c r="M698">
        <f t="shared" si="254"/>
        <v>2</v>
      </c>
      <c r="N698" s="2">
        <f t="shared" si="255"/>
        <v>367</v>
      </c>
      <c r="O698" s="2">
        <f t="shared" si="256"/>
        <v>367</v>
      </c>
      <c r="P698" s="6" t="b">
        <f t="shared" si="257"/>
        <v>1</v>
      </c>
      <c r="Q698" s="6">
        <f>IF(OR(M698=6,M698=7),0,IF(NOT(P698),0,IF(L698&lt;=$L$1,HLOOKUP(M698,Ouderschapsverlof!$S$40:$W$42,3,FALSE),0)))</f>
        <v>0</v>
      </c>
      <c r="R698" s="6">
        <f>IF(OR(M698=6,M698=7),0,IF(NOT(P698),IF(L698&lt;=$L$1,HLOOKUP(M698,Ouderschapsverlof!$S$40:$W$42,3,FALSE),0),0))</f>
        <v>0</v>
      </c>
      <c r="T698" s="2">
        <f t="shared" si="273"/>
        <v>696</v>
      </c>
      <c r="U698">
        <f t="shared" si="258"/>
        <v>2</v>
      </c>
      <c r="V698" s="2">
        <f t="shared" si="259"/>
        <v>367</v>
      </c>
      <c r="W698" s="2">
        <f t="shared" si="260"/>
        <v>367</v>
      </c>
      <c r="X698" s="6" t="b">
        <f t="shared" si="261"/>
        <v>1</v>
      </c>
      <c r="Y698" s="6">
        <f>IF(OR(U698=6,U698=7),0,IF(NOT(X698),0,IF(T698&lt;=$T$1,HLOOKUP(U698,Ouderschapsverlof!$S$55:$W$57,3,FALSE),0)))</f>
        <v>0</v>
      </c>
      <c r="Z698" s="6">
        <f>IF(OR(U698=6,U698=7),0,IF(NOT(X698),IF(T698&lt;=$T$1,HLOOKUP(U698,Ouderschapsverlof!$S$55:$W$57,3,FALSE),0),0))</f>
        <v>0</v>
      </c>
      <c r="AB698" s="2">
        <f t="shared" si="274"/>
        <v>696</v>
      </c>
      <c r="AC698">
        <f t="shared" si="262"/>
        <v>2</v>
      </c>
      <c r="AD698" s="2">
        <f t="shared" si="263"/>
        <v>367</v>
      </c>
      <c r="AE698" s="2">
        <f t="shared" si="264"/>
        <v>367</v>
      </c>
      <c r="AF698" s="6" t="b">
        <f t="shared" si="265"/>
        <v>1</v>
      </c>
      <c r="AG698" s="6">
        <f>IF(OR(AC698=6,AC698=7),0,IF(NOT(AF698),0,IF(AB698&lt;=$AB$1,HLOOKUP(AC698,Ouderschapsverlof!$S$67:$W$69,3,FALSE),0)))</f>
        <v>0</v>
      </c>
      <c r="AH698" s="6">
        <f>IF(OR(AC698=6,AC698=7),0,IF(NOT(AF698),IF(AB698&lt;=$AB$1,HLOOKUP(AC698,Ouderschapsverlof!$S$67:$W$69,3,FALSE),0),0))</f>
        <v>0</v>
      </c>
      <c r="AK698" t="str">
        <f t="shared" si="266"/>
        <v>1901-11-0</v>
      </c>
      <c r="AL698" t="str">
        <f t="shared" si="267"/>
        <v>1901-11-0</v>
      </c>
      <c r="AM698" t="str">
        <f t="shared" si="268"/>
        <v>1901-11-0</v>
      </c>
      <c r="AN698" t="str">
        <f t="shared" si="269"/>
        <v>1901-11-0</v>
      </c>
    </row>
    <row r="699" spans="1:40" x14ac:dyDescent="0.3">
      <c r="A699" s="2">
        <f t="shared" si="270"/>
        <v>697</v>
      </c>
      <c r="B699">
        <f t="shared" si="271"/>
        <v>3</v>
      </c>
      <c r="C699" s="2">
        <f t="shared" si="250"/>
        <v>367</v>
      </c>
      <c r="D699" s="2">
        <f t="shared" si="251"/>
        <v>367</v>
      </c>
      <c r="E699" s="6" t="b">
        <f t="shared" si="252"/>
        <v>1</v>
      </c>
      <c r="F699" s="6">
        <f>IF(OR(B699=6,B699=7),0,IF(NOT(E699),0,IF(A699&lt;=$A$1,HLOOKUP(B699,Ouderschapsverlof!$S$28:$W$30,3,FALSE),0)))</f>
        <v>0</v>
      </c>
      <c r="G699" s="6">
        <f>IF(OR(B699=6,B699=7),0,IF(NOT(E699),IF(A699&lt;=$A$1,HLOOKUP(B699,Ouderschapsverlof!$S$28:$W$30,3,FALSE),0),0))</f>
        <v>0</v>
      </c>
      <c r="H699" s="7">
        <f t="shared" si="253"/>
        <v>0</v>
      </c>
      <c r="L699" s="2">
        <f t="shared" si="272"/>
        <v>697</v>
      </c>
      <c r="M699">
        <f t="shared" si="254"/>
        <v>3</v>
      </c>
      <c r="N699" s="2">
        <f t="shared" si="255"/>
        <v>367</v>
      </c>
      <c r="O699" s="2">
        <f t="shared" si="256"/>
        <v>367</v>
      </c>
      <c r="P699" s="6" t="b">
        <f t="shared" si="257"/>
        <v>1</v>
      </c>
      <c r="Q699" s="6">
        <f>IF(OR(M699=6,M699=7),0,IF(NOT(P699),0,IF(L699&lt;=$L$1,HLOOKUP(M699,Ouderschapsverlof!$S$40:$W$42,3,FALSE),0)))</f>
        <v>0</v>
      </c>
      <c r="R699" s="6">
        <f>IF(OR(M699=6,M699=7),0,IF(NOT(P699),IF(L699&lt;=$L$1,HLOOKUP(M699,Ouderschapsverlof!$S$40:$W$42,3,FALSE),0),0))</f>
        <v>0</v>
      </c>
      <c r="T699" s="2">
        <f t="shared" si="273"/>
        <v>697</v>
      </c>
      <c r="U699">
        <f t="shared" si="258"/>
        <v>3</v>
      </c>
      <c r="V699" s="2">
        <f t="shared" si="259"/>
        <v>367</v>
      </c>
      <c r="W699" s="2">
        <f t="shared" si="260"/>
        <v>367</v>
      </c>
      <c r="X699" s="6" t="b">
        <f t="shared" si="261"/>
        <v>1</v>
      </c>
      <c r="Y699" s="6">
        <f>IF(OR(U699=6,U699=7),0,IF(NOT(X699),0,IF(T699&lt;=$T$1,HLOOKUP(U699,Ouderschapsverlof!$S$55:$W$57,3,FALSE),0)))</f>
        <v>0</v>
      </c>
      <c r="Z699" s="6">
        <f>IF(OR(U699=6,U699=7),0,IF(NOT(X699),IF(T699&lt;=$T$1,HLOOKUP(U699,Ouderschapsverlof!$S$55:$W$57,3,FALSE),0),0))</f>
        <v>0</v>
      </c>
      <c r="AB699" s="2">
        <f t="shared" si="274"/>
        <v>697</v>
      </c>
      <c r="AC699">
        <f t="shared" si="262"/>
        <v>3</v>
      </c>
      <c r="AD699" s="2">
        <f t="shared" si="263"/>
        <v>367</v>
      </c>
      <c r="AE699" s="2">
        <f t="shared" si="264"/>
        <v>367</v>
      </c>
      <c r="AF699" s="6" t="b">
        <f t="shared" si="265"/>
        <v>1</v>
      </c>
      <c r="AG699" s="6">
        <f>IF(OR(AC699=6,AC699=7),0,IF(NOT(AF699),0,IF(AB699&lt;=$AB$1,HLOOKUP(AC699,Ouderschapsverlof!$S$67:$W$69,3,FALSE),0)))</f>
        <v>0</v>
      </c>
      <c r="AH699" s="6">
        <f>IF(OR(AC699=6,AC699=7),0,IF(NOT(AF699),IF(AB699&lt;=$AB$1,HLOOKUP(AC699,Ouderschapsverlof!$S$67:$W$69,3,FALSE),0),0))</f>
        <v>0</v>
      </c>
      <c r="AK699" t="str">
        <f t="shared" si="266"/>
        <v>1901-11-0</v>
      </c>
      <c r="AL699" t="str">
        <f t="shared" si="267"/>
        <v>1901-11-0</v>
      </c>
      <c r="AM699" t="str">
        <f t="shared" si="268"/>
        <v>1901-11-0</v>
      </c>
      <c r="AN699" t="str">
        <f t="shared" si="269"/>
        <v>1901-11-0</v>
      </c>
    </row>
    <row r="700" spans="1:40" x14ac:dyDescent="0.3">
      <c r="A700" s="2">
        <f t="shared" si="270"/>
        <v>698</v>
      </c>
      <c r="B700">
        <f t="shared" si="271"/>
        <v>4</v>
      </c>
      <c r="C700" s="2">
        <f t="shared" si="250"/>
        <v>367</v>
      </c>
      <c r="D700" s="2">
        <f t="shared" si="251"/>
        <v>367</v>
      </c>
      <c r="E700" s="6" t="b">
        <f t="shared" si="252"/>
        <v>1</v>
      </c>
      <c r="F700" s="6">
        <f>IF(OR(B700=6,B700=7),0,IF(NOT(E700),0,IF(A700&lt;=$A$1,HLOOKUP(B700,Ouderschapsverlof!$S$28:$W$30,3,FALSE),0)))</f>
        <v>0</v>
      </c>
      <c r="G700" s="6">
        <f>IF(OR(B700=6,B700=7),0,IF(NOT(E700),IF(A700&lt;=$A$1,HLOOKUP(B700,Ouderschapsverlof!$S$28:$W$30,3,FALSE),0),0))</f>
        <v>0</v>
      </c>
      <c r="H700" s="7">
        <f t="shared" si="253"/>
        <v>0</v>
      </c>
      <c r="L700" s="2">
        <f t="shared" si="272"/>
        <v>698</v>
      </c>
      <c r="M700">
        <f t="shared" si="254"/>
        <v>4</v>
      </c>
      <c r="N700" s="2">
        <f t="shared" si="255"/>
        <v>367</v>
      </c>
      <c r="O700" s="2">
        <f t="shared" si="256"/>
        <v>367</v>
      </c>
      <c r="P700" s="6" t="b">
        <f t="shared" si="257"/>
        <v>1</v>
      </c>
      <c r="Q700" s="6">
        <f>IF(OR(M700=6,M700=7),0,IF(NOT(P700),0,IF(L700&lt;=$L$1,HLOOKUP(M700,Ouderschapsverlof!$S$40:$W$42,3,FALSE),0)))</f>
        <v>0</v>
      </c>
      <c r="R700" s="6">
        <f>IF(OR(M700=6,M700=7),0,IF(NOT(P700),IF(L700&lt;=$L$1,HLOOKUP(M700,Ouderschapsverlof!$S$40:$W$42,3,FALSE),0),0))</f>
        <v>0</v>
      </c>
      <c r="T700" s="2">
        <f t="shared" si="273"/>
        <v>698</v>
      </c>
      <c r="U700">
        <f t="shared" si="258"/>
        <v>4</v>
      </c>
      <c r="V700" s="2">
        <f t="shared" si="259"/>
        <v>367</v>
      </c>
      <c r="W700" s="2">
        <f t="shared" si="260"/>
        <v>367</v>
      </c>
      <c r="X700" s="6" t="b">
        <f t="shared" si="261"/>
        <v>1</v>
      </c>
      <c r="Y700" s="6">
        <f>IF(OR(U700=6,U700=7),0,IF(NOT(X700),0,IF(T700&lt;=$T$1,HLOOKUP(U700,Ouderschapsverlof!$S$55:$W$57,3,FALSE),0)))</f>
        <v>0</v>
      </c>
      <c r="Z700" s="6">
        <f>IF(OR(U700=6,U700=7),0,IF(NOT(X700),IF(T700&lt;=$T$1,HLOOKUP(U700,Ouderschapsverlof!$S$55:$W$57,3,FALSE),0),0))</f>
        <v>0</v>
      </c>
      <c r="AB700" s="2">
        <f t="shared" si="274"/>
        <v>698</v>
      </c>
      <c r="AC700">
        <f t="shared" si="262"/>
        <v>4</v>
      </c>
      <c r="AD700" s="2">
        <f t="shared" si="263"/>
        <v>367</v>
      </c>
      <c r="AE700" s="2">
        <f t="shared" si="264"/>
        <v>367</v>
      </c>
      <c r="AF700" s="6" t="b">
        <f t="shared" si="265"/>
        <v>1</v>
      </c>
      <c r="AG700" s="6">
        <f>IF(OR(AC700=6,AC700=7),0,IF(NOT(AF700),0,IF(AB700&lt;=$AB$1,HLOOKUP(AC700,Ouderschapsverlof!$S$67:$W$69,3,FALSE),0)))</f>
        <v>0</v>
      </c>
      <c r="AH700" s="6">
        <f>IF(OR(AC700=6,AC700=7),0,IF(NOT(AF700),IF(AB700&lt;=$AB$1,HLOOKUP(AC700,Ouderschapsverlof!$S$67:$W$69,3,FALSE),0),0))</f>
        <v>0</v>
      </c>
      <c r="AK700" t="str">
        <f t="shared" si="266"/>
        <v>1901-11-0</v>
      </c>
      <c r="AL700" t="str">
        <f t="shared" si="267"/>
        <v>1901-11-0</v>
      </c>
      <c r="AM700" t="str">
        <f t="shared" si="268"/>
        <v>1901-11-0</v>
      </c>
      <c r="AN700" t="str">
        <f t="shared" si="269"/>
        <v>1901-11-0</v>
      </c>
    </row>
    <row r="701" spans="1:40" x14ac:dyDescent="0.3">
      <c r="A701" s="2">
        <f t="shared" si="270"/>
        <v>699</v>
      </c>
      <c r="B701">
        <f t="shared" si="271"/>
        <v>5</v>
      </c>
      <c r="C701" s="2">
        <f t="shared" si="250"/>
        <v>367</v>
      </c>
      <c r="D701" s="2">
        <f t="shared" si="251"/>
        <v>367</v>
      </c>
      <c r="E701" s="6" t="b">
        <f t="shared" si="252"/>
        <v>1</v>
      </c>
      <c r="F701" s="6">
        <f>IF(OR(B701=6,B701=7),0,IF(NOT(E701),0,IF(A701&lt;=$A$1,HLOOKUP(B701,Ouderschapsverlof!$S$28:$W$30,3,FALSE),0)))</f>
        <v>0</v>
      </c>
      <c r="G701" s="6">
        <f>IF(OR(B701=6,B701=7),0,IF(NOT(E701),IF(A701&lt;=$A$1,HLOOKUP(B701,Ouderschapsverlof!$S$28:$W$30,3,FALSE),0),0))</f>
        <v>0</v>
      </c>
      <c r="H701" s="7">
        <f t="shared" si="253"/>
        <v>0</v>
      </c>
      <c r="L701" s="2">
        <f t="shared" si="272"/>
        <v>699</v>
      </c>
      <c r="M701">
        <f t="shared" si="254"/>
        <v>5</v>
      </c>
      <c r="N701" s="2">
        <f t="shared" si="255"/>
        <v>367</v>
      </c>
      <c r="O701" s="2">
        <f t="shared" si="256"/>
        <v>367</v>
      </c>
      <c r="P701" s="6" t="b">
        <f t="shared" si="257"/>
        <v>1</v>
      </c>
      <c r="Q701" s="6">
        <f>IF(OR(M701=6,M701=7),0,IF(NOT(P701),0,IF(L701&lt;=$L$1,HLOOKUP(M701,Ouderschapsverlof!$S$40:$W$42,3,FALSE),0)))</f>
        <v>0</v>
      </c>
      <c r="R701" s="6">
        <f>IF(OR(M701=6,M701=7),0,IF(NOT(P701),IF(L701&lt;=$L$1,HLOOKUP(M701,Ouderschapsverlof!$S$40:$W$42,3,FALSE),0),0))</f>
        <v>0</v>
      </c>
      <c r="T701" s="2">
        <f t="shared" si="273"/>
        <v>699</v>
      </c>
      <c r="U701">
        <f t="shared" si="258"/>
        <v>5</v>
      </c>
      <c r="V701" s="2">
        <f t="shared" si="259"/>
        <v>367</v>
      </c>
      <c r="W701" s="2">
        <f t="shared" si="260"/>
        <v>367</v>
      </c>
      <c r="X701" s="6" t="b">
        <f t="shared" si="261"/>
        <v>1</v>
      </c>
      <c r="Y701" s="6">
        <f>IF(OR(U701=6,U701=7),0,IF(NOT(X701),0,IF(T701&lt;=$T$1,HLOOKUP(U701,Ouderschapsverlof!$S$55:$W$57,3,FALSE),0)))</f>
        <v>0</v>
      </c>
      <c r="Z701" s="6">
        <f>IF(OR(U701=6,U701=7),0,IF(NOT(X701),IF(T701&lt;=$T$1,HLOOKUP(U701,Ouderschapsverlof!$S$55:$W$57,3,FALSE),0),0))</f>
        <v>0</v>
      </c>
      <c r="AB701" s="2">
        <f t="shared" si="274"/>
        <v>699</v>
      </c>
      <c r="AC701">
        <f t="shared" si="262"/>
        <v>5</v>
      </c>
      <c r="AD701" s="2">
        <f t="shared" si="263"/>
        <v>367</v>
      </c>
      <c r="AE701" s="2">
        <f t="shared" si="264"/>
        <v>367</v>
      </c>
      <c r="AF701" s="6" t="b">
        <f t="shared" si="265"/>
        <v>1</v>
      </c>
      <c r="AG701" s="6">
        <f>IF(OR(AC701=6,AC701=7),0,IF(NOT(AF701),0,IF(AB701&lt;=$AB$1,HLOOKUP(AC701,Ouderschapsverlof!$S$67:$W$69,3,FALSE),0)))</f>
        <v>0</v>
      </c>
      <c r="AH701" s="6">
        <f>IF(OR(AC701=6,AC701=7),0,IF(NOT(AF701),IF(AB701&lt;=$AB$1,HLOOKUP(AC701,Ouderschapsverlof!$S$67:$W$69,3,FALSE),0),0))</f>
        <v>0</v>
      </c>
      <c r="AK701" t="str">
        <f t="shared" si="266"/>
        <v>1901-11-0</v>
      </c>
      <c r="AL701" t="str">
        <f t="shared" si="267"/>
        <v>1901-11-0</v>
      </c>
      <c r="AM701" t="str">
        <f t="shared" si="268"/>
        <v>1901-11-0</v>
      </c>
      <c r="AN701" t="str">
        <f t="shared" si="269"/>
        <v>1901-11-0</v>
      </c>
    </row>
    <row r="702" spans="1:40" x14ac:dyDescent="0.3">
      <c r="A702" s="2">
        <f t="shared" si="270"/>
        <v>700</v>
      </c>
      <c r="B702">
        <f t="shared" si="271"/>
        <v>6</v>
      </c>
      <c r="C702" s="2">
        <f t="shared" si="250"/>
        <v>367</v>
      </c>
      <c r="D702" s="2">
        <f t="shared" si="251"/>
        <v>367</v>
      </c>
      <c r="E702" s="6" t="b">
        <f t="shared" si="252"/>
        <v>1</v>
      </c>
      <c r="F702" s="6">
        <f>IF(OR(B702=6,B702=7),0,IF(NOT(E702),0,IF(A702&lt;=$A$1,HLOOKUP(B702,Ouderschapsverlof!$S$28:$W$30,3,FALSE),0)))</f>
        <v>0</v>
      </c>
      <c r="G702" s="6">
        <f>IF(OR(B702=6,B702=7),0,IF(NOT(E702),IF(A702&lt;=$A$1,HLOOKUP(B702,Ouderschapsverlof!$S$28:$W$30,3,FALSE),0),0))</f>
        <v>0</v>
      </c>
      <c r="H702" s="7">
        <f t="shared" si="253"/>
        <v>0</v>
      </c>
      <c r="L702" s="2">
        <f t="shared" si="272"/>
        <v>700</v>
      </c>
      <c r="M702">
        <f t="shared" si="254"/>
        <v>6</v>
      </c>
      <c r="N702" s="2">
        <f t="shared" si="255"/>
        <v>367</v>
      </c>
      <c r="O702" s="2">
        <f t="shared" si="256"/>
        <v>367</v>
      </c>
      <c r="P702" s="6" t="b">
        <f t="shared" si="257"/>
        <v>1</v>
      </c>
      <c r="Q702" s="6">
        <f>IF(OR(M702=6,M702=7),0,IF(NOT(P702),0,IF(L702&lt;=$L$1,HLOOKUP(M702,Ouderschapsverlof!$S$40:$W$42,3,FALSE),0)))</f>
        <v>0</v>
      </c>
      <c r="R702" s="6">
        <f>IF(OR(M702=6,M702=7),0,IF(NOT(P702),IF(L702&lt;=$L$1,HLOOKUP(M702,Ouderschapsverlof!$S$40:$W$42,3,FALSE),0),0))</f>
        <v>0</v>
      </c>
      <c r="T702" s="2">
        <f t="shared" si="273"/>
        <v>700</v>
      </c>
      <c r="U702">
        <f t="shared" si="258"/>
        <v>6</v>
      </c>
      <c r="V702" s="2">
        <f t="shared" si="259"/>
        <v>367</v>
      </c>
      <c r="W702" s="2">
        <f t="shared" si="260"/>
        <v>367</v>
      </c>
      <c r="X702" s="6" t="b">
        <f t="shared" si="261"/>
        <v>1</v>
      </c>
      <c r="Y702" s="6">
        <f>IF(OR(U702=6,U702=7),0,IF(NOT(X702),0,IF(T702&lt;=$T$1,HLOOKUP(U702,Ouderschapsverlof!$S$55:$W$57,3,FALSE),0)))</f>
        <v>0</v>
      </c>
      <c r="Z702" s="6">
        <f>IF(OR(U702=6,U702=7),0,IF(NOT(X702),IF(T702&lt;=$T$1,HLOOKUP(U702,Ouderschapsverlof!$S$55:$W$57,3,FALSE),0),0))</f>
        <v>0</v>
      </c>
      <c r="AB702" s="2">
        <f t="shared" si="274"/>
        <v>700</v>
      </c>
      <c r="AC702">
        <f t="shared" si="262"/>
        <v>6</v>
      </c>
      <c r="AD702" s="2">
        <f t="shared" si="263"/>
        <v>367</v>
      </c>
      <c r="AE702" s="2">
        <f t="shared" si="264"/>
        <v>367</v>
      </c>
      <c r="AF702" s="6" t="b">
        <f t="shared" si="265"/>
        <v>1</v>
      </c>
      <c r="AG702" s="6">
        <f>IF(OR(AC702=6,AC702=7),0,IF(NOT(AF702),0,IF(AB702&lt;=$AB$1,HLOOKUP(AC702,Ouderschapsverlof!$S$67:$W$69,3,FALSE),0)))</f>
        <v>0</v>
      </c>
      <c r="AH702" s="6">
        <f>IF(OR(AC702=6,AC702=7),0,IF(NOT(AF702),IF(AB702&lt;=$AB$1,HLOOKUP(AC702,Ouderschapsverlof!$S$67:$W$69,3,FALSE),0),0))</f>
        <v>0</v>
      </c>
      <c r="AK702" t="str">
        <f t="shared" si="266"/>
        <v>1901-11-0</v>
      </c>
      <c r="AL702" t="str">
        <f t="shared" si="267"/>
        <v>1901-11-0</v>
      </c>
      <c r="AM702" t="str">
        <f t="shared" si="268"/>
        <v>1901-11-0</v>
      </c>
      <c r="AN702" t="str">
        <f t="shared" si="269"/>
        <v>1901-11-0</v>
      </c>
    </row>
    <row r="703" spans="1:40" x14ac:dyDescent="0.3">
      <c r="A703" s="2">
        <f t="shared" si="270"/>
        <v>701</v>
      </c>
      <c r="B703">
        <f t="shared" si="271"/>
        <v>7</v>
      </c>
      <c r="C703" s="2">
        <f t="shared" si="250"/>
        <v>367</v>
      </c>
      <c r="D703" s="2">
        <f t="shared" si="251"/>
        <v>367</v>
      </c>
      <c r="E703" s="6" t="b">
        <f t="shared" si="252"/>
        <v>1</v>
      </c>
      <c r="F703" s="6">
        <f>IF(OR(B703=6,B703=7),0,IF(NOT(E703),0,IF(A703&lt;=$A$1,HLOOKUP(B703,Ouderschapsverlof!$S$28:$W$30,3,FALSE),0)))</f>
        <v>0</v>
      </c>
      <c r="G703" s="6">
        <f>IF(OR(B703=6,B703=7),0,IF(NOT(E703),IF(A703&lt;=$A$1,HLOOKUP(B703,Ouderschapsverlof!$S$28:$W$30,3,FALSE),0),0))</f>
        <v>0</v>
      </c>
      <c r="H703" s="7">
        <f t="shared" si="253"/>
        <v>0</v>
      </c>
      <c r="L703" s="2">
        <f t="shared" si="272"/>
        <v>701</v>
      </c>
      <c r="M703">
        <f t="shared" si="254"/>
        <v>7</v>
      </c>
      <c r="N703" s="2">
        <f t="shared" si="255"/>
        <v>367</v>
      </c>
      <c r="O703" s="2">
        <f t="shared" si="256"/>
        <v>367</v>
      </c>
      <c r="P703" s="6" t="b">
        <f t="shared" si="257"/>
        <v>1</v>
      </c>
      <c r="Q703" s="6">
        <f>IF(OR(M703=6,M703=7),0,IF(NOT(P703),0,IF(L703&lt;=$L$1,HLOOKUP(M703,Ouderschapsverlof!$S$40:$W$42,3,FALSE),0)))</f>
        <v>0</v>
      </c>
      <c r="R703" s="6">
        <f>IF(OR(M703=6,M703=7),0,IF(NOT(P703),IF(L703&lt;=$L$1,HLOOKUP(M703,Ouderschapsverlof!$S$40:$W$42,3,FALSE),0),0))</f>
        <v>0</v>
      </c>
      <c r="T703" s="2">
        <f t="shared" si="273"/>
        <v>701</v>
      </c>
      <c r="U703">
        <f t="shared" si="258"/>
        <v>7</v>
      </c>
      <c r="V703" s="2">
        <f t="shared" si="259"/>
        <v>367</v>
      </c>
      <c r="W703" s="2">
        <f t="shared" si="260"/>
        <v>367</v>
      </c>
      <c r="X703" s="6" t="b">
        <f t="shared" si="261"/>
        <v>1</v>
      </c>
      <c r="Y703" s="6">
        <f>IF(OR(U703=6,U703=7),0,IF(NOT(X703),0,IF(T703&lt;=$T$1,HLOOKUP(U703,Ouderschapsverlof!$S$55:$W$57,3,FALSE),0)))</f>
        <v>0</v>
      </c>
      <c r="Z703" s="6">
        <f>IF(OR(U703=6,U703=7),0,IF(NOT(X703),IF(T703&lt;=$T$1,HLOOKUP(U703,Ouderschapsverlof!$S$55:$W$57,3,FALSE),0),0))</f>
        <v>0</v>
      </c>
      <c r="AB703" s="2">
        <f t="shared" si="274"/>
        <v>701</v>
      </c>
      <c r="AC703">
        <f t="shared" si="262"/>
        <v>7</v>
      </c>
      <c r="AD703" s="2">
        <f t="shared" si="263"/>
        <v>367</v>
      </c>
      <c r="AE703" s="2">
        <f t="shared" si="264"/>
        <v>367</v>
      </c>
      <c r="AF703" s="6" t="b">
        <f t="shared" si="265"/>
        <v>1</v>
      </c>
      <c r="AG703" s="6">
        <f>IF(OR(AC703=6,AC703=7),0,IF(NOT(AF703),0,IF(AB703&lt;=$AB$1,HLOOKUP(AC703,Ouderschapsverlof!$S$67:$W$69,3,FALSE),0)))</f>
        <v>0</v>
      </c>
      <c r="AH703" s="6">
        <f>IF(OR(AC703=6,AC703=7),0,IF(NOT(AF703),IF(AB703&lt;=$AB$1,HLOOKUP(AC703,Ouderschapsverlof!$S$67:$W$69,3,FALSE),0),0))</f>
        <v>0</v>
      </c>
      <c r="AK703" t="str">
        <f t="shared" si="266"/>
        <v>1901-12-0</v>
      </c>
      <c r="AL703" t="str">
        <f t="shared" si="267"/>
        <v>1901-12-0</v>
      </c>
      <c r="AM703" t="str">
        <f t="shared" si="268"/>
        <v>1901-12-0</v>
      </c>
      <c r="AN703" t="str">
        <f t="shared" si="269"/>
        <v>1901-12-0</v>
      </c>
    </row>
    <row r="704" spans="1:40" x14ac:dyDescent="0.3">
      <c r="A704" s="2">
        <f t="shared" si="270"/>
        <v>702</v>
      </c>
      <c r="B704">
        <f t="shared" si="271"/>
        <v>1</v>
      </c>
      <c r="C704" s="2">
        <f t="shared" si="250"/>
        <v>367</v>
      </c>
      <c r="D704" s="2">
        <f t="shared" si="251"/>
        <v>367</v>
      </c>
      <c r="E704" s="6" t="b">
        <f t="shared" si="252"/>
        <v>1</v>
      </c>
      <c r="F704" s="6">
        <f>IF(OR(B704=6,B704=7),0,IF(NOT(E704),0,IF(A704&lt;=$A$1,HLOOKUP(B704,Ouderschapsverlof!$S$28:$W$30,3,FALSE),0)))</f>
        <v>0</v>
      </c>
      <c r="G704" s="6">
        <f>IF(OR(B704=6,B704=7),0,IF(NOT(E704),IF(A704&lt;=$A$1,HLOOKUP(B704,Ouderschapsverlof!$S$28:$W$30,3,FALSE),0),0))</f>
        <v>0</v>
      </c>
      <c r="H704" s="7">
        <f t="shared" si="253"/>
        <v>0</v>
      </c>
      <c r="L704" s="2">
        <f t="shared" si="272"/>
        <v>702</v>
      </c>
      <c r="M704">
        <f t="shared" si="254"/>
        <v>1</v>
      </c>
      <c r="N704" s="2">
        <f t="shared" si="255"/>
        <v>367</v>
      </c>
      <c r="O704" s="2">
        <f t="shared" si="256"/>
        <v>367</v>
      </c>
      <c r="P704" s="6" t="b">
        <f t="shared" si="257"/>
        <v>1</v>
      </c>
      <c r="Q704" s="6">
        <f>IF(OR(M704=6,M704=7),0,IF(NOT(P704),0,IF(L704&lt;=$L$1,HLOOKUP(M704,Ouderschapsverlof!$S$40:$W$42,3,FALSE),0)))</f>
        <v>0</v>
      </c>
      <c r="R704" s="6">
        <f>IF(OR(M704=6,M704=7),0,IF(NOT(P704),IF(L704&lt;=$L$1,HLOOKUP(M704,Ouderschapsverlof!$S$40:$W$42,3,FALSE),0),0))</f>
        <v>0</v>
      </c>
      <c r="T704" s="2">
        <f t="shared" si="273"/>
        <v>702</v>
      </c>
      <c r="U704">
        <f t="shared" si="258"/>
        <v>1</v>
      </c>
      <c r="V704" s="2">
        <f t="shared" si="259"/>
        <v>367</v>
      </c>
      <c r="W704" s="2">
        <f t="shared" si="260"/>
        <v>367</v>
      </c>
      <c r="X704" s="6" t="b">
        <f t="shared" si="261"/>
        <v>1</v>
      </c>
      <c r="Y704" s="6">
        <f>IF(OR(U704=6,U704=7),0,IF(NOT(X704),0,IF(T704&lt;=$T$1,HLOOKUP(U704,Ouderschapsverlof!$S$55:$W$57,3,FALSE),0)))</f>
        <v>0</v>
      </c>
      <c r="Z704" s="6">
        <f>IF(OR(U704=6,U704=7),0,IF(NOT(X704),IF(T704&lt;=$T$1,HLOOKUP(U704,Ouderschapsverlof!$S$55:$W$57,3,FALSE),0),0))</f>
        <v>0</v>
      </c>
      <c r="AB704" s="2">
        <f t="shared" si="274"/>
        <v>702</v>
      </c>
      <c r="AC704">
        <f t="shared" si="262"/>
        <v>1</v>
      </c>
      <c r="AD704" s="2">
        <f t="shared" si="263"/>
        <v>367</v>
      </c>
      <c r="AE704" s="2">
        <f t="shared" si="264"/>
        <v>367</v>
      </c>
      <c r="AF704" s="6" t="b">
        <f t="shared" si="265"/>
        <v>1</v>
      </c>
      <c r="AG704" s="6">
        <f>IF(OR(AC704=6,AC704=7),0,IF(NOT(AF704),0,IF(AB704&lt;=$AB$1,HLOOKUP(AC704,Ouderschapsverlof!$S$67:$W$69,3,FALSE),0)))</f>
        <v>0</v>
      </c>
      <c r="AH704" s="6">
        <f>IF(OR(AC704=6,AC704=7),0,IF(NOT(AF704),IF(AB704&lt;=$AB$1,HLOOKUP(AC704,Ouderschapsverlof!$S$67:$W$69,3,FALSE),0),0))</f>
        <v>0</v>
      </c>
      <c r="AK704" t="str">
        <f t="shared" si="266"/>
        <v>1901-12-0</v>
      </c>
      <c r="AL704" t="str">
        <f t="shared" si="267"/>
        <v>1901-12-0</v>
      </c>
      <c r="AM704" t="str">
        <f t="shared" si="268"/>
        <v>1901-12-0</v>
      </c>
      <c r="AN704" t="str">
        <f t="shared" si="269"/>
        <v>1901-12-0</v>
      </c>
    </row>
    <row r="705" spans="1:40" x14ac:dyDescent="0.3">
      <c r="A705" s="2">
        <f t="shared" si="270"/>
        <v>703</v>
      </c>
      <c r="B705">
        <f t="shared" si="271"/>
        <v>2</v>
      </c>
      <c r="C705" s="2">
        <f t="shared" si="250"/>
        <v>367</v>
      </c>
      <c r="D705" s="2">
        <f t="shared" si="251"/>
        <v>367</v>
      </c>
      <c r="E705" s="6" t="b">
        <f t="shared" si="252"/>
        <v>1</v>
      </c>
      <c r="F705" s="6">
        <f>IF(OR(B705=6,B705=7),0,IF(NOT(E705),0,IF(A705&lt;=$A$1,HLOOKUP(B705,Ouderschapsverlof!$S$28:$W$30,3,FALSE),0)))</f>
        <v>0</v>
      </c>
      <c r="G705" s="6">
        <f>IF(OR(B705=6,B705=7),0,IF(NOT(E705),IF(A705&lt;=$A$1,HLOOKUP(B705,Ouderschapsverlof!$S$28:$W$30,3,FALSE),0),0))</f>
        <v>0</v>
      </c>
      <c r="H705" s="7">
        <f t="shared" si="253"/>
        <v>0</v>
      </c>
      <c r="L705" s="2">
        <f t="shared" si="272"/>
        <v>703</v>
      </c>
      <c r="M705">
        <f t="shared" si="254"/>
        <v>2</v>
      </c>
      <c r="N705" s="2">
        <f t="shared" si="255"/>
        <v>367</v>
      </c>
      <c r="O705" s="2">
        <f t="shared" si="256"/>
        <v>367</v>
      </c>
      <c r="P705" s="6" t="b">
        <f t="shared" si="257"/>
        <v>1</v>
      </c>
      <c r="Q705" s="6">
        <f>IF(OR(M705=6,M705=7),0,IF(NOT(P705),0,IF(L705&lt;=$L$1,HLOOKUP(M705,Ouderschapsverlof!$S$40:$W$42,3,FALSE),0)))</f>
        <v>0</v>
      </c>
      <c r="R705" s="6">
        <f>IF(OR(M705=6,M705=7),0,IF(NOT(P705),IF(L705&lt;=$L$1,HLOOKUP(M705,Ouderschapsverlof!$S$40:$W$42,3,FALSE),0),0))</f>
        <v>0</v>
      </c>
      <c r="T705" s="2">
        <f t="shared" si="273"/>
        <v>703</v>
      </c>
      <c r="U705">
        <f t="shared" si="258"/>
        <v>2</v>
      </c>
      <c r="V705" s="2">
        <f t="shared" si="259"/>
        <v>367</v>
      </c>
      <c r="W705" s="2">
        <f t="shared" si="260"/>
        <v>367</v>
      </c>
      <c r="X705" s="6" t="b">
        <f t="shared" si="261"/>
        <v>1</v>
      </c>
      <c r="Y705" s="6">
        <f>IF(OR(U705=6,U705=7),0,IF(NOT(X705),0,IF(T705&lt;=$T$1,HLOOKUP(U705,Ouderschapsverlof!$S$55:$W$57,3,FALSE),0)))</f>
        <v>0</v>
      </c>
      <c r="Z705" s="6">
        <f>IF(OR(U705=6,U705=7),0,IF(NOT(X705),IF(T705&lt;=$T$1,HLOOKUP(U705,Ouderschapsverlof!$S$55:$W$57,3,FALSE),0),0))</f>
        <v>0</v>
      </c>
      <c r="AB705" s="2">
        <f t="shared" si="274"/>
        <v>703</v>
      </c>
      <c r="AC705">
        <f t="shared" si="262"/>
        <v>2</v>
      </c>
      <c r="AD705" s="2">
        <f t="shared" si="263"/>
        <v>367</v>
      </c>
      <c r="AE705" s="2">
        <f t="shared" si="264"/>
        <v>367</v>
      </c>
      <c r="AF705" s="6" t="b">
        <f t="shared" si="265"/>
        <v>1</v>
      </c>
      <c r="AG705" s="6">
        <f>IF(OR(AC705=6,AC705=7),0,IF(NOT(AF705),0,IF(AB705&lt;=$AB$1,HLOOKUP(AC705,Ouderschapsverlof!$S$67:$W$69,3,FALSE),0)))</f>
        <v>0</v>
      </c>
      <c r="AH705" s="6">
        <f>IF(OR(AC705=6,AC705=7),0,IF(NOT(AF705),IF(AB705&lt;=$AB$1,HLOOKUP(AC705,Ouderschapsverlof!$S$67:$W$69,3,FALSE),0),0))</f>
        <v>0</v>
      </c>
      <c r="AK705" t="str">
        <f t="shared" si="266"/>
        <v>1901-12-0</v>
      </c>
      <c r="AL705" t="str">
        <f t="shared" si="267"/>
        <v>1901-12-0</v>
      </c>
      <c r="AM705" t="str">
        <f t="shared" si="268"/>
        <v>1901-12-0</v>
      </c>
      <c r="AN705" t="str">
        <f t="shared" si="269"/>
        <v>1901-12-0</v>
      </c>
    </row>
    <row r="706" spans="1:40" x14ac:dyDescent="0.3">
      <c r="A706" s="2">
        <f t="shared" si="270"/>
        <v>704</v>
      </c>
      <c r="B706">
        <f t="shared" si="271"/>
        <v>3</v>
      </c>
      <c r="C706" s="2">
        <f t="shared" si="250"/>
        <v>367</v>
      </c>
      <c r="D706" s="2">
        <f t="shared" si="251"/>
        <v>367</v>
      </c>
      <c r="E706" s="6" t="b">
        <f t="shared" si="252"/>
        <v>1</v>
      </c>
      <c r="F706" s="6">
        <f>IF(OR(B706=6,B706=7),0,IF(NOT(E706),0,IF(A706&lt;=$A$1,HLOOKUP(B706,Ouderschapsverlof!$S$28:$W$30,3,FALSE),0)))</f>
        <v>0</v>
      </c>
      <c r="G706" s="6">
        <f>IF(OR(B706=6,B706=7),0,IF(NOT(E706),IF(A706&lt;=$A$1,HLOOKUP(B706,Ouderschapsverlof!$S$28:$W$30,3,FALSE),0),0))</f>
        <v>0</v>
      </c>
      <c r="H706" s="7">
        <f t="shared" si="253"/>
        <v>0</v>
      </c>
      <c r="L706" s="2">
        <f t="shared" si="272"/>
        <v>704</v>
      </c>
      <c r="M706">
        <f t="shared" si="254"/>
        <v>3</v>
      </c>
      <c r="N706" s="2">
        <f t="shared" si="255"/>
        <v>367</v>
      </c>
      <c r="O706" s="2">
        <f t="shared" si="256"/>
        <v>367</v>
      </c>
      <c r="P706" s="6" t="b">
        <f t="shared" si="257"/>
        <v>1</v>
      </c>
      <c r="Q706" s="6">
        <f>IF(OR(M706=6,M706=7),0,IF(NOT(P706),0,IF(L706&lt;=$L$1,HLOOKUP(M706,Ouderschapsverlof!$S$40:$W$42,3,FALSE),0)))</f>
        <v>0</v>
      </c>
      <c r="R706" s="6">
        <f>IF(OR(M706=6,M706=7),0,IF(NOT(P706),IF(L706&lt;=$L$1,HLOOKUP(M706,Ouderschapsverlof!$S$40:$W$42,3,FALSE),0),0))</f>
        <v>0</v>
      </c>
      <c r="T706" s="2">
        <f t="shared" si="273"/>
        <v>704</v>
      </c>
      <c r="U706">
        <f t="shared" si="258"/>
        <v>3</v>
      </c>
      <c r="V706" s="2">
        <f t="shared" si="259"/>
        <v>367</v>
      </c>
      <c r="W706" s="2">
        <f t="shared" si="260"/>
        <v>367</v>
      </c>
      <c r="X706" s="6" t="b">
        <f t="shared" si="261"/>
        <v>1</v>
      </c>
      <c r="Y706" s="6">
        <f>IF(OR(U706=6,U706=7),0,IF(NOT(X706),0,IF(T706&lt;=$T$1,HLOOKUP(U706,Ouderschapsverlof!$S$55:$W$57,3,FALSE),0)))</f>
        <v>0</v>
      </c>
      <c r="Z706" s="6">
        <f>IF(OR(U706=6,U706=7),0,IF(NOT(X706),IF(T706&lt;=$T$1,HLOOKUP(U706,Ouderschapsverlof!$S$55:$W$57,3,FALSE),0),0))</f>
        <v>0</v>
      </c>
      <c r="AB706" s="2">
        <f t="shared" si="274"/>
        <v>704</v>
      </c>
      <c r="AC706">
        <f t="shared" si="262"/>
        <v>3</v>
      </c>
      <c r="AD706" s="2">
        <f t="shared" si="263"/>
        <v>367</v>
      </c>
      <c r="AE706" s="2">
        <f t="shared" si="264"/>
        <v>367</v>
      </c>
      <c r="AF706" s="6" t="b">
        <f t="shared" si="265"/>
        <v>1</v>
      </c>
      <c r="AG706" s="6">
        <f>IF(OR(AC706=6,AC706=7),0,IF(NOT(AF706),0,IF(AB706&lt;=$AB$1,HLOOKUP(AC706,Ouderschapsverlof!$S$67:$W$69,3,FALSE),0)))</f>
        <v>0</v>
      </c>
      <c r="AH706" s="6">
        <f>IF(OR(AC706=6,AC706=7),0,IF(NOT(AF706),IF(AB706&lt;=$AB$1,HLOOKUP(AC706,Ouderschapsverlof!$S$67:$W$69,3,FALSE),0),0))</f>
        <v>0</v>
      </c>
      <c r="AK706" t="str">
        <f t="shared" si="266"/>
        <v>1901-12-0</v>
      </c>
      <c r="AL706" t="str">
        <f t="shared" si="267"/>
        <v>1901-12-0</v>
      </c>
      <c r="AM706" t="str">
        <f t="shared" si="268"/>
        <v>1901-12-0</v>
      </c>
      <c r="AN706" t="str">
        <f t="shared" si="269"/>
        <v>1901-12-0</v>
      </c>
    </row>
    <row r="707" spans="1:40" x14ac:dyDescent="0.3">
      <c r="A707" s="2">
        <f t="shared" si="270"/>
        <v>705</v>
      </c>
      <c r="B707">
        <f t="shared" si="271"/>
        <v>4</v>
      </c>
      <c r="C707" s="2">
        <f t="shared" ref="C707:C733" si="275">VLOOKUP(A707,$I$1:$I$61,1)</f>
        <v>367</v>
      </c>
      <c r="D707" s="2">
        <f t="shared" ref="D707:D733" si="276">VLOOKUP(A707,$I$1:$J$61,2)</f>
        <v>367</v>
      </c>
      <c r="E707" s="6" t="b">
        <f t="shared" ref="E707:E733" si="277">IF(AND(A707&gt;=C707,A707&lt;=D707),FALSE,TRUE)</f>
        <v>1</v>
      </c>
      <c r="F707" s="6">
        <f>IF(OR(B707=6,B707=7),0,IF(NOT(E707),0,IF(A707&lt;=$A$1,HLOOKUP(B707,Ouderschapsverlof!$S$28:$W$30,3,FALSE),0)))</f>
        <v>0</v>
      </c>
      <c r="G707" s="6">
        <f>IF(OR(B707=6,B707=7),0,IF(NOT(E707),IF(A707&lt;=$A$1,HLOOKUP(B707,Ouderschapsverlof!$S$28:$W$30,3,FALSE),0),0))</f>
        <v>0</v>
      </c>
      <c r="H707" s="7">
        <f t="shared" ref="H707:H733" si="278">IF(ISNUMBER(I707),IF(J707&lt;J706,1,0),0)</f>
        <v>0</v>
      </c>
      <c r="L707" s="2">
        <f t="shared" si="272"/>
        <v>705</v>
      </c>
      <c r="M707">
        <f t="shared" ref="M707:M733" si="279">WEEKDAY(L707,2)</f>
        <v>4</v>
      </c>
      <c r="N707" s="2">
        <f t="shared" ref="N707:N733" si="280">VLOOKUP(L707,$I$1:$I$61,1)</f>
        <v>367</v>
      </c>
      <c r="O707" s="2">
        <f t="shared" ref="O707:O733" si="281">VLOOKUP(L707,$I$1:$J$61,2)</f>
        <v>367</v>
      </c>
      <c r="P707" s="6" t="b">
        <f t="shared" ref="P707:P733" si="282">IF(AND(L707&gt;=N707,L707&lt;=O707),FALSE,TRUE)</f>
        <v>1</v>
      </c>
      <c r="Q707" s="6">
        <f>IF(OR(M707=6,M707=7),0,IF(NOT(P707),0,IF(L707&lt;=$L$1,HLOOKUP(M707,Ouderschapsverlof!$S$40:$W$42,3,FALSE),0)))</f>
        <v>0</v>
      </c>
      <c r="R707" s="6">
        <f>IF(OR(M707=6,M707=7),0,IF(NOT(P707),IF(L707&lt;=$L$1,HLOOKUP(M707,Ouderschapsverlof!$S$40:$W$42,3,FALSE),0),0))</f>
        <v>0</v>
      </c>
      <c r="T707" s="2">
        <f t="shared" si="273"/>
        <v>705</v>
      </c>
      <c r="U707">
        <f t="shared" ref="U707:U733" si="283">WEEKDAY(T707,2)</f>
        <v>4</v>
      </c>
      <c r="V707" s="2">
        <f t="shared" ref="V707:V733" si="284">VLOOKUP(T707,$I$1:$I$61,1)</f>
        <v>367</v>
      </c>
      <c r="W707" s="2">
        <f t="shared" ref="W707:W733" si="285">VLOOKUP(T707,$I$1:$J$61,2)</f>
        <v>367</v>
      </c>
      <c r="X707" s="6" t="b">
        <f t="shared" ref="X707:X733" si="286">IF(AND(T707&gt;=V707,T707&lt;=W707),FALSE,TRUE)</f>
        <v>1</v>
      </c>
      <c r="Y707" s="6">
        <f>IF(OR(U707=6,U707=7),0,IF(NOT(X707),0,IF(T707&lt;=$T$1,HLOOKUP(U707,Ouderschapsverlof!$S$55:$W$57,3,FALSE),0)))</f>
        <v>0</v>
      </c>
      <c r="Z707" s="6">
        <f>IF(OR(U707=6,U707=7),0,IF(NOT(X707),IF(T707&lt;=$T$1,HLOOKUP(U707,Ouderschapsverlof!$S$55:$W$57,3,FALSE),0),0))</f>
        <v>0</v>
      </c>
      <c r="AB707" s="2">
        <f t="shared" si="274"/>
        <v>705</v>
      </c>
      <c r="AC707">
        <f t="shared" ref="AC707:AC733" si="287">WEEKDAY(AB707,2)</f>
        <v>4</v>
      </c>
      <c r="AD707" s="2">
        <f t="shared" ref="AD707:AD733" si="288">VLOOKUP(AB707,$I$1:$I$61,1)</f>
        <v>367</v>
      </c>
      <c r="AE707" s="2">
        <f t="shared" ref="AE707:AE733" si="289">VLOOKUP(AB707,$I$1:$J$61,2)</f>
        <v>367</v>
      </c>
      <c r="AF707" s="6" t="b">
        <f t="shared" ref="AF707:AF733" si="290">IF(AND(AB707&gt;=AD707,AB707&lt;=AE707),FALSE,TRUE)</f>
        <v>1</v>
      </c>
      <c r="AG707" s="6">
        <f>IF(OR(AC707=6,AC707=7),0,IF(NOT(AF707),0,IF(AB707&lt;=$AB$1,HLOOKUP(AC707,Ouderschapsverlof!$S$67:$W$69,3,FALSE),0)))</f>
        <v>0</v>
      </c>
      <c r="AH707" s="6">
        <f>IF(OR(AC707=6,AC707=7),0,IF(NOT(AF707),IF(AB707&lt;=$AB$1,HLOOKUP(AC707,Ouderschapsverlof!$S$67:$W$69,3,FALSE),0),0))</f>
        <v>0</v>
      </c>
      <c r="AK707" t="str">
        <f t="shared" ref="AK707:AK733" si="291">YEAR($A707)&amp;"-"&amp;MONTH($A707)&amp;"-"&amp;$F707</f>
        <v>1901-12-0</v>
      </c>
      <c r="AL707" t="str">
        <f t="shared" ref="AL707:AL733" si="292">YEAR($L707)&amp;"-"&amp;MONTH($L707)&amp;"-"&amp;$Q707</f>
        <v>1901-12-0</v>
      </c>
      <c r="AM707" t="str">
        <f t="shared" ref="AM707:AM733" si="293">YEAR($T707)&amp;"-"&amp;MONTH($T707)&amp;"-"&amp;$Y707</f>
        <v>1901-12-0</v>
      </c>
      <c r="AN707" t="str">
        <f t="shared" ref="AN707:AN733" si="294">YEAR($AB707)&amp;"-"&amp;MONTH($AB707)&amp;"-"&amp;$AG707</f>
        <v>1901-12-0</v>
      </c>
    </row>
    <row r="708" spans="1:40" x14ac:dyDescent="0.3">
      <c r="A708" s="2">
        <f t="shared" ref="A708:A733" si="295">A707+1</f>
        <v>706</v>
      </c>
      <c r="B708">
        <f t="shared" ref="B708:B733" si="296">WEEKDAY(A708,2)</f>
        <v>5</v>
      </c>
      <c r="C708" s="2">
        <f t="shared" si="275"/>
        <v>367</v>
      </c>
      <c r="D708" s="2">
        <f t="shared" si="276"/>
        <v>367</v>
      </c>
      <c r="E708" s="6" t="b">
        <f t="shared" si="277"/>
        <v>1</v>
      </c>
      <c r="F708" s="6">
        <f>IF(OR(B708=6,B708=7),0,IF(NOT(E708),0,IF(A708&lt;=$A$1,HLOOKUP(B708,Ouderschapsverlof!$S$28:$W$30,3,FALSE),0)))</f>
        <v>0</v>
      </c>
      <c r="G708" s="6">
        <f>IF(OR(B708=6,B708=7),0,IF(NOT(E708),IF(A708&lt;=$A$1,HLOOKUP(B708,Ouderschapsverlof!$S$28:$W$30,3,FALSE),0),0))</f>
        <v>0</v>
      </c>
      <c r="H708" s="7">
        <f t="shared" si="278"/>
        <v>0</v>
      </c>
      <c r="L708" s="2">
        <f t="shared" ref="L708:L733" si="297">L707+1</f>
        <v>706</v>
      </c>
      <c r="M708">
        <f t="shared" si="279"/>
        <v>5</v>
      </c>
      <c r="N708" s="2">
        <f t="shared" si="280"/>
        <v>367</v>
      </c>
      <c r="O708" s="2">
        <f t="shared" si="281"/>
        <v>367</v>
      </c>
      <c r="P708" s="6" t="b">
        <f t="shared" si="282"/>
        <v>1</v>
      </c>
      <c r="Q708" s="6">
        <f>IF(OR(M708=6,M708=7),0,IF(NOT(P708),0,IF(L708&lt;=$L$1,HLOOKUP(M708,Ouderschapsverlof!$S$40:$W$42,3,FALSE),0)))</f>
        <v>0</v>
      </c>
      <c r="R708" s="6">
        <f>IF(OR(M708=6,M708=7),0,IF(NOT(P708),IF(L708&lt;=$L$1,HLOOKUP(M708,Ouderschapsverlof!$S$40:$W$42,3,FALSE),0),0))</f>
        <v>0</v>
      </c>
      <c r="T708" s="2">
        <f t="shared" ref="T708:T733" si="298">+T707+1</f>
        <v>706</v>
      </c>
      <c r="U708">
        <f t="shared" si="283"/>
        <v>5</v>
      </c>
      <c r="V708" s="2">
        <f t="shared" si="284"/>
        <v>367</v>
      </c>
      <c r="W708" s="2">
        <f t="shared" si="285"/>
        <v>367</v>
      </c>
      <c r="X708" s="6" t="b">
        <f t="shared" si="286"/>
        <v>1</v>
      </c>
      <c r="Y708" s="6">
        <f>IF(OR(U708=6,U708=7),0,IF(NOT(X708),0,IF(T708&lt;=$T$1,HLOOKUP(U708,Ouderschapsverlof!$S$55:$W$57,3,FALSE),0)))</f>
        <v>0</v>
      </c>
      <c r="Z708" s="6">
        <f>IF(OR(U708=6,U708=7),0,IF(NOT(X708),IF(T708&lt;=$T$1,HLOOKUP(U708,Ouderschapsverlof!$S$55:$W$57,3,FALSE),0),0))</f>
        <v>0</v>
      </c>
      <c r="AB708" s="2">
        <f t="shared" ref="AB708:AB733" si="299">+AB707+1</f>
        <v>706</v>
      </c>
      <c r="AC708">
        <f t="shared" si="287"/>
        <v>5</v>
      </c>
      <c r="AD708" s="2">
        <f t="shared" si="288"/>
        <v>367</v>
      </c>
      <c r="AE708" s="2">
        <f t="shared" si="289"/>
        <v>367</v>
      </c>
      <c r="AF708" s="6" t="b">
        <f t="shared" si="290"/>
        <v>1</v>
      </c>
      <c r="AG708" s="6">
        <f>IF(OR(AC708=6,AC708=7),0,IF(NOT(AF708),0,IF(AB708&lt;=$AB$1,HLOOKUP(AC708,Ouderschapsverlof!$S$67:$W$69,3,FALSE),0)))</f>
        <v>0</v>
      </c>
      <c r="AH708" s="6">
        <f>IF(OR(AC708=6,AC708=7),0,IF(NOT(AF708),IF(AB708&lt;=$AB$1,HLOOKUP(AC708,Ouderschapsverlof!$S$67:$W$69,3,FALSE),0),0))</f>
        <v>0</v>
      </c>
      <c r="AK708" t="str">
        <f t="shared" si="291"/>
        <v>1901-12-0</v>
      </c>
      <c r="AL708" t="str">
        <f t="shared" si="292"/>
        <v>1901-12-0</v>
      </c>
      <c r="AM708" t="str">
        <f t="shared" si="293"/>
        <v>1901-12-0</v>
      </c>
      <c r="AN708" t="str">
        <f t="shared" si="294"/>
        <v>1901-12-0</v>
      </c>
    </row>
    <row r="709" spans="1:40" x14ac:dyDescent="0.3">
      <c r="A709" s="2">
        <f t="shared" si="295"/>
        <v>707</v>
      </c>
      <c r="B709">
        <f t="shared" si="296"/>
        <v>6</v>
      </c>
      <c r="C709" s="2">
        <f t="shared" si="275"/>
        <v>367</v>
      </c>
      <c r="D709" s="2">
        <f t="shared" si="276"/>
        <v>367</v>
      </c>
      <c r="E709" s="6" t="b">
        <f t="shared" si="277"/>
        <v>1</v>
      </c>
      <c r="F709" s="6">
        <f>IF(OR(B709=6,B709=7),0,IF(NOT(E709),0,IF(A709&lt;=$A$1,HLOOKUP(B709,Ouderschapsverlof!$S$28:$W$30,3,FALSE),0)))</f>
        <v>0</v>
      </c>
      <c r="G709" s="6">
        <f>IF(OR(B709=6,B709=7),0,IF(NOT(E709),IF(A709&lt;=$A$1,HLOOKUP(B709,Ouderschapsverlof!$S$28:$W$30,3,FALSE),0),0))</f>
        <v>0</v>
      </c>
      <c r="H709" s="7">
        <f t="shared" si="278"/>
        <v>0</v>
      </c>
      <c r="L709" s="2">
        <f t="shared" si="297"/>
        <v>707</v>
      </c>
      <c r="M709">
        <f t="shared" si="279"/>
        <v>6</v>
      </c>
      <c r="N709" s="2">
        <f t="shared" si="280"/>
        <v>367</v>
      </c>
      <c r="O709" s="2">
        <f t="shared" si="281"/>
        <v>367</v>
      </c>
      <c r="P709" s="6" t="b">
        <f t="shared" si="282"/>
        <v>1</v>
      </c>
      <c r="Q709" s="6">
        <f>IF(OR(M709=6,M709=7),0,IF(NOT(P709),0,IF(L709&lt;=$L$1,HLOOKUP(M709,Ouderschapsverlof!$S$40:$W$42,3,FALSE),0)))</f>
        <v>0</v>
      </c>
      <c r="R709" s="6">
        <f>IF(OR(M709=6,M709=7),0,IF(NOT(P709),IF(L709&lt;=$L$1,HLOOKUP(M709,Ouderschapsverlof!$S$40:$W$42,3,FALSE),0),0))</f>
        <v>0</v>
      </c>
      <c r="T709" s="2">
        <f t="shared" si="298"/>
        <v>707</v>
      </c>
      <c r="U709">
        <f t="shared" si="283"/>
        <v>6</v>
      </c>
      <c r="V709" s="2">
        <f t="shared" si="284"/>
        <v>367</v>
      </c>
      <c r="W709" s="2">
        <f t="shared" si="285"/>
        <v>367</v>
      </c>
      <c r="X709" s="6" t="b">
        <f t="shared" si="286"/>
        <v>1</v>
      </c>
      <c r="Y709" s="6">
        <f>IF(OR(U709=6,U709=7),0,IF(NOT(X709),0,IF(T709&lt;=$T$1,HLOOKUP(U709,Ouderschapsverlof!$S$55:$W$57,3,FALSE),0)))</f>
        <v>0</v>
      </c>
      <c r="Z709" s="6">
        <f>IF(OR(U709=6,U709=7),0,IF(NOT(X709),IF(T709&lt;=$T$1,HLOOKUP(U709,Ouderschapsverlof!$S$55:$W$57,3,FALSE),0),0))</f>
        <v>0</v>
      </c>
      <c r="AB709" s="2">
        <f t="shared" si="299"/>
        <v>707</v>
      </c>
      <c r="AC709">
        <f t="shared" si="287"/>
        <v>6</v>
      </c>
      <c r="AD709" s="2">
        <f t="shared" si="288"/>
        <v>367</v>
      </c>
      <c r="AE709" s="2">
        <f t="shared" si="289"/>
        <v>367</v>
      </c>
      <c r="AF709" s="6" t="b">
        <f t="shared" si="290"/>
        <v>1</v>
      </c>
      <c r="AG709" s="6">
        <f>IF(OR(AC709=6,AC709=7),0,IF(NOT(AF709),0,IF(AB709&lt;=$AB$1,HLOOKUP(AC709,Ouderschapsverlof!$S$67:$W$69,3,FALSE),0)))</f>
        <v>0</v>
      </c>
      <c r="AH709" s="6">
        <f>IF(OR(AC709=6,AC709=7),0,IF(NOT(AF709),IF(AB709&lt;=$AB$1,HLOOKUP(AC709,Ouderschapsverlof!$S$67:$W$69,3,FALSE),0),0))</f>
        <v>0</v>
      </c>
      <c r="AK709" t="str">
        <f t="shared" si="291"/>
        <v>1901-12-0</v>
      </c>
      <c r="AL709" t="str">
        <f t="shared" si="292"/>
        <v>1901-12-0</v>
      </c>
      <c r="AM709" t="str">
        <f t="shared" si="293"/>
        <v>1901-12-0</v>
      </c>
      <c r="AN709" t="str">
        <f t="shared" si="294"/>
        <v>1901-12-0</v>
      </c>
    </row>
    <row r="710" spans="1:40" x14ac:dyDescent="0.3">
      <c r="A710" s="2">
        <f t="shared" si="295"/>
        <v>708</v>
      </c>
      <c r="B710">
        <f t="shared" si="296"/>
        <v>7</v>
      </c>
      <c r="C710" s="2">
        <f t="shared" si="275"/>
        <v>367</v>
      </c>
      <c r="D710" s="2">
        <f t="shared" si="276"/>
        <v>367</v>
      </c>
      <c r="E710" s="6" t="b">
        <f t="shared" si="277"/>
        <v>1</v>
      </c>
      <c r="F710" s="6">
        <f>IF(OR(B710=6,B710=7),0,IF(NOT(E710),0,IF(A710&lt;=$A$1,HLOOKUP(B710,Ouderschapsverlof!$S$28:$W$30,3,FALSE),0)))</f>
        <v>0</v>
      </c>
      <c r="G710" s="6">
        <f>IF(OR(B710=6,B710=7),0,IF(NOT(E710),IF(A710&lt;=$A$1,HLOOKUP(B710,Ouderschapsverlof!$S$28:$W$30,3,FALSE),0),0))</f>
        <v>0</v>
      </c>
      <c r="H710" s="7">
        <f t="shared" si="278"/>
        <v>0</v>
      </c>
      <c r="L710" s="2">
        <f t="shared" si="297"/>
        <v>708</v>
      </c>
      <c r="M710">
        <f t="shared" si="279"/>
        <v>7</v>
      </c>
      <c r="N710" s="2">
        <f t="shared" si="280"/>
        <v>367</v>
      </c>
      <c r="O710" s="2">
        <f t="shared" si="281"/>
        <v>367</v>
      </c>
      <c r="P710" s="6" t="b">
        <f t="shared" si="282"/>
        <v>1</v>
      </c>
      <c r="Q710" s="6">
        <f>IF(OR(M710=6,M710=7),0,IF(NOT(P710),0,IF(L710&lt;=$L$1,HLOOKUP(M710,Ouderschapsverlof!$S$40:$W$42,3,FALSE),0)))</f>
        <v>0</v>
      </c>
      <c r="R710" s="6">
        <f>IF(OR(M710=6,M710=7),0,IF(NOT(P710),IF(L710&lt;=$L$1,HLOOKUP(M710,Ouderschapsverlof!$S$40:$W$42,3,FALSE),0),0))</f>
        <v>0</v>
      </c>
      <c r="T710" s="2">
        <f t="shared" si="298"/>
        <v>708</v>
      </c>
      <c r="U710">
        <f t="shared" si="283"/>
        <v>7</v>
      </c>
      <c r="V710" s="2">
        <f t="shared" si="284"/>
        <v>367</v>
      </c>
      <c r="W710" s="2">
        <f t="shared" si="285"/>
        <v>367</v>
      </c>
      <c r="X710" s="6" t="b">
        <f t="shared" si="286"/>
        <v>1</v>
      </c>
      <c r="Y710" s="6">
        <f>IF(OR(U710=6,U710=7),0,IF(NOT(X710),0,IF(T710&lt;=$T$1,HLOOKUP(U710,Ouderschapsverlof!$S$55:$W$57,3,FALSE),0)))</f>
        <v>0</v>
      </c>
      <c r="Z710" s="6">
        <f>IF(OR(U710=6,U710=7),0,IF(NOT(X710),IF(T710&lt;=$T$1,HLOOKUP(U710,Ouderschapsverlof!$S$55:$W$57,3,FALSE),0),0))</f>
        <v>0</v>
      </c>
      <c r="AB710" s="2">
        <f t="shared" si="299"/>
        <v>708</v>
      </c>
      <c r="AC710">
        <f t="shared" si="287"/>
        <v>7</v>
      </c>
      <c r="AD710" s="2">
        <f t="shared" si="288"/>
        <v>367</v>
      </c>
      <c r="AE710" s="2">
        <f t="shared" si="289"/>
        <v>367</v>
      </c>
      <c r="AF710" s="6" t="b">
        <f t="shared" si="290"/>
        <v>1</v>
      </c>
      <c r="AG710" s="6">
        <f>IF(OR(AC710=6,AC710=7),0,IF(NOT(AF710),0,IF(AB710&lt;=$AB$1,HLOOKUP(AC710,Ouderschapsverlof!$S$67:$W$69,3,FALSE),0)))</f>
        <v>0</v>
      </c>
      <c r="AH710" s="6">
        <f>IF(OR(AC710=6,AC710=7),0,IF(NOT(AF710),IF(AB710&lt;=$AB$1,HLOOKUP(AC710,Ouderschapsverlof!$S$67:$W$69,3,FALSE),0),0))</f>
        <v>0</v>
      </c>
      <c r="AK710" t="str">
        <f t="shared" si="291"/>
        <v>1901-12-0</v>
      </c>
      <c r="AL710" t="str">
        <f t="shared" si="292"/>
        <v>1901-12-0</v>
      </c>
      <c r="AM710" t="str">
        <f t="shared" si="293"/>
        <v>1901-12-0</v>
      </c>
      <c r="AN710" t="str">
        <f t="shared" si="294"/>
        <v>1901-12-0</v>
      </c>
    </row>
    <row r="711" spans="1:40" x14ac:dyDescent="0.3">
      <c r="A711" s="2">
        <f t="shared" si="295"/>
        <v>709</v>
      </c>
      <c r="B711">
        <f t="shared" si="296"/>
        <v>1</v>
      </c>
      <c r="C711" s="2">
        <f t="shared" si="275"/>
        <v>367</v>
      </c>
      <c r="D711" s="2">
        <f t="shared" si="276"/>
        <v>367</v>
      </c>
      <c r="E711" s="6" t="b">
        <f t="shared" si="277"/>
        <v>1</v>
      </c>
      <c r="F711" s="6">
        <f>IF(OR(B711=6,B711=7),0,IF(NOT(E711),0,IF(A711&lt;=$A$1,HLOOKUP(B711,Ouderschapsverlof!$S$28:$W$30,3,FALSE),0)))</f>
        <v>0</v>
      </c>
      <c r="G711" s="6">
        <f>IF(OR(B711=6,B711=7),0,IF(NOT(E711),IF(A711&lt;=$A$1,HLOOKUP(B711,Ouderschapsverlof!$S$28:$W$30,3,FALSE),0),0))</f>
        <v>0</v>
      </c>
      <c r="H711" s="7">
        <f t="shared" si="278"/>
        <v>0</v>
      </c>
      <c r="L711" s="2">
        <f t="shared" si="297"/>
        <v>709</v>
      </c>
      <c r="M711">
        <f t="shared" si="279"/>
        <v>1</v>
      </c>
      <c r="N711" s="2">
        <f t="shared" si="280"/>
        <v>367</v>
      </c>
      <c r="O711" s="2">
        <f t="shared" si="281"/>
        <v>367</v>
      </c>
      <c r="P711" s="6" t="b">
        <f t="shared" si="282"/>
        <v>1</v>
      </c>
      <c r="Q711" s="6">
        <f>IF(OR(M711=6,M711=7),0,IF(NOT(P711),0,IF(L711&lt;=$L$1,HLOOKUP(M711,Ouderschapsverlof!$S$40:$W$42,3,FALSE),0)))</f>
        <v>0</v>
      </c>
      <c r="R711" s="6">
        <f>IF(OR(M711=6,M711=7),0,IF(NOT(P711),IF(L711&lt;=$L$1,HLOOKUP(M711,Ouderschapsverlof!$S$40:$W$42,3,FALSE),0),0))</f>
        <v>0</v>
      </c>
      <c r="T711" s="2">
        <f t="shared" si="298"/>
        <v>709</v>
      </c>
      <c r="U711">
        <f t="shared" si="283"/>
        <v>1</v>
      </c>
      <c r="V711" s="2">
        <f t="shared" si="284"/>
        <v>367</v>
      </c>
      <c r="W711" s="2">
        <f t="shared" si="285"/>
        <v>367</v>
      </c>
      <c r="X711" s="6" t="b">
        <f t="shared" si="286"/>
        <v>1</v>
      </c>
      <c r="Y711" s="6">
        <f>IF(OR(U711=6,U711=7),0,IF(NOT(X711),0,IF(T711&lt;=$T$1,HLOOKUP(U711,Ouderschapsverlof!$S$55:$W$57,3,FALSE),0)))</f>
        <v>0</v>
      </c>
      <c r="Z711" s="6">
        <f>IF(OR(U711=6,U711=7),0,IF(NOT(X711),IF(T711&lt;=$T$1,HLOOKUP(U711,Ouderschapsverlof!$S$55:$W$57,3,FALSE),0),0))</f>
        <v>0</v>
      </c>
      <c r="AB711" s="2">
        <f t="shared" si="299"/>
        <v>709</v>
      </c>
      <c r="AC711">
        <f t="shared" si="287"/>
        <v>1</v>
      </c>
      <c r="AD711" s="2">
        <f t="shared" si="288"/>
        <v>367</v>
      </c>
      <c r="AE711" s="2">
        <f t="shared" si="289"/>
        <v>367</v>
      </c>
      <c r="AF711" s="6" t="b">
        <f t="shared" si="290"/>
        <v>1</v>
      </c>
      <c r="AG711" s="6">
        <f>IF(OR(AC711=6,AC711=7),0,IF(NOT(AF711),0,IF(AB711&lt;=$AB$1,HLOOKUP(AC711,Ouderschapsverlof!$S$67:$W$69,3,FALSE),0)))</f>
        <v>0</v>
      </c>
      <c r="AH711" s="6">
        <f>IF(OR(AC711=6,AC711=7),0,IF(NOT(AF711),IF(AB711&lt;=$AB$1,HLOOKUP(AC711,Ouderschapsverlof!$S$67:$W$69,3,FALSE),0),0))</f>
        <v>0</v>
      </c>
      <c r="AK711" t="str">
        <f t="shared" si="291"/>
        <v>1901-12-0</v>
      </c>
      <c r="AL711" t="str">
        <f t="shared" si="292"/>
        <v>1901-12-0</v>
      </c>
      <c r="AM711" t="str">
        <f t="shared" si="293"/>
        <v>1901-12-0</v>
      </c>
      <c r="AN711" t="str">
        <f t="shared" si="294"/>
        <v>1901-12-0</v>
      </c>
    </row>
    <row r="712" spans="1:40" x14ac:dyDescent="0.3">
      <c r="A712" s="2">
        <f t="shared" si="295"/>
        <v>710</v>
      </c>
      <c r="B712">
        <f t="shared" si="296"/>
        <v>2</v>
      </c>
      <c r="C712" s="2">
        <f t="shared" si="275"/>
        <v>367</v>
      </c>
      <c r="D712" s="2">
        <f t="shared" si="276"/>
        <v>367</v>
      </c>
      <c r="E712" s="6" t="b">
        <f t="shared" si="277"/>
        <v>1</v>
      </c>
      <c r="F712" s="6">
        <f>IF(OR(B712=6,B712=7),0,IF(NOT(E712),0,IF(A712&lt;=$A$1,HLOOKUP(B712,Ouderschapsverlof!$S$28:$W$30,3,FALSE),0)))</f>
        <v>0</v>
      </c>
      <c r="G712" s="6">
        <f>IF(OR(B712=6,B712=7),0,IF(NOT(E712),IF(A712&lt;=$A$1,HLOOKUP(B712,Ouderschapsverlof!$S$28:$W$30,3,FALSE),0),0))</f>
        <v>0</v>
      </c>
      <c r="H712" s="7">
        <f t="shared" si="278"/>
        <v>0</v>
      </c>
      <c r="L712" s="2">
        <f t="shared" si="297"/>
        <v>710</v>
      </c>
      <c r="M712">
        <f t="shared" si="279"/>
        <v>2</v>
      </c>
      <c r="N712" s="2">
        <f t="shared" si="280"/>
        <v>367</v>
      </c>
      <c r="O712" s="2">
        <f t="shared" si="281"/>
        <v>367</v>
      </c>
      <c r="P712" s="6" t="b">
        <f t="shared" si="282"/>
        <v>1</v>
      </c>
      <c r="Q712" s="6">
        <f>IF(OR(M712=6,M712=7),0,IF(NOT(P712),0,IF(L712&lt;=$L$1,HLOOKUP(M712,Ouderschapsverlof!$S$40:$W$42,3,FALSE),0)))</f>
        <v>0</v>
      </c>
      <c r="R712" s="6">
        <f>IF(OR(M712=6,M712=7),0,IF(NOT(P712),IF(L712&lt;=$L$1,HLOOKUP(M712,Ouderschapsverlof!$S$40:$W$42,3,FALSE),0),0))</f>
        <v>0</v>
      </c>
      <c r="T712" s="2">
        <f t="shared" si="298"/>
        <v>710</v>
      </c>
      <c r="U712">
        <f t="shared" si="283"/>
        <v>2</v>
      </c>
      <c r="V712" s="2">
        <f t="shared" si="284"/>
        <v>367</v>
      </c>
      <c r="W712" s="2">
        <f t="shared" si="285"/>
        <v>367</v>
      </c>
      <c r="X712" s="6" t="b">
        <f t="shared" si="286"/>
        <v>1</v>
      </c>
      <c r="Y712" s="6">
        <f>IF(OR(U712=6,U712=7),0,IF(NOT(X712),0,IF(T712&lt;=$T$1,HLOOKUP(U712,Ouderschapsverlof!$S$55:$W$57,3,FALSE),0)))</f>
        <v>0</v>
      </c>
      <c r="Z712" s="6">
        <f>IF(OR(U712=6,U712=7),0,IF(NOT(X712),IF(T712&lt;=$T$1,HLOOKUP(U712,Ouderschapsverlof!$S$55:$W$57,3,FALSE),0),0))</f>
        <v>0</v>
      </c>
      <c r="AB712" s="2">
        <f t="shared" si="299"/>
        <v>710</v>
      </c>
      <c r="AC712">
        <f t="shared" si="287"/>
        <v>2</v>
      </c>
      <c r="AD712" s="2">
        <f t="shared" si="288"/>
        <v>367</v>
      </c>
      <c r="AE712" s="2">
        <f t="shared" si="289"/>
        <v>367</v>
      </c>
      <c r="AF712" s="6" t="b">
        <f t="shared" si="290"/>
        <v>1</v>
      </c>
      <c r="AG712" s="6">
        <f>IF(OR(AC712=6,AC712=7),0,IF(NOT(AF712),0,IF(AB712&lt;=$AB$1,HLOOKUP(AC712,Ouderschapsverlof!$S$67:$W$69,3,FALSE),0)))</f>
        <v>0</v>
      </c>
      <c r="AH712" s="6">
        <f>IF(OR(AC712=6,AC712=7),0,IF(NOT(AF712),IF(AB712&lt;=$AB$1,HLOOKUP(AC712,Ouderschapsverlof!$S$67:$W$69,3,FALSE),0),0))</f>
        <v>0</v>
      </c>
      <c r="AK712" t="str">
        <f t="shared" si="291"/>
        <v>1901-12-0</v>
      </c>
      <c r="AL712" t="str">
        <f t="shared" si="292"/>
        <v>1901-12-0</v>
      </c>
      <c r="AM712" t="str">
        <f t="shared" si="293"/>
        <v>1901-12-0</v>
      </c>
      <c r="AN712" t="str">
        <f t="shared" si="294"/>
        <v>1901-12-0</v>
      </c>
    </row>
    <row r="713" spans="1:40" x14ac:dyDescent="0.3">
      <c r="A713" s="2">
        <f t="shared" si="295"/>
        <v>711</v>
      </c>
      <c r="B713">
        <f t="shared" si="296"/>
        <v>3</v>
      </c>
      <c r="C713" s="2">
        <f t="shared" si="275"/>
        <v>367</v>
      </c>
      <c r="D713" s="2">
        <f t="shared" si="276"/>
        <v>367</v>
      </c>
      <c r="E713" s="6" t="b">
        <f t="shared" si="277"/>
        <v>1</v>
      </c>
      <c r="F713" s="6">
        <f>IF(OR(B713=6,B713=7),0,IF(NOT(E713),0,IF(A713&lt;=$A$1,HLOOKUP(B713,Ouderschapsverlof!$S$28:$W$30,3,FALSE),0)))</f>
        <v>0</v>
      </c>
      <c r="G713" s="6">
        <f>IF(OR(B713=6,B713=7),0,IF(NOT(E713),IF(A713&lt;=$A$1,HLOOKUP(B713,Ouderschapsverlof!$S$28:$W$30,3,FALSE),0),0))</f>
        <v>0</v>
      </c>
      <c r="H713" s="7">
        <f t="shared" si="278"/>
        <v>0</v>
      </c>
      <c r="L713" s="2">
        <f t="shared" si="297"/>
        <v>711</v>
      </c>
      <c r="M713">
        <f t="shared" si="279"/>
        <v>3</v>
      </c>
      <c r="N713" s="2">
        <f t="shared" si="280"/>
        <v>367</v>
      </c>
      <c r="O713" s="2">
        <f t="shared" si="281"/>
        <v>367</v>
      </c>
      <c r="P713" s="6" t="b">
        <f t="shared" si="282"/>
        <v>1</v>
      </c>
      <c r="Q713" s="6">
        <f>IF(OR(M713=6,M713=7),0,IF(NOT(P713),0,IF(L713&lt;=$L$1,HLOOKUP(M713,Ouderschapsverlof!$S$40:$W$42,3,FALSE),0)))</f>
        <v>0</v>
      </c>
      <c r="R713" s="6">
        <f>IF(OR(M713=6,M713=7),0,IF(NOT(P713),IF(L713&lt;=$L$1,HLOOKUP(M713,Ouderschapsverlof!$S$40:$W$42,3,FALSE),0),0))</f>
        <v>0</v>
      </c>
      <c r="T713" s="2">
        <f t="shared" si="298"/>
        <v>711</v>
      </c>
      <c r="U713">
        <f t="shared" si="283"/>
        <v>3</v>
      </c>
      <c r="V713" s="2">
        <f t="shared" si="284"/>
        <v>367</v>
      </c>
      <c r="W713" s="2">
        <f t="shared" si="285"/>
        <v>367</v>
      </c>
      <c r="X713" s="6" t="b">
        <f t="shared" si="286"/>
        <v>1</v>
      </c>
      <c r="Y713" s="6">
        <f>IF(OR(U713=6,U713=7),0,IF(NOT(X713),0,IF(T713&lt;=$T$1,HLOOKUP(U713,Ouderschapsverlof!$S$55:$W$57,3,FALSE),0)))</f>
        <v>0</v>
      </c>
      <c r="Z713" s="6">
        <f>IF(OR(U713=6,U713=7),0,IF(NOT(X713),IF(T713&lt;=$T$1,HLOOKUP(U713,Ouderschapsverlof!$S$55:$W$57,3,FALSE),0),0))</f>
        <v>0</v>
      </c>
      <c r="AB713" s="2">
        <f t="shared" si="299"/>
        <v>711</v>
      </c>
      <c r="AC713">
        <f t="shared" si="287"/>
        <v>3</v>
      </c>
      <c r="AD713" s="2">
        <f t="shared" si="288"/>
        <v>367</v>
      </c>
      <c r="AE713" s="2">
        <f t="shared" si="289"/>
        <v>367</v>
      </c>
      <c r="AF713" s="6" t="b">
        <f t="shared" si="290"/>
        <v>1</v>
      </c>
      <c r="AG713" s="6">
        <f>IF(OR(AC713=6,AC713=7),0,IF(NOT(AF713),0,IF(AB713&lt;=$AB$1,HLOOKUP(AC713,Ouderschapsverlof!$S$67:$W$69,3,FALSE),0)))</f>
        <v>0</v>
      </c>
      <c r="AH713" s="6">
        <f>IF(OR(AC713=6,AC713=7),0,IF(NOT(AF713),IF(AB713&lt;=$AB$1,HLOOKUP(AC713,Ouderschapsverlof!$S$67:$W$69,3,FALSE),0),0))</f>
        <v>0</v>
      </c>
      <c r="AK713" t="str">
        <f t="shared" si="291"/>
        <v>1901-12-0</v>
      </c>
      <c r="AL713" t="str">
        <f t="shared" si="292"/>
        <v>1901-12-0</v>
      </c>
      <c r="AM713" t="str">
        <f t="shared" si="293"/>
        <v>1901-12-0</v>
      </c>
      <c r="AN713" t="str">
        <f t="shared" si="294"/>
        <v>1901-12-0</v>
      </c>
    </row>
    <row r="714" spans="1:40" x14ac:dyDescent="0.3">
      <c r="A714" s="2">
        <f t="shared" si="295"/>
        <v>712</v>
      </c>
      <c r="B714">
        <f t="shared" si="296"/>
        <v>4</v>
      </c>
      <c r="C714" s="2">
        <f t="shared" si="275"/>
        <v>367</v>
      </c>
      <c r="D714" s="2">
        <f t="shared" si="276"/>
        <v>367</v>
      </c>
      <c r="E714" s="6" t="b">
        <f t="shared" si="277"/>
        <v>1</v>
      </c>
      <c r="F714" s="6">
        <f>IF(OR(B714=6,B714=7),0,IF(NOT(E714),0,IF(A714&lt;=$A$1,HLOOKUP(B714,Ouderschapsverlof!$S$28:$W$30,3,FALSE),0)))</f>
        <v>0</v>
      </c>
      <c r="G714" s="6">
        <f>IF(OR(B714=6,B714=7),0,IF(NOT(E714),IF(A714&lt;=$A$1,HLOOKUP(B714,Ouderschapsverlof!$S$28:$W$30,3,FALSE),0),0))</f>
        <v>0</v>
      </c>
      <c r="H714" s="7">
        <f t="shared" si="278"/>
        <v>0</v>
      </c>
      <c r="L714" s="2">
        <f t="shared" si="297"/>
        <v>712</v>
      </c>
      <c r="M714">
        <f t="shared" si="279"/>
        <v>4</v>
      </c>
      <c r="N714" s="2">
        <f t="shared" si="280"/>
        <v>367</v>
      </c>
      <c r="O714" s="2">
        <f t="shared" si="281"/>
        <v>367</v>
      </c>
      <c r="P714" s="6" t="b">
        <f t="shared" si="282"/>
        <v>1</v>
      </c>
      <c r="Q714" s="6">
        <f>IF(OR(M714=6,M714=7),0,IF(NOT(P714),0,IF(L714&lt;=$L$1,HLOOKUP(M714,Ouderschapsverlof!$S$40:$W$42,3,FALSE),0)))</f>
        <v>0</v>
      </c>
      <c r="R714" s="6">
        <f>IF(OR(M714=6,M714=7),0,IF(NOT(P714),IF(L714&lt;=$L$1,HLOOKUP(M714,Ouderschapsverlof!$S$40:$W$42,3,FALSE),0),0))</f>
        <v>0</v>
      </c>
      <c r="T714" s="2">
        <f t="shared" si="298"/>
        <v>712</v>
      </c>
      <c r="U714">
        <f t="shared" si="283"/>
        <v>4</v>
      </c>
      <c r="V714" s="2">
        <f t="shared" si="284"/>
        <v>367</v>
      </c>
      <c r="W714" s="2">
        <f t="shared" si="285"/>
        <v>367</v>
      </c>
      <c r="X714" s="6" t="b">
        <f t="shared" si="286"/>
        <v>1</v>
      </c>
      <c r="Y714" s="6">
        <f>IF(OR(U714=6,U714=7),0,IF(NOT(X714),0,IF(T714&lt;=$T$1,HLOOKUP(U714,Ouderschapsverlof!$S$55:$W$57,3,FALSE),0)))</f>
        <v>0</v>
      </c>
      <c r="Z714" s="6">
        <f>IF(OR(U714=6,U714=7),0,IF(NOT(X714),IF(T714&lt;=$T$1,HLOOKUP(U714,Ouderschapsverlof!$S$55:$W$57,3,FALSE),0),0))</f>
        <v>0</v>
      </c>
      <c r="AB714" s="2">
        <f t="shared" si="299"/>
        <v>712</v>
      </c>
      <c r="AC714">
        <f t="shared" si="287"/>
        <v>4</v>
      </c>
      <c r="AD714" s="2">
        <f t="shared" si="288"/>
        <v>367</v>
      </c>
      <c r="AE714" s="2">
        <f t="shared" si="289"/>
        <v>367</v>
      </c>
      <c r="AF714" s="6" t="b">
        <f t="shared" si="290"/>
        <v>1</v>
      </c>
      <c r="AG714" s="6">
        <f>IF(OR(AC714=6,AC714=7),0,IF(NOT(AF714),0,IF(AB714&lt;=$AB$1,HLOOKUP(AC714,Ouderschapsverlof!$S$67:$W$69,3,FALSE),0)))</f>
        <v>0</v>
      </c>
      <c r="AH714" s="6">
        <f>IF(OR(AC714=6,AC714=7),0,IF(NOT(AF714),IF(AB714&lt;=$AB$1,HLOOKUP(AC714,Ouderschapsverlof!$S$67:$W$69,3,FALSE),0),0))</f>
        <v>0</v>
      </c>
      <c r="AK714" t="str">
        <f t="shared" si="291"/>
        <v>1901-12-0</v>
      </c>
      <c r="AL714" t="str">
        <f t="shared" si="292"/>
        <v>1901-12-0</v>
      </c>
      <c r="AM714" t="str">
        <f t="shared" si="293"/>
        <v>1901-12-0</v>
      </c>
      <c r="AN714" t="str">
        <f t="shared" si="294"/>
        <v>1901-12-0</v>
      </c>
    </row>
    <row r="715" spans="1:40" x14ac:dyDescent="0.3">
      <c r="A715" s="2">
        <f t="shared" si="295"/>
        <v>713</v>
      </c>
      <c r="B715">
        <f t="shared" si="296"/>
        <v>5</v>
      </c>
      <c r="C715" s="2">
        <f t="shared" si="275"/>
        <v>367</v>
      </c>
      <c r="D715" s="2">
        <f t="shared" si="276"/>
        <v>367</v>
      </c>
      <c r="E715" s="6" t="b">
        <f t="shared" si="277"/>
        <v>1</v>
      </c>
      <c r="F715" s="6">
        <f>IF(OR(B715=6,B715=7),0,IF(NOT(E715),0,IF(A715&lt;=$A$1,HLOOKUP(B715,Ouderschapsverlof!$S$28:$W$30,3,FALSE),0)))</f>
        <v>0</v>
      </c>
      <c r="G715" s="6">
        <f>IF(OR(B715=6,B715=7),0,IF(NOT(E715),IF(A715&lt;=$A$1,HLOOKUP(B715,Ouderschapsverlof!$S$28:$W$30,3,FALSE),0),0))</f>
        <v>0</v>
      </c>
      <c r="H715" s="7">
        <f t="shared" si="278"/>
        <v>0</v>
      </c>
      <c r="L715" s="2">
        <f t="shared" si="297"/>
        <v>713</v>
      </c>
      <c r="M715">
        <f t="shared" si="279"/>
        <v>5</v>
      </c>
      <c r="N715" s="2">
        <f t="shared" si="280"/>
        <v>367</v>
      </c>
      <c r="O715" s="2">
        <f t="shared" si="281"/>
        <v>367</v>
      </c>
      <c r="P715" s="6" t="b">
        <f t="shared" si="282"/>
        <v>1</v>
      </c>
      <c r="Q715" s="6">
        <f>IF(OR(M715=6,M715=7),0,IF(NOT(P715),0,IF(L715&lt;=$L$1,HLOOKUP(M715,Ouderschapsverlof!$S$40:$W$42,3,FALSE),0)))</f>
        <v>0</v>
      </c>
      <c r="R715" s="6">
        <f>IF(OR(M715=6,M715=7),0,IF(NOT(P715),IF(L715&lt;=$L$1,HLOOKUP(M715,Ouderschapsverlof!$S$40:$W$42,3,FALSE),0),0))</f>
        <v>0</v>
      </c>
      <c r="T715" s="2">
        <f t="shared" si="298"/>
        <v>713</v>
      </c>
      <c r="U715">
        <f t="shared" si="283"/>
        <v>5</v>
      </c>
      <c r="V715" s="2">
        <f t="shared" si="284"/>
        <v>367</v>
      </c>
      <c r="W715" s="2">
        <f t="shared" si="285"/>
        <v>367</v>
      </c>
      <c r="X715" s="6" t="b">
        <f t="shared" si="286"/>
        <v>1</v>
      </c>
      <c r="Y715" s="6">
        <f>IF(OR(U715=6,U715=7),0,IF(NOT(X715),0,IF(T715&lt;=$T$1,HLOOKUP(U715,Ouderschapsverlof!$S$55:$W$57,3,FALSE),0)))</f>
        <v>0</v>
      </c>
      <c r="Z715" s="6">
        <f>IF(OR(U715=6,U715=7),0,IF(NOT(X715),IF(T715&lt;=$T$1,HLOOKUP(U715,Ouderschapsverlof!$S$55:$W$57,3,FALSE),0),0))</f>
        <v>0</v>
      </c>
      <c r="AB715" s="2">
        <f t="shared" si="299"/>
        <v>713</v>
      </c>
      <c r="AC715">
        <f t="shared" si="287"/>
        <v>5</v>
      </c>
      <c r="AD715" s="2">
        <f t="shared" si="288"/>
        <v>367</v>
      </c>
      <c r="AE715" s="2">
        <f t="shared" si="289"/>
        <v>367</v>
      </c>
      <c r="AF715" s="6" t="b">
        <f t="shared" si="290"/>
        <v>1</v>
      </c>
      <c r="AG715" s="6">
        <f>IF(OR(AC715=6,AC715=7),0,IF(NOT(AF715),0,IF(AB715&lt;=$AB$1,HLOOKUP(AC715,Ouderschapsverlof!$S$67:$W$69,3,FALSE),0)))</f>
        <v>0</v>
      </c>
      <c r="AH715" s="6">
        <f>IF(OR(AC715=6,AC715=7),0,IF(NOT(AF715),IF(AB715&lt;=$AB$1,HLOOKUP(AC715,Ouderschapsverlof!$S$67:$W$69,3,FALSE),0),0))</f>
        <v>0</v>
      </c>
      <c r="AK715" t="str">
        <f t="shared" si="291"/>
        <v>1901-12-0</v>
      </c>
      <c r="AL715" t="str">
        <f t="shared" si="292"/>
        <v>1901-12-0</v>
      </c>
      <c r="AM715" t="str">
        <f t="shared" si="293"/>
        <v>1901-12-0</v>
      </c>
      <c r="AN715" t="str">
        <f t="shared" si="294"/>
        <v>1901-12-0</v>
      </c>
    </row>
    <row r="716" spans="1:40" x14ac:dyDescent="0.3">
      <c r="A716" s="2">
        <f t="shared" si="295"/>
        <v>714</v>
      </c>
      <c r="B716">
        <f t="shared" si="296"/>
        <v>6</v>
      </c>
      <c r="C716" s="2">
        <f t="shared" si="275"/>
        <v>367</v>
      </c>
      <c r="D716" s="2">
        <f t="shared" si="276"/>
        <v>367</v>
      </c>
      <c r="E716" s="6" t="b">
        <f t="shared" si="277"/>
        <v>1</v>
      </c>
      <c r="F716" s="6">
        <f>IF(OR(B716=6,B716=7),0,IF(NOT(E716),0,IF(A716&lt;=$A$1,HLOOKUP(B716,Ouderschapsverlof!$S$28:$W$30,3,FALSE),0)))</f>
        <v>0</v>
      </c>
      <c r="G716" s="6">
        <f>IF(OR(B716=6,B716=7),0,IF(NOT(E716),IF(A716&lt;=$A$1,HLOOKUP(B716,Ouderschapsverlof!$S$28:$W$30,3,FALSE),0),0))</f>
        <v>0</v>
      </c>
      <c r="H716" s="7">
        <f t="shared" si="278"/>
        <v>0</v>
      </c>
      <c r="L716" s="2">
        <f t="shared" si="297"/>
        <v>714</v>
      </c>
      <c r="M716">
        <f t="shared" si="279"/>
        <v>6</v>
      </c>
      <c r="N716" s="2">
        <f t="shared" si="280"/>
        <v>367</v>
      </c>
      <c r="O716" s="2">
        <f t="shared" si="281"/>
        <v>367</v>
      </c>
      <c r="P716" s="6" t="b">
        <f t="shared" si="282"/>
        <v>1</v>
      </c>
      <c r="Q716" s="6">
        <f>IF(OR(M716=6,M716=7),0,IF(NOT(P716),0,IF(L716&lt;=$L$1,HLOOKUP(M716,Ouderschapsverlof!$S$40:$W$42,3,FALSE),0)))</f>
        <v>0</v>
      </c>
      <c r="R716" s="6">
        <f>IF(OR(M716=6,M716=7),0,IF(NOT(P716),IF(L716&lt;=$L$1,HLOOKUP(M716,Ouderschapsverlof!$S$40:$W$42,3,FALSE),0),0))</f>
        <v>0</v>
      </c>
      <c r="T716" s="2">
        <f t="shared" si="298"/>
        <v>714</v>
      </c>
      <c r="U716">
        <f t="shared" si="283"/>
        <v>6</v>
      </c>
      <c r="V716" s="2">
        <f t="shared" si="284"/>
        <v>367</v>
      </c>
      <c r="W716" s="2">
        <f t="shared" si="285"/>
        <v>367</v>
      </c>
      <c r="X716" s="6" t="b">
        <f t="shared" si="286"/>
        <v>1</v>
      </c>
      <c r="Y716" s="6">
        <f>IF(OR(U716=6,U716=7),0,IF(NOT(X716),0,IF(T716&lt;=$T$1,HLOOKUP(U716,Ouderschapsverlof!$S$55:$W$57,3,FALSE),0)))</f>
        <v>0</v>
      </c>
      <c r="Z716" s="6">
        <f>IF(OR(U716=6,U716=7),0,IF(NOT(X716),IF(T716&lt;=$T$1,HLOOKUP(U716,Ouderschapsverlof!$S$55:$W$57,3,FALSE),0),0))</f>
        <v>0</v>
      </c>
      <c r="AB716" s="2">
        <f t="shared" si="299"/>
        <v>714</v>
      </c>
      <c r="AC716">
        <f t="shared" si="287"/>
        <v>6</v>
      </c>
      <c r="AD716" s="2">
        <f t="shared" si="288"/>
        <v>367</v>
      </c>
      <c r="AE716" s="2">
        <f t="shared" si="289"/>
        <v>367</v>
      </c>
      <c r="AF716" s="6" t="b">
        <f t="shared" si="290"/>
        <v>1</v>
      </c>
      <c r="AG716" s="6">
        <f>IF(OR(AC716=6,AC716=7),0,IF(NOT(AF716),0,IF(AB716&lt;=$AB$1,HLOOKUP(AC716,Ouderschapsverlof!$S$67:$W$69,3,FALSE),0)))</f>
        <v>0</v>
      </c>
      <c r="AH716" s="6">
        <f>IF(OR(AC716=6,AC716=7),0,IF(NOT(AF716),IF(AB716&lt;=$AB$1,HLOOKUP(AC716,Ouderschapsverlof!$S$67:$W$69,3,FALSE),0),0))</f>
        <v>0</v>
      </c>
      <c r="AK716" t="str">
        <f t="shared" si="291"/>
        <v>1901-12-0</v>
      </c>
      <c r="AL716" t="str">
        <f t="shared" si="292"/>
        <v>1901-12-0</v>
      </c>
      <c r="AM716" t="str">
        <f t="shared" si="293"/>
        <v>1901-12-0</v>
      </c>
      <c r="AN716" t="str">
        <f t="shared" si="294"/>
        <v>1901-12-0</v>
      </c>
    </row>
    <row r="717" spans="1:40" x14ac:dyDescent="0.3">
      <c r="A717" s="2">
        <f t="shared" si="295"/>
        <v>715</v>
      </c>
      <c r="B717">
        <f t="shared" si="296"/>
        <v>7</v>
      </c>
      <c r="C717" s="2">
        <f t="shared" si="275"/>
        <v>367</v>
      </c>
      <c r="D717" s="2">
        <f t="shared" si="276"/>
        <v>367</v>
      </c>
      <c r="E717" s="6" t="b">
        <f t="shared" si="277"/>
        <v>1</v>
      </c>
      <c r="F717" s="6">
        <f>IF(OR(B717=6,B717=7),0,IF(NOT(E717),0,IF(A717&lt;=$A$1,HLOOKUP(B717,Ouderschapsverlof!$S$28:$W$30,3,FALSE),0)))</f>
        <v>0</v>
      </c>
      <c r="G717" s="6">
        <f>IF(OR(B717=6,B717=7),0,IF(NOT(E717),IF(A717&lt;=$A$1,HLOOKUP(B717,Ouderschapsverlof!$S$28:$W$30,3,FALSE),0),0))</f>
        <v>0</v>
      </c>
      <c r="H717" s="7">
        <f t="shared" si="278"/>
        <v>0</v>
      </c>
      <c r="L717" s="2">
        <f t="shared" si="297"/>
        <v>715</v>
      </c>
      <c r="M717">
        <f t="shared" si="279"/>
        <v>7</v>
      </c>
      <c r="N717" s="2">
        <f t="shared" si="280"/>
        <v>367</v>
      </c>
      <c r="O717" s="2">
        <f t="shared" si="281"/>
        <v>367</v>
      </c>
      <c r="P717" s="6" t="b">
        <f t="shared" si="282"/>
        <v>1</v>
      </c>
      <c r="Q717" s="6">
        <f>IF(OR(M717=6,M717=7),0,IF(NOT(P717),0,IF(L717&lt;=$L$1,HLOOKUP(M717,Ouderschapsverlof!$S$40:$W$42,3,FALSE),0)))</f>
        <v>0</v>
      </c>
      <c r="R717" s="6">
        <f>IF(OR(M717=6,M717=7),0,IF(NOT(P717),IF(L717&lt;=$L$1,HLOOKUP(M717,Ouderschapsverlof!$S$40:$W$42,3,FALSE),0),0))</f>
        <v>0</v>
      </c>
      <c r="T717" s="2">
        <f t="shared" si="298"/>
        <v>715</v>
      </c>
      <c r="U717">
        <f t="shared" si="283"/>
        <v>7</v>
      </c>
      <c r="V717" s="2">
        <f t="shared" si="284"/>
        <v>367</v>
      </c>
      <c r="W717" s="2">
        <f t="shared" si="285"/>
        <v>367</v>
      </c>
      <c r="X717" s="6" t="b">
        <f t="shared" si="286"/>
        <v>1</v>
      </c>
      <c r="Y717" s="6">
        <f>IF(OR(U717=6,U717=7),0,IF(NOT(X717),0,IF(T717&lt;=$T$1,HLOOKUP(U717,Ouderschapsverlof!$S$55:$W$57,3,FALSE),0)))</f>
        <v>0</v>
      </c>
      <c r="Z717" s="6">
        <f>IF(OR(U717=6,U717=7),0,IF(NOT(X717),IF(T717&lt;=$T$1,HLOOKUP(U717,Ouderschapsverlof!$S$55:$W$57,3,FALSE),0),0))</f>
        <v>0</v>
      </c>
      <c r="AB717" s="2">
        <f t="shared" si="299"/>
        <v>715</v>
      </c>
      <c r="AC717">
        <f t="shared" si="287"/>
        <v>7</v>
      </c>
      <c r="AD717" s="2">
        <f t="shared" si="288"/>
        <v>367</v>
      </c>
      <c r="AE717" s="2">
        <f t="shared" si="289"/>
        <v>367</v>
      </c>
      <c r="AF717" s="6" t="b">
        <f t="shared" si="290"/>
        <v>1</v>
      </c>
      <c r="AG717" s="6">
        <f>IF(OR(AC717=6,AC717=7),0,IF(NOT(AF717),0,IF(AB717&lt;=$AB$1,HLOOKUP(AC717,Ouderschapsverlof!$S$67:$W$69,3,FALSE),0)))</f>
        <v>0</v>
      </c>
      <c r="AH717" s="6">
        <f>IF(OR(AC717=6,AC717=7),0,IF(NOT(AF717),IF(AB717&lt;=$AB$1,HLOOKUP(AC717,Ouderschapsverlof!$S$67:$W$69,3,FALSE),0),0))</f>
        <v>0</v>
      </c>
      <c r="AK717" t="str">
        <f t="shared" si="291"/>
        <v>1901-12-0</v>
      </c>
      <c r="AL717" t="str">
        <f t="shared" si="292"/>
        <v>1901-12-0</v>
      </c>
      <c r="AM717" t="str">
        <f t="shared" si="293"/>
        <v>1901-12-0</v>
      </c>
      <c r="AN717" t="str">
        <f t="shared" si="294"/>
        <v>1901-12-0</v>
      </c>
    </row>
    <row r="718" spans="1:40" x14ac:dyDescent="0.3">
      <c r="A718" s="2">
        <f t="shared" si="295"/>
        <v>716</v>
      </c>
      <c r="B718">
        <f t="shared" si="296"/>
        <v>1</v>
      </c>
      <c r="C718" s="2">
        <f t="shared" si="275"/>
        <v>367</v>
      </c>
      <c r="D718" s="2">
        <f t="shared" si="276"/>
        <v>367</v>
      </c>
      <c r="E718" s="6" t="b">
        <f t="shared" si="277"/>
        <v>1</v>
      </c>
      <c r="F718" s="6">
        <f>IF(OR(B718=6,B718=7),0,IF(NOT(E718),0,IF(A718&lt;=$A$1,HLOOKUP(B718,Ouderschapsverlof!$S$28:$W$30,3,FALSE),0)))</f>
        <v>0</v>
      </c>
      <c r="G718" s="6">
        <f>IF(OR(B718=6,B718=7),0,IF(NOT(E718),IF(A718&lt;=$A$1,HLOOKUP(B718,Ouderschapsverlof!$S$28:$W$30,3,FALSE),0),0))</f>
        <v>0</v>
      </c>
      <c r="H718" s="7">
        <f t="shared" si="278"/>
        <v>0</v>
      </c>
      <c r="L718" s="2">
        <f t="shared" si="297"/>
        <v>716</v>
      </c>
      <c r="M718">
        <f t="shared" si="279"/>
        <v>1</v>
      </c>
      <c r="N718" s="2">
        <f t="shared" si="280"/>
        <v>367</v>
      </c>
      <c r="O718" s="2">
        <f t="shared" si="281"/>
        <v>367</v>
      </c>
      <c r="P718" s="6" t="b">
        <f t="shared" si="282"/>
        <v>1</v>
      </c>
      <c r="Q718" s="6">
        <f>IF(OR(M718=6,M718=7),0,IF(NOT(P718),0,IF(L718&lt;=$L$1,HLOOKUP(M718,Ouderschapsverlof!$S$40:$W$42,3,FALSE),0)))</f>
        <v>0</v>
      </c>
      <c r="R718" s="6">
        <f>IF(OR(M718=6,M718=7),0,IF(NOT(P718),IF(L718&lt;=$L$1,HLOOKUP(M718,Ouderschapsverlof!$S$40:$W$42,3,FALSE),0),0))</f>
        <v>0</v>
      </c>
      <c r="T718" s="2">
        <f t="shared" si="298"/>
        <v>716</v>
      </c>
      <c r="U718">
        <f t="shared" si="283"/>
        <v>1</v>
      </c>
      <c r="V718" s="2">
        <f t="shared" si="284"/>
        <v>367</v>
      </c>
      <c r="W718" s="2">
        <f t="shared" si="285"/>
        <v>367</v>
      </c>
      <c r="X718" s="6" t="b">
        <f t="shared" si="286"/>
        <v>1</v>
      </c>
      <c r="Y718" s="6">
        <f>IF(OR(U718=6,U718=7),0,IF(NOT(X718),0,IF(T718&lt;=$T$1,HLOOKUP(U718,Ouderschapsverlof!$S$55:$W$57,3,FALSE),0)))</f>
        <v>0</v>
      </c>
      <c r="Z718" s="6">
        <f>IF(OR(U718=6,U718=7),0,IF(NOT(X718),IF(T718&lt;=$T$1,HLOOKUP(U718,Ouderschapsverlof!$S$55:$W$57,3,FALSE),0),0))</f>
        <v>0</v>
      </c>
      <c r="AB718" s="2">
        <f t="shared" si="299"/>
        <v>716</v>
      </c>
      <c r="AC718">
        <f t="shared" si="287"/>
        <v>1</v>
      </c>
      <c r="AD718" s="2">
        <f t="shared" si="288"/>
        <v>367</v>
      </c>
      <c r="AE718" s="2">
        <f t="shared" si="289"/>
        <v>367</v>
      </c>
      <c r="AF718" s="6" t="b">
        <f t="shared" si="290"/>
        <v>1</v>
      </c>
      <c r="AG718" s="6">
        <f>IF(OR(AC718=6,AC718=7),0,IF(NOT(AF718),0,IF(AB718&lt;=$AB$1,HLOOKUP(AC718,Ouderschapsverlof!$S$67:$W$69,3,FALSE),0)))</f>
        <v>0</v>
      </c>
      <c r="AH718" s="6">
        <f>IF(OR(AC718=6,AC718=7),0,IF(NOT(AF718),IF(AB718&lt;=$AB$1,HLOOKUP(AC718,Ouderschapsverlof!$S$67:$W$69,3,FALSE),0),0))</f>
        <v>0</v>
      </c>
      <c r="AK718" t="str">
        <f t="shared" si="291"/>
        <v>1901-12-0</v>
      </c>
      <c r="AL718" t="str">
        <f t="shared" si="292"/>
        <v>1901-12-0</v>
      </c>
      <c r="AM718" t="str">
        <f t="shared" si="293"/>
        <v>1901-12-0</v>
      </c>
      <c r="AN718" t="str">
        <f t="shared" si="294"/>
        <v>1901-12-0</v>
      </c>
    </row>
    <row r="719" spans="1:40" x14ac:dyDescent="0.3">
      <c r="A719" s="2">
        <f t="shared" si="295"/>
        <v>717</v>
      </c>
      <c r="B719">
        <f t="shared" si="296"/>
        <v>2</v>
      </c>
      <c r="C719" s="2">
        <f t="shared" si="275"/>
        <v>367</v>
      </c>
      <c r="D719" s="2">
        <f t="shared" si="276"/>
        <v>367</v>
      </c>
      <c r="E719" s="6" t="b">
        <f t="shared" si="277"/>
        <v>1</v>
      </c>
      <c r="F719" s="6">
        <f>IF(OR(B719=6,B719=7),0,IF(NOT(E719),0,IF(A719&lt;=$A$1,HLOOKUP(B719,Ouderschapsverlof!$S$28:$W$30,3,FALSE),0)))</f>
        <v>0</v>
      </c>
      <c r="G719" s="6">
        <f>IF(OR(B719=6,B719=7),0,IF(NOT(E719),IF(A719&lt;=$A$1,HLOOKUP(B719,Ouderschapsverlof!$S$28:$W$30,3,FALSE),0),0))</f>
        <v>0</v>
      </c>
      <c r="H719" s="7">
        <f t="shared" si="278"/>
        <v>0</v>
      </c>
      <c r="L719" s="2">
        <f t="shared" si="297"/>
        <v>717</v>
      </c>
      <c r="M719">
        <f t="shared" si="279"/>
        <v>2</v>
      </c>
      <c r="N719" s="2">
        <f t="shared" si="280"/>
        <v>367</v>
      </c>
      <c r="O719" s="2">
        <f t="shared" si="281"/>
        <v>367</v>
      </c>
      <c r="P719" s="6" t="b">
        <f t="shared" si="282"/>
        <v>1</v>
      </c>
      <c r="Q719" s="6">
        <f>IF(OR(M719=6,M719=7),0,IF(NOT(P719),0,IF(L719&lt;=$L$1,HLOOKUP(M719,Ouderschapsverlof!$S$40:$W$42,3,FALSE),0)))</f>
        <v>0</v>
      </c>
      <c r="R719" s="6">
        <f>IF(OR(M719=6,M719=7),0,IF(NOT(P719),IF(L719&lt;=$L$1,HLOOKUP(M719,Ouderschapsverlof!$S$40:$W$42,3,FALSE),0),0))</f>
        <v>0</v>
      </c>
      <c r="T719" s="2">
        <f t="shared" si="298"/>
        <v>717</v>
      </c>
      <c r="U719">
        <f t="shared" si="283"/>
        <v>2</v>
      </c>
      <c r="V719" s="2">
        <f t="shared" si="284"/>
        <v>367</v>
      </c>
      <c r="W719" s="2">
        <f t="shared" si="285"/>
        <v>367</v>
      </c>
      <c r="X719" s="6" t="b">
        <f t="shared" si="286"/>
        <v>1</v>
      </c>
      <c r="Y719" s="6">
        <f>IF(OR(U719=6,U719=7),0,IF(NOT(X719),0,IF(T719&lt;=$T$1,HLOOKUP(U719,Ouderschapsverlof!$S$55:$W$57,3,FALSE),0)))</f>
        <v>0</v>
      </c>
      <c r="Z719" s="6">
        <f>IF(OR(U719=6,U719=7),0,IF(NOT(X719),IF(T719&lt;=$T$1,HLOOKUP(U719,Ouderschapsverlof!$S$55:$W$57,3,FALSE),0),0))</f>
        <v>0</v>
      </c>
      <c r="AB719" s="2">
        <f t="shared" si="299"/>
        <v>717</v>
      </c>
      <c r="AC719">
        <f t="shared" si="287"/>
        <v>2</v>
      </c>
      <c r="AD719" s="2">
        <f t="shared" si="288"/>
        <v>367</v>
      </c>
      <c r="AE719" s="2">
        <f t="shared" si="289"/>
        <v>367</v>
      </c>
      <c r="AF719" s="6" t="b">
        <f t="shared" si="290"/>
        <v>1</v>
      </c>
      <c r="AG719" s="6">
        <f>IF(OR(AC719=6,AC719=7),0,IF(NOT(AF719),0,IF(AB719&lt;=$AB$1,HLOOKUP(AC719,Ouderschapsverlof!$S$67:$W$69,3,FALSE),0)))</f>
        <v>0</v>
      </c>
      <c r="AH719" s="6">
        <f>IF(OR(AC719=6,AC719=7),0,IF(NOT(AF719),IF(AB719&lt;=$AB$1,HLOOKUP(AC719,Ouderschapsverlof!$S$67:$W$69,3,FALSE),0),0))</f>
        <v>0</v>
      </c>
      <c r="AK719" t="str">
        <f t="shared" si="291"/>
        <v>1901-12-0</v>
      </c>
      <c r="AL719" t="str">
        <f t="shared" si="292"/>
        <v>1901-12-0</v>
      </c>
      <c r="AM719" t="str">
        <f t="shared" si="293"/>
        <v>1901-12-0</v>
      </c>
      <c r="AN719" t="str">
        <f t="shared" si="294"/>
        <v>1901-12-0</v>
      </c>
    </row>
    <row r="720" spans="1:40" x14ac:dyDescent="0.3">
      <c r="A720" s="2">
        <f t="shared" si="295"/>
        <v>718</v>
      </c>
      <c r="B720">
        <f t="shared" si="296"/>
        <v>3</v>
      </c>
      <c r="C720" s="2">
        <f t="shared" si="275"/>
        <v>367</v>
      </c>
      <c r="D720" s="2">
        <f t="shared" si="276"/>
        <v>367</v>
      </c>
      <c r="E720" s="6" t="b">
        <f t="shared" si="277"/>
        <v>1</v>
      </c>
      <c r="F720" s="6">
        <f>IF(OR(B720=6,B720=7),0,IF(NOT(E720),0,IF(A720&lt;=$A$1,HLOOKUP(B720,Ouderschapsverlof!$S$28:$W$30,3,FALSE),0)))</f>
        <v>0</v>
      </c>
      <c r="G720" s="6">
        <f>IF(OR(B720=6,B720=7),0,IF(NOT(E720),IF(A720&lt;=$A$1,HLOOKUP(B720,Ouderschapsverlof!$S$28:$W$30,3,FALSE),0),0))</f>
        <v>0</v>
      </c>
      <c r="H720" s="7">
        <f t="shared" si="278"/>
        <v>0</v>
      </c>
      <c r="L720" s="2">
        <f t="shared" si="297"/>
        <v>718</v>
      </c>
      <c r="M720">
        <f t="shared" si="279"/>
        <v>3</v>
      </c>
      <c r="N720" s="2">
        <f t="shared" si="280"/>
        <v>367</v>
      </c>
      <c r="O720" s="2">
        <f t="shared" si="281"/>
        <v>367</v>
      </c>
      <c r="P720" s="6" t="b">
        <f t="shared" si="282"/>
        <v>1</v>
      </c>
      <c r="Q720" s="6">
        <f>IF(OR(M720=6,M720=7),0,IF(NOT(P720),0,IF(L720&lt;=$L$1,HLOOKUP(M720,Ouderschapsverlof!$S$40:$W$42,3,FALSE),0)))</f>
        <v>0</v>
      </c>
      <c r="R720" s="6">
        <f>IF(OR(M720=6,M720=7),0,IF(NOT(P720),IF(L720&lt;=$L$1,HLOOKUP(M720,Ouderschapsverlof!$S$40:$W$42,3,FALSE),0),0))</f>
        <v>0</v>
      </c>
      <c r="T720" s="2">
        <f t="shared" si="298"/>
        <v>718</v>
      </c>
      <c r="U720">
        <f t="shared" si="283"/>
        <v>3</v>
      </c>
      <c r="V720" s="2">
        <f t="shared" si="284"/>
        <v>367</v>
      </c>
      <c r="W720" s="2">
        <f t="shared" si="285"/>
        <v>367</v>
      </c>
      <c r="X720" s="6" t="b">
        <f t="shared" si="286"/>
        <v>1</v>
      </c>
      <c r="Y720" s="6">
        <f>IF(OR(U720=6,U720=7),0,IF(NOT(X720),0,IF(T720&lt;=$T$1,HLOOKUP(U720,Ouderschapsverlof!$S$55:$W$57,3,FALSE),0)))</f>
        <v>0</v>
      </c>
      <c r="Z720" s="6">
        <f>IF(OR(U720=6,U720=7),0,IF(NOT(X720),IF(T720&lt;=$T$1,HLOOKUP(U720,Ouderschapsverlof!$S$55:$W$57,3,FALSE),0),0))</f>
        <v>0</v>
      </c>
      <c r="AB720" s="2">
        <f t="shared" si="299"/>
        <v>718</v>
      </c>
      <c r="AC720">
        <f t="shared" si="287"/>
        <v>3</v>
      </c>
      <c r="AD720" s="2">
        <f t="shared" si="288"/>
        <v>367</v>
      </c>
      <c r="AE720" s="2">
        <f t="shared" si="289"/>
        <v>367</v>
      </c>
      <c r="AF720" s="6" t="b">
        <f t="shared" si="290"/>
        <v>1</v>
      </c>
      <c r="AG720" s="6">
        <f>IF(OR(AC720=6,AC720=7),0,IF(NOT(AF720),0,IF(AB720&lt;=$AB$1,HLOOKUP(AC720,Ouderschapsverlof!$S$67:$W$69,3,FALSE),0)))</f>
        <v>0</v>
      </c>
      <c r="AH720" s="6">
        <f>IF(OR(AC720=6,AC720=7),0,IF(NOT(AF720),IF(AB720&lt;=$AB$1,HLOOKUP(AC720,Ouderschapsverlof!$S$67:$W$69,3,FALSE),0),0))</f>
        <v>0</v>
      </c>
      <c r="AK720" t="str">
        <f t="shared" si="291"/>
        <v>1901-12-0</v>
      </c>
      <c r="AL720" t="str">
        <f t="shared" si="292"/>
        <v>1901-12-0</v>
      </c>
      <c r="AM720" t="str">
        <f t="shared" si="293"/>
        <v>1901-12-0</v>
      </c>
      <c r="AN720" t="str">
        <f t="shared" si="294"/>
        <v>1901-12-0</v>
      </c>
    </row>
    <row r="721" spans="1:40" x14ac:dyDescent="0.3">
      <c r="A721" s="2">
        <f t="shared" si="295"/>
        <v>719</v>
      </c>
      <c r="B721">
        <f t="shared" si="296"/>
        <v>4</v>
      </c>
      <c r="C721" s="2">
        <f t="shared" si="275"/>
        <v>367</v>
      </c>
      <c r="D721" s="2">
        <f t="shared" si="276"/>
        <v>367</v>
      </c>
      <c r="E721" s="6" t="b">
        <f t="shared" si="277"/>
        <v>1</v>
      </c>
      <c r="F721" s="6">
        <f>IF(OR(B721=6,B721=7),0,IF(NOT(E721),0,IF(A721&lt;=$A$1,HLOOKUP(B721,Ouderschapsverlof!$S$28:$W$30,3,FALSE),0)))</f>
        <v>0</v>
      </c>
      <c r="G721" s="6">
        <f>IF(OR(B721=6,B721=7),0,IF(NOT(E721),IF(A721&lt;=$A$1,HLOOKUP(B721,Ouderschapsverlof!$S$28:$W$30,3,FALSE),0),0))</f>
        <v>0</v>
      </c>
      <c r="H721" s="7">
        <f t="shared" si="278"/>
        <v>0</v>
      </c>
      <c r="L721" s="2">
        <f t="shared" si="297"/>
        <v>719</v>
      </c>
      <c r="M721">
        <f t="shared" si="279"/>
        <v>4</v>
      </c>
      <c r="N721" s="2">
        <f t="shared" si="280"/>
        <v>367</v>
      </c>
      <c r="O721" s="2">
        <f t="shared" si="281"/>
        <v>367</v>
      </c>
      <c r="P721" s="6" t="b">
        <f t="shared" si="282"/>
        <v>1</v>
      </c>
      <c r="Q721" s="6">
        <f>IF(OR(M721=6,M721=7),0,IF(NOT(P721),0,IF(L721&lt;=$L$1,HLOOKUP(M721,Ouderschapsverlof!$S$40:$W$42,3,FALSE),0)))</f>
        <v>0</v>
      </c>
      <c r="R721" s="6">
        <f>IF(OR(M721=6,M721=7),0,IF(NOT(P721),IF(L721&lt;=$L$1,HLOOKUP(M721,Ouderschapsverlof!$S$40:$W$42,3,FALSE),0),0))</f>
        <v>0</v>
      </c>
      <c r="T721" s="2">
        <f t="shared" si="298"/>
        <v>719</v>
      </c>
      <c r="U721">
        <f t="shared" si="283"/>
        <v>4</v>
      </c>
      <c r="V721" s="2">
        <f t="shared" si="284"/>
        <v>367</v>
      </c>
      <c r="W721" s="2">
        <f t="shared" si="285"/>
        <v>367</v>
      </c>
      <c r="X721" s="6" t="b">
        <f t="shared" si="286"/>
        <v>1</v>
      </c>
      <c r="Y721" s="6">
        <f>IF(OR(U721=6,U721=7),0,IF(NOT(X721),0,IF(T721&lt;=$T$1,HLOOKUP(U721,Ouderschapsverlof!$S$55:$W$57,3,FALSE),0)))</f>
        <v>0</v>
      </c>
      <c r="Z721" s="6">
        <f>IF(OR(U721=6,U721=7),0,IF(NOT(X721),IF(T721&lt;=$T$1,HLOOKUP(U721,Ouderschapsverlof!$S$55:$W$57,3,FALSE),0),0))</f>
        <v>0</v>
      </c>
      <c r="AB721" s="2">
        <f t="shared" si="299"/>
        <v>719</v>
      </c>
      <c r="AC721">
        <f t="shared" si="287"/>
        <v>4</v>
      </c>
      <c r="AD721" s="2">
        <f t="shared" si="288"/>
        <v>367</v>
      </c>
      <c r="AE721" s="2">
        <f t="shared" si="289"/>
        <v>367</v>
      </c>
      <c r="AF721" s="6" t="b">
        <f t="shared" si="290"/>
        <v>1</v>
      </c>
      <c r="AG721" s="6">
        <f>IF(OR(AC721=6,AC721=7),0,IF(NOT(AF721),0,IF(AB721&lt;=$AB$1,HLOOKUP(AC721,Ouderschapsverlof!$S$67:$W$69,3,FALSE),0)))</f>
        <v>0</v>
      </c>
      <c r="AH721" s="6">
        <f>IF(OR(AC721=6,AC721=7),0,IF(NOT(AF721),IF(AB721&lt;=$AB$1,HLOOKUP(AC721,Ouderschapsverlof!$S$67:$W$69,3,FALSE),0),0))</f>
        <v>0</v>
      </c>
      <c r="AK721" t="str">
        <f t="shared" si="291"/>
        <v>1901-12-0</v>
      </c>
      <c r="AL721" t="str">
        <f t="shared" si="292"/>
        <v>1901-12-0</v>
      </c>
      <c r="AM721" t="str">
        <f t="shared" si="293"/>
        <v>1901-12-0</v>
      </c>
      <c r="AN721" t="str">
        <f t="shared" si="294"/>
        <v>1901-12-0</v>
      </c>
    </row>
    <row r="722" spans="1:40" x14ac:dyDescent="0.3">
      <c r="A722" s="2">
        <f t="shared" si="295"/>
        <v>720</v>
      </c>
      <c r="B722">
        <f t="shared" si="296"/>
        <v>5</v>
      </c>
      <c r="C722" s="2">
        <f t="shared" si="275"/>
        <v>367</v>
      </c>
      <c r="D722" s="2">
        <f t="shared" si="276"/>
        <v>367</v>
      </c>
      <c r="E722" s="6" t="b">
        <f t="shared" si="277"/>
        <v>1</v>
      </c>
      <c r="F722" s="6">
        <f>IF(OR(B722=6,B722=7),0,IF(NOT(E722),0,IF(A722&lt;=$A$1,HLOOKUP(B722,Ouderschapsverlof!$S$28:$W$30,3,FALSE),0)))</f>
        <v>0</v>
      </c>
      <c r="G722" s="6">
        <f>IF(OR(B722=6,B722=7),0,IF(NOT(E722),IF(A722&lt;=$A$1,HLOOKUP(B722,Ouderschapsverlof!$S$28:$W$30,3,FALSE),0),0))</f>
        <v>0</v>
      </c>
      <c r="H722" s="7">
        <f t="shared" si="278"/>
        <v>0</v>
      </c>
      <c r="L722" s="2">
        <f t="shared" si="297"/>
        <v>720</v>
      </c>
      <c r="M722">
        <f t="shared" si="279"/>
        <v>5</v>
      </c>
      <c r="N722" s="2">
        <f t="shared" si="280"/>
        <v>367</v>
      </c>
      <c r="O722" s="2">
        <f t="shared" si="281"/>
        <v>367</v>
      </c>
      <c r="P722" s="6" t="b">
        <f t="shared" si="282"/>
        <v>1</v>
      </c>
      <c r="Q722" s="6">
        <f>IF(OR(M722=6,M722=7),0,IF(NOT(P722),0,IF(L722&lt;=$L$1,HLOOKUP(M722,Ouderschapsverlof!$S$40:$W$42,3,FALSE),0)))</f>
        <v>0</v>
      </c>
      <c r="R722" s="6">
        <f>IF(OR(M722=6,M722=7),0,IF(NOT(P722),IF(L722&lt;=$L$1,HLOOKUP(M722,Ouderschapsverlof!$S$40:$W$42,3,FALSE),0),0))</f>
        <v>0</v>
      </c>
      <c r="T722" s="2">
        <f t="shared" si="298"/>
        <v>720</v>
      </c>
      <c r="U722">
        <f t="shared" si="283"/>
        <v>5</v>
      </c>
      <c r="V722" s="2">
        <f t="shared" si="284"/>
        <v>367</v>
      </c>
      <c r="W722" s="2">
        <f t="shared" si="285"/>
        <v>367</v>
      </c>
      <c r="X722" s="6" t="b">
        <f t="shared" si="286"/>
        <v>1</v>
      </c>
      <c r="Y722" s="6">
        <f>IF(OR(U722=6,U722=7),0,IF(NOT(X722),0,IF(T722&lt;=$T$1,HLOOKUP(U722,Ouderschapsverlof!$S$55:$W$57,3,FALSE),0)))</f>
        <v>0</v>
      </c>
      <c r="Z722" s="6">
        <f>IF(OR(U722=6,U722=7),0,IF(NOT(X722),IF(T722&lt;=$T$1,HLOOKUP(U722,Ouderschapsverlof!$S$55:$W$57,3,FALSE),0),0))</f>
        <v>0</v>
      </c>
      <c r="AB722" s="2">
        <f t="shared" si="299"/>
        <v>720</v>
      </c>
      <c r="AC722">
        <f t="shared" si="287"/>
        <v>5</v>
      </c>
      <c r="AD722" s="2">
        <f t="shared" si="288"/>
        <v>367</v>
      </c>
      <c r="AE722" s="2">
        <f t="shared" si="289"/>
        <v>367</v>
      </c>
      <c r="AF722" s="6" t="b">
        <f t="shared" si="290"/>
        <v>1</v>
      </c>
      <c r="AG722" s="6">
        <f>IF(OR(AC722=6,AC722=7),0,IF(NOT(AF722),0,IF(AB722&lt;=$AB$1,HLOOKUP(AC722,Ouderschapsverlof!$S$67:$W$69,3,FALSE),0)))</f>
        <v>0</v>
      </c>
      <c r="AH722" s="6">
        <f>IF(OR(AC722=6,AC722=7),0,IF(NOT(AF722),IF(AB722&lt;=$AB$1,HLOOKUP(AC722,Ouderschapsverlof!$S$67:$W$69,3,FALSE),0),0))</f>
        <v>0</v>
      </c>
      <c r="AK722" t="str">
        <f t="shared" si="291"/>
        <v>1901-12-0</v>
      </c>
      <c r="AL722" t="str">
        <f t="shared" si="292"/>
        <v>1901-12-0</v>
      </c>
      <c r="AM722" t="str">
        <f t="shared" si="293"/>
        <v>1901-12-0</v>
      </c>
      <c r="AN722" t="str">
        <f t="shared" si="294"/>
        <v>1901-12-0</v>
      </c>
    </row>
    <row r="723" spans="1:40" x14ac:dyDescent="0.3">
      <c r="A723" s="2">
        <f t="shared" si="295"/>
        <v>721</v>
      </c>
      <c r="B723">
        <f t="shared" si="296"/>
        <v>6</v>
      </c>
      <c r="C723" s="2">
        <f t="shared" si="275"/>
        <v>367</v>
      </c>
      <c r="D723" s="2">
        <f t="shared" si="276"/>
        <v>367</v>
      </c>
      <c r="E723" s="6" t="b">
        <f t="shared" si="277"/>
        <v>1</v>
      </c>
      <c r="F723" s="6">
        <f>IF(OR(B723=6,B723=7),0,IF(NOT(E723),0,IF(A723&lt;=$A$1,HLOOKUP(B723,Ouderschapsverlof!$S$28:$W$30,3,FALSE),0)))</f>
        <v>0</v>
      </c>
      <c r="G723" s="6">
        <f>IF(OR(B723=6,B723=7),0,IF(NOT(E723),IF(A723&lt;=$A$1,HLOOKUP(B723,Ouderschapsverlof!$S$28:$W$30,3,FALSE),0),0))</f>
        <v>0</v>
      </c>
      <c r="H723" s="7">
        <f t="shared" si="278"/>
        <v>0</v>
      </c>
      <c r="L723" s="2">
        <f t="shared" si="297"/>
        <v>721</v>
      </c>
      <c r="M723">
        <f t="shared" si="279"/>
        <v>6</v>
      </c>
      <c r="N723" s="2">
        <f t="shared" si="280"/>
        <v>367</v>
      </c>
      <c r="O723" s="2">
        <f t="shared" si="281"/>
        <v>367</v>
      </c>
      <c r="P723" s="6" t="b">
        <f t="shared" si="282"/>
        <v>1</v>
      </c>
      <c r="Q723" s="6">
        <f>IF(OR(M723=6,M723=7),0,IF(NOT(P723),0,IF(L723&lt;=$L$1,HLOOKUP(M723,Ouderschapsverlof!$S$40:$W$42,3,FALSE),0)))</f>
        <v>0</v>
      </c>
      <c r="R723" s="6">
        <f>IF(OR(M723=6,M723=7),0,IF(NOT(P723),IF(L723&lt;=$L$1,HLOOKUP(M723,Ouderschapsverlof!$S$40:$W$42,3,FALSE),0),0))</f>
        <v>0</v>
      </c>
      <c r="T723" s="2">
        <f t="shared" si="298"/>
        <v>721</v>
      </c>
      <c r="U723">
        <f t="shared" si="283"/>
        <v>6</v>
      </c>
      <c r="V723" s="2">
        <f t="shared" si="284"/>
        <v>367</v>
      </c>
      <c r="W723" s="2">
        <f t="shared" si="285"/>
        <v>367</v>
      </c>
      <c r="X723" s="6" t="b">
        <f t="shared" si="286"/>
        <v>1</v>
      </c>
      <c r="Y723" s="6">
        <f>IF(OR(U723=6,U723=7),0,IF(NOT(X723),0,IF(T723&lt;=$T$1,HLOOKUP(U723,Ouderschapsverlof!$S$55:$W$57,3,FALSE),0)))</f>
        <v>0</v>
      </c>
      <c r="Z723" s="6">
        <f>IF(OR(U723=6,U723=7),0,IF(NOT(X723),IF(T723&lt;=$T$1,HLOOKUP(U723,Ouderschapsverlof!$S$55:$W$57,3,FALSE),0),0))</f>
        <v>0</v>
      </c>
      <c r="AB723" s="2">
        <f t="shared" si="299"/>
        <v>721</v>
      </c>
      <c r="AC723">
        <f t="shared" si="287"/>
        <v>6</v>
      </c>
      <c r="AD723" s="2">
        <f t="shared" si="288"/>
        <v>367</v>
      </c>
      <c r="AE723" s="2">
        <f t="shared" si="289"/>
        <v>367</v>
      </c>
      <c r="AF723" s="6" t="b">
        <f t="shared" si="290"/>
        <v>1</v>
      </c>
      <c r="AG723" s="6">
        <f>IF(OR(AC723=6,AC723=7),0,IF(NOT(AF723),0,IF(AB723&lt;=$AB$1,HLOOKUP(AC723,Ouderschapsverlof!$S$67:$W$69,3,FALSE),0)))</f>
        <v>0</v>
      </c>
      <c r="AH723" s="6">
        <f>IF(OR(AC723=6,AC723=7),0,IF(NOT(AF723),IF(AB723&lt;=$AB$1,HLOOKUP(AC723,Ouderschapsverlof!$S$67:$W$69,3,FALSE),0),0))</f>
        <v>0</v>
      </c>
      <c r="AK723" t="str">
        <f t="shared" si="291"/>
        <v>1901-12-0</v>
      </c>
      <c r="AL723" t="str">
        <f t="shared" si="292"/>
        <v>1901-12-0</v>
      </c>
      <c r="AM723" t="str">
        <f t="shared" si="293"/>
        <v>1901-12-0</v>
      </c>
      <c r="AN723" t="str">
        <f t="shared" si="294"/>
        <v>1901-12-0</v>
      </c>
    </row>
    <row r="724" spans="1:40" x14ac:dyDescent="0.3">
      <c r="A724" s="2">
        <f t="shared" si="295"/>
        <v>722</v>
      </c>
      <c r="B724">
        <f t="shared" si="296"/>
        <v>7</v>
      </c>
      <c r="C724" s="2">
        <f t="shared" si="275"/>
        <v>367</v>
      </c>
      <c r="D724" s="2">
        <f t="shared" si="276"/>
        <v>367</v>
      </c>
      <c r="E724" s="6" t="b">
        <f t="shared" si="277"/>
        <v>1</v>
      </c>
      <c r="F724" s="6">
        <f>IF(OR(B724=6,B724=7),0,IF(NOT(E724),0,IF(A724&lt;=$A$1,HLOOKUP(B724,Ouderschapsverlof!$S$28:$W$30,3,FALSE),0)))</f>
        <v>0</v>
      </c>
      <c r="G724" s="6">
        <f>IF(OR(B724=6,B724=7),0,IF(NOT(E724),IF(A724&lt;=$A$1,HLOOKUP(B724,Ouderschapsverlof!$S$28:$W$30,3,FALSE),0),0))</f>
        <v>0</v>
      </c>
      <c r="H724" s="7">
        <f t="shared" si="278"/>
        <v>0</v>
      </c>
      <c r="L724" s="2">
        <f t="shared" si="297"/>
        <v>722</v>
      </c>
      <c r="M724">
        <f t="shared" si="279"/>
        <v>7</v>
      </c>
      <c r="N724" s="2">
        <f t="shared" si="280"/>
        <v>367</v>
      </c>
      <c r="O724" s="2">
        <f t="shared" si="281"/>
        <v>367</v>
      </c>
      <c r="P724" s="6" t="b">
        <f t="shared" si="282"/>
        <v>1</v>
      </c>
      <c r="Q724" s="6">
        <f>IF(OR(M724=6,M724=7),0,IF(NOT(P724),0,IF(L724&lt;=$L$1,HLOOKUP(M724,Ouderschapsverlof!$S$40:$W$42,3,FALSE),0)))</f>
        <v>0</v>
      </c>
      <c r="R724" s="6">
        <f>IF(OR(M724=6,M724=7),0,IF(NOT(P724),IF(L724&lt;=$L$1,HLOOKUP(M724,Ouderschapsverlof!$S$40:$W$42,3,FALSE),0),0))</f>
        <v>0</v>
      </c>
      <c r="T724" s="2">
        <f t="shared" si="298"/>
        <v>722</v>
      </c>
      <c r="U724">
        <f t="shared" si="283"/>
        <v>7</v>
      </c>
      <c r="V724" s="2">
        <f t="shared" si="284"/>
        <v>367</v>
      </c>
      <c r="W724" s="2">
        <f t="shared" si="285"/>
        <v>367</v>
      </c>
      <c r="X724" s="6" t="b">
        <f t="shared" si="286"/>
        <v>1</v>
      </c>
      <c r="Y724" s="6">
        <f>IF(OR(U724=6,U724=7),0,IF(NOT(X724),0,IF(T724&lt;=$T$1,HLOOKUP(U724,Ouderschapsverlof!$S$55:$W$57,3,FALSE),0)))</f>
        <v>0</v>
      </c>
      <c r="Z724" s="6">
        <f>IF(OR(U724=6,U724=7),0,IF(NOT(X724),IF(T724&lt;=$T$1,HLOOKUP(U724,Ouderschapsverlof!$S$55:$W$57,3,FALSE),0),0))</f>
        <v>0</v>
      </c>
      <c r="AB724" s="2">
        <f t="shared" si="299"/>
        <v>722</v>
      </c>
      <c r="AC724">
        <f t="shared" si="287"/>
        <v>7</v>
      </c>
      <c r="AD724" s="2">
        <f t="shared" si="288"/>
        <v>367</v>
      </c>
      <c r="AE724" s="2">
        <f t="shared" si="289"/>
        <v>367</v>
      </c>
      <c r="AF724" s="6" t="b">
        <f t="shared" si="290"/>
        <v>1</v>
      </c>
      <c r="AG724" s="6">
        <f>IF(OR(AC724=6,AC724=7),0,IF(NOT(AF724),0,IF(AB724&lt;=$AB$1,HLOOKUP(AC724,Ouderschapsverlof!$S$67:$W$69,3,FALSE),0)))</f>
        <v>0</v>
      </c>
      <c r="AH724" s="6">
        <f>IF(OR(AC724=6,AC724=7),0,IF(NOT(AF724),IF(AB724&lt;=$AB$1,HLOOKUP(AC724,Ouderschapsverlof!$S$67:$W$69,3,FALSE),0),0))</f>
        <v>0</v>
      </c>
      <c r="AK724" t="str">
        <f t="shared" si="291"/>
        <v>1901-12-0</v>
      </c>
      <c r="AL724" t="str">
        <f t="shared" si="292"/>
        <v>1901-12-0</v>
      </c>
      <c r="AM724" t="str">
        <f t="shared" si="293"/>
        <v>1901-12-0</v>
      </c>
      <c r="AN724" t="str">
        <f t="shared" si="294"/>
        <v>1901-12-0</v>
      </c>
    </row>
    <row r="725" spans="1:40" x14ac:dyDescent="0.3">
      <c r="A725" s="2">
        <f t="shared" si="295"/>
        <v>723</v>
      </c>
      <c r="B725">
        <f t="shared" si="296"/>
        <v>1</v>
      </c>
      <c r="C725" s="2">
        <f t="shared" si="275"/>
        <v>367</v>
      </c>
      <c r="D725" s="2">
        <f t="shared" si="276"/>
        <v>367</v>
      </c>
      <c r="E725" s="6" t="b">
        <f t="shared" si="277"/>
        <v>1</v>
      </c>
      <c r="F725" s="6">
        <f>IF(OR(B725=6,B725=7),0,IF(NOT(E725),0,IF(A725&lt;=$A$1,HLOOKUP(B725,Ouderschapsverlof!$S$28:$W$30,3,FALSE),0)))</f>
        <v>0</v>
      </c>
      <c r="G725" s="6">
        <f>IF(OR(B725=6,B725=7),0,IF(NOT(E725),IF(A725&lt;=$A$1,HLOOKUP(B725,Ouderschapsverlof!$S$28:$W$30,3,FALSE),0),0))</f>
        <v>0</v>
      </c>
      <c r="H725" s="7">
        <f t="shared" si="278"/>
        <v>0</v>
      </c>
      <c r="L725" s="2">
        <f t="shared" si="297"/>
        <v>723</v>
      </c>
      <c r="M725">
        <f t="shared" si="279"/>
        <v>1</v>
      </c>
      <c r="N725" s="2">
        <f t="shared" si="280"/>
        <v>367</v>
      </c>
      <c r="O725" s="2">
        <f t="shared" si="281"/>
        <v>367</v>
      </c>
      <c r="P725" s="6" t="b">
        <f t="shared" si="282"/>
        <v>1</v>
      </c>
      <c r="Q725" s="6">
        <f>IF(OR(M725=6,M725=7),0,IF(NOT(P725),0,IF(L725&lt;=$L$1,HLOOKUP(M725,Ouderschapsverlof!$S$40:$W$42,3,FALSE),0)))</f>
        <v>0</v>
      </c>
      <c r="R725" s="6">
        <f>IF(OR(M725=6,M725=7),0,IF(NOT(P725),IF(L725&lt;=$L$1,HLOOKUP(M725,Ouderschapsverlof!$S$40:$W$42,3,FALSE),0),0))</f>
        <v>0</v>
      </c>
      <c r="T725" s="2">
        <f t="shared" si="298"/>
        <v>723</v>
      </c>
      <c r="U725">
        <f t="shared" si="283"/>
        <v>1</v>
      </c>
      <c r="V725" s="2">
        <f t="shared" si="284"/>
        <v>367</v>
      </c>
      <c r="W725" s="2">
        <f t="shared" si="285"/>
        <v>367</v>
      </c>
      <c r="X725" s="6" t="b">
        <f t="shared" si="286"/>
        <v>1</v>
      </c>
      <c r="Y725" s="6">
        <f>IF(OR(U725=6,U725=7),0,IF(NOT(X725),0,IF(T725&lt;=$T$1,HLOOKUP(U725,Ouderschapsverlof!$S$55:$W$57,3,FALSE),0)))</f>
        <v>0</v>
      </c>
      <c r="Z725" s="6">
        <f>IF(OR(U725=6,U725=7),0,IF(NOT(X725),IF(T725&lt;=$T$1,HLOOKUP(U725,Ouderschapsverlof!$S$55:$W$57,3,FALSE),0),0))</f>
        <v>0</v>
      </c>
      <c r="AB725" s="2">
        <f t="shared" si="299"/>
        <v>723</v>
      </c>
      <c r="AC725">
        <f t="shared" si="287"/>
        <v>1</v>
      </c>
      <c r="AD725" s="2">
        <f t="shared" si="288"/>
        <v>367</v>
      </c>
      <c r="AE725" s="2">
        <f t="shared" si="289"/>
        <v>367</v>
      </c>
      <c r="AF725" s="6" t="b">
        <f t="shared" si="290"/>
        <v>1</v>
      </c>
      <c r="AG725" s="6">
        <f>IF(OR(AC725=6,AC725=7),0,IF(NOT(AF725),0,IF(AB725&lt;=$AB$1,HLOOKUP(AC725,Ouderschapsverlof!$S$67:$W$69,3,FALSE),0)))</f>
        <v>0</v>
      </c>
      <c r="AH725" s="6">
        <f>IF(OR(AC725=6,AC725=7),0,IF(NOT(AF725),IF(AB725&lt;=$AB$1,HLOOKUP(AC725,Ouderschapsverlof!$S$67:$W$69,3,FALSE),0),0))</f>
        <v>0</v>
      </c>
      <c r="AK725" t="str">
        <f t="shared" si="291"/>
        <v>1901-12-0</v>
      </c>
      <c r="AL725" t="str">
        <f t="shared" si="292"/>
        <v>1901-12-0</v>
      </c>
      <c r="AM725" t="str">
        <f t="shared" si="293"/>
        <v>1901-12-0</v>
      </c>
      <c r="AN725" t="str">
        <f t="shared" si="294"/>
        <v>1901-12-0</v>
      </c>
    </row>
    <row r="726" spans="1:40" x14ac:dyDescent="0.3">
      <c r="A726" s="2">
        <f t="shared" si="295"/>
        <v>724</v>
      </c>
      <c r="B726">
        <f t="shared" si="296"/>
        <v>2</v>
      </c>
      <c r="C726" s="2">
        <f t="shared" si="275"/>
        <v>367</v>
      </c>
      <c r="D726" s="2">
        <f t="shared" si="276"/>
        <v>367</v>
      </c>
      <c r="E726" s="6" t="b">
        <f t="shared" si="277"/>
        <v>1</v>
      </c>
      <c r="F726" s="6">
        <f>IF(OR(B726=6,B726=7),0,IF(NOT(E726),0,IF(A726&lt;=$A$1,HLOOKUP(B726,Ouderschapsverlof!$S$28:$W$30,3,FALSE),0)))</f>
        <v>0</v>
      </c>
      <c r="G726" s="6">
        <f>IF(OR(B726=6,B726=7),0,IF(NOT(E726),IF(A726&lt;=$A$1,HLOOKUP(B726,Ouderschapsverlof!$S$28:$W$30,3,FALSE),0),0))</f>
        <v>0</v>
      </c>
      <c r="H726" s="7">
        <f t="shared" si="278"/>
        <v>0</v>
      </c>
      <c r="L726" s="2">
        <f t="shared" si="297"/>
        <v>724</v>
      </c>
      <c r="M726">
        <f t="shared" si="279"/>
        <v>2</v>
      </c>
      <c r="N726" s="2">
        <f t="shared" si="280"/>
        <v>367</v>
      </c>
      <c r="O726" s="2">
        <f t="shared" si="281"/>
        <v>367</v>
      </c>
      <c r="P726" s="6" t="b">
        <f t="shared" si="282"/>
        <v>1</v>
      </c>
      <c r="Q726" s="6">
        <f>IF(OR(M726=6,M726=7),0,IF(NOT(P726),0,IF(L726&lt;=$L$1,HLOOKUP(M726,Ouderschapsverlof!$S$40:$W$42,3,FALSE),0)))</f>
        <v>0</v>
      </c>
      <c r="R726" s="6">
        <f>IF(OR(M726=6,M726=7),0,IF(NOT(P726),IF(L726&lt;=$L$1,HLOOKUP(M726,Ouderschapsverlof!$S$40:$W$42,3,FALSE),0),0))</f>
        <v>0</v>
      </c>
      <c r="T726" s="2">
        <f t="shared" si="298"/>
        <v>724</v>
      </c>
      <c r="U726">
        <f t="shared" si="283"/>
        <v>2</v>
      </c>
      <c r="V726" s="2">
        <f t="shared" si="284"/>
        <v>367</v>
      </c>
      <c r="W726" s="2">
        <f t="shared" si="285"/>
        <v>367</v>
      </c>
      <c r="X726" s="6" t="b">
        <f t="shared" si="286"/>
        <v>1</v>
      </c>
      <c r="Y726" s="6">
        <f>IF(OR(U726=6,U726=7),0,IF(NOT(X726),0,IF(T726&lt;=$T$1,HLOOKUP(U726,Ouderschapsverlof!$S$55:$W$57,3,FALSE),0)))</f>
        <v>0</v>
      </c>
      <c r="Z726" s="6">
        <f>IF(OR(U726=6,U726=7),0,IF(NOT(X726),IF(T726&lt;=$T$1,HLOOKUP(U726,Ouderschapsverlof!$S$55:$W$57,3,FALSE),0),0))</f>
        <v>0</v>
      </c>
      <c r="AB726" s="2">
        <f t="shared" si="299"/>
        <v>724</v>
      </c>
      <c r="AC726">
        <f t="shared" si="287"/>
        <v>2</v>
      </c>
      <c r="AD726" s="2">
        <f t="shared" si="288"/>
        <v>367</v>
      </c>
      <c r="AE726" s="2">
        <f t="shared" si="289"/>
        <v>367</v>
      </c>
      <c r="AF726" s="6" t="b">
        <f t="shared" si="290"/>
        <v>1</v>
      </c>
      <c r="AG726" s="6">
        <f>IF(OR(AC726=6,AC726=7),0,IF(NOT(AF726),0,IF(AB726&lt;=$AB$1,HLOOKUP(AC726,Ouderschapsverlof!$S$67:$W$69,3,FALSE),0)))</f>
        <v>0</v>
      </c>
      <c r="AH726" s="6">
        <f>IF(OR(AC726=6,AC726=7),0,IF(NOT(AF726),IF(AB726&lt;=$AB$1,HLOOKUP(AC726,Ouderschapsverlof!$S$67:$W$69,3,FALSE),0),0))</f>
        <v>0</v>
      </c>
      <c r="AK726" t="str">
        <f t="shared" si="291"/>
        <v>1901-12-0</v>
      </c>
      <c r="AL726" t="str">
        <f t="shared" si="292"/>
        <v>1901-12-0</v>
      </c>
      <c r="AM726" t="str">
        <f t="shared" si="293"/>
        <v>1901-12-0</v>
      </c>
      <c r="AN726" t="str">
        <f t="shared" si="294"/>
        <v>1901-12-0</v>
      </c>
    </row>
    <row r="727" spans="1:40" x14ac:dyDescent="0.3">
      <c r="A727" s="2">
        <f t="shared" si="295"/>
        <v>725</v>
      </c>
      <c r="B727">
        <f t="shared" si="296"/>
        <v>3</v>
      </c>
      <c r="C727" s="2">
        <f t="shared" si="275"/>
        <v>367</v>
      </c>
      <c r="D727" s="2">
        <f t="shared" si="276"/>
        <v>367</v>
      </c>
      <c r="E727" s="6" t="b">
        <f t="shared" si="277"/>
        <v>1</v>
      </c>
      <c r="F727" s="6">
        <f>IF(OR(B727=6,B727=7),0,IF(NOT(E727),0,IF(A727&lt;=$A$1,HLOOKUP(B727,Ouderschapsverlof!$S$28:$W$30,3,FALSE),0)))</f>
        <v>0</v>
      </c>
      <c r="G727" s="6">
        <f>IF(OR(B727=6,B727=7),0,IF(NOT(E727),IF(A727&lt;=$A$1,HLOOKUP(B727,Ouderschapsverlof!$S$28:$W$30,3,FALSE),0),0))</f>
        <v>0</v>
      </c>
      <c r="H727" s="7">
        <f t="shared" si="278"/>
        <v>0</v>
      </c>
      <c r="L727" s="2">
        <f t="shared" si="297"/>
        <v>725</v>
      </c>
      <c r="M727">
        <f t="shared" si="279"/>
        <v>3</v>
      </c>
      <c r="N727" s="2">
        <f t="shared" si="280"/>
        <v>367</v>
      </c>
      <c r="O727" s="2">
        <f t="shared" si="281"/>
        <v>367</v>
      </c>
      <c r="P727" s="6" t="b">
        <f t="shared" si="282"/>
        <v>1</v>
      </c>
      <c r="Q727" s="6">
        <f>IF(OR(M727=6,M727=7),0,IF(NOT(P727),0,IF(L727&lt;=$L$1,HLOOKUP(M727,Ouderschapsverlof!$S$40:$W$42,3,FALSE),0)))</f>
        <v>0</v>
      </c>
      <c r="R727" s="6">
        <f>IF(OR(M727=6,M727=7),0,IF(NOT(P727),IF(L727&lt;=$L$1,HLOOKUP(M727,Ouderschapsverlof!$S$40:$W$42,3,FALSE),0),0))</f>
        <v>0</v>
      </c>
      <c r="T727" s="2">
        <f t="shared" si="298"/>
        <v>725</v>
      </c>
      <c r="U727">
        <f t="shared" si="283"/>
        <v>3</v>
      </c>
      <c r="V727" s="2">
        <f t="shared" si="284"/>
        <v>367</v>
      </c>
      <c r="W727" s="2">
        <f t="shared" si="285"/>
        <v>367</v>
      </c>
      <c r="X727" s="6" t="b">
        <f t="shared" si="286"/>
        <v>1</v>
      </c>
      <c r="Y727" s="6">
        <f>IF(OR(U727=6,U727=7),0,IF(NOT(X727),0,IF(T727&lt;=$T$1,HLOOKUP(U727,Ouderschapsverlof!$S$55:$W$57,3,FALSE),0)))</f>
        <v>0</v>
      </c>
      <c r="Z727" s="6">
        <f>IF(OR(U727=6,U727=7),0,IF(NOT(X727),IF(T727&lt;=$T$1,HLOOKUP(U727,Ouderschapsverlof!$S$55:$W$57,3,FALSE),0),0))</f>
        <v>0</v>
      </c>
      <c r="AB727" s="2">
        <f t="shared" si="299"/>
        <v>725</v>
      </c>
      <c r="AC727">
        <f t="shared" si="287"/>
        <v>3</v>
      </c>
      <c r="AD727" s="2">
        <f t="shared" si="288"/>
        <v>367</v>
      </c>
      <c r="AE727" s="2">
        <f t="shared" si="289"/>
        <v>367</v>
      </c>
      <c r="AF727" s="6" t="b">
        <f t="shared" si="290"/>
        <v>1</v>
      </c>
      <c r="AG727" s="6">
        <f>IF(OR(AC727=6,AC727=7),0,IF(NOT(AF727),0,IF(AB727&lt;=$AB$1,HLOOKUP(AC727,Ouderschapsverlof!$S$67:$W$69,3,FALSE),0)))</f>
        <v>0</v>
      </c>
      <c r="AH727" s="6">
        <f>IF(OR(AC727=6,AC727=7),0,IF(NOT(AF727),IF(AB727&lt;=$AB$1,HLOOKUP(AC727,Ouderschapsverlof!$S$67:$W$69,3,FALSE),0),0))</f>
        <v>0</v>
      </c>
      <c r="AK727" t="str">
        <f t="shared" si="291"/>
        <v>1901-12-0</v>
      </c>
      <c r="AL727" t="str">
        <f t="shared" si="292"/>
        <v>1901-12-0</v>
      </c>
      <c r="AM727" t="str">
        <f t="shared" si="293"/>
        <v>1901-12-0</v>
      </c>
      <c r="AN727" t="str">
        <f t="shared" si="294"/>
        <v>1901-12-0</v>
      </c>
    </row>
    <row r="728" spans="1:40" x14ac:dyDescent="0.3">
      <c r="A728" s="2">
        <f t="shared" si="295"/>
        <v>726</v>
      </c>
      <c r="B728">
        <f t="shared" si="296"/>
        <v>4</v>
      </c>
      <c r="C728" s="2">
        <f t="shared" si="275"/>
        <v>367</v>
      </c>
      <c r="D728" s="2">
        <f t="shared" si="276"/>
        <v>367</v>
      </c>
      <c r="E728" s="6" t="b">
        <f t="shared" si="277"/>
        <v>1</v>
      </c>
      <c r="F728" s="6">
        <f>IF(OR(B728=6,B728=7),0,IF(NOT(E728),0,IF(A728&lt;=$A$1,HLOOKUP(B728,Ouderschapsverlof!$S$28:$W$30,3,FALSE),0)))</f>
        <v>0</v>
      </c>
      <c r="G728" s="6">
        <f>IF(OR(B728=6,B728=7),0,IF(NOT(E728),IF(A728&lt;=$A$1,HLOOKUP(B728,Ouderschapsverlof!$S$28:$W$30,3,FALSE),0),0))</f>
        <v>0</v>
      </c>
      <c r="H728" s="7">
        <f t="shared" si="278"/>
        <v>0</v>
      </c>
      <c r="L728" s="2">
        <f t="shared" si="297"/>
        <v>726</v>
      </c>
      <c r="M728">
        <f t="shared" si="279"/>
        <v>4</v>
      </c>
      <c r="N728" s="2">
        <f t="shared" si="280"/>
        <v>367</v>
      </c>
      <c r="O728" s="2">
        <f t="shared" si="281"/>
        <v>367</v>
      </c>
      <c r="P728" s="6" t="b">
        <f t="shared" si="282"/>
        <v>1</v>
      </c>
      <c r="Q728" s="6">
        <f>IF(OR(M728=6,M728=7),0,IF(NOT(P728),0,IF(L728&lt;=$L$1,HLOOKUP(M728,Ouderschapsverlof!$S$40:$W$42,3,FALSE),0)))</f>
        <v>0</v>
      </c>
      <c r="R728" s="6">
        <f>IF(OR(M728=6,M728=7),0,IF(NOT(P728),IF(L728&lt;=$L$1,HLOOKUP(M728,Ouderschapsverlof!$S$40:$W$42,3,FALSE),0),0))</f>
        <v>0</v>
      </c>
      <c r="T728" s="2">
        <f t="shared" si="298"/>
        <v>726</v>
      </c>
      <c r="U728">
        <f t="shared" si="283"/>
        <v>4</v>
      </c>
      <c r="V728" s="2">
        <f t="shared" si="284"/>
        <v>367</v>
      </c>
      <c r="W728" s="2">
        <f t="shared" si="285"/>
        <v>367</v>
      </c>
      <c r="X728" s="6" t="b">
        <f t="shared" si="286"/>
        <v>1</v>
      </c>
      <c r="Y728" s="6">
        <f>IF(OR(U728=6,U728=7),0,IF(NOT(X728),0,IF(T728&lt;=$T$1,HLOOKUP(U728,Ouderschapsverlof!$S$55:$W$57,3,FALSE),0)))</f>
        <v>0</v>
      </c>
      <c r="Z728" s="6">
        <f>IF(OR(U728=6,U728=7),0,IF(NOT(X728),IF(T728&lt;=$T$1,HLOOKUP(U728,Ouderschapsverlof!$S$55:$W$57,3,FALSE),0),0))</f>
        <v>0</v>
      </c>
      <c r="AB728" s="2">
        <f t="shared" si="299"/>
        <v>726</v>
      </c>
      <c r="AC728">
        <f t="shared" si="287"/>
        <v>4</v>
      </c>
      <c r="AD728" s="2">
        <f t="shared" si="288"/>
        <v>367</v>
      </c>
      <c r="AE728" s="2">
        <f t="shared" si="289"/>
        <v>367</v>
      </c>
      <c r="AF728" s="6" t="b">
        <f t="shared" si="290"/>
        <v>1</v>
      </c>
      <c r="AG728" s="6">
        <f>IF(OR(AC728=6,AC728=7),0,IF(NOT(AF728),0,IF(AB728&lt;=$AB$1,HLOOKUP(AC728,Ouderschapsverlof!$S$67:$W$69,3,FALSE),0)))</f>
        <v>0</v>
      </c>
      <c r="AH728" s="6">
        <f>IF(OR(AC728=6,AC728=7),0,IF(NOT(AF728),IF(AB728&lt;=$AB$1,HLOOKUP(AC728,Ouderschapsverlof!$S$67:$W$69,3,FALSE),0),0))</f>
        <v>0</v>
      </c>
      <c r="AK728" t="str">
        <f t="shared" si="291"/>
        <v>1901-12-0</v>
      </c>
      <c r="AL728" t="str">
        <f t="shared" si="292"/>
        <v>1901-12-0</v>
      </c>
      <c r="AM728" t="str">
        <f t="shared" si="293"/>
        <v>1901-12-0</v>
      </c>
      <c r="AN728" t="str">
        <f t="shared" si="294"/>
        <v>1901-12-0</v>
      </c>
    </row>
    <row r="729" spans="1:40" x14ac:dyDescent="0.3">
      <c r="A729" s="2">
        <f t="shared" si="295"/>
        <v>727</v>
      </c>
      <c r="B729">
        <f t="shared" si="296"/>
        <v>5</v>
      </c>
      <c r="C729" s="2">
        <f t="shared" si="275"/>
        <v>367</v>
      </c>
      <c r="D729" s="2">
        <f t="shared" si="276"/>
        <v>367</v>
      </c>
      <c r="E729" s="6" t="b">
        <f t="shared" si="277"/>
        <v>1</v>
      </c>
      <c r="F729" s="6">
        <f>IF(OR(B729=6,B729=7),0,IF(NOT(E729),0,IF(A729&lt;=$A$1,HLOOKUP(B729,Ouderschapsverlof!$S$28:$W$30,3,FALSE),0)))</f>
        <v>0</v>
      </c>
      <c r="G729" s="6">
        <f>IF(OR(B729=6,B729=7),0,IF(NOT(E729),IF(A729&lt;=$A$1,HLOOKUP(B729,Ouderschapsverlof!$S$28:$W$30,3,FALSE),0),0))</f>
        <v>0</v>
      </c>
      <c r="H729" s="7">
        <f t="shared" si="278"/>
        <v>0</v>
      </c>
      <c r="L729" s="2">
        <f t="shared" si="297"/>
        <v>727</v>
      </c>
      <c r="M729">
        <f t="shared" si="279"/>
        <v>5</v>
      </c>
      <c r="N729" s="2">
        <f t="shared" si="280"/>
        <v>367</v>
      </c>
      <c r="O729" s="2">
        <f t="shared" si="281"/>
        <v>367</v>
      </c>
      <c r="P729" s="6" t="b">
        <f t="shared" si="282"/>
        <v>1</v>
      </c>
      <c r="Q729" s="6">
        <f>IF(OR(M729=6,M729=7),0,IF(NOT(P729),0,IF(L729&lt;=$L$1,HLOOKUP(M729,Ouderschapsverlof!$S$40:$W$42,3,FALSE),0)))</f>
        <v>0</v>
      </c>
      <c r="R729" s="6">
        <f>IF(OR(M729=6,M729=7),0,IF(NOT(P729),IF(L729&lt;=$L$1,HLOOKUP(M729,Ouderschapsverlof!$S$40:$W$42,3,FALSE),0),0))</f>
        <v>0</v>
      </c>
      <c r="T729" s="2">
        <f t="shared" si="298"/>
        <v>727</v>
      </c>
      <c r="U729">
        <f t="shared" si="283"/>
        <v>5</v>
      </c>
      <c r="V729" s="2">
        <f t="shared" si="284"/>
        <v>367</v>
      </c>
      <c r="W729" s="2">
        <f t="shared" si="285"/>
        <v>367</v>
      </c>
      <c r="X729" s="6" t="b">
        <f t="shared" si="286"/>
        <v>1</v>
      </c>
      <c r="Y729" s="6">
        <f>IF(OR(U729=6,U729=7),0,IF(NOT(X729),0,IF(T729&lt;=$T$1,HLOOKUP(U729,Ouderschapsverlof!$S$55:$W$57,3,FALSE),0)))</f>
        <v>0</v>
      </c>
      <c r="Z729" s="6">
        <f>IF(OR(U729=6,U729=7),0,IF(NOT(X729),IF(T729&lt;=$T$1,HLOOKUP(U729,Ouderschapsverlof!$S$55:$W$57,3,FALSE),0),0))</f>
        <v>0</v>
      </c>
      <c r="AB729" s="2">
        <f t="shared" si="299"/>
        <v>727</v>
      </c>
      <c r="AC729">
        <f t="shared" si="287"/>
        <v>5</v>
      </c>
      <c r="AD729" s="2">
        <f t="shared" si="288"/>
        <v>367</v>
      </c>
      <c r="AE729" s="2">
        <f t="shared" si="289"/>
        <v>367</v>
      </c>
      <c r="AF729" s="6" t="b">
        <f t="shared" si="290"/>
        <v>1</v>
      </c>
      <c r="AG729" s="6">
        <f>IF(OR(AC729=6,AC729=7),0,IF(NOT(AF729),0,IF(AB729&lt;=$AB$1,HLOOKUP(AC729,Ouderschapsverlof!$S$67:$W$69,3,FALSE),0)))</f>
        <v>0</v>
      </c>
      <c r="AH729" s="6">
        <f>IF(OR(AC729=6,AC729=7),0,IF(NOT(AF729),IF(AB729&lt;=$AB$1,HLOOKUP(AC729,Ouderschapsverlof!$S$67:$W$69,3,FALSE),0),0))</f>
        <v>0</v>
      </c>
      <c r="AK729" t="str">
        <f t="shared" si="291"/>
        <v>1901-12-0</v>
      </c>
      <c r="AL729" t="str">
        <f t="shared" si="292"/>
        <v>1901-12-0</v>
      </c>
      <c r="AM729" t="str">
        <f t="shared" si="293"/>
        <v>1901-12-0</v>
      </c>
      <c r="AN729" t="str">
        <f t="shared" si="294"/>
        <v>1901-12-0</v>
      </c>
    </row>
    <row r="730" spans="1:40" x14ac:dyDescent="0.3">
      <c r="A730" s="2">
        <f t="shared" si="295"/>
        <v>728</v>
      </c>
      <c r="B730">
        <f t="shared" si="296"/>
        <v>6</v>
      </c>
      <c r="C730" s="2">
        <f t="shared" si="275"/>
        <v>367</v>
      </c>
      <c r="D730" s="2">
        <f t="shared" si="276"/>
        <v>367</v>
      </c>
      <c r="E730" s="6" t="b">
        <f t="shared" si="277"/>
        <v>1</v>
      </c>
      <c r="F730" s="6">
        <f>IF(OR(B730=6,B730=7),0,IF(NOT(E730),0,IF(A730&lt;=$A$1,HLOOKUP(B730,Ouderschapsverlof!$S$28:$W$30,3,FALSE),0)))</f>
        <v>0</v>
      </c>
      <c r="G730" s="6">
        <f>IF(OR(B730=6,B730=7),0,IF(NOT(E730),IF(A730&lt;=$A$1,HLOOKUP(B730,Ouderschapsverlof!$S$28:$W$30,3,FALSE),0),0))</f>
        <v>0</v>
      </c>
      <c r="H730" s="7">
        <f t="shared" si="278"/>
        <v>0</v>
      </c>
      <c r="L730" s="2">
        <f t="shared" si="297"/>
        <v>728</v>
      </c>
      <c r="M730">
        <f t="shared" si="279"/>
        <v>6</v>
      </c>
      <c r="N730" s="2">
        <f t="shared" si="280"/>
        <v>367</v>
      </c>
      <c r="O730" s="2">
        <f t="shared" si="281"/>
        <v>367</v>
      </c>
      <c r="P730" s="6" t="b">
        <f t="shared" si="282"/>
        <v>1</v>
      </c>
      <c r="Q730" s="6">
        <f>IF(OR(M730=6,M730=7),0,IF(NOT(P730),0,IF(L730&lt;=$L$1,HLOOKUP(M730,Ouderschapsverlof!$S$40:$W$42,3,FALSE),0)))</f>
        <v>0</v>
      </c>
      <c r="R730" s="6">
        <f>IF(OR(M730=6,M730=7),0,IF(NOT(P730),IF(L730&lt;=$L$1,HLOOKUP(M730,Ouderschapsverlof!$S$40:$W$42,3,FALSE),0),0))</f>
        <v>0</v>
      </c>
      <c r="T730" s="2">
        <f t="shared" si="298"/>
        <v>728</v>
      </c>
      <c r="U730">
        <f t="shared" si="283"/>
        <v>6</v>
      </c>
      <c r="V730" s="2">
        <f t="shared" si="284"/>
        <v>367</v>
      </c>
      <c r="W730" s="2">
        <f t="shared" si="285"/>
        <v>367</v>
      </c>
      <c r="X730" s="6" t="b">
        <f t="shared" si="286"/>
        <v>1</v>
      </c>
      <c r="Y730" s="6">
        <f>IF(OR(U730=6,U730=7),0,IF(NOT(X730),0,IF(T730&lt;=$T$1,HLOOKUP(U730,Ouderschapsverlof!$S$55:$W$57,3,FALSE),0)))</f>
        <v>0</v>
      </c>
      <c r="Z730" s="6">
        <f>IF(OR(U730=6,U730=7),0,IF(NOT(X730),IF(T730&lt;=$T$1,HLOOKUP(U730,Ouderschapsverlof!$S$55:$W$57,3,FALSE),0),0))</f>
        <v>0</v>
      </c>
      <c r="AB730" s="2">
        <f t="shared" si="299"/>
        <v>728</v>
      </c>
      <c r="AC730">
        <f t="shared" si="287"/>
        <v>6</v>
      </c>
      <c r="AD730" s="2">
        <f t="shared" si="288"/>
        <v>367</v>
      </c>
      <c r="AE730" s="2">
        <f t="shared" si="289"/>
        <v>367</v>
      </c>
      <c r="AF730" s="6" t="b">
        <f t="shared" si="290"/>
        <v>1</v>
      </c>
      <c r="AG730" s="6">
        <f>IF(OR(AC730=6,AC730=7),0,IF(NOT(AF730),0,IF(AB730&lt;=$AB$1,HLOOKUP(AC730,Ouderschapsverlof!$S$67:$W$69,3,FALSE),0)))</f>
        <v>0</v>
      </c>
      <c r="AH730" s="6">
        <f>IF(OR(AC730=6,AC730=7),0,IF(NOT(AF730),IF(AB730&lt;=$AB$1,HLOOKUP(AC730,Ouderschapsverlof!$S$67:$W$69,3,FALSE),0),0))</f>
        <v>0</v>
      </c>
      <c r="AK730" t="str">
        <f t="shared" si="291"/>
        <v>1901-12-0</v>
      </c>
      <c r="AL730" t="str">
        <f t="shared" si="292"/>
        <v>1901-12-0</v>
      </c>
      <c r="AM730" t="str">
        <f t="shared" si="293"/>
        <v>1901-12-0</v>
      </c>
      <c r="AN730" t="str">
        <f t="shared" si="294"/>
        <v>1901-12-0</v>
      </c>
    </row>
    <row r="731" spans="1:40" x14ac:dyDescent="0.3">
      <c r="A731" s="2">
        <f t="shared" si="295"/>
        <v>729</v>
      </c>
      <c r="B731">
        <f t="shared" si="296"/>
        <v>7</v>
      </c>
      <c r="C731" s="2">
        <f t="shared" si="275"/>
        <v>367</v>
      </c>
      <c r="D731" s="2">
        <f t="shared" si="276"/>
        <v>367</v>
      </c>
      <c r="E731" s="6" t="b">
        <f t="shared" si="277"/>
        <v>1</v>
      </c>
      <c r="F731" s="6">
        <f>IF(OR(B731=6,B731=7),0,IF(NOT(E731),0,IF(A731&lt;=$A$1,HLOOKUP(B731,Ouderschapsverlof!$S$28:$W$30,3,FALSE),0)))</f>
        <v>0</v>
      </c>
      <c r="G731" s="6">
        <f>IF(OR(B731=6,B731=7),0,IF(NOT(E731),IF(A731&lt;=$A$1,HLOOKUP(B731,Ouderschapsverlof!$S$28:$W$30,3,FALSE),0),0))</f>
        <v>0</v>
      </c>
      <c r="H731" s="7">
        <f t="shared" si="278"/>
        <v>0</v>
      </c>
      <c r="L731" s="2">
        <f t="shared" si="297"/>
        <v>729</v>
      </c>
      <c r="M731">
        <f t="shared" si="279"/>
        <v>7</v>
      </c>
      <c r="N731" s="2">
        <f t="shared" si="280"/>
        <v>367</v>
      </c>
      <c r="O731" s="2">
        <f t="shared" si="281"/>
        <v>367</v>
      </c>
      <c r="P731" s="6" t="b">
        <f t="shared" si="282"/>
        <v>1</v>
      </c>
      <c r="Q731" s="6">
        <f>IF(OR(M731=6,M731=7),0,IF(NOT(P731),0,IF(L731&lt;=$L$1,HLOOKUP(M731,Ouderschapsverlof!$S$40:$W$42,3,FALSE),0)))</f>
        <v>0</v>
      </c>
      <c r="R731" s="6">
        <f>IF(OR(M731=6,M731=7),0,IF(NOT(P731),IF(L731&lt;=$L$1,HLOOKUP(M731,Ouderschapsverlof!$S$40:$W$42,3,FALSE),0),0))</f>
        <v>0</v>
      </c>
      <c r="T731" s="2">
        <f t="shared" si="298"/>
        <v>729</v>
      </c>
      <c r="U731">
        <f t="shared" si="283"/>
        <v>7</v>
      </c>
      <c r="V731" s="2">
        <f t="shared" si="284"/>
        <v>367</v>
      </c>
      <c r="W731" s="2">
        <f t="shared" si="285"/>
        <v>367</v>
      </c>
      <c r="X731" s="6" t="b">
        <f t="shared" si="286"/>
        <v>1</v>
      </c>
      <c r="Y731" s="6">
        <f>IF(OR(U731=6,U731=7),0,IF(NOT(X731),0,IF(T731&lt;=$T$1,HLOOKUP(U731,Ouderschapsverlof!$S$55:$W$57,3,FALSE),0)))</f>
        <v>0</v>
      </c>
      <c r="Z731" s="6">
        <f>IF(OR(U731=6,U731=7),0,IF(NOT(X731),IF(T731&lt;=$T$1,HLOOKUP(U731,Ouderschapsverlof!$S$55:$W$57,3,FALSE),0),0))</f>
        <v>0</v>
      </c>
      <c r="AB731" s="2">
        <f t="shared" si="299"/>
        <v>729</v>
      </c>
      <c r="AC731">
        <f t="shared" si="287"/>
        <v>7</v>
      </c>
      <c r="AD731" s="2">
        <f t="shared" si="288"/>
        <v>367</v>
      </c>
      <c r="AE731" s="2">
        <f t="shared" si="289"/>
        <v>367</v>
      </c>
      <c r="AF731" s="6" t="b">
        <f t="shared" si="290"/>
        <v>1</v>
      </c>
      <c r="AG731" s="6">
        <f>IF(OR(AC731=6,AC731=7),0,IF(NOT(AF731),0,IF(AB731&lt;=$AB$1,HLOOKUP(AC731,Ouderschapsverlof!$S$67:$W$69,3,FALSE),0)))</f>
        <v>0</v>
      </c>
      <c r="AH731" s="6">
        <f>IF(OR(AC731=6,AC731=7),0,IF(NOT(AF731),IF(AB731&lt;=$AB$1,HLOOKUP(AC731,Ouderschapsverlof!$S$67:$W$69,3,FALSE),0),0))</f>
        <v>0</v>
      </c>
      <c r="AK731" t="str">
        <f t="shared" si="291"/>
        <v>1901-12-0</v>
      </c>
      <c r="AL731" t="str">
        <f t="shared" si="292"/>
        <v>1901-12-0</v>
      </c>
      <c r="AM731" t="str">
        <f t="shared" si="293"/>
        <v>1901-12-0</v>
      </c>
      <c r="AN731" t="str">
        <f t="shared" si="294"/>
        <v>1901-12-0</v>
      </c>
    </row>
    <row r="732" spans="1:40" x14ac:dyDescent="0.3">
      <c r="A732" s="2">
        <f t="shared" si="295"/>
        <v>730</v>
      </c>
      <c r="B732">
        <f t="shared" si="296"/>
        <v>1</v>
      </c>
      <c r="C732" s="2">
        <f t="shared" si="275"/>
        <v>367</v>
      </c>
      <c r="D732" s="2">
        <f t="shared" si="276"/>
        <v>367</v>
      </c>
      <c r="E732" s="6" t="b">
        <f t="shared" si="277"/>
        <v>1</v>
      </c>
      <c r="F732" s="6">
        <f>IF(OR(B732=6,B732=7),0,IF(NOT(E732),0,IF(A732&lt;=$A$1,HLOOKUP(B732,Ouderschapsverlof!$S$28:$W$30,3,FALSE),0)))</f>
        <v>0</v>
      </c>
      <c r="G732" s="6">
        <f>IF(OR(B732=6,B732=7),0,IF(NOT(E732),IF(A732&lt;=$A$1,HLOOKUP(B732,Ouderschapsverlof!$S$28:$W$30,3,FALSE),0),0))</f>
        <v>0</v>
      </c>
      <c r="H732" s="7">
        <f t="shared" si="278"/>
        <v>0</v>
      </c>
      <c r="L732" s="2">
        <f t="shared" si="297"/>
        <v>730</v>
      </c>
      <c r="M732">
        <f t="shared" si="279"/>
        <v>1</v>
      </c>
      <c r="N732" s="2">
        <f t="shared" si="280"/>
        <v>367</v>
      </c>
      <c r="O732" s="2">
        <f t="shared" si="281"/>
        <v>367</v>
      </c>
      <c r="P732" s="6" t="b">
        <f t="shared" si="282"/>
        <v>1</v>
      </c>
      <c r="Q732" s="6">
        <f>IF(OR(M732=6,M732=7),0,IF(NOT(P732),0,IF(L732&lt;=$L$1,HLOOKUP(M732,Ouderschapsverlof!$S$40:$W$42,3,FALSE),0)))</f>
        <v>0</v>
      </c>
      <c r="R732" s="6">
        <f>IF(OR(M732=6,M732=7),0,IF(NOT(P732),IF(L732&lt;=$L$1,HLOOKUP(M732,Ouderschapsverlof!$S$40:$W$42,3,FALSE),0),0))</f>
        <v>0</v>
      </c>
      <c r="T732" s="2">
        <f t="shared" si="298"/>
        <v>730</v>
      </c>
      <c r="U732">
        <f t="shared" si="283"/>
        <v>1</v>
      </c>
      <c r="V732" s="2">
        <f t="shared" si="284"/>
        <v>367</v>
      </c>
      <c r="W732" s="2">
        <f t="shared" si="285"/>
        <v>367</v>
      </c>
      <c r="X732" s="6" t="b">
        <f t="shared" si="286"/>
        <v>1</v>
      </c>
      <c r="Y732" s="6">
        <f>IF(OR(U732=6,U732=7),0,IF(NOT(X732),0,IF(T732&lt;=$T$1,HLOOKUP(U732,Ouderschapsverlof!$S$55:$W$57,3,FALSE),0)))</f>
        <v>0</v>
      </c>
      <c r="Z732" s="6">
        <f>IF(OR(U732=6,U732=7),0,IF(NOT(X732),IF(T732&lt;=$T$1,HLOOKUP(U732,Ouderschapsverlof!$S$55:$W$57,3,FALSE),0),0))</f>
        <v>0</v>
      </c>
      <c r="AB732" s="2">
        <f t="shared" si="299"/>
        <v>730</v>
      </c>
      <c r="AC732">
        <f t="shared" si="287"/>
        <v>1</v>
      </c>
      <c r="AD732" s="2">
        <f t="shared" si="288"/>
        <v>367</v>
      </c>
      <c r="AE732" s="2">
        <f t="shared" si="289"/>
        <v>367</v>
      </c>
      <c r="AF732" s="6" t="b">
        <f t="shared" si="290"/>
        <v>1</v>
      </c>
      <c r="AG732" s="6">
        <f>IF(OR(AC732=6,AC732=7),0,IF(NOT(AF732),0,IF(AB732&lt;=$AB$1,HLOOKUP(AC732,Ouderschapsverlof!$S$67:$W$69,3,FALSE),0)))</f>
        <v>0</v>
      </c>
      <c r="AH732" s="6">
        <f>IF(OR(AC732=6,AC732=7),0,IF(NOT(AF732),IF(AB732&lt;=$AB$1,HLOOKUP(AC732,Ouderschapsverlof!$S$67:$W$69,3,FALSE),0),0))</f>
        <v>0</v>
      </c>
      <c r="AK732" t="str">
        <f t="shared" si="291"/>
        <v>1901-12-0</v>
      </c>
      <c r="AL732" t="str">
        <f t="shared" si="292"/>
        <v>1901-12-0</v>
      </c>
      <c r="AM732" t="str">
        <f t="shared" si="293"/>
        <v>1901-12-0</v>
      </c>
      <c r="AN732" t="str">
        <f t="shared" si="294"/>
        <v>1901-12-0</v>
      </c>
    </row>
    <row r="733" spans="1:40" x14ac:dyDescent="0.3">
      <c r="A733" s="2">
        <f t="shared" si="295"/>
        <v>731</v>
      </c>
      <c r="B733">
        <f t="shared" si="296"/>
        <v>2</v>
      </c>
      <c r="C733" s="2">
        <f t="shared" si="275"/>
        <v>367</v>
      </c>
      <c r="D733" s="2">
        <f t="shared" si="276"/>
        <v>367</v>
      </c>
      <c r="E733" s="6" t="b">
        <f t="shared" si="277"/>
        <v>1</v>
      </c>
      <c r="F733" s="6">
        <f>IF(OR(B733=6,B733=7),0,IF(NOT(E733),0,IF(A733&lt;=$A$1,HLOOKUP(B733,Ouderschapsverlof!$S$28:$W$30,3,FALSE),0)))</f>
        <v>0</v>
      </c>
      <c r="G733" s="6">
        <f>IF(OR(B733=6,B733=7),0,IF(NOT(E733),IF(A733&lt;=$A$1,HLOOKUP(B733,Ouderschapsverlof!$S$28:$W$30,3,FALSE),0),0))</f>
        <v>0</v>
      </c>
      <c r="H733" s="7">
        <f t="shared" si="278"/>
        <v>0</v>
      </c>
      <c r="L733" s="2">
        <f t="shared" si="297"/>
        <v>731</v>
      </c>
      <c r="M733">
        <f t="shared" si="279"/>
        <v>2</v>
      </c>
      <c r="N733" s="2">
        <f t="shared" si="280"/>
        <v>367</v>
      </c>
      <c r="O733" s="2">
        <f t="shared" si="281"/>
        <v>367</v>
      </c>
      <c r="P733" s="6" t="b">
        <f t="shared" si="282"/>
        <v>1</v>
      </c>
      <c r="Q733" s="6">
        <f>IF(OR(M733=6,M733=7),0,IF(NOT(P733),0,IF(L733&lt;=$L$1,HLOOKUP(M733,Ouderschapsverlof!$S$40:$W$42,3,FALSE),0)))</f>
        <v>0</v>
      </c>
      <c r="R733" s="6">
        <f>IF(OR(M733=6,M733=7),0,IF(NOT(P733),IF(L733&lt;=$L$1,HLOOKUP(M733,Ouderschapsverlof!$S$40:$W$42,3,FALSE),0),0))</f>
        <v>0</v>
      </c>
      <c r="T733" s="2">
        <f t="shared" si="298"/>
        <v>731</v>
      </c>
      <c r="U733">
        <f t="shared" si="283"/>
        <v>2</v>
      </c>
      <c r="V733" s="2">
        <f t="shared" si="284"/>
        <v>367</v>
      </c>
      <c r="W733" s="2">
        <f t="shared" si="285"/>
        <v>367</v>
      </c>
      <c r="X733" s="6" t="b">
        <f t="shared" si="286"/>
        <v>1</v>
      </c>
      <c r="Y733" s="6">
        <f>IF(OR(U733=6,U733=7),0,IF(NOT(X733),0,IF(T733&lt;=$T$1,HLOOKUP(U733,Ouderschapsverlof!$S$55:$W$57,3,FALSE),0)))</f>
        <v>0</v>
      </c>
      <c r="Z733" s="6">
        <f>IF(OR(U733=6,U733=7),0,IF(NOT(X733),IF(T733&lt;=$T$1,HLOOKUP(U733,Ouderschapsverlof!$S$55:$W$57,3,FALSE),0),0))</f>
        <v>0</v>
      </c>
      <c r="AB733" s="2">
        <f t="shared" si="299"/>
        <v>731</v>
      </c>
      <c r="AC733">
        <f t="shared" si="287"/>
        <v>2</v>
      </c>
      <c r="AD733" s="2">
        <f t="shared" si="288"/>
        <v>367</v>
      </c>
      <c r="AE733" s="2">
        <f t="shared" si="289"/>
        <v>367</v>
      </c>
      <c r="AF733" s="6" t="b">
        <f t="shared" si="290"/>
        <v>1</v>
      </c>
      <c r="AG733" s="6">
        <f>IF(OR(AC733=6,AC733=7),0,IF(NOT(AF733),0,IF(AB733&lt;=$AB$1,HLOOKUP(AC733,Ouderschapsverlof!$S$67:$W$69,3,FALSE),0)))</f>
        <v>0</v>
      </c>
      <c r="AH733" s="6">
        <f>IF(OR(AC733=6,AC733=7),0,IF(NOT(AF733),IF(AB733&lt;=$AB$1,HLOOKUP(AC733,Ouderschapsverlof!$S$67:$W$69,3,FALSE),0),0))</f>
        <v>0</v>
      </c>
      <c r="AK733" t="str">
        <f t="shared" si="291"/>
        <v>1901-12-0</v>
      </c>
      <c r="AL733" t="str">
        <f t="shared" si="292"/>
        <v>1901-12-0</v>
      </c>
      <c r="AM733" t="str">
        <f t="shared" si="293"/>
        <v>1901-12-0</v>
      </c>
      <c r="AN733" t="str">
        <f t="shared" si="294"/>
        <v>1901-12-0</v>
      </c>
    </row>
    <row r="734" spans="1:40" x14ac:dyDescent="0.3">
      <c r="A734" s="2"/>
      <c r="F734">
        <f>SUM(F2:F733)</f>
        <v>0</v>
      </c>
      <c r="G734">
        <f>SUM(G2:G733)</f>
        <v>0</v>
      </c>
      <c r="Q734">
        <f>SUM(Q2:Q733)</f>
        <v>0</v>
      </c>
      <c r="R734">
        <f>SUM(R2:R733)</f>
        <v>0</v>
      </c>
      <c r="Y734">
        <f>SUM(Y2:Y733)</f>
        <v>0</v>
      </c>
      <c r="Z734">
        <f>SUM(Z2:Z733)</f>
        <v>0</v>
      </c>
      <c r="AG734">
        <f>SUM(AG2:AG733)</f>
        <v>0</v>
      </c>
      <c r="AH734">
        <f>SUM(AH2:AH733)</f>
        <v>0</v>
      </c>
    </row>
    <row r="735" spans="1:40" x14ac:dyDescent="0.3">
      <c r="A735" s="2"/>
    </row>
    <row r="736" spans="1:40" x14ac:dyDescent="0.3">
      <c r="A736" s="2"/>
    </row>
  </sheetData>
  <autoFilter ref="A1:AH734" xr:uid="{BE54BF17-1BAC-41A2-B5D4-E6F9CB498C48}"/>
  <mergeCells count="1">
    <mergeCell ref="I69:J6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5256F-C53B-4AB9-9B1C-6775554E9A82}">
  <dimension ref="A2:N63"/>
  <sheetViews>
    <sheetView topLeftCell="A28" workbookViewId="0">
      <selection activeCell="S42" sqref="S42"/>
    </sheetView>
  </sheetViews>
  <sheetFormatPr defaultRowHeight="14.4" x14ac:dyDescent="0.3"/>
  <cols>
    <col min="1" max="1" width="6" bestFit="1" customWidth="1"/>
    <col min="2" max="2" width="17.33203125" bestFit="1" customWidth="1"/>
    <col min="3" max="4" width="10.6640625" bestFit="1" customWidth="1"/>
    <col min="5" max="5" width="1.88671875" customWidth="1"/>
    <col min="6" max="6" width="6" bestFit="1" customWidth="1"/>
    <col min="7" max="7" width="17.33203125" bestFit="1" customWidth="1"/>
    <col min="8" max="9" width="10.6640625" bestFit="1" customWidth="1"/>
    <col min="10" max="10" width="1.88671875" customWidth="1"/>
    <col min="11" max="11" width="6" bestFit="1" customWidth="1"/>
    <col min="12" max="12" width="17.33203125" bestFit="1" customWidth="1"/>
    <col min="13" max="14" width="10.6640625" bestFit="1" customWidth="1"/>
  </cols>
  <sheetData>
    <row r="2" spans="1:14" x14ac:dyDescent="0.3">
      <c r="C2" s="4"/>
      <c r="D2" s="10"/>
      <c r="H2" s="4"/>
      <c r="I2" s="10"/>
      <c r="M2" s="4"/>
      <c r="N2" s="10"/>
    </row>
    <row r="3" spans="1:14" x14ac:dyDescent="0.3">
      <c r="A3" s="1" t="s">
        <v>8</v>
      </c>
      <c r="B3" s="8" t="s">
        <v>9</v>
      </c>
      <c r="C3" s="8" t="s">
        <v>12</v>
      </c>
      <c r="D3" s="11" t="s">
        <v>13</v>
      </c>
      <c r="F3" s="1" t="s">
        <v>8</v>
      </c>
      <c r="G3" s="8" t="s">
        <v>10</v>
      </c>
      <c r="H3" s="8" t="s">
        <v>12</v>
      </c>
      <c r="I3" s="11" t="s">
        <v>13</v>
      </c>
      <c r="K3" s="1" t="s">
        <v>8</v>
      </c>
      <c r="L3" s="8" t="s">
        <v>11</v>
      </c>
      <c r="M3" s="8" t="s">
        <v>12</v>
      </c>
      <c r="N3" s="11" t="s">
        <v>13</v>
      </c>
    </row>
    <row r="4" spans="1:14" x14ac:dyDescent="0.3">
      <c r="A4">
        <v>2025</v>
      </c>
      <c r="B4" s="9" t="s">
        <v>16</v>
      </c>
      <c r="C4" s="12">
        <v>45850</v>
      </c>
      <c r="D4" s="12">
        <v>45893</v>
      </c>
      <c r="F4">
        <v>2025</v>
      </c>
      <c r="G4" s="9" t="s">
        <v>16</v>
      </c>
      <c r="H4" s="12">
        <v>45857</v>
      </c>
      <c r="I4" s="13">
        <v>45900</v>
      </c>
      <c r="K4">
        <v>2025</v>
      </c>
      <c r="L4" s="9" t="s">
        <v>16</v>
      </c>
      <c r="M4" s="12">
        <v>45845</v>
      </c>
      <c r="N4" s="13">
        <v>45886</v>
      </c>
    </row>
    <row r="5" spans="1:14" x14ac:dyDescent="0.3">
      <c r="B5" t="s">
        <v>14</v>
      </c>
      <c r="C5" s="12">
        <v>45703</v>
      </c>
      <c r="D5" s="12">
        <v>45711</v>
      </c>
      <c r="G5" t="s">
        <v>14</v>
      </c>
      <c r="H5" s="12">
        <v>45710</v>
      </c>
      <c r="I5" s="12">
        <v>45718</v>
      </c>
      <c r="L5" t="s">
        <v>14</v>
      </c>
      <c r="M5" s="12">
        <v>45710</v>
      </c>
      <c r="N5" s="12">
        <v>45718</v>
      </c>
    </row>
    <row r="6" spans="1:14" x14ac:dyDescent="0.3">
      <c r="B6" t="s">
        <v>15</v>
      </c>
      <c r="C6" s="12">
        <v>45773</v>
      </c>
      <c r="D6" s="12">
        <v>45781</v>
      </c>
      <c r="G6" t="s">
        <v>15</v>
      </c>
      <c r="H6" s="12">
        <v>45773</v>
      </c>
      <c r="I6" s="12">
        <v>45781</v>
      </c>
      <c r="L6" t="s">
        <v>15</v>
      </c>
      <c r="M6" s="12">
        <v>45773</v>
      </c>
      <c r="N6" s="12">
        <v>45781</v>
      </c>
    </row>
    <row r="7" spans="1:14" x14ac:dyDescent="0.3">
      <c r="B7" t="s">
        <v>17</v>
      </c>
      <c r="C7" s="12">
        <v>45948</v>
      </c>
      <c r="D7" s="13">
        <v>45956</v>
      </c>
      <c r="G7" t="s">
        <v>17</v>
      </c>
      <c r="H7" s="12">
        <v>45948</v>
      </c>
      <c r="I7" s="13">
        <v>45956</v>
      </c>
      <c r="L7" t="s">
        <v>17</v>
      </c>
      <c r="M7" s="12">
        <v>45943</v>
      </c>
      <c r="N7" s="12">
        <v>45949</v>
      </c>
    </row>
    <row r="8" spans="1:14" x14ac:dyDescent="0.3">
      <c r="B8" t="s">
        <v>18</v>
      </c>
      <c r="C8" s="12">
        <v>46011</v>
      </c>
      <c r="D8" s="13">
        <v>46026</v>
      </c>
      <c r="G8" t="s">
        <v>18</v>
      </c>
      <c r="H8" s="12">
        <v>46011</v>
      </c>
      <c r="I8" s="12">
        <v>46026</v>
      </c>
      <c r="L8" t="s">
        <v>18</v>
      </c>
      <c r="M8" s="12">
        <v>46011</v>
      </c>
      <c r="N8" s="12">
        <v>46026</v>
      </c>
    </row>
    <row r="9" spans="1:14" x14ac:dyDescent="0.3">
      <c r="B9" t="s">
        <v>55</v>
      </c>
      <c r="C9" s="12">
        <v>45765</v>
      </c>
      <c r="D9" s="12">
        <v>45765</v>
      </c>
      <c r="G9" t="s">
        <v>55</v>
      </c>
      <c r="H9" s="12">
        <v>45765</v>
      </c>
      <c r="I9" s="12">
        <v>45765</v>
      </c>
      <c r="L9" t="s">
        <v>55</v>
      </c>
      <c r="M9" s="12">
        <v>45765</v>
      </c>
      <c r="N9" s="12">
        <v>45765</v>
      </c>
    </row>
    <row r="10" spans="1:14" x14ac:dyDescent="0.3">
      <c r="B10" t="s">
        <v>56</v>
      </c>
      <c r="C10" s="12">
        <v>45768</v>
      </c>
      <c r="D10" s="12">
        <v>45768</v>
      </c>
      <c r="G10" t="s">
        <v>56</v>
      </c>
      <c r="H10" s="12">
        <v>45768</v>
      </c>
      <c r="I10" s="12">
        <v>45768</v>
      </c>
      <c r="L10" t="s">
        <v>56</v>
      </c>
      <c r="M10" s="12">
        <v>45768</v>
      </c>
      <c r="N10" s="12">
        <v>45768</v>
      </c>
    </row>
    <row r="11" spans="1:14" x14ac:dyDescent="0.3">
      <c r="B11" t="s">
        <v>60</v>
      </c>
      <c r="C11" s="12">
        <v>45773</v>
      </c>
      <c r="D11" s="12">
        <v>45773</v>
      </c>
      <c r="G11" t="s">
        <v>60</v>
      </c>
      <c r="H11" s="12">
        <v>45773</v>
      </c>
      <c r="I11" s="12">
        <v>45773</v>
      </c>
      <c r="L11" t="s">
        <v>60</v>
      </c>
      <c r="M11" s="12">
        <v>45773</v>
      </c>
      <c r="N11" s="12">
        <v>45773</v>
      </c>
    </row>
    <row r="12" spans="1:14" x14ac:dyDescent="0.3">
      <c r="B12" t="s">
        <v>57</v>
      </c>
      <c r="C12" s="12">
        <v>45782</v>
      </c>
      <c r="D12" s="12">
        <v>45782</v>
      </c>
      <c r="G12" t="s">
        <v>57</v>
      </c>
      <c r="H12" s="12">
        <v>45782</v>
      </c>
      <c r="I12" s="12">
        <v>45782</v>
      </c>
      <c r="L12" t="s">
        <v>57</v>
      </c>
      <c r="M12" s="12">
        <v>45782</v>
      </c>
      <c r="N12" s="12">
        <v>45782</v>
      </c>
    </row>
    <row r="13" spans="1:14" x14ac:dyDescent="0.3">
      <c r="B13" t="s">
        <v>58</v>
      </c>
      <c r="C13" s="12">
        <v>45806</v>
      </c>
      <c r="D13" s="12">
        <v>45806</v>
      </c>
      <c r="G13" t="s">
        <v>58</v>
      </c>
      <c r="H13" s="12">
        <v>45806</v>
      </c>
      <c r="I13" s="12">
        <v>45806</v>
      </c>
      <c r="L13" t="s">
        <v>58</v>
      </c>
      <c r="M13" s="12">
        <v>45806</v>
      </c>
      <c r="N13" s="12">
        <v>45806</v>
      </c>
    </row>
    <row r="14" spans="1:14" x14ac:dyDescent="0.3">
      <c r="B14" t="s">
        <v>59</v>
      </c>
      <c r="C14" s="12">
        <v>45817</v>
      </c>
      <c r="D14" s="12">
        <v>45817</v>
      </c>
      <c r="G14" t="s">
        <v>59</v>
      </c>
      <c r="H14" s="12">
        <v>45817</v>
      </c>
      <c r="I14" s="12">
        <v>45817</v>
      </c>
      <c r="L14" t="s">
        <v>59</v>
      </c>
      <c r="M14" s="12">
        <v>45817</v>
      </c>
      <c r="N14" s="12">
        <v>45817</v>
      </c>
    </row>
    <row r="15" spans="1:14" x14ac:dyDescent="0.3">
      <c r="B15" t="s">
        <v>99</v>
      </c>
      <c r="C15" s="12">
        <f>IF(AND(calc!$D$1=1,YEAR(Ouderschapsverlof!$K$10)=$A$4),Ouderschapsverlof!$K$10,DATE(1900,1,1))</f>
        <v>1</v>
      </c>
      <c r="D15" s="12">
        <f>IF(AND(calc!$D$1=1,YEAR(Ouderschapsverlof!$K$10)=$A$4),Ouderschapsverlof!$K$10,DATE(1900,1,1))</f>
        <v>1</v>
      </c>
      <c r="G15" t="s">
        <v>99</v>
      </c>
      <c r="H15" s="12">
        <f>IF(AND(calc!$D$1=2,YEAR(Ouderschapsverlof!$K$10)=$F$4),Ouderschapsverlof!$K$10,DATE(1900,1,1))</f>
        <v>1</v>
      </c>
      <c r="I15" s="12">
        <f>IF(AND(calc!$D$1=2,YEAR(Ouderschapsverlof!$K$10)=$F$4),Ouderschapsverlof!$K$10,DATE(1900,1,1))</f>
        <v>1</v>
      </c>
      <c r="L15" t="s">
        <v>99</v>
      </c>
      <c r="M15" s="12">
        <f>IF(AND(calc!$D$1=3,YEAR(Ouderschapsverlof!$K$10)=$K$4),Ouderschapsverlof!$K$10,DATE(1900,1,1))</f>
        <v>1</v>
      </c>
      <c r="N15" s="12">
        <f>IF(AND(calc!$D$1=3,YEAR(Ouderschapsverlof!$K$10)=$K$4),Ouderschapsverlof!$K$10,DATE(1900,1,1))</f>
        <v>1</v>
      </c>
    </row>
    <row r="16" spans="1:14" x14ac:dyDescent="0.3">
      <c r="B16" t="s">
        <v>100</v>
      </c>
      <c r="C16" s="12">
        <f>IF(AND(calc!$D$1=1,YEAR(Ouderschapsverlof!$K$12)=$A$4),Ouderschapsverlof!$K$12,DATE(1900,1,1))</f>
        <v>1</v>
      </c>
      <c r="D16" s="12">
        <f>IF(AND(calc!$D$1=1,YEAR(Ouderschapsverlof!$K$12)=$A$4),Ouderschapsverlof!$K$12,DATE(1900,1,1))</f>
        <v>1</v>
      </c>
      <c r="G16" t="s">
        <v>100</v>
      </c>
      <c r="H16" s="12">
        <f>IF(AND(calc!$D$1=2,YEAR(Ouderschapsverlof!$K$12)=$F$4),Ouderschapsverlof!$K$12,DATE(1900,1,1))</f>
        <v>1</v>
      </c>
      <c r="I16" s="12">
        <f>IF(AND(calc!$D$1=2,YEAR(Ouderschapsverlof!$K$12)=$F$4),Ouderschapsverlof!$K$12,DATE(1900,1,1))</f>
        <v>1</v>
      </c>
      <c r="L16" t="s">
        <v>100</v>
      </c>
      <c r="M16" s="12">
        <f>IF(AND(calc!$D$1=3,YEAR(Ouderschapsverlof!$K$12)=$K$4),Ouderschapsverlof!$K$12,DATE(1900,1,1))</f>
        <v>1</v>
      </c>
      <c r="N16" s="12">
        <f>IF(AND(calc!$D$1=3,YEAR(Ouderschapsverlof!$K$12)=$K$4),Ouderschapsverlof!$K$12,DATE(1900,1,1))</f>
        <v>1</v>
      </c>
    </row>
    <row r="17" spans="1:14" x14ac:dyDescent="0.3">
      <c r="B17" t="s">
        <v>101</v>
      </c>
      <c r="C17" s="12">
        <f>IF(AND(calc!$D$1=1,YEAR(Ouderschapsverlof!$K$14)=$A$4),Ouderschapsverlof!$K$14,DATE(1900,1,1))</f>
        <v>1</v>
      </c>
      <c r="D17" s="12">
        <f>IF(AND(calc!$D$1=1,YEAR(Ouderschapsverlof!$K$14)=$A$4),Ouderschapsverlof!$K$14,DATE(1900,1,1))</f>
        <v>1</v>
      </c>
      <c r="G17" t="s">
        <v>101</v>
      </c>
      <c r="H17" s="12">
        <f>IF(AND(calc!$D$1=2,YEAR(Ouderschapsverlof!$K$14)=$F$4),Ouderschapsverlof!$K$14,DATE(1900,1,1))</f>
        <v>1</v>
      </c>
      <c r="I17" s="12">
        <f>IF(AND(calc!$D$1=2,YEAR(Ouderschapsverlof!$K$14)=$F$4),Ouderschapsverlof!$K$14,DATE(1900,1,1))</f>
        <v>1</v>
      </c>
      <c r="L17" t="s">
        <v>101</v>
      </c>
      <c r="M17" s="12">
        <f>IF(AND(calc!$D$1=3,YEAR(Ouderschapsverlof!$K$14)=$K$4),Ouderschapsverlof!$K$14,DATE(1900,1,1))</f>
        <v>1</v>
      </c>
      <c r="N17" s="12">
        <f>IF(AND(calc!$D$1=3,YEAR(Ouderschapsverlof!$K$14)=$K$4),Ouderschapsverlof!$K$14,DATE(1900,1,1))</f>
        <v>1</v>
      </c>
    </row>
    <row r="18" spans="1:14" x14ac:dyDescent="0.3">
      <c r="B18" t="s">
        <v>183</v>
      </c>
      <c r="C18" s="12">
        <f>IF(AND(calc!$D$1=1,YEAR(Ouderschapsverlof!$L$10)=$A$4),Ouderschapsverlof!$L$10,DATE(1900,1,1))</f>
        <v>1</v>
      </c>
      <c r="D18" s="12">
        <f>IF(AND(calc!$D$1=1,YEAR(Ouderschapsverlof!$L$10)=$A$4),Ouderschapsverlof!$L$10,DATE(1900,1,1))</f>
        <v>1</v>
      </c>
      <c r="G18" t="s">
        <v>183</v>
      </c>
      <c r="H18" s="12">
        <f>IF(AND(calc!$D$1=2,YEAR(Ouderschapsverlof!$L$10)=$F$4),Ouderschapsverlof!$L$10,DATE(1900,1,1))</f>
        <v>1</v>
      </c>
      <c r="I18" s="12">
        <f>IF(AND(calc!$D$1=2,YEAR(Ouderschapsverlof!$L$10)=$F$4),Ouderschapsverlof!$L$10,DATE(1900,1,1))</f>
        <v>1</v>
      </c>
      <c r="L18" t="s">
        <v>183</v>
      </c>
      <c r="M18" s="12">
        <f>IF(AND(calc!$D$1=3,YEAR(Ouderschapsverlof!$L$10)=$K$4),Ouderschapsverlof!$L$10,DATE(1900,1,1))</f>
        <v>1</v>
      </c>
      <c r="N18" s="12">
        <f>IF(AND(calc!$D$1=3,YEAR(Ouderschapsverlof!$L$10)=$K$4),Ouderschapsverlof!$L$10,DATE(1900,1,1))</f>
        <v>1</v>
      </c>
    </row>
    <row r="19" spans="1:14" x14ac:dyDescent="0.3">
      <c r="B19" t="s">
        <v>184</v>
      </c>
      <c r="C19" s="12">
        <f>IF(AND(calc!$D$1=1,YEAR(Ouderschapsverlof!$L$12)=$A$4),Ouderschapsverlof!$L$12,DATE(1900,1,1))</f>
        <v>1</v>
      </c>
      <c r="D19" s="12">
        <f>IF(AND(calc!$D$1=1,YEAR(Ouderschapsverlof!$L$12)=$A$4),Ouderschapsverlof!$L$12,DATE(1900,1,1))</f>
        <v>1</v>
      </c>
      <c r="G19" t="s">
        <v>184</v>
      </c>
      <c r="H19" s="12">
        <f>IF(AND(calc!$D$1=2,YEAR(Ouderschapsverlof!$L$12)=$F$4),Ouderschapsverlof!$L$12,DATE(1900,1,1))</f>
        <v>1</v>
      </c>
      <c r="I19" s="12">
        <f>IF(AND(calc!$D$1=2,YEAR(Ouderschapsverlof!$L$12)=$F$4),Ouderschapsverlof!$L$12,DATE(1900,1,1))</f>
        <v>1</v>
      </c>
      <c r="L19" t="s">
        <v>184</v>
      </c>
      <c r="M19" s="12">
        <f>IF(AND(calc!$D$1=3,YEAR(Ouderschapsverlof!$L$12)=$K$4),Ouderschapsverlof!$L$12,DATE(1900,1,1))</f>
        <v>1</v>
      </c>
      <c r="N19" s="12">
        <f>IF(AND(calc!$D$1=3,YEAR(Ouderschapsverlof!$L$12)=$K$4),Ouderschapsverlof!$L$12,DATE(1900,1,1))</f>
        <v>1</v>
      </c>
    </row>
    <row r="20" spans="1:14" x14ac:dyDescent="0.3">
      <c r="B20" t="s">
        <v>185</v>
      </c>
      <c r="C20" s="12">
        <f>IF(AND(calc!$D$1=1,YEAR(Ouderschapsverlof!$L$14)=$A$4),Ouderschapsverlof!$L$14,DATE(1900,1,1))</f>
        <v>1</v>
      </c>
      <c r="D20" s="12">
        <f>IF(AND(calc!$D$1=1,YEAR(Ouderschapsverlof!$L$14)=$A$4),Ouderschapsverlof!$L$14,DATE(1900,1,1))</f>
        <v>1</v>
      </c>
      <c r="G20" t="s">
        <v>185</v>
      </c>
      <c r="H20" s="12">
        <f>IF(AND(calc!$D$1=2,YEAR(Ouderschapsverlof!$L$14)=$F$4),Ouderschapsverlof!$L$14,DATE(1900,1,1))</f>
        <v>1</v>
      </c>
      <c r="I20" s="12">
        <f>IF(AND(calc!$D$1=2,YEAR(Ouderschapsverlof!$L$14)=$F$4),Ouderschapsverlof!$L$14,DATE(1900,1,1))</f>
        <v>1</v>
      </c>
      <c r="L20" t="s">
        <v>185</v>
      </c>
      <c r="M20" s="12">
        <f>IF(AND(calc!$D$1=3,YEAR(Ouderschapsverlof!$L$14)=$K$4),Ouderschapsverlof!$L$14,DATE(1900,1,1))</f>
        <v>1</v>
      </c>
      <c r="N20" s="12">
        <f>IF(AND(calc!$D$1=3,YEAR(Ouderschapsverlof!$L$14)=$K$4),Ouderschapsverlof!$L$14,DATE(1900,1,1))</f>
        <v>1</v>
      </c>
    </row>
    <row r="21" spans="1:14" x14ac:dyDescent="0.3">
      <c r="B21" t="s">
        <v>186</v>
      </c>
      <c r="C21" s="12">
        <f>IF(AND(calc!$D$1=1,YEAR(Ouderschapsverlof!$M$10)=$A$4),Ouderschapsverlof!$M$10,DATE(1900,1,1))</f>
        <v>1</v>
      </c>
      <c r="D21" s="12">
        <f>IF(AND(calc!$D$1=1,YEAR(Ouderschapsverlof!$M$10)=$A$4),Ouderschapsverlof!$M$10,DATE(1900,1,1))</f>
        <v>1</v>
      </c>
      <c r="G21" t="s">
        <v>186</v>
      </c>
      <c r="H21" s="12">
        <f>IF(AND(calc!$D$1=2,YEAR(Ouderschapsverlof!$M$10)=$F$4),Ouderschapsverlof!$M$10,DATE(1900,1,1))</f>
        <v>1</v>
      </c>
      <c r="I21" s="12">
        <f>IF(AND(calc!$D$1=2,YEAR(Ouderschapsverlof!$M$10)=$F$4),Ouderschapsverlof!$M$10,DATE(1900,1,1))</f>
        <v>1</v>
      </c>
      <c r="L21" t="s">
        <v>186</v>
      </c>
      <c r="M21" s="12">
        <f>IF(AND(calc!$D$1=3,YEAR(Ouderschapsverlof!$M$10)=$K$4),Ouderschapsverlof!$M$10,DATE(1900,1,1))</f>
        <v>1</v>
      </c>
      <c r="N21" s="12">
        <f>IF(AND(calc!$D$1=3,YEAR(Ouderschapsverlof!$M$10)=$K$4),Ouderschapsverlof!$M$10,DATE(1900,1,1))</f>
        <v>1</v>
      </c>
    </row>
    <row r="22" spans="1:14" x14ac:dyDescent="0.3">
      <c r="B22" t="s">
        <v>187</v>
      </c>
      <c r="C22" s="12">
        <f>IF(AND(calc!$D$1=1,YEAR(Ouderschapsverlof!$M$12)=$A$4),Ouderschapsverlof!$M$12,DATE(1900,1,1))</f>
        <v>1</v>
      </c>
      <c r="D22" s="12">
        <f>IF(AND(calc!$D$1=1,YEAR(Ouderschapsverlof!$M$12)=$A$4),Ouderschapsverlof!$M$12,DATE(1900,1,1))</f>
        <v>1</v>
      </c>
      <c r="G22" t="s">
        <v>187</v>
      </c>
      <c r="H22" s="12">
        <f>IF(AND(calc!$D$1=2,YEAR(Ouderschapsverlof!$M$12)=$F$4),Ouderschapsverlof!$M$12,DATE(1900,1,1))</f>
        <v>1</v>
      </c>
      <c r="I22" s="12">
        <f>IF(AND(calc!$D$1=2,YEAR(Ouderschapsverlof!$M$12)=$F$4),Ouderschapsverlof!$M$12,DATE(1900,1,1))</f>
        <v>1</v>
      </c>
      <c r="L22" t="s">
        <v>187</v>
      </c>
      <c r="M22" s="12">
        <f>IF(AND(calc!$D$1=3,YEAR(Ouderschapsverlof!$M$12)=$K$4),Ouderschapsverlof!$M$12,DATE(1900,1,1))</f>
        <v>1</v>
      </c>
      <c r="N22" s="12">
        <f>IF(AND(calc!$D$1=3,YEAR(Ouderschapsverlof!$M$12)=$K$4),Ouderschapsverlof!$M$12,DATE(1900,1,1))</f>
        <v>1</v>
      </c>
    </row>
    <row r="23" spans="1:14" x14ac:dyDescent="0.3">
      <c r="B23" t="s">
        <v>188</v>
      </c>
      <c r="C23" s="12">
        <f>IF(AND(calc!$D$1=1,YEAR(Ouderschapsverlof!$M$14)=$A$4),Ouderschapsverlof!$M$14,DATE(1900,1,1))</f>
        <v>1</v>
      </c>
      <c r="D23" s="12">
        <f>IF(AND(calc!$D$1=1,YEAR(Ouderschapsverlof!$M$14)=$A$4),Ouderschapsverlof!$M$14,DATE(1900,1,1))</f>
        <v>1</v>
      </c>
      <c r="G23" t="s">
        <v>188</v>
      </c>
      <c r="H23" s="12">
        <f>IF(AND(calc!$D$1=2,YEAR(Ouderschapsverlof!$M$14)=$F$4),Ouderschapsverlof!$M$14,DATE(1900,1,1))</f>
        <v>1</v>
      </c>
      <c r="I23" s="12">
        <f>IF(AND(calc!$D$1=2,YEAR(Ouderschapsverlof!$M$14)=$F$4),Ouderschapsverlof!$M$14,DATE(1900,1,1))</f>
        <v>1</v>
      </c>
      <c r="L23" t="s">
        <v>188</v>
      </c>
      <c r="M23" s="12">
        <f>IF(AND(calc!$D$1=3,YEAR(Ouderschapsverlof!$M$14)=$K$4),Ouderschapsverlof!$M$14,DATE(1900,1,1))</f>
        <v>1</v>
      </c>
      <c r="N23" s="12">
        <f>IF(AND(calc!$D$1=3,YEAR(Ouderschapsverlof!$M$14)=$K$4),Ouderschapsverlof!$M$14,DATE(1900,1,1))</f>
        <v>1</v>
      </c>
    </row>
    <row r="24" spans="1:14" x14ac:dyDescent="0.3">
      <c r="A24">
        <v>2026</v>
      </c>
      <c r="B24" s="9" t="s">
        <v>16</v>
      </c>
      <c r="C24" s="12">
        <v>46209</v>
      </c>
      <c r="D24" s="12">
        <v>46250</v>
      </c>
      <c r="F24">
        <v>2026</v>
      </c>
      <c r="G24" s="9" t="s">
        <v>16</v>
      </c>
      <c r="H24" s="12">
        <v>46223</v>
      </c>
      <c r="I24" s="13">
        <v>46264</v>
      </c>
      <c r="K24">
        <v>2026</v>
      </c>
      <c r="L24" s="9" t="s">
        <v>16</v>
      </c>
      <c r="M24" s="12">
        <v>46216</v>
      </c>
      <c r="N24" s="13">
        <v>46257</v>
      </c>
    </row>
    <row r="25" spans="1:14" x14ac:dyDescent="0.3">
      <c r="B25" t="s">
        <v>14</v>
      </c>
      <c r="C25" s="12">
        <v>46076</v>
      </c>
      <c r="D25" s="12">
        <v>46082</v>
      </c>
      <c r="G25" t="s">
        <v>14</v>
      </c>
      <c r="H25" s="12">
        <v>46069</v>
      </c>
      <c r="I25" s="12">
        <v>46075</v>
      </c>
      <c r="L25" t="s">
        <v>14</v>
      </c>
      <c r="M25" s="12">
        <v>46069</v>
      </c>
      <c r="N25" s="12">
        <v>46075</v>
      </c>
    </row>
    <row r="26" spans="1:14" x14ac:dyDescent="0.3">
      <c r="B26" t="s">
        <v>15</v>
      </c>
      <c r="C26" s="12">
        <v>46139</v>
      </c>
      <c r="D26" s="12">
        <v>46145</v>
      </c>
      <c r="G26" t="s">
        <v>15</v>
      </c>
      <c r="H26" s="12">
        <v>46139</v>
      </c>
      <c r="I26" s="12">
        <v>46145</v>
      </c>
      <c r="L26" t="s">
        <v>15</v>
      </c>
      <c r="M26" s="12">
        <v>46139</v>
      </c>
      <c r="N26" s="12">
        <v>46145</v>
      </c>
    </row>
    <row r="27" spans="1:14" x14ac:dyDescent="0.3">
      <c r="B27" t="s">
        <v>17</v>
      </c>
      <c r="C27" s="12">
        <v>46307</v>
      </c>
      <c r="D27" s="13">
        <v>46313</v>
      </c>
      <c r="G27" t="s">
        <v>17</v>
      </c>
      <c r="H27" s="12">
        <v>46314</v>
      </c>
      <c r="I27" s="13">
        <v>46320</v>
      </c>
      <c r="L27" t="s">
        <v>17</v>
      </c>
      <c r="M27" s="12">
        <v>46314</v>
      </c>
      <c r="N27" s="12">
        <v>46320</v>
      </c>
    </row>
    <row r="28" spans="1:14" x14ac:dyDescent="0.3">
      <c r="B28" t="s">
        <v>18</v>
      </c>
      <c r="C28" s="12">
        <v>46377</v>
      </c>
      <c r="D28" s="13">
        <v>46390</v>
      </c>
      <c r="G28" t="s">
        <v>18</v>
      </c>
      <c r="H28" s="12">
        <v>46377</v>
      </c>
      <c r="I28" s="12">
        <v>46390</v>
      </c>
      <c r="L28" t="s">
        <v>18</v>
      </c>
      <c r="M28" s="12">
        <v>46377</v>
      </c>
      <c r="N28" s="12">
        <v>46390</v>
      </c>
    </row>
    <row r="29" spans="1:14" x14ac:dyDescent="0.3">
      <c r="B29" t="s">
        <v>55</v>
      </c>
      <c r="C29" s="12">
        <v>46115</v>
      </c>
      <c r="D29" s="12">
        <v>46115</v>
      </c>
      <c r="G29" t="s">
        <v>55</v>
      </c>
      <c r="H29" s="12">
        <v>46115</v>
      </c>
      <c r="I29" s="12">
        <v>46115</v>
      </c>
      <c r="L29" t="s">
        <v>55</v>
      </c>
      <c r="M29" s="12">
        <v>46115</v>
      </c>
      <c r="N29" s="12">
        <v>46115</v>
      </c>
    </row>
    <row r="30" spans="1:14" x14ac:dyDescent="0.3">
      <c r="B30" t="s">
        <v>56</v>
      </c>
      <c r="C30" s="12">
        <v>46118</v>
      </c>
      <c r="D30" s="12">
        <v>46118</v>
      </c>
      <c r="G30" t="s">
        <v>56</v>
      </c>
      <c r="H30" s="12">
        <v>46118</v>
      </c>
      <c r="I30" s="12">
        <v>46118</v>
      </c>
      <c r="L30" t="s">
        <v>56</v>
      </c>
      <c r="M30" s="12">
        <v>46118</v>
      </c>
      <c r="N30" s="12">
        <v>46118</v>
      </c>
    </row>
    <row r="31" spans="1:14" x14ac:dyDescent="0.3">
      <c r="B31" t="s">
        <v>60</v>
      </c>
      <c r="C31" s="12">
        <v>46139</v>
      </c>
      <c r="D31" s="12">
        <v>46139</v>
      </c>
      <c r="G31" t="s">
        <v>60</v>
      </c>
      <c r="H31" s="12">
        <v>46139</v>
      </c>
      <c r="I31" s="12">
        <v>46139</v>
      </c>
      <c r="L31" t="s">
        <v>60</v>
      </c>
      <c r="M31" s="12">
        <v>46139</v>
      </c>
      <c r="N31" s="12">
        <v>46139</v>
      </c>
    </row>
    <row r="32" spans="1:14" x14ac:dyDescent="0.3">
      <c r="B32" t="s">
        <v>57</v>
      </c>
      <c r="C32" s="12">
        <v>46147</v>
      </c>
      <c r="D32" s="12">
        <v>46147</v>
      </c>
      <c r="G32" t="s">
        <v>57</v>
      </c>
      <c r="H32" s="12">
        <v>46147</v>
      </c>
      <c r="I32" s="12">
        <v>46147</v>
      </c>
      <c r="L32" t="s">
        <v>57</v>
      </c>
      <c r="M32" s="12">
        <v>46147</v>
      </c>
      <c r="N32" s="12">
        <v>46147</v>
      </c>
    </row>
    <row r="33" spans="1:14" x14ac:dyDescent="0.3">
      <c r="B33" t="s">
        <v>58</v>
      </c>
      <c r="C33" s="12">
        <v>46156</v>
      </c>
      <c r="D33" s="12">
        <v>46156</v>
      </c>
      <c r="G33" t="s">
        <v>58</v>
      </c>
      <c r="H33" s="12">
        <v>46156</v>
      </c>
      <c r="I33" s="12">
        <v>46156</v>
      </c>
      <c r="L33" t="s">
        <v>58</v>
      </c>
      <c r="M33" s="12">
        <v>46156</v>
      </c>
      <c r="N33" s="12">
        <v>46156</v>
      </c>
    </row>
    <row r="34" spans="1:14" x14ac:dyDescent="0.3">
      <c r="B34" t="s">
        <v>59</v>
      </c>
      <c r="C34" s="12">
        <v>46167</v>
      </c>
      <c r="D34" s="12">
        <v>46167</v>
      </c>
      <c r="G34" t="s">
        <v>59</v>
      </c>
      <c r="H34" s="12">
        <v>46167</v>
      </c>
      <c r="I34" s="12">
        <v>46167</v>
      </c>
      <c r="L34" t="s">
        <v>59</v>
      </c>
      <c r="M34" s="12">
        <v>46167</v>
      </c>
      <c r="N34" s="12">
        <v>46167</v>
      </c>
    </row>
    <row r="35" spans="1:14" x14ac:dyDescent="0.3">
      <c r="B35" t="s">
        <v>99</v>
      </c>
      <c r="C35" s="12">
        <f>IF(AND(calc!$D$1=1,YEAR(Ouderschapsverlof!$K$10)=$A$24),Ouderschapsverlof!$K$10,DATE(1901,1,1))</f>
        <v>367</v>
      </c>
      <c r="D35" s="12">
        <f>IF(AND(calc!$D$1=1,YEAR(Ouderschapsverlof!$K$10)=$A$24),Ouderschapsverlof!$K$10,DATE(1901,1,1))</f>
        <v>367</v>
      </c>
      <c r="G35" t="s">
        <v>99</v>
      </c>
      <c r="H35" s="12">
        <f>IF(AND(calc!$D$1=2,YEAR(Ouderschapsverlof!$K$10)=$F$24),Ouderschapsverlof!$K$10,DATE(1901,1,1))</f>
        <v>367</v>
      </c>
      <c r="I35" s="12">
        <f>IF(AND(calc!$D$1=2,YEAR(Ouderschapsverlof!$K$10)=$F$24),Ouderschapsverlof!$K$10,DATE(1901,1,1))</f>
        <v>367</v>
      </c>
      <c r="L35" t="s">
        <v>99</v>
      </c>
      <c r="M35" s="12">
        <f>IF(AND(calc!$D$1=3,YEAR(Ouderschapsverlof!$K$10)=$K$24),Ouderschapsverlof!$K$10,DATE(1901,1,1))</f>
        <v>367</v>
      </c>
      <c r="N35" s="12">
        <f>IF(AND(calc!$D$1=3,YEAR(Ouderschapsverlof!$K$10)=$K$24),Ouderschapsverlof!$K$10,DATE(1901,1,1))</f>
        <v>367</v>
      </c>
    </row>
    <row r="36" spans="1:14" x14ac:dyDescent="0.3">
      <c r="B36" t="s">
        <v>100</v>
      </c>
      <c r="C36" s="12">
        <f>IF(AND(calc!$D$1=1,YEAR(Ouderschapsverlof!$K$12)=$A$24),Ouderschapsverlof!$K$12,DATE(1901,1,1))</f>
        <v>367</v>
      </c>
      <c r="D36" s="12">
        <f>IF(AND(calc!$D$1=1,YEAR(Ouderschapsverlof!$K$12)=$A$24),Ouderschapsverlof!$K$12,DATE(1901,1,1))</f>
        <v>367</v>
      </c>
      <c r="G36" t="s">
        <v>100</v>
      </c>
      <c r="H36" s="12">
        <f>IF(AND(calc!$D$1=2,YEAR(Ouderschapsverlof!$K$12)=$F$24),Ouderschapsverlof!$K$12,DATE(1901,1,1))</f>
        <v>367</v>
      </c>
      <c r="I36" s="12">
        <f>IF(AND(calc!$D$1=2,YEAR(Ouderschapsverlof!$K$12)=$F$24),Ouderschapsverlof!$K$12,DATE(1901,1,1))</f>
        <v>367</v>
      </c>
      <c r="L36" t="s">
        <v>100</v>
      </c>
      <c r="M36" s="12">
        <f>IF(AND(calc!$D$1=3,YEAR(Ouderschapsverlof!$K$12)=$K$24),Ouderschapsverlof!$K$12,DATE(1901,1,1))</f>
        <v>367</v>
      </c>
      <c r="N36" s="12">
        <f>IF(AND(calc!$D$1=3,YEAR(Ouderschapsverlof!$K$12)=$K$24),Ouderschapsverlof!$K$12,DATE(1901,1,1))</f>
        <v>367</v>
      </c>
    </row>
    <row r="37" spans="1:14" x14ac:dyDescent="0.3">
      <c r="B37" t="s">
        <v>101</v>
      </c>
      <c r="C37" s="12">
        <f>IF(AND(calc!$D$1=1,YEAR(Ouderschapsverlof!$K$14)=$A$24),Ouderschapsverlof!$K$14,DATE(1901,1,1))</f>
        <v>367</v>
      </c>
      <c r="D37" s="12">
        <f>IF(AND(calc!$D$1=1,YEAR(Ouderschapsverlof!$K$14)=$A$24),Ouderschapsverlof!$K$14,DATE(1901,1,1))</f>
        <v>367</v>
      </c>
      <c r="G37" t="s">
        <v>101</v>
      </c>
      <c r="H37" s="12">
        <f>IF(AND(calc!$D$1=2,YEAR(Ouderschapsverlof!$K$14)=$F$24),Ouderschapsverlof!$K$14,DATE(1901,1,1))</f>
        <v>367</v>
      </c>
      <c r="I37" s="12">
        <f>IF(AND(calc!$D$1=2,YEAR(Ouderschapsverlof!$K$14)=$F$24),Ouderschapsverlof!$K$14,DATE(1901,1,1))</f>
        <v>367</v>
      </c>
      <c r="L37" t="s">
        <v>101</v>
      </c>
      <c r="M37" s="12">
        <f>IF(AND(calc!$D$1=3,YEAR(Ouderschapsverlof!$K$14)=$K$24),Ouderschapsverlof!$K$14,DATE(1901,1,1))</f>
        <v>367</v>
      </c>
      <c r="N37" s="12">
        <f>IF(AND(calc!$D$1=3,YEAR(Ouderschapsverlof!$K$14)=$K$24),Ouderschapsverlof!$K$14,DATE(1901,1,1))</f>
        <v>367</v>
      </c>
    </row>
    <row r="38" spans="1:14" x14ac:dyDescent="0.3">
      <c r="B38" t="s">
        <v>183</v>
      </c>
      <c r="C38" s="12">
        <f>IF(AND(calc!$D$1=1,YEAR(Ouderschapsverlof!$L$10)=$A$24),Ouderschapsverlof!$L$10,DATE(1901,1,1))</f>
        <v>367</v>
      </c>
      <c r="D38" s="12">
        <f>IF(AND(calc!$D$1=1,YEAR(Ouderschapsverlof!$L$10)=$A$24),Ouderschapsverlof!$L$10,DATE(1901,1,1))</f>
        <v>367</v>
      </c>
      <c r="G38" t="s">
        <v>183</v>
      </c>
      <c r="H38" s="12">
        <f>IF(AND(calc!$D$1=2,YEAR(Ouderschapsverlof!$L$10)=$F$24),Ouderschapsverlof!$L$10,DATE(1901,1,1))</f>
        <v>367</v>
      </c>
      <c r="I38" s="12">
        <f>IF(AND(calc!$D$1=2,YEAR(Ouderschapsverlof!$L$10)=$F$24),Ouderschapsverlof!$L$10,DATE(1901,1,1))</f>
        <v>367</v>
      </c>
      <c r="L38" t="s">
        <v>183</v>
      </c>
      <c r="M38" s="12">
        <f>IF(AND(calc!$D$1=3,YEAR(Ouderschapsverlof!$L$10)=$K$24),Ouderschapsverlof!$L$10,DATE(1901,1,1))</f>
        <v>367</v>
      </c>
      <c r="N38" s="12">
        <f>IF(AND(calc!$D$1=3,YEAR(Ouderschapsverlof!$L$10)=$K$24),Ouderschapsverlof!$L$10,DATE(1901,1,1))</f>
        <v>367</v>
      </c>
    </row>
    <row r="39" spans="1:14" x14ac:dyDescent="0.3">
      <c r="B39" t="s">
        <v>184</v>
      </c>
      <c r="C39" s="12">
        <f>IF(AND(calc!$D$1=1,YEAR(Ouderschapsverlof!$L$12)=$A$24),Ouderschapsverlof!$L$12,DATE(1901,1,1))</f>
        <v>367</v>
      </c>
      <c r="D39" s="12">
        <f>IF(AND(calc!$D$1=1,YEAR(Ouderschapsverlof!$L$12)=$A$24),Ouderschapsverlof!$L$12,DATE(1901,1,1))</f>
        <v>367</v>
      </c>
      <c r="G39" t="s">
        <v>184</v>
      </c>
      <c r="H39" s="12">
        <f>IF(AND(calc!$D$1=2,YEAR(Ouderschapsverlof!$L$12)=$F$24),Ouderschapsverlof!$L$12,DATE(1901,1,1))</f>
        <v>367</v>
      </c>
      <c r="I39" s="12">
        <f>IF(AND(calc!$D$1=2,YEAR(Ouderschapsverlof!$L$12)=$F$24),Ouderschapsverlof!$L$12,DATE(1901,1,1))</f>
        <v>367</v>
      </c>
      <c r="L39" t="s">
        <v>184</v>
      </c>
      <c r="M39" s="12">
        <f>IF(AND(calc!$D$1=3,YEAR(Ouderschapsverlof!$L$12)=$K$24),Ouderschapsverlof!$L$12,DATE(1901,1,1))</f>
        <v>367</v>
      </c>
      <c r="N39" s="12">
        <f>IF(AND(calc!$D$1=3,YEAR(Ouderschapsverlof!$L$12)=$K$24),Ouderschapsverlof!$L$12,DATE(1901,1,1))</f>
        <v>367</v>
      </c>
    </row>
    <row r="40" spans="1:14" x14ac:dyDescent="0.3">
      <c r="B40" t="s">
        <v>185</v>
      </c>
      <c r="C40" s="12">
        <f>IF(AND(calc!$D$1=1,YEAR(Ouderschapsverlof!$L$14)=$A$24),Ouderschapsverlof!$L$14,DATE(1901,1,1))</f>
        <v>367</v>
      </c>
      <c r="D40" s="12">
        <f>IF(AND(calc!$D$1=1,YEAR(Ouderschapsverlof!$L$14)=$A$24),Ouderschapsverlof!$L$14,DATE(1901,1,1))</f>
        <v>367</v>
      </c>
      <c r="G40" t="s">
        <v>185</v>
      </c>
      <c r="H40" s="12">
        <f>IF(AND(calc!$D$1=2,YEAR(Ouderschapsverlof!$L$14)=$F$24),Ouderschapsverlof!$L$14,DATE(1901,1,1))</f>
        <v>367</v>
      </c>
      <c r="I40" s="12">
        <f>IF(AND(calc!$D$1=2,YEAR(Ouderschapsverlof!$L$14)=$F$24),Ouderschapsverlof!$L$14,DATE(1901,1,1))</f>
        <v>367</v>
      </c>
      <c r="L40" t="s">
        <v>185</v>
      </c>
      <c r="M40" s="12">
        <f>IF(AND(calc!$D$1=3,YEAR(Ouderschapsverlof!$L$14)=$K$24),Ouderschapsverlof!$L$14,DATE(1901,1,1))</f>
        <v>367</v>
      </c>
      <c r="N40" s="12">
        <f>IF(AND(calc!$D$1=3,YEAR(Ouderschapsverlof!$L$14)=$K$24),Ouderschapsverlof!$L$14,DATE(1901,1,1))</f>
        <v>367</v>
      </c>
    </row>
    <row r="41" spans="1:14" x14ac:dyDescent="0.3">
      <c r="B41" t="s">
        <v>186</v>
      </c>
      <c r="C41" s="12">
        <f>IF(AND(calc!$D$1=1,YEAR(Ouderschapsverlof!$M$10)=$A$24),Ouderschapsverlof!$M$10,DATE(1901,1,1))</f>
        <v>367</v>
      </c>
      <c r="D41" s="12">
        <f>IF(AND(calc!$D$1=1,YEAR(Ouderschapsverlof!$M$10)=$A$24),Ouderschapsverlof!$M$10,DATE(1901,1,1))</f>
        <v>367</v>
      </c>
      <c r="G41" t="s">
        <v>186</v>
      </c>
      <c r="H41" s="12">
        <f>IF(AND(calc!$D$1=2,YEAR(Ouderschapsverlof!$M$10)=$F$24),Ouderschapsverlof!$M$10,DATE(1901,1,1))</f>
        <v>367</v>
      </c>
      <c r="I41" s="12">
        <f>IF(AND(calc!$D$1=2,YEAR(Ouderschapsverlof!$M$10)=$F$24),Ouderschapsverlof!$M$10,DATE(1901,1,1))</f>
        <v>367</v>
      </c>
      <c r="L41" t="s">
        <v>186</v>
      </c>
      <c r="M41" s="12">
        <f>IF(AND(calc!$D$1=3,YEAR(Ouderschapsverlof!$M$10)=$K$24),Ouderschapsverlof!$M$10,DATE(1901,1,1))</f>
        <v>367</v>
      </c>
      <c r="N41" s="12">
        <f>IF(AND(calc!$D$1=3,YEAR(Ouderschapsverlof!$M$10)=$K$24),Ouderschapsverlof!$M$10,DATE(1901,1,1))</f>
        <v>367</v>
      </c>
    </row>
    <row r="42" spans="1:14" x14ac:dyDescent="0.3">
      <c r="B42" t="s">
        <v>187</v>
      </c>
      <c r="C42" s="12">
        <f>IF(AND(calc!$D$1=1,YEAR(Ouderschapsverlof!$M$12)=$A$24),Ouderschapsverlof!$M$12,DATE(1901,1,1))</f>
        <v>367</v>
      </c>
      <c r="D42" s="12">
        <f>IF(AND(calc!$D$1=1,YEAR(Ouderschapsverlof!$M$12)=$A$24),Ouderschapsverlof!$M$12,DATE(1901,1,1))</f>
        <v>367</v>
      </c>
      <c r="G42" t="s">
        <v>187</v>
      </c>
      <c r="H42" s="12">
        <f>IF(AND(calc!$D$1=2,YEAR(Ouderschapsverlof!$M$12)=$F$24),Ouderschapsverlof!$M$12,DATE(1901,1,1))</f>
        <v>367</v>
      </c>
      <c r="I42" s="12">
        <f>IF(AND(calc!$D$1=2,YEAR(Ouderschapsverlof!$M$12)=$F$24),Ouderschapsverlof!$M$12,DATE(1901,1,1))</f>
        <v>367</v>
      </c>
      <c r="L42" t="s">
        <v>187</v>
      </c>
      <c r="M42" s="12">
        <f>IF(AND(calc!$D$1=3,YEAR(Ouderschapsverlof!$M$12)=$K$24),Ouderschapsverlof!$M$12,DATE(1901,1,1))</f>
        <v>367</v>
      </c>
      <c r="N42" s="12">
        <f>IF(AND(calc!$D$1=3,YEAR(Ouderschapsverlof!$M$12)=$K$24),Ouderschapsverlof!$M$12,DATE(1901,1,1))</f>
        <v>367</v>
      </c>
    </row>
    <row r="43" spans="1:14" x14ac:dyDescent="0.3">
      <c r="B43" t="s">
        <v>188</v>
      </c>
      <c r="C43" s="12">
        <f>IF(AND(calc!$D$1=1,YEAR(Ouderschapsverlof!$M$14)=$A$24),Ouderschapsverlof!$M$14,DATE(1901,1,1))</f>
        <v>367</v>
      </c>
      <c r="D43" s="12">
        <f>IF(AND(calc!$D$1=1,YEAR(Ouderschapsverlof!$M$14)=$A$24),Ouderschapsverlof!$M$14,DATE(1901,1,1))</f>
        <v>367</v>
      </c>
      <c r="G43" t="s">
        <v>188</v>
      </c>
      <c r="H43" s="12">
        <f>IF(AND(calc!$D$1=2,YEAR(Ouderschapsverlof!$M$14)=$F$24),Ouderschapsverlof!$M$14,DATE(1901,1,1))</f>
        <v>367</v>
      </c>
      <c r="I43" s="12">
        <f>IF(AND(calc!$D$1=2,YEAR(Ouderschapsverlof!$M$14)=$F$24),Ouderschapsverlof!$M$14,DATE(1901,1,1))</f>
        <v>367</v>
      </c>
      <c r="L43" t="s">
        <v>188</v>
      </c>
      <c r="M43" s="12">
        <f>IF(AND(calc!$D$1=3,YEAR(Ouderschapsverlof!$M$14)=$K$24),Ouderschapsverlof!$M$14,DATE(1901,1,1))</f>
        <v>367</v>
      </c>
      <c r="N43" s="12">
        <f>IF(AND(calc!$D$1=3,YEAR(Ouderschapsverlof!$M$14)=$K$24),Ouderschapsverlof!$M$14,DATE(1901,1,1))</f>
        <v>367</v>
      </c>
    </row>
    <row r="44" spans="1:14" x14ac:dyDescent="0.3">
      <c r="A44">
        <v>2027</v>
      </c>
      <c r="B44" s="9" t="s">
        <v>16</v>
      </c>
      <c r="C44" s="12">
        <v>46580</v>
      </c>
      <c r="D44" s="12">
        <v>46621</v>
      </c>
      <c r="F44">
        <v>2027</v>
      </c>
      <c r="G44" s="9" t="s">
        <v>16</v>
      </c>
      <c r="H44" s="12">
        <v>46587</v>
      </c>
      <c r="I44" s="13">
        <v>46628</v>
      </c>
      <c r="K44">
        <v>2027</v>
      </c>
      <c r="L44" s="9" t="s">
        <v>16</v>
      </c>
      <c r="M44" s="12">
        <v>46594</v>
      </c>
      <c r="N44" s="13">
        <v>46635</v>
      </c>
    </row>
    <row r="45" spans="1:14" x14ac:dyDescent="0.3">
      <c r="B45" t="s">
        <v>14</v>
      </c>
      <c r="C45" s="12">
        <v>46440</v>
      </c>
      <c r="D45" s="12">
        <v>46446</v>
      </c>
      <c r="G45" t="s">
        <v>14</v>
      </c>
      <c r="H45" s="12">
        <v>46440</v>
      </c>
      <c r="I45" s="12">
        <v>46446</v>
      </c>
      <c r="L45" t="s">
        <v>14</v>
      </c>
      <c r="M45" s="12">
        <v>46433</v>
      </c>
      <c r="N45" s="12">
        <v>46439</v>
      </c>
    </row>
    <row r="46" spans="1:14" x14ac:dyDescent="0.3">
      <c r="B46" t="s">
        <v>15</v>
      </c>
      <c r="C46" s="12">
        <v>46503</v>
      </c>
      <c r="D46" s="12">
        <v>46509</v>
      </c>
      <c r="G46" t="s">
        <v>15</v>
      </c>
      <c r="H46" s="12">
        <v>46503</v>
      </c>
      <c r="I46" s="12">
        <v>46509</v>
      </c>
      <c r="L46" t="s">
        <v>15</v>
      </c>
      <c r="M46" s="12">
        <v>46503</v>
      </c>
      <c r="N46" s="12">
        <v>46509</v>
      </c>
    </row>
    <row r="47" spans="1:14" x14ac:dyDescent="0.3">
      <c r="B47" t="s">
        <v>17</v>
      </c>
      <c r="C47" s="12">
        <v>46678</v>
      </c>
      <c r="D47" s="13">
        <v>46684</v>
      </c>
      <c r="G47" t="s">
        <v>17</v>
      </c>
      <c r="H47" s="12">
        <v>46678</v>
      </c>
      <c r="I47" s="13">
        <v>46684</v>
      </c>
      <c r="L47" t="s">
        <v>17</v>
      </c>
      <c r="M47" s="12">
        <v>46685</v>
      </c>
      <c r="N47" s="12">
        <v>46691</v>
      </c>
    </row>
    <row r="48" spans="1:14" x14ac:dyDescent="0.3">
      <c r="B48" t="s">
        <v>18</v>
      </c>
      <c r="C48" s="12">
        <v>46748</v>
      </c>
      <c r="D48" s="13">
        <v>46761</v>
      </c>
      <c r="G48" t="s">
        <v>18</v>
      </c>
      <c r="H48" s="12">
        <v>46748</v>
      </c>
      <c r="I48" s="13">
        <v>46761</v>
      </c>
      <c r="L48" t="s">
        <v>18</v>
      </c>
      <c r="M48" s="12">
        <v>46748</v>
      </c>
      <c r="N48" s="13">
        <v>46761</v>
      </c>
    </row>
    <row r="49" spans="2:14" x14ac:dyDescent="0.3">
      <c r="B49" t="s">
        <v>55</v>
      </c>
      <c r="C49" s="12">
        <v>46472</v>
      </c>
      <c r="D49" s="12">
        <v>46472</v>
      </c>
      <c r="G49" t="s">
        <v>55</v>
      </c>
      <c r="H49" s="12">
        <v>46472</v>
      </c>
      <c r="I49" s="12">
        <v>46472</v>
      </c>
      <c r="L49" t="s">
        <v>55</v>
      </c>
      <c r="M49" s="12">
        <v>46472</v>
      </c>
      <c r="N49" s="12">
        <v>46472</v>
      </c>
    </row>
    <row r="50" spans="2:14" x14ac:dyDescent="0.3">
      <c r="B50" t="s">
        <v>56</v>
      </c>
      <c r="C50" s="12">
        <v>46475</v>
      </c>
      <c r="D50" s="12">
        <v>46475</v>
      </c>
      <c r="G50" t="s">
        <v>56</v>
      </c>
      <c r="H50" s="12">
        <v>46475</v>
      </c>
      <c r="I50" s="12">
        <v>46475</v>
      </c>
      <c r="L50" t="s">
        <v>56</v>
      </c>
      <c r="M50" s="12">
        <v>46475</v>
      </c>
      <c r="N50" s="12">
        <v>46475</v>
      </c>
    </row>
    <row r="51" spans="2:14" x14ac:dyDescent="0.3">
      <c r="B51" t="s">
        <v>60</v>
      </c>
      <c r="C51" s="12">
        <v>46504</v>
      </c>
      <c r="D51" s="12">
        <v>46504</v>
      </c>
      <c r="G51" t="s">
        <v>60</v>
      </c>
      <c r="H51" s="12">
        <v>46504</v>
      </c>
      <c r="I51" s="12">
        <v>46504</v>
      </c>
      <c r="L51" t="s">
        <v>60</v>
      </c>
      <c r="M51" s="12">
        <v>46504</v>
      </c>
      <c r="N51" s="12">
        <v>46504</v>
      </c>
    </row>
    <row r="52" spans="2:14" x14ac:dyDescent="0.3">
      <c r="B52" t="s">
        <v>57</v>
      </c>
      <c r="C52" s="12">
        <v>46512</v>
      </c>
      <c r="D52" s="12">
        <v>46512</v>
      </c>
      <c r="G52" t="s">
        <v>57</v>
      </c>
      <c r="H52" s="12">
        <v>46512</v>
      </c>
      <c r="I52" s="12">
        <v>46512</v>
      </c>
      <c r="L52" t="s">
        <v>57</v>
      </c>
      <c r="M52" s="12">
        <v>46512</v>
      </c>
      <c r="N52" s="12">
        <v>46512</v>
      </c>
    </row>
    <row r="53" spans="2:14" x14ac:dyDescent="0.3">
      <c r="B53" t="s">
        <v>58</v>
      </c>
      <c r="C53" s="12">
        <v>46513</v>
      </c>
      <c r="D53" s="12">
        <v>46513</v>
      </c>
      <c r="G53" t="s">
        <v>58</v>
      </c>
      <c r="H53" s="12">
        <v>46513</v>
      </c>
      <c r="I53" s="12">
        <v>46513</v>
      </c>
      <c r="L53" t="s">
        <v>58</v>
      </c>
      <c r="M53" s="12">
        <v>46513</v>
      </c>
      <c r="N53" s="12">
        <v>46513</v>
      </c>
    </row>
    <row r="54" spans="2:14" x14ac:dyDescent="0.3">
      <c r="B54" t="s">
        <v>59</v>
      </c>
      <c r="C54" s="12">
        <v>46524</v>
      </c>
      <c r="D54" s="12">
        <v>46524</v>
      </c>
      <c r="G54" t="s">
        <v>59</v>
      </c>
      <c r="H54" s="12">
        <v>46524</v>
      </c>
      <c r="I54" s="12">
        <v>46524</v>
      </c>
      <c r="L54" t="s">
        <v>59</v>
      </c>
      <c r="M54" s="12">
        <v>46524</v>
      </c>
      <c r="N54" s="12">
        <v>46524</v>
      </c>
    </row>
    <row r="55" spans="2:14" x14ac:dyDescent="0.3">
      <c r="B55" t="s">
        <v>99</v>
      </c>
      <c r="C55" s="12">
        <f>IF(AND(calc!$D$1=1,YEAR(Ouderschapsverlof!$K$10)=$A$44),Ouderschapsverlof!$K$10,DATE(1902,1,1))</f>
        <v>732</v>
      </c>
      <c r="D55" s="12">
        <f>IF(AND(calc!$D$1=1,YEAR(Ouderschapsverlof!$K$10)=$A$44),Ouderschapsverlof!$K$10,DATE(1902,1,1))</f>
        <v>732</v>
      </c>
      <c r="G55" t="s">
        <v>99</v>
      </c>
      <c r="H55" s="12">
        <f>IF(AND(calc!$D$1=2,YEAR(Ouderschapsverlof!$K$10)=$F$44),Ouderschapsverlof!$K$10,DATE(1902,1,1))</f>
        <v>732</v>
      </c>
      <c r="I55" s="12">
        <f>IF(AND(calc!$D$1=2,YEAR(Ouderschapsverlof!$K$10)=$F$44),Ouderschapsverlof!$K$10,DATE(1902,1,1))</f>
        <v>732</v>
      </c>
      <c r="L55" t="s">
        <v>99</v>
      </c>
      <c r="M55" s="12">
        <f>IF(AND(calc!$D$1=3,YEAR(Ouderschapsverlof!$K$10)=$K$44),Ouderschapsverlof!$K$10,DATE(1902,1,1))</f>
        <v>732</v>
      </c>
      <c r="N55" s="12">
        <f>IF(AND(calc!$D$1=3,YEAR(Ouderschapsverlof!$K$10)=$K$44),Ouderschapsverlof!$K$10,DATE(1902,1,1))</f>
        <v>732</v>
      </c>
    </row>
    <row r="56" spans="2:14" x14ac:dyDescent="0.3">
      <c r="B56" t="s">
        <v>100</v>
      </c>
      <c r="C56" s="12">
        <f>IF(AND(calc!$D$1=1,YEAR(Ouderschapsverlof!$K$12)=$A$44),Ouderschapsverlof!$K$12,DATE(1902,1,1))</f>
        <v>732</v>
      </c>
      <c r="D56" s="12">
        <f>IF(AND(calc!$D$1=1,YEAR(Ouderschapsverlof!$K$12)=$A$44),Ouderschapsverlof!$K$12,DATE(1902,1,1))</f>
        <v>732</v>
      </c>
      <c r="G56" t="s">
        <v>100</v>
      </c>
      <c r="H56" s="12">
        <f>IF(AND(calc!$D$1=2,YEAR(Ouderschapsverlof!$K$12)=$F$44),Ouderschapsverlof!$K$12,DATE(1902,1,1))</f>
        <v>732</v>
      </c>
      <c r="I56" s="12">
        <f>IF(AND(calc!$D$1=2,YEAR(Ouderschapsverlof!$K$12)=$F$44),Ouderschapsverlof!$K$12,DATE(1902,1,1))</f>
        <v>732</v>
      </c>
      <c r="L56" t="s">
        <v>100</v>
      </c>
      <c r="M56" s="12">
        <f>IF(AND(calc!$D$1=3,YEAR(Ouderschapsverlof!$K$12)=$K$44),Ouderschapsverlof!$K$12,DATE(1902,1,1))</f>
        <v>732</v>
      </c>
      <c r="N56" s="12">
        <f>IF(AND(calc!$D$1=3,YEAR(Ouderschapsverlof!$K$12)=$K$44),Ouderschapsverlof!$K$12,DATE(1902,1,1))</f>
        <v>732</v>
      </c>
    </row>
    <row r="57" spans="2:14" x14ac:dyDescent="0.3">
      <c r="B57" t="s">
        <v>101</v>
      </c>
      <c r="C57" s="12">
        <f>IF(AND(calc!$D$1=1,YEAR(Ouderschapsverlof!$K$14)=$A$44),Ouderschapsverlof!$K$14,DATE(1902,1,1))</f>
        <v>732</v>
      </c>
      <c r="D57" s="12">
        <f>IF(AND(calc!$D$1=1,YEAR(Ouderschapsverlof!$K$14)=$A$44),Ouderschapsverlof!$K$14,DATE(1902,1,1))</f>
        <v>732</v>
      </c>
      <c r="G57" t="s">
        <v>101</v>
      </c>
      <c r="H57" s="12">
        <f>IF(AND(calc!$D$1=2,YEAR(Ouderschapsverlof!$K$14)=$F$44),Ouderschapsverlof!$K$14,DATE(1902,1,1))</f>
        <v>732</v>
      </c>
      <c r="I57" s="12">
        <f>IF(AND(calc!$D$1=2,YEAR(Ouderschapsverlof!$K$14)=$F$44),Ouderschapsverlof!$K$14,DATE(1902,1,1))</f>
        <v>732</v>
      </c>
      <c r="L57" t="s">
        <v>101</v>
      </c>
      <c r="M57" s="12">
        <f>IF(AND(calc!$D$1=3,YEAR(Ouderschapsverlof!$K$14)=$K$44),Ouderschapsverlof!$K$14,DATE(1902,1,1))</f>
        <v>732</v>
      </c>
      <c r="N57" s="12">
        <f>IF(AND(calc!$D$1=3,YEAR(Ouderschapsverlof!$K$14)=$K$44),Ouderschapsverlof!$K$14,DATE(1902,1,1))</f>
        <v>732</v>
      </c>
    </row>
    <row r="58" spans="2:14" x14ac:dyDescent="0.3">
      <c r="B58" t="s">
        <v>183</v>
      </c>
      <c r="C58" s="12">
        <f>IF(AND(calc!$D$1=1,YEAR(Ouderschapsverlof!$L$10)=$A$44),Ouderschapsverlof!$L$10,DATE(1902,1,1))</f>
        <v>732</v>
      </c>
      <c r="D58" s="12">
        <f>IF(AND(calc!$D$1=1,YEAR(Ouderschapsverlof!$L$10)=$A$44),Ouderschapsverlof!$L$10,DATE(1902,1,1))</f>
        <v>732</v>
      </c>
      <c r="G58" t="s">
        <v>183</v>
      </c>
      <c r="H58" s="12">
        <f>IF(AND(calc!$D$1=2,YEAR(Ouderschapsverlof!$L$10)=$F$44),Ouderschapsverlof!$L$10,DATE(1902,1,1))</f>
        <v>732</v>
      </c>
      <c r="I58" s="12">
        <f>IF(AND(calc!$D$1=2,YEAR(Ouderschapsverlof!$L$10)=$F$44),Ouderschapsverlof!$L$10,DATE(1902,1,1))</f>
        <v>732</v>
      </c>
      <c r="L58" t="s">
        <v>183</v>
      </c>
      <c r="M58" s="12">
        <f>IF(AND(calc!$D$1=3,YEAR(Ouderschapsverlof!$L$10)=$K$44),Ouderschapsverlof!$L$10,DATE(1902,1,1))</f>
        <v>732</v>
      </c>
      <c r="N58" s="12">
        <f>IF(AND(calc!$D$1=3,YEAR(Ouderschapsverlof!$L$10)=$K$44),Ouderschapsverlof!$L$10,DATE(1902,1,1))</f>
        <v>732</v>
      </c>
    </row>
    <row r="59" spans="2:14" x14ac:dyDescent="0.3">
      <c r="B59" t="s">
        <v>184</v>
      </c>
      <c r="C59" s="12">
        <f>IF(AND(calc!$D$1=1,YEAR(Ouderschapsverlof!$L$12)=$A$44),Ouderschapsverlof!$L$12,DATE(1902,1,1))</f>
        <v>732</v>
      </c>
      <c r="D59" s="12">
        <f>IF(AND(calc!$D$1=1,YEAR(Ouderschapsverlof!$L$12)=$A$44),Ouderschapsverlof!$L$12,DATE(1902,1,1))</f>
        <v>732</v>
      </c>
      <c r="G59" t="s">
        <v>184</v>
      </c>
      <c r="H59" s="12">
        <f>IF(AND(calc!$D$1=2,YEAR(Ouderschapsverlof!$L$12)=$F$44),Ouderschapsverlof!$L$12,DATE(1902,1,1))</f>
        <v>732</v>
      </c>
      <c r="I59" s="12">
        <f>IF(AND(calc!$D$1=2,YEAR(Ouderschapsverlof!$L$12)=$F$44),Ouderschapsverlof!$L$12,DATE(1902,1,1))</f>
        <v>732</v>
      </c>
      <c r="L59" t="s">
        <v>184</v>
      </c>
      <c r="M59" s="12">
        <f>IF(AND(calc!$D$1=3,YEAR(Ouderschapsverlof!$L$12)=$K$44),Ouderschapsverlof!$L$12,DATE(1902,1,1))</f>
        <v>732</v>
      </c>
      <c r="N59" s="12">
        <f>IF(AND(calc!$D$1=3,YEAR(Ouderschapsverlof!$L$12)=$K$44),Ouderschapsverlof!$L$12,DATE(1902,1,1))</f>
        <v>732</v>
      </c>
    </row>
    <row r="60" spans="2:14" x14ac:dyDescent="0.3">
      <c r="B60" t="s">
        <v>185</v>
      </c>
      <c r="C60" s="12">
        <f>IF(AND(calc!$D$1=1,YEAR(Ouderschapsverlof!$L$14)=$A$44),Ouderschapsverlof!$L$14,DATE(1902,1,1))</f>
        <v>732</v>
      </c>
      <c r="D60" s="12">
        <f>IF(AND(calc!$D$1=1,YEAR(Ouderschapsverlof!$L$14)=$A$44),Ouderschapsverlof!$L$14,DATE(1902,1,1))</f>
        <v>732</v>
      </c>
      <c r="G60" t="s">
        <v>185</v>
      </c>
      <c r="H60" s="12">
        <f>IF(AND(calc!$D$1=2,YEAR(Ouderschapsverlof!$L$14)=$F$44),Ouderschapsverlof!$L$14,DATE(1902,1,1))</f>
        <v>732</v>
      </c>
      <c r="I60" s="12">
        <f>IF(AND(calc!$D$1=2,YEAR(Ouderschapsverlof!$L$14)=$F$44),Ouderschapsverlof!$L$14,DATE(1902,1,1))</f>
        <v>732</v>
      </c>
      <c r="L60" t="s">
        <v>185</v>
      </c>
      <c r="M60" s="12">
        <f>IF(AND(calc!$D$1=3,YEAR(Ouderschapsverlof!$L$14)=$K$44),Ouderschapsverlof!$L$14,DATE(1902,1,1))</f>
        <v>732</v>
      </c>
      <c r="N60" s="12">
        <f>IF(AND(calc!$D$1=3,YEAR(Ouderschapsverlof!$L$14)=$K$44),Ouderschapsverlof!$L$14,DATE(1902,1,1))</f>
        <v>732</v>
      </c>
    </row>
    <row r="61" spans="2:14" x14ac:dyDescent="0.3">
      <c r="B61" t="s">
        <v>186</v>
      </c>
      <c r="C61" s="12">
        <f>IF(AND(calc!$D$1=1,YEAR(Ouderschapsverlof!$M$10)=$A$44),Ouderschapsverlof!$M$10,DATE(1902,1,1))</f>
        <v>732</v>
      </c>
      <c r="D61" s="12">
        <f>IF(AND(calc!$D$1=1,YEAR(Ouderschapsverlof!$M$10)=$A$44),Ouderschapsverlof!$M$10,DATE(1902,1,1))</f>
        <v>732</v>
      </c>
      <c r="G61" t="s">
        <v>186</v>
      </c>
      <c r="H61" s="12">
        <f>IF(AND(calc!$D$1=2,YEAR(Ouderschapsverlof!$M$10)=$F$44),Ouderschapsverlof!$M$10,DATE(1902,1,1))</f>
        <v>732</v>
      </c>
      <c r="I61" s="12">
        <f>IF(AND(calc!$D$1=2,YEAR(Ouderschapsverlof!$M$10)=$F$44),Ouderschapsverlof!$M$10,DATE(1902,1,1))</f>
        <v>732</v>
      </c>
      <c r="L61" t="s">
        <v>186</v>
      </c>
      <c r="M61" s="12">
        <f>IF(AND(calc!$D$1=3,YEAR(Ouderschapsverlof!$M$10)=$K$44),Ouderschapsverlof!$M$10,DATE(1902,1,1))</f>
        <v>732</v>
      </c>
      <c r="N61" s="12">
        <f>IF(AND(calc!$D$1=3,YEAR(Ouderschapsverlof!$M$10)=$K$44),Ouderschapsverlof!$M$10,DATE(1902,1,1))</f>
        <v>732</v>
      </c>
    </row>
    <row r="62" spans="2:14" x14ac:dyDescent="0.3">
      <c r="B62" t="s">
        <v>187</v>
      </c>
      <c r="C62" s="12">
        <f>IF(AND(calc!$D$1=1,YEAR(Ouderschapsverlof!$M$12)=$A$44),Ouderschapsverlof!$M$12,DATE(1902,1,1))</f>
        <v>732</v>
      </c>
      <c r="D62" s="12">
        <f>IF(AND(calc!$D$1=1,YEAR(Ouderschapsverlof!$M$12)=$A$44),Ouderschapsverlof!$M$12,DATE(1902,1,1))</f>
        <v>732</v>
      </c>
      <c r="G62" t="s">
        <v>187</v>
      </c>
      <c r="H62" s="12">
        <f>IF(AND(calc!$D$1=2,YEAR(Ouderschapsverlof!$M$12)=$F$44),Ouderschapsverlof!$M$12,DATE(1902,1,1))</f>
        <v>732</v>
      </c>
      <c r="I62" s="12">
        <f>IF(AND(calc!$D$1=2,YEAR(Ouderschapsverlof!$M$12)=$F$44),Ouderschapsverlof!$M$12,DATE(1902,1,1))</f>
        <v>732</v>
      </c>
      <c r="L62" t="s">
        <v>187</v>
      </c>
      <c r="M62" s="12">
        <f>IF(AND(calc!$D$1=3,YEAR(Ouderschapsverlof!$M$12)=$K$44),Ouderschapsverlof!$M$12,DATE(1902,1,1))</f>
        <v>732</v>
      </c>
      <c r="N62" s="12">
        <f>IF(AND(calc!$D$1=3,YEAR(Ouderschapsverlof!$M$12)=$K$44),Ouderschapsverlof!$M$12,DATE(1902,1,1))</f>
        <v>732</v>
      </c>
    </row>
    <row r="63" spans="2:14" x14ac:dyDescent="0.3">
      <c r="B63" t="s">
        <v>188</v>
      </c>
      <c r="C63" s="12">
        <f>IF(AND(calc!$D$1=1,YEAR(Ouderschapsverlof!$M$14)=$A$44),Ouderschapsverlof!$M$14,DATE(1902,1,1))</f>
        <v>732</v>
      </c>
      <c r="D63" s="12">
        <f>IF(AND(calc!$D$1=1,YEAR(Ouderschapsverlof!$M$14)=$A$44),Ouderschapsverlof!$M$14,DATE(1902,1,1))</f>
        <v>732</v>
      </c>
      <c r="G63" t="s">
        <v>188</v>
      </c>
      <c r="H63" s="12">
        <f>IF(AND(calc!$D$1=2,YEAR(Ouderschapsverlof!$M$14)=$F$44),Ouderschapsverlof!$M$14,DATE(1902,1,1))</f>
        <v>732</v>
      </c>
      <c r="I63" s="12">
        <f>IF(AND(calc!$D$1=2,YEAR(Ouderschapsverlof!$M$14)=$F$44),Ouderschapsverlof!$M$14,DATE(1902,1,1))</f>
        <v>732</v>
      </c>
      <c r="L63" t="s">
        <v>188</v>
      </c>
      <c r="M63" s="12">
        <f>IF(AND(calc!$D$1=3,YEAR(Ouderschapsverlof!$M$14)=$K$44),Ouderschapsverlof!$M$14,DATE(1902,1,1))</f>
        <v>732</v>
      </c>
      <c r="N63" s="12">
        <f>IF(AND(calc!$D$1=3,YEAR(Ouderschapsverlof!$M$14)=$K$44),Ouderschapsverlof!$M$14,DATE(1902,1,1))</f>
        <v>732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itle0 xmlns="0a6273d7-743a-467e-80bd-cd58d2016a1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4BCD2A02027944E9FE728E320EFC371" ma:contentTypeVersion="4" ma:contentTypeDescription="Een nieuw document maken." ma:contentTypeScope="" ma:versionID="492336d0019c055acdc8d8644222a636">
  <xsd:schema xmlns:xsd="http://www.w3.org/2001/XMLSchema" xmlns:xs="http://www.w3.org/2001/XMLSchema" xmlns:p="http://schemas.microsoft.com/office/2006/metadata/properties" xmlns:ns2="0a6273d7-743a-467e-80bd-cd58d2016a1a" targetNamespace="http://schemas.microsoft.com/office/2006/metadata/properties" ma:root="true" ma:fieldsID="de61f086d8bab28ef468b34d9e352223" ns2:_="">
    <xsd:import namespace="0a6273d7-743a-467e-80bd-cd58d2016a1a"/>
    <xsd:element name="properties">
      <xsd:complexType>
        <xsd:sequence>
          <xsd:element name="documentManagement">
            <xsd:complexType>
              <xsd:all>
                <xsd:element ref="ns2:Title0" minOccurs="0"/>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6273d7-743a-467e-80bd-cd58d2016a1a" elementFormDefault="qualified">
    <xsd:import namespace="http://schemas.microsoft.com/office/2006/documentManagement/types"/>
    <xsd:import namespace="http://schemas.microsoft.com/office/infopath/2007/PartnerControls"/>
    <xsd:element name="Title0" ma:index="8" nillable="true" ma:displayName="Title" ma:description="" ma:internalName="Title0">
      <xsd:simpleType>
        <xsd:restriction base="dms:Text">
          <xsd:maxLength value="255"/>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908794-998E-4684-9731-65106DA2EDDA}">
  <ds:schemaRefs>
    <ds:schemaRef ds:uri="http://schemas.microsoft.com/office/2006/metadata/properties"/>
    <ds:schemaRef ds:uri="http://schemas.microsoft.com/office/infopath/2007/PartnerControls"/>
    <ds:schemaRef ds:uri="0a6273d7-743a-467e-80bd-cd58d2016a1a"/>
  </ds:schemaRefs>
</ds:datastoreItem>
</file>

<file path=customXml/itemProps2.xml><?xml version="1.0" encoding="utf-8"?>
<ds:datastoreItem xmlns:ds="http://schemas.openxmlformats.org/officeDocument/2006/customXml" ds:itemID="{11DBF8BD-3868-4A1F-BFD8-79C20C7850E7}">
  <ds:schemaRefs>
    <ds:schemaRef ds:uri="http://schemas.microsoft.com/sharepoint/v3/contenttype/forms"/>
  </ds:schemaRefs>
</ds:datastoreItem>
</file>

<file path=customXml/itemProps3.xml><?xml version="1.0" encoding="utf-8"?>
<ds:datastoreItem xmlns:ds="http://schemas.openxmlformats.org/officeDocument/2006/customXml" ds:itemID="{9139E957-C353-4D0A-8749-200D70EDB3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6273d7-743a-467e-80bd-cd58d2016a1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8</vt:i4>
      </vt:variant>
      <vt:variant>
        <vt:lpstr>Benoemde bereiken</vt:lpstr>
      </vt:variant>
      <vt:variant>
        <vt:i4>1</vt:i4>
      </vt:variant>
    </vt:vector>
  </HeadingPairs>
  <TitlesOfParts>
    <vt:vector size="9" baseType="lpstr">
      <vt:lpstr>Toelichting</vt:lpstr>
      <vt:lpstr>Ouderschapsverlof</vt:lpstr>
      <vt:lpstr>Kalender</vt:lpstr>
      <vt:lpstr>Opname per periode</vt:lpstr>
      <vt:lpstr>Data</vt:lpstr>
      <vt:lpstr>calc</vt:lpstr>
      <vt:lpstr>Calc1</vt:lpstr>
      <vt:lpstr>Vakantie</vt:lpstr>
      <vt:lpstr>Ouderschapsverlof!Afdrukbereik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Alfred Boers</dc:creator>
  <cp:lastModifiedBy>Alfred Boers</cp:lastModifiedBy>
  <cp:lastPrinted>2023-02-02T16:01:24Z</cp:lastPrinted>
  <dcterms:created xsi:type="dcterms:W3CDTF">2023-01-28T08:56:07Z</dcterms:created>
  <dcterms:modified xsi:type="dcterms:W3CDTF">2025-09-25T07:52:29Z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0x01010064BCD2A02027944E9FE728E320EFC371</vt:lpwstr>
  </property>
</Properties>
</file>